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H:\Amit Lab\Animal Studies\ISO I-O expriment\"/>
    </mc:Choice>
  </mc:AlternateContent>
  <xr:revisionPtr revIDLastSave="0" documentId="13_ncr:1_{F5483DCE-48FB-4119-82F2-B9F01438B49C}" xr6:coauthVersionLast="44" xr6:coauthVersionMax="45" xr10:uidLastSave="{00000000-0000-0000-0000-000000000000}"/>
  <bookViews>
    <workbookView xWindow="1800" yWindow="795" windowWidth="24180" windowHeight="11820" tabRatio="919" firstSheet="1" activeTab="1" xr2:uid="{00000000-000D-0000-FFFF-FFFF00000000}"/>
  </bookViews>
  <sheets>
    <sheet name="Basic Information" sheetId="3" r:id="rId1"/>
    <sheet name="Data Input" sheetId="7" r:id="rId2"/>
    <sheet name="Survival" sheetId="8" r:id="rId3"/>
    <sheet name="TV" sheetId="9" r:id="rId4"/>
    <sheet name="BW" sheetId="10" r:id="rId5"/>
    <sheet name="Stat" sheetId="11" r:id="rId6"/>
    <sheet name="Handwriting" sheetId="13" r:id="rId7"/>
    <sheet name="Dose" sheetId="12" r:id="rId8"/>
    <sheet name="for export" sheetId="20" r:id="rId9"/>
    <sheet name="tissue log" sheetId="22" r:id="rId10"/>
    <sheet name="Bodyweigth" sheetId="24" r:id="rId11"/>
    <sheet name="cell number" sheetId="26" r:id="rId12"/>
    <sheet name="randomization" sheetId="27" r:id="rId13"/>
    <sheet name="treatment schedule" sheetId="30" r:id="rId14"/>
    <sheet name="Sheet2" sheetId="31" r:id="rId15"/>
  </sheets>
  <externalReferences>
    <externalReference r:id="rId16"/>
  </externalReferences>
  <definedNames>
    <definedName name="Days">{0,1,2,3,4,5,6}</definedName>
    <definedName name="Months">{"January","February","March","April","May","June","July","August","September","October","November","December"}</definedName>
    <definedName name="_xlnm.Print_Area" localSheetId="0">'Basic Information'!$A$1:$G$16</definedName>
    <definedName name="_xlnm.Print_Area" localSheetId="7">Dose!$A$1:$S$35</definedName>
    <definedName name="_xlnm.Print_Area" localSheetId="6">Handwriting!$A$1:$W$17</definedName>
    <definedName name="_xlnm.Print_Titles" localSheetId="0">'Basic Information'!$1:$1</definedName>
    <definedName name="_xlnm.Print_Titles" localSheetId="6">Handwriting!$1:$2</definedName>
    <definedName name="Route">Dose!$U$15:$U$17</definedName>
    <definedName name="TC">Dose!$X$15:$X$16</definedName>
    <definedName name="Unit">Dose!$V$15:$V$27</definedName>
    <definedName name="Unit2">Dose!$W$15:$W$19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" i="9" l="1"/>
  <c r="B148" i="7"/>
  <c r="AC1" i="13"/>
  <c r="AE2" i="13"/>
  <c r="AF2" i="13"/>
  <c r="AG2" i="13"/>
  <c r="AD3" i="13"/>
  <c r="AI3" i="13"/>
  <c r="AJ3" i="13"/>
  <c r="AK3" i="13"/>
  <c r="AL3" i="13"/>
  <c r="AY3" i="13"/>
  <c r="AD4" i="13"/>
  <c r="AI4" i="13"/>
  <c r="AJ4" i="13"/>
  <c r="AK4" i="13"/>
  <c r="AL4" i="13"/>
  <c r="AY4" i="13"/>
  <c r="AD5" i="13"/>
  <c r="AI5" i="13"/>
  <c r="AJ5" i="13"/>
  <c r="AK5" i="13"/>
  <c r="AL5" i="13"/>
  <c r="AY5" i="13"/>
  <c r="AD6" i="13"/>
  <c r="AI6" i="13"/>
  <c r="AJ6" i="13"/>
  <c r="AK6" i="13"/>
  <c r="AL6" i="13"/>
  <c r="AY6" i="13"/>
  <c r="AD7" i="13"/>
  <c r="AI7" i="13"/>
  <c r="AJ7" i="13"/>
  <c r="AK7" i="13"/>
  <c r="AL7" i="13"/>
  <c r="AY7" i="13"/>
  <c r="AD8" i="13"/>
  <c r="AI8" i="13"/>
  <c r="AJ8" i="13"/>
  <c r="AK8" i="13"/>
  <c r="AL8" i="13"/>
  <c r="AY8" i="13"/>
  <c r="AD9" i="13"/>
  <c r="AI9" i="13"/>
  <c r="AJ9" i="13"/>
  <c r="AK9" i="13"/>
  <c r="AL9" i="13"/>
  <c r="AY9" i="13"/>
  <c r="AD10" i="13"/>
  <c r="AI10" i="13"/>
  <c r="AJ10" i="13"/>
  <c r="AK10" i="13"/>
  <c r="AL10" i="13"/>
  <c r="AY10" i="13"/>
  <c r="AD11" i="13"/>
  <c r="AI11" i="13"/>
  <c r="AJ11" i="13"/>
  <c r="AK11" i="13"/>
  <c r="AL11" i="13"/>
  <c r="AY11" i="13"/>
  <c r="AD12" i="13"/>
  <c r="AI12" i="13"/>
  <c r="AJ12" i="13"/>
  <c r="AK12" i="13"/>
  <c r="AL12" i="13"/>
  <c r="AY12" i="13"/>
  <c r="AD13" i="13"/>
  <c r="AH13" i="13"/>
  <c r="AI13" i="13"/>
  <c r="AJ13" i="13"/>
  <c r="AK13" i="13"/>
  <c r="AL13" i="13"/>
  <c r="AY13" i="13"/>
  <c r="AD14" i="13"/>
  <c r="AI14" i="13"/>
  <c r="AJ14" i="13"/>
  <c r="AK14" i="13"/>
  <c r="AL14" i="13"/>
  <c r="AY14" i="13"/>
  <c r="AD15" i="13"/>
  <c r="AJ15" i="13"/>
  <c r="AK15" i="13"/>
  <c r="AL15" i="13"/>
  <c r="AY15" i="13"/>
  <c r="AD16" i="13"/>
  <c r="AI16" i="13"/>
  <c r="AJ16" i="13"/>
  <c r="AK16" i="13"/>
  <c r="AL16" i="13"/>
  <c r="AY16" i="13"/>
  <c r="AD17" i="13"/>
  <c r="AI17" i="13"/>
  <c r="AJ17" i="13"/>
  <c r="AK17" i="13"/>
  <c r="AL17" i="13"/>
  <c r="AY17" i="13"/>
  <c r="AD18" i="13"/>
  <c r="AH18" i="13"/>
  <c r="AI18" i="13"/>
  <c r="AJ18" i="13"/>
  <c r="AK18" i="13"/>
  <c r="AL18" i="13"/>
  <c r="AY18" i="13"/>
  <c r="AD19" i="13"/>
  <c r="AI19" i="13"/>
  <c r="AJ19" i="13"/>
  <c r="AK19" i="13"/>
  <c r="AL19" i="13"/>
  <c r="AY19" i="13"/>
  <c r="AD20" i="13"/>
  <c r="AI20" i="13"/>
  <c r="AJ20" i="13"/>
  <c r="AK20" i="13"/>
  <c r="AL20" i="13"/>
  <c r="AY20" i="13"/>
  <c r="AD21" i="13"/>
  <c r="AI21" i="13"/>
  <c r="AJ21" i="13"/>
  <c r="AK21" i="13"/>
  <c r="AL21" i="13"/>
  <c r="AY21" i="13"/>
  <c r="AD22" i="13"/>
  <c r="AI22" i="13"/>
  <c r="AJ22" i="13"/>
  <c r="AK22" i="13"/>
  <c r="AL22" i="13"/>
  <c r="AY22" i="13"/>
  <c r="AD23" i="13"/>
  <c r="AH23" i="13"/>
  <c r="AI23" i="13"/>
  <c r="AJ23" i="13"/>
  <c r="AK23" i="13"/>
  <c r="AL23" i="13"/>
  <c r="AY23" i="13"/>
  <c r="AD24" i="13"/>
  <c r="AI24" i="13"/>
  <c r="AJ24" i="13"/>
  <c r="AK24" i="13"/>
  <c r="AL24" i="13"/>
  <c r="AY24" i="13"/>
  <c r="AD25" i="13"/>
  <c r="AI25" i="13"/>
  <c r="AJ25" i="13"/>
  <c r="AK25" i="13"/>
  <c r="AL25" i="13"/>
  <c r="AY25" i="13"/>
  <c r="AD26" i="13"/>
  <c r="AI26" i="13"/>
  <c r="AJ26" i="13"/>
  <c r="AK26" i="13"/>
  <c r="AL26" i="13"/>
  <c r="AY26" i="13"/>
  <c r="AD27" i="13"/>
  <c r="AI27" i="13"/>
  <c r="AJ27" i="13"/>
  <c r="AK27" i="13"/>
  <c r="AL27" i="13"/>
  <c r="AY27" i="13"/>
  <c r="AD28" i="13"/>
  <c r="AH28" i="13"/>
  <c r="AI28" i="13"/>
  <c r="AJ28" i="13"/>
  <c r="AK28" i="13"/>
  <c r="AL28" i="13"/>
  <c r="AY28" i="13"/>
  <c r="AD29" i="13"/>
  <c r="AI29" i="13"/>
  <c r="AJ29" i="13"/>
  <c r="AK29" i="13"/>
  <c r="AL29" i="13"/>
  <c r="AY29" i="13"/>
  <c r="AD30" i="13"/>
  <c r="AI30" i="13"/>
  <c r="AJ30" i="13"/>
  <c r="AK30" i="13"/>
  <c r="AL30" i="13"/>
  <c r="AY30" i="13"/>
  <c r="AD31" i="13"/>
  <c r="AI31" i="13"/>
  <c r="AJ31" i="13"/>
  <c r="AK31" i="13"/>
  <c r="AL31" i="13"/>
  <c r="AY31" i="13"/>
  <c r="AD32" i="13"/>
  <c r="AI32" i="13"/>
  <c r="AJ32" i="13"/>
  <c r="AK32" i="13"/>
  <c r="AL32" i="13"/>
  <c r="AY32" i="13"/>
  <c r="AD33" i="13"/>
  <c r="AH33" i="13"/>
  <c r="AI33" i="13"/>
  <c r="AJ33" i="13"/>
  <c r="AK33" i="13"/>
  <c r="AL33" i="13"/>
  <c r="AY33" i="13"/>
  <c r="AD34" i="13"/>
  <c r="AI34" i="13"/>
  <c r="AJ34" i="13"/>
  <c r="AK34" i="13"/>
  <c r="AL34" i="13"/>
  <c r="AY34" i="13"/>
  <c r="AD35" i="13"/>
  <c r="AI35" i="13"/>
  <c r="AJ35" i="13"/>
  <c r="AK35" i="13"/>
  <c r="AL35" i="13"/>
  <c r="AY35" i="13"/>
  <c r="AD36" i="13"/>
  <c r="AI36" i="13"/>
  <c r="AJ36" i="13"/>
  <c r="AK36" i="13"/>
  <c r="AL36" i="13"/>
  <c r="AY36" i="13"/>
  <c r="AC37" i="13"/>
  <c r="AY37" i="13" s="1"/>
  <c r="AD37" i="13"/>
  <c r="AJ37" i="13"/>
  <c r="AK37" i="13"/>
  <c r="AL37" i="13"/>
  <c r="AC38" i="13"/>
  <c r="AY38" i="13" s="1"/>
  <c r="AD38" i="13"/>
  <c r="AH38" i="13"/>
  <c r="AJ38" i="13"/>
  <c r="AK38" i="13"/>
  <c r="AL38" i="13"/>
  <c r="AC39" i="13"/>
  <c r="AY39" i="13"/>
  <c r="AD39" i="13"/>
  <c r="AJ39" i="13"/>
  <c r="AK39" i="13"/>
  <c r="AL39" i="13"/>
  <c r="AC40" i="13"/>
  <c r="AY40" i="13" s="1"/>
  <c r="AD40" i="13"/>
  <c r="AJ40" i="13"/>
  <c r="AK40" i="13"/>
  <c r="AL40" i="13"/>
  <c r="AC41" i="13"/>
  <c r="AY41" i="13"/>
  <c r="AD41" i="13"/>
  <c r="AJ41" i="13"/>
  <c r="AK41" i="13"/>
  <c r="AL41" i="13"/>
  <c r="AC42" i="13"/>
  <c r="AY42" i="13" s="1"/>
  <c r="AD42" i="13"/>
  <c r="AJ42" i="13"/>
  <c r="AK42" i="13"/>
  <c r="AL42" i="13"/>
  <c r="AC43" i="13"/>
  <c r="AI43" i="13"/>
  <c r="AD43" i="13"/>
  <c r="AH43" i="13"/>
  <c r="AJ43" i="13"/>
  <c r="AK43" i="13"/>
  <c r="AL43" i="13"/>
  <c r="AC44" i="13"/>
  <c r="AY44" i="13" s="1"/>
  <c r="AD44" i="13"/>
  <c r="AJ44" i="13"/>
  <c r="AK44" i="13"/>
  <c r="AL44" i="13"/>
  <c r="AC45" i="13"/>
  <c r="AI45" i="13" s="1"/>
  <c r="AD45" i="13"/>
  <c r="AJ45" i="13"/>
  <c r="AK45" i="13"/>
  <c r="AL45" i="13"/>
  <c r="AC46" i="13"/>
  <c r="AI46" i="13" s="1"/>
  <c r="AD46" i="13"/>
  <c r="AJ46" i="13"/>
  <c r="AK46" i="13"/>
  <c r="AL46" i="13"/>
  <c r="AC47" i="13"/>
  <c r="AI47" i="13" s="1"/>
  <c r="AD47" i="13"/>
  <c r="AJ47" i="13"/>
  <c r="AK47" i="13"/>
  <c r="AL47" i="13"/>
  <c r="AC48" i="13"/>
  <c r="AY48" i="13" s="1"/>
  <c r="AD48" i="13"/>
  <c r="AH48" i="13"/>
  <c r="AJ48" i="13"/>
  <c r="AK48" i="13"/>
  <c r="AL48" i="13"/>
  <c r="AC49" i="13"/>
  <c r="AI49" i="13" s="1"/>
  <c r="AY49" i="13"/>
  <c r="AD49" i="13"/>
  <c r="AJ49" i="13"/>
  <c r="AK49" i="13"/>
  <c r="AL49" i="13"/>
  <c r="AC50" i="13"/>
  <c r="AY50" i="13" s="1"/>
  <c r="AD50" i="13"/>
  <c r="AJ50" i="13"/>
  <c r="AK50" i="13"/>
  <c r="AL50" i="13"/>
  <c r="AC51" i="13"/>
  <c r="AY51" i="13"/>
  <c r="AD51" i="13"/>
  <c r="AJ51" i="13"/>
  <c r="AK51" i="13"/>
  <c r="AL51" i="13"/>
  <c r="AC52" i="13"/>
  <c r="AY52" i="13" s="1"/>
  <c r="AD52" i="13"/>
  <c r="AJ52" i="13"/>
  <c r="AK52" i="13"/>
  <c r="AL52" i="13"/>
  <c r="AC53" i="13"/>
  <c r="AY53" i="13" s="1"/>
  <c r="AD53" i="13"/>
  <c r="AH53" i="13"/>
  <c r="AJ53" i="13"/>
  <c r="AK53" i="13"/>
  <c r="AL53" i="13"/>
  <c r="AC54" i="13"/>
  <c r="AD54" i="13"/>
  <c r="AJ54" i="13"/>
  <c r="AK54" i="13"/>
  <c r="AL54" i="13"/>
  <c r="AC55" i="13"/>
  <c r="AI55" i="13" s="1"/>
  <c r="AD55" i="13"/>
  <c r="AJ55" i="13"/>
  <c r="AK55" i="13"/>
  <c r="AL55" i="13"/>
  <c r="AC56" i="13"/>
  <c r="AY56" i="13" s="1"/>
  <c r="AD56" i="13"/>
  <c r="AJ56" i="13"/>
  <c r="AK56" i="13"/>
  <c r="AL56" i="13"/>
  <c r="AC57" i="13"/>
  <c r="AI57" i="13" s="1"/>
  <c r="AD57" i="13"/>
  <c r="AJ57" i="13"/>
  <c r="AK57" i="13"/>
  <c r="AL57" i="13"/>
  <c r="AC58" i="13"/>
  <c r="AI58" i="13" s="1"/>
  <c r="AD58" i="13"/>
  <c r="AH58" i="13"/>
  <c r="AJ58" i="13"/>
  <c r="AK58" i="13"/>
  <c r="AL58" i="13"/>
  <c r="AC59" i="13"/>
  <c r="AI59" i="13" s="1"/>
  <c r="AD59" i="13"/>
  <c r="AJ59" i="13"/>
  <c r="AK59" i="13"/>
  <c r="AL59" i="13"/>
  <c r="AC60" i="13"/>
  <c r="AI60" i="13" s="1"/>
  <c r="AD60" i="13"/>
  <c r="AJ60" i="13"/>
  <c r="AK60" i="13"/>
  <c r="AL60" i="13"/>
  <c r="AC61" i="13"/>
  <c r="AY61" i="13" s="1"/>
  <c r="AD61" i="13"/>
  <c r="AJ61" i="13"/>
  <c r="AK61" i="13"/>
  <c r="AL61" i="13"/>
  <c r="AC62" i="13"/>
  <c r="AY62" i="13" s="1"/>
  <c r="AD62" i="13"/>
  <c r="AJ62" i="13"/>
  <c r="AK62" i="13"/>
  <c r="AL62" i="13"/>
  <c r="F33" i="13"/>
  <c r="F28" i="13"/>
  <c r="F23" i="13"/>
  <c r="F18" i="13"/>
  <c r="F13" i="13"/>
  <c r="F8" i="13"/>
  <c r="F3" i="13"/>
  <c r="AI41" i="13"/>
  <c r="AY58" i="13"/>
  <c r="AI51" i="13"/>
  <c r="AY45" i="13"/>
  <c r="AY43" i="13"/>
  <c r="AI39" i="13"/>
  <c r="G7" i="7"/>
  <c r="G10" i="7"/>
  <c r="G16" i="7"/>
  <c r="G19" i="7"/>
  <c r="G49" i="7"/>
  <c r="G97" i="7"/>
  <c r="G94" i="7"/>
  <c r="G91" i="7"/>
  <c r="G88" i="7"/>
  <c r="G85" i="7"/>
  <c r="G82" i="7"/>
  <c r="G79" i="7"/>
  <c r="G67" i="7"/>
  <c r="G64" i="7"/>
  <c r="G70" i="7"/>
  <c r="B8" i="10"/>
  <c r="A101" i="13"/>
  <c r="G101" i="13" s="1"/>
  <c r="B101" i="13"/>
  <c r="D101" i="13" s="1"/>
  <c r="F101" i="13"/>
  <c r="H101" i="13"/>
  <c r="A102" i="13"/>
  <c r="G102" i="13" s="1"/>
  <c r="B102" i="13"/>
  <c r="C102" i="13" s="1"/>
  <c r="F102" i="13"/>
  <c r="H102" i="13"/>
  <c r="A103" i="13"/>
  <c r="W103" i="13" s="1"/>
  <c r="B103" i="13"/>
  <c r="D103" i="13" s="1"/>
  <c r="F103" i="13"/>
  <c r="H103" i="13"/>
  <c r="A104" i="13"/>
  <c r="L104" i="13" s="1"/>
  <c r="B104" i="13"/>
  <c r="C104" i="13" s="1"/>
  <c r="F104" i="13"/>
  <c r="H104" i="13"/>
  <c r="A105" i="13"/>
  <c r="W105" i="13" s="1"/>
  <c r="B105" i="13"/>
  <c r="D105" i="13" s="1"/>
  <c r="F105" i="13"/>
  <c r="H105" i="13"/>
  <c r="A106" i="13"/>
  <c r="L106" i="13" s="1"/>
  <c r="B106" i="13"/>
  <c r="C106" i="13" s="1"/>
  <c r="F106" i="13"/>
  <c r="H106" i="13"/>
  <c r="A107" i="13"/>
  <c r="G107" i="13" s="1"/>
  <c r="B107" i="13"/>
  <c r="D107" i="13" s="1"/>
  <c r="F107" i="13"/>
  <c r="H107" i="13"/>
  <c r="A108" i="13"/>
  <c r="N108" i="13" s="1"/>
  <c r="B108" i="13"/>
  <c r="C108" i="13" s="1"/>
  <c r="F108" i="13"/>
  <c r="H108" i="13"/>
  <c r="A109" i="13"/>
  <c r="L109" i="13" s="1"/>
  <c r="B109" i="13"/>
  <c r="E109" i="13" s="1"/>
  <c r="F109" i="13"/>
  <c r="H109" i="13"/>
  <c r="A110" i="13"/>
  <c r="G110" i="13" s="1"/>
  <c r="B110" i="13"/>
  <c r="D110" i="13" s="1"/>
  <c r="F110" i="13"/>
  <c r="H110" i="13"/>
  <c r="A111" i="13"/>
  <c r="L111" i="13" s="1"/>
  <c r="B111" i="13"/>
  <c r="C111" i="13" s="1"/>
  <c r="F111" i="13"/>
  <c r="H111" i="13"/>
  <c r="A112" i="13"/>
  <c r="L112" i="13" s="1"/>
  <c r="B112" i="13"/>
  <c r="C112" i="13" s="1"/>
  <c r="F112" i="13"/>
  <c r="H112" i="13"/>
  <c r="A113" i="13"/>
  <c r="W113" i="13" s="1"/>
  <c r="B113" i="13"/>
  <c r="D113" i="13" s="1"/>
  <c r="F113" i="13"/>
  <c r="H113" i="13"/>
  <c r="A114" i="13"/>
  <c r="L114" i="13" s="1"/>
  <c r="B114" i="13"/>
  <c r="C114" i="13" s="1"/>
  <c r="F114" i="13"/>
  <c r="H114" i="13"/>
  <c r="A115" i="13"/>
  <c r="M115" i="13" s="1"/>
  <c r="B115" i="13"/>
  <c r="D115" i="13" s="1"/>
  <c r="F115" i="13"/>
  <c r="H115" i="13"/>
  <c r="A116" i="13"/>
  <c r="L116" i="13" s="1"/>
  <c r="B116" i="13"/>
  <c r="C116" i="13" s="1"/>
  <c r="F116" i="13"/>
  <c r="H116" i="13"/>
  <c r="A117" i="13"/>
  <c r="W117" i="13" s="1"/>
  <c r="B117" i="13"/>
  <c r="D117" i="13" s="1"/>
  <c r="F117" i="13"/>
  <c r="H117" i="13"/>
  <c r="A118" i="13"/>
  <c r="L118" i="13" s="1"/>
  <c r="B118" i="13"/>
  <c r="C118" i="13" s="1"/>
  <c r="F118" i="13"/>
  <c r="H118" i="13"/>
  <c r="A119" i="13"/>
  <c r="G119" i="13" s="1"/>
  <c r="B119" i="13"/>
  <c r="C119" i="13" s="1"/>
  <c r="F119" i="13"/>
  <c r="H119" i="13"/>
  <c r="A120" i="13"/>
  <c r="N120" i="13" s="1"/>
  <c r="B120" i="13"/>
  <c r="C120" i="13" s="1"/>
  <c r="F120" i="13"/>
  <c r="H120" i="13"/>
  <c r="A121" i="13"/>
  <c r="G121" i="13" s="1"/>
  <c r="B121" i="13"/>
  <c r="C121" i="13" s="1"/>
  <c r="F121" i="13"/>
  <c r="H121" i="13"/>
  <c r="A122" i="13"/>
  <c r="W122" i="13" s="1"/>
  <c r="B122" i="13"/>
  <c r="D122" i="13" s="1"/>
  <c r="F122" i="13"/>
  <c r="H122" i="13"/>
  <c r="W114" i="13"/>
  <c r="G104" i="13"/>
  <c r="M107" i="13"/>
  <c r="W109" i="13"/>
  <c r="N122" i="13"/>
  <c r="G111" i="13"/>
  <c r="W110" i="13"/>
  <c r="M110" i="13"/>
  <c r="N110" i="13"/>
  <c r="W104" i="13"/>
  <c r="M104" i="13"/>
  <c r="N101" i="13"/>
  <c r="M101" i="13"/>
  <c r="M102" i="13"/>
  <c r="W112" i="13"/>
  <c r="W107" i="13"/>
  <c r="L102" i="13"/>
  <c r="N104" i="13"/>
  <c r="W116" i="13"/>
  <c r="N112" i="13"/>
  <c r="M106" i="13"/>
  <c r="M117" i="13"/>
  <c r="M116" i="13"/>
  <c r="M118" i="13"/>
  <c r="M108" i="13"/>
  <c r="N107" i="13"/>
  <c r="G106" i="13"/>
  <c r="N109" i="13"/>
  <c r="G108" i="13"/>
  <c r="L107" i="13"/>
  <c r="L108" i="13"/>
  <c r="M119" i="13"/>
  <c r="G103" i="13"/>
  <c r="N118" i="13"/>
  <c r="L122" i="13"/>
  <c r="M1" i="7"/>
  <c r="O1" i="7" s="1"/>
  <c r="F38" i="13"/>
  <c r="F43" i="13"/>
  <c r="F48" i="13"/>
  <c r="F53" i="13"/>
  <c r="F58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H21" i="9"/>
  <c r="V11" i="9"/>
  <c r="Z16" i="9"/>
  <c r="B31" i="13"/>
  <c r="B32" i="13"/>
  <c r="B33" i="13"/>
  <c r="B34" i="13"/>
  <c r="B35" i="13"/>
  <c r="B36" i="13"/>
  <c r="B37" i="13"/>
  <c r="B38" i="13"/>
  <c r="B39" i="13"/>
  <c r="B40" i="13"/>
  <c r="B41" i="13"/>
  <c r="AF41" i="13" s="1"/>
  <c r="B42" i="13"/>
  <c r="B43" i="13"/>
  <c r="B44" i="13"/>
  <c r="B45" i="13"/>
  <c r="B46" i="13"/>
  <c r="B47" i="13"/>
  <c r="B48" i="13"/>
  <c r="B49" i="13"/>
  <c r="B50" i="13"/>
  <c r="B51" i="13"/>
  <c r="B52" i="13"/>
  <c r="B4" i="13"/>
  <c r="AE4" i="13" s="1"/>
  <c r="B5" i="13"/>
  <c r="B6" i="13"/>
  <c r="B7" i="13"/>
  <c r="B8" i="13"/>
  <c r="B9" i="13"/>
  <c r="B10" i="13"/>
  <c r="B11" i="13"/>
  <c r="B12" i="13"/>
  <c r="B13" i="13"/>
  <c r="B14" i="13"/>
  <c r="B15" i="13"/>
  <c r="B16" i="13"/>
  <c r="C16" i="13" s="1"/>
  <c r="B17" i="13"/>
  <c r="B18" i="13"/>
  <c r="B19" i="13"/>
  <c r="B20" i="13"/>
  <c r="B21" i="13"/>
  <c r="B22" i="13"/>
  <c r="B23" i="13"/>
  <c r="B24" i="13"/>
  <c r="B25" i="13"/>
  <c r="B26" i="13"/>
  <c r="B27" i="13"/>
  <c r="B28" i="13"/>
  <c r="AE28" i="13" s="1"/>
  <c r="B29" i="13"/>
  <c r="B30" i="13"/>
  <c r="H10" i="12"/>
  <c r="AV1" i="7"/>
  <c r="AW1" i="7"/>
  <c r="AX1" i="7"/>
  <c r="AY1" i="7"/>
  <c r="AZ1" i="7"/>
  <c r="BA1" i="7"/>
  <c r="BB1" i="7"/>
  <c r="BC1" i="7"/>
  <c r="BD1" i="7"/>
  <c r="BE1" i="7"/>
  <c r="N10" i="12"/>
  <c r="P10" i="12"/>
  <c r="P11" i="12" s="1"/>
  <c r="H100" i="13"/>
  <c r="A100" i="13"/>
  <c r="W100" i="13" s="1"/>
  <c r="H99" i="13"/>
  <c r="B99" i="13"/>
  <c r="E99" i="13" s="1"/>
  <c r="A99" i="13"/>
  <c r="H98" i="13"/>
  <c r="B98" i="13"/>
  <c r="C98" i="13" s="1"/>
  <c r="A98" i="13"/>
  <c r="G98" i="13" s="1"/>
  <c r="H97" i="13"/>
  <c r="B97" i="13"/>
  <c r="A97" i="13"/>
  <c r="W97" i="13" s="1"/>
  <c r="H96" i="13"/>
  <c r="B96" i="13"/>
  <c r="E96" i="13" s="1"/>
  <c r="A96" i="13"/>
  <c r="W96" i="13" s="1"/>
  <c r="H95" i="13"/>
  <c r="B95" i="13"/>
  <c r="C95" i="13" s="1"/>
  <c r="A95" i="13"/>
  <c r="W95" i="13" s="1"/>
  <c r="H94" i="13"/>
  <c r="B94" i="13"/>
  <c r="A94" i="13"/>
  <c r="W94" i="13"/>
  <c r="H93" i="13"/>
  <c r="B93" i="13"/>
  <c r="D93" i="13" s="1"/>
  <c r="A93" i="13"/>
  <c r="L93" i="13" s="1"/>
  <c r="H92" i="13"/>
  <c r="B92" i="13"/>
  <c r="D92" i="13" s="1"/>
  <c r="A92" i="13"/>
  <c r="W92" i="13"/>
  <c r="H91" i="13"/>
  <c r="B91" i="13"/>
  <c r="D91" i="13" s="1"/>
  <c r="A91" i="13"/>
  <c r="W91" i="13" s="1"/>
  <c r="H90" i="13"/>
  <c r="B90" i="13"/>
  <c r="D90" i="13" s="1"/>
  <c r="A90" i="13"/>
  <c r="W90" i="13" s="1"/>
  <c r="H89" i="13"/>
  <c r="B89" i="13"/>
  <c r="D89" i="13" s="1"/>
  <c r="A89" i="13"/>
  <c r="W89" i="13" s="1"/>
  <c r="H88" i="13"/>
  <c r="B88" i="13"/>
  <c r="E88" i="13"/>
  <c r="A88" i="13"/>
  <c r="W88" i="13" s="1"/>
  <c r="H87" i="13"/>
  <c r="B87" i="13"/>
  <c r="E87" i="13"/>
  <c r="A87" i="13"/>
  <c r="H86" i="13"/>
  <c r="B86" i="13"/>
  <c r="E86" i="13" s="1"/>
  <c r="A86" i="13"/>
  <c r="W86" i="13" s="1"/>
  <c r="H85" i="13"/>
  <c r="B85" i="13"/>
  <c r="C85" i="13"/>
  <c r="A85" i="13"/>
  <c r="W85" i="13" s="1"/>
  <c r="H84" i="13"/>
  <c r="B84" i="13"/>
  <c r="D84" i="13" s="1"/>
  <c r="A84" i="13"/>
  <c r="W84" i="13" s="1"/>
  <c r="H83" i="13"/>
  <c r="B83" i="13"/>
  <c r="E83" i="13" s="1"/>
  <c r="A83" i="13"/>
  <c r="W83" i="13" s="1"/>
  <c r="H82" i="13"/>
  <c r="B82" i="13"/>
  <c r="A82" i="13"/>
  <c r="W82" i="13" s="1"/>
  <c r="H81" i="13"/>
  <c r="B81" i="13"/>
  <c r="D81" i="13" s="1"/>
  <c r="A81" i="13"/>
  <c r="W81" i="13" s="1"/>
  <c r="H80" i="13"/>
  <c r="B80" i="13"/>
  <c r="E80" i="13" s="1"/>
  <c r="A80" i="13"/>
  <c r="W80" i="13" s="1"/>
  <c r="H79" i="13"/>
  <c r="B79" i="13"/>
  <c r="C79" i="13" s="1"/>
  <c r="A79" i="13"/>
  <c r="H78" i="13"/>
  <c r="B78" i="13"/>
  <c r="A78" i="13"/>
  <c r="W78" i="13" s="1"/>
  <c r="H77" i="13"/>
  <c r="B77" i="13"/>
  <c r="C77" i="13"/>
  <c r="A77" i="13"/>
  <c r="W77" i="13" s="1"/>
  <c r="H76" i="13"/>
  <c r="B76" i="13"/>
  <c r="D76" i="13" s="1"/>
  <c r="A76" i="13"/>
  <c r="H75" i="13"/>
  <c r="B75" i="13"/>
  <c r="E75" i="13" s="1"/>
  <c r="A75" i="13"/>
  <c r="W75" i="13" s="1"/>
  <c r="H74" i="13"/>
  <c r="B74" i="13"/>
  <c r="A74" i="13"/>
  <c r="W74" i="13" s="1"/>
  <c r="H73" i="13"/>
  <c r="O73" i="13" s="1"/>
  <c r="B73" i="13"/>
  <c r="D73" i="13" s="1"/>
  <c r="A73" i="13"/>
  <c r="W73" i="13" s="1"/>
  <c r="H72" i="13"/>
  <c r="B72" i="13"/>
  <c r="E72" i="13" s="1"/>
  <c r="A72" i="13"/>
  <c r="W72" i="13" s="1"/>
  <c r="H71" i="13"/>
  <c r="B71" i="13"/>
  <c r="E71" i="13" s="1"/>
  <c r="A71" i="13"/>
  <c r="W71" i="13"/>
  <c r="H70" i="13"/>
  <c r="B70" i="13"/>
  <c r="E70" i="13" s="1"/>
  <c r="A70" i="13"/>
  <c r="W70" i="13" s="1"/>
  <c r="H69" i="13"/>
  <c r="B69" i="13"/>
  <c r="C69" i="13" s="1"/>
  <c r="A69" i="13"/>
  <c r="W69" i="13" s="1"/>
  <c r="H68" i="13"/>
  <c r="B68" i="13"/>
  <c r="D68" i="13" s="1"/>
  <c r="A68" i="13"/>
  <c r="W68" i="13" s="1"/>
  <c r="H67" i="13"/>
  <c r="B67" i="13"/>
  <c r="C67" i="13" s="1"/>
  <c r="A67" i="13"/>
  <c r="W67" i="13" s="1"/>
  <c r="H66" i="13"/>
  <c r="B66" i="13"/>
  <c r="E66" i="13" s="1"/>
  <c r="A66" i="13"/>
  <c r="M66" i="13" s="1"/>
  <c r="H65" i="13"/>
  <c r="B65" i="13"/>
  <c r="D65" i="13" s="1"/>
  <c r="A65" i="13"/>
  <c r="W65" i="13" s="1"/>
  <c r="H64" i="13"/>
  <c r="B64" i="13"/>
  <c r="C64" i="13" s="1"/>
  <c r="A64" i="13"/>
  <c r="W64" i="13" s="1"/>
  <c r="H63" i="13"/>
  <c r="B63" i="13"/>
  <c r="D63" i="13" s="1"/>
  <c r="A63" i="13"/>
  <c r="W63" i="13" s="1"/>
  <c r="H62" i="13"/>
  <c r="B62" i="13"/>
  <c r="A62" i="13"/>
  <c r="W62" i="13"/>
  <c r="H61" i="13"/>
  <c r="B61" i="13"/>
  <c r="A61" i="13"/>
  <c r="W61" i="13"/>
  <c r="H60" i="13"/>
  <c r="B60" i="13"/>
  <c r="A60" i="13"/>
  <c r="W60" i="13" s="1"/>
  <c r="H59" i="13"/>
  <c r="B59" i="13"/>
  <c r="A59" i="13"/>
  <c r="W59" i="13" s="1"/>
  <c r="H58" i="13"/>
  <c r="B58" i="13"/>
  <c r="A58" i="13"/>
  <c r="H57" i="13"/>
  <c r="B57" i="13"/>
  <c r="A57" i="13"/>
  <c r="W57" i="13" s="1"/>
  <c r="H56" i="13"/>
  <c r="B56" i="13"/>
  <c r="A56" i="13"/>
  <c r="W56" i="13"/>
  <c r="H55" i="13"/>
  <c r="B55" i="13"/>
  <c r="A55" i="13"/>
  <c r="W55" i="13"/>
  <c r="H54" i="13"/>
  <c r="B54" i="13"/>
  <c r="A54" i="13"/>
  <c r="W54" i="13" s="1"/>
  <c r="H53" i="13"/>
  <c r="B53" i="13"/>
  <c r="C53" i="13" s="1"/>
  <c r="A53" i="13"/>
  <c r="W53" i="13" s="1"/>
  <c r="H52" i="13"/>
  <c r="A52" i="13"/>
  <c r="W52" i="13" s="1"/>
  <c r="H51" i="13"/>
  <c r="A51" i="13"/>
  <c r="W51" i="13" s="1"/>
  <c r="H50" i="13"/>
  <c r="A50" i="13"/>
  <c r="W50" i="13" s="1"/>
  <c r="H49" i="13"/>
  <c r="A49" i="13"/>
  <c r="W49" i="13"/>
  <c r="H48" i="13"/>
  <c r="A48" i="13"/>
  <c r="W48" i="13" s="1"/>
  <c r="H47" i="13"/>
  <c r="A47" i="13"/>
  <c r="W47" i="13" s="1"/>
  <c r="H46" i="13"/>
  <c r="A46" i="13"/>
  <c r="W46" i="13"/>
  <c r="H45" i="13"/>
  <c r="A45" i="13"/>
  <c r="W45" i="13" s="1"/>
  <c r="H44" i="13"/>
  <c r="A44" i="13"/>
  <c r="W44" i="13" s="1"/>
  <c r="H43" i="13"/>
  <c r="A43" i="13"/>
  <c r="W43" i="13" s="1"/>
  <c r="H42" i="13"/>
  <c r="A42" i="13"/>
  <c r="W42" i="13" s="1"/>
  <c r="H41" i="13"/>
  <c r="A41" i="13"/>
  <c r="W41" i="13" s="1"/>
  <c r="H40" i="13"/>
  <c r="A40" i="13"/>
  <c r="W40" i="13" s="1"/>
  <c r="H39" i="13"/>
  <c r="A39" i="13"/>
  <c r="W39" i="13" s="1"/>
  <c r="H38" i="13"/>
  <c r="A38" i="13"/>
  <c r="W38" i="13" s="1"/>
  <c r="H37" i="13"/>
  <c r="A37" i="13"/>
  <c r="W37" i="13" s="1"/>
  <c r="H36" i="13"/>
  <c r="W36" i="13"/>
  <c r="H35" i="13"/>
  <c r="W35" i="13"/>
  <c r="H34" i="13"/>
  <c r="W34" i="13"/>
  <c r="H33" i="13"/>
  <c r="W33" i="13"/>
  <c r="H32" i="13"/>
  <c r="W32" i="13"/>
  <c r="H31" i="13"/>
  <c r="W31" i="13"/>
  <c r="H30" i="13"/>
  <c r="W30" i="13"/>
  <c r="H29" i="13"/>
  <c r="W29" i="13"/>
  <c r="H28" i="13"/>
  <c r="W28" i="13"/>
  <c r="H27" i="13"/>
  <c r="W27" i="13"/>
  <c r="H26" i="13"/>
  <c r="W26" i="13"/>
  <c r="H25" i="13"/>
  <c r="W25" i="13"/>
  <c r="H24" i="13"/>
  <c r="W24" i="13"/>
  <c r="H23" i="13"/>
  <c r="W23" i="13"/>
  <c r="H22" i="13"/>
  <c r="W22" i="13"/>
  <c r="H21" i="13"/>
  <c r="W21" i="13"/>
  <c r="H20" i="13"/>
  <c r="W20" i="13"/>
  <c r="H19" i="13"/>
  <c r="W19" i="13"/>
  <c r="H18" i="13"/>
  <c r="W18" i="13"/>
  <c r="H17" i="13"/>
  <c r="W17" i="13"/>
  <c r="H16" i="13"/>
  <c r="W16" i="13"/>
  <c r="H15" i="13"/>
  <c r="W15" i="13"/>
  <c r="H14" i="13"/>
  <c r="W14" i="13"/>
  <c r="H13" i="13"/>
  <c r="W13" i="13"/>
  <c r="H12" i="13"/>
  <c r="W12" i="13"/>
  <c r="H11" i="13"/>
  <c r="W11" i="13"/>
  <c r="H10" i="13"/>
  <c r="W10" i="13"/>
  <c r="H9" i="13"/>
  <c r="W9" i="13"/>
  <c r="H8" i="13"/>
  <c r="W8" i="13"/>
  <c r="H7" i="13"/>
  <c r="W7" i="13"/>
  <c r="H6" i="13"/>
  <c r="W6" i="13"/>
  <c r="H5" i="13"/>
  <c r="W5" i="13"/>
  <c r="H4" i="13"/>
  <c r="W4" i="13"/>
  <c r="H3" i="13"/>
  <c r="B3" i="13"/>
  <c r="D3" i="13" s="1"/>
  <c r="W3" i="13"/>
  <c r="E2" i="13"/>
  <c r="D2" i="13"/>
  <c r="C2" i="13"/>
  <c r="A1" i="13"/>
  <c r="K34" i="3"/>
  <c r="K35" i="3"/>
  <c r="K36" i="3"/>
  <c r="K37" i="3"/>
  <c r="K38" i="3"/>
  <c r="K39" i="3"/>
  <c r="K40" i="3"/>
  <c r="AO10" i="10" s="1"/>
  <c r="K41" i="3"/>
  <c r="K42" i="3"/>
  <c r="K43" i="3"/>
  <c r="K44" i="3"/>
  <c r="K45" i="3"/>
  <c r="K46" i="3"/>
  <c r="K47" i="3"/>
  <c r="K48" i="3"/>
  <c r="K49" i="3"/>
  <c r="K50" i="3"/>
  <c r="K51" i="3"/>
  <c r="K52" i="3"/>
  <c r="BA44" i="10" s="1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I70" i="13" s="1"/>
  <c r="K70" i="3"/>
  <c r="K71" i="3"/>
  <c r="K72" i="3"/>
  <c r="I73" i="13" s="1"/>
  <c r="K73" i="3"/>
  <c r="K74" i="3"/>
  <c r="K75" i="3"/>
  <c r="K76" i="3"/>
  <c r="K77" i="3"/>
  <c r="K78" i="3"/>
  <c r="K79" i="3"/>
  <c r="K80" i="3"/>
  <c r="I81" i="13" s="1"/>
  <c r="O81" i="13" s="1"/>
  <c r="K81" i="3"/>
  <c r="K82" i="3"/>
  <c r="K83" i="3"/>
  <c r="K84" i="3"/>
  <c r="I85" i="13" s="1"/>
  <c r="K85" i="3"/>
  <c r="K86" i="3"/>
  <c r="I87" i="13" s="1"/>
  <c r="K87" i="13" s="1"/>
  <c r="K87" i="3"/>
  <c r="K88" i="3"/>
  <c r="K89" i="3"/>
  <c r="K90" i="3"/>
  <c r="K91" i="3"/>
  <c r="I92" i="13" s="1"/>
  <c r="K92" i="3"/>
  <c r="I93" i="13"/>
  <c r="K93" i="3"/>
  <c r="K94" i="3"/>
  <c r="K95" i="3"/>
  <c r="K96" i="3"/>
  <c r="K97" i="3"/>
  <c r="K98" i="3"/>
  <c r="K99" i="3"/>
  <c r="K100" i="3"/>
  <c r="I101" i="13" s="1"/>
  <c r="O101" i="13" s="1"/>
  <c r="K101" i="3"/>
  <c r="I102" i="13" s="1"/>
  <c r="K102" i="13" s="1"/>
  <c r="K102" i="3"/>
  <c r="I103" i="13" s="1"/>
  <c r="K103" i="3"/>
  <c r="I104" i="13"/>
  <c r="K104" i="3"/>
  <c r="I105" i="13" s="1"/>
  <c r="K105" i="13" s="1"/>
  <c r="K105" i="3"/>
  <c r="I106" i="13" s="1"/>
  <c r="K106" i="13" s="1"/>
  <c r="K106" i="3"/>
  <c r="I107" i="13" s="1"/>
  <c r="O107" i="13" s="1"/>
  <c r="K107" i="3"/>
  <c r="I108" i="13" s="1"/>
  <c r="O108" i="13" s="1"/>
  <c r="K108" i="3"/>
  <c r="I109" i="13" s="1"/>
  <c r="O109" i="13" s="1"/>
  <c r="K109" i="3"/>
  <c r="I110" i="13" s="1"/>
  <c r="K110" i="13" s="1"/>
  <c r="K110" i="3"/>
  <c r="I111" i="13" s="1"/>
  <c r="K111" i="3"/>
  <c r="I112" i="13" s="1"/>
  <c r="K112" i="13" s="1"/>
  <c r="K112" i="3"/>
  <c r="I113" i="13" s="1"/>
  <c r="O113" i="13" s="1"/>
  <c r="K113" i="3"/>
  <c r="I114" i="13" s="1"/>
  <c r="O114" i="13" s="1"/>
  <c r="K114" i="3"/>
  <c r="I115" i="13" s="1"/>
  <c r="S115" i="13" s="1"/>
  <c r="K115" i="3"/>
  <c r="I116" i="13" s="1"/>
  <c r="K116" i="3"/>
  <c r="I117" i="13"/>
  <c r="K117" i="3"/>
  <c r="I118" i="13" s="1"/>
  <c r="K118" i="13" s="1"/>
  <c r="K118" i="3"/>
  <c r="I119" i="13" s="1"/>
  <c r="K119" i="3"/>
  <c r="I120" i="13" s="1"/>
  <c r="K120" i="13" s="1"/>
  <c r="K120" i="3"/>
  <c r="I121" i="13" s="1"/>
  <c r="K121" i="3"/>
  <c r="I122" i="13" s="1"/>
  <c r="I3" i="13"/>
  <c r="B5" i="10"/>
  <c r="B6" i="10"/>
  <c r="B7" i="10"/>
  <c r="B9" i="10"/>
  <c r="B10" i="10"/>
  <c r="B11" i="10"/>
  <c r="C11" i="10" s="1"/>
  <c r="B12" i="10"/>
  <c r="AY12" i="10" s="1"/>
  <c r="B13" i="10"/>
  <c r="B14" i="10"/>
  <c r="B15" i="10"/>
  <c r="B16" i="10"/>
  <c r="B17" i="10"/>
  <c r="B18" i="10"/>
  <c r="B19" i="10"/>
  <c r="B20" i="10"/>
  <c r="B21" i="10"/>
  <c r="B22" i="10"/>
  <c r="AC22" i="10" s="1"/>
  <c r="B23" i="10"/>
  <c r="B24" i="10"/>
  <c r="O24" i="10" s="1"/>
  <c r="B25" i="10"/>
  <c r="B26" i="10"/>
  <c r="B27" i="10"/>
  <c r="B28" i="10"/>
  <c r="B29" i="10"/>
  <c r="B30" i="10"/>
  <c r="B31" i="10"/>
  <c r="B32" i="10"/>
  <c r="B33" i="10"/>
  <c r="B34" i="10"/>
  <c r="BC34" i="10" s="1"/>
  <c r="B35" i="10"/>
  <c r="B36" i="10"/>
  <c r="B37" i="10"/>
  <c r="AC37" i="10" s="1"/>
  <c r="B38" i="10"/>
  <c r="B39" i="10"/>
  <c r="B40" i="10"/>
  <c r="CI40" i="10"/>
  <c r="B41" i="10"/>
  <c r="B42" i="10"/>
  <c r="B43" i="10"/>
  <c r="B44" i="10"/>
  <c r="B45" i="10"/>
  <c r="B46" i="10"/>
  <c r="B47" i="10"/>
  <c r="B48" i="10"/>
  <c r="U48" i="10" s="1"/>
  <c r="B49" i="10"/>
  <c r="B50" i="10"/>
  <c r="AK5" i="11"/>
  <c r="AK6" i="11"/>
  <c r="AK7" i="11"/>
  <c r="AK8" i="11"/>
  <c r="AK9" i="11"/>
  <c r="AK10" i="11"/>
  <c r="AK11" i="11"/>
  <c r="AK12" i="11"/>
  <c r="AK13" i="11"/>
  <c r="AK14" i="11"/>
  <c r="AK15" i="11"/>
  <c r="AK16" i="11"/>
  <c r="AK17" i="11"/>
  <c r="AK18" i="11"/>
  <c r="AK19" i="11"/>
  <c r="AK20" i="11"/>
  <c r="AK21" i="11"/>
  <c r="AK22" i="11"/>
  <c r="AK23" i="11"/>
  <c r="AK24" i="11"/>
  <c r="AK25" i="11"/>
  <c r="AK26" i="11"/>
  <c r="AK27" i="11"/>
  <c r="AK28" i="11"/>
  <c r="AK29" i="11"/>
  <c r="AK30" i="11"/>
  <c r="AK31" i="11"/>
  <c r="AK32" i="11"/>
  <c r="AK33" i="11"/>
  <c r="AK34" i="11"/>
  <c r="AK35" i="11"/>
  <c r="AK36" i="11"/>
  <c r="AK37" i="11"/>
  <c r="AK38" i="11"/>
  <c r="AK39" i="11"/>
  <c r="AK40" i="11"/>
  <c r="AK41" i="11"/>
  <c r="AK42" i="11"/>
  <c r="AK43" i="11"/>
  <c r="AK44" i="11"/>
  <c r="AK45" i="11"/>
  <c r="AK46" i="11"/>
  <c r="AK47" i="11"/>
  <c r="AK48" i="11"/>
  <c r="AK49" i="11"/>
  <c r="AK4" i="11"/>
  <c r="BL6" i="9"/>
  <c r="BM6" i="9"/>
  <c r="BN6" i="9"/>
  <c r="BO6" i="9"/>
  <c r="BP6" i="9"/>
  <c r="BQ6" i="9"/>
  <c r="BR6" i="9"/>
  <c r="BS6" i="9"/>
  <c r="BT6" i="9"/>
  <c r="BU6" i="9"/>
  <c r="BV6" i="9"/>
  <c r="BW6" i="9"/>
  <c r="BX6" i="9"/>
  <c r="BY6" i="9"/>
  <c r="BZ6" i="9"/>
  <c r="CA6" i="9"/>
  <c r="CB6" i="9"/>
  <c r="CC6" i="9"/>
  <c r="CD6" i="9"/>
  <c r="CE6" i="9"/>
  <c r="CF6" i="9"/>
  <c r="CG6" i="9"/>
  <c r="CH6" i="9"/>
  <c r="CI6" i="9"/>
  <c r="CJ6" i="9"/>
  <c r="CK6" i="9"/>
  <c r="CL6" i="9"/>
  <c r="CM6" i="9"/>
  <c r="CN6" i="9"/>
  <c r="CO6" i="9"/>
  <c r="CP6" i="9"/>
  <c r="CQ6" i="9"/>
  <c r="CR6" i="9"/>
  <c r="CS6" i="9"/>
  <c r="CT6" i="9"/>
  <c r="CU6" i="9"/>
  <c r="CV6" i="9"/>
  <c r="CW6" i="9"/>
  <c r="CX6" i="9"/>
  <c r="CY6" i="9"/>
  <c r="CZ6" i="9"/>
  <c r="DA6" i="9"/>
  <c r="DB6" i="9"/>
  <c r="DC6" i="9"/>
  <c r="DD6" i="9"/>
  <c r="DE6" i="9"/>
  <c r="DF6" i="9"/>
  <c r="DG6" i="9"/>
  <c r="DH6" i="9"/>
  <c r="DI6" i="9"/>
  <c r="DJ6" i="9"/>
  <c r="DK6" i="9"/>
  <c r="DL6" i="9"/>
  <c r="DM6" i="9"/>
  <c r="DN6" i="9"/>
  <c r="DO6" i="9"/>
  <c r="DP6" i="9"/>
  <c r="DQ6" i="9"/>
  <c r="DR6" i="9"/>
  <c r="DS6" i="9"/>
  <c r="BL7" i="9"/>
  <c r="BM7" i="9"/>
  <c r="BN7" i="9"/>
  <c r="BO7" i="9"/>
  <c r="BP7" i="9"/>
  <c r="BQ7" i="9"/>
  <c r="BR7" i="9"/>
  <c r="BS7" i="9"/>
  <c r="BT7" i="9"/>
  <c r="BU7" i="9"/>
  <c r="BV7" i="9"/>
  <c r="BW7" i="9"/>
  <c r="BX7" i="9"/>
  <c r="BY7" i="9"/>
  <c r="BZ7" i="9"/>
  <c r="CA7" i="9"/>
  <c r="CB7" i="9"/>
  <c r="CC7" i="9"/>
  <c r="CD7" i="9"/>
  <c r="CE7" i="9"/>
  <c r="CF7" i="9"/>
  <c r="CG7" i="9"/>
  <c r="CH7" i="9"/>
  <c r="CI7" i="9"/>
  <c r="CJ7" i="9"/>
  <c r="CK7" i="9"/>
  <c r="CL7" i="9"/>
  <c r="CM7" i="9"/>
  <c r="CN7" i="9"/>
  <c r="CO7" i="9"/>
  <c r="CP7" i="9"/>
  <c r="CQ7" i="9"/>
  <c r="CR7" i="9"/>
  <c r="CS7" i="9"/>
  <c r="CT7" i="9"/>
  <c r="CU7" i="9"/>
  <c r="CV7" i="9"/>
  <c r="CW7" i="9"/>
  <c r="CX7" i="9"/>
  <c r="CY7" i="9"/>
  <c r="CZ7" i="9"/>
  <c r="DA7" i="9"/>
  <c r="DB7" i="9"/>
  <c r="DC7" i="9"/>
  <c r="DD7" i="9"/>
  <c r="DE7" i="9"/>
  <c r="DF7" i="9"/>
  <c r="DG7" i="9"/>
  <c r="DH7" i="9"/>
  <c r="DI7" i="9"/>
  <c r="DJ7" i="9"/>
  <c r="DK7" i="9"/>
  <c r="DL7" i="9"/>
  <c r="DM7" i="9"/>
  <c r="DN7" i="9"/>
  <c r="DO7" i="9"/>
  <c r="DP7" i="9"/>
  <c r="DQ7" i="9"/>
  <c r="DR7" i="9"/>
  <c r="DS7" i="9"/>
  <c r="BL8" i="9"/>
  <c r="BM8" i="9"/>
  <c r="BN8" i="9"/>
  <c r="BO8" i="9"/>
  <c r="BP8" i="9"/>
  <c r="BQ8" i="9"/>
  <c r="BR8" i="9"/>
  <c r="BS8" i="9"/>
  <c r="BT8" i="9"/>
  <c r="BU8" i="9"/>
  <c r="BV8" i="9"/>
  <c r="BW8" i="9"/>
  <c r="BX8" i="9"/>
  <c r="BY8" i="9"/>
  <c r="BZ8" i="9"/>
  <c r="CA8" i="9"/>
  <c r="CB8" i="9"/>
  <c r="CC8" i="9"/>
  <c r="CD8" i="9"/>
  <c r="CE8" i="9"/>
  <c r="CF8" i="9"/>
  <c r="CG8" i="9"/>
  <c r="CH8" i="9"/>
  <c r="CI8" i="9"/>
  <c r="CJ8" i="9"/>
  <c r="CK8" i="9"/>
  <c r="CL8" i="9"/>
  <c r="CM8" i="9"/>
  <c r="CN8" i="9"/>
  <c r="CO8" i="9"/>
  <c r="CP8" i="9"/>
  <c r="CQ8" i="9"/>
  <c r="CR8" i="9"/>
  <c r="CS8" i="9"/>
  <c r="CT8" i="9"/>
  <c r="CU8" i="9"/>
  <c r="CV8" i="9"/>
  <c r="CW8" i="9"/>
  <c r="CX8" i="9"/>
  <c r="CY8" i="9"/>
  <c r="CZ8" i="9"/>
  <c r="DA8" i="9"/>
  <c r="DB8" i="9"/>
  <c r="DC8" i="9"/>
  <c r="DD8" i="9"/>
  <c r="DE8" i="9"/>
  <c r="DF8" i="9"/>
  <c r="DG8" i="9"/>
  <c r="DH8" i="9"/>
  <c r="DI8" i="9"/>
  <c r="DJ8" i="9"/>
  <c r="DK8" i="9"/>
  <c r="DL8" i="9"/>
  <c r="DM8" i="9"/>
  <c r="DN8" i="9"/>
  <c r="DO8" i="9"/>
  <c r="DP8" i="9"/>
  <c r="DQ8" i="9"/>
  <c r="DR8" i="9"/>
  <c r="DS8" i="9"/>
  <c r="BL9" i="9"/>
  <c r="BM9" i="9"/>
  <c r="BN9" i="9"/>
  <c r="BO9" i="9"/>
  <c r="BP9" i="9"/>
  <c r="BQ9" i="9"/>
  <c r="BR9" i="9"/>
  <c r="BS9" i="9"/>
  <c r="BT9" i="9"/>
  <c r="BU9" i="9"/>
  <c r="BV9" i="9"/>
  <c r="BW9" i="9"/>
  <c r="BX9" i="9"/>
  <c r="BY9" i="9"/>
  <c r="BZ9" i="9"/>
  <c r="CA9" i="9"/>
  <c r="CB9" i="9"/>
  <c r="CC9" i="9"/>
  <c r="CD9" i="9"/>
  <c r="CE9" i="9"/>
  <c r="CF9" i="9"/>
  <c r="CG9" i="9"/>
  <c r="CH9" i="9"/>
  <c r="CI9" i="9"/>
  <c r="CJ9" i="9"/>
  <c r="CK9" i="9"/>
  <c r="CL9" i="9"/>
  <c r="CM9" i="9"/>
  <c r="CN9" i="9"/>
  <c r="CO9" i="9"/>
  <c r="CP9" i="9"/>
  <c r="CQ9" i="9"/>
  <c r="CR9" i="9"/>
  <c r="CS9" i="9"/>
  <c r="CT9" i="9"/>
  <c r="CU9" i="9"/>
  <c r="CV9" i="9"/>
  <c r="CW9" i="9"/>
  <c r="CX9" i="9"/>
  <c r="CY9" i="9"/>
  <c r="CZ9" i="9"/>
  <c r="DA9" i="9"/>
  <c r="DB9" i="9"/>
  <c r="DC9" i="9"/>
  <c r="DD9" i="9"/>
  <c r="DE9" i="9"/>
  <c r="DF9" i="9"/>
  <c r="DG9" i="9"/>
  <c r="DH9" i="9"/>
  <c r="DI9" i="9"/>
  <c r="DJ9" i="9"/>
  <c r="DK9" i="9"/>
  <c r="DL9" i="9"/>
  <c r="DM9" i="9"/>
  <c r="DN9" i="9"/>
  <c r="DO9" i="9"/>
  <c r="DP9" i="9"/>
  <c r="DQ9" i="9"/>
  <c r="DR9" i="9"/>
  <c r="DS9" i="9"/>
  <c r="BL10" i="9"/>
  <c r="BM10" i="9"/>
  <c r="BN10" i="9"/>
  <c r="BO10" i="9"/>
  <c r="BP10" i="9"/>
  <c r="BQ10" i="9"/>
  <c r="BR10" i="9"/>
  <c r="BS10" i="9"/>
  <c r="BT10" i="9"/>
  <c r="BU10" i="9"/>
  <c r="BV10" i="9"/>
  <c r="BW10" i="9"/>
  <c r="BX10" i="9"/>
  <c r="BY10" i="9"/>
  <c r="BZ10" i="9"/>
  <c r="CA10" i="9"/>
  <c r="CB10" i="9"/>
  <c r="CC10" i="9"/>
  <c r="CD10" i="9"/>
  <c r="CE10" i="9"/>
  <c r="CF10" i="9"/>
  <c r="CG10" i="9"/>
  <c r="CH10" i="9"/>
  <c r="CI10" i="9"/>
  <c r="CJ10" i="9"/>
  <c r="CK10" i="9"/>
  <c r="CL10" i="9"/>
  <c r="CM10" i="9"/>
  <c r="CN10" i="9"/>
  <c r="CO10" i="9"/>
  <c r="CP10" i="9"/>
  <c r="CQ10" i="9"/>
  <c r="CR10" i="9"/>
  <c r="CS10" i="9"/>
  <c r="CT10" i="9"/>
  <c r="CU10" i="9"/>
  <c r="CV10" i="9"/>
  <c r="CW10" i="9"/>
  <c r="CX10" i="9"/>
  <c r="CY10" i="9"/>
  <c r="CZ10" i="9"/>
  <c r="DA10" i="9"/>
  <c r="DB10" i="9"/>
  <c r="DC10" i="9"/>
  <c r="DD10" i="9"/>
  <c r="DE10" i="9"/>
  <c r="DF10" i="9"/>
  <c r="DG10" i="9"/>
  <c r="DH10" i="9"/>
  <c r="DI10" i="9"/>
  <c r="DJ10" i="9"/>
  <c r="DK10" i="9"/>
  <c r="DL10" i="9"/>
  <c r="DM10" i="9"/>
  <c r="DN10" i="9"/>
  <c r="DO10" i="9"/>
  <c r="DP10" i="9"/>
  <c r="DQ10" i="9"/>
  <c r="DR10" i="9"/>
  <c r="DS10" i="9"/>
  <c r="BL11" i="9"/>
  <c r="BM11" i="9"/>
  <c r="BN11" i="9"/>
  <c r="BO11" i="9"/>
  <c r="BP11" i="9"/>
  <c r="BQ11" i="9"/>
  <c r="BR11" i="9"/>
  <c r="BS11" i="9"/>
  <c r="BT11" i="9"/>
  <c r="BU11" i="9"/>
  <c r="BV11" i="9"/>
  <c r="BW11" i="9"/>
  <c r="BX11" i="9"/>
  <c r="BY11" i="9"/>
  <c r="BZ11" i="9"/>
  <c r="CA11" i="9"/>
  <c r="CB11" i="9"/>
  <c r="CC11" i="9"/>
  <c r="CD11" i="9"/>
  <c r="CE11" i="9"/>
  <c r="CF11" i="9"/>
  <c r="CG11" i="9"/>
  <c r="CH11" i="9"/>
  <c r="CI11" i="9"/>
  <c r="CJ11" i="9"/>
  <c r="CK11" i="9"/>
  <c r="CL11" i="9"/>
  <c r="CM11" i="9"/>
  <c r="CN11" i="9"/>
  <c r="CO11" i="9"/>
  <c r="CP11" i="9"/>
  <c r="CQ11" i="9"/>
  <c r="CR11" i="9"/>
  <c r="CS11" i="9"/>
  <c r="CT11" i="9"/>
  <c r="CU11" i="9"/>
  <c r="CV11" i="9"/>
  <c r="CW11" i="9"/>
  <c r="CX11" i="9"/>
  <c r="CY11" i="9"/>
  <c r="CZ11" i="9"/>
  <c r="DA11" i="9"/>
  <c r="DB11" i="9"/>
  <c r="DC11" i="9"/>
  <c r="DD11" i="9"/>
  <c r="DE11" i="9"/>
  <c r="DF11" i="9"/>
  <c r="DG11" i="9"/>
  <c r="DH11" i="9"/>
  <c r="DI11" i="9"/>
  <c r="DJ11" i="9"/>
  <c r="DK11" i="9"/>
  <c r="DL11" i="9"/>
  <c r="DM11" i="9"/>
  <c r="DN11" i="9"/>
  <c r="DO11" i="9"/>
  <c r="DP11" i="9"/>
  <c r="DQ11" i="9"/>
  <c r="DR11" i="9"/>
  <c r="DS11" i="9"/>
  <c r="BL12" i="9"/>
  <c r="BM12" i="9"/>
  <c r="BN12" i="9"/>
  <c r="BO12" i="9"/>
  <c r="BP12" i="9"/>
  <c r="BQ12" i="9"/>
  <c r="BR12" i="9"/>
  <c r="BS12" i="9"/>
  <c r="BT12" i="9"/>
  <c r="BU12" i="9"/>
  <c r="BV12" i="9"/>
  <c r="BW12" i="9"/>
  <c r="BX12" i="9"/>
  <c r="BY12" i="9"/>
  <c r="BZ12" i="9"/>
  <c r="CA12" i="9"/>
  <c r="CB12" i="9"/>
  <c r="CC12" i="9"/>
  <c r="CD12" i="9"/>
  <c r="CE12" i="9"/>
  <c r="CF12" i="9"/>
  <c r="CG12" i="9"/>
  <c r="CH12" i="9"/>
  <c r="CI12" i="9"/>
  <c r="CJ12" i="9"/>
  <c r="CK12" i="9"/>
  <c r="CL12" i="9"/>
  <c r="CM12" i="9"/>
  <c r="CN12" i="9"/>
  <c r="CO12" i="9"/>
  <c r="CP12" i="9"/>
  <c r="CQ12" i="9"/>
  <c r="CR12" i="9"/>
  <c r="CS12" i="9"/>
  <c r="CT12" i="9"/>
  <c r="CU12" i="9"/>
  <c r="CV12" i="9"/>
  <c r="CW12" i="9"/>
  <c r="CX12" i="9"/>
  <c r="CY12" i="9"/>
  <c r="CZ12" i="9"/>
  <c r="DA12" i="9"/>
  <c r="DB12" i="9"/>
  <c r="DC12" i="9"/>
  <c r="DD12" i="9"/>
  <c r="DE12" i="9"/>
  <c r="DF12" i="9"/>
  <c r="DG12" i="9"/>
  <c r="DH12" i="9"/>
  <c r="DI12" i="9"/>
  <c r="DJ12" i="9"/>
  <c r="DK12" i="9"/>
  <c r="DL12" i="9"/>
  <c r="DM12" i="9"/>
  <c r="DN12" i="9"/>
  <c r="DO12" i="9"/>
  <c r="DP12" i="9"/>
  <c r="DQ12" i="9"/>
  <c r="DR12" i="9"/>
  <c r="DS12" i="9"/>
  <c r="BL13" i="9"/>
  <c r="BM13" i="9"/>
  <c r="BN13" i="9"/>
  <c r="BO13" i="9"/>
  <c r="BP13" i="9"/>
  <c r="BQ13" i="9"/>
  <c r="BR13" i="9"/>
  <c r="BS13" i="9"/>
  <c r="BT13" i="9"/>
  <c r="BU13" i="9"/>
  <c r="BV13" i="9"/>
  <c r="BW13" i="9"/>
  <c r="BX13" i="9"/>
  <c r="BY13" i="9"/>
  <c r="BZ13" i="9"/>
  <c r="CA13" i="9"/>
  <c r="CB13" i="9"/>
  <c r="CC13" i="9"/>
  <c r="CD13" i="9"/>
  <c r="CE13" i="9"/>
  <c r="CF13" i="9"/>
  <c r="CG13" i="9"/>
  <c r="CH13" i="9"/>
  <c r="CI13" i="9"/>
  <c r="CJ13" i="9"/>
  <c r="CK13" i="9"/>
  <c r="CL13" i="9"/>
  <c r="CM13" i="9"/>
  <c r="CN13" i="9"/>
  <c r="CO13" i="9"/>
  <c r="CP13" i="9"/>
  <c r="CQ13" i="9"/>
  <c r="CR13" i="9"/>
  <c r="CS13" i="9"/>
  <c r="CT13" i="9"/>
  <c r="CU13" i="9"/>
  <c r="CV13" i="9"/>
  <c r="CW13" i="9"/>
  <c r="CX13" i="9"/>
  <c r="CY13" i="9"/>
  <c r="CZ13" i="9"/>
  <c r="DA13" i="9"/>
  <c r="DB13" i="9"/>
  <c r="DC13" i="9"/>
  <c r="DD13" i="9"/>
  <c r="DE13" i="9"/>
  <c r="DF13" i="9"/>
  <c r="DG13" i="9"/>
  <c r="DH13" i="9"/>
  <c r="DI13" i="9"/>
  <c r="DJ13" i="9"/>
  <c r="DK13" i="9"/>
  <c r="DL13" i="9"/>
  <c r="DM13" i="9"/>
  <c r="DN13" i="9"/>
  <c r="DO13" i="9"/>
  <c r="DP13" i="9"/>
  <c r="DQ13" i="9"/>
  <c r="DR13" i="9"/>
  <c r="DS13" i="9"/>
  <c r="BL14" i="9"/>
  <c r="BM14" i="9"/>
  <c r="BN14" i="9"/>
  <c r="BO14" i="9"/>
  <c r="BP14" i="9"/>
  <c r="BQ14" i="9"/>
  <c r="BR14" i="9"/>
  <c r="BS14" i="9"/>
  <c r="BT14" i="9"/>
  <c r="BU14" i="9"/>
  <c r="BV14" i="9"/>
  <c r="BW14" i="9"/>
  <c r="BX14" i="9"/>
  <c r="BY14" i="9"/>
  <c r="BZ14" i="9"/>
  <c r="CA14" i="9"/>
  <c r="CB14" i="9"/>
  <c r="CC14" i="9"/>
  <c r="CD14" i="9"/>
  <c r="CE14" i="9"/>
  <c r="CF14" i="9"/>
  <c r="CG14" i="9"/>
  <c r="CH14" i="9"/>
  <c r="CI14" i="9"/>
  <c r="CJ14" i="9"/>
  <c r="CK14" i="9"/>
  <c r="CL14" i="9"/>
  <c r="CM14" i="9"/>
  <c r="CN14" i="9"/>
  <c r="CO14" i="9"/>
  <c r="CP14" i="9"/>
  <c r="CQ14" i="9"/>
  <c r="CR14" i="9"/>
  <c r="CS14" i="9"/>
  <c r="CT14" i="9"/>
  <c r="CU14" i="9"/>
  <c r="CV14" i="9"/>
  <c r="CW14" i="9"/>
  <c r="CX14" i="9"/>
  <c r="CY14" i="9"/>
  <c r="CZ14" i="9"/>
  <c r="DA14" i="9"/>
  <c r="DB14" i="9"/>
  <c r="DC14" i="9"/>
  <c r="DD14" i="9"/>
  <c r="DE14" i="9"/>
  <c r="DF14" i="9"/>
  <c r="DG14" i="9"/>
  <c r="DH14" i="9"/>
  <c r="DI14" i="9"/>
  <c r="DJ14" i="9"/>
  <c r="DK14" i="9"/>
  <c r="DL14" i="9"/>
  <c r="DM14" i="9"/>
  <c r="DN14" i="9"/>
  <c r="DO14" i="9"/>
  <c r="DP14" i="9"/>
  <c r="DQ14" i="9"/>
  <c r="DR14" i="9"/>
  <c r="DS14" i="9"/>
  <c r="BL15" i="9"/>
  <c r="BM15" i="9"/>
  <c r="BN15" i="9"/>
  <c r="BO15" i="9"/>
  <c r="BP15" i="9"/>
  <c r="BQ15" i="9"/>
  <c r="BR15" i="9"/>
  <c r="BS15" i="9"/>
  <c r="BT15" i="9"/>
  <c r="BU15" i="9"/>
  <c r="BV15" i="9"/>
  <c r="BW15" i="9"/>
  <c r="BX15" i="9"/>
  <c r="BY15" i="9"/>
  <c r="BZ15" i="9"/>
  <c r="CA15" i="9"/>
  <c r="CB15" i="9"/>
  <c r="CC15" i="9"/>
  <c r="CD15" i="9"/>
  <c r="CE15" i="9"/>
  <c r="CF15" i="9"/>
  <c r="CG15" i="9"/>
  <c r="CH15" i="9"/>
  <c r="CI15" i="9"/>
  <c r="CJ15" i="9"/>
  <c r="CK15" i="9"/>
  <c r="CL15" i="9"/>
  <c r="CM15" i="9"/>
  <c r="CN15" i="9"/>
  <c r="CO15" i="9"/>
  <c r="CP15" i="9"/>
  <c r="CQ15" i="9"/>
  <c r="CR15" i="9"/>
  <c r="CS15" i="9"/>
  <c r="CT15" i="9"/>
  <c r="CU15" i="9"/>
  <c r="CV15" i="9"/>
  <c r="CW15" i="9"/>
  <c r="CX15" i="9"/>
  <c r="CY15" i="9"/>
  <c r="CZ15" i="9"/>
  <c r="DA15" i="9"/>
  <c r="DB15" i="9"/>
  <c r="DC15" i="9"/>
  <c r="DD15" i="9"/>
  <c r="DE15" i="9"/>
  <c r="DF15" i="9"/>
  <c r="DG15" i="9"/>
  <c r="DH15" i="9"/>
  <c r="DI15" i="9"/>
  <c r="DJ15" i="9"/>
  <c r="DK15" i="9"/>
  <c r="DL15" i="9"/>
  <c r="DM15" i="9"/>
  <c r="DN15" i="9"/>
  <c r="DO15" i="9"/>
  <c r="DP15" i="9"/>
  <c r="DQ15" i="9"/>
  <c r="DR15" i="9"/>
  <c r="DS15" i="9"/>
  <c r="BL16" i="9"/>
  <c r="BM16" i="9"/>
  <c r="BN16" i="9"/>
  <c r="BO16" i="9"/>
  <c r="BP16" i="9"/>
  <c r="BQ16" i="9"/>
  <c r="BR16" i="9"/>
  <c r="BS16" i="9"/>
  <c r="BT16" i="9"/>
  <c r="BU16" i="9"/>
  <c r="BV16" i="9"/>
  <c r="BW16" i="9"/>
  <c r="BX16" i="9"/>
  <c r="BY16" i="9"/>
  <c r="BZ16" i="9"/>
  <c r="CA16" i="9"/>
  <c r="CB16" i="9"/>
  <c r="CC16" i="9"/>
  <c r="CD16" i="9"/>
  <c r="CE16" i="9"/>
  <c r="CF16" i="9"/>
  <c r="CG16" i="9"/>
  <c r="CH16" i="9"/>
  <c r="CI16" i="9"/>
  <c r="CJ16" i="9"/>
  <c r="CK16" i="9"/>
  <c r="CL16" i="9"/>
  <c r="CM16" i="9"/>
  <c r="CN16" i="9"/>
  <c r="CO16" i="9"/>
  <c r="CP16" i="9"/>
  <c r="CQ16" i="9"/>
  <c r="CR16" i="9"/>
  <c r="CS16" i="9"/>
  <c r="CT16" i="9"/>
  <c r="CU16" i="9"/>
  <c r="CV16" i="9"/>
  <c r="CW16" i="9"/>
  <c r="CX16" i="9"/>
  <c r="CY16" i="9"/>
  <c r="CZ16" i="9"/>
  <c r="DA16" i="9"/>
  <c r="DB16" i="9"/>
  <c r="DC16" i="9"/>
  <c r="DD16" i="9"/>
  <c r="DE16" i="9"/>
  <c r="DF16" i="9"/>
  <c r="DG16" i="9"/>
  <c r="DH16" i="9"/>
  <c r="DI16" i="9"/>
  <c r="DJ16" i="9"/>
  <c r="DK16" i="9"/>
  <c r="DL16" i="9"/>
  <c r="DM16" i="9"/>
  <c r="DN16" i="9"/>
  <c r="DO16" i="9"/>
  <c r="DP16" i="9"/>
  <c r="DQ16" i="9"/>
  <c r="DR16" i="9"/>
  <c r="DS16" i="9"/>
  <c r="BL17" i="9"/>
  <c r="BM17" i="9"/>
  <c r="BN17" i="9"/>
  <c r="BO17" i="9"/>
  <c r="BP17" i="9"/>
  <c r="BQ17" i="9"/>
  <c r="BR17" i="9"/>
  <c r="BS17" i="9"/>
  <c r="BT17" i="9"/>
  <c r="BU17" i="9"/>
  <c r="BV17" i="9"/>
  <c r="BW17" i="9"/>
  <c r="BX17" i="9"/>
  <c r="BY17" i="9"/>
  <c r="BZ17" i="9"/>
  <c r="CA17" i="9"/>
  <c r="CB17" i="9"/>
  <c r="CC17" i="9"/>
  <c r="CD17" i="9"/>
  <c r="CE17" i="9"/>
  <c r="CF17" i="9"/>
  <c r="CG17" i="9"/>
  <c r="CH17" i="9"/>
  <c r="CI17" i="9"/>
  <c r="CJ17" i="9"/>
  <c r="CK17" i="9"/>
  <c r="CL17" i="9"/>
  <c r="CM17" i="9"/>
  <c r="CN17" i="9"/>
  <c r="CO17" i="9"/>
  <c r="CP17" i="9"/>
  <c r="CQ17" i="9"/>
  <c r="CR17" i="9"/>
  <c r="CS17" i="9"/>
  <c r="CT17" i="9"/>
  <c r="CU17" i="9"/>
  <c r="CV17" i="9"/>
  <c r="CW17" i="9"/>
  <c r="CX17" i="9"/>
  <c r="CY17" i="9"/>
  <c r="CZ17" i="9"/>
  <c r="DA17" i="9"/>
  <c r="DB17" i="9"/>
  <c r="DC17" i="9"/>
  <c r="DD17" i="9"/>
  <c r="DE17" i="9"/>
  <c r="DF17" i="9"/>
  <c r="DG17" i="9"/>
  <c r="DH17" i="9"/>
  <c r="DI17" i="9"/>
  <c r="DJ17" i="9"/>
  <c r="DK17" i="9"/>
  <c r="DL17" i="9"/>
  <c r="DM17" i="9"/>
  <c r="DN17" i="9"/>
  <c r="DO17" i="9"/>
  <c r="DP17" i="9"/>
  <c r="DQ17" i="9"/>
  <c r="DR17" i="9"/>
  <c r="DS17" i="9"/>
  <c r="BL18" i="9"/>
  <c r="BM18" i="9"/>
  <c r="BN18" i="9"/>
  <c r="BO18" i="9"/>
  <c r="BP18" i="9"/>
  <c r="BQ18" i="9"/>
  <c r="BR18" i="9"/>
  <c r="BS18" i="9"/>
  <c r="BT18" i="9"/>
  <c r="BU18" i="9"/>
  <c r="BV18" i="9"/>
  <c r="BW18" i="9"/>
  <c r="BX18" i="9"/>
  <c r="BY18" i="9"/>
  <c r="BZ18" i="9"/>
  <c r="CA18" i="9"/>
  <c r="CB18" i="9"/>
  <c r="CC18" i="9"/>
  <c r="CD18" i="9"/>
  <c r="CE18" i="9"/>
  <c r="CF18" i="9"/>
  <c r="CG18" i="9"/>
  <c r="CH18" i="9"/>
  <c r="CI18" i="9"/>
  <c r="CJ18" i="9"/>
  <c r="CK18" i="9"/>
  <c r="CL18" i="9"/>
  <c r="CM18" i="9"/>
  <c r="CN18" i="9"/>
  <c r="CO18" i="9"/>
  <c r="CP18" i="9"/>
  <c r="CQ18" i="9"/>
  <c r="CR18" i="9"/>
  <c r="CS18" i="9"/>
  <c r="CT18" i="9"/>
  <c r="CU18" i="9"/>
  <c r="CV18" i="9"/>
  <c r="CW18" i="9"/>
  <c r="CX18" i="9"/>
  <c r="CY18" i="9"/>
  <c r="CZ18" i="9"/>
  <c r="DA18" i="9"/>
  <c r="DB18" i="9"/>
  <c r="DC18" i="9"/>
  <c r="DD18" i="9"/>
  <c r="DE18" i="9"/>
  <c r="DF18" i="9"/>
  <c r="DG18" i="9"/>
  <c r="DH18" i="9"/>
  <c r="DI18" i="9"/>
  <c r="DJ18" i="9"/>
  <c r="DK18" i="9"/>
  <c r="DL18" i="9"/>
  <c r="DM18" i="9"/>
  <c r="DN18" i="9"/>
  <c r="DO18" i="9"/>
  <c r="DP18" i="9"/>
  <c r="DQ18" i="9"/>
  <c r="DR18" i="9"/>
  <c r="DS18" i="9"/>
  <c r="BL19" i="9"/>
  <c r="BM19" i="9"/>
  <c r="BN19" i="9"/>
  <c r="BO19" i="9"/>
  <c r="BP19" i="9"/>
  <c r="BQ19" i="9"/>
  <c r="BR19" i="9"/>
  <c r="BS19" i="9"/>
  <c r="BT19" i="9"/>
  <c r="BU19" i="9"/>
  <c r="BV19" i="9"/>
  <c r="BW19" i="9"/>
  <c r="BX19" i="9"/>
  <c r="BY19" i="9"/>
  <c r="BZ19" i="9"/>
  <c r="CA19" i="9"/>
  <c r="CB19" i="9"/>
  <c r="CC19" i="9"/>
  <c r="CD19" i="9"/>
  <c r="CE19" i="9"/>
  <c r="CF19" i="9"/>
  <c r="CG19" i="9"/>
  <c r="CH19" i="9"/>
  <c r="CI19" i="9"/>
  <c r="CJ19" i="9"/>
  <c r="CK19" i="9"/>
  <c r="CL19" i="9"/>
  <c r="CM19" i="9"/>
  <c r="CN19" i="9"/>
  <c r="CO19" i="9"/>
  <c r="CP19" i="9"/>
  <c r="CQ19" i="9"/>
  <c r="CR19" i="9"/>
  <c r="CS19" i="9"/>
  <c r="CT19" i="9"/>
  <c r="CU19" i="9"/>
  <c r="CV19" i="9"/>
  <c r="CW19" i="9"/>
  <c r="CX19" i="9"/>
  <c r="CY19" i="9"/>
  <c r="CZ19" i="9"/>
  <c r="DA19" i="9"/>
  <c r="DB19" i="9"/>
  <c r="DC19" i="9"/>
  <c r="DD19" i="9"/>
  <c r="DE19" i="9"/>
  <c r="DF19" i="9"/>
  <c r="DG19" i="9"/>
  <c r="DH19" i="9"/>
  <c r="DI19" i="9"/>
  <c r="DJ19" i="9"/>
  <c r="DK19" i="9"/>
  <c r="DL19" i="9"/>
  <c r="DM19" i="9"/>
  <c r="DN19" i="9"/>
  <c r="DO19" i="9"/>
  <c r="DP19" i="9"/>
  <c r="DQ19" i="9"/>
  <c r="DR19" i="9"/>
  <c r="DS19" i="9"/>
  <c r="BL20" i="9"/>
  <c r="BM20" i="9"/>
  <c r="BN20" i="9"/>
  <c r="BO20" i="9"/>
  <c r="BP20" i="9"/>
  <c r="BQ20" i="9"/>
  <c r="BR20" i="9"/>
  <c r="BS20" i="9"/>
  <c r="BT20" i="9"/>
  <c r="BU20" i="9"/>
  <c r="BV20" i="9"/>
  <c r="BW20" i="9"/>
  <c r="BX20" i="9"/>
  <c r="BY20" i="9"/>
  <c r="BZ20" i="9"/>
  <c r="CA20" i="9"/>
  <c r="CB20" i="9"/>
  <c r="CC20" i="9"/>
  <c r="CD20" i="9"/>
  <c r="CE20" i="9"/>
  <c r="CF20" i="9"/>
  <c r="CG20" i="9"/>
  <c r="CH20" i="9"/>
  <c r="CI20" i="9"/>
  <c r="CJ20" i="9"/>
  <c r="CK20" i="9"/>
  <c r="CL20" i="9"/>
  <c r="CM20" i="9"/>
  <c r="CN20" i="9"/>
  <c r="CO20" i="9"/>
  <c r="CP20" i="9"/>
  <c r="CQ20" i="9"/>
  <c r="CR20" i="9"/>
  <c r="CS20" i="9"/>
  <c r="CT20" i="9"/>
  <c r="CU20" i="9"/>
  <c r="CV20" i="9"/>
  <c r="CW20" i="9"/>
  <c r="CX20" i="9"/>
  <c r="CY20" i="9"/>
  <c r="CZ20" i="9"/>
  <c r="DA20" i="9"/>
  <c r="DB20" i="9"/>
  <c r="DC20" i="9"/>
  <c r="DD20" i="9"/>
  <c r="DE20" i="9"/>
  <c r="DF20" i="9"/>
  <c r="DG20" i="9"/>
  <c r="DH20" i="9"/>
  <c r="DI20" i="9"/>
  <c r="DJ20" i="9"/>
  <c r="DK20" i="9"/>
  <c r="DL20" i="9"/>
  <c r="DM20" i="9"/>
  <c r="DN20" i="9"/>
  <c r="DO20" i="9"/>
  <c r="DP20" i="9"/>
  <c r="DQ20" i="9"/>
  <c r="DR20" i="9"/>
  <c r="DS20" i="9"/>
  <c r="BL21" i="9"/>
  <c r="BM21" i="9"/>
  <c r="BN21" i="9"/>
  <c r="BO21" i="9"/>
  <c r="BP21" i="9"/>
  <c r="BQ21" i="9"/>
  <c r="BR21" i="9"/>
  <c r="BS21" i="9"/>
  <c r="BT21" i="9"/>
  <c r="BU21" i="9"/>
  <c r="BV21" i="9"/>
  <c r="BW21" i="9"/>
  <c r="BX21" i="9"/>
  <c r="BY21" i="9"/>
  <c r="BZ21" i="9"/>
  <c r="CA21" i="9"/>
  <c r="CB21" i="9"/>
  <c r="CC21" i="9"/>
  <c r="CD21" i="9"/>
  <c r="CE21" i="9"/>
  <c r="CF21" i="9"/>
  <c r="CG21" i="9"/>
  <c r="CH21" i="9"/>
  <c r="CI21" i="9"/>
  <c r="CJ21" i="9"/>
  <c r="CK21" i="9"/>
  <c r="CL21" i="9"/>
  <c r="CM21" i="9"/>
  <c r="CN21" i="9"/>
  <c r="CO21" i="9"/>
  <c r="CP21" i="9"/>
  <c r="CQ21" i="9"/>
  <c r="CR21" i="9"/>
  <c r="CS21" i="9"/>
  <c r="CT21" i="9"/>
  <c r="CU21" i="9"/>
  <c r="CV21" i="9"/>
  <c r="CW21" i="9"/>
  <c r="CX21" i="9"/>
  <c r="CY21" i="9"/>
  <c r="CZ21" i="9"/>
  <c r="DA21" i="9"/>
  <c r="DB21" i="9"/>
  <c r="DC21" i="9"/>
  <c r="DD21" i="9"/>
  <c r="DE21" i="9"/>
  <c r="DF21" i="9"/>
  <c r="DG21" i="9"/>
  <c r="DH21" i="9"/>
  <c r="DI21" i="9"/>
  <c r="DJ21" i="9"/>
  <c r="DK21" i="9"/>
  <c r="DL21" i="9"/>
  <c r="DM21" i="9"/>
  <c r="DN21" i="9"/>
  <c r="DO21" i="9"/>
  <c r="DP21" i="9"/>
  <c r="DQ21" i="9"/>
  <c r="DR21" i="9"/>
  <c r="DS21" i="9"/>
  <c r="BL22" i="9"/>
  <c r="BM22" i="9"/>
  <c r="BN22" i="9"/>
  <c r="BO22" i="9"/>
  <c r="BP22" i="9"/>
  <c r="BQ22" i="9"/>
  <c r="BR22" i="9"/>
  <c r="BS22" i="9"/>
  <c r="BT22" i="9"/>
  <c r="BU22" i="9"/>
  <c r="BV22" i="9"/>
  <c r="BW22" i="9"/>
  <c r="BX22" i="9"/>
  <c r="BY22" i="9"/>
  <c r="BZ22" i="9"/>
  <c r="CA22" i="9"/>
  <c r="CB22" i="9"/>
  <c r="CC22" i="9"/>
  <c r="CD22" i="9"/>
  <c r="CE22" i="9"/>
  <c r="CF22" i="9"/>
  <c r="CG22" i="9"/>
  <c r="CH22" i="9"/>
  <c r="CI22" i="9"/>
  <c r="CJ22" i="9"/>
  <c r="CK22" i="9"/>
  <c r="CL22" i="9"/>
  <c r="CM22" i="9"/>
  <c r="CN22" i="9"/>
  <c r="CO22" i="9"/>
  <c r="CP22" i="9"/>
  <c r="CQ22" i="9"/>
  <c r="CR22" i="9"/>
  <c r="CS22" i="9"/>
  <c r="CT22" i="9"/>
  <c r="CU22" i="9"/>
  <c r="CV22" i="9"/>
  <c r="CW22" i="9"/>
  <c r="CX22" i="9"/>
  <c r="CY22" i="9"/>
  <c r="CZ22" i="9"/>
  <c r="DA22" i="9"/>
  <c r="DB22" i="9"/>
  <c r="DC22" i="9"/>
  <c r="DD22" i="9"/>
  <c r="DE22" i="9"/>
  <c r="DF22" i="9"/>
  <c r="DG22" i="9"/>
  <c r="DH22" i="9"/>
  <c r="DI22" i="9"/>
  <c r="DJ22" i="9"/>
  <c r="DK22" i="9"/>
  <c r="DL22" i="9"/>
  <c r="DM22" i="9"/>
  <c r="DN22" i="9"/>
  <c r="DO22" i="9"/>
  <c r="DP22" i="9"/>
  <c r="DQ22" i="9"/>
  <c r="DR22" i="9"/>
  <c r="DS22" i="9"/>
  <c r="BL23" i="9"/>
  <c r="BM23" i="9"/>
  <c r="BN23" i="9"/>
  <c r="BO23" i="9"/>
  <c r="BP23" i="9"/>
  <c r="BQ23" i="9"/>
  <c r="BR23" i="9"/>
  <c r="BS23" i="9"/>
  <c r="BT23" i="9"/>
  <c r="BU23" i="9"/>
  <c r="BV23" i="9"/>
  <c r="BW23" i="9"/>
  <c r="BX23" i="9"/>
  <c r="BY23" i="9"/>
  <c r="BZ23" i="9"/>
  <c r="CA23" i="9"/>
  <c r="CB23" i="9"/>
  <c r="CC23" i="9"/>
  <c r="CD23" i="9"/>
  <c r="CE23" i="9"/>
  <c r="CF23" i="9"/>
  <c r="CG23" i="9"/>
  <c r="CH23" i="9"/>
  <c r="CI23" i="9"/>
  <c r="CJ23" i="9"/>
  <c r="CK23" i="9"/>
  <c r="CL23" i="9"/>
  <c r="CM23" i="9"/>
  <c r="CN23" i="9"/>
  <c r="CO23" i="9"/>
  <c r="CP23" i="9"/>
  <c r="CQ23" i="9"/>
  <c r="CR23" i="9"/>
  <c r="CS23" i="9"/>
  <c r="CT23" i="9"/>
  <c r="CU23" i="9"/>
  <c r="CV23" i="9"/>
  <c r="CW23" i="9"/>
  <c r="CX23" i="9"/>
  <c r="CY23" i="9"/>
  <c r="CZ23" i="9"/>
  <c r="DA23" i="9"/>
  <c r="DB23" i="9"/>
  <c r="DC23" i="9"/>
  <c r="DD23" i="9"/>
  <c r="DE23" i="9"/>
  <c r="DF23" i="9"/>
  <c r="DG23" i="9"/>
  <c r="DH23" i="9"/>
  <c r="DI23" i="9"/>
  <c r="DJ23" i="9"/>
  <c r="DK23" i="9"/>
  <c r="DL23" i="9"/>
  <c r="DM23" i="9"/>
  <c r="DN23" i="9"/>
  <c r="DO23" i="9"/>
  <c r="DP23" i="9"/>
  <c r="DQ23" i="9"/>
  <c r="DR23" i="9"/>
  <c r="DS23" i="9"/>
  <c r="BL24" i="9"/>
  <c r="BM24" i="9"/>
  <c r="BN24" i="9"/>
  <c r="BO24" i="9"/>
  <c r="BP24" i="9"/>
  <c r="BQ24" i="9"/>
  <c r="BR24" i="9"/>
  <c r="BS24" i="9"/>
  <c r="BT24" i="9"/>
  <c r="BU24" i="9"/>
  <c r="BV24" i="9"/>
  <c r="BW24" i="9"/>
  <c r="BX24" i="9"/>
  <c r="BY24" i="9"/>
  <c r="BZ24" i="9"/>
  <c r="CA24" i="9"/>
  <c r="CB24" i="9"/>
  <c r="CC24" i="9"/>
  <c r="CD24" i="9"/>
  <c r="CE24" i="9"/>
  <c r="CF24" i="9"/>
  <c r="CG24" i="9"/>
  <c r="CH24" i="9"/>
  <c r="CI24" i="9"/>
  <c r="CJ24" i="9"/>
  <c r="CK24" i="9"/>
  <c r="CL24" i="9"/>
  <c r="CM24" i="9"/>
  <c r="CN24" i="9"/>
  <c r="CO24" i="9"/>
  <c r="CP24" i="9"/>
  <c r="CQ24" i="9"/>
  <c r="CR24" i="9"/>
  <c r="CS24" i="9"/>
  <c r="CT24" i="9"/>
  <c r="CU24" i="9"/>
  <c r="CV24" i="9"/>
  <c r="CW24" i="9"/>
  <c r="CX24" i="9"/>
  <c r="CY24" i="9"/>
  <c r="CZ24" i="9"/>
  <c r="DA24" i="9"/>
  <c r="DB24" i="9"/>
  <c r="DC24" i="9"/>
  <c r="DD24" i="9"/>
  <c r="DE24" i="9"/>
  <c r="DF24" i="9"/>
  <c r="DG24" i="9"/>
  <c r="DH24" i="9"/>
  <c r="DI24" i="9"/>
  <c r="DJ24" i="9"/>
  <c r="DK24" i="9"/>
  <c r="DL24" i="9"/>
  <c r="DM24" i="9"/>
  <c r="DN24" i="9"/>
  <c r="DO24" i="9"/>
  <c r="DP24" i="9"/>
  <c r="DQ24" i="9"/>
  <c r="DR24" i="9"/>
  <c r="DS24" i="9"/>
  <c r="BL25" i="9"/>
  <c r="BM25" i="9"/>
  <c r="BN25" i="9"/>
  <c r="BO25" i="9"/>
  <c r="BP25" i="9"/>
  <c r="BQ25" i="9"/>
  <c r="BR25" i="9"/>
  <c r="BS25" i="9"/>
  <c r="BT25" i="9"/>
  <c r="BU25" i="9"/>
  <c r="BV25" i="9"/>
  <c r="BW25" i="9"/>
  <c r="BX25" i="9"/>
  <c r="BY25" i="9"/>
  <c r="BZ25" i="9"/>
  <c r="CA25" i="9"/>
  <c r="CB25" i="9"/>
  <c r="CC25" i="9"/>
  <c r="CD25" i="9"/>
  <c r="CE25" i="9"/>
  <c r="CF25" i="9"/>
  <c r="CG25" i="9"/>
  <c r="CH25" i="9"/>
  <c r="CI25" i="9"/>
  <c r="CJ25" i="9"/>
  <c r="CK25" i="9"/>
  <c r="CL25" i="9"/>
  <c r="CM25" i="9"/>
  <c r="CN25" i="9"/>
  <c r="CO25" i="9"/>
  <c r="CP25" i="9"/>
  <c r="CQ25" i="9"/>
  <c r="CR25" i="9"/>
  <c r="CS25" i="9"/>
  <c r="CT25" i="9"/>
  <c r="CU25" i="9"/>
  <c r="CV25" i="9"/>
  <c r="CW25" i="9"/>
  <c r="CX25" i="9"/>
  <c r="CY25" i="9"/>
  <c r="CZ25" i="9"/>
  <c r="DA25" i="9"/>
  <c r="DB25" i="9"/>
  <c r="DC25" i="9"/>
  <c r="DD25" i="9"/>
  <c r="DE25" i="9"/>
  <c r="DF25" i="9"/>
  <c r="DG25" i="9"/>
  <c r="DH25" i="9"/>
  <c r="DI25" i="9"/>
  <c r="DJ25" i="9"/>
  <c r="DK25" i="9"/>
  <c r="DL25" i="9"/>
  <c r="DM25" i="9"/>
  <c r="DN25" i="9"/>
  <c r="DO25" i="9"/>
  <c r="DP25" i="9"/>
  <c r="DQ25" i="9"/>
  <c r="DR25" i="9"/>
  <c r="DS25" i="9"/>
  <c r="BL26" i="9"/>
  <c r="BM26" i="9"/>
  <c r="BN26" i="9"/>
  <c r="BO26" i="9"/>
  <c r="BP26" i="9"/>
  <c r="BQ26" i="9"/>
  <c r="BR26" i="9"/>
  <c r="BS26" i="9"/>
  <c r="BT26" i="9"/>
  <c r="BU26" i="9"/>
  <c r="BV26" i="9"/>
  <c r="BW26" i="9"/>
  <c r="BX26" i="9"/>
  <c r="BY26" i="9"/>
  <c r="BZ26" i="9"/>
  <c r="CA26" i="9"/>
  <c r="CB26" i="9"/>
  <c r="CC26" i="9"/>
  <c r="CD26" i="9"/>
  <c r="CE26" i="9"/>
  <c r="CF26" i="9"/>
  <c r="CG26" i="9"/>
  <c r="CH26" i="9"/>
  <c r="CI26" i="9"/>
  <c r="CJ26" i="9"/>
  <c r="CK26" i="9"/>
  <c r="CL26" i="9"/>
  <c r="CM26" i="9"/>
  <c r="CN26" i="9"/>
  <c r="CO26" i="9"/>
  <c r="CP26" i="9"/>
  <c r="CQ26" i="9"/>
  <c r="CR26" i="9"/>
  <c r="CS26" i="9"/>
  <c r="CT26" i="9"/>
  <c r="CU26" i="9"/>
  <c r="CV26" i="9"/>
  <c r="CW26" i="9"/>
  <c r="CX26" i="9"/>
  <c r="CY26" i="9"/>
  <c r="CZ26" i="9"/>
  <c r="DA26" i="9"/>
  <c r="DB26" i="9"/>
  <c r="DC26" i="9"/>
  <c r="DD26" i="9"/>
  <c r="DE26" i="9"/>
  <c r="DF26" i="9"/>
  <c r="DG26" i="9"/>
  <c r="DH26" i="9"/>
  <c r="DI26" i="9"/>
  <c r="DJ26" i="9"/>
  <c r="DK26" i="9"/>
  <c r="DL26" i="9"/>
  <c r="DM26" i="9"/>
  <c r="DN26" i="9"/>
  <c r="DO26" i="9"/>
  <c r="DP26" i="9"/>
  <c r="DQ26" i="9"/>
  <c r="DR26" i="9"/>
  <c r="DS26" i="9"/>
  <c r="BL27" i="9"/>
  <c r="BM27" i="9"/>
  <c r="BN27" i="9"/>
  <c r="BO27" i="9"/>
  <c r="BP27" i="9"/>
  <c r="BQ27" i="9"/>
  <c r="BR27" i="9"/>
  <c r="BS27" i="9"/>
  <c r="BT27" i="9"/>
  <c r="BU27" i="9"/>
  <c r="BV27" i="9"/>
  <c r="BW27" i="9"/>
  <c r="BX27" i="9"/>
  <c r="BY27" i="9"/>
  <c r="BZ27" i="9"/>
  <c r="CA27" i="9"/>
  <c r="CB27" i="9"/>
  <c r="CC27" i="9"/>
  <c r="CD27" i="9"/>
  <c r="CE27" i="9"/>
  <c r="CF27" i="9"/>
  <c r="CG27" i="9"/>
  <c r="CH27" i="9"/>
  <c r="CI27" i="9"/>
  <c r="CJ27" i="9"/>
  <c r="CK27" i="9"/>
  <c r="CL27" i="9"/>
  <c r="CM27" i="9"/>
  <c r="CN27" i="9"/>
  <c r="CO27" i="9"/>
  <c r="CP27" i="9"/>
  <c r="CQ27" i="9"/>
  <c r="CR27" i="9"/>
  <c r="CS27" i="9"/>
  <c r="CT27" i="9"/>
  <c r="CU27" i="9"/>
  <c r="CV27" i="9"/>
  <c r="CW27" i="9"/>
  <c r="CX27" i="9"/>
  <c r="CY27" i="9"/>
  <c r="CZ27" i="9"/>
  <c r="DA27" i="9"/>
  <c r="DB27" i="9"/>
  <c r="DC27" i="9"/>
  <c r="DD27" i="9"/>
  <c r="DE27" i="9"/>
  <c r="DF27" i="9"/>
  <c r="DG27" i="9"/>
  <c r="DH27" i="9"/>
  <c r="DI27" i="9"/>
  <c r="DJ27" i="9"/>
  <c r="DK27" i="9"/>
  <c r="DL27" i="9"/>
  <c r="DM27" i="9"/>
  <c r="DN27" i="9"/>
  <c r="DO27" i="9"/>
  <c r="DP27" i="9"/>
  <c r="DQ27" i="9"/>
  <c r="DR27" i="9"/>
  <c r="DS27" i="9"/>
  <c r="BL28" i="9"/>
  <c r="BM28" i="9"/>
  <c r="BN28" i="9"/>
  <c r="BO28" i="9"/>
  <c r="BP28" i="9"/>
  <c r="BQ28" i="9"/>
  <c r="BR28" i="9"/>
  <c r="BS28" i="9"/>
  <c r="BT28" i="9"/>
  <c r="BU28" i="9"/>
  <c r="BV28" i="9"/>
  <c r="BW28" i="9"/>
  <c r="BX28" i="9"/>
  <c r="BY28" i="9"/>
  <c r="BZ28" i="9"/>
  <c r="CA28" i="9"/>
  <c r="CB28" i="9"/>
  <c r="CC28" i="9"/>
  <c r="CD28" i="9"/>
  <c r="CE28" i="9"/>
  <c r="CF28" i="9"/>
  <c r="CG28" i="9"/>
  <c r="CH28" i="9"/>
  <c r="CI28" i="9"/>
  <c r="CJ28" i="9"/>
  <c r="CK28" i="9"/>
  <c r="CL28" i="9"/>
  <c r="CM28" i="9"/>
  <c r="CN28" i="9"/>
  <c r="CO28" i="9"/>
  <c r="CP28" i="9"/>
  <c r="CQ28" i="9"/>
  <c r="CR28" i="9"/>
  <c r="CS28" i="9"/>
  <c r="CT28" i="9"/>
  <c r="CU28" i="9"/>
  <c r="CV28" i="9"/>
  <c r="CW28" i="9"/>
  <c r="CX28" i="9"/>
  <c r="CY28" i="9"/>
  <c r="CZ28" i="9"/>
  <c r="DA28" i="9"/>
  <c r="DB28" i="9"/>
  <c r="DC28" i="9"/>
  <c r="DD28" i="9"/>
  <c r="DE28" i="9"/>
  <c r="DF28" i="9"/>
  <c r="DG28" i="9"/>
  <c r="DH28" i="9"/>
  <c r="DI28" i="9"/>
  <c r="DJ28" i="9"/>
  <c r="DK28" i="9"/>
  <c r="DL28" i="9"/>
  <c r="DM28" i="9"/>
  <c r="DN28" i="9"/>
  <c r="DO28" i="9"/>
  <c r="DP28" i="9"/>
  <c r="DQ28" i="9"/>
  <c r="DR28" i="9"/>
  <c r="DS28" i="9"/>
  <c r="BL29" i="9"/>
  <c r="BM29" i="9"/>
  <c r="BN29" i="9"/>
  <c r="BO29" i="9"/>
  <c r="BP29" i="9"/>
  <c r="BQ29" i="9"/>
  <c r="BR29" i="9"/>
  <c r="BS29" i="9"/>
  <c r="BT29" i="9"/>
  <c r="BU29" i="9"/>
  <c r="BV29" i="9"/>
  <c r="BW29" i="9"/>
  <c r="BX29" i="9"/>
  <c r="BY29" i="9"/>
  <c r="BZ29" i="9"/>
  <c r="CA29" i="9"/>
  <c r="CB29" i="9"/>
  <c r="CC29" i="9"/>
  <c r="CD29" i="9"/>
  <c r="CE29" i="9"/>
  <c r="CF29" i="9"/>
  <c r="CG29" i="9"/>
  <c r="CH29" i="9"/>
  <c r="CI29" i="9"/>
  <c r="CJ29" i="9"/>
  <c r="CK29" i="9"/>
  <c r="CL29" i="9"/>
  <c r="CM29" i="9"/>
  <c r="CN29" i="9"/>
  <c r="CO29" i="9"/>
  <c r="CP29" i="9"/>
  <c r="CQ29" i="9"/>
  <c r="CR29" i="9"/>
  <c r="CS29" i="9"/>
  <c r="CT29" i="9"/>
  <c r="CU29" i="9"/>
  <c r="CV29" i="9"/>
  <c r="CW29" i="9"/>
  <c r="CX29" i="9"/>
  <c r="CY29" i="9"/>
  <c r="CZ29" i="9"/>
  <c r="DA29" i="9"/>
  <c r="DB29" i="9"/>
  <c r="DC29" i="9"/>
  <c r="DD29" i="9"/>
  <c r="DE29" i="9"/>
  <c r="DF29" i="9"/>
  <c r="DG29" i="9"/>
  <c r="DH29" i="9"/>
  <c r="DI29" i="9"/>
  <c r="DJ29" i="9"/>
  <c r="DK29" i="9"/>
  <c r="DL29" i="9"/>
  <c r="DM29" i="9"/>
  <c r="DN29" i="9"/>
  <c r="DO29" i="9"/>
  <c r="DP29" i="9"/>
  <c r="DQ29" i="9"/>
  <c r="DR29" i="9"/>
  <c r="DS29" i="9"/>
  <c r="BL30" i="9"/>
  <c r="BM30" i="9"/>
  <c r="BN30" i="9"/>
  <c r="BO30" i="9"/>
  <c r="BP30" i="9"/>
  <c r="BQ30" i="9"/>
  <c r="BR30" i="9"/>
  <c r="BS30" i="9"/>
  <c r="BT30" i="9"/>
  <c r="BU30" i="9"/>
  <c r="BV30" i="9"/>
  <c r="BW30" i="9"/>
  <c r="BX30" i="9"/>
  <c r="BY30" i="9"/>
  <c r="BZ30" i="9"/>
  <c r="CA30" i="9"/>
  <c r="CB30" i="9"/>
  <c r="CC30" i="9"/>
  <c r="CD30" i="9"/>
  <c r="CE30" i="9"/>
  <c r="CF30" i="9"/>
  <c r="CG30" i="9"/>
  <c r="CH30" i="9"/>
  <c r="CI30" i="9"/>
  <c r="CJ30" i="9"/>
  <c r="CK30" i="9"/>
  <c r="CL30" i="9"/>
  <c r="CM30" i="9"/>
  <c r="CN30" i="9"/>
  <c r="CO30" i="9"/>
  <c r="CP30" i="9"/>
  <c r="CQ30" i="9"/>
  <c r="CR30" i="9"/>
  <c r="CS30" i="9"/>
  <c r="CT30" i="9"/>
  <c r="CU30" i="9"/>
  <c r="CV30" i="9"/>
  <c r="CW30" i="9"/>
  <c r="CX30" i="9"/>
  <c r="CY30" i="9"/>
  <c r="CZ30" i="9"/>
  <c r="DA30" i="9"/>
  <c r="DB30" i="9"/>
  <c r="DC30" i="9"/>
  <c r="DD30" i="9"/>
  <c r="DE30" i="9"/>
  <c r="DF30" i="9"/>
  <c r="DG30" i="9"/>
  <c r="DH30" i="9"/>
  <c r="DI30" i="9"/>
  <c r="DJ30" i="9"/>
  <c r="DK30" i="9"/>
  <c r="DL30" i="9"/>
  <c r="DM30" i="9"/>
  <c r="DN30" i="9"/>
  <c r="DO30" i="9"/>
  <c r="DP30" i="9"/>
  <c r="DQ30" i="9"/>
  <c r="DR30" i="9"/>
  <c r="DS30" i="9"/>
  <c r="BL31" i="9"/>
  <c r="BM31" i="9"/>
  <c r="BN31" i="9"/>
  <c r="BO31" i="9"/>
  <c r="BP31" i="9"/>
  <c r="BQ31" i="9"/>
  <c r="BR31" i="9"/>
  <c r="BS31" i="9"/>
  <c r="BT31" i="9"/>
  <c r="BU31" i="9"/>
  <c r="BV31" i="9"/>
  <c r="BW31" i="9"/>
  <c r="BX31" i="9"/>
  <c r="BY31" i="9"/>
  <c r="BZ31" i="9"/>
  <c r="CA31" i="9"/>
  <c r="CB31" i="9"/>
  <c r="CC31" i="9"/>
  <c r="CD31" i="9"/>
  <c r="CE31" i="9"/>
  <c r="CF31" i="9"/>
  <c r="CG31" i="9"/>
  <c r="CH31" i="9"/>
  <c r="CI31" i="9"/>
  <c r="CJ31" i="9"/>
  <c r="CK31" i="9"/>
  <c r="CL31" i="9"/>
  <c r="CM31" i="9"/>
  <c r="CN31" i="9"/>
  <c r="CO31" i="9"/>
  <c r="CP31" i="9"/>
  <c r="CQ31" i="9"/>
  <c r="CR31" i="9"/>
  <c r="CS31" i="9"/>
  <c r="CT31" i="9"/>
  <c r="CU31" i="9"/>
  <c r="CV31" i="9"/>
  <c r="CW31" i="9"/>
  <c r="CX31" i="9"/>
  <c r="CY31" i="9"/>
  <c r="CZ31" i="9"/>
  <c r="DA31" i="9"/>
  <c r="DB31" i="9"/>
  <c r="DC31" i="9"/>
  <c r="DD31" i="9"/>
  <c r="DE31" i="9"/>
  <c r="DF31" i="9"/>
  <c r="DG31" i="9"/>
  <c r="DH31" i="9"/>
  <c r="DI31" i="9"/>
  <c r="DJ31" i="9"/>
  <c r="DK31" i="9"/>
  <c r="DL31" i="9"/>
  <c r="DM31" i="9"/>
  <c r="DN31" i="9"/>
  <c r="DO31" i="9"/>
  <c r="DP31" i="9"/>
  <c r="DQ31" i="9"/>
  <c r="DR31" i="9"/>
  <c r="DS31" i="9"/>
  <c r="BL32" i="9"/>
  <c r="BM32" i="9"/>
  <c r="BN32" i="9"/>
  <c r="BO32" i="9"/>
  <c r="BP32" i="9"/>
  <c r="BQ32" i="9"/>
  <c r="BR32" i="9"/>
  <c r="BS32" i="9"/>
  <c r="BT32" i="9"/>
  <c r="BU32" i="9"/>
  <c r="BV32" i="9"/>
  <c r="BW32" i="9"/>
  <c r="BX32" i="9"/>
  <c r="BY32" i="9"/>
  <c r="BZ32" i="9"/>
  <c r="CA32" i="9"/>
  <c r="CB32" i="9"/>
  <c r="CC32" i="9"/>
  <c r="CD32" i="9"/>
  <c r="CE32" i="9"/>
  <c r="CF32" i="9"/>
  <c r="CG32" i="9"/>
  <c r="CH32" i="9"/>
  <c r="CI32" i="9"/>
  <c r="CJ32" i="9"/>
  <c r="CK32" i="9"/>
  <c r="CL32" i="9"/>
  <c r="CM32" i="9"/>
  <c r="CN32" i="9"/>
  <c r="CO32" i="9"/>
  <c r="CP32" i="9"/>
  <c r="CQ32" i="9"/>
  <c r="CR32" i="9"/>
  <c r="CS32" i="9"/>
  <c r="CT32" i="9"/>
  <c r="CU32" i="9"/>
  <c r="CV32" i="9"/>
  <c r="CW32" i="9"/>
  <c r="CX32" i="9"/>
  <c r="CY32" i="9"/>
  <c r="CZ32" i="9"/>
  <c r="DA32" i="9"/>
  <c r="DB32" i="9"/>
  <c r="DC32" i="9"/>
  <c r="DD32" i="9"/>
  <c r="DE32" i="9"/>
  <c r="DF32" i="9"/>
  <c r="DG32" i="9"/>
  <c r="DH32" i="9"/>
  <c r="DI32" i="9"/>
  <c r="DJ32" i="9"/>
  <c r="DK32" i="9"/>
  <c r="DL32" i="9"/>
  <c r="DM32" i="9"/>
  <c r="DN32" i="9"/>
  <c r="DO32" i="9"/>
  <c r="DP32" i="9"/>
  <c r="DQ32" i="9"/>
  <c r="DR32" i="9"/>
  <c r="DS32" i="9"/>
  <c r="BL33" i="9"/>
  <c r="BM33" i="9"/>
  <c r="BN33" i="9"/>
  <c r="BO33" i="9"/>
  <c r="BP33" i="9"/>
  <c r="BQ33" i="9"/>
  <c r="BR33" i="9"/>
  <c r="BS33" i="9"/>
  <c r="BT33" i="9"/>
  <c r="BU33" i="9"/>
  <c r="BV33" i="9"/>
  <c r="BW33" i="9"/>
  <c r="BX33" i="9"/>
  <c r="BY33" i="9"/>
  <c r="BZ33" i="9"/>
  <c r="CA33" i="9"/>
  <c r="CB33" i="9"/>
  <c r="CC33" i="9"/>
  <c r="CD33" i="9"/>
  <c r="CE33" i="9"/>
  <c r="CF33" i="9"/>
  <c r="CG33" i="9"/>
  <c r="CH33" i="9"/>
  <c r="CI33" i="9"/>
  <c r="CJ33" i="9"/>
  <c r="CK33" i="9"/>
  <c r="CL33" i="9"/>
  <c r="CM33" i="9"/>
  <c r="CN33" i="9"/>
  <c r="CO33" i="9"/>
  <c r="CP33" i="9"/>
  <c r="CQ33" i="9"/>
  <c r="CR33" i="9"/>
  <c r="CS33" i="9"/>
  <c r="CT33" i="9"/>
  <c r="CU33" i="9"/>
  <c r="CV33" i="9"/>
  <c r="CW33" i="9"/>
  <c r="CX33" i="9"/>
  <c r="CY33" i="9"/>
  <c r="CZ33" i="9"/>
  <c r="DA33" i="9"/>
  <c r="DB33" i="9"/>
  <c r="DC33" i="9"/>
  <c r="DD33" i="9"/>
  <c r="DE33" i="9"/>
  <c r="DF33" i="9"/>
  <c r="DG33" i="9"/>
  <c r="DH33" i="9"/>
  <c r="DI33" i="9"/>
  <c r="DJ33" i="9"/>
  <c r="DK33" i="9"/>
  <c r="DL33" i="9"/>
  <c r="DM33" i="9"/>
  <c r="DN33" i="9"/>
  <c r="DO33" i="9"/>
  <c r="DP33" i="9"/>
  <c r="DQ33" i="9"/>
  <c r="DR33" i="9"/>
  <c r="DS33" i="9"/>
  <c r="BL34" i="9"/>
  <c r="BM34" i="9"/>
  <c r="BN34" i="9"/>
  <c r="BO34" i="9"/>
  <c r="BP34" i="9"/>
  <c r="BQ34" i="9"/>
  <c r="BR34" i="9"/>
  <c r="BS34" i="9"/>
  <c r="BT34" i="9"/>
  <c r="BU34" i="9"/>
  <c r="BV34" i="9"/>
  <c r="BW34" i="9"/>
  <c r="BX34" i="9"/>
  <c r="BY34" i="9"/>
  <c r="BZ34" i="9"/>
  <c r="CA34" i="9"/>
  <c r="CB34" i="9"/>
  <c r="CC34" i="9"/>
  <c r="CD34" i="9"/>
  <c r="CE34" i="9"/>
  <c r="CF34" i="9"/>
  <c r="CG34" i="9"/>
  <c r="CH34" i="9"/>
  <c r="CI34" i="9"/>
  <c r="CJ34" i="9"/>
  <c r="CK34" i="9"/>
  <c r="CL34" i="9"/>
  <c r="CM34" i="9"/>
  <c r="CN34" i="9"/>
  <c r="CO34" i="9"/>
  <c r="CP34" i="9"/>
  <c r="CQ34" i="9"/>
  <c r="CR34" i="9"/>
  <c r="CS34" i="9"/>
  <c r="CT34" i="9"/>
  <c r="CU34" i="9"/>
  <c r="CV34" i="9"/>
  <c r="CW34" i="9"/>
  <c r="CX34" i="9"/>
  <c r="CY34" i="9"/>
  <c r="CZ34" i="9"/>
  <c r="DA34" i="9"/>
  <c r="DB34" i="9"/>
  <c r="DC34" i="9"/>
  <c r="DD34" i="9"/>
  <c r="DE34" i="9"/>
  <c r="DF34" i="9"/>
  <c r="DG34" i="9"/>
  <c r="DH34" i="9"/>
  <c r="DI34" i="9"/>
  <c r="DJ34" i="9"/>
  <c r="DK34" i="9"/>
  <c r="DL34" i="9"/>
  <c r="DM34" i="9"/>
  <c r="DN34" i="9"/>
  <c r="DO34" i="9"/>
  <c r="DP34" i="9"/>
  <c r="DQ34" i="9"/>
  <c r="DR34" i="9"/>
  <c r="DS34" i="9"/>
  <c r="BL35" i="9"/>
  <c r="BM35" i="9"/>
  <c r="BN35" i="9"/>
  <c r="BO35" i="9"/>
  <c r="BP35" i="9"/>
  <c r="BQ35" i="9"/>
  <c r="BR35" i="9"/>
  <c r="BS35" i="9"/>
  <c r="BT35" i="9"/>
  <c r="BU35" i="9"/>
  <c r="BV35" i="9"/>
  <c r="BW35" i="9"/>
  <c r="BX35" i="9"/>
  <c r="BY35" i="9"/>
  <c r="BZ35" i="9"/>
  <c r="CA35" i="9"/>
  <c r="CB35" i="9"/>
  <c r="CC35" i="9"/>
  <c r="CD35" i="9"/>
  <c r="CE35" i="9"/>
  <c r="CF35" i="9"/>
  <c r="CG35" i="9"/>
  <c r="CH35" i="9"/>
  <c r="CI35" i="9"/>
  <c r="CJ35" i="9"/>
  <c r="CK35" i="9"/>
  <c r="CL35" i="9"/>
  <c r="CM35" i="9"/>
  <c r="CN35" i="9"/>
  <c r="CO35" i="9"/>
  <c r="CP35" i="9"/>
  <c r="CQ35" i="9"/>
  <c r="CR35" i="9"/>
  <c r="CS35" i="9"/>
  <c r="CT35" i="9"/>
  <c r="CU35" i="9"/>
  <c r="CV35" i="9"/>
  <c r="CW35" i="9"/>
  <c r="CX35" i="9"/>
  <c r="CY35" i="9"/>
  <c r="CZ35" i="9"/>
  <c r="DA35" i="9"/>
  <c r="DB35" i="9"/>
  <c r="DC35" i="9"/>
  <c r="DD35" i="9"/>
  <c r="DE35" i="9"/>
  <c r="DF35" i="9"/>
  <c r="DG35" i="9"/>
  <c r="DH35" i="9"/>
  <c r="DI35" i="9"/>
  <c r="DJ35" i="9"/>
  <c r="DK35" i="9"/>
  <c r="DL35" i="9"/>
  <c r="DM35" i="9"/>
  <c r="DN35" i="9"/>
  <c r="DO35" i="9"/>
  <c r="DP35" i="9"/>
  <c r="DQ35" i="9"/>
  <c r="DR35" i="9"/>
  <c r="DS35" i="9"/>
  <c r="BL36" i="9"/>
  <c r="BM36" i="9"/>
  <c r="BN36" i="9"/>
  <c r="BO36" i="9"/>
  <c r="BP36" i="9"/>
  <c r="BQ36" i="9"/>
  <c r="BR36" i="9"/>
  <c r="BS36" i="9"/>
  <c r="BT36" i="9"/>
  <c r="BU36" i="9"/>
  <c r="BV36" i="9"/>
  <c r="BW36" i="9"/>
  <c r="BX36" i="9"/>
  <c r="BY36" i="9"/>
  <c r="BZ36" i="9"/>
  <c r="CA36" i="9"/>
  <c r="CB36" i="9"/>
  <c r="CC36" i="9"/>
  <c r="CD36" i="9"/>
  <c r="CE36" i="9"/>
  <c r="CF36" i="9"/>
  <c r="CG36" i="9"/>
  <c r="CH36" i="9"/>
  <c r="CI36" i="9"/>
  <c r="CJ36" i="9"/>
  <c r="CK36" i="9"/>
  <c r="CL36" i="9"/>
  <c r="CM36" i="9"/>
  <c r="CN36" i="9"/>
  <c r="CO36" i="9"/>
  <c r="CP36" i="9"/>
  <c r="CQ36" i="9"/>
  <c r="CR36" i="9"/>
  <c r="CS36" i="9"/>
  <c r="CT36" i="9"/>
  <c r="CU36" i="9"/>
  <c r="CV36" i="9"/>
  <c r="CW36" i="9"/>
  <c r="CX36" i="9"/>
  <c r="CY36" i="9"/>
  <c r="CZ36" i="9"/>
  <c r="DA36" i="9"/>
  <c r="DB36" i="9"/>
  <c r="DC36" i="9"/>
  <c r="DD36" i="9"/>
  <c r="DE36" i="9"/>
  <c r="DF36" i="9"/>
  <c r="DG36" i="9"/>
  <c r="DH36" i="9"/>
  <c r="DI36" i="9"/>
  <c r="DJ36" i="9"/>
  <c r="DK36" i="9"/>
  <c r="DL36" i="9"/>
  <c r="DM36" i="9"/>
  <c r="DN36" i="9"/>
  <c r="DO36" i="9"/>
  <c r="DP36" i="9"/>
  <c r="DQ36" i="9"/>
  <c r="DR36" i="9"/>
  <c r="DS36" i="9"/>
  <c r="BL37" i="9"/>
  <c r="BM37" i="9"/>
  <c r="BN37" i="9"/>
  <c r="BO37" i="9"/>
  <c r="BP37" i="9"/>
  <c r="BQ37" i="9"/>
  <c r="BR37" i="9"/>
  <c r="BS37" i="9"/>
  <c r="BT37" i="9"/>
  <c r="BU37" i="9"/>
  <c r="BV37" i="9"/>
  <c r="BW37" i="9"/>
  <c r="BX37" i="9"/>
  <c r="BY37" i="9"/>
  <c r="BZ37" i="9"/>
  <c r="CA37" i="9"/>
  <c r="CB37" i="9"/>
  <c r="CC37" i="9"/>
  <c r="CD37" i="9"/>
  <c r="CE37" i="9"/>
  <c r="CF37" i="9"/>
  <c r="CG37" i="9"/>
  <c r="CH37" i="9"/>
  <c r="CI37" i="9"/>
  <c r="CJ37" i="9"/>
  <c r="CK37" i="9"/>
  <c r="CL37" i="9"/>
  <c r="CM37" i="9"/>
  <c r="CN37" i="9"/>
  <c r="CO37" i="9"/>
  <c r="CP37" i="9"/>
  <c r="CQ37" i="9"/>
  <c r="CR37" i="9"/>
  <c r="CS37" i="9"/>
  <c r="CT37" i="9"/>
  <c r="CU37" i="9"/>
  <c r="CV37" i="9"/>
  <c r="CW37" i="9"/>
  <c r="CX37" i="9"/>
  <c r="CY37" i="9"/>
  <c r="CZ37" i="9"/>
  <c r="DA37" i="9"/>
  <c r="DB37" i="9"/>
  <c r="DC37" i="9"/>
  <c r="DD37" i="9"/>
  <c r="DE37" i="9"/>
  <c r="DF37" i="9"/>
  <c r="DG37" i="9"/>
  <c r="DH37" i="9"/>
  <c r="DI37" i="9"/>
  <c r="DJ37" i="9"/>
  <c r="DK37" i="9"/>
  <c r="DL37" i="9"/>
  <c r="DM37" i="9"/>
  <c r="DN37" i="9"/>
  <c r="DO37" i="9"/>
  <c r="DP37" i="9"/>
  <c r="DQ37" i="9"/>
  <c r="DR37" i="9"/>
  <c r="DS37" i="9"/>
  <c r="BL38" i="9"/>
  <c r="BM38" i="9"/>
  <c r="BN38" i="9"/>
  <c r="BO38" i="9"/>
  <c r="BP38" i="9"/>
  <c r="BQ38" i="9"/>
  <c r="BR38" i="9"/>
  <c r="BS38" i="9"/>
  <c r="BT38" i="9"/>
  <c r="BU38" i="9"/>
  <c r="BV38" i="9"/>
  <c r="BW38" i="9"/>
  <c r="BX38" i="9"/>
  <c r="BY38" i="9"/>
  <c r="BZ38" i="9"/>
  <c r="CA38" i="9"/>
  <c r="CB38" i="9"/>
  <c r="CC38" i="9"/>
  <c r="CD38" i="9"/>
  <c r="CE38" i="9"/>
  <c r="CF38" i="9"/>
  <c r="CG38" i="9"/>
  <c r="CH38" i="9"/>
  <c r="CI38" i="9"/>
  <c r="CJ38" i="9"/>
  <c r="CK38" i="9"/>
  <c r="CL38" i="9"/>
  <c r="CM38" i="9"/>
  <c r="CN38" i="9"/>
  <c r="CO38" i="9"/>
  <c r="CP38" i="9"/>
  <c r="CQ38" i="9"/>
  <c r="CR38" i="9"/>
  <c r="CS38" i="9"/>
  <c r="CT38" i="9"/>
  <c r="CU38" i="9"/>
  <c r="CV38" i="9"/>
  <c r="CW38" i="9"/>
  <c r="CX38" i="9"/>
  <c r="CY38" i="9"/>
  <c r="CZ38" i="9"/>
  <c r="DA38" i="9"/>
  <c r="DB38" i="9"/>
  <c r="DC38" i="9"/>
  <c r="DD38" i="9"/>
  <c r="DE38" i="9"/>
  <c r="DF38" i="9"/>
  <c r="DG38" i="9"/>
  <c r="DH38" i="9"/>
  <c r="DI38" i="9"/>
  <c r="DJ38" i="9"/>
  <c r="DK38" i="9"/>
  <c r="DL38" i="9"/>
  <c r="DM38" i="9"/>
  <c r="DN38" i="9"/>
  <c r="DO38" i="9"/>
  <c r="DP38" i="9"/>
  <c r="DQ38" i="9"/>
  <c r="DR38" i="9"/>
  <c r="DS38" i="9"/>
  <c r="BL39" i="9"/>
  <c r="BM39" i="9"/>
  <c r="BN39" i="9"/>
  <c r="BO39" i="9"/>
  <c r="BP39" i="9"/>
  <c r="BQ39" i="9"/>
  <c r="BR39" i="9"/>
  <c r="BS39" i="9"/>
  <c r="BT39" i="9"/>
  <c r="BU39" i="9"/>
  <c r="BV39" i="9"/>
  <c r="BW39" i="9"/>
  <c r="BX39" i="9"/>
  <c r="BY39" i="9"/>
  <c r="BZ39" i="9"/>
  <c r="CA39" i="9"/>
  <c r="CB39" i="9"/>
  <c r="CC39" i="9"/>
  <c r="CD39" i="9"/>
  <c r="CE39" i="9"/>
  <c r="CF39" i="9"/>
  <c r="CG39" i="9"/>
  <c r="CH39" i="9"/>
  <c r="CI39" i="9"/>
  <c r="CJ39" i="9"/>
  <c r="CK39" i="9"/>
  <c r="CL39" i="9"/>
  <c r="CM39" i="9"/>
  <c r="CN39" i="9"/>
  <c r="CO39" i="9"/>
  <c r="CP39" i="9"/>
  <c r="CQ39" i="9"/>
  <c r="CR39" i="9"/>
  <c r="CS39" i="9"/>
  <c r="CT39" i="9"/>
  <c r="CU39" i="9"/>
  <c r="CV39" i="9"/>
  <c r="CW39" i="9"/>
  <c r="CX39" i="9"/>
  <c r="CY39" i="9"/>
  <c r="CZ39" i="9"/>
  <c r="DA39" i="9"/>
  <c r="DB39" i="9"/>
  <c r="DC39" i="9"/>
  <c r="DD39" i="9"/>
  <c r="DE39" i="9"/>
  <c r="DF39" i="9"/>
  <c r="DG39" i="9"/>
  <c r="DH39" i="9"/>
  <c r="DI39" i="9"/>
  <c r="DJ39" i="9"/>
  <c r="DK39" i="9"/>
  <c r="DL39" i="9"/>
  <c r="DM39" i="9"/>
  <c r="DN39" i="9"/>
  <c r="DO39" i="9"/>
  <c r="DP39" i="9"/>
  <c r="DQ39" i="9"/>
  <c r="DR39" i="9"/>
  <c r="DS39" i="9"/>
  <c r="BL40" i="9"/>
  <c r="BM40" i="9"/>
  <c r="BN40" i="9"/>
  <c r="BO40" i="9"/>
  <c r="BP40" i="9"/>
  <c r="BQ40" i="9"/>
  <c r="BR40" i="9"/>
  <c r="BS40" i="9"/>
  <c r="BT40" i="9"/>
  <c r="BU40" i="9"/>
  <c r="BV40" i="9"/>
  <c r="BW40" i="9"/>
  <c r="BX40" i="9"/>
  <c r="BY40" i="9"/>
  <c r="BZ40" i="9"/>
  <c r="CA40" i="9"/>
  <c r="CB40" i="9"/>
  <c r="CC40" i="9"/>
  <c r="CD40" i="9"/>
  <c r="CE40" i="9"/>
  <c r="CF40" i="9"/>
  <c r="CG40" i="9"/>
  <c r="CH40" i="9"/>
  <c r="CI40" i="9"/>
  <c r="CJ40" i="9"/>
  <c r="CK40" i="9"/>
  <c r="CL40" i="9"/>
  <c r="CM40" i="9"/>
  <c r="CN40" i="9"/>
  <c r="CO40" i="9"/>
  <c r="CP40" i="9"/>
  <c r="CQ40" i="9"/>
  <c r="CR40" i="9"/>
  <c r="CS40" i="9"/>
  <c r="CT40" i="9"/>
  <c r="CU40" i="9"/>
  <c r="CV40" i="9"/>
  <c r="CW40" i="9"/>
  <c r="CX40" i="9"/>
  <c r="CY40" i="9"/>
  <c r="CZ40" i="9"/>
  <c r="DA40" i="9"/>
  <c r="DB40" i="9"/>
  <c r="DC40" i="9"/>
  <c r="DD40" i="9"/>
  <c r="DE40" i="9"/>
  <c r="DF40" i="9"/>
  <c r="DG40" i="9"/>
  <c r="DH40" i="9"/>
  <c r="DI40" i="9"/>
  <c r="DJ40" i="9"/>
  <c r="DK40" i="9"/>
  <c r="DL40" i="9"/>
  <c r="DM40" i="9"/>
  <c r="DN40" i="9"/>
  <c r="DO40" i="9"/>
  <c r="DP40" i="9"/>
  <c r="DQ40" i="9"/>
  <c r="DR40" i="9"/>
  <c r="DS40" i="9"/>
  <c r="BL41" i="9"/>
  <c r="BM41" i="9"/>
  <c r="BN41" i="9"/>
  <c r="BO41" i="9"/>
  <c r="BP41" i="9"/>
  <c r="BQ41" i="9"/>
  <c r="BR41" i="9"/>
  <c r="BS41" i="9"/>
  <c r="BT41" i="9"/>
  <c r="BU41" i="9"/>
  <c r="BV41" i="9"/>
  <c r="BW41" i="9"/>
  <c r="BX41" i="9"/>
  <c r="BY41" i="9"/>
  <c r="BZ41" i="9"/>
  <c r="CA41" i="9"/>
  <c r="CB41" i="9"/>
  <c r="CC41" i="9"/>
  <c r="CD41" i="9"/>
  <c r="CE41" i="9"/>
  <c r="CF41" i="9"/>
  <c r="CG41" i="9"/>
  <c r="CH41" i="9"/>
  <c r="CI41" i="9"/>
  <c r="CJ41" i="9"/>
  <c r="CK41" i="9"/>
  <c r="CL41" i="9"/>
  <c r="CM41" i="9"/>
  <c r="CN41" i="9"/>
  <c r="CO41" i="9"/>
  <c r="CP41" i="9"/>
  <c r="CQ41" i="9"/>
  <c r="CR41" i="9"/>
  <c r="CS41" i="9"/>
  <c r="CT41" i="9"/>
  <c r="CU41" i="9"/>
  <c r="CV41" i="9"/>
  <c r="CW41" i="9"/>
  <c r="CX41" i="9"/>
  <c r="CY41" i="9"/>
  <c r="CZ41" i="9"/>
  <c r="DA41" i="9"/>
  <c r="DB41" i="9"/>
  <c r="DC41" i="9"/>
  <c r="DD41" i="9"/>
  <c r="DE41" i="9"/>
  <c r="DF41" i="9"/>
  <c r="DG41" i="9"/>
  <c r="DH41" i="9"/>
  <c r="DI41" i="9"/>
  <c r="DJ41" i="9"/>
  <c r="DK41" i="9"/>
  <c r="DL41" i="9"/>
  <c r="DM41" i="9"/>
  <c r="DN41" i="9"/>
  <c r="DO41" i="9"/>
  <c r="DP41" i="9"/>
  <c r="DQ41" i="9"/>
  <c r="DR41" i="9"/>
  <c r="DS41" i="9"/>
  <c r="BL42" i="9"/>
  <c r="BM42" i="9"/>
  <c r="BN42" i="9"/>
  <c r="BO42" i="9"/>
  <c r="BP42" i="9"/>
  <c r="BQ42" i="9"/>
  <c r="BR42" i="9"/>
  <c r="BS42" i="9"/>
  <c r="BT42" i="9"/>
  <c r="BU42" i="9"/>
  <c r="BV42" i="9"/>
  <c r="BW42" i="9"/>
  <c r="BX42" i="9"/>
  <c r="BY42" i="9"/>
  <c r="BZ42" i="9"/>
  <c r="CA42" i="9"/>
  <c r="CB42" i="9"/>
  <c r="CC42" i="9"/>
  <c r="CD42" i="9"/>
  <c r="CE42" i="9"/>
  <c r="CF42" i="9"/>
  <c r="CG42" i="9"/>
  <c r="CH42" i="9"/>
  <c r="CI42" i="9"/>
  <c r="CJ42" i="9"/>
  <c r="CK42" i="9"/>
  <c r="CL42" i="9"/>
  <c r="CM42" i="9"/>
  <c r="CN42" i="9"/>
  <c r="CO42" i="9"/>
  <c r="CP42" i="9"/>
  <c r="CQ42" i="9"/>
  <c r="CR42" i="9"/>
  <c r="CS42" i="9"/>
  <c r="CT42" i="9"/>
  <c r="CU42" i="9"/>
  <c r="CV42" i="9"/>
  <c r="CW42" i="9"/>
  <c r="CX42" i="9"/>
  <c r="CY42" i="9"/>
  <c r="CZ42" i="9"/>
  <c r="DA42" i="9"/>
  <c r="DB42" i="9"/>
  <c r="DC42" i="9"/>
  <c r="DD42" i="9"/>
  <c r="DE42" i="9"/>
  <c r="DF42" i="9"/>
  <c r="DG42" i="9"/>
  <c r="DH42" i="9"/>
  <c r="DI42" i="9"/>
  <c r="DJ42" i="9"/>
  <c r="DK42" i="9"/>
  <c r="DL42" i="9"/>
  <c r="DM42" i="9"/>
  <c r="DN42" i="9"/>
  <c r="DO42" i="9"/>
  <c r="DP42" i="9"/>
  <c r="DQ42" i="9"/>
  <c r="DR42" i="9"/>
  <c r="DS42" i="9"/>
  <c r="BL43" i="9"/>
  <c r="BM43" i="9"/>
  <c r="BN43" i="9"/>
  <c r="BO43" i="9"/>
  <c r="BP43" i="9"/>
  <c r="BQ43" i="9"/>
  <c r="BR43" i="9"/>
  <c r="BS43" i="9"/>
  <c r="BT43" i="9"/>
  <c r="BU43" i="9"/>
  <c r="BV43" i="9"/>
  <c r="BW43" i="9"/>
  <c r="BX43" i="9"/>
  <c r="BY43" i="9"/>
  <c r="BZ43" i="9"/>
  <c r="CA43" i="9"/>
  <c r="CB43" i="9"/>
  <c r="CC43" i="9"/>
  <c r="CD43" i="9"/>
  <c r="CE43" i="9"/>
  <c r="CF43" i="9"/>
  <c r="CG43" i="9"/>
  <c r="CH43" i="9"/>
  <c r="CI43" i="9"/>
  <c r="CJ43" i="9"/>
  <c r="CK43" i="9"/>
  <c r="CL43" i="9"/>
  <c r="CM43" i="9"/>
  <c r="CN43" i="9"/>
  <c r="CO43" i="9"/>
  <c r="CP43" i="9"/>
  <c r="CQ43" i="9"/>
  <c r="CR43" i="9"/>
  <c r="CS43" i="9"/>
  <c r="CT43" i="9"/>
  <c r="CU43" i="9"/>
  <c r="CV43" i="9"/>
  <c r="CW43" i="9"/>
  <c r="CX43" i="9"/>
  <c r="CY43" i="9"/>
  <c r="CZ43" i="9"/>
  <c r="DA43" i="9"/>
  <c r="DB43" i="9"/>
  <c r="DC43" i="9"/>
  <c r="DD43" i="9"/>
  <c r="DE43" i="9"/>
  <c r="DF43" i="9"/>
  <c r="DG43" i="9"/>
  <c r="DH43" i="9"/>
  <c r="DI43" i="9"/>
  <c r="DJ43" i="9"/>
  <c r="DK43" i="9"/>
  <c r="DL43" i="9"/>
  <c r="DM43" i="9"/>
  <c r="DN43" i="9"/>
  <c r="DO43" i="9"/>
  <c r="DP43" i="9"/>
  <c r="DQ43" i="9"/>
  <c r="DR43" i="9"/>
  <c r="DS43" i="9"/>
  <c r="BL44" i="9"/>
  <c r="BM44" i="9"/>
  <c r="BN44" i="9"/>
  <c r="BO44" i="9"/>
  <c r="BP44" i="9"/>
  <c r="BQ44" i="9"/>
  <c r="BR44" i="9"/>
  <c r="BS44" i="9"/>
  <c r="BT44" i="9"/>
  <c r="BU44" i="9"/>
  <c r="BV44" i="9"/>
  <c r="BW44" i="9"/>
  <c r="BX44" i="9"/>
  <c r="BY44" i="9"/>
  <c r="BZ44" i="9"/>
  <c r="CA44" i="9"/>
  <c r="CB44" i="9"/>
  <c r="CC44" i="9"/>
  <c r="CD44" i="9"/>
  <c r="CE44" i="9"/>
  <c r="CF44" i="9"/>
  <c r="CG44" i="9"/>
  <c r="CH44" i="9"/>
  <c r="CI44" i="9"/>
  <c r="CJ44" i="9"/>
  <c r="CK44" i="9"/>
  <c r="CL44" i="9"/>
  <c r="CM44" i="9"/>
  <c r="CN44" i="9"/>
  <c r="CO44" i="9"/>
  <c r="CP44" i="9"/>
  <c r="CQ44" i="9"/>
  <c r="CR44" i="9"/>
  <c r="CS44" i="9"/>
  <c r="CT44" i="9"/>
  <c r="CU44" i="9"/>
  <c r="CV44" i="9"/>
  <c r="CW44" i="9"/>
  <c r="CX44" i="9"/>
  <c r="CY44" i="9"/>
  <c r="CZ44" i="9"/>
  <c r="DA44" i="9"/>
  <c r="DB44" i="9"/>
  <c r="DC44" i="9"/>
  <c r="DD44" i="9"/>
  <c r="DE44" i="9"/>
  <c r="DF44" i="9"/>
  <c r="DG44" i="9"/>
  <c r="DH44" i="9"/>
  <c r="DI44" i="9"/>
  <c r="DJ44" i="9"/>
  <c r="DK44" i="9"/>
  <c r="DL44" i="9"/>
  <c r="DM44" i="9"/>
  <c r="DN44" i="9"/>
  <c r="DO44" i="9"/>
  <c r="DP44" i="9"/>
  <c r="DQ44" i="9"/>
  <c r="DR44" i="9"/>
  <c r="DS44" i="9"/>
  <c r="BL45" i="9"/>
  <c r="BM45" i="9"/>
  <c r="BN45" i="9"/>
  <c r="BO45" i="9"/>
  <c r="BP45" i="9"/>
  <c r="BQ45" i="9"/>
  <c r="BR45" i="9"/>
  <c r="BS45" i="9"/>
  <c r="BT45" i="9"/>
  <c r="BU45" i="9"/>
  <c r="BV45" i="9"/>
  <c r="BW45" i="9"/>
  <c r="BX45" i="9"/>
  <c r="BY45" i="9"/>
  <c r="BZ45" i="9"/>
  <c r="CA45" i="9"/>
  <c r="CB45" i="9"/>
  <c r="CC45" i="9"/>
  <c r="CD45" i="9"/>
  <c r="CE45" i="9"/>
  <c r="CF45" i="9"/>
  <c r="CG45" i="9"/>
  <c r="CH45" i="9"/>
  <c r="CI45" i="9"/>
  <c r="CJ45" i="9"/>
  <c r="CK45" i="9"/>
  <c r="CL45" i="9"/>
  <c r="CM45" i="9"/>
  <c r="CN45" i="9"/>
  <c r="CO45" i="9"/>
  <c r="CP45" i="9"/>
  <c r="CQ45" i="9"/>
  <c r="CR45" i="9"/>
  <c r="CS45" i="9"/>
  <c r="CT45" i="9"/>
  <c r="CU45" i="9"/>
  <c r="CV45" i="9"/>
  <c r="CW45" i="9"/>
  <c r="CX45" i="9"/>
  <c r="CY45" i="9"/>
  <c r="CZ45" i="9"/>
  <c r="DA45" i="9"/>
  <c r="DB45" i="9"/>
  <c r="DC45" i="9"/>
  <c r="DD45" i="9"/>
  <c r="DE45" i="9"/>
  <c r="DF45" i="9"/>
  <c r="DG45" i="9"/>
  <c r="DH45" i="9"/>
  <c r="DI45" i="9"/>
  <c r="DJ45" i="9"/>
  <c r="DK45" i="9"/>
  <c r="DL45" i="9"/>
  <c r="DM45" i="9"/>
  <c r="DN45" i="9"/>
  <c r="DO45" i="9"/>
  <c r="DP45" i="9"/>
  <c r="DQ45" i="9"/>
  <c r="DR45" i="9"/>
  <c r="DS45" i="9"/>
  <c r="BL46" i="9"/>
  <c r="BM46" i="9"/>
  <c r="BN46" i="9"/>
  <c r="BO46" i="9"/>
  <c r="BP46" i="9"/>
  <c r="BQ46" i="9"/>
  <c r="BR46" i="9"/>
  <c r="BS46" i="9"/>
  <c r="BT46" i="9"/>
  <c r="BU46" i="9"/>
  <c r="BV46" i="9"/>
  <c r="BW46" i="9"/>
  <c r="BX46" i="9"/>
  <c r="BY46" i="9"/>
  <c r="BZ46" i="9"/>
  <c r="CA46" i="9"/>
  <c r="CB46" i="9"/>
  <c r="CC46" i="9"/>
  <c r="CD46" i="9"/>
  <c r="CE46" i="9"/>
  <c r="CF46" i="9"/>
  <c r="CG46" i="9"/>
  <c r="CH46" i="9"/>
  <c r="CI46" i="9"/>
  <c r="CJ46" i="9"/>
  <c r="CK46" i="9"/>
  <c r="CL46" i="9"/>
  <c r="CM46" i="9"/>
  <c r="CN46" i="9"/>
  <c r="CO46" i="9"/>
  <c r="CP46" i="9"/>
  <c r="CQ46" i="9"/>
  <c r="CR46" i="9"/>
  <c r="CS46" i="9"/>
  <c r="CT46" i="9"/>
  <c r="CU46" i="9"/>
  <c r="CV46" i="9"/>
  <c r="CW46" i="9"/>
  <c r="CX46" i="9"/>
  <c r="CY46" i="9"/>
  <c r="CZ46" i="9"/>
  <c r="DA46" i="9"/>
  <c r="DB46" i="9"/>
  <c r="DC46" i="9"/>
  <c r="DD46" i="9"/>
  <c r="DE46" i="9"/>
  <c r="DF46" i="9"/>
  <c r="DG46" i="9"/>
  <c r="DH46" i="9"/>
  <c r="DI46" i="9"/>
  <c r="DJ46" i="9"/>
  <c r="DK46" i="9"/>
  <c r="DL46" i="9"/>
  <c r="DM46" i="9"/>
  <c r="DN46" i="9"/>
  <c r="DO46" i="9"/>
  <c r="DP46" i="9"/>
  <c r="DQ46" i="9"/>
  <c r="DR46" i="9"/>
  <c r="DS46" i="9"/>
  <c r="BL47" i="9"/>
  <c r="BM47" i="9"/>
  <c r="BN47" i="9"/>
  <c r="BO47" i="9"/>
  <c r="BP47" i="9"/>
  <c r="BQ47" i="9"/>
  <c r="BR47" i="9"/>
  <c r="BS47" i="9"/>
  <c r="BT47" i="9"/>
  <c r="BU47" i="9"/>
  <c r="BV47" i="9"/>
  <c r="BW47" i="9"/>
  <c r="BX47" i="9"/>
  <c r="BY47" i="9"/>
  <c r="BZ47" i="9"/>
  <c r="CA47" i="9"/>
  <c r="CB47" i="9"/>
  <c r="CC47" i="9"/>
  <c r="CD47" i="9"/>
  <c r="CE47" i="9"/>
  <c r="CF47" i="9"/>
  <c r="CG47" i="9"/>
  <c r="CH47" i="9"/>
  <c r="CI47" i="9"/>
  <c r="CJ47" i="9"/>
  <c r="CK47" i="9"/>
  <c r="CL47" i="9"/>
  <c r="CM47" i="9"/>
  <c r="CN47" i="9"/>
  <c r="CO47" i="9"/>
  <c r="CP47" i="9"/>
  <c r="CQ47" i="9"/>
  <c r="CR47" i="9"/>
  <c r="CS47" i="9"/>
  <c r="CT47" i="9"/>
  <c r="CU47" i="9"/>
  <c r="CV47" i="9"/>
  <c r="CW47" i="9"/>
  <c r="CX47" i="9"/>
  <c r="CY47" i="9"/>
  <c r="CZ47" i="9"/>
  <c r="DA47" i="9"/>
  <c r="DB47" i="9"/>
  <c r="DC47" i="9"/>
  <c r="DD47" i="9"/>
  <c r="DE47" i="9"/>
  <c r="DF47" i="9"/>
  <c r="DG47" i="9"/>
  <c r="DH47" i="9"/>
  <c r="DI47" i="9"/>
  <c r="DJ47" i="9"/>
  <c r="DK47" i="9"/>
  <c r="DL47" i="9"/>
  <c r="DM47" i="9"/>
  <c r="DN47" i="9"/>
  <c r="DO47" i="9"/>
  <c r="DP47" i="9"/>
  <c r="DQ47" i="9"/>
  <c r="DR47" i="9"/>
  <c r="DS47" i="9"/>
  <c r="BL48" i="9"/>
  <c r="BM48" i="9"/>
  <c r="BN48" i="9"/>
  <c r="BO48" i="9"/>
  <c r="BP48" i="9"/>
  <c r="BQ48" i="9"/>
  <c r="BR48" i="9"/>
  <c r="BS48" i="9"/>
  <c r="BT48" i="9"/>
  <c r="BU48" i="9"/>
  <c r="BV48" i="9"/>
  <c r="BW48" i="9"/>
  <c r="BX48" i="9"/>
  <c r="BY48" i="9"/>
  <c r="BZ48" i="9"/>
  <c r="CA48" i="9"/>
  <c r="CB48" i="9"/>
  <c r="CC48" i="9"/>
  <c r="CD48" i="9"/>
  <c r="CE48" i="9"/>
  <c r="CF48" i="9"/>
  <c r="CG48" i="9"/>
  <c r="CH48" i="9"/>
  <c r="CI48" i="9"/>
  <c r="CJ48" i="9"/>
  <c r="CK48" i="9"/>
  <c r="CL48" i="9"/>
  <c r="CM48" i="9"/>
  <c r="CN48" i="9"/>
  <c r="CO48" i="9"/>
  <c r="CP48" i="9"/>
  <c r="CQ48" i="9"/>
  <c r="CR48" i="9"/>
  <c r="CS48" i="9"/>
  <c r="CT48" i="9"/>
  <c r="CU48" i="9"/>
  <c r="CV48" i="9"/>
  <c r="CW48" i="9"/>
  <c r="CX48" i="9"/>
  <c r="CY48" i="9"/>
  <c r="CZ48" i="9"/>
  <c r="DA48" i="9"/>
  <c r="DB48" i="9"/>
  <c r="DC48" i="9"/>
  <c r="DD48" i="9"/>
  <c r="DE48" i="9"/>
  <c r="DF48" i="9"/>
  <c r="DG48" i="9"/>
  <c r="DH48" i="9"/>
  <c r="DI48" i="9"/>
  <c r="DJ48" i="9"/>
  <c r="DK48" i="9"/>
  <c r="DL48" i="9"/>
  <c r="DM48" i="9"/>
  <c r="DN48" i="9"/>
  <c r="DO48" i="9"/>
  <c r="DP48" i="9"/>
  <c r="DQ48" i="9"/>
  <c r="DR48" i="9"/>
  <c r="DS48" i="9"/>
  <c r="BL49" i="9"/>
  <c r="BM49" i="9"/>
  <c r="BN49" i="9"/>
  <c r="BO49" i="9"/>
  <c r="BP49" i="9"/>
  <c r="BQ49" i="9"/>
  <c r="BR49" i="9"/>
  <c r="BS49" i="9"/>
  <c r="BT49" i="9"/>
  <c r="BU49" i="9"/>
  <c r="BV49" i="9"/>
  <c r="BW49" i="9"/>
  <c r="BX49" i="9"/>
  <c r="BY49" i="9"/>
  <c r="BZ49" i="9"/>
  <c r="CA49" i="9"/>
  <c r="CB49" i="9"/>
  <c r="CC49" i="9"/>
  <c r="CD49" i="9"/>
  <c r="CE49" i="9"/>
  <c r="CF49" i="9"/>
  <c r="CG49" i="9"/>
  <c r="CH49" i="9"/>
  <c r="CI49" i="9"/>
  <c r="CJ49" i="9"/>
  <c r="CK49" i="9"/>
  <c r="CL49" i="9"/>
  <c r="CM49" i="9"/>
  <c r="CN49" i="9"/>
  <c r="CO49" i="9"/>
  <c r="CP49" i="9"/>
  <c r="CQ49" i="9"/>
  <c r="CR49" i="9"/>
  <c r="CS49" i="9"/>
  <c r="CT49" i="9"/>
  <c r="CU49" i="9"/>
  <c r="CV49" i="9"/>
  <c r="CW49" i="9"/>
  <c r="CX49" i="9"/>
  <c r="CY49" i="9"/>
  <c r="CZ49" i="9"/>
  <c r="DA49" i="9"/>
  <c r="DB49" i="9"/>
  <c r="DC49" i="9"/>
  <c r="DD49" i="9"/>
  <c r="DE49" i="9"/>
  <c r="DF49" i="9"/>
  <c r="DG49" i="9"/>
  <c r="DH49" i="9"/>
  <c r="DI49" i="9"/>
  <c r="DJ49" i="9"/>
  <c r="DK49" i="9"/>
  <c r="DL49" i="9"/>
  <c r="DM49" i="9"/>
  <c r="DN49" i="9"/>
  <c r="DO49" i="9"/>
  <c r="DP49" i="9"/>
  <c r="DQ49" i="9"/>
  <c r="DR49" i="9"/>
  <c r="DS49" i="9"/>
  <c r="BL50" i="9"/>
  <c r="BM50" i="9"/>
  <c r="BN50" i="9"/>
  <c r="BO50" i="9"/>
  <c r="BP50" i="9"/>
  <c r="BQ50" i="9"/>
  <c r="BR50" i="9"/>
  <c r="BS50" i="9"/>
  <c r="BT50" i="9"/>
  <c r="BU50" i="9"/>
  <c r="BV50" i="9"/>
  <c r="BW50" i="9"/>
  <c r="BX50" i="9"/>
  <c r="BY50" i="9"/>
  <c r="BZ50" i="9"/>
  <c r="CA50" i="9"/>
  <c r="CB50" i="9"/>
  <c r="CC50" i="9"/>
  <c r="CD50" i="9"/>
  <c r="CE50" i="9"/>
  <c r="CF50" i="9"/>
  <c r="CG50" i="9"/>
  <c r="CH50" i="9"/>
  <c r="CI50" i="9"/>
  <c r="CJ50" i="9"/>
  <c r="CK50" i="9"/>
  <c r="CL50" i="9"/>
  <c r="CM50" i="9"/>
  <c r="CN50" i="9"/>
  <c r="CO50" i="9"/>
  <c r="CP50" i="9"/>
  <c r="CQ50" i="9"/>
  <c r="CR50" i="9"/>
  <c r="CS50" i="9"/>
  <c r="CT50" i="9"/>
  <c r="CU50" i="9"/>
  <c r="CV50" i="9"/>
  <c r="CW50" i="9"/>
  <c r="CX50" i="9"/>
  <c r="CY50" i="9"/>
  <c r="CZ50" i="9"/>
  <c r="DA50" i="9"/>
  <c r="DB50" i="9"/>
  <c r="DC50" i="9"/>
  <c r="DD50" i="9"/>
  <c r="DE50" i="9"/>
  <c r="DF50" i="9"/>
  <c r="DG50" i="9"/>
  <c r="DH50" i="9"/>
  <c r="DI50" i="9"/>
  <c r="DJ50" i="9"/>
  <c r="DK50" i="9"/>
  <c r="DL50" i="9"/>
  <c r="DM50" i="9"/>
  <c r="DN50" i="9"/>
  <c r="DO50" i="9"/>
  <c r="DP50" i="9"/>
  <c r="DQ50" i="9"/>
  <c r="DR50" i="9"/>
  <c r="DS50" i="9"/>
  <c r="DS5" i="9"/>
  <c r="DR5" i="9"/>
  <c r="DQ5" i="9"/>
  <c r="DP5" i="9"/>
  <c r="DO5" i="9"/>
  <c r="DN5" i="9"/>
  <c r="DM5" i="9"/>
  <c r="DL5" i="9"/>
  <c r="DK5" i="9"/>
  <c r="DJ5" i="9"/>
  <c r="DI5" i="9"/>
  <c r="DH5" i="9"/>
  <c r="DG5" i="9"/>
  <c r="DF5" i="9"/>
  <c r="DE5" i="9"/>
  <c r="DD5" i="9"/>
  <c r="DC5" i="9"/>
  <c r="DB5" i="9"/>
  <c r="DA5" i="9"/>
  <c r="CZ5" i="9"/>
  <c r="CY5" i="9"/>
  <c r="CX5" i="9"/>
  <c r="CW5" i="9"/>
  <c r="CV5" i="9"/>
  <c r="CU5" i="9"/>
  <c r="CT5" i="9"/>
  <c r="CS5" i="9"/>
  <c r="CR5" i="9"/>
  <c r="CQ5" i="9"/>
  <c r="CP5" i="9"/>
  <c r="CO5" i="9"/>
  <c r="CN5" i="9"/>
  <c r="CM5" i="9"/>
  <c r="CL5" i="9"/>
  <c r="CK5" i="9"/>
  <c r="CJ5" i="9"/>
  <c r="CI5" i="9"/>
  <c r="CH5" i="9"/>
  <c r="CG5" i="9"/>
  <c r="CF5" i="9"/>
  <c r="CE5" i="9"/>
  <c r="CD5" i="9"/>
  <c r="CC5" i="9"/>
  <c r="CB5" i="9"/>
  <c r="CA5" i="9"/>
  <c r="BZ5" i="9"/>
  <c r="BY5" i="9"/>
  <c r="BX5" i="9"/>
  <c r="BW5" i="9"/>
  <c r="BV5" i="9"/>
  <c r="BU5" i="9"/>
  <c r="BT5" i="9"/>
  <c r="BS5" i="9"/>
  <c r="BR5" i="9"/>
  <c r="BQ5" i="9"/>
  <c r="BP5" i="9"/>
  <c r="BO5" i="9"/>
  <c r="BN5" i="9"/>
  <c r="BM5" i="9"/>
  <c r="BL5" i="9"/>
  <c r="AJ6" i="9"/>
  <c r="AK6" i="9"/>
  <c r="AL6" i="9"/>
  <c r="AM6" i="9"/>
  <c r="AN6" i="9"/>
  <c r="AO6" i="9"/>
  <c r="AP6" i="9"/>
  <c r="AQ6" i="9"/>
  <c r="AR6" i="9"/>
  <c r="AS6" i="9"/>
  <c r="AT6" i="9"/>
  <c r="AU6" i="9"/>
  <c r="AV6" i="9"/>
  <c r="AW6" i="9"/>
  <c r="AX6" i="9"/>
  <c r="AY6" i="9"/>
  <c r="AZ6" i="9"/>
  <c r="BA6" i="9"/>
  <c r="BB6" i="9"/>
  <c r="BC6" i="9"/>
  <c r="BD6" i="9"/>
  <c r="BE6" i="9"/>
  <c r="BF6" i="9"/>
  <c r="BG6" i="9"/>
  <c r="BH6" i="9"/>
  <c r="BI6" i="9"/>
  <c r="BJ6" i="9"/>
  <c r="BK6" i="9"/>
  <c r="AJ7" i="9"/>
  <c r="AK7" i="9"/>
  <c r="AL7" i="9"/>
  <c r="AM7" i="9"/>
  <c r="AN7" i="9"/>
  <c r="AO7" i="9"/>
  <c r="AP7" i="9"/>
  <c r="AQ7" i="9"/>
  <c r="AR7" i="9"/>
  <c r="AS7" i="9"/>
  <c r="AT7" i="9"/>
  <c r="AU7" i="9"/>
  <c r="AV7" i="9"/>
  <c r="AW7" i="9"/>
  <c r="AX7" i="9"/>
  <c r="AY7" i="9"/>
  <c r="AZ7" i="9"/>
  <c r="BA7" i="9"/>
  <c r="BB7" i="9"/>
  <c r="BC7" i="9"/>
  <c r="BD7" i="9"/>
  <c r="BE7" i="9"/>
  <c r="BF7" i="9"/>
  <c r="BG7" i="9"/>
  <c r="BH7" i="9"/>
  <c r="BI7" i="9"/>
  <c r="BJ7" i="9"/>
  <c r="BK7" i="9"/>
  <c r="AJ8" i="9"/>
  <c r="AK8" i="9"/>
  <c r="AL8" i="9"/>
  <c r="AM8" i="9"/>
  <c r="AN8" i="9"/>
  <c r="AO8" i="9"/>
  <c r="AP8" i="9"/>
  <c r="AQ8" i="9"/>
  <c r="AR8" i="9"/>
  <c r="AS8" i="9"/>
  <c r="AT8" i="9"/>
  <c r="AU8" i="9"/>
  <c r="AV8" i="9"/>
  <c r="AW8" i="9"/>
  <c r="AX8" i="9"/>
  <c r="AY8" i="9"/>
  <c r="AZ8" i="9"/>
  <c r="BA8" i="9"/>
  <c r="BB8" i="9"/>
  <c r="BC8" i="9"/>
  <c r="BD8" i="9"/>
  <c r="BE8" i="9"/>
  <c r="BF8" i="9"/>
  <c r="BG8" i="9"/>
  <c r="BH8" i="9"/>
  <c r="BI8" i="9"/>
  <c r="BJ8" i="9"/>
  <c r="BK8" i="9"/>
  <c r="AJ9" i="9"/>
  <c r="AK9" i="9"/>
  <c r="AL9" i="9"/>
  <c r="AM9" i="9"/>
  <c r="AN9" i="9"/>
  <c r="AO9" i="9"/>
  <c r="AP9" i="9"/>
  <c r="AQ9" i="9"/>
  <c r="AR9" i="9"/>
  <c r="AS9" i="9"/>
  <c r="AT9" i="9"/>
  <c r="AU9" i="9"/>
  <c r="AV9" i="9"/>
  <c r="AW9" i="9"/>
  <c r="AX9" i="9"/>
  <c r="AY9" i="9"/>
  <c r="AZ9" i="9"/>
  <c r="BA9" i="9"/>
  <c r="BB9" i="9"/>
  <c r="BC9" i="9"/>
  <c r="BD9" i="9"/>
  <c r="BE9" i="9"/>
  <c r="BF9" i="9"/>
  <c r="BG9" i="9"/>
  <c r="BH9" i="9"/>
  <c r="BI9" i="9"/>
  <c r="BJ9" i="9"/>
  <c r="BK9" i="9"/>
  <c r="AJ10" i="9"/>
  <c r="AK10" i="9"/>
  <c r="AL10" i="9"/>
  <c r="AM10" i="9"/>
  <c r="AN10" i="9"/>
  <c r="AO10" i="9"/>
  <c r="AP10" i="9"/>
  <c r="AQ10" i="9"/>
  <c r="AR10" i="9"/>
  <c r="AS10" i="9"/>
  <c r="AT10" i="9"/>
  <c r="AU10" i="9"/>
  <c r="AV10" i="9"/>
  <c r="AW10" i="9"/>
  <c r="AX10" i="9"/>
  <c r="AY10" i="9"/>
  <c r="AZ10" i="9"/>
  <c r="BA10" i="9"/>
  <c r="BB10" i="9"/>
  <c r="BC10" i="9"/>
  <c r="BD10" i="9"/>
  <c r="BE10" i="9"/>
  <c r="BF10" i="9"/>
  <c r="BG10" i="9"/>
  <c r="BH10" i="9"/>
  <c r="BI10" i="9"/>
  <c r="BJ10" i="9"/>
  <c r="BK10" i="9"/>
  <c r="AJ11" i="9"/>
  <c r="AK11" i="9"/>
  <c r="AL11" i="9"/>
  <c r="AM11" i="9"/>
  <c r="AN11" i="9"/>
  <c r="AO11" i="9"/>
  <c r="AP11" i="9"/>
  <c r="AQ11" i="9"/>
  <c r="AR11" i="9"/>
  <c r="AS11" i="9"/>
  <c r="AT11" i="9"/>
  <c r="AU11" i="9"/>
  <c r="AV11" i="9"/>
  <c r="AW11" i="9"/>
  <c r="AX11" i="9"/>
  <c r="AY11" i="9"/>
  <c r="AZ11" i="9"/>
  <c r="BA11" i="9"/>
  <c r="BB11" i="9"/>
  <c r="BC11" i="9"/>
  <c r="BD11" i="9"/>
  <c r="BE11" i="9"/>
  <c r="BF11" i="9"/>
  <c r="BG11" i="9"/>
  <c r="BH11" i="9"/>
  <c r="BI11" i="9"/>
  <c r="BJ11" i="9"/>
  <c r="BK11" i="9"/>
  <c r="AJ12" i="9"/>
  <c r="AK12" i="9"/>
  <c r="AL12" i="9"/>
  <c r="AM12" i="9"/>
  <c r="AN12" i="9"/>
  <c r="AO12" i="9"/>
  <c r="AP12" i="9"/>
  <c r="AQ12" i="9"/>
  <c r="AR12" i="9"/>
  <c r="AS12" i="9"/>
  <c r="AT12" i="9"/>
  <c r="AU12" i="9"/>
  <c r="AV12" i="9"/>
  <c r="AW12" i="9"/>
  <c r="AX12" i="9"/>
  <c r="AY12" i="9"/>
  <c r="AZ12" i="9"/>
  <c r="BA12" i="9"/>
  <c r="BB12" i="9"/>
  <c r="BC12" i="9"/>
  <c r="BD12" i="9"/>
  <c r="BE12" i="9"/>
  <c r="BF12" i="9"/>
  <c r="BG12" i="9"/>
  <c r="BH12" i="9"/>
  <c r="BI12" i="9"/>
  <c r="BJ12" i="9"/>
  <c r="BK12" i="9"/>
  <c r="AJ13" i="9"/>
  <c r="AK13" i="9"/>
  <c r="AL13" i="9"/>
  <c r="AM13" i="9"/>
  <c r="AN13" i="9"/>
  <c r="AO13" i="9"/>
  <c r="AP13" i="9"/>
  <c r="AQ13" i="9"/>
  <c r="AR13" i="9"/>
  <c r="AS13" i="9"/>
  <c r="AT13" i="9"/>
  <c r="AU13" i="9"/>
  <c r="AV13" i="9"/>
  <c r="AW13" i="9"/>
  <c r="AX13" i="9"/>
  <c r="AY13" i="9"/>
  <c r="AZ13" i="9"/>
  <c r="BA13" i="9"/>
  <c r="BB13" i="9"/>
  <c r="BC13" i="9"/>
  <c r="BD13" i="9"/>
  <c r="BE13" i="9"/>
  <c r="BF13" i="9"/>
  <c r="BG13" i="9"/>
  <c r="BH13" i="9"/>
  <c r="BI13" i="9"/>
  <c r="BJ13" i="9"/>
  <c r="BK13" i="9"/>
  <c r="AJ14" i="9"/>
  <c r="AK14" i="9"/>
  <c r="AL14" i="9"/>
  <c r="AM14" i="9"/>
  <c r="AN14" i="9"/>
  <c r="AO14" i="9"/>
  <c r="AP14" i="9"/>
  <c r="AQ14" i="9"/>
  <c r="AR14" i="9"/>
  <c r="AS14" i="9"/>
  <c r="AT14" i="9"/>
  <c r="AU14" i="9"/>
  <c r="AV14" i="9"/>
  <c r="AW14" i="9"/>
  <c r="AX14" i="9"/>
  <c r="AY14" i="9"/>
  <c r="AZ14" i="9"/>
  <c r="BA14" i="9"/>
  <c r="BB14" i="9"/>
  <c r="BC14" i="9"/>
  <c r="BD14" i="9"/>
  <c r="BE14" i="9"/>
  <c r="BF14" i="9"/>
  <c r="BG14" i="9"/>
  <c r="BH14" i="9"/>
  <c r="BI14" i="9"/>
  <c r="BJ14" i="9"/>
  <c r="BK14" i="9"/>
  <c r="AJ15" i="9"/>
  <c r="AK15" i="9"/>
  <c r="AL15" i="9"/>
  <c r="AM15" i="9"/>
  <c r="AN15" i="9"/>
  <c r="AO15" i="9"/>
  <c r="AP15" i="9"/>
  <c r="AQ15" i="9"/>
  <c r="AR15" i="9"/>
  <c r="AS15" i="9"/>
  <c r="AT15" i="9"/>
  <c r="AU15" i="9"/>
  <c r="AV15" i="9"/>
  <c r="AW15" i="9"/>
  <c r="AX15" i="9"/>
  <c r="AY15" i="9"/>
  <c r="AZ15" i="9"/>
  <c r="BA15" i="9"/>
  <c r="BB15" i="9"/>
  <c r="BC15" i="9"/>
  <c r="BD15" i="9"/>
  <c r="BE15" i="9"/>
  <c r="BF15" i="9"/>
  <c r="BG15" i="9"/>
  <c r="BH15" i="9"/>
  <c r="BI15" i="9"/>
  <c r="BJ15" i="9"/>
  <c r="BK15" i="9"/>
  <c r="AJ16" i="9"/>
  <c r="AK16" i="9"/>
  <c r="AL16" i="9"/>
  <c r="AM16" i="9"/>
  <c r="AN16" i="9"/>
  <c r="AO16" i="9"/>
  <c r="AP16" i="9"/>
  <c r="AQ16" i="9"/>
  <c r="AR16" i="9"/>
  <c r="AS16" i="9"/>
  <c r="AT16" i="9"/>
  <c r="AU16" i="9"/>
  <c r="AV16" i="9"/>
  <c r="AW16" i="9"/>
  <c r="AX16" i="9"/>
  <c r="AY16" i="9"/>
  <c r="AZ16" i="9"/>
  <c r="BA16" i="9"/>
  <c r="BB16" i="9"/>
  <c r="BC16" i="9"/>
  <c r="BD16" i="9"/>
  <c r="BE16" i="9"/>
  <c r="BF16" i="9"/>
  <c r="BG16" i="9"/>
  <c r="BH16" i="9"/>
  <c r="BI16" i="9"/>
  <c r="BJ16" i="9"/>
  <c r="BK16" i="9"/>
  <c r="AJ17" i="9"/>
  <c r="AK17" i="9"/>
  <c r="AL17" i="9"/>
  <c r="AM17" i="9"/>
  <c r="AN17" i="9"/>
  <c r="AO17" i="9"/>
  <c r="AP17" i="9"/>
  <c r="AQ17" i="9"/>
  <c r="AR17" i="9"/>
  <c r="AS17" i="9"/>
  <c r="AT17" i="9"/>
  <c r="AU17" i="9"/>
  <c r="AV17" i="9"/>
  <c r="AW17" i="9"/>
  <c r="AX17" i="9"/>
  <c r="AY17" i="9"/>
  <c r="AZ17" i="9"/>
  <c r="BA17" i="9"/>
  <c r="BB17" i="9"/>
  <c r="BC17" i="9"/>
  <c r="BD17" i="9"/>
  <c r="BE17" i="9"/>
  <c r="BF17" i="9"/>
  <c r="BG17" i="9"/>
  <c r="BH17" i="9"/>
  <c r="BI17" i="9"/>
  <c r="BJ17" i="9"/>
  <c r="BK17" i="9"/>
  <c r="AJ18" i="9"/>
  <c r="AK18" i="9"/>
  <c r="AL18" i="9"/>
  <c r="AM18" i="9"/>
  <c r="AN18" i="9"/>
  <c r="AO18" i="9"/>
  <c r="AP18" i="9"/>
  <c r="AQ18" i="9"/>
  <c r="AR18" i="9"/>
  <c r="AS18" i="9"/>
  <c r="AT18" i="9"/>
  <c r="AU18" i="9"/>
  <c r="AV18" i="9"/>
  <c r="AW18" i="9"/>
  <c r="AX18" i="9"/>
  <c r="AY18" i="9"/>
  <c r="AZ18" i="9"/>
  <c r="BA18" i="9"/>
  <c r="BB18" i="9"/>
  <c r="BC18" i="9"/>
  <c r="BD18" i="9"/>
  <c r="BE18" i="9"/>
  <c r="BF18" i="9"/>
  <c r="BG18" i="9"/>
  <c r="BH18" i="9"/>
  <c r="BI18" i="9"/>
  <c r="BJ18" i="9"/>
  <c r="BK18" i="9"/>
  <c r="AJ19" i="9"/>
  <c r="AK19" i="9"/>
  <c r="AL19" i="9"/>
  <c r="AM19" i="9"/>
  <c r="AN19" i="9"/>
  <c r="AO19" i="9"/>
  <c r="AP19" i="9"/>
  <c r="AQ19" i="9"/>
  <c r="AR19" i="9"/>
  <c r="AS19" i="9"/>
  <c r="AT19" i="9"/>
  <c r="AU19" i="9"/>
  <c r="AV19" i="9"/>
  <c r="AW19" i="9"/>
  <c r="AX19" i="9"/>
  <c r="AY19" i="9"/>
  <c r="AZ19" i="9"/>
  <c r="BA19" i="9"/>
  <c r="BB19" i="9"/>
  <c r="BC19" i="9"/>
  <c r="BD19" i="9"/>
  <c r="BE19" i="9"/>
  <c r="BF19" i="9"/>
  <c r="BG19" i="9"/>
  <c r="BH19" i="9"/>
  <c r="BI19" i="9"/>
  <c r="BJ19" i="9"/>
  <c r="BK19" i="9"/>
  <c r="AJ20" i="9"/>
  <c r="AK20" i="9"/>
  <c r="AL20" i="9"/>
  <c r="AM20" i="9"/>
  <c r="AN20" i="9"/>
  <c r="AO20" i="9"/>
  <c r="AP20" i="9"/>
  <c r="AQ20" i="9"/>
  <c r="AR20" i="9"/>
  <c r="AS20" i="9"/>
  <c r="AT20" i="9"/>
  <c r="AU20" i="9"/>
  <c r="AV20" i="9"/>
  <c r="AW20" i="9"/>
  <c r="AX20" i="9"/>
  <c r="AY20" i="9"/>
  <c r="AZ20" i="9"/>
  <c r="BA20" i="9"/>
  <c r="BB20" i="9"/>
  <c r="BC20" i="9"/>
  <c r="BD20" i="9"/>
  <c r="BE20" i="9"/>
  <c r="BF20" i="9"/>
  <c r="BG20" i="9"/>
  <c r="BH20" i="9"/>
  <c r="BI20" i="9"/>
  <c r="BJ20" i="9"/>
  <c r="BK20" i="9"/>
  <c r="AJ21" i="9"/>
  <c r="AK21" i="9"/>
  <c r="AL21" i="9"/>
  <c r="AM21" i="9"/>
  <c r="AN21" i="9"/>
  <c r="AO21" i="9"/>
  <c r="AP21" i="9"/>
  <c r="AQ21" i="9"/>
  <c r="AR21" i="9"/>
  <c r="AS21" i="9"/>
  <c r="AT21" i="9"/>
  <c r="AU21" i="9"/>
  <c r="AV21" i="9"/>
  <c r="AW21" i="9"/>
  <c r="AX21" i="9"/>
  <c r="AY21" i="9"/>
  <c r="AZ21" i="9"/>
  <c r="BA21" i="9"/>
  <c r="BB21" i="9"/>
  <c r="BC21" i="9"/>
  <c r="BD21" i="9"/>
  <c r="BE21" i="9"/>
  <c r="BF21" i="9"/>
  <c r="BG21" i="9"/>
  <c r="BH21" i="9"/>
  <c r="BI21" i="9"/>
  <c r="BJ21" i="9"/>
  <c r="BK21" i="9"/>
  <c r="AJ22" i="9"/>
  <c r="AK22" i="9"/>
  <c r="AL22" i="9"/>
  <c r="AM22" i="9"/>
  <c r="AN22" i="9"/>
  <c r="AO22" i="9"/>
  <c r="AP22" i="9"/>
  <c r="AQ22" i="9"/>
  <c r="AR22" i="9"/>
  <c r="AS22" i="9"/>
  <c r="AT22" i="9"/>
  <c r="AU22" i="9"/>
  <c r="AV22" i="9"/>
  <c r="AW22" i="9"/>
  <c r="AX22" i="9"/>
  <c r="AY22" i="9"/>
  <c r="AZ22" i="9"/>
  <c r="BA22" i="9"/>
  <c r="BB22" i="9"/>
  <c r="BC22" i="9"/>
  <c r="BD22" i="9"/>
  <c r="BE22" i="9"/>
  <c r="BF22" i="9"/>
  <c r="BG22" i="9"/>
  <c r="BH22" i="9"/>
  <c r="BI22" i="9"/>
  <c r="BJ22" i="9"/>
  <c r="BK22" i="9"/>
  <c r="AJ23" i="9"/>
  <c r="AK23" i="9"/>
  <c r="AL23" i="9"/>
  <c r="AM23" i="9"/>
  <c r="AN23" i="9"/>
  <c r="AO23" i="9"/>
  <c r="AP23" i="9"/>
  <c r="AQ23" i="9"/>
  <c r="AR23" i="9"/>
  <c r="AS23" i="9"/>
  <c r="AT23" i="9"/>
  <c r="AU23" i="9"/>
  <c r="AV23" i="9"/>
  <c r="AW23" i="9"/>
  <c r="AX23" i="9"/>
  <c r="AY23" i="9"/>
  <c r="AZ23" i="9"/>
  <c r="BA23" i="9"/>
  <c r="BB23" i="9"/>
  <c r="BC23" i="9"/>
  <c r="BD23" i="9"/>
  <c r="BE23" i="9"/>
  <c r="BF23" i="9"/>
  <c r="BG23" i="9"/>
  <c r="BH23" i="9"/>
  <c r="BI23" i="9"/>
  <c r="BJ23" i="9"/>
  <c r="BK23" i="9"/>
  <c r="AJ24" i="9"/>
  <c r="AK24" i="9"/>
  <c r="AL24" i="9"/>
  <c r="AM24" i="9"/>
  <c r="AN24" i="9"/>
  <c r="AO24" i="9"/>
  <c r="AP24" i="9"/>
  <c r="AQ24" i="9"/>
  <c r="AR24" i="9"/>
  <c r="AS24" i="9"/>
  <c r="AT24" i="9"/>
  <c r="AU24" i="9"/>
  <c r="AV24" i="9"/>
  <c r="AW24" i="9"/>
  <c r="AX24" i="9"/>
  <c r="AY24" i="9"/>
  <c r="AZ24" i="9"/>
  <c r="BA24" i="9"/>
  <c r="BB24" i="9"/>
  <c r="BC24" i="9"/>
  <c r="BD24" i="9"/>
  <c r="BE24" i="9"/>
  <c r="BF24" i="9"/>
  <c r="BG24" i="9"/>
  <c r="BH24" i="9"/>
  <c r="BI24" i="9"/>
  <c r="BJ24" i="9"/>
  <c r="BK24" i="9"/>
  <c r="AJ25" i="9"/>
  <c r="AK25" i="9"/>
  <c r="AL25" i="9"/>
  <c r="AM25" i="9"/>
  <c r="AN25" i="9"/>
  <c r="AO25" i="9"/>
  <c r="AP25" i="9"/>
  <c r="AQ25" i="9"/>
  <c r="AR25" i="9"/>
  <c r="AS25" i="9"/>
  <c r="AT25" i="9"/>
  <c r="AU25" i="9"/>
  <c r="AV25" i="9"/>
  <c r="AW25" i="9"/>
  <c r="AX25" i="9"/>
  <c r="AY25" i="9"/>
  <c r="AZ25" i="9"/>
  <c r="BA25" i="9"/>
  <c r="BB25" i="9"/>
  <c r="BC25" i="9"/>
  <c r="BD25" i="9"/>
  <c r="BE25" i="9"/>
  <c r="BF25" i="9"/>
  <c r="BG25" i="9"/>
  <c r="BH25" i="9"/>
  <c r="BI25" i="9"/>
  <c r="BJ25" i="9"/>
  <c r="BK25" i="9"/>
  <c r="AJ26" i="9"/>
  <c r="AK26" i="9"/>
  <c r="AL26" i="9"/>
  <c r="AM26" i="9"/>
  <c r="AN26" i="9"/>
  <c r="AO26" i="9"/>
  <c r="AP26" i="9"/>
  <c r="AQ26" i="9"/>
  <c r="AR26" i="9"/>
  <c r="AS26" i="9"/>
  <c r="AT26" i="9"/>
  <c r="AU26" i="9"/>
  <c r="AV26" i="9"/>
  <c r="AW26" i="9"/>
  <c r="AX26" i="9"/>
  <c r="AY26" i="9"/>
  <c r="AZ26" i="9"/>
  <c r="BA26" i="9"/>
  <c r="BB26" i="9"/>
  <c r="BC26" i="9"/>
  <c r="BD26" i="9"/>
  <c r="BE26" i="9"/>
  <c r="BF26" i="9"/>
  <c r="BG26" i="9"/>
  <c r="BH26" i="9"/>
  <c r="BI26" i="9"/>
  <c r="BJ26" i="9"/>
  <c r="BK26" i="9"/>
  <c r="AJ27" i="9"/>
  <c r="AK27" i="9"/>
  <c r="AL27" i="9"/>
  <c r="AM27" i="9"/>
  <c r="AN27" i="9"/>
  <c r="AO27" i="9"/>
  <c r="AP27" i="9"/>
  <c r="AQ27" i="9"/>
  <c r="AR27" i="9"/>
  <c r="AS27" i="9"/>
  <c r="AT27" i="9"/>
  <c r="AU27" i="9"/>
  <c r="AV27" i="9"/>
  <c r="AW27" i="9"/>
  <c r="AX27" i="9"/>
  <c r="AY27" i="9"/>
  <c r="AZ27" i="9"/>
  <c r="BA27" i="9"/>
  <c r="BB27" i="9"/>
  <c r="BC27" i="9"/>
  <c r="BD27" i="9"/>
  <c r="BE27" i="9"/>
  <c r="BF27" i="9"/>
  <c r="BG27" i="9"/>
  <c r="BH27" i="9"/>
  <c r="BI27" i="9"/>
  <c r="BJ27" i="9"/>
  <c r="BK27" i="9"/>
  <c r="AJ28" i="9"/>
  <c r="AK28" i="9"/>
  <c r="AL28" i="9"/>
  <c r="AM28" i="9"/>
  <c r="AN28" i="9"/>
  <c r="AO28" i="9"/>
  <c r="AP28" i="9"/>
  <c r="AQ28" i="9"/>
  <c r="AR28" i="9"/>
  <c r="AS28" i="9"/>
  <c r="AT28" i="9"/>
  <c r="AU28" i="9"/>
  <c r="AV28" i="9"/>
  <c r="AW28" i="9"/>
  <c r="AX28" i="9"/>
  <c r="AY28" i="9"/>
  <c r="AZ28" i="9"/>
  <c r="BA28" i="9"/>
  <c r="BB28" i="9"/>
  <c r="BC28" i="9"/>
  <c r="BD28" i="9"/>
  <c r="BE28" i="9"/>
  <c r="BF28" i="9"/>
  <c r="BG28" i="9"/>
  <c r="BH28" i="9"/>
  <c r="BI28" i="9"/>
  <c r="BJ28" i="9"/>
  <c r="BK28" i="9"/>
  <c r="AJ29" i="9"/>
  <c r="AK29" i="9"/>
  <c r="AL29" i="9"/>
  <c r="AM29" i="9"/>
  <c r="AN29" i="9"/>
  <c r="AO29" i="9"/>
  <c r="AP29" i="9"/>
  <c r="AQ29" i="9"/>
  <c r="AR29" i="9"/>
  <c r="AS29" i="9"/>
  <c r="AT29" i="9"/>
  <c r="AU29" i="9"/>
  <c r="AV29" i="9"/>
  <c r="AW29" i="9"/>
  <c r="AX29" i="9"/>
  <c r="AY29" i="9"/>
  <c r="AZ29" i="9"/>
  <c r="BA29" i="9"/>
  <c r="BB29" i="9"/>
  <c r="BC29" i="9"/>
  <c r="BD29" i="9"/>
  <c r="BE29" i="9"/>
  <c r="BF29" i="9"/>
  <c r="BG29" i="9"/>
  <c r="BH29" i="9"/>
  <c r="BI29" i="9"/>
  <c r="BJ29" i="9"/>
  <c r="BK29" i="9"/>
  <c r="AJ30" i="9"/>
  <c r="AK30" i="9"/>
  <c r="AL30" i="9"/>
  <c r="AM30" i="9"/>
  <c r="AN30" i="9"/>
  <c r="AO30" i="9"/>
  <c r="AP30" i="9"/>
  <c r="AQ30" i="9"/>
  <c r="AR30" i="9"/>
  <c r="AS30" i="9"/>
  <c r="AT30" i="9"/>
  <c r="AU30" i="9"/>
  <c r="AV30" i="9"/>
  <c r="AW30" i="9"/>
  <c r="AX30" i="9"/>
  <c r="AY30" i="9"/>
  <c r="AZ30" i="9"/>
  <c r="BA30" i="9"/>
  <c r="BB30" i="9"/>
  <c r="BC30" i="9"/>
  <c r="BD30" i="9"/>
  <c r="BE30" i="9"/>
  <c r="BF30" i="9"/>
  <c r="BG30" i="9"/>
  <c r="BH30" i="9"/>
  <c r="BI30" i="9"/>
  <c r="BJ30" i="9"/>
  <c r="BK30" i="9"/>
  <c r="AJ31" i="9"/>
  <c r="AK31" i="9"/>
  <c r="AL31" i="9"/>
  <c r="AM31" i="9"/>
  <c r="AN31" i="9"/>
  <c r="AO31" i="9"/>
  <c r="AP31" i="9"/>
  <c r="AQ31" i="9"/>
  <c r="AR31" i="9"/>
  <c r="AS31" i="9"/>
  <c r="AT31" i="9"/>
  <c r="AU31" i="9"/>
  <c r="AV31" i="9"/>
  <c r="AW31" i="9"/>
  <c r="AX31" i="9"/>
  <c r="AY31" i="9"/>
  <c r="AZ31" i="9"/>
  <c r="BA31" i="9"/>
  <c r="BB31" i="9"/>
  <c r="BC31" i="9"/>
  <c r="BD31" i="9"/>
  <c r="BE31" i="9"/>
  <c r="BF31" i="9"/>
  <c r="BG31" i="9"/>
  <c r="BH31" i="9"/>
  <c r="BI31" i="9"/>
  <c r="BJ31" i="9"/>
  <c r="BK31" i="9"/>
  <c r="AJ32" i="9"/>
  <c r="AK32" i="9"/>
  <c r="AL32" i="9"/>
  <c r="AM32" i="9"/>
  <c r="AN32" i="9"/>
  <c r="AO32" i="9"/>
  <c r="AP32" i="9"/>
  <c r="AQ32" i="9"/>
  <c r="AR32" i="9"/>
  <c r="AS32" i="9"/>
  <c r="AT32" i="9"/>
  <c r="AU32" i="9"/>
  <c r="AV32" i="9"/>
  <c r="AW32" i="9"/>
  <c r="AX32" i="9"/>
  <c r="AY32" i="9"/>
  <c r="AZ32" i="9"/>
  <c r="BA32" i="9"/>
  <c r="BB32" i="9"/>
  <c r="BC32" i="9"/>
  <c r="BD32" i="9"/>
  <c r="BE32" i="9"/>
  <c r="BF32" i="9"/>
  <c r="BG32" i="9"/>
  <c r="BH32" i="9"/>
  <c r="BI32" i="9"/>
  <c r="BJ32" i="9"/>
  <c r="BK32" i="9"/>
  <c r="AJ33" i="9"/>
  <c r="AK33" i="9"/>
  <c r="AL33" i="9"/>
  <c r="AM33" i="9"/>
  <c r="AN33" i="9"/>
  <c r="AO33" i="9"/>
  <c r="AP33" i="9"/>
  <c r="AQ33" i="9"/>
  <c r="AR33" i="9"/>
  <c r="AS33" i="9"/>
  <c r="AT33" i="9"/>
  <c r="AU33" i="9"/>
  <c r="AV33" i="9"/>
  <c r="AW33" i="9"/>
  <c r="AX33" i="9"/>
  <c r="AY33" i="9"/>
  <c r="AZ33" i="9"/>
  <c r="BA33" i="9"/>
  <c r="BB33" i="9"/>
  <c r="BC33" i="9"/>
  <c r="BD33" i="9"/>
  <c r="BE33" i="9"/>
  <c r="BF33" i="9"/>
  <c r="BG33" i="9"/>
  <c r="BH33" i="9"/>
  <c r="BI33" i="9"/>
  <c r="BJ33" i="9"/>
  <c r="BK33" i="9"/>
  <c r="AJ34" i="9"/>
  <c r="AK34" i="9"/>
  <c r="AL34" i="9"/>
  <c r="AM34" i="9"/>
  <c r="AN34" i="9"/>
  <c r="AO34" i="9"/>
  <c r="AP34" i="9"/>
  <c r="AQ34" i="9"/>
  <c r="AR34" i="9"/>
  <c r="AS34" i="9"/>
  <c r="AT34" i="9"/>
  <c r="AU34" i="9"/>
  <c r="AV34" i="9"/>
  <c r="AW34" i="9"/>
  <c r="AX34" i="9"/>
  <c r="AY34" i="9"/>
  <c r="AZ34" i="9"/>
  <c r="BA34" i="9"/>
  <c r="BB34" i="9"/>
  <c r="BC34" i="9"/>
  <c r="BD34" i="9"/>
  <c r="BE34" i="9"/>
  <c r="BF34" i="9"/>
  <c r="BG34" i="9"/>
  <c r="BH34" i="9"/>
  <c r="BI34" i="9"/>
  <c r="BJ34" i="9"/>
  <c r="BK34" i="9"/>
  <c r="AJ35" i="9"/>
  <c r="AK35" i="9"/>
  <c r="AL35" i="9"/>
  <c r="AM35" i="9"/>
  <c r="AN35" i="9"/>
  <c r="AO35" i="9"/>
  <c r="AP35" i="9"/>
  <c r="AQ35" i="9"/>
  <c r="AR35" i="9"/>
  <c r="AS35" i="9"/>
  <c r="AT35" i="9"/>
  <c r="AU35" i="9"/>
  <c r="AV35" i="9"/>
  <c r="AW35" i="9"/>
  <c r="AX35" i="9"/>
  <c r="AY35" i="9"/>
  <c r="AZ35" i="9"/>
  <c r="BA35" i="9"/>
  <c r="BB35" i="9"/>
  <c r="BC35" i="9"/>
  <c r="BD35" i="9"/>
  <c r="BE35" i="9"/>
  <c r="BF35" i="9"/>
  <c r="BG35" i="9"/>
  <c r="BH35" i="9"/>
  <c r="BI35" i="9"/>
  <c r="BJ35" i="9"/>
  <c r="BK35" i="9"/>
  <c r="AJ36" i="9"/>
  <c r="AK36" i="9"/>
  <c r="AL36" i="9"/>
  <c r="AM36" i="9"/>
  <c r="AN36" i="9"/>
  <c r="AO36" i="9"/>
  <c r="AP36" i="9"/>
  <c r="AQ36" i="9"/>
  <c r="AR36" i="9"/>
  <c r="AS36" i="9"/>
  <c r="AT36" i="9"/>
  <c r="AU36" i="9"/>
  <c r="AV36" i="9"/>
  <c r="AW36" i="9"/>
  <c r="AX36" i="9"/>
  <c r="AY36" i="9"/>
  <c r="AZ36" i="9"/>
  <c r="BA36" i="9"/>
  <c r="BB36" i="9"/>
  <c r="BC36" i="9"/>
  <c r="BD36" i="9"/>
  <c r="BE36" i="9"/>
  <c r="BF36" i="9"/>
  <c r="BG36" i="9"/>
  <c r="BH36" i="9"/>
  <c r="BI36" i="9"/>
  <c r="BJ36" i="9"/>
  <c r="BK36" i="9"/>
  <c r="AJ37" i="9"/>
  <c r="AK37" i="9"/>
  <c r="AL37" i="9"/>
  <c r="AM37" i="9"/>
  <c r="AN37" i="9"/>
  <c r="AO37" i="9"/>
  <c r="AP37" i="9"/>
  <c r="AQ37" i="9"/>
  <c r="AR37" i="9"/>
  <c r="AS37" i="9"/>
  <c r="AT37" i="9"/>
  <c r="AU37" i="9"/>
  <c r="AV37" i="9"/>
  <c r="AW37" i="9"/>
  <c r="AX37" i="9"/>
  <c r="AY37" i="9"/>
  <c r="AZ37" i="9"/>
  <c r="BA37" i="9"/>
  <c r="BB37" i="9"/>
  <c r="BC37" i="9"/>
  <c r="BD37" i="9"/>
  <c r="BE37" i="9"/>
  <c r="BF37" i="9"/>
  <c r="BG37" i="9"/>
  <c r="BH37" i="9"/>
  <c r="BI37" i="9"/>
  <c r="BJ37" i="9"/>
  <c r="BK37" i="9"/>
  <c r="AJ38" i="9"/>
  <c r="AK38" i="9"/>
  <c r="AL38" i="9"/>
  <c r="AM38" i="9"/>
  <c r="AN38" i="9"/>
  <c r="AO38" i="9"/>
  <c r="AP38" i="9"/>
  <c r="AQ38" i="9"/>
  <c r="AR38" i="9"/>
  <c r="AS38" i="9"/>
  <c r="AT38" i="9"/>
  <c r="AU38" i="9"/>
  <c r="AV38" i="9"/>
  <c r="AW38" i="9"/>
  <c r="AX38" i="9"/>
  <c r="AY38" i="9"/>
  <c r="AZ38" i="9"/>
  <c r="BA38" i="9"/>
  <c r="BB38" i="9"/>
  <c r="BC38" i="9"/>
  <c r="BD38" i="9"/>
  <c r="BE38" i="9"/>
  <c r="BF38" i="9"/>
  <c r="BG38" i="9"/>
  <c r="BH38" i="9"/>
  <c r="BI38" i="9"/>
  <c r="BJ38" i="9"/>
  <c r="BK38" i="9"/>
  <c r="AJ39" i="9"/>
  <c r="AK39" i="9"/>
  <c r="AL39" i="9"/>
  <c r="AM39" i="9"/>
  <c r="AN39" i="9"/>
  <c r="AO39" i="9"/>
  <c r="AP39" i="9"/>
  <c r="AQ39" i="9"/>
  <c r="AR39" i="9"/>
  <c r="AS39" i="9"/>
  <c r="AT39" i="9"/>
  <c r="AU39" i="9"/>
  <c r="AV39" i="9"/>
  <c r="AW39" i="9"/>
  <c r="AX39" i="9"/>
  <c r="AY39" i="9"/>
  <c r="AZ39" i="9"/>
  <c r="BA39" i="9"/>
  <c r="BB39" i="9"/>
  <c r="BC39" i="9"/>
  <c r="BD39" i="9"/>
  <c r="BE39" i="9"/>
  <c r="BF39" i="9"/>
  <c r="BG39" i="9"/>
  <c r="BH39" i="9"/>
  <c r="BI39" i="9"/>
  <c r="BJ39" i="9"/>
  <c r="BK39" i="9"/>
  <c r="AJ40" i="9"/>
  <c r="AK40" i="9"/>
  <c r="AL40" i="9"/>
  <c r="AM40" i="9"/>
  <c r="AN40" i="9"/>
  <c r="AO40" i="9"/>
  <c r="AP40" i="9"/>
  <c r="AQ40" i="9"/>
  <c r="AR40" i="9"/>
  <c r="AS40" i="9"/>
  <c r="AT40" i="9"/>
  <c r="AU40" i="9"/>
  <c r="AV40" i="9"/>
  <c r="AW40" i="9"/>
  <c r="AX40" i="9"/>
  <c r="AY40" i="9"/>
  <c r="AZ40" i="9"/>
  <c r="BA40" i="9"/>
  <c r="BB40" i="9"/>
  <c r="BC40" i="9"/>
  <c r="BD40" i="9"/>
  <c r="BE40" i="9"/>
  <c r="BF40" i="9"/>
  <c r="BG40" i="9"/>
  <c r="BH40" i="9"/>
  <c r="BI40" i="9"/>
  <c r="BJ40" i="9"/>
  <c r="BK40" i="9"/>
  <c r="AJ41" i="9"/>
  <c r="AK41" i="9"/>
  <c r="AL41" i="9"/>
  <c r="AM41" i="9"/>
  <c r="AN41" i="9"/>
  <c r="AO41" i="9"/>
  <c r="AP41" i="9"/>
  <c r="AQ41" i="9"/>
  <c r="AR41" i="9"/>
  <c r="AS41" i="9"/>
  <c r="AT41" i="9"/>
  <c r="AU41" i="9"/>
  <c r="AV41" i="9"/>
  <c r="AW41" i="9"/>
  <c r="AX41" i="9"/>
  <c r="AY41" i="9"/>
  <c r="AZ41" i="9"/>
  <c r="BA41" i="9"/>
  <c r="BB41" i="9"/>
  <c r="BC41" i="9"/>
  <c r="BD41" i="9"/>
  <c r="BE41" i="9"/>
  <c r="BF41" i="9"/>
  <c r="BG41" i="9"/>
  <c r="BH41" i="9"/>
  <c r="BI41" i="9"/>
  <c r="BJ41" i="9"/>
  <c r="BK41" i="9"/>
  <c r="AJ42" i="9"/>
  <c r="AK42" i="9"/>
  <c r="AL42" i="9"/>
  <c r="AM42" i="9"/>
  <c r="AN42" i="9"/>
  <c r="AO42" i="9"/>
  <c r="AP42" i="9"/>
  <c r="AQ42" i="9"/>
  <c r="AR42" i="9"/>
  <c r="AS42" i="9"/>
  <c r="AT42" i="9"/>
  <c r="AU42" i="9"/>
  <c r="AV42" i="9"/>
  <c r="AW42" i="9"/>
  <c r="AX42" i="9"/>
  <c r="AY42" i="9"/>
  <c r="AZ42" i="9"/>
  <c r="BA42" i="9"/>
  <c r="BB42" i="9"/>
  <c r="BC42" i="9"/>
  <c r="BD42" i="9"/>
  <c r="BE42" i="9"/>
  <c r="BF42" i="9"/>
  <c r="BG42" i="9"/>
  <c r="BH42" i="9"/>
  <c r="BI42" i="9"/>
  <c r="BJ42" i="9"/>
  <c r="BK42" i="9"/>
  <c r="AJ43" i="9"/>
  <c r="AK43" i="9"/>
  <c r="AL43" i="9"/>
  <c r="AM43" i="9"/>
  <c r="AN43" i="9"/>
  <c r="AO43" i="9"/>
  <c r="AP43" i="9"/>
  <c r="AQ43" i="9"/>
  <c r="AR43" i="9"/>
  <c r="AS43" i="9"/>
  <c r="AT43" i="9"/>
  <c r="AU43" i="9"/>
  <c r="AV43" i="9"/>
  <c r="AW43" i="9"/>
  <c r="AX43" i="9"/>
  <c r="AY43" i="9"/>
  <c r="AZ43" i="9"/>
  <c r="BA43" i="9"/>
  <c r="BB43" i="9"/>
  <c r="BC43" i="9"/>
  <c r="BD43" i="9"/>
  <c r="BE43" i="9"/>
  <c r="BF43" i="9"/>
  <c r="BG43" i="9"/>
  <c r="BH43" i="9"/>
  <c r="BI43" i="9"/>
  <c r="BJ43" i="9"/>
  <c r="BK43" i="9"/>
  <c r="AJ44" i="9"/>
  <c r="AK44" i="9"/>
  <c r="AL44" i="9"/>
  <c r="AM44" i="9"/>
  <c r="AN44" i="9"/>
  <c r="AO44" i="9"/>
  <c r="AP44" i="9"/>
  <c r="AQ44" i="9"/>
  <c r="AR44" i="9"/>
  <c r="AS44" i="9"/>
  <c r="AT44" i="9"/>
  <c r="AU44" i="9"/>
  <c r="AV44" i="9"/>
  <c r="AW44" i="9"/>
  <c r="AX44" i="9"/>
  <c r="AY44" i="9"/>
  <c r="AZ44" i="9"/>
  <c r="BA44" i="9"/>
  <c r="BB44" i="9"/>
  <c r="BC44" i="9"/>
  <c r="BD44" i="9"/>
  <c r="BE44" i="9"/>
  <c r="BF44" i="9"/>
  <c r="BG44" i="9"/>
  <c r="BH44" i="9"/>
  <c r="BI44" i="9"/>
  <c r="BJ44" i="9"/>
  <c r="BK44" i="9"/>
  <c r="AJ45" i="9"/>
  <c r="AK45" i="9"/>
  <c r="AL45" i="9"/>
  <c r="AM45" i="9"/>
  <c r="AN45" i="9"/>
  <c r="AO45" i="9"/>
  <c r="AP45" i="9"/>
  <c r="AQ45" i="9"/>
  <c r="AR45" i="9"/>
  <c r="AS45" i="9"/>
  <c r="AT45" i="9"/>
  <c r="AU45" i="9"/>
  <c r="AV45" i="9"/>
  <c r="AW45" i="9"/>
  <c r="AX45" i="9"/>
  <c r="AY45" i="9"/>
  <c r="AZ45" i="9"/>
  <c r="BA45" i="9"/>
  <c r="BB45" i="9"/>
  <c r="BC45" i="9"/>
  <c r="BD45" i="9"/>
  <c r="BE45" i="9"/>
  <c r="BF45" i="9"/>
  <c r="BG45" i="9"/>
  <c r="BH45" i="9"/>
  <c r="BI45" i="9"/>
  <c r="BJ45" i="9"/>
  <c r="BK45" i="9"/>
  <c r="AJ46" i="9"/>
  <c r="AK46" i="9"/>
  <c r="AL46" i="9"/>
  <c r="AM46" i="9"/>
  <c r="AN46" i="9"/>
  <c r="AO46" i="9"/>
  <c r="AP46" i="9"/>
  <c r="AQ46" i="9"/>
  <c r="AR46" i="9"/>
  <c r="AS46" i="9"/>
  <c r="AT46" i="9"/>
  <c r="AU46" i="9"/>
  <c r="AV46" i="9"/>
  <c r="AW46" i="9"/>
  <c r="AX46" i="9"/>
  <c r="AY46" i="9"/>
  <c r="AZ46" i="9"/>
  <c r="BA46" i="9"/>
  <c r="BB46" i="9"/>
  <c r="BC46" i="9"/>
  <c r="BD46" i="9"/>
  <c r="BE46" i="9"/>
  <c r="BF46" i="9"/>
  <c r="BG46" i="9"/>
  <c r="BH46" i="9"/>
  <c r="BI46" i="9"/>
  <c r="BJ46" i="9"/>
  <c r="BK46" i="9"/>
  <c r="AJ47" i="9"/>
  <c r="AK47" i="9"/>
  <c r="AL47" i="9"/>
  <c r="AM47" i="9"/>
  <c r="AN47" i="9"/>
  <c r="AO47" i="9"/>
  <c r="AP47" i="9"/>
  <c r="AQ47" i="9"/>
  <c r="AR47" i="9"/>
  <c r="AS47" i="9"/>
  <c r="AT47" i="9"/>
  <c r="AU47" i="9"/>
  <c r="AV47" i="9"/>
  <c r="AW47" i="9"/>
  <c r="AX47" i="9"/>
  <c r="AY47" i="9"/>
  <c r="AZ47" i="9"/>
  <c r="BA47" i="9"/>
  <c r="BB47" i="9"/>
  <c r="BC47" i="9"/>
  <c r="BD47" i="9"/>
  <c r="BE47" i="9"/>
  <c r="BF47" i="9"/>
  <c r="BG47" i="9"/>
  <c r="BH47" i="9"/>
  <c r="BI47" i="9"/>
  <c r="BJ47" i="9"/>
  <c r="BK47" i="9"/>
  <c r="AJ48" i="9"/>
  <c r="AK48" i="9"/>
  <c r="AL48" i="9"/>
  <c r="AM48" i="9"/>
  <c r="AN48" i="9"/>
  <c r="AO48" i="9"/>
  <c r="AP48" i="9"/>
  <c r="AQ48" i="9"/>
  <c r="AR48" i="9"/>
  <c r="AS48" i="9"/>
  <c r="AT48" i="9"/>
  <c r="AU48" i="9"/>
  <c r="AV48" i="9"/>
  <c r="AW48" i="9"/>
  <c r="AX48" i="9"/>
  <c r="AY48" i="9"/>
  <c r="AZ48" i="9"/>
  <c r="BA48" i="9"/>
  <c r="BB48" i="9"/>
  <c r="BC48" i="9"/>
  <c r="BD48" i="9"/>
  <c r="BE48" i="9"/>
  <c r="BF48" i="9"/>
  <c r="BG48" i="9"/>
  <c r="BH48" i="9"/>
  <c r="BI48" i="9"/>
  <c r="BJ48" i="9"/>
  <c r="BK48" i="9"/>
  <c r="AJ49" i="9"/>
  <c r="AK49" i="9"/>
  <c r="AL49" i="9"/>
  <c r="AM49" i="9"/>
  <c r="AN49" i="9"/>
  <c r="AO49" i="9"/>
  <c r="AP49" i="9"/>
  <c r="AQ49" i="9"/>
  <c r="AR49" i="9"/>
  <c r="AS49" i="9"/>
  <c r="AT49" i="9"/>
  <c r="AU49" i="9"/>
  <c r="AV49" i="9"/>
  <c r="AW49" i="9"/>
  <c r="AX49" i="9"/>
  <c r="AY49" i="9"/>
  <c r="AZ49" i="9"/>
  <c r="BA49" i="9"/>
  <c r="BB49" i="9"/>
  <c r="BC49" i="9"/>
  <c r="BD49" i="9"/>
  <c r="BE49" i="9"/>
  <c r="BF49" i="9"/>
  <c r="BG49" i="9"/>
  <c r="BH49" i="9"/>
  <c r="BI49" i="9"/>
  <c r="BJ49" i="9"/>
  <c r="BK49" i="9"/>
  <c r="AJ50" i="9"/>
  <c r="AK50" i="9"/>
  <c r="AL50" i="9"/>
  <c r="AM50" i="9"/>
  <c r="AN50" i="9"/>
  <c r="AO50" i="9"/>
  <c r="AP50" i="9"/>
  <c r="AQ50" i="9"/>
  <c r="AR50" i="9"/>
  <c r="AS50" i="9"/>
  <c r="AT50" i="9"/>
  <c r="AU50" i="9"/>
  <c r="AV50" i="9"/>
  <c r="AW50" i="9"/>
  <c r="AX50" i="9"/>
  <c r="AY50" i="9"/>
  <c r="AZ50" i="9"/>
  <c r="BA50" i="9"/>
  <c r="BB50" i="9"/>
  <c r="BC50" i="9"/>
  <c r="BD50" i="9"/>
  <c r="BE50" i="9"/>
  <c r="BF50" i="9"/>
  <c r="BG50" i="9"/>
  <c r="BH50" i="9"/>
  <c r="BI50" i="9"/>
  <c r="BJ50" i="9"/>
  <c r="BK50" i="9"/>
  <c r="BK5" i="9"/>
  <c r="BJ5" i="9"/>
  <c r="BI5" i="9"/>
  <c r="BH5" i="9"/>
  <c r="BG5" i="9"/>
  <c r="BF5" i="9"/>
  <c r="BE5" i="9"/>
  <c r="BD5" i="9"/>
  <c r="BC5" i="9"/>
  <c r="BB5" i="9"/>
  <c r="BA5" i="9"/>
  <c r="AZ5" i="9"/>
  <c r="AY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K5" i="9"/>
  <c r="AJ5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T11" i="9"/>
  <c r="U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T16" i="9"/>
  <c r="U16" i="9"/>
  <c r="V16" i="9"/>
  <c r="W16" i="9"/>
  <c r="X16" i="9"/>
  <c r="Y16" i="9"/>
  <c r="AA16" i="9"/>
  <c r="AB16" i="9"/>
  <c r="AC16" i="9"/>
  <c r="AD16" i="9"/>
  <c r="AE16" i="9"/>
  <c r="AF16" i="9"/>
  <c r="AG16" i="9"/>
  <c r="AH16" i="9"/>
  <c r="AI16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V5" i="9"/>
  <c r="U5" i="9"/>
  <c r="T5" i="9"/>
  <c r="L6" i="9"/>
  <c r="M6" i="9"/>
  <c r="N6" i="9"/>
  <c r="O6" i="9"/>
  <c r="P6" i="9"/>
  <c r="Q6" i="9"/>
  <c r="R6" i="9"/>
  <c r="S6" i="9"/>
  <c r="L7" i="9"/>
  <c r="M7" i="9"/>
  <c r="N7" i="9"/>
  <c r="O7" i="9"/>
  <c r="P7" i="9"/>
  <c r="Q7" i="9"/>
  <c r="R7" i="9"/>
  <c r="S7" i="9"/>
  <c r="L8" i="9"/>
  <c r="M8" i="9"/>
  <c r="N8" i="9"/>
  <c r="O8" i="9"/>
  <c r="P8" i="9"/>
  <c r="Q8" i="9"/>
  <c r="R8" i="9"/>
  <c r="S8" i="9"/>
  <c r="L9" i="9"/>
  <c r="M9" i="9"/>
  <c r="N9" i="9"/>
  <c r="O9" i="9"/>
  <c r="P9" i="9"/>
  <c r="Q9" i="9"/>
  <c r="R9" i="9"/>
  <c r="S9" i="9"/>
  <c r="L10" i="9"/>
  <c r="M10" i="9"/>
  <c r="N10" i="9"/>
  <c r="O10" i="9"/>
  <c r="P10" i="9"/>
  <c r="Q10" i="9"/>
  <c r="R10" i="9"/>
  <c r="S10" i="9"/>
  <c r="K66" i="9" s="1"/>
  <c r="L11" i="9"/>
  <c r="M11" i="9"/>
  <c r="N11" i="9"/>
  <c r="O11" i="9"/>
  <c r="P11" i="9"/>
  <c r="Q11" i="9"/>
  <c r="R11" i="9"/>
  <c r="S11" i="9"/>
  <c r="L12" i="9"/>
  <c r="M12" i="9"/>
  <c r="N12" i="9"/>
  <c r="O12" i="9"/>
  <c r="P12" i="9"/>
  <c r="Q12" i="9"/>
  <c r="R12" i="9"/>
  <c r="S12" i="9"/>
  <c r="L13" i="9"/>
  <c r="M13" i="9"/>
  <c r="N13" i="9"/>
  <c r="O13" i="9"/>
  <c r="P13" i="9"/>
  <c r="Q13" i="9"/>
  <c r="R13" i="9"/>
  <c r="S13" i="9"/>
  <c r="L14" i="9"/>
  <c r="M14" i="9"/>
  <c r="N14" i="9"/>
  <c r="O14" i="9"/>
  <c r="P14" i="9"/>
  <c r="Q14" i="9"/>
  <c r="R14" i="9"/>
  <c r="S14" i="9"/>
  <c r="L15" i="9"/>
  <c r="M15" i="9"/>
  <c r="N15" i="9"/>
  <c r="O15" i="9"/>
  <c r="P15" i="9"/>
  <c r="Q15" i="9"/>
  <c r="R15" i="9"/>
  <c r="S15" i="9"/>
  <c r="L16" i="9"/>
  <c r="M16" i="9"/>
  <c r="N16" i="9"/>
  <c r="O16" i="9"/>
  <c r="P16" i="9"/>
  <c r="Q16" i="9"/>
  <c r="R16" i="9"/>
  <c r="S16" i="9"/>
  <c r="L17" i="9"/>
  <c r="M17" i="9"/>
  <c r="N17" i="9"/>
  <c r="O17" i="9"/>
  <c r="P17" i="9"/>
  <c r="Q17" i="9"/>
  <c r="R17" i="9"/>
  <c r="S17" i="9"/>
  <c r="L18" i="9"/>
  <c r="M18" i="9"/>
  <c r="N18" i="9"/>
  <c r="O18" i="9"/>
  <c r="P18" i="9"/>
  <c r="Q18" i="9"/>
  <c r="R18" i="9"/>
  <c r="S18" i="9"/>
  <c r="L19" i="9"/>
  <c r="M19" i="9"/>
  <c r="N19" i="9"/>
  <c r="O19" i="9"/>
  <c r="P19" i="9"/>
  <c r="Q19" i="9"/>
  <c r="R19" i="9"/>
  <c r="S19" i="9"/>
  <c r="L20" i="9"/>
  <c r="M20" i="9"/>
  <c r="N20" i="9"/>
  <c r="O20" i="9"/>
  <c r="P20" i="9"/>
  <c r="Q20" i="9"/>
  <c r="R20" i="9"/>
  <c r="S20" i="9"/>
  <c r="L21" i="9"/>
  <c r="M21" i="9"/>
  <c r="N21" i="9"/>
  <c r="O21" i="9"/>
  <c r="P21" i="9"/>
  <c r="Q21" i="9"/>
  <c r="R21" i="9"/>
  <c r="S21" i="9"/>
  <c r="L22" i="9"/>
  <c r="M22" i="9"/>
  <c r="N22" i="9"/>
  <c r="O22" i="9"/>
  <c r="P22" i="9"/>
  <c r="Q22" i="9"/>
  <c r="R22" i="9"/>
  <c r="S22" i="9"/>
  <c r="L23" i="9"/>
  <c r="M23" i="9"/>
  <c r="N23" i="9"/>
  <c r="O23" i="9"/>
  <c r="P23" i="9"/>
  <c r="Q23" i="9"/>
  <c r="R23" i="9"/>
  <c r="S23" i="9"/>
  <c r="L24" i="9"/>
  <c r="M24" i="9"/>
  <c r="N24" i="9"/>
  <c r="O24" i="9"/>
  <c r="P24" i="9"/>
  <c r="Q24" i="9"/>
  <c r="R24" i="9"/>
  <c r="S24" i="9"/>
  <c r="L25" i="9"/>
  <c r="M25" i="9"/>
  <c r="N25" i="9"/>
  <c r="O25" i="9"/>
  <c r="P25" i="9"/>
  <c r="Q25" i="9"/>
  <c r="R25" i="9"/>
  <c r="S25" i="9"/>
  <c r="L26" i="9"/>
  <c r="M26" i="9"/>
  <c r="N26" i="9"/>
  <c r="O26" i="9"/>
  <c r="P26" i="9"/>
  <c r="Q26" i="9"/>
  <c r="R26" i="9"/>
  <c r="S26" i="9"/>
  <c r="L27" i="9"/>
  <c r="M27" i="9"/>
  <c r="N27" i="9"/>
  <c r="O27" i="9"/>
  <c r="P27" i="9"/>
  <c r="Q27" i="9"/>
  <c r="R27" i="9"/>
  <c r="S27" i="9"/>
  <c r="L28" i="9"/>
  <c r="M28" i="9"/>
  <c r="N28" i="9"/>
  <c r="O28" i="9"/>
  <c r="P28" i="9"/>
  <c r="Q28" i="9"/>
  <c r="R28" i="9"/>
  <c r="S28" i="9"/>
  <c r="L29" i="9"/>
  <c r="M29" i="9"/>
  <c r="N29" i="9"/>
  <c r="O29" i="9"/>
  <c r="P29" i="9"/>
  <c r="Q29" i="9"/>
  <c r="R29" i="9"/>
  <c r="S29" i="9"/>
  <c r="L30" i="9"/>
  <c r="M30" i="9"/>
  <c r="N30" i="9"/>
  <c r="O30" i="9"/>
  <c r="P30" i="9"/>
  <c r="Q30" i="9"/>
  <c r="R30" i="9"/>
  <c r="S30" i="9"/>
  <c r="L31" i="9"/>
  <c r="M31" i="9"/>
  <c r="N31" i="9"/>
  <c r="O31" i="9"/>
  <c r="P31" i="9"/>
  <c r="Q31" i="9"/>
  <c r="R31" i="9"/>
  <c r="S31" i="9"/>
  <c r="L32" i="9"/>
  <c r="M32" i="9"/>
  <c r="N32" i="9"/>
  <c r="O32" i="9"/>
  <c r="P32" i="9"/>
  <c r="Q32" i="9"/>
  <c r="R32" i="9"/>
  <c r="S32" i="9"/>
  <c r="L33" i="9"/>
  <c r="M33" i="9"/>
  <c r="N33" i="9"/>
  <c r="O33" i="9"/>
  <c r="P33" i="9"/>
  <c r="Q33" i="9"/>
  <c r="R33" i="9"/>
  <c r="S33" i="9"/>
  <c r="L34" i="9"/>
  <c r="M34" i="9"/>
  <c r="N34" i="9"/>
  <c r="O34" i="9"/>
  <c r="P34" i="9"/>
  <c r="Q34" i="9"/>
  <c r="R34" i="9"/>
  <c r="S34" i="9"/>
  <c r="L35" i="9"/>
  <c r="M35" i="9"/>
  <c r="N35" i="9"/>
  <c r="O35" i="9"/>
  <c r="P35" i="9"/>
  <c r="Q35" i="9"/>
  <c r="R35" i="9"/>
  <c r="S35" i="9"/>
  <c r="L36" i="9"/>
  <c r="M36" i="9"/>
  <c r="N36" i="9"/>
  <c r="O36" i="9"/>
  <c r="P36" i="9"/>
  <c r="Q36" i="9"/>
  <c r="R36" i="9"/>
  <c r="S36" i="9"/>
  <c r="L37" i="9"/>
  <c r="M37" i="9"/>
  <c r="N37" i="9"/>
  <c r="O37" i="9"/>
  <c r="P37" i="9"/>
  <c r="Q37" i="9"/>
  <c r="R37" i="9"/>
  <c r="S37" i="9"/>
  <c r="L38" i="9"/>
  <c r="M38" i="9"/>
  <c r="N38" i="9"/>
  <c r="O38" i="9"/>
  <c r="P38" i="9"/>
  <c r="Q38" i="9"/>
  <c r="R38" i="9"/>
  <c r="S38" i="9"/>
  <c r="L39" i="9"/>
  <c r="M39" i="9"/>
  <c r="N39" i="9"/>
  <c r="O39" i="9"/>
  <c r="P39" i="9"/>
  <c r="Q39" i="9"/>
  <c r="R39" i="9"/>
  <c r="S39" i="9"/>
  <c r="L40" i="9"/>
  <c r="M40" i="9"/>
  <c r="N40" i="9"/>
  <c r="O40" i="9"/>
  <c r="P40" i="9"/>
  <c r="Q40" i="9"/>
  <c r="R40" i="9"/>
  <c r="S40" i="9"/>
  <c r="L41" i="9"/>
  <c r="M41" i="9"/>
  <c r="N41" i="9"/>
  <c r="O41" i="9"/>
  <c r="P41" i="9"/>
  <c r="Q41" i="9"/>
  <c r="R41" i="9"/>
  <c r="S41" i="9"/>
  <c r="L42" i="9"/>
  <c r="M42" i="9"/>
  <c r="N42" i="9"/>
  <c r="O42" i="9"/>
  <c r="P42" i="9"/>
  <c r="Q42" i="9"/>
  <c r="R42" i="9"/>
  <c r="S42" i="9"/>
  <c r="L43" i="9"/>
  <c r="M43" i="9"/>
  <c r="N43" i="9"/>
  <c r="O43" i="9"/>
  <c r="P43" i="9"/>
  <c r="Q43" i="9"/>
  <c r="R43" i="9"/>
  <c r="S43" i="9"/>
  <c r="L44" i="9"/>
  <c r="M44" i="9"/>
  <c r="N44" i="9"/>
  <c r="O44" i="9"/>
  <c r="P44" i="9"/>
  <c r="Q44" i="9"/>
  <c r="R44" i="9"/>
  <c r="S44" i="9"/>
  <c r="L45" i="9"/>
  <c r="M45" i="9"/>
  <c r="N45" i="9"/>
  <c r="O45" i="9"/>
  <c r="P45" i="9"/>
  <c r="Q45" i="9"/>
  <c r="R45" i="9"/>
  <c r="S45" i="9"/>
  <c r="L46" i="9"/>
  <c r="M46" i="9"/>
  <c r="N46" i="9"/>
  <c r="O46" i="9"/>
  <c r="P46" i="9"/>
  <c r="Q46" i="9"/>
  <c r="R46" i="9"/>
  <c r="S46" i="9"/>
  <c r="L47" i="9"/>
  <c r="M47" i="9"/>
  <c r="N47" i="9"/>
  <c r="O47" i="9"/>
  <c r="P47" i="9"/>
  <c r="Q47" i="9"/>
  <c r="R47" i="9"/>
  <c r="S47" i="9"/>
  <c r="L48" i="9"/>
  <c r="M48" i="9"/>
  <c r="N48" i="9"/>
  <c r="O48" i="9"/>
  <c r="P48" i="9"/>
  <c r="Q48" i="9"/>
  <c r="R48" i="9"/>
  <c r="S48" i="9"/>
  <c r="L49" i="9"/>
  <c r="M49" i="9"/>
  <c r="N49" i="9"/>
  <c r="O49" i="9"/>
  <c r="P49" i="9"/>
  <c r="Q49" i="9"/>
  <c r="R49" i="9"/>
  <c r="S49" i="9"/>
  <c r="L50" i="9"/>
  <c r="M50" i="9"/>
  <c r="N50" i="9"/>
  <c r="O50" i="9"/>
  <c r="P50" i="9"/>
  <c r="Q50" i="9"/>
  <c r="R50" i="9"/>
  <c r="S50" i="9"/>
  <c r="S5" i="9"/>
  <c r="R5" i="9"/>
  <c r="Q5" i="9"/>
  <c r="P5" i="9"/>
  <c r="O5" i="9"/>
  <c r="N5" i="9"/>
  <c r="M5" i="9"/>
  <c r="L5" i="9"/>
  <c r="H6" i="9"/>
  <c r="I6" i="9"/>
  <c r="J6" i="9"/>
  <c r="K6" i="9"/>
  <c r="H7" i="9"/>
  <c r="I7" i="9"/>
  <c r="N63" i="9" s="1"/>
  <c r="J7" i="9"/>
  <c r="K7" i="9"/>
  <c r="H8" i="9"/>
  <c r="I8" i="9"/>
  <c r="J8" i="9"/>
  <c r="K8" i="9"/>
  <c r="H9" i="9"/>
  <c r="I9" i="9"/>
  <c r="J9" i="9"/>
  <c r="K9" i="9"/>
  <c r="H10" i="9"/>
  <c r="I10" i="9"/>
  <c r="J10" i="9"/>
  <c r="K10" i="9"/>
  <c r="H11" i="9"/>
  <c r="I11" i="9"/>
  <c r="J11" i="9"/>
  <c r="K11" i="9"/>
  <c r="H12" i="9"/>
  <c r="I12" i="9"/>
  <c r="J12" i="9"/>
  <c r="K12" i="9"/>
  <c r="H13" i="9"/>
  <c r="I13" i="9"/>
  <c r="J13" i="9"/>
  <c r="K13" i="9"/>
  <c r="H14" i="9"/>
  <c r="I14" i="9"/>
  <c r="J14" i="9"/>
  <c r="K14" i="9"/>
  <c r="H15" i="9"/>
  <c r="I15" i="9"/>
  <c r="J15" i="9"/>
  <c r="K15" i="9"/>
  <c r="H16" i="9"/>
  <c r="I16" i="9"/>
  <c r="J16" i="9"/>
  <c r="K16" i="9"/>
  <c r="H17" i="9"/>
  <c r="I17" i="9"/>
  <c r="J17" i="9"/>
  <c r="K17" i="9"/>
  <c r="H18" i="9"/>
  <c r="I18" i="9"/>
  <c r="J18" i="9"/>
  <c r="K18" i="9"/>
  <c r="H19" i="9"/>
  <c r="I19" i="9"/>
  <c r="J19" i="9"/>
  <c r="K19" i="9"/>
  <c r="H20" i="9"/>
  <c r="I20" i="9"/>
  <c r="J20" i="9"/>
  <c r="K20" i="9"/>
  <c r="I21" i="9"/>
  <c r="J21" i="9"/>
  <c r="K21" i="9"/>
  <c r="H22" i="9"/>
  <c r="I22" i="9"/>
  <c r="J22" i="9"/>
  <c r="K22" i="9"/>
  <c r="H23" i="9"/>
  <c r="I23" i="9"/>
  <c r="J23" i="9"/>
  <c r="K23" i="9"/>
  <c r="H24" i="9"/>
  <c r="I24" i="9"/>
  <c r="J24" i="9"/>
  <c r="K24" i="9"/>
  <c r="H25" i="9"/>
  <c r="I25" i="9"/>
  <c r="J25" i="9"/>
  <c r="K25" i="9"/>
  <c r="H26" i="9"/>
  <c r="I26" i="9"/>
  <c r="J26" i="9"/>
  <c r="K26" i="9"/>
  <c r="H27" i="9"/>
  <c r="I27" i="9"/>
  <c r="J27" i="9"/>
  <c r="K27" i="9"/>
  <c r="H28" i="9"/>
  <c r="I28" i="9"/>
  <c r="J28" i="9"/>
  <c r="K28" i="9"/>
  <c r="H29" i="9"/>
  <c r="I29" i="9"/>
  <c r="J29" i="9"/>
  <c r="K29" i="9"/>
  <c r="H30" i="9"/>
  <c r="I30" i="9"/>
  <c r="J30" i="9"/>
  <c r="K30" i="9"/>
  <c r="H31" i="9"/>
  <c r="I31" i="9"/>
  <c r="J31" i="9"/>
  <c r="K31" i="9"/>
  <c r="H32" i="9"/>
  <c r="I32" i="9"/>
  <c r="J32" i="9"/>
  <c r="K32" i="9"/>
  <c r="H33" i="9"/>
  <c r="I33" i="9"/>
  <c r="J33" i="9"/>
  <c r="K33" i="9"/>
  <c r="H34" i="9"/>
  <c r="I34" i="9"/>
  <c r="J34" i="9"/>
  <c r="K34" i="9"/>
  <c r="H35" i="9"/>
  <c r="I35" i="9"/>
  <c r="J35" i="9"/>
  <c r="K35" i="9"/>
  <c r="H36" i="9"/>
  <c r="I36" i="9"/>
  <c r="J36" i="9"/>
  <c r="K36" i="9"/>
  <c r="H37" i="9"/>
  <c r="I37" i="9"/>
  <c r="J37" i="9"/>
  <c r="K37" i="9"/>
  <c r="H38" i="9"/>
  <c r="I38" i="9"/>
  <c r="J38" i="9"/>
  <c r="K38" i="9"/>
  <c r="H39" i="9"/>
  <c r="I39" i="9"/>
  <c r="J39" i="9"/>
  <c r="K39" i="9"/>
  <c r="H40" i="9"/>
  <c r="I40" i="9"/>
  <c r="J40" i="9"/>
  <c r="K40" i="9"/>
  <c r="H41" i="9"/>
  <c r="I41" i="9"/>
  <c r="J41" i="9"/>
  <c r="K41" i="9"/>
  <c r="H42" i="9"/>
  <c r="I42" i="9"/>
  <c r="J42" i="9"/>
  <c r="K42" i="9"/>
  <c r="H43" i="9"/>
  <c r="I43" i="9"/>
  <c r="J43" i="9"/>
  <c r="K43" i="9"/>
  <c r="H44" i="9"/>
  <c r="I44" i="9"/>
  <c r="J44" i="9"/>
  <c r="K44" i="9"/>
  <c r="H45" i="9"/>
  <c r="I45" i="9"/>
  <c r="J45" i="9"/>
  <c r="K45" i="9"/>
  <c r="H46" i="9"/>
  <c r="I46" i="9"/>
  <c r="J46" i="9"/>
  <c r="K46" i="9"/>
  <c r="H47" i="9"/>
  <c r="I47" i="9"/>
  <c r="J47" i="9"/>
  <c r="K47" i="9"/>
  <c r="H48" i="9"/>
  <c r="I48" i="9"/>
  <c r="J48" i="9"/>
  <c r="K48" i="9"/>
  <c r="H49" i="9"/>
  <c r="I49" i="9"/>
  <c r="J49" i="9"/>
  <c r="K49" i="9"/>
  <c r="H50" i="9"/>
  <c r="I50" i="9"/>
  <c r="J50" i="9"/>
  <c r="K50" i="9"/>
  <c r="K5" i="9"/>
  <c r="J5" i="9"/>
  <c r="I5" i="9"/>
  <c r="H5" i="9"/>
  <c r="F6" i="9"/>
  <c r="G6" i="9"/>
  <c r="F7" i="9"/>
  <c r="G7" i="9"/>
  <c r="F8" i="9"/>
  <c r="G8" i="9"/>
  <c r="F9" i="9"/>
  <c r="G9" i="9"/>
  <c r="F10" i="9"/>
  <c r="G10" i="9"/>
  <c r="F11" i="9"/>
  <c r="G11" i="9"/>
  <c r="F12" i="9"/>
  <c r="G12" i="9"/>
  <c r="F13" i="9"/>
  <c r="G13" i="9"/>
  <c r="F14" i="9"/>
  <c r="G14" i="9"/>
  <c r="F15" i="9"/>
  <c r="G15" i="9"/>
  <c r="F16" i="9"/>
  <c r="G16" i="9"/>
  <c r="F17" i="9"/>
  <c r="G17" i="9"/>
  <c r="F18" i="9"/>
  <c r="G18" i="9"/>
  <c r="F19" i="9"/>
  <c r="G19" i="9"/>
  <c r="F20" i="9"/>
  <c r="G20" i="9"/>
  <c r="F21" i="9"/>
  <c r="G21" i="9"/>
  <c r="F22" i="9"/>
  <c r="G22" i="9"/>
  <c r="F23" i="9"/>
  <c r="G23" i="9"/>
  <c r="F24" i="9"/>
  <c r="G24" i="9"/>
  <c r="F25" i="9"/>
  <c r="G25" i="9"/>
  <c r="F26" i="9"/>
  <c r="G26" i="9"/>
  <c r="F27" i="9"/>
  <c r="G27" i="9"/>
  <c r="F28" i="9"/>
  <c r="G28" i="9"/>
  <c r="F29" i="9"/>
  <c r="G29" i="9"/>
  <c r="F30" i="9"/>
  <c r="G30" i="9"/>
  <c r="F31" i="9"/>
  <c r="G31" i="9"/>
  <c r="F32" i="9"/>
  <c r="G32" i="9"/>
  <c r="F33" i="9"/>
  <c r="G33" i="9"/>
  <c r="F34" i="9"/>
  <c r="G34" i="9"/>
  <c r="F35" i="9"/>
  <c r="G35" i="9"/>
  <c r="F36" i="9"/>
  <c r="G36" i="9"/>
  <c r="F37" i="9"/>
  <c r="G37" i="9"/>
  <c r="F38" i="9"/>
  <c r="G38" i="9"/>
  <c r="F39" i="9"/>
  <c r="G39" i="9"/>
  <c r="F40" i="9"/>
  <c r="G40" i="9"/>
  <c r="F41" i="9"/>
  <c r="G41" i="9"/>
  <c r="F42" i="9"/>
  <c r="G42" i="9"/>
  <c r="F43" i="9"/>
  <c r="G43" i="9"/>
  <c r="F44" i="9"/>
  <c r="G44" i="9"/>
  <c r="F45" i="9"/>
  <c r="G45" i="9"/>
  <c r="F46" i="9"/>
  <c r="G46" i="9"/>
  <c r="F47" i="9"/>
  <c r="G47" i="9"/>
  <c r="F48" i="9"/>
  <c r="G48" i="9"/>
  <c r="F49" i="9"/>
  <c r="G49" i="9"/>
  <c r="F50" i="9"/>
  <c r="G50" i="9"/>
  <c r="G5" i="9"/>
  <c r="F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" i="9"/>
  <c r="D5" i="9"/>
  <c r="D6" i="9"/>
  <c r="D7" i="9"/>
  <c r="H63" i="9" s="1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" i="9"/>
  <c r="B3" i="9"/>
  <c r="B2" i="9"/>
  <c r="B1" i="9"/>
  <c r="AD1" i="9" s="1"/>
  <c r="A3" i="10"/>
  <c r="A2" i="10"/>
  <c r="A1" i="10"/>
  <c r="C2" i="8"/>
  <c r="C4" i="8"/>
  <c r="I4" i="8" s="1"/>
  <c r="C5" i="8"/>
  <c r="H5" i="8" s="1"/>
  <c r="C6" i="8"/>
  <c r="H6" i="8" s="1"/>
  <c r="C7" i="8"/>
  <c r="C8" i="8"/>
  <c r="C9" i="8"/>
  <c r="G9" i="8"/>
  <c r="C10" i="8"/>
  <c r="D10" i="8" s="1"/>
  <c r="C11" i="8"/>
  <c r="C12" i="8"/>
  <c r="G12" i="8"/>
  <c r="C13" i="8"/>
  <c r="I13" i="8" s="1"/>
  <c r="C14" i="8"/>
  <c r="K14" i="8"/>
  <c r="C15" i="8"/>
  <c r="C16" i="8"/>
  <c r="C17" i="8"/>
  <c r="J17" i="8" s="1"/>
  <c r="C18" i="8"/>
  <c r="K18" i="8" s="1"/>
  <c r="C19" i="8"/>
  <c r="D19" i="8" s="1"/>
  <c r="C20" i="8"/>
  <c r="I20" i="8" s="1"/>
  <c r="C21" i="8"/>
  <c r="M21" i="8" s="1"/>
  <c r="C22" i="8"/>
  <c r="O22" i="8" s="1"/>
  <c r="C23" i="8"/>
  <c r="C24" i="8"/>
  <c r="C25" i="8"/>
  <c r="K25" i="8" s="1"/>
  <c r="C26" i="8"/>
  <c r="I26" i="8" s="1"/>
  <c r="C27" i="8"/>
  <c r="D27" i="8" s="1"/>
  <c r="C28" i="8"/>
  <c r="D28" i="8" s="1"/>
  <c r="C29" i="8"/>
  <c r="C30" i="8"/>
  <c r="G30" i="8"/>
  <c r="C31" i="8"/>
  <c r="H31" i="8" s="1"/>
  <c r="C32" i="8"/>
  <c r="C33" i="8"/>
  <c r="N33" i="8" s="1"/>
  <c r="C34" i="8"/>
  <c r="M34" i="8" s="1"/>
  <c r="C35" i="8"/>
  <c r="O35" i="8" s="1"/>
  <c r="C36" i="8"/>
  <c r="H36" i="8" s="1"/>
  <c r="C37" i="8"/>
  <c r="L37" i="8"/>
  <c r="C38" i="8"/>
  <c r="H38" i="8" s="1"/>
  <c r="C39" i="8"/>
  <c r="G39" i="8"/>
  <c r="C40" i="8"/>
  <c r="M40" i="8" s="1"/>
  <c r="C41" i="8"/>
  <c r="N41" i="8" s="1"/>
  <c r="C42" i="8"/>
  <c r="N42" i="8" s="1"/>
  <c r="C43" i="8"/>
  <c r="H43" i="8" s="1"/>
  <c r="C44" i="8"/>
  <c r="G44" i="8" s="1"/>
  <c r="C45" i="8"/>
  <c r="L45" i="8" s="1"/>
  <c r="C46" i="8"/>
  <c r="C47" i="8"/>
  <c r="L47" i="8"/>
  <c r="C48" i="8"/>
  <c r="G48" i="8"/>
  <c r="C49" i="8"/>
  <c r="C50" i="8"/>
  <c r="H50" i="8" s="1"/>
  <c r="C51" i="8"/>
  <c r="K51" i="8"/>
  <c r="C52" i="8"/>
  <c r="I52" i="8" s="1"/>
  <c r="C53" i="8"/>
  <c r="P53" i="8"/>
  <c r="C54" i="8"/>
  <c r="M54" i="8"/>
  <c r="C55" i="8"/>
  <c r="O55" i="8"/>
  <c r="C56" i="8"/>
  <c r="C57" i="8"/>
  <c r="C58" i="8"/>
  <c r="P58" i="8" s="1"/>
  <c r="C59" i="8"/>
  <c r="P59" i="8"/>
  <c r="C60" i="8"/>
  <c r="K60" i="8"/>
  <c r="C61" i="8"/>
  <c r="O61" i="8" s="1"/>
  <c r="I61" i="8"/>
  <c r="C62" i="8"/>
  <c r="M62" i="8" s="1"/>
  <c r="C63" i="8"/>
  <c r="I63" i="8" s="1"/>
  <c r="C64" i="8"/>
  <c r="C65" i="8"/>
  <c r="C66" i="8"/>
  <c r="G66" i="8" s="1"/>
  <c r="C67" i="8"/>
  <c r="O67" i="8"/>
  <c r="C68" i="8"/>
  <c r="C69" i="8"/>
  <c r="C70" i="8"/>
  <c r="G70" i="8" s="1"/>
  <c r="C71" i="8"/>
  <c r="K71" i="8" s="1"/>
  <c r="C72" i="8"/>
  <c r="N72" i="8" s="1"/>
  <c r="C73" i="8"/>
  <c r="P73" i="8"/>
  <c r="C74" i="8"/>
  <c r="C75" i="8"/>
  <c r="C76" i="8"/>
  <c r="L76" i="8" s="1"/>
  <c r="C77" i="8"/>
  <c r="H77" i="8" s="1"/>
  <c r="C78" i="8"/>
  <c r="M78" i="8" s="1"/>
  <c r="C79" i="8"/>
  <c r="K79" i="8" s="1"/>
  <c r="C80" i="8"/>
  <c r="N80" i="8" s="1"/>
  <c r="C81" i="8"/>
  <c r="P81" i="8"/>
  <c r="C82" i="8"/>
  <c r="M82" i="8" s="1"/>
  <c r="C83" i="8"/>
  <c r="C84" i="8"/>
  <c r="C85" i="8"/>
  <c r="C86" i="8"/>
  <c r="J86" i="8"/>
  <c r="C87" i="8"/>
  <c r="P87" i="8" s="1"/>
  <c r="C88" i="8"/>
  <c r="P88" i="8" s="1"/>
  <c r="C89" i="8"/>
  <c r="H89" i="8" s="1"/>
  <c r="C90" i="8"/>
  <c r="G90" i="8" s="1"/>
  <c r="C91" i="8"/>
  <c r="K91" i="8" s="1"/>
  <c r="C92" i="8"/>
  <c r="L92" i="8"/>
  <c r="C93" i="8"/>
  <c r="C94" i="8"/>
  <c r="C95" i="8"/>
  <c r="H95" i="8" s="1"/>
  <c r="C96" i="8"/>
  <c r="H96" i="8" s="1"/>
  <c r="C97" i="8"/>
  <c r="D97" i="8" s="1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AC8" i="3"/>
  <c r="AC9" i="3"/>
  <c r="R10" i="12"/>
  <c r="S10" i="12"/>
  <c r="Q10" i="12"/>
  <c r="O10" i="12"/>
  <c r="N11" i="12" s="1"/>
  <c r="N12" i="12" s="1"/>
  <c r="L10" i="12"/>
  <c r="M10" i="12"/>
  <c r="M11" i="12" s="1"/>
  <c r="K10" i="12"/>
  <c r="I10" i="12"/>
  <c r="J10" i="12"/>
  <c r="F10" i="12"/>
  <c r="G10" i="12"/>
  <c r="G11" i="12" s="1"/>
  <c r="E10" i="12"/>
  <c r="C10" i="12"/>
  <c r="D10" i="12"/>
  <c r="B10" i="12"/>
  <c r="R7" i="12"/>
  <c r="R8" i="12"/>
  <c r="R9" i="12" s="1"/>
  <c r="S7" i="12"/>
  <c r="S8" i="12" s="1"/>
  <c r="Q7" i="12"/>
  <c r="Q8" i="12" s="1"/>
  <c r="Q9" i="12" s="1"/>
  <c r="Q13" i="12" s="1"/>
  <c r="O7" i="12"/>
  <c r="P7" i="12"/>
  <c r="P8" i="12" s="1"/>
  <c r="N7" i="12"/>
  <c r="L7" i="12"/>
  <c r="L8" i="12" s="1"/>
  <c r="L9" i="12" s="1"/>
  <c r="M7" i="12"/>
  <c r="M8" i="12" s="1"/>
  <c r="K7" i="12"/>
  <c r="I7" i="12"/>
  <c r="I8" i="12"/>
  <c r="I9" i="12" s="1"/>
  <c r="J7" i="12"/>
  <c r="J8" i="12" s="1"/>
  <c r="H7" i="12"/>
  <c r="F7" i="12"/>
  <c r="G7" i="12"/>
  <c r="G8" i="12" s="1"/>
  <c r="E7" i="12"/>
  <c r="C7" i="12"/>
  <c r="C8" i="12" s="1"/>
  <c r="C9" i="12" s="1"/>
  <c r="D7" i="12"/>
  <c r="D8" i="12" s="1"/>
  <c r="B7" i="12"/>
  <c r="Q5" i="12"/>
  <c r="N5" i="12"/>
  <c r="K5" i="12"/>
  <c r="H5" i="12"/>
  <c r="E5" i="12"/>
  <c r="B5" i="12"/>
  <c r="Q4" i="12"/>
  <c r="Q14" i="12" s="1"/>
  <c r="N4" i="12"/>
  <c r="N14" i="12" s="1"/>
  <c r="K4" i="12"/>
  <c r="K14" i="12" s="1"/>
  <c r="H4" i="12"/>
  <c r="H14" i="12" s="1"/>
  <c r="Q6" i="12"/>
  <c r="K6" i="12"/>
  <c r="H6" i="12"/>
  <c r="E6" i="12"/>
  <c r="B6" i="12"/>
  <c r="E4" i="12"/>
  <c r="E14" i="12" s="1"/>
  <c r="B4" i="12"/>
  <c r="B14" i="12" s="1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B304" i="7"/>
  <c r="B305" i="7"/>
  <c r="J305" i="7"/>
  <c r="B306" i="7"/>
  <c r="B307" i="7"/>
  <c r="K307" i="7"/>
  <c r="B308" i="7"/>
  <c r="B309" i="7"/>
  <c r="H309" i="7" s="1"/>
  <c r="B310" i="7"/>
  <c r="H310" i="7" s="1"/>
  <c r="B311" i="7"/>
  <c r="B312" i="7"/>
  <c r="B313" i="7"/>
  <c r="I313" i="7"/>
  <c r="B314" i="7"/>
  <c r="B315" i="7"/>
  <c r="J315" i="7" s="1"/>
  <c r="B316" i="7"/>
  <c r="B317" i="7"/>
  <c r="H317" i="7"/>
  <c r="B318" i="7"/>
  <c r="J318" i="7" s="1"/>
  <c r="B319" i="7"/>
  <c r="J319" i="7" s="1"/>
  <c r="B320" i="7"/>
  <c r="H320" i="7"/>
  <c r="B321" i="7"/>
  <c r="J321" i="7" s="1"/>
  <c r="B322" i="7"/>
  <c r="B323" i="7"/>
  <c r="B324" i="7"/>
  <c r="B325" i="7"/>
  <c r="H325" i="7" s="1"/>
  <c r="B326" i="7"/>
  <c r="H326" i="7" s="1"/>
  <c r="B327" i="7"/>
  <c r="H327" i="7" s="1"/>
  <c r="B328" i="7"/>
  <c r="B329" i="7"/>
  <c r="J329" i="7" s="1"/>
  <c r="B330" i="7"/>
  <c r="B331" i="7"/>
  <c r="B332" i="7"/>
  <c r="B333" i="7"/>
  <c r="H333" i="7" s="1"/>
  <c r="B334" i="7"/>
  <c r="J334" i="7" s="1"/>
  <c r="B335" i="7"/>
  <c r="I335" i="7"/>
  <c r="B336" i="7"/>
  <c r="B337" i="7"/>
  <c r="J337" i="7" s="1"/>
  <c r="B338" i="7"/>
  <c r="H338" i="7" s="1"/>
  <c r="B339" i="7"/>
  <c r="K339" i="7" s="1"/>
  <c r="B340" i="7"/>
  <c r="B341" i="7"/>
  <c r="H341" i="7" s="1"/>
  <c r="B342" i="7"/>
  <c r="H342" i="7"/>
  <c r="B343" i="7"/>
  <c r="B344" i="7"/>
  <c r="B345" i="7"/>
  <c r="B346" i="7"/>
  <c r="B347" i="7"/>
  <c r="H347" i="7" s="1"/>
  <c r="B348" i="7"/>
  <c r="B349" i="7"/>
  <c r="J349" i="7" s="1"/>
  <c r="B350" i="7"/>
  <c r="H350" i="7" s="1"/>
  <c r="B351" i="7"/>
  <c r="B352" i="7"/>
  <c r="H352" i="7"/>
  <c r="B353" i="7"/>
  <c r="J353" i="7" s="1"/>
  <c r="B354" i="7"/>
  <c r="B355" i="7"/>
  <c r="B356" i="7"/>
  <c r="B357" i="7"/>
  <c r="H357" i="7" s="1"/>
  <c r="B358" i="7"/>
  <c r="B359" i="7"/>
  <c r="B360" i="7"/>
  <c r="B361" i="7"/>
  <c r="J361" i="7" s="1"/>
  <c r="B362" i="7"/>
  <c r="H362" i="7" s="1"/>
  <c r="B363" i="7"/>
  <c r="J363" i="7" s="1"/>
  <c r="S2" i="8"/>
  <c r="S3" i="8"/>
  <c r="S4" i="8"/>
  <c r="S5" i="8"/>
  <c r="S6" i="8"/>
  <c r="S7" i="8"/>
  <c r="S8" i="8"/>
  <c r="S9" i="8"/>
  <c r="S10" i="8"/>
  <c r="S11" i="8"/>
  <c r="AD10" i="3"/>
  <c r="AD11" i="3"/>
  <c r="AC10" i="3"/>
  <c r="AC11" i="3"/>
  <c r="V12" i="3"/>
  <c r="AD8" i="3"/>
  <c r="AD9" i="3"/>
  <c r="B100" i="13"/>
  <c r="C98" i="8"/>
  <c r="AF10" i="3"/>
  <c r="AE10" i="3" s="1"/>
  <c r="AF11" i="3"/>
  <c r="AE11" i="3" s="1"/>
  <c r="C105" i="8"/>
  <c r="H105" i="8"/>
  <c r="C110" i="8"/>
  <c r="C117" i="8"/>
  <c r="O117" i="8" s="1"/>
  <c r="C115" i="8"/>
  <c r="C119" i="8"/>
  <c r="D119" i="8" s="1"/>
  <c r="C118" i="8"/>
  <c r="C121" i="8"/>
  <c r="C113" i="8"/>
  <c r="N113" i="8" s="1"/>
  <c r="C103" i="8"/>
  <c r="C104" i="8"/>
  <c r="C109" i="8"/>
  <c r="C101" i="8"/>
  <c r="H101" i="8"/>
  <c r="C116" i="8"/>
  <c r="H116" i="8" s="1"/>
  <c r="C114" i="8"/>
  <c r="C111" i="8"/>
  <c r="K111" i="8" s="1"/>
  <c r="C108" i="8"/>
  <c r="C100" i="8"/>
  <c r="C106" i="8"/>
  <c r="C107" i="8"/>
  <c r="C112" i="8"/>
  <c r="P112" i="8"/>
  <c r="C120" i="8"/>
  <c r="C102" i="8"/>
  <c r="K102" i="8" s="1"/>
  <c r="C99" i="8"/>
  <c r="I99" i="8" s="1"/>
  <c r="B19" i="7"/>
  <c r="F19" i="7"/>
  <c r="B20" i="7"/>
  <c r="F20" i="7"/>
  <c r="B21" i="7"/>
  <c r="F21" i="7"/>
  <c r="B22" i="7"/>
  <c r="H22" i="7"/>
  <c r="F22" i="7"/>
  <c r="B23" i="7"/>
  <c r="H23" i="7" s="1"/>
  <c r="F23" i="7"/>
  <c r="B24" i="7"/>
  <c r="F24" i="7"/>
  <c r="B25" i="7"/>
  <c r="F25" i="7"/>
  <c r="B26" i="7"/>
  <c r="F26" i="7"/>
  <c r="B27" i="7"/>
  <c r="F27" i="7"/>
  <c r="B28" i="7"/>
  <c r="F28" i="7"/>
  <c r="B29" i="7"/>
  <c r="H29" i="7" s="1"/>
  <c r="F29" i="7"/>
  <c r="B30" i="7"/>
  <c r="H30" i="7" s="1"/>
  <c r="F30" i="7"/>
  <c r="B31" i="7"/>
  <c r="F31" i="7"/>
  <c r="B32" i="7"/>
  <c r="H32" i="7" s="1"/>
  <c r="F32" i="7"/>
  <c r="B33" i="7"/>
  <c r="F33" i="7"/>
  <c r="B34" i="7"/>
  <c r="F34" i="7"/>
  <c r="B35" i="7"/>
  <c r="H35" i="7" s="1"/>
  <c r="F35" i="7"/>
  <c r="B36" i="7"/>
  <c r="F36" i="7"/>
  <c r="B37" i="7"/>
  <c r="F37" i="7"/>
  <c r="B38" i="7"/>
  <c r="H38" i="7" s="1"/>
  <c r="F38" i="7"/>
  <c r="B39" i="7"/>
  <c r="F39" i="7"/>
  <c r="B40" i="7"/>
  <c r="F40" i="7"/>
  <c r="B41" i="7"/>
  <c r="H41" i="7" s="1"/>
  <c r="F41" i="7"/>
  <c r="B42" i="7"/>
  <c r="F42" i="7"/>
  <c r="B43" i="7"/>
  <c r="F43" i="7"/>
  <c r="B44" i="7"/>
  <c r="H44" i="7"/>
  <c r="F44" i="7"/>
  <c r="B45" i="7"/>
  <c r="F45" i="7"/>
  <c r="B46" i="7"/>
  <c r="H46" i="7" s="1"/>
  <c r="F46" i="7"/>
  <c r="B47" i="7"/>
  <c r="F47" i="7"/>
  <c r="B48" i="7"/>
  <c r="F48" i="7"/>
  <c r="B49" i="7"/>
  <c r="F49" i="7"/>
  <c r="B50" i="7"/>
  <c r="F50" i="7"/>
  <c r="B51" i="7"/>
  <c r="F51" i="7"/>
  <c r="B52" i="7"/>
  <c r="F52" i="7"/>
  <c r="B53" i="7"/>
  <c r="F53" i="7"/>
  <c r="B54" i="7"/>
  <c r="H54" i="7" s="1"/>
  <c r="F54" i="7"/>
  <c r="B55" i="7"/>
  <c r="F55" i="7"/>
  <c r="B56" i="7"/>
  <c r="H56" i="7" s="1"/>
  <c r="F56" i="7"/>
  <c r="B57" i="7"/>
  <c r="H57" i="7" s="1"/>
  <c r="F57" i="7"/>
  <c r="B58" i="7"/>
  <c r="F58" i="7"/>
  <c r="B59" i="7"/>
  <c r="F59" i="7"/>
  <c r="B60" i="7"/>
  <c r="F60" i="7"/>
  <c r="B61" i="7"/>
  <c r="F61" i="7"/>
  <c r="B62" i="7"/>
  <c r="H62" i="7" s="1"/>
  <c r="F62" i="7"/>
  <c r="B63" i="7"/>
  <c r="F63" i="7"/>
  <c r="B64" i="7"/>
  <c r="F64" i="7"/>
  <c r="B65" i="7"/>
  <c r="F65" i="7"/>
  <c r="B66" i="7"/>
  <c r="F66" i="7"/>
  <c r="B67" i="7"/>
  <c r="H67" i="7" s="1"/>
  <c r="F67" i="7"/>
  <c r="B68" i="7"/>
  <c r="F68" i="7"/>
  <c r="B69" i="7"/>
  <c r="F69" i="7"/>
  <c r="B70" i="7"/>
  <c r="H70" i="7" s="1"/>
  <c r="F70" i="7"/>
  <c r="B71" i="7"/>
  <c r="F71" i="7"/>
  <c r="B72" i="7"/>
  <c r="F72" i="7"/>
  <c r="B73" i="7"/>
  <c r="H73" i="7" s="1"/>
  <c r="F73" i="7"/>
  <c r="B74" i="7"/>
  <c r="F74" i="7"/>
  <c r="B75" i="7"/>
  <c r="F75" i="7"/>
  <c r="B76" i="7"/>
  <c r="F76" i="7"/>
  <c r="B77" i="7"/>
  <c r="F77" i="7"/>
  <c r="B78" i="7"/>
  <c r="F78" i="7"/>
  <c r="B79" i="7"/>
  <c r="F79" i="7"/>
  <c r="B80" i="7"/>
  <c r="F80" i="7"/>
  <c r="B81" i="7"/>
  <c r="F81" i="7"/>
  <c r="B82" i="7"/>
  <c r="F82" i="7"/>
  <c r="B83" i="7"/>
  <c r="F83" i="7"/>
  <c r="B84" i="7"/>
  <c r="F84" i="7"/>
  <c r="B85" i="7"/>
  <c r="H85" i="7" s="1"/>
  <c r="F85" i="7"/>
  <c r="B86" i="7"/>
  <c r="F86" i="7"/>
  <c r="B87" i="7"/>
  <c r="F87" i="7"/>
  <c r="B88" i="7"/>
  <c r="F88" i="7"/>
  <c r="B89" i="7"/>
  <c r="F89" i="7"/>
  <c r="B90" i="7"/>
  <c r="F90" i="7"/>
  <c r="B91" i="7"/>
  <c r="F91" i="7"/>
  <c r="B92" i="7"/>
  <c r="F92" i="7"/>
  <c r="B93" i="7"/>
  <c r="F93" i="7"/>
  <c r="B94" i="7"/>
  <c r="F94" i="7"/>
  <c r="B95" i="7"/>
  <c r="F95" i="7"/>
  <c r="B96" i="7"/>
  <c r="F96" i="7"/>
  <c r="B97" i="7"/>
  <c r="H97" i="7"/>
  <c r="F97" i="7"/>
  <c r="B98" i="7"/>
  <c r="F98" i="7"/>
  <c r="B99" i="7"/>
  <c r="H99" i="7" s="1"/>
  <c r="F99" i="7"/>
  <c r="B100" i="7"/>
  <c r="F100" i="7"/>
  <c r="B101" i="7"/>
  <c r="F101" i="7"/>
  <c r="B102" i="7"/>
  <c r="F102" i="7"/>
  <c r="B103" i="7"/>
  <c r="F103" i="7"/>
  <c r="B104" i="7"/>
  <c r="F104" i="7"/>
  <c r="B105" i="7"/>
  <c r="F105" i="7"/>
  <c r="B106" i="7"/>
  <c r="F106" i="7"/>
  <c r="B107" i="7"/>
  <c r="H107" i="7" s="1"/>
  <c r="F107" i="7"/>
  <c r="B108" i="7"/>
  <c r="F108" i="7"/>
  <c r="B109" i="7"/>
  <c r="H109" i="7" s="1"/>
  <c r="F109" i="7"/>
  <c r="B110" i="7"/>
  <c r="F110" i="7"/>
  <c r="B111" i="7"/>
  <c r="I111" i="7" s="1"/>
  <c r="F111" i="7"/>
  <c r="B112" i="7"/>
  <c r="F112" i="7"/>
  <c r="B113" i="7"/>
  <c r="H113" i="7"/>
  <c r="F113" i="7"/>
  <c r="B114" i="7"/>
  <c r="F114" i="7"/>
  <c r="B115" i="7"/>
  <c r="F115" i="7"/>
  <c r="B116" i="7"/>
  <c r="F116" i="7"/>
  <c r="B117" i="7"/>
  <c r="F117" i="7"/>
  <c r="B118" i="7"/>
  <c r="F118" i="7"/>
  <c r="B119" i="7"/>
  <c r="F119" i="7"/>
  <c r="B120" i="7"/>
  <c r="I120" i="7" s="1"/>
  <c r="F120" i="7"/>
  <c r="B121" i="7"/>
  <c r="H121" i="7" s="1"/>
  <c r="F121" i="7"/>
  <c r="B122" i="7"/>
  <c r="F122" i="7"/>
  <c r="B123" i="7"/>
  <c r="F123" i="7"/>
  <c r="B124" i="7"/>
  <c r="F124" i="7"/>
  <c r="B125" i="7"/>
  <c r="F125" i="7"/>
  <c r="B126" i="7"/>
  <c r="F126" i="7"/>
  <c r="B127" i="7"/>
  <c r="H127" i="7" s="1"/>
  <c r="F127" i="7"/>
  <c r="B128" i="7"/>
  <c r="F128" i="7"/>
  <c r="B129" i="7"/>
  <c r="H129" i="7" s="1"/>
  <c r="F129" i="7"/>
  <c r="B130" i="7"/>
  <c r="F130" i="7"/>
  <c r="B131" i="7"/>
  <c r="F131" i="7"/>
  <c r="B132" i="7"/>
  <c r="I132" i="7" s="1"/>
  <c r="F132" i="7"/>
  <c r="B133" i="7"/>
  <c r="F133" i="7"/>
  <c r="B134" i="7"/>
  <c r="F134" i="7"/>
  <c r="B135" i="7"/>
  <c r="F135" i="7"/>
  <c r="B136" i="7"/>
  <c r="F136" i="7"/>
  <c r="B137" i="7"/>
  <c r="F137" i="7"/>
  <c r="B138" i="7"/>
  <c r="F138" i="7"/>
  <c r="B139" i="7"/>
  <c r="I139" i="7"/>
  <c r="F139" i="7"/>
  <c r="B140" i="7"/>
  <c r="F140" i="7"/>
  <c r="B141" i="7"/>
  <c r="F141" i="7"/>
  <c r="F142" i="7"/>
  <c r="B143" i="7"/>
  <c r="F143" i="7"/>
  <c r="B144" i="7"/>
  <c r="I144" i="7" s="1"/>
  <c r="F144" i="7"/>
  <c r="F145" i="7"/>
  <c r="B146" i="7"/>
  <c r="F146" i="7"/>
  <c r="B147" i="7"/>
  <c r="F147" i="7"/>
  <c r="F148" i="7"/>
  <c r="B149" i="7"/>
  <c r="F149" i="7"/>
  <c r="B150" i="7"/>
  <c r="F150" i="7"/>
  <c r="B151" i="7"/>
  <c r="I151" i="7" s="1"/>
  <c r="F151" i="7"/>
  <c r="B152" i="7"/>
  <c r="F152" i="7"/>
  <c r="B153" i="7"/>
  <c r="F153" i="7"/>
  <c r="B154" i="7"/>
  <c r="F154" i="7"/>
  <c r="B155" i="7"/>
  <c r="H155" i="7" s="1"/>
  <c r="F155" i="7"/>
  <c r="B156" i="7"/>
  <c r="F156" i="7"/>
  <c r="B157" i="7"/>
  <c r="I157" i="7" s="1"/>
  <c r="F157" i="7"/>
  <c r="B158" i="7"/>
  <c r="F158" i="7"/>
  <c r="B159" i="7"/>
  <c r="F159" i="7"/>
  <c r="B160" i="7"/>
  <c r="F160" i="7"/>
  <c r="B161" i="7"/>
  <c r="F161" i="7"/>
  <c r="B162" i="7"/>
  <c r="F162" i="7"/>
  <c r="B163" i="7"/>
  <c r="F163" i="7"/>
  <c r="B164" i="7"/>
  <c r="F164" i="7"/>
  <c r="B165" i="7"/>
  <c r="I165" i="7" s="1"/>
  <c r="F165" i="7"/>
  <c r="B166" i="7"/>
  <c r="F166" i="7"/>
  <c r="B167" i="7"/>
  <c r="F167" i="7"/>
  <c r="B168" i="7"/>
  <c r="F168" i="7"/>
  <c r="B169" i="7"/>
  <c r="H169" i="7" s="1"/>
  <c r="F169" i="7"/>
  <c r="B170" i="7"/>
  <c r="F170" i="7"/>
  <c r="B171" i="7"/>
  <c r="H171" i="7" s="1"/>
  <c r="F171" i="7"/>
  <c r="B172" i="7"/>
  <c r="F172" i="7"/>
  <c r="B173" i="7"/>
  <c r="F173" i="7"/>
  <c r="B174" i="7"/>
  <c r="F174" i="7"/>
  <c r="B175" i="7"/>
  <c r="F175" i="7"/>
  <c r="B176" i="7"/>
  <c r="F176" i="7"/>
  <c r="B177" i="7"/>
  <c r="H177" i="7" s="1"/>
  <c r="F177" i="7"/>
  <c r="B178" i="7"/>
  <c r="F178" i="7"/>
  <c r="B179" i="7"/>
  <c r="I179" i="7" s="1"/>
  <c r="F179" i="7"/>
  <c r="B180" i="7"/>
  <c r="H180" i="7" s="1"/>
  <c r="F180" i="7"/>
  <c r="B181" i="7"/>
  <c r="F181" i="7"/>
  <c r="B182" i="7"/>
  <c r="F182" i="7"/>
  <c r="B183" i="7"/>
  <c r="F183" i="7"/>
  <c r="B184" i="7"/>
  <c r="F184" i="7"/>
  <c r="B185" i="7"/>
  <c r="F185" i="7"/>
  <c r="B186" i="7"/>
  <c r="F186" i="7"/>
  <c r="B187" i="7"/>
  <c r="F187" i="7"/>
  <c r="B188" i="7"/>
  <c r="F188" i="7"/>
  <c r="B189" i="7"/>
  <c r="I189" i="7" s="1"/>
  <c r="F189" i="7"/>
  <c r="B190" i="7"/>
  <c r="F190" i="7"/>
  <c r="B191" i="7"/>
  <c r="H191" i="7" s="1"/>
  <c r="F191" i="7"/>
  <c r="B192" i="7"/>
  <c r="I192" i="7" s="1"/>
  <c r="F192" i="7"/>
  <c r="B193" i="7"/>
  <c r="K193" i="7" s="1"/>
  <c r="F193" i="7"/>
  <c r="B194" i="7"/>
  <c r="F194" i="7"/>
  <c r="B195" i="7"/>
  <c r="K195" i="7" s="1"/>
  <c r="F195" i="7"/>
  <c r="B196" i="7"/>
  <c r="K196" i="7" s="1"/>
  <c r="F196" i="7"/>
  <c r="B197" i="7"/>
  <c r="H197" i="7" s="1"/>
  <c r="F197" i="7"/>
  <c r="B198" i="7"/>
  <c r="H198" i="7" s="1"/>
  <c r="F198" i="7"/>
  <c r="B199" i="7"/>
  <c r="K199" i="7" s="1"/>
  <c r="F199" i="7"/>
  <c r="B200" i="7"/>
  <c r="F200" i="7"/>
  <c r="B201" i="7"/>
  <c r="H201" i="7" s="1"/>
  <c r="F201" i="7"/>
  <c r="B202" i="7"/>
  <c r="I202" i="7" s="1"/>
  <c r="F202" i="7"/>
  <c r="B203" i="7"/>
  <c r="F203" i="7"/>
  <c r="B204" i="7"/>
  <c r="K204" i="7" s="1"/>
  <c r="F204" i="7"/>
  <c r="B205" i="7"/>
  <c r="F205" i="7"/>
  <c r="B206" i="7"/>
  <c r="F206" i="7"/>
  <c r="B207" i="7"/>
  <c r="F207" i="7"/>
  <c r="B208" i="7"/>
  <c r="I208" i="7" s="1"/>
  <c r="F208" i="7"/>
  <c r="B209" i="7"/>
  <c r="F209" i="7"/>
  <c r="B210" i="7"/>
  <c r="J210" i="7" s="1"/>
  <c r="F210" i="7"/>
  <c r="B211" i="7"/>
  <c r="F211" i="7"/>
  <c r="B212" i="7"/>
  <c r="J212" i="7" s="1"/>
  <c r="F212" i="7"/>
  <c r="B213" i="7"/>
  <c r="K213" i="7" s="1"/>
  <c r="F213" i="7"/>
  <c r="B214" i="7"/>
  <c r="I214" i="7" s="1"/>
  <c r="F214" i="7"/>
  <c r="B215" i="7"/>
  <c r="F215" i="7"/>
  <c r="B216" i="7"/>
  <c r="I216" i="7" s="1"/>
  <c r="F216" i="7"/>
  <c r="B217" i="7"/>
  <c r="F217" i="7"/>
  <c r="B218" i="7"/>
  <c r="F218" i="7"/>
  <c r="B219" i="7"/>
  <c r="F219" i="7"/>
  <c r="B220" i="7"/>
  <c r="K220" i="7" s="1"/>
  <c r="F220" i="7"/>
  <c r="B221" i="7"/>
  <c r="J221" i="7" s="1"/>
  <c r="F221" i="7"/>
  <c r="B222" i="7"/>
  <c r="K222" i="7" s="1"/>
  <c r="F222" i="7"/>
  <c r="B223" i="7"/>
  <c r="I223" i="7" s="1"/>
  <c r="F223" i="7"/>
  <c r="B224" i="7"/>
  <c r="F224" i="7"/>
  <c r="B225" i="7"/>
  <c r="F225" i="7"/>
  <c r="B226" i="7"/>
  <c r="J226" i="7" s="1"/>
  <c r="F226" i="7"/>
  <c r="B227" i="7"/>
  <c r="H227" i="7"/>
  <c r="F227" i="7"/>
  <c r="B228" i="7"/>
  <c r="F228" i="7"/>
  <c r="B229" i="7"/>
  <c r="F229" i="7"/>
  <c r="B230" i="7"/>
  <c r="F230" i="7"/>
  <c r="B231" i="7"/>
  <c r="H231" i="7" s="1"/>
  <c r="F231" i="7"/>
  <c r="B232" i="7"/>
  <c r="F232" i="7"/>
  <c r="B233" i="7"/>
  <c r="J233" i="7" s="1"/>
  <c r="F233" i="7"/>
  <c r="B234" i="7"/>
  <c r="F234" i="7"/>
  <c r="B235" i="7"/>
  <c r="F235" i="7"/>
  <c r="B236" i="7"/>
  <c r="K236" i="7" s="1"/>
  <c r="F236" i="7"/>
  <c r="B237" i="7"/>
  <c r="J237" i="7" s="1"/>
  <c r="F237" i="7"/>
  <c r="B238" i="7"/>
  <c r="F238" i="7"/>
  <c r="B239" i="7"/>
  <c r="K239" i="7" s="1"/>
  <c r="F239" i="7"/>
  <c r="B240" i="7"/>
  <c r="F240" i="7"/>
  <c r="B241" i="7"/>
  <c r="F241" i="7"/>
  <c r="B242" i="7"/>
  <c r="J242" i="7" s="1"/>
  <c r="F242" i="7"/>
  <c r="B243" i="7"/>
  <c r="F243" i="7"/>
  <c r="B244" i="7"/>
  <c r="F244" i="7"/>
  <c r="B245" i="7"/>
  <c r="F245" i="7"/>
  <c r="B246" i="7"/>
  <c r="F246" i="7"/>
  <c r="B247" i="7"/>
  <c r="H247" i="7" s="1"/>
  <c r="F247" i="7"/>
  <c r="B248" i="7"/>
  <c r="F248" i="7"/>
  <c r="B249" i="7"/>
  <c r="J249" i="7"/>
  <c r="F249" i="7"/>
  <c r="B250" i="7"/>
  <c r="F250" i="7"/>
  <c r="B251" i="7"/>
  <c r="J251" i="7" s="1"/>
  <c r="F251" i="7"/>
  <c r="B252" i="7"/>
  <c r="F252" i="7"/>
  <c r="B253" i="7"/>
  <c r="J253" i="7" s="1"/>
  <c r="F253" i="7"/>
  <c r="B254" i="7"/>
  <c r="F254" i="7"/>
  <c r="B255" i="7"/>
  <c r="I255" i="7" s="1"/>
  <c r="F255" i="7"/>
  <c r="B256" i="7"/>
  <c r="F256" i="7"/>
  <c r="B257" i="7"/>
  <c r="F257" i="7"/>
  <c r="B258" i="7"/>
  <c r="F258" i="7"/>
  <c r="B259" i="7"/>
  <c r="I259" i="7" s="1"/>
  <c r="F259" i="7"/>
  <c r="B260" i="7"/>
  <c r="K260" i="7" s="1"/>
  <c r="F260" i="7"/>
  <c r="B261" i="7"/>
  <c r="J261" i="7" s="1"/>
  <c r="F261" i="7"/>
  <c r="B262" i="7"/>
  <c r="F262" i="7"/>
  <c r="B263" i="7"/>
  <c r="H263" i="7" s="1"/>
  <c r="F263" i="7"/>
  <c r="B264" i="7"/>
  <c r="H264" i="7" s="1"/>
  <c r="F264" i="7"/>
  <c r="B265" i="7"/>
  <c r="H265" i="7" s="1"/>
  <c r="F265" i="7"/>
  <c r="B266" i="7"/>
  <c r="J266" i="7"/>
  <c r="F266" i="7"/>
  <c r="B267" i="7"/>
  <c r="F267" i="7"/>
  <c r="B268" i="7"/>
  <c r="F268" i="7"/>
  <c r="B269" i="7"/>
  <c r="J269" i="7" s="1"/>
  <c r="F269" i="7"/>
  <c r="B270" i="7"/>
  <c r="F270" i="7"/>
  <c r="B271" i="7"/>
  <c r="I271" i="7" s="1"/>
  <c r="F271" i="7"/>
  <c r="B272" i="7"/>
  <c r="F272" i="7"/>
  <c r="B273" i="7"/>
  <c r="F273" i="7"/>
  <c r="B274" i="7"/>
  <c r="H274" i="7" s="1"/>
  <c r="F274" i="7"/>
  <c r="B275" i="7"/>
  <c r="H275" i="7" s="1"/>
  <c r="F275" i="7"/>
  <c r="B276" i="7"/>
  <c r="F276" i="7"/>
  <c r="B277" i="7"/>
  <c r="F277" i="7"/>
  <c r="B278" i="7"/>
  <c r="F278" i="7"/>
  <c r="B279" i="7"/>
  <c r="F279" i="7"/>
  <c r="B280" i="7"/>
  <c r="H280" i="7" s="1"/>
  <c r="F280" i="7"/>
  <c r="B281" i="7"/>
  <c r="F281" i="7"/>
  <c r="B282" i="7"/>
  <c r="F282" i="7"/>
  <c r="B283" i="7"/>
  <c r="F283" i="7"/>
  <c r="B284" i="7"/>
  <c r="F284" i="7"/>
  <c r="B285" i="7"/>
  <c r="J285" i="7"/>
  <c r="F285" i="7"/>
  <c r="B286" i="7"/>
  <c r="J286" i="7" s="1"/>
  <c r="F286" i="7"/>
  <c r="B287" i="7"/>
  <c r="F287" i="7"/>
  <c r="B288" i="7"/>
  <c r="F288" i="7"/>
  <c r="B289" i="7"/>
  <c r="F289" i="7"/>
  <c r="B290" i="7"/>
  <c r="F290" i="7"/>
  <c r="B291" i="7"/>
  <c r="F291" i="7"/>
  <c r="B292" i="7"/>
  <c r="F292" i="7"/>
  <c r="B293" i="7"/>
  <c r="F293" i="7"/>
  <c r="B294" i="7"/>
  <c r="F294" i="7"/>
  <c r="B295" i="7"/>
  <c r="H295" i="7" s="1"/>
  <c r="F295" i="7"/>
  <c r="B296" i="7"/>
  <c r="F296" i="7"/>
  <c r="B297" i="7"/>
  <c r="F297" i="7"/>
  <c r="B298" i="7"/>
  <c r="I298" i="7" s="1"/>
  <c r="F298" i="7"/>
  <c r="B299" i="7"/>
  <c r="F299" i="7"/>
  <c r="B300" i="7"/>
  <c r="H300" i="7" s="1"/>
  <c r="F300" i="7"/>
  <c r="B301" i="7"/>
  <c r="F301" i="7"/>
  <c r="B302" i="7"/>
  <c r="K302" i="7" s="1"/>
  <c r="F302" i="7"/>
  <c r="B303" i="7"/>
  <c r="F303" i="7"/>
  <c r="B5" i="7"/>
  <c r="F5" i="7"/>
  <c r="B6" i="7"/>
  <c r="F6" i="7"/>
  <c r="B7" i="7"/>
  <c r="F7" i="7"/>
  <c r="B8" i="7"/>
  <c r="F8" i="7"/>
  <c r="B9" i="7"/>
  <c r="H9" i="7" s="1"/>
  <c r="F9" i="7"/>
  <c r="B10" i="7"/>
  <c r="F10" i="7"/>
  <c r="B11" i="7"/>
  <c r="F11" i="7"/>
  <c r="B12" i="7"/>
  <c r="F12" i="7"/>
  <c r="B13" i="7"/>
  <c r="H13" i="7" s="1"/>
  <c r="F13" i="7"/>
  <c r="B14" i="7"/>
  <c r="F14" i="7"/>
  <c r="B15" i="7"/>
  <c r="F15" i="7"/>
  <c r="B16" i="7"/>
  <c r="F16" i="7"/>
  <c r="B17" i="7"/>
  <c r="H17" i="7"/>
  <c r="F17" i="7"/>
  <c r="B18" i="7"/>
  <c r="H18" i="7" s="1"/>
  <c r="F18" i="7"/>
  <c r="B4" i="7"/>
  <c r="F4" i="7"/>
  <c r="G99" i="7"/>
  <c r="D99" i="7"/>
  <c r="G87" i="7"/>
  <c r="D87" i="7" s="1"/>
  <c r="G201" i="7"/>
  <c r="G183" i="7"/>
  <c r="C183" i="7" s="1"/>
  <c r="G120" i="7"/>
  <c r="D120" i="7" s="1"/>
  <c r="G210" i="7"/>
  <c r="D210" i="7" s="1"/>
  <c r="G114" i="7"/>
  <c r="G108" i="7"/>
  <c r="D108" i="7" s="1"/>
  <c r="G105" i="7"/>
  <c r="G135" i="7"/>
  <c r="D135" i="7" s="1"/>
  <c r="G240" i="7"/>
  <c r="E240" i="7"/>
  <c r="G156" i="7"/>
  <c r="D156" i="7" s="1"/>
  <c r="G225" i="7"/>
  <c r="E225" i="7" s="1"/>
  <c r="G177" i="7"/>
  <c r="G129" i="7"/>
  <c r="C129" i="7" s="1"/>
  <c r="G207" i="7"/>
  <c r="E207" i="7"/>
  <c r="G159" i="7"/>
  <c r="C159" i="7" s="1"/>
  <c r="G180" i="7"/>
  <c r="G234" i="7"/>
  <c r="E234" i="7" s="1"/>
  <c r="G186" i="7"/>
  <c r="C186" i="7"/>
  <c r="G138" i="7"/>
  <c r="D138" i="7" s="1"/>
  <c r="G192" i="7"/>
  <c r="C192" i="7" s="1"/>
  <c r="G153" i="7"/>
  <c r="G228" i="7"/>
  <c r="E228" i="7" s="1"/>
  <c r="G84" i="7"/>
  <c r="G96" i="7"/>
  <c r="D96" i="7" s="1"/>
  <c r="G90" i="7"/>
  <c r="E90" i="7" s="1"/>
  <c r="G123" i="7"/>
  <c r="C123" i="7" s="1"/>
  <c r="G216" i="7"/>
  <c r="E216" i="7"/>
  <c r="G132" i="7"/>
  <c r="D132" i="7" s="1"/>
  <c r="G213" i="7"/>
  <c r="G165" i="7"/>
  <c r="D165" i="7" s="1"/>
  <c r="G117" i="7"/>
  <c r="C117" i="7" s="1"/>
  <c r="G195" i="7"/>
  <c r="D195" i="7" s="1"/>
  <c r="G147" i="7"/>
  <c r="E147" i="7" s="1"/>
  <c r="G144" i="7"/>
  <c r="D144" i="7" s="1"/>
  <c r="G222" i="7"/>
  <c r="C222" i="7" s="1"/>
  <c r="G174" i="7"/>
  <c r="C174" i="7" s="1"/>
  <c r="G126" i="7"/>
  <c r="D126" i="7" s="1"/>
  <c r="G111" i="7"/>
  <c r="E111" i="7" s="1"/>
  <c r="G162" i="7"/>
  <c r="G81" i="7"/>
  <c r="D81" i="7"/>
  <c r="G102" i="7"/>
  <c r="E102" i="7" s="1"/>
  <c r="G93" i="7"/>
  <c r="D93" i="7" s="1"/>
  <c r="G219" i="7"/>
  <c r="C219" i="7" s="1"/>
  <c r="G168" i="7"/>
  <c r="G237" i="7"/>
  <c r="C237" i="7" s="1"/>
  <c r="G189" i="7"/>
  <c r="E189" i="7" s="1"/>
  <c r="G141" i="7"/>
  <c r="C141" i="7" s="1"/>
  <c r="G171" i="7"/>
  <c r="G204" i="7"/>
  <c r="E204" i="7" s="1"/>
  <c r="G198" i="7"/>
  <c r="G150" i="7"/>
  <c r="G231" i="7"/>
  <c r="N99" i="13"/>
  <c r="AF9" i="3"/>
  <c r="AE9" i="3" s="1"/>
  <c r="AF8" i="3"/>
  <c r="AE8" i="3" s="1"/>
  <c r="C3" i="8"/>
  <c r="N3" i="8" s="1"/>
  <c r="G196" i="7"/>
  <c r="E196" i="7" s="1"/>
  <c r="G202" i="7"/>
  <c r="E202" i="7" s="1"/>
  <c r="G148" i="7"/>
  <c r="G187" i="7"/>
  <c r="G218" i="7"/>
  <c r="G92" i="7"/>
  <c r="D92" i="7" s="1"/>
  <c r="G100" i="7"/>
  <c r="G161" i="7"/>
  <c r="E161" i="7" s="1"/>
  <c r="G124" i="7"/>
  <c r="G194" i="7"/>
  <c r="C194" i="7"/>
  <c r="G163" i="7"/>
  <c r="G215" i="7"/>
  <c r="C215" i="7" s="1"/>
  <c r="G122" i="7"/>
  <c r="G227" i="7"/>
  <c r="D227" i="7"/>
  <c r="G152" i="7"/>
  <c r="E152" i="7" s="1"/>
  <c r="G191" i="7"/>
  <c r="D191" i="7"/>
  <c r="G185" i="7"/>
  <c r="D185" i="7" s="1"/>
  <c r="G232" i="7"/>
  <c r="C232" i="7" s="1"/>
  <c r="G179" i="7"/>
  <c r="E179" i="7" s="1"/>
  <c r="G157" i="7"/>
  <c r="G176" i="7"/>
  <c r="D176" i="7" s="1"/>
  <c r="G154" i="7"/>
  <c r="G106" i="7"/>
  <c r="G113" i="7"/>
  <c r="E113" i="7" s="1"/>
  <c r="G208" i="7"/>
  <c r="G200" i="7"/>
  <c r="D200" i="7" s="1"/>
  <c r="G86" i="7"/>
  <c r="G230" i="7"/>
  <c r="D230" i="7" s="1"/>
  <c r="G229" i="7"/>
  <c r="C229" i="7" s="1"/>
  <c r="G170" i="7"/>
  <c r="G241" i="7"/>
  <c r="D241" i="7" s="1"/>
  <c r="C241" i="7"/>
  <c r="G139" i="7"/>
  <c r="G236" i="7"/>
  <c r="C236" i="7" s="1"/>
  <c r="G167" i="7"/>
  <c r="G217" i="7"/>
  <c r="G160" i="7"/>
  <c r="G110" i="7"/>
  <c r="C110" i="7" s="1"/>
  <c r="G221" i="7"/>
  <c r="E221" i="7" s="1"/>
  <c r="G146" i="7"/>
  <c r="D146" i="7" s="1"/>
  <c r="G193" i="7"/>
  <c r="D193" i="7" s="1"/>
  <c r="G115" i="7"/>
  <c r="G212" i="7"/>
  <c r="C212" i="7" s="1"/>
  <c r="G131" i="7"/>
  <c r="C131" i="7"/>
  <c r="G214" i="7"/>
  <c r="G121" i="7"/>
  <c r="G226" i="7"/>
  <c r="C226" i="7" s="1"/>
  <c r="G190" i="7"/>
  <c r="E190" i="7"/>
  <c r="G137" i="7"/>
  <c r="C137" i="7" s="1"/>
  <c r="G184" i="7"/>
  <c r="C184" i="7"/>
  <c r="G178" i="7"/>
  <c r="G128" i="7"/>
  <c r="E128" i="7" s="1"/>
  <c r="G223" i="7"/>
  <c r="D223" i="7" s="1"/>
  <c r="G104" i="7"/>
  <c r="E104" i="7" s="1"/>
  <c r="G112" i="7"/>
  <c r="G119" i="7"/>
  <c r="G182" i="7"/>
  <c r="E182" i="7" s="1"/>
  <c r="G197" i="7"/>
  <c r="G203" i="7"/>
  <c r="D203" i="7" s="1"/>
  <c r="G169" i="7"/>
  <c r="G188" i="7"/>
  <c r="D188" i="7" s="1"/>
  <c r="G166" i="7"/>
  <c r="G80" i="7"/>
  <c r="G109" i="7"/>
  <c r="G173" i="7"/>
  <c r="D173" i="7"/>
  <c r="G220" i="7"/>
  <c r="G143" i="7"/>
  <c r="G145" i="7"/>
  <c r="G164" i="7"/>
  <c r="G130" i="7"/>
  <c r="G89" i="7"/>
  <c r="G83" i="7"/>
  <c r="D83" i="7" s="1"/>
  <c r="G151" i="7"/>
  <c r="G136" i="7"/>
  <c r="G206" i="7"/>
  <c r="E206" i="7" s="1"/>
  <c r="G175" i="7"/>
  <c r="G239" i="7"/>
  <c r="G134" i="7"/>
  <c r="C134" i="7" s="1"/>
  <c r="G118" i="7"/>
  <c r="G181" i="7"/>
  <c r="G199" i="7"/>
  <c r="E199" i="7" s="1"/>
  <c r="G149" i="7"/>
  <c r="D149" i="7" s="1"/>
  <c r="G140" i="7"/>
  <c r="D140" i="7" s="1"/>
  <c r="G235" i="7"/>
  <c r="E235" i="7" s="1"/>
  <c r="G101" i="7"/>
  <c r="G125" i="7"/>
  <c r="G172" i="7"/>
  <c r="G142" i="7"/>
  <c r="G116" i="7"/>
  <c r="C116" i="7" s="1"/>
  <c r="G211" i="7"/>
  <c r="C211" i="7" s="1"/>
  <c r="G95" i="7"/>
  <c r="G233" i="7"/>
  <c r="D233" i="7" s="1"/>
  <c r="G158" i="7"/>
  <c r="G205" i="7"/>
  <c r="C205" i="7" s="1"/>
  <c r="G127" i="7"/>
  <c r="G224" i="7"/>
  <c r="C224" i="7" s="1"/>
  <c r="G155" i="7"/>
  <c r="C155" i="7"/>
  <c r="G238" i="7"/>
  <c r="G133" i="7"/>
  <c r="G103" i="7"/>
  <c r="G107" i="7"/>
  <c r="G209" i="7"/>
  <c r="D209" i="7" s="1"/>
  <c r="G98" i="7"/>
  <c r="G6" i="7"/>
  <c r="D6" i="7" s="1"/>
  <c r="G5" i="7"/>
  <c r="E5" i="7" s="1"/>
  <c r="G9" i="7"/>
  <c r="E9" i="7" s="1"/>
  <c r="G8" i="7"/>
  <c r="G327" i="7"/>
  <c r="D327" i="7" s="1"/>
  <c r="G360" i="7"/>
  <c r="G249" i="7"/>
  <c r="C249" i="7"/>
  <c r="G318" i="7"/>
  <c r="E318" i="7" s="1"/>
  <c r="G276" i="7"/>
  <c r="G312" i="7"/>
  <c r="D312" i="7" s="1"/>
  <c r="E54" i="7"/>
  <c r="G354" i="7"/>
  <c r="G294" i="7"/>
  <c r="D294" i="7" s="1"/>
  <c r="G72" i="7"/>
  <c r="E72" i="7" s="1"/>
  <c r="G45" i="7"/>
  <c r="G20" i="7"/>
  <c r="G66" i="7"/>
  <c r="G297" i="7"/>
  <c r="D297" i="7" s="1"/>
  <c r="G363" i="7"/>
  <c r="E363" i="7" s="1"/>
  <c r="G315" i="7"/>
  <c r="G285" i="7"/>
  <c r="C285" i="7" s="1"/>
  <c r="G267" i="7"/>
  <c r="D267" i="7" s="1"/>
  <c r="G18" i="7"/>
  <c r="G246" i="7"/>
  <c r="C246" i="7" s="1"/>
  <c r="G75" i="7"/>
  <c r="G339" i="7"/>
  <c r="G288" i="7"/>
  <c r="G342" i="7"/>
  <c r="D342" i="7" s="1"/>
  <c r="G357" i="7"/>
  <c r="E357" i="7" s="1"/>
  <c r="G36" i="7"/>
  <c r="G309" i="7"/>
  <c r="G78" i="7"/>
  <c r="D78" i="7" s="1"/>
  <c r="G24" i="7"/>
  <c r="G291" i="7"/>
  <c r="E291" i="7" s="1"/>
  <c r="G264" i="7"/>
  <c r="E264" i="7" s="1"/>
  <c r="G255" i="7"/>
  <c r="C255" i="7" s="1"/>
  <c r="G351" i="7"/>
  <c r="C351" i="7" s="1"/>
  <c r="G12" i="7"/>
  <c r="G324" i="7"/>
  <c r="G39" i="7"/>
  <c r="D39" i="7"/>
  <c r="G48" i="7"/>
  <c r="E48" i="7" s="1"/>
  <c r="G243" i="7"/>
  <c r="C243" i="7" s="1"/>
  <c r="G258" i="7"/>
  <c r="E258" i="7" s="1"/>
  <c r="G303" i="7"/>
  <c r="G330" i="7"/>
  <c r="E330" i="7"/>
  <c r="G21" i="7"/>
  <c r="G333" i="7"/>
  <c r="C333" i="7" s="1"/>
  <c r="G261" i="7"/>
  <c r="G348" i="7"/>
  <c r="G252" i="7"/>
  <c r="G279" i="7"/>
  <c r="C279" i="7"/>
  <c r="G336" i="7"/>
  <c r="C336" i="7" s="1"/>
  <c r="G69" i="7"/>
  <c r="E69" i="7" s="1"/>
  <c r="G42" i="7"/>
  <c r="D42" i="7" s="1"/>
  <c r="G273" i="7"/>
  <c r="D273" i="7" s="1"/>
  <c r="G27" i="7"/>
  <c r="E27" i="7" s="1"/>
  <c r="G15" i="7"/>
  <c r="G30" i="7"/>
  <c r="G33" i="7"/>
  <c r="D33" i="7" s="1"/>
  <c r="G345" i="7"/>
  <c r="D345" i="7" s="1"/>
  <c r="G270" i="7"/>
  <c r="C270" i="7" s="1"/>
  <c r="G306" i="7"/>
  <c r="G300" i="7"/>
  <c r="E300" i="7" s="1"/>
  <c r="G282" i="7"/>
  <c r="G321" i="7"/>
  <c r="G319" i="7"/>
  <c r="G71" i="7"/>
  <c r="G314" i="7"/>
  <c r="E314" i="7" s="1"/>
  <c r="G35" i="7"/>
  <c r="D35" i="7" s="1"/>
  <c r="G335" i="7"/>
  <c r="G344" i="7"/>
  <c r="E344" i="7"/>
  <c r="G68" i="7"/>
  <c r="D68" i="7" s="1"/>
  <c r="G277" i="7"/>
  <c r="C277" i="7" s="1"/>
  <c r="G40" i="7"/>
  <c r="G257" i="7"/>
  <c r="G353" i="7"/>
  <c r="E353" i="7" s="1"/>
  <c r="G338" i="7"/>
  <c r="G32" i="7"/>
  <c r="D32" i="7" s="1"/>
  <c r="G340" i="7"/>
  <c r="C340" i="7" s="1"/>
  <c r="G361" i="7"/>
  <c r="G37" i="7"/>
  <c r="G31" i="7"/>
  <c r="G290" i="7"/>
  <c r="G11" i="7"/>
  <c r="D11" i="7" s="1"/>
  <c r="G301" i="7"/>
  <c r="C301" i="7" s="1"/>
  <c r="G346" i="7"/>
  <c r="C346" i="7" s="1"/>
  <c r="G262" i="7"/>
  <c r="C262" i="7" s="1"/>
  <c r="G302" i="7"/>
  <c r="E302" i="7" s="1"/>
  <c r="G289" i="7"/>
  <c r="C289" i="7" s="1"/>
  <c r="G292" i="7"/>
  <c r="E292" i="7" s="1"/>
  <c r="G320" i="7"/>
  <c r="E320" i="7" s="1"/>
  <c r="G242" i="7"/>
  <c r="G253" i="7"/>
  <c r="G34" i="7"/>
  <c r="G328" i="7"/>
  <c r="G299" i="7"/>
  <c r="C299" i="7" s="1"/>
  <c r="G341" i="7"/>
  <c r="C341" i="7" s="1"/>
  <c r="G286" i="7"/>
  <c r="E286" i="7" s="1"/>
  <c r="G41" i="7"/>
  <c r="E41" i="7" s="1"/>
  <c r="G269" i="7"/>
  <c r="D269" i="7" s="1"/>
  <c r="G349" i="7"/>
  <c r="E349" i="7" s="1"/>
  <c r="G22" i="7"/>
  <c r="G287" i="7"/>
  <c r="G311" i="7"/>
  <c r="G44" i="7"/>
  <c r="E44" i="7" s="1"/>
  <c r="G284" i="7"/>
  <c r="D284" i="7" s="1"/>
  <c r="G28" i="7"/>
  <c r="G278" i="7"/>
  <c r="E278" i="7"/>
  <c r="G29" i="7"/>
  <c r="E29" i="7" s="1"/>
  <c r="G281" i="7"/>
  <c r="C281" i="7" s="1"/>
  <c r="G74" i="7"/>
  <c r="E74" i="7"/>
  <c r="G14" i="7"/>
  <c r="E14" i="7" s="1"/>
  <c r="G343" i="7"/>
  <c r="G265" i="7"/>
  <c r="E265" i="7" s="1"/>
  <c r="D56" i="7"/>
  <c r="G293" i="7"/>
  <c r="C293" i="7" s="1"/>
  <c r="G259" i="7"/>
  <c r="D259" i="7" s="1"/>
  <c r="G308" i="7"/>
  <c r="D308" i="7" s="1"/>
  <c r="G329" i="7"/>
  <c r="E329" i="7" s="1"/>
  <c r="G326" i="7"/>
  <c r="G356" i="7"/>
  <c r="C356" i="7" s="1"/>
  <c r="G359" i="7"/>
  <c r="E359" i="7" s="1"/>
  <c r="G362" i="7"/>
  <c r="D362" i="7" s="1"/>
  <c r="G26" i="7"/>
  <c r="D26" i="7" s="1"/>
  <c r="G266" i="7"/>
  <c r="D266" i="7" s="1"/>
  <c r="E77" i="7"/>
  <c r="G251" i="7"/>
  <c r="C251" i="7" s="1"/>
  <c r="G271" i="7"/>
  <c r="D271" i="7" s="1"/>
  <c r="G304" i="7"/>
  <c r="C304" i="7" s="1"/>
  <c r="G337" i="7"/>
  <c r="D337" i="7" s="1"/>
  <c r="G17" i="7"/>
  <c r="G46" i="7"/>
  <c r="G244" i="7"/>
  <c r="G352" i="7"/>
  <c r="G25" i="7"/>
  <c r="G65" i="7"/>
  <c r="E65" i="7"/>
  <c r="G247" i="7"/>
  <c r="G263" i="7"/>
  <c r="C263" i="7" s="1"/>
  <c r="G317" i="7"/>
  <c r="D317" i="7" s="1"/>
  <c r="G275" i="7"/>
  <c r="D275" i="7"/>
  <c r="G73" i="7"/>
  <c r="G323" i="7"/>
  <c r="G256" i="7"/>
  <c r="C256" i="7" s="1"/>
  <c r="G38" i="7"/>
  <c r="E38" i="7"/>
  <c r="G334" i="7"/>
  <c r="G254" i="7"/>
  <c r="D254" i="7" s="1"/>
  <c r="G325" i="7"/>
  <c r="E325" i="7" s="1"/>
  <c r="G347" i="7"/>
  <c r="E347" i="7" s="1"/>
  <c r="G272" i="7"/>
  <c r="C272" i="7" s="1"/>
  <c r="G245" i="7"/>
  <c r="D50" i="7"/>
  <c r="G350" i="7"/>
  <c r="G268" i="7"/>
  <c r="E268" i="7" s="1"/>
  <c r="G355" i="7"/>
  <c r="G43" i="7"/>
  <c r="G331" i="7"/>
  <c r="G305" i="7"/>
  <c r="C305" i="7" s="1"/>
  <c r="G298" i="7"/>
  <c r="C298" i="7" s="1"/>
  <c r="G296" i="7"/>
  <c r="D296" i="7" s="1"/>
  <c r="G47" i="7"/>
  <c r="G316" i="7"/>
  <c r="G313" i="7"/>
  <c r="C313" i="7" s="1"/>
  <c r="G260" i="7"/>
  <c r="D260" i="7" s="1"/>
  <c r="G307" i="7"/>
  <c r="D307" i="7" s="1"/>
  <c r="G248" i="7"/>
  <c r="C248" i="7" s="1"/>
  <c r="G250" i="7"/>
  <c r="D250" i="7" s="1"/>
  <c r="G283" i="7"/>
  <c r="E283" i="7" s="1"/>
  <c r="G358" i="7"/>
  <c r="D358" i="7" s="1"/>
  <c r="G280" i="7"/>
  <c r="C280" i="7" s="1"/>
  <c r="G23" i="7"/>
  <c r="D23" i="7" s="1"/>
  <c r="G295" i="7"/>
  <c r="G332" i="7"/>
  <c r="G274" i="7"/>
  <c r="D274" i="7" s="1"/>
  <c r="G322" i="7"/>
  <c r="G310" i="7"/>
  <c r="C310" i="7" s="1"/>
  <c r="BY46" i="10"/>
  <c r="M50" i="10"/>
  <c r="I42" i="10"/>
  <c r="E50" i="10"/>
  <c r="AK46" i="10"/>
  <c r="BC50" i="10"/>
  <c r="U46" i="10"/>
  <c r="Y42" i="10"/>
  <c r="G50" i="10"/>
  <c r="BU46" i="10"/>
  <c r="W50" i="10"/>
  <c r="Q42" i="10"/>
  <c r="Y50" i="10"/>
  <c r="Q46" i="10"/>
  <c r="CE46" i="10"/>
  <c r="AG42" i="10"/>
  <c r="BM42" i="10"/>
  <c r="BQ50" i="10"/>
  <c r="DG42" i="10"/>
  <c r="DM42" i="10"/>
  <c r="BE50" i="10"/>
  <c r="S46" i="10"/>
  <c r="BY42" i="10"/>
  <c r="M46" i="10"/>
  <c r="E46" i="10"/>
  <c r="CO46" i="10"/>
  <c r="CS50" i="10"/>
  <c r="CW46" i="10"/>
  <c r="AC50" i="10"/>
  <c r="BE42" i="10"/>
  <c r="BI50" i="10"/>
  <c r="CS42" i="10"/>
  <c r="DE42" i="10"/>
  <c r="DG50" i="10"/>
  <c r="CS46" i="10"/>
  <c r="DC46" i="10"/>
  <c r="DQ46" i="10"/>
  <c r="BQ42" i="10"/>
  <c r="CG46" i="10"/>
  <c r="CU46" i="10"/>
  <c r="AG46" i="10"/>
  <c r="CA42" i="10"/>
  <c r="CG50" i="10"/>
  <c r="CK50" i="10"/>
  <c r="CC42" i="10"/>
  <c r="CI46" i="10"/>
  <c r="DE50" i="10"/>
  <c r="U50" i="10"/>
  <c r="Y46" i="10"/>
  <c r="CW42" i="10"/>
  <c r="DE46" i="10"/>
  <c r="DG46" i="10"/>
  <c r="AS42" i="10"/>
  <c r="BK46" i="10"/>
  <c r="CC50" i="10"/>
  <c r="CI50" i="10"/>
  <c r="DI46" i="10"/>
  <c r="CG42" i="10"/>
  <c r="DO50" i="10"/>
  <c r="CK46" i="10"/>
  <c r="DM46" i="10"/>
  <c r="AG50" i="10"/>
  <c r="BI44" i="10"/>
  <c r="DI44" i="10"/>
  <c r="BC44" i="10"/>
  <c r="BU42" i="10"/>
  <c r="DI42" i="10"/>
  <c r="W46" i="10"/>
  <c r="M42" i="10"/>
  <c r="CY46" i="10"/>
  <c r="DM50" i="10"/>
  <c r="BO44" i="10"/>
  <c r="BQ44" i="10"/>
  <c r="DK44" i="10"/>
  <c r="DL48" i="10"/>
  <c r="E42" i="10"/>
  <c r="AR50" i="10"/>
  <c r="CC46" i="10"/>
  <c r="BY50" i="10"/>
  <c r="CM50" i="10"/>
  <c r="DA42" i="10"/>
  <c r="CO50" i="10"/>
  <c r="BU50" i="10"/>
  <c r="DQ42" i="10"/>
  <c r="BI42" i="10"/>
  <c r="CA46" i="10"/>
  <c r="CO42" i="10"/>
  <c r="DA46" i="10"/>
  <c r="DO46" i="10"/>
  <c r="BW44" i="10"/>
  <c r="E40" i="10"/>
  <c r="BY44" i="10"/>
  <c r="CA40" i="10"/>
  <c r="DG44" i="10"/>
  <c r="BE44" i="10"/>
  <c r="G44" i="10"/>
  <c r="AM44" i="10"/>
  <c r="AA40" i="10"/>
  <c r="DQ44" i="10"/>
  <c r="CK44" i="10"/>
  <c r="CE44" i="10"/>
  <c r="CI48" i="10"/>
  <c r="CM44" i="10"/>
  <c r="CC44" i="10"/>
  <c r="DE44" i="10"/>
  <c r="I46" i="10"/>
  <c r="AS50" i="10"/>
  <c r="CE42" i="10"/>
  <c r="DO48" i="10"/>
  <c r="CQ46" i="10"/>
  <c r="AC42" i="10"/>
  <c r="O44" i="10"/>
  <c r="DQ20" i="10"/>
  <c r="DG12" i="10"/>
  <c r="DC32" i="10"/>
  <c r="DM30" i="10"/>
  <c r="BM50" i="10"/>
  <c r="CO48" i="10"/>
  <c r="DC26" i="10"/>
  <c r="DC38" i="10"/>
  <c r="K40" i="10"/>
  <c r="DG20" i="10"/>
  <c r="DK30" i="10"/>
  <c r="DA22" i="10"/>
  <c r="DG28" i="10"/>
  <c r="M38" i="10"/>
  <c r="CE30" i="10"/>
  <c r="CK20" i="10"/>
  <c r="DM32" i="10"/>
  <c r="DC22" i="10"/>
  <c r="DE12" i="10"/>
  <c r="DC16" i="10"/>
  <c r="DA38" i="10"/>
  <c r="DO20" i="10"/>
  <c r="DM10" i="10"/>
  <c r="BE6" i="10"/>
  <c r="DK18" i="10"/>
  <c r="BM34" i="10"/>
  <c r="CA28" i="10"/>
  <c r="DC20" i="10"/>
  <c r="DQ26" i="10"/>
  <c r="BI40" i="10"/>
  <c r="CO44" i="10"/>
  <c r="DM18" i="10"/>
  <c r="CO36" i="10"/>
  <c r="DC36" i="10"/>
  <c r="BQ10" i="10"/>
  <c r="DM22" i="10"/>
  <c r="BW36" i="10"/>
  <c r="DI34" i="10"/>
  <c r="BK24" i="10"/>
  <c r="DG10" i="10"/>
  <c r="CY30" i="10"/>
  <c r="DA28" i="10"/>
  <c r="DI20" i="10"/>
  <c r="DI14" i="10"/>
  <c r="DE22" i="10"/>
  <c r="CI26" i="10"/>
  <c r="AG20" i="10"/>
  <c r="CA12" i="10"/>
  <c r="CS12" i="10"/>
  <c r="BI32" i="10"/>
  <c r="I16" i="10"/>
  <c r="DI18" i="10"/>
  <c r="DO38" i="10"/>
  <c r="CY14" i="10"/>
  <c r="DM28" i="10"/>
  <c r="CG24" i="10"/>
  <c r="DC10" i="10"/>
  <c r="DM26" i="10"/>
  <c r="DA30" i="10"/>
  <c r="DE10" i="10"/>
  <c r="CE36" i="10"/>
  <c r="G30" i="10"/>
  <c r="CC20" i="10"/>
  <c r="AM16" i="10"/>
  <c r="DG26" i="10"/>
  <c r="AY20" i="10"/>
  <c r="DQ28" i="10"/>
  <c r="DI22" i="10"/>
  <c r="CY22" i="10"/>
  <c r="DE34" i="10"/>
  <c r="DM16" i="10"/>
  <c r="CI18" i="10"/>
  <c r="U32" i="10"/>
  <c r="CQ38" i="10"/>
  <c r="CG30" i="10"/>
  <c r="DA26" i="10"/>
  <c r="BW8" i="10"/>
  <c r="CY8" i="10"/>
  <c r="BM20" i="10"/>
  <c r="BQ34" i="10"/>
  <c r="CU34" i="10"/>
  <c r="DI30" i="10"/>
  <c r="AY26" i="10"/>
  <c r="BY38" i="10"/>
  <c r="CW20" i="10"/>
  <c r="CE28" i="10"/>
  <c r="K10" i="10"/>
  <c r="AC20" i="10"/>
  <c r="DM20" i="10"/>
  <c r="DC12" i="10"/>
  <c r="DO10" i="10"/>
  <c r="CY26" i="10"/>
  <c r="CG38" i="10"/>
  <c r="CQ12" i="10"/>
  <c r="CA20" i="10"/>
  <c r="BS18" i="10"/>
  <c r="BS36" i="10"/>
  <c r="CY18" i="10"/>
  <c r="I30" i="10"/>
  <c r="M18" i="10"/>
  <c r="AM18" i="10"/>
  <c r="AG28" i="10"/>
  <c r="DQ36" i="10"/>
  <c r="BK28" i="10"/>
  <c r="AA28" i="10"/>
  <c r="BS12" i="10"/>
  <c r="CS28" i="10"/>
  <c r="AA26" i="10"/>
  <c r="AQ6" i="10"/>
  <c r="DO8" i="10"/>
  <c r="DM38" i="10"/>
  <c r="DE28" i="10"/>
  <c r="BU34" i="10"/>
  <c r="AQ20" i="10"/>
  <c r="CM22" i="10"/>
  <c r="BA28" i="10"/>
  <c r="CC12" i="10"/>
  <c r="BO12" i="10"/>
  <c r="BQ18" i="10"/>
  <c r="BY16" i="10"/>
  <c r="CC6" i="10"/>
  <c r="DC8" i="10"/>
  <c r="DE18" i="10"/>
  <c r="CA14" i="10"/>
  <c r="CG36" i="10"/>
  <c r="CQ30" i="10"/>
  <c r="DK12" i="10"/>
  <c r="CA36" i="10"/>
  <c r="G28" i="10"/>
  <c r="DO36" i="10"/>
  <c r="BE10" i="10"/>
  <c r="G18" i="10"/>
  <c r="O38" i="10"/>
  <c r="CY28" i="10"/>
  <c r="BK14" i="10"/>
  <c r="CC18" i="10"/>
  <c r="AE38" i="10"/>
  <c r="S10" i="10"/>
  <c r="BM12" i="10"/>
  <c r="CC26" i="10"/>
  <c r="BM28" i="10"/>
  <c r="BC8" i="10"/>
  <c r="CY12" i="10"/>
  <c r="AC38" i="10"/>
  <c r="CA6" i="10"/>
  <c r="DI26" i="10"/>
  <c r="BQ20" i="10"/>
  <c r="CO28" i="10"/>
  <c r="CG12" i="10"/>
  <c r="BW6" i="10"/>
  <c r="DI12" i="10"/>
  <c r="DK10" i="10"/>
  <c r="BU20" i="10"/>
  <c r="DA14" i="10"/>
  <c r="DC14" i="10"/>
  <c r="AE20" i="10"/>
  <c r="BK10" i="10"/>
  <c r="DO14" i="10"/>
  <c r="CG34" i="10"/>
  <c r="CE10" i="10"/>
  <c r="DK28" i="10"/>
  <c r="DC18" i="10"/>
  <c r="DQ30" i="10"/>
  <c r="AQ38" i="10"/>
  <c r="AQ28" i="10"/>
  <c r="CO32" i="10"/>
  <c r="CK10" i="10"/>
  <c r="CQ22" i="10"/>
  <c r="DA34" i="10"/>
  <c r="CE24" i="10"/>
  <c r="DQ10" i="10"/>
  <c r="Q20" i="10"/>
  <c r="W18" i="10"/>
  <c r="DM12" i="10"/>
  <c r="DG30" i="10"/>
  <c r="DE8" i="10"/>
  <c r="BW20" i="10"/>
  <c r="CE8" i="10"/>
  <c r="BM26" i="10"/>
  <c r="AC16" i="10"/>
  <c r="BQ12" i="10"/>
  <c r="G26" i="10"/>
  <c r="M8" i="10"/>
  <c r="BS20" i="10"/>
  <c r="AM20" i="10"/>
  <c r="S14" i="10"/>
  <c r="DQ12" i="10"/>
  <c r="BU10" i="10"/>
  <c r="CE18" i="10"/>
  <c r="DE30" i="10"/>
  <c r="AS28" i="10"/>
  <c r="BO32" i="10"/>
  <c r="DA20" i="10"/>
  <c r="BQ28" i="10"/>
  <c r="DG38" i="10"/>
  <c r="DQ24" i="10"/>
  <c r="DE26" i="10"/>
  <c r="W8" i="10"/>
  <c r="DM34" i="10"/>
  <c r="CG28" i="10"/>
  <c r="Y20" i="10"/>
  <c r="CY34" i="10"/>
  <c r="DK38" i="10"/>
  <c r="DC30" i="10"/>
  <c r="BE26" i="10"/>
  <c r="CA10" i="10"/>
  <c r="DA36" i="10"/>
  <c r="DK36" i="10"/>
  <c r="BI6" i="10"/>
  <c r="BY26" i="10"/>
  <c r="AA18" i="10"/>
  <c r="DQ18" i="10"/>
  <c r="CO12" i="10"/>
  <c r="CY10" i="10"/>
  <c r="CG18" i="10"/>
  <c r="BW28" i="10"/>
  <c r="BY10" i="10"/>
  <c r="G14" i="10"/>
  <c r="BK20" i="10"/>
  <c r="BQ24" i="10"/>
  <c r="Q14" i="10"/>
  <c r="BA14" i="10"/>
  <c r="U14" i="10"/>
  <c r="AG22" i="10"/>
  <c r="CM10" i="10"/>
  <c r="DC28" i="10"/>
  <c r="I32" i="10"/>
  <c r="DK20" i="10"/>
  <c r="BU32" i="10"/>
  <c r="CY20" i="10"/>
  <c r="M36" i="10"/>
  <c r="DQ38" i="10"/>
  <c r="BU38" i="10"/>
  <c r="K28" i="10"/>
  <c r="BQ30" i="10"/>
  <c r="O30" i="10"/>
  <c r="DA10" i="10"/>
  <c r="BK30" i="10"/>
  <c r="V20" i="10"/>
  <c r="BK34" i="10"/>
  <c r="AC30" i="10"/>
  <c r="U34" i="10"/>
  <c r="U18" i="10"/>
  <c r="CW28" i="10"/>
  <c r="U28" i="10"/>
  <c r="BO34" i="10"/>
  <c r="I10" i="10"/>
  <c r="CA34" i="10"/>
  <c r="AS20" i="10"/>
  <c r="I20" i="10"/>
  <c r="BY36" i="10"/>
  <c r="CW10" i="10"/>
  <c r="AQ30" i="10"/>
  <c r="CU30" i="10"/>
  <c r="W14" i="10"/>
  <c r="CC10" i="10"/>
  <c r="CS18" i="10"/>
  <c r="CU12" i="10"/>
  <c r="DA18" i="10"/>
  <c r="AE30" i="10"/>
  <c r="AE18" i="10"/>
  <c r="BS26" i="10"/>
  <c r="CC30" i="10"/>
  <c r="BA30" i="10"/>
  <c r="CE26" i="10"/>
  <c r="AC26" i="10"/>
  <c r="CI22" i="10"/>
  <c r="M30" i="10"/>
  <c r="M32" i="10"/>
  <c r="BQ14" i="10"/>
  <c r="AC28" i="10"/>
  <c r="CA18" i="10"/>
  <c r="CU28" i="10"/>
  <c r="DG8" i="10"/>
  <c r="BM6" i="10"/>
  <c r="AY28" i="10"/>
  <c r="DQ22" i="10"/>
  <c r="BM10" i="10"/>
  <c r="CQ28" i="10"/>
  <c r="CW18" i="10"/>
  <c r="CS30" i="10"/>
  <c r="BS14" i="10"/>
  <c r="CO34" i="10"/>
  <c r="CI10" i="10"/>
  <c r="BW38" i="10"/>
  <c r="O28" i="10"/>
  <c r="BY32" i="10"/>
  <c r="CO14" i="10"/>
  <c r="O32" i="10"/>
  <c r="Y22" i="10"/>
  <c r="AQ18" i="10"/>
  <c r="BW12" i="10"/>
  <c r="BC14" i="10"/>
  <c r="BA18" i="10"/>
  <c r="O10" i="10"/>
  <c r="DQ34" i="10"/>
  <c r="BE38" i="10"/>
  <c r="BI14" i="10"/>
  <c r="BM30" i="10"/>
  <c r="Y28" i="10"/>
  <c r="BC30" i="10"/>
  <c r="BY14" i="10"/>
  <c r="CW38" i="10"/>
  <c r="CP11" i="10"/>
  <c r="BK18" i="10"/>
  <c r="M26" i="10"/>
  <c r="AM6" i="10"/>
  <c r="BC38" i="10"/>
  <c r="CW12" i="10"/>
  <c r="CW36" i="10"/>
  <c r="BO18" i="10"/>
  <c r="O26" i="10"/>
  <c r="M20" i="10"/>
  <c r="CW16" i="10"/>
  <c r="CY38" i="10"/>
  <c r="Y10" i="10"/>
  <c r="CU38" i="10"/>
  <c r="S28" i="10"/>
  <c r="CS14" i="10"/>
  <c r="BO14" i="10"/>
  <c r="BM38" i="10"/>
  <c r="S20" i="10"/>
  <c r="Q26" i="10"/>
  <c r="BU22" i="10"/>
  <c r="CM30" i="10"/>
  <c r="S33" i="10"/>
  <c r="G10" i="10"/>
  <c r="S38" i="10"/>
  <c r="AM14" i="10"/>
  <c r="BO10" i="10"/>
  <c r="CE38" i="10"/>
  <c r="AC18" i="10"/>
  <c r="DI10" i="10"/>
  <c r="AY14" i="10"/>
  <c r="Q28" i="10"/>
  <c r="BS34" i="10"/>
  <c r="AW20" i="10"/>
  <c r="BU18" i="10"/>
  <c r="DO26" i="10"/>
  <c r="CE12" i="10"/>
  <c r="CK28" i="10"/>
  <c r="CC28" i="10"/>
  <c r="BE14" i="10"/>
  <c r="BS6" i="10"/>
  <c r="Q18" i="10"/>
  <c r="CS22" i="10"/>
  <c r="CK34" i="10"/>
  <c r="BS22" i="10"/>
  <c r="BM18" i="10"/>
  <c r="CO26" i="10"/>
  <c r="Y38" i="10"/>
  <c r="CG10" i="10"/>
  <c r="BO28" i="10"/>
  <c r="CU22" i="10"/>
  <c r="U30" i="10"/>
  <c r="Q38" i="10"/>
  <c r="BW14" i="10"/>
  <c r="AQ14" i="10"/>
  <c r="CU36" i="10"/>
  <c r="DG34" i="10"/>
  <c r="BI28" i="10"/>
  <c r="CM14" i="10"/>
  <c r="DG18" i="10"/>
  <c r="AA30" i="10"/>
  <c r="BC6" i="10"/>
  <c r="W10" i="10"/>
  <c r="AG6" i="10"/>
  <c r="M22" i="10"/>
  <c r="CT38" i="10"/>
  <c r="BU6" i="10"/>
  <c r="AC6" i="10"/>
  <c r="G38" i="10"/>
  <c r="CK12" i="10"/>
  <c r="AS26" i="10"/>
  <c r="BQ26" i="10"/>
  <c r="S26" i="10"/>
  <c r="AG18" i="10"/>
  <c r="Q22" i="10"/>
  <c r="CM38" i="10"/>
  <c r="T14" i="10"/>
  <c r="BQ36" i="10"/>
  <c r="I38" i="10"/>
  <c r="DO30" i="10"/>
  <c r="BM36" i="10"/>
  <c r="CK22" i="10"/>
  <c r="AS30" i="10"/>
  <c r="BC26" i="10"/>
  <c r="DE38" i="10"/>
  <c r="BY18" i="10"/>
  <c r="M10" i="10"/>
  <c r="CE34" i="10"/>
  <c r="U8" i="10"/>
  <c r="AY18" i="10"/>
  <c r="CW30" i="10"/>
  <c r="AQ32" i="10"/>
  <c r="CI30" i="10"/>
  <c r="CW22" i="10"/>
  <c r="CK38" i="10"/>
  <c r="BC10" i="10"/>
  <c r="U26" i="10"/>
  <c r="G8" i="10"/>
  <c r="CM18" i="10"/>
  <c r="Q30" i="10"/>
  <c r="I26" i="10"/>
  <c r="BW22" i="10"/>
  <c r="AQ26" i="10"/>
  <c r="CC14" i="10"/>
  <c r="Y30" i="10"/>
  <c r="O20" i="10"/>
  <c r="L38" i="10"/>
  <c r="CU14" i="10"/>
  <c r="BW34" i="10"/>
  <c r="CS38" i="10"/>
  <c r="AG10" i="10"/>
  <c r="CU10" i="10"/>
  <c r="CO16" i="10"/>
  <c r="DG14" i="10"/>
  <c r="DM36" i="10"/>
  <c r="W20" i="10"/>
  <c r="BW30" i="10"/>
  <c r="CG15" i="10"/>
  <c r="CA22" i="10"/>
  <c r="CU23" i="10"/>
  <c r="BQ6" i="10"/>
  <c r="CK36" i="10"/>
  <c r="CD6" i="10"/>
  <c r="CO20" i="10"/>
  <c r="AY6" i="10"/>
  <c r="AY22" i="10"/>
  <c r="Q8" i="10"/>
  <c r="BM22" i="10"/>
  <c r="CK18" i="10"/>
  <c r="O18" i="10"/>
  <c r="G20" i="10"/>
  <c r="CK26" i="10"/>
  <c r="Q10" i="10"/>
  <c r="DK34" i="10"/>
  <c r="AA20" i="10"/>
  <c r="BY28" i="10"/>
  <c r="AS14" i="10"/>
  <c r="CA38" i="10"/>
  <c r="AM26" i="10"/>
  <c r="CG26" i="10"/>
  <c r="U38" i="10"/>
  <c r="Y14" i="10"/>
  <c r="BS30" i="10"/>
  <c r="AA38" i="10"/>
  <c r="DK22" i="10"/>
  <c r="CE23" i="10"/>
  <c r="CK29" i="10"/>
  <c r="BK26" i="10"/>
  <c r="AM22" i="10"/>
  <c r="BK12" i="10"/>
  <c r="CQ26" i="10"/>
  <c r="CQ14" i="10"/>
  <c r="BY30" i="10"/>
  <c r="I14" i="10"/>
  <c r="CO22" i="10"/>
  <c r="BO7" i="10"/>
  <c r="BW10" i="10"/>
  <c r="BU30" i="10"/>
  <c r="AE26" i="10"/>
  <c r="AG14" i="10"/>
  <c r="AM10" i="10"/>
  <c r="S18" i="10"/>
  <c r="CC34" i="10"/>
  <c r="BU26" i="10"/>
  <c r="DE14" i="10"/>
  <c r="M14" i="10"/>
  <c r="BO26" i="10"/>
  <c r="BA26" i="10"/>
  <c r="CW26" i="10"/>
  <c r="CM36" i="10"/>
  <c r="Y26" i="10"/>
  <c r="CQ20" i="10"/>
  <c r="CI36" i="10"/>
  <c r="DM14" i="10"/>
  <c r="K30" i="10"/>
  <c r="DQ14" i="10"/>
  <c r="W38" i="10"/>
  <c r="CI14" i="10"/>
  <c r="CE20" i="10"/>
  <c r="AC14" i="10"/>
  <c r="AG30" i="10"/>
  <c r="K26" i="10"/>
  <c r="CU18" i="10"/>
  <c r="DI16" i="10"/>
  <c r="BY6" i="10"/>
  <c r="BM14" i="10"/>
  <c r="CW14" i="10"/>
  <c r="DI38" i="10"/>
  <c r="K20" i="10"/>
  <c r="BK38" i="10"/>
  <c r="I22" i="10"/>
  <c r="AS10" i="10"/>
  <c r="BY12" i="10"/>
  <c r="AG26" i="10"/>
  <c r="I18" i="10"/>
  <c r="BO36" i="10"/>
  <c r="K22" i="10"/>
  <c r="U20" i="10"/>
  <c r="CS26" i="10"/>
  <c r="CW34" i="10"/>
  <c r="S30" i="10"/>
  <c r="CI38" i="10"/>
  <c r="BY22" i="10"/>
  <c r="CQ34" i="10"/>
  <c r="CG22" i="10"/>
  <c r="AQ10" i="10"/>
  <c r="BE18" i="10"/>
  <c r="BQ22" i="10"/>
  <c r="AO30" i="10"/>
  <c r="CG14" i="10"/>
  <c r="CI20" i="10"/>
  <c r="BE28" i="10"/>
  <c r="CR21" i="10"/>
  <c r="BA38" i="10"/>
  <c r="CQ36" i="10"/>
  <c r="AW26" i="10"/>
  <c r="CR24" i="10"/>
  <c r="CO38" i="10"/>
  <c r="AG38" i="10"/>
  <c r="BE30" i="10"/>
  <c r="BU35" i="10"/>
  <c r="CO30" i="10"/>
  <c r="AM38" i="10"/>
  <c r="CO10" i="10"/>
  <c r="S22" i="10"/>
  <c r="AC10" i="10"/>
  <c r="BU36" i="10"/>
  <c r="BO6" i="10"/>
  <c r="CS10" i="10"/>
  <c r="P10" i="10"/>
  <c r="BO38" i="10"/>
  <c r="CK14" i="10"/>
  <c r="CC22" i="10"/>
  <c r="I28" i="10"/>
  <c r="CQ15" i="10"/>
  <c r="BQ38" i="10"/>
  <c r="CU26" i="10"/>
  <c r="BO22" i="10"/>
  <c r="AS38" i="10"/>
  <c r="E28" i="10"/>
  <c r="M28" i="10"/>
  <c r="CA30" i="10"/>
  <c r="W26" i="10"/>
  <c r="BK6" i="10"/>
  <c r="BU14" i="10"/>
  <c r="AA14" i="10"/>
  <c r="BK36" i="10"/>
  <c r="AC34" i="10"/>
  <c r="U10" i="10"/>
  <c r="CQ18" i="10"/>
  <c r="K18" i="10"/>
  <c r="CK30" i="10"/>
  <c r="AS18" i="10"/>
  <c r="BS10" i="10"/>
  <c r="AY30" i="10"/>
  <c r="AE6" i="10"/>
  <c r="CC38" i="10"/>
  <c r="K29" i="10"/>
  <c r="E34" i="10"/>
  <c r="E20" i="10"/>
  <c r="AS6" i="10"/>
  <c r="E38" i="10"/>
  <c r="CF21" i="10"/>
  <c r="CE22" i="10"/>
  <c r="E16" i="10"/>
  <c r="E14" i="10"/>
  <c r="E10" i="10"/>
  <c r="CS34" i="10"/>
  <c r="CO18" i="10"/>
  <c r="AE34" i="10"/>
  <c r="Q6" i="10"/>
  <c r="DM6" i="10"/>
  <c r="CW6" i="10"/>
  <c r="I6" i="10"/>
  <c r="DO6" i="10"/>
  <c r="DE6" i="10"/>
  <c r="CK6" i="10"/>
  <c r="CS6" i="10"/>
  <c r="CN6" i="10"/>
  <c r="E26" i="10"/>
  <c r="AA10" i="10"/>
  <c r="AY31" i="10"/>
  <c r="BA22" i="10"/>
  <c r="E30" i="10"/>
  <c r="BY34" i="10"/>
  <c r="D5" i="10"/>
  <c r="DG6" i="10"/>
  <c r="S6" i="10"/>
  <c r="DI6" i="10"/>
  <c r="CK5" i="10"/>
  <c r="DC6" i="10"/>
  <c r="W6" i="10"/>
  <c r="CE6" i="10"/>
  <c r="CQ6" i="10"/>
  <c r="K6" i="10"/>
  <c r="DA6" i="10"/>
  <c r="CZ5" i="10"/>
  <c r="AH38" i="10"/>
  <c r="AY38" i="10"/>
  <c r="Y18" i="10"/>
  <c r="CI34" i="10"/>
  <c r="W30" i="10"/>
  <c r="CG6" i="10"/>
  <c r="CU6" i="10"/>
  <c r="Y6" i="10"/>
  <c r="M6" i="10"/>
  <c r="DQ6" i="10"/>
  <c r="CM6" i="10"/>
  <c r="AA6" i="10"/>
  <c r="DQ5" i="10"/>
  <c r="L5" i="10"/>
  <c r="CI6" i="10"/>
  <c r="CD31" i="10"/>
  <c r="E18" i="10"/>
  <c r="CE14" i="10"/>
  <c r="CA26" i="10"/>
  <c r="E22" i="10"/>
  <c r="F28" i="10"/>
  <c r="AE14" i="10"/>
  <c r="V10" i="10"/>
  <c r="E6" i="10"/>
  <c r="H6" i="10"/>
  <c r="DK6" i="10"/>
  <c r="U6" i="10"/>
  <c r="CY6" i="10"/>
  <c r="CV6" i="10"/>
  <c r="CO6" i="10"/>
  <c r="G6" i="10"/>
  <c r="J6" i="10"/>
  <c r="O6" i="10"/>
  <c r="C14" i="10"/>
  <c r="C10" i="10"/>
  <c r="C28" i="10"/>
  <c r="C30" i="10"/>
  <c r="C38" i="10"/>
  <c r="C46" i="10"/>
  <c r="C41" i="10"/>
  <c r="C40" i="10"/>
  <c r="Q110" i="3"/>
  <c r="R110" i="3" s="1"/>
  <c r="Q105" i="3"/>
  <c r="R105" i="3" s="1"/>
  <c r="G62" i="13"/>
  <c r="G80" i="13"/>
  <c r="G77" i="13"/>
  <c r="G96" i="13"/>
  <c r="G68" i="13"/>
  <c r="Q111" i="3"/>
  <c r="R111" i="3" s="1"/>
  <c r="Q104" i="3"/>
  <c r="R104" i="3" s="1"/>
  <c r="G66" i="13"/>
  <c r="G72" i="13"/>
  <c r="G78" i="13"/>
  <c r="Q99" i="3"/>
  <c r="R99" i="3" s="1"/>
  <c r="Q106" i="3"/>
  <c r="R106" i="3" s="1"/>
  <c r="G81" i="13"/>
  <c r="Q119" i="3"/>
  <c r="R119" i="3" s="1"/>
  <c r="G90" i="13"/>
  <c r="Q101" i="3"/>
  <c r="R101" i="3" s="1"/>
  <c r="Q117" i="3"/>
  <c r="R117" i="3" s="1"/>
  <c r="Q41" i="3"/>
  <c r="Q113" i="3"/>
  <c r="R113" i="3" s="1"/>
  <c r="Q112" i="3"/>
  <c r="R112" i="3" s="1"/>
  <c r="Q114" i="3"/>
  <c r="R114" i="3" s="1"/>
  <c r="G86" i="13"/>
  <c r="Q10" i="3"/>
  <c r="Q59" i="3"/>
  <c r="R59" i="3" s="1"/>
  <c r="Q63" i="3"/>
  <c r="R63" i="3" s="1"/>
  <c r="Q50" i="3"/>
  <c r="R50" i="3" s="1"/>
  <c r="Q76" i="3"/>
  <c r="R76" i="3" s="1"/>
  <c r="Q64" i="3"/>
  <c r="R64" i="3" s="1"/>
  <c r="Q81" i="3"/>
  <c r="R81" i="3" s="1"/>
  <c r="Q7" i="3"/>
  <c r="Q38" i="3"/>
  <c r="Q16" i="3"/>
  <c r="Q11" i="3"/>
  <c r="Q36" i="3"/>
  <c r="Q28" i="3"/>
  <c r="G92" i="13"/>
  <c r="Q34" i="3"/>
  <c r="Q37" i="3"/>
  <c r="R37" i="3" s="1"/>
  <c r="B37" i="8" s="1"/>
  <c r="Q18" i="3"/>
  <c r="R18" i="3" s="1"/>
  <c r="Q78" i="3"/>
  <c r="R78" i="3" s="1"/>
  <c r="Q27" i="3"/>
  <c r="Q89" i="3"/>
  <c r="R89" i="3" s="1"/>
  <c r="Q23" i="3"/>
  <c r="R23" i="3" s="1"/>
  <c r="X3" i="10" s="1"/>
  <c r="Q33" i="3"/>
  <c r="Q12" i="3"/>
  <c r="Q31" i="3"/>
  <c r="R31" i="3" s="1"/>
  <c r="Q103" i="3"/>
  <c r="R103" i="3" s="1"/>
  <c r="Q3" i="3"/>
  <c r="Q95" i="3"/>
  <c r="R95" i="3" s="1"/>
  <c r="Q65" i="3"/>
  <c r="R65" i="3" s="1"/>
  <c r="Q66" i="3"/>
  <c r="R66" i="3" s="1"/>
  <c r="Q53" i="3"/>
  <c r="R53" i="3" s="1"/>
  <c r="Q121" i="3"/>
  <c r="R121" i="3" s="1"/>
  <c r="Q115" i="3"/>
  <c r="R115" i="3" s="1"/>
  <c r="Q52" i="3"/>
  <c r="R52" i="3" s="1"/>
  <c r="Q13" i="3"/>
  <c r="Q120" i="3"/>
  <c r="R120" i="3" s="1"/>
  <c r="Q102" i="3"/>
  <c r="R102" i="3" s="1"/>
  <c r="Q45" i="3"/>
  <c r="R45" i="3" s="1"/>
  <c r="Q93" i="3"/>
  <c r="R93" i="3" s="1"/>
  <c r="B93" i="8"/>
  <c r="Q54" i="3"/>
  <c r="R54" i="3" s="1"/>
  <c r="Q90" i="3"/>
  <c r="R90" i="3" s="1"/>
  <c r="Q25" i="3"/>
  <c r="Q48" i="3"/>
  <c r="R48" i="3" s="1"/>
  <c r="Q98" i="3"/>
  <c r="R98" i="3" s="1"/>
  <c r="Q17" i="3"/>
  <c r="R17" i="3" s="1"/>
  <c r="S3" i="9" s="1"/>
  <c r="Q91" i="3"/>
  <c r="R91" i="3" s="1"/>
  <c r="B91" i="8"/>
  <c r="Q80" i="3"/>
  <c r="R80" i="3" s="1"/>
  <c r="B80" i="8"/>
  <c r="Q85" i="3"/>
  <c r="R85" i="3" s="1"/>
  <c r="Q109" i="3"/>
  <c r="R109" i="3" s="1"/>
  <c r="Q74" i="3"/>
  <c r="R74" i="3" s="1"/>
  <c r="Q40" i="3"/>
  <c r="R40" i="3" s="1"/>
  <c r="Q49" i="3"/>
  <c r="R49" i="3" s="1"/>
  <c r="Q60" i="3"/>
  <c r="R60" i="3" s="1"/>
  <c r="Q9" i="3"/>
  <c r="Q43" i="3"/>
  <c r="R43" i="3" s="1"/>
  <c r="B43" i="8" s="1"/>
  <c r="Q108" i="3"/>
  <c r="R108" i="3" s="1"/>
  <c r="Q107" i="3"/>
  <c r="R107" i="3" s="1"/>
  <c r="B107" i="8"/>
  <c r="Q24" i="3"/>
  <c r="Q32" i="3"/>
  <c r="Q72" i="3"/>
  <c r="R72" i="3" s="1"/>
  <c r="B72" i="8"/>
  <c r="Q73" i="3"/>
  <c r="R73" i="3" s="1"/>
  <c r="Q58" i="3"/>
  <c r="R58" i="3" s="1"/>
  <c r="Q30" i="3"/>
  <c r="Q70" i="3"/>
  <c r="R70" i="3" s="1"/>
  <c r="Q96" i="3"/>
  <c r="R96" i="3" s="1"/>
  <c r="Q6" i="3"/>
  <c r="R6" i="3" s="1"/>
  <c r="Q118" i="3"/>
  <c r="R118" i="3" s="1"/>
  <c r="Q39" i="3"/>
  <c r="Q21" i="3"/>
  <c r="Q67" i="3"/>
  <c r="R67" i="3" s="1"/>
  <c r="B67" i="8"/>
  <c r="Q71" i="3"/>
  <c r="R71" i="3" s="1"/>
  <c r="Q100" i="3"/>
  <c r="R100" i="3" s="1"/>
  <c r="Q15" i="3"/>
  <c r="Q94" i="3"/>
  <c r="R94" i="3" s="1"/>
  <c r="Q88" i="3"/>
  <c r="R88" i="3" s="1"/>
  <c r="Q86" i="3"/>
  <c r="R86" i="3" s="1"/>
  <c r="Q46" i="3"/>
  <c r="R46" i="3" s="1"/>
  <c r="Q19" i="3"/>
  <c r="R19" i="3" s="1"/>
  <c r="Q26" i="3"/>
  <c r="Q55" i="3"/>
  <c r="R55" i="3" s="1"/>
  <c r="Q14" i="3"/>
  <c r="Q35" i="3"/>
  <c r="R35" i="3" s="1"/>
  <c r="AK3" i="9" s="1"/>
  <c r="Q69" i="3"/>
  <c r="R69" i="3" s="1"/>
  <c r="Q44" i="3"/>
  <c r="R44" i="3" s="1"/>
  <c r="AT3" i="9" s="1"/>
  <c r="Q29" i="3"/>
  <c r="Q61" i="3"/>
  <c r="R61" i="3" s="1"/>
  <c r="Q62" i="3"/>
  <c r="R62" i="3" s="1"/>
  <c r="Q8" i="3"/>
  <c r="R8" i="3" s="1"/>
  <c r="I3" i="10" s="1"/>
  <c r="Q20" i="3"/>
  <c r="Q97" i="3"/>
  <c r="R97" i="3" s="1"/>
  <c r="Q83" i="3"/>
  <c r="R83" i="3" s="1"/>
  <c r="Q116" i="3"/>
  <c r="R116" i="3" s="1"/>
  <c r="Q42" i="3"/>
  <c r="R42" i="3" s="1"/>
  <c r="Q4" i="3"/>
  <c r="R4" i="3" s="1"/>
  <c r="F3" i="9" s="1"/>
  <c r="Q84" i="3"/>
  <c r="R84" i="3" s="1"/>
  <c r="Q22" i="3"/>
  <c r="Q5" i="3"/>
  <c r="Q79" i="3"/>
  <c r="R79" i="3" s="1"/>
  <c r="Q92" i="3"/>
  <c r="R92" i="3" s="1"/>
  <c r="Q75" i="3"/>
  <c r="R75" i="3" s="1"/>
  <c r="Q56" i="3"/>
  <c r="R56" i="3" s="1"/>
  <c r="Q51" i="3"/>
  <c r="R51" i="3" s="1"/>
  <c r="Q77" i="3"/>
  <c r="R77" i="3" s="1"/>
  <c r="Q57" i="3"/>
  <c r="R57" i="3" s="1"/>
  <c r="Q47" i="3"/>
  <c r="R47" i="3" s="1"/>
  <c r="AV3" i="10" s="1"/>
  <c r="Q87" i="3"/>
  <c r="R87" i="3" s="1"/>
  <c r="Q82" i="3"/>
  <c r="R82" i="3" s="1"/>
  <c r="Q68" i="3"/>
  <c r="R68" i="3" s="1"/>
  <c r="Q2" i="3"/>
  <c r="G99" i="13"/>
  <c r="N80" i="13"/>
  <c r="N96" i="13"/>
  <c r="M80" i="13"/>
  <c r="M96" i="13"/>
  <c r="M90" i="13"/>
  <c r="M81" i="13"/>
  <c r="M83" i="13"/>
  <c r="L80" i="13"/>
  <c r="L96" i="13"/>
  <c r="L98" i="13"/>
  <c r="L77" i="13"/>
  <c r="N86" i="13"/>
  <c r="M72" i="13"/>
  <c r="N68" i="13"/>
  <c r="N84" i="13"/>
  <c r="N89" i="13"/>
  <c r="N71" i="13"/>
  <c r="M68" i="13"/>
  <c r="M84" i="13"/>
  <c r="M69" i="13"/>
  <c r="M74" i="13"/>
  <c r="L68" i="13"/>
  <c r="L78" i="13"/>
  <c r="N72" i="13"/>
  <c r="N92" i="13"/>
  <c r="N90" i="13"/>
  <c r="N65" i="13"/>
  <c r="N82" i="13"/>
  <c r="N98" i="13"/>
  <c r="M92" i="13"/>
  <c r="M78" i="13"/>
  <c r="M93" i="13"/>
  <c r="M95" i="13"/>
  <c r="M98" i="13"/>
  <c r="L92" i="13"/>
  <c r="L86" i="13"/>
  <c r="N78" i="13"/>
  <c r="M86" i="13"/>
  <c r="L89" i="13"/>
  <c r="L72" i="13"/>
  <c r="L90" i="13"/>
  <c r="L74" i="13"/>
  <c r="BP4" i="11"/>
  <c r="BQ4" i="11"/>
  <c r="BR4" i="11"/>
  <c r="O113" i="3"/>
  <c r="O108" i="3"/>
  <c r="O121" i="3"/>
  <c r="O105" i="3"/>
  <c r="O100" i="3"/>
  <c r="O103" i="3"/>
  <c r="O63" i="3"/>
  <c r="O86" i="3"/>
  <c r="O84" i="3"/>
  <c r="O89" i="3"/>
  <c r="O115" i="3"/>
  <c r="O101" i="3"/>
  <c r="O99" i="3"/>
  <c r="O104" i="3"/>
  <c r="O112" i="3"/>
  <c r="O98" i="3"/>
  <c r="O120" i="3"/>
  <c r="O76" i="3"/>
  <c r="O80" i="3"/>
  <c r="O74" i="3"/>
  <c r="O66" i="3"/>
  <c r="O82" i="3"/>
  <c r="O62" i="3"/>
  <c r="O69" i="3"/>
  <c r="O64" i="3"/>
  <c r="O68" i="3"/>
  <c r="O109" i="3"/>
  <c r="O102" i="3"/>
  <c r="O111" i="3"/>
  <c r="O118" i="3"/>
  <c r="O75" i="3"/>
  <c r="O72" i="3"/>
  <c r="O70" i="3"/>
  <c r="O78" i="3"/>
  <c r="O73" i="3"/>
  <c r="O71" i="3"/>
  <c r="O91" i="3"/>
  <c r="O87" i="3"/>
  <c r="O97" i="3"/>
  <c r="O93" i="3"/>
  <c r="O81" i="3"/>
  <c r="O117" i="3"/>
  <c r="O106" i="3"/>
  <c r="O114" i="3"/>
  <c r="O119" i="3"/>
  <c r="O116" i="3"/>
  <c r="O107" i="3"/>
  <c r="O110" i="3"/>
  <c r="O94" i="3"/>
  <c r="O85" i="3"/>
  <c r="O92" i="3"/>
  <c r="O77" i="3"/>
  <c r="O90" i="3"/>
  <c r="O65" i="3"/>
  <c r="O79" i="3"/>
  <c r="O95" i="3"/>
  <c r="O67" i="3"/>
  <c r="O88" i="3"/>
  <c r="O96" i="3"/>
  <c r="O83" i="3"/>
  <c r="P110" i="3"/>
  <c r="P107" i="3"/>
  <c r="P116" i="3"/>
  <c r="P119" i="3"/>
  <c r="P114" i="3"/>
  <c r="P106" i="3"/>
  <c r="P117" i="3"/>
  <c r="P118" i="3"/>
  <c r="P111" i="3"/>
  <c r="P102" i="3"/>
  <c r="P109" i="3"/>
  <c r="P120" i="3"/>
  <c r="P98" i="3"/>
  <c r="P112" i="3"/>
  <c r="P104" i="3"/>
  <c r="P99" i="3"/>
  <c r="P101" i="3"/>
  <c r="P115" i="3"/>
  <c r="P103" i="3"/>
  <c r="P100" i="3"/>
  <c r="P105" i="3"/>
  <c r="P121" i="3"/>
  <c r="P108" i="3"/>
  <c r="P113" i="3"/>
  <c r="P68" i="3"/>
  <c r="P93" i="3"/>
  <c r="P87" i="3"/>
  <c r="P80" i="3"/>
  <c r="P81" i="3"/>
  <c r="P72" i="3"/>
  <c r="P85" i="3"/>
  <c r="P71" i="3"/>
  <c r="P75" i="3"/>
  <c r="P79" i="3"/>
  <c r="P97" i="3"/>
  <c r="P95" i="3"/>
  <c r="P67" i="3"/>
  <c r="P92" i="3"/>
  <c r="P74" i="3"/>
  <c r="P77" i="3"/>
  <c r="P90" i="3"/>
  <c r="P63" i="3"/>
  <c r="P89" i="3"/>
  <c r="P94" i="3"/>
  <c r="P86" i="3"/>
  <c r="P64" i="3"/>
  <c r="P66" i="3"/>
  <c r="P73" i="3"/>
  <c r="P69" i="3"/>
  <c r="P70" i="3"/>
  <c r="P83" i="3"/>
  <c r="P76" i="3"/>
  <c r="P65" i="3"/>
  <c r="P96" i="3"/>
  <c r="P91" i="3"/>
  <c r="P62" i="3"/>
  <c r="P82" i="3"/>
  <c r="P78" i="3"/>
  <c r="P88" i="3"/>
  <c r="P84" i="3"/>
  <c r="BG14" i="10"/>
  <c r="AU42" i="10"/>
  <c r="AI10" i="10"/>
  <c r="AU12" i="10"/>
  <c r="N66" i="13"/>
  <c r="BG26" i="10"/>
  <c r="BG48" i="10"/>
  <c r="AS12" i="10"/>
  <c r="L66" i="13"/>
  <c r="G74" i="13"/>
  <c r="AU30" i="10"/>
  <c r="AI44" i="10"/>
  <c r="AI38" i="10"/>
  <c r="AU26" i="10"/>
  <c r="AN25" i="10"/>
  <c r="AI28" i="10"/>
  <c r="N74" i="13"/>
  <c r="C48" i="10"/>
  <c r="BG28" i="10"/>
  <c r="AU40" i="10"/>
  <c r="AI32" i="10"/>
  <c r="AE17" i="13"/>
  <c r="AF17" i="13"/>
  <c r="BE12" i="10"/>
  <c r="C28" i="13"/>
  <c r="AF28" i="13"/>
  <c r="AF16" i="13"/>
  <c r="AG16" i="13"/>
  <c r="D4" i="13"/>
  <c r="D41" i="13"/>
  <c r="AE41" i="13"/>
  <c r="AF54" i="13"/>
  <c r="AG54" i="13"/>
  <c r="AE54" i="13"/>
  <c r="E58" i="13"/>
  <c r="AF58" i="13"/>
  <c r="AG58" i="13"/>
  <c r="AE58" i="13"/>
  <c r="C62" i="13"/>
  <c r="AF62" i="13"/>
  <c r="AE62" i="13"/>
  <c r="AG62" i="13"/>
  <c r="D27" i="13"/>
  <c r="AG27" i="13"/>
  <c r="AE27" i="13"/>
  <c r="AF27" i="13"/>
  <c r="C15" i="13"/>
  <c r="AE15" i="13"/>
  <c r="AF15" i="13"/>
  <c r="AG15" i="13"/>
  <c r="D52" i="13"/>
  <c r="AE52" i="13"/>
  <c r="AF52" i="13"/>
  <c r="AG52" i="13"/>
  <c r="D40" i="13"/>
  <c r="AE40" i="13"/>
  <c r="AF40" i="13"/>
  <c r="AG40" i="13"/>
  <c r="D26" i="13"/>
  <c r="AF26" i="13"/>
  <c r="AG26" i="13"/>
  <c r="AE26" i="13"/>
  <c r="C14" i="13"/>
  <c r="AE14" i="13"/>
  <c r="AF14" i="13"/>
  <c r="AG14" i="13"/>
  <c r="D51" i="13"/>
  <c r="AE51" i="13"/>
  <c r="AF51" i="13"/>
  <c r="AG51" i="13"/>
  <c r="D39" i="13"/>
  <c r="AG39" i="13"/>
  <c r="AE39" i="13"/>
  <c r="AF39" i="13"/>
  <c r="C25" i="13"/>
  <c r="AE25" i="13"/>
  <c r="AF25" i="13"/>
  <c r="AG25" i="13"/>
  <c r="D13" i="13"/>
  <c r="AE13" i="13"/>
  <c r="AF13" i="13"/>
  <c r="AG13" i="13"/>
  <c r="C50" i="13"/>
  <c r="AE50" i="13"/>
  <c r="AF50" i="13"/>
  <c r="AG50" i="13"/>
  <c r="C38" i="13"/>
  <c r="AE38" i="13"/>
  <c r="AG38" i="13"/>
  <c r="AF38" i="13"/>
  <c r="D55" i="13"/>
  <c r="AG55" i="13"/>
  <c r="AE55" i="13"/>
  <c r="AF55" i="13"/>
  <c r="E59" i="13"/>
  <c r="AE59" i="13"/>
  <c r="AF59" i="13"/>
  <c r="AG59" i="13"/>
  <c r="D24" i="13"/>
  <c r="AE24" i="13"/>
  <c r="AF24" i="13"/>
  <c r="AG24" i="13"/>
  <c r="D12" i="13"/>
  <c r="AE12" i="13"/>
  <c r="AF12" i="13"/>
  <c r="AG12" i="13"/>
  <c r="D49" i="13"/>
  <c r="AG49" i="13"/>
  <c r="AE49" i="13"/>
  <c r="AF49" i="13"/>
  <c r="C37" i="13"/>
  <c r="AF37" i="13"/>
  <c r="AG37" i="13"/>
  <c r="AE37" i="13"/>
  <c r="AG3" i="13"/>
  <c r="C23" i="13"/>
  <c r="AE23" i="13"/>
  <c r="AF23" i="13"/>
  <c r="AG23" i="13"/>
  <c r="D11" i="13"/>
  <c r="AE11" i="13"/>
  <c r="AF11" i="13"/>
  <c r="AG11" i="13"/>
  <c r="C48" i="13"/>
  <c r="AE48" i="13"/>
  <c r="AF48" i="13"/>
  <c r="AG48" i="13"/>
  <c r="D36" i="13"/>
  <c r="AF36" i="13"/>
  <c r="AG36" i="13"/>
  <c r="AE36" i="13"/>
  <c r="AM3" i="13"/>
  <c r="AQ3" i="13"/>
  <c r="AU3" i="13"/>
  <c r="D22" i="13"/>
  <c r="AE22" i="13"/>
  <c r="AF22" i="13"/>
  <c r="AG22" i="13"/>
  <c r="C10" i="13"/>
  <c r="AE10" i="13"/>
  <c r="AF10" i="13"/>
  <c r="AG10" i="13"/>
  <c r="D47" i="13"/>
  <c r="AE47" i="13"/>
  <c r="AF47" i="13"/>
  <c r="AG47" i="13"/>
  <c r="D35" i="13"/>
  <c r="AE35" i="13"/>
  <c r="AF35" i="13"/>
  <c r="AG35" i="13"/>
  <c r="D56" i="13"/>
  <c r="AF56" i="13"/>
  <c r="AG56" i="13"/>
  <c r="AE56" i="13"/>
  <c r="D60" i="13"/>
  <c r="AE60" i="13"/>
  <c r="AF60" i="13"/>
  <c r="AG60" i="13"/>
  <c r="E21" i="13"/>
  <c r="AE21" i="13"/>
  <c r="AF21" i="13"/>
  <c r="AG21" i="13"/>
  <c r="AE9" i="13"/>
  <c r="AF9" i="13"/>
  <c r="AG9" i="13"/>
  <c r="AE46" i="13"/>
  <c r="AF46" i="13"/>
  <c r="AG46" i="13"/>
  <c r="C34" i="13"/>
  <c r="AF34" i="13"/>
  <c r="AG34" i="13"/>
  <c r="AE34" i="13"/>
  <c r="D20" i="13"/>
  <c r="AE20" i="13"/>
  <c r="AF20" i="13"/>
  <c r="AG20" i="13"/>
  <c r="D8" i="13"/>
  <c r="AE8" i="13"/>
  <c r="AF8" i="13"/>
  <c r="AG8" i="13"/>
  <c r="C45" i="13"/>
  <c r="AE45" i="13"/>
  <c r="AF45" i="13"/>
  <c r="AG45" i="13"/>
  <c r="C33" i="13"/>
  <c r="AE33" i="13"/>
  <c r="AG33" i="13"/>
  <c r="AF33" i="13"/>
  <c r="AE19" i="13"/>
  <c r="AF19" i="13"/>
  <c r="AG19" i="13"/>
  <c r="C7" i="13"/>
  <c r="AE7" i="13"/>
  <c r="AF7" i="13"/>
  <c r="AG7" i="13"/>
  <c r="C44" i="13"/>
  <c r="AE44" i="13"/>
  <c r="AF44" i="13"/>
  <c r="AG44" i="13"/>
  <c r="C32" i="13"/>
  <c r="AE32" i="13"/>
  <c r="AF32" i="13"/>
  <c r="AG32" i="13"/>
  <c r="AF53" i="13"/>
  <c r="AE53" i="13"/>
  <c r="D57" i="13"/>
  <c r="AF57" i="13"/>
  <c r="AE57" i="13"/>
  <c r="AG57" i="13"/>
  <c r="D30" i="13"/>
  <c r="AE30" i="13"/>
  <c r="AF30" i="13"/>
  <c r="AG30" i="13"/>
  <c r="C18" i="13"/>
  <c r="AE18" i="13"/>
  <c r="AF18" i="13"/>
  <c r="AG18" i="13"/>
  <c r="D6" i="13"/>
  <c r="AE6" i="13"/>
  <c r="AF6" i="13"/>
  <c r="AG6" i="13"/>
  <c r="D43" i="13"/>
  <c r="AE43" i="13"/>
  <c r="AF43" i="13"/>
  <c r="AG43" i="13"/>
  <c r="D31" i="13"/>
  <c r="AE31" i="13"/>
  <c r="AF31" i="13"/>
  <c r="AG31" i="13"/>
  <c r="M12" i="10"/>
  <c r="AI20" i="10"/>
  <c r="AI6" i="10"/>
  <c r="AE12" i="10"/>
  <c r="BG46" i="10"/>
  <c r="AK24" i="10"/>
  <c r="AU14" i="10"/>
  <c r="W12" i="10"/>
  <c r="AI12" i="10"/>
  <c r="BG38" i="10"/>
  <c r="AW12" i="10"/>
  <c r="O12" i="10"/>
  <c r="BG30" i="10"/>
  <c r="AU28" i="10"/>
  <c r="AU18" i="10"/>
  <c r="AO12" i="10"/>
  <c r="AG12" i="10"/>
  <c r="Q12" i="10"/>
  <c r="AI50" i="10"/>
  <c r="BC12" i="10"/>
  <c r="AI18" i="10"/>
  <c r="BG20" i="10"/>
  <c r="AI26" i="10"/>
  <c r="G24" i="10"/>
  <c r="BG10" i="10"/>
  <c r="BG18" i="10"/>
  <c r="AY24" i="10"/>
  <c r="AY48" i="10"/>
  <c r="K12" i="10"/>
  <c r="AU38" i="10"/>
  <c r="U24" i="10"/>
  <c r="W24" i="10"/>
  <c r="BI12" i="10"/>
  <c r="AL10" i="10"/>
  <c r="E12" i="10"/>
  <c r="AC12" i="10"/>
  <c r="BG6" i="10"/>
  <c r="AM12" i="10"/>
  <c r="C12" i="10"/>
  <c r="Y12" i="10"/>
  <c r="AU10" i="10"/>
  <c r="BG44" i="10"/>
  <c r="O117" i="13"/>
  <c r="K117" i="13"/>
  <c r="S117" i="13"/>
  <c r="S105" i="13"/>
  <c r="O105" i="13"/>
  <c r="K104" i="13"/>
  <c r="S104" i="13"/>
  <c r="O104" i="13"/>
  <c r="G12" i="10"/>
  <c r="AI14" i="10"/>
  <c r="AU16" i="10"/>
  <c r="K24" i="10"/>
  <c r="K115" i="13"/>
  <c r="O115" i="13"/>
  <c r="K114" i="13"/>
  <c r="S114" i="13"/>
  <c r="O102" i="13"/>
  <c r="S102" i="13"/>
  <c r="K113" i="13"/>
  <c r="S113" i="13"/>
  <c r="K101" i="13"/>
  <c r="S101" i="13"/>
  <c r="O112" i="13"/>
  <c r="S112" i="13"/>
  <c r="I12" i="10"/>
  <c r="O110" i="13"/>
  <c r="S110" i="13"/>
  <c r="O120" i="13"/>
  <c r="S120" i="13"/>
  <c r="S108" i="13"/>
  <c r="K108" i="13"/>
  <c r="O119" i="13"/>
  <c r="K119" i="13"/>
  <c r="S119" i="13"/>
  <c r="S107" i="13"/>
  <c r="K107" i="13"/>
  <c r="O106" i="13"/>
  <c r="S106" i="13"/>
  <c r="N94" i="13"/>
  <c r="N85" i="13"/>
  <c r="G97" i="13"/>
  <c r="G94" i="13"/>
  <c r="G82" i="13"/>
  <c r="M88" i="13"/>
  <c r="L64" i="13"/>
  <c r="M100" i="13"/>
  <c r="M82" i="13"/>
  <c r="M94" i="13"/>
  <c r="G88" i="13"/>
  <c r="M76" i="13"/>
  <c r="N70" i="13"/>
  <c r="N88" i="13"/>
  <c r="G70" i="13"/>
  <c r="L94" i="13"/>
  <c r="L88" i="13"/>
  <c r="G100" i="13"/>
  <c r="M70" i="13"/>
  <c r="L82" i="13"/>
  <c r="L70" i="13"/>
  <c r="L100" i="13"/>
  <c r="L97" i="13"/>
  <c r="M64" i="13"/>
  <c r="N100" i="13"/>
  <c r="E32" i="13"/>
  <c r="E47" i="13"/>
  <c r="H64" i="9"/>
  <c r="J70" i="9"/>
  <c r="I70" i="9"/>
  <c r="N67" i="9"/>
  <c r="J63" i="9"/>
  <c r="O63" i="9"/>
  <c r="C6" i="10"/>
  <c r="C47" i="10"/>
  <c r="C44" i="10"/>
  <c r="C8" i="10"/>
  <c r="C50" i="10"/>
  <c r="C9" i="10"/>
  <c r="C42" i="10"/>
  <c r="C18" i="10"/>
  <c r="C20" i="10"/>
  <c r="C26" i="10"/>
  <c r="BA27" i="10"/>
  <c r="G35" i="10"/>
  <c r="E14" i="13"/>
  <c r="CA19" i="10"/>
  <c r="DA24" i="10"/>
  <c r="AK19" i="10"/>
  <c r="BG19" i="10"/>
  <c r="G27" i="10"/>
  <c r="M48" i="10"/>
  <c r="AY32" i="10"/>
  <c r="AY16" i="10"/>
  <c r="AA8" i="10"/>
  <c r="E51" i="13"/>
  <c r="E39" i="13"/>
  <c r="C47" i="13"/>
  <c r="AC32" i="10"/>
  <c r="S16" i="10"/>
  <c r="CS8" i="10"/>
  <c r="DK24" i="10"/>
  <c r="BM16" i="10"/>
  <c r="CQ24" i="10"/>
  <c r="Q24" i="10"/>
  <c r="BI16" i="10"/>
  <c r="BU24" i="10"/>
  <c r="DQ8" i="10"/>
  <c r="Q16" i="10"/>
  <c r="DE32" i="10"/>
  <c r="AU24" i="10"/>
  <c r="AI48" i="10"/>
  <c r="AA24" i="10"/>
  <c r="BY24" i="10"/>
  <c r="CU24" i="10"/>
  <c r="BK40" i="10"/>
  <c r="BW40" i="10"/>
  <c r="CW48" i="10"/>
  <c r="DA40" i="10"/>
  <c r="E32" i="10"/>
  <c r="CH8" i="10"/>
  <c r="O16" i="10"/>
  <c r="BC16" i="10"/>
  <c r="CG32" i="10"/>
  <c r="DA8" i="10"/>
  <c r="I24" i="10"/>
  <c r="BO24" i="10"/>
  <c r="AW24" i="10"/>
  <c r="AO32" i="10"/>
  <c r="CA32" i="10"/>
  <c r="BG32" i="10"/>
  <c r="CI8" i="10"/>
  <c r="DE16" i="10"/>
  <c r="CM8" i="10"/>
  <c r="DE24" i="10"/>
  <c r="Y16" i="10"/>
  <c r="AQ16" i="10"/>
  <c r="BK32" i="10"/>
  <c r="AK8" i="10"/>
  <c r="CW24" i="10"/>
  <c r="CM16" i="10"/>
  <c r="DI24" i="10"/>
  <c r="BU40" i="10"/>
  <c r="K16" i="10"/>
  <c r="BO40" i="10"/>
  <c r="BO48" i="10"/>
  <c r="DE48" i="10"/>
  <c r="BY48" i="10"/>
  <c r="AK48" i="10"/>
  <c r="AS48" i="10"/>
  <c r="O48" i="10"/>
  <c r="CS40" i="10"/>
  <c r="CY40" i="10"/>
  <c r="CE32" i="10"/>
  <c r="CK24" i="10"/>
  <c r="Q32" i="10"/>
  <c r="AC24" i="10"/>
  <c r="BE8" i="10"/>
  <c r="BW24" i="10"/>
  <c r="AG32" i="10"/>
  <c r="K32" i="10"/>
  <c r="DO16" i="10"/>
  <c r="BK48" i="10"/>
  <c r="DI48" i="10"/>
  <c r="BY40" i="10"/>
  <c r="AC48" i="10"/>
  <c r="CI24" i="10"/>
  <c r="CY24" i="10"/>
  <c r="BK8" i="10"/>
  <c r="CM24" i="10"/>
  <c r="BG8" i="10"/>
  <c r="BI24" i="10"/>
  <c r="S24" i="10"/>
  <c r="AW16" i="10"/>
  <c r="CO8" i="10"/>
  <c r="DQ32" i="10"/>
  <c r="AG8" i="10"/>
  <c r="Q40" i="10"/>
  <c r="AQ40" i="10"/>
  <c r="BE48" i="10"/>
  <c r="CG48" i="10"/>
  <c r="E8" i="10"/>
  <c r="BF32" i="10"/>
  <c r="AI16" i="10"/>
  <c r="CC24" i="10"/>
  <c r="AU32" i="10"/>
  <c r="CA24" i="10"/>
  <c r="S8" i="10"/>
  <c r="AS32" i="10"/>
  <c r="CS32" i="10"/>
  <c r="AU8" i="10"/>
  <c r="CK8" i="10"/>
  <c r="BS8" i="10"/>
  <c r="Y8" i="10"/>
  <c r="AW32" i="10"/>
  <c r="DO24" i="10"/>
  <c r="CS16" i="10"/>
  <c r="AY8" i="10"/>
  <c r="W16" i="10"/>
  <c r="AA32" i="10"/>
  <c r="BO8" i="10"/>
  <c r="AQ24" i="10"/>
  <c r="CO24" i="10"/>
  <c r="BU48" i="10"/>
  <c r="BO16" i="10"/>
  <c r="CE16" i="10"/>
  <c r="BQ48" i="10"/>
  <c r="BI48" i="10"/>
  <c r="CW40" i="10"/>
  <c r="CK40" i="10"/>
  <c r="CE40" i="10"/>
  <c r="CE48" i="10"/>
  <c r="Y48" i="10"/>
  <c r="BG40" i="10"/>
  <c r="AY40" i="10"/>
  <c r="C24" i="10"/>
  <c r="C16" i="10"/>
  <c r="CI16" i="10"/>
  <c r="G32" i="10"/>
  <c r="AI24" i="10"/>
  <c r="I8" i="10"/>
  <c r="CS24" i="10"/>
  <c r="M16" i="10"/>
  <c r="CW8" i="10"/>
  <c r="BQ16" i="10"/>
  <c r="DG24" i="10"/>
  <c r="AQ8" i="10"/>
  <c r="CC32" i="10"/>
  <c r="CQ16" i="10"/>
  <c r="BS16" i="10"/>
  <c r="DK8" i="10"/>
  <c r="CU32" i="10"/>
  <c r="CU8" i="10"/>
  <c r="AC8" i="10"/>
  <c r="BU8" i="10"/>
  <c r="CK32" i="10"/>
  <c r="CC8" i="10"/>
  <c r="CM32" i="10"/>
  <c r="AK16" i="10"/>
  <c r="CY48" i="10"/>
  <c r="W48" i="10"/>
  <c r="S48" i="10"/>
  <c r="CQ48" i="10"/>
  <c r="C32" i="10"/>
  <c r="E24" i="10"/>
  <c r="CQ32" i="10"/>
  <c r="CU16" i="10"/>
  <c r="W32" i="10"/>
  <c r="BK16" i="10"/>
  <c r="DA16" i="10"/>
  <c r="BU16" i="10"/>
  <c r="Y32" i="10"/>
  <c r="CK16" i="10"/>
  <c r="S32" i="10"/>
  <c r="CY32" i="10"/>
  <c r="BM32" i="10"/>
  <c r="O8" i="10"/>
  <c r="AM24" i="10"/>
  <c r="CA8" i="10"/>
  <c r="BE32" i="10"/>
  <c r="AE48" i="10"/>
  <c r="BM48" i="10"/>
  <c r="AC40" i="10"/>
  <c r="S3" i="13"/>
  <c r="DA48" i="10"/>
  <c r="BA48" i="10"/>
  <c r="I48" i="10"/>
  <c r="Q48" i="10"/>
  <c r="DM48" i="10"/>
  <c r="CS48" i="10"/>
  <c r="E48" i="10"/>
  <c r="DM44" i="10"/>
  <c r="AC44" i="10"/>
  <c r="I44" i="10"/>
  <c r="E44" i="10"/>
  <c r="CS44" i="10"/>
  <c r="M44" i="10"/>
  <c r="Q44" i="10"/>
  <c r="Y44" i="10"/>
  <c r="AK44" i="10"/>
  <c r="AS44" i="10"/>
  <c r="CG44" i="10"/>
  <c r="U44" i="10"/>
  <c r="BU44" i="10"/>
  <c r="DQ40" i="10"/>
  <c r="DI40" i="10"/>
  <c r="DM40" i="10"/>
  <c r="CC40" i="10"/>
  <c r="AK40" i="10"/>
  <c r="I40" i="10"/>
  <c r="CG40" i="10"/>
  <c r="AG40" i="10"/>
  <c r="AS40" i="10"/>
  <c r="BQ40" i="10"/>
  <c r="CO40" i="10"/>
  <c r="AW40" i="10"/>
  <c r="M40" i="10"/>
  <c r="Y40" i="10"/>
  <c r="BM40" i="10"/>
  <c r="U40" i="10"/>
  <c r="DE36" i="10"/>
  <c r="DI36" i="10"/>
  <c r="CC36" i="10"/>
  <c r="CS36" i="10"/>
  <c r="DA32" i="10"/>
  <c r="DI32" i="10"/>
  <c r="CW32" i="10"/>
  <c r="BQ32" i="10"/>
  <c r="DI28" i="10"/>
  <c r="AW28" i="10"/>
  <c r="BU28" i="10"/>
  <c r="M24" i="10"/>
  <c r="DM24" i="10"/>
  <c r="BE24" i="10"/>
  <c r="AG24" i="10"/>
  <c r="BM24" i="10"/>
  <c r="AS24" i="10"/>
  <c r="Y24" i="10"/>
  <c r="DE20" i="10"/>
  <c r="CG20" i="10"/>
  <c r="BI20" i="10"/>
  <c r="BE20" i="10"/>
  <c r="CS20" i="10"/>
  <c r="BY20" i="10"/>
  <c r="CC16" i="10"/>
  <c r="AG16" i="10"/>
  <c r="BE16" i="10"/>
  <c r="U16" i="10"/>
  <c r="CG16" i="10"/>
  <c r="AS16" i="10"/>
  <c r="DQ16" i="10"/>
  <c r="BA16" i="10"/>
  <c r="AK12" i="10"/>
  <c r="BU12" i="10"/>
  <c r="U12" i="10"/>
  <c r="DA12" i="10"/>
  <c r="BQ8" i="10"/>
  <c r="DM8" i="10"/>
  <c r="AW8" i="10"/>
  <c r="DI8" i="10"/>
  <c r="BY8" i="10"/>
  <c r="BM8" i="10"/>
  <c r="AS8" i="10"/>
  <c r="CG8" i="10"/>
  <c r="DO42" i="10"/>
  <c r="DO40" i="10"/>
  <c r="DO12" i="10"/>
  <c r="DO18" i="10"/>
  <c r="DO22" i="10"/>
  <c r="DO34" i="10"/>
  <c r="DO32" i="10"/>
  <c r="DO28" i="10"/>
  <c r="DK42" i="10"/>
  <c r="DK40" i="10"/>
  <c r="DK48" i="10"/>
  <c r="DK14" i="10"/>
  <c r="DK46" i="10"/>
  <c r="DK50" i="10"/>
  <c r="DK26" i="10"/>
  <c r="DK16" i="10"/>
  <c r="DK32" i="10"/>
  <c r="DG48" i="10"/>
  <c r="DG40" i="10"/>
  <c r="DG16" i="10"/>
  <c r="DG22" i="10"/>
  <c r="DG32" i="10"/>
  <c r="DG36" i="10"/>
  <c r="DC44" i="10"/>
  <c r="DC42" i="10"/>
  <c r="DC50" i="10"/>
  <c r="DC24" i="10"/>
  <c r="DC34" i="10"/>
  <c r="CY50" i="10"/>
  <c r="CY44" i="10"/>
  <c r="CY36" i="10"/>
  <c r="CY16" i="10"/>
  <c r="I99" i="13"/>
  <c r="K99" i="13" s="1"/>
  <c r="CU50" i="10"/>
  <c r="CU40" i="10"/>
  <c r="CU44" i="10"/>
  <c r="CU20" i="10"/>
  <c r="I95" i="13"/>
  <c r="CQ44" i="10"/>
  <c r="CQ8" i="10"/>
  <c r="CQ10" i="10"/>
  <c r="I91" i="13"/>
  <c r="K91" i="13" s="1"/>
  <c r="CM46" i="10"/>
  <c r="CM42" i="10"/>
  <c r="CM48" i="10"/>
  <c r="CM40" i="10"/>
  <c r="CM12" i="10"/>
  <c r="CM28" i="10"/>
  <c r="CM34" i="10"/>
  <c r="CM26" i="10"/>
  <c r="CM20" i="10"/>
  <c r="CI44" i="10"/>
  <c r="CI28" i="10"/>
  <c r="CI32" i="10"/>
  <c r="CI12" i="10"/>
  <c r="I83" i="13"/>
  <c r="K83" i="13" s="1"/>
  <c r="CE50" i="10"/>
  <c r="I79" i="13"/>
  <c r="CA48" i="10"/>
  <c r="CA44" i="10"/>
  <c r="CA16" i="10"/>
  <c r="I75" i="13"/>
  <c r="O75" i="13" s="1"/>
  <c r="BW16" i="10"/>
  <c r="BW48" i="10"/>
  <c r="BW32" i="10"/>
  <c r="BW26" i="10"/>
  <c r="BW18" i="10"/>
  <c r="I71" i="13"/>
  <c r="S71" i="13"/>
  <c r="BS44" i="10"/>
  <c r="BS40" i="10"/>
  <c r="BS32" i="10"/>
  <c r="BS24" i="10"/>
  <c r="BS38" i="10"/>
  <c r="BS28" i="10"/>
  <c r="I67" i="13"/>
  <c r="S67" i="13"/>
  <c r="BO20" i="10"/>
  <c r="BO42" i="10"/>
  <c r="BO30" i="10"/>
  <c r="I63" i="13"/>
  <c r="K63" i="13" s="1"/>
  <c r="BK42" i="10"/>
  <c r="BK44" i="10"/>
  <c r="BK22" i="10"/>
  <c r="I59" i="13"/>
  <c r="S59" i="13" s="1"/>
  <c r="BG50" i="10"/>
  <c r="BG12" i="10"/>
  <c r="BG16" i="10"/>
  <c r="BG24" i="10"/>
  <c r="I55" i="13"/>
  <c r="O55" i="13" s="1"/>
  <c r="BC40" i="10"/>
  <c r="BC28" i="10"/>
  <c r="BC20" i="10"/>
  <c r="BC22" i="10"/>
  <c r="BC32" i="10"/>
  <c r="BC24" i="10"/>
  <c r="BC18" i="10"/>
  <c r="I51" i="13"/>
  <c r="K51" i="13"/>
  <c r="AY44" i="10"/>
  <c r="AY46" i="10"/>
  <c r="AY10" i="10"/>
  <c r="I47" i="13"/>
  <c r="AU48" i="10"/>
  <c r="AU46" i="10"/>
  <c r="AU44" i="10"/>
  <c r="AU20" i="10"/>
  <c r="AU6" i="10"/>
  <c r="I43" i="13"/>
  <c r="AQ48" i="10"/>
  <c r="AQ44" i="10"/>
  <c r="AQ22" i="10"/>
  <c r="AQ12" i="10"/>
  <c r="I39" i="13"/>
  <c r="S39" i="13" s="1"/>
  <c r="AM50" i="10"/>
  <c r="AM48" i="10"/>
  <c r="AM40" i="10"/>
  <c r="AM8" i="10"/>
  <c r="AM28" i="10"/>
  <c r="AM32" i="10"/>
  <c r="AM30" i="10"/>
  <c r="I35" i="13"/>
  <c r="S35" i="13" s="1"/>
  <c r="AI46" i="10"/>
  <c r="AI8" i="10"/>
  <c r="AI30" i="10"/>
  <c r="I31" i="13"/>
  <c r="K31" i="13" s="1"/>
  <c r="AE40" i="10"/>
  <c r="AE44" i="10"/>
  <c r="AE50" i="10"/>
  <c r="AE46" i="10"/>
  <c r="AE42" i="10"/>
  <c r="AE16" i="10"/>
  <c r="AE24" i="10"/>
  <c r="AE8" i="10"/>
  <c r="AE32" i="10"/>
  <c r="AE28" i="10"/>
  <c r="AE10" i="10"/>
  <c r="I27" i="13"/>
  <c r="K27" i="13" s="1"/>
  <c r="AA48" i="10"/>
  <c r="AA46" i="10"/>
  <c r="AA44" i="10"/>
  <c r="AA12" i="10"/>
  <c r="AA16" i="10"/>
  <c r="I23" i="13"/>
  <c r="AM23" i="13" s="1"/>
  <c r="W40" i="10"/>
  <c r="W28" i="10"/>
  <c r="I19" i="13"/>
  <c r="K19" i="13" s="1"/>
  <c r="S42" i="10"/>
  <c r="S40" i="10"/>
  <c r="S44" i="10"/>
  <c r="S12" i="10"/>
  <c r="I15" i="13"/>
  <c r="AM15" i="13"/>
  <c r="O42" i="10"/>
  <c r="O40" i="10"/>
  <c r="O14" i="10"/>
  <c r="I11" i="13"/>
  <c r="AQ11" i="13" s="1"/>
  <c r="K50" i="10"/>
  <c r="K46" i="10"/>
  <c r="K44" i="10"/>
  <c r="K34" i="10"/>
  <c r="K8" i="10"/>
  <c r="K38" i="10"/>
  <c r="K14" i="10"/>
  <c r="I7" i="13"/>
  <c r="AM7" i="13" s="1"/>
  <c r="G46" i="10"/>
  <c r="G40" i="10"/>
  <c r="G16" i="10"/>
  <c r="CK48" i="10"/>
  <c r="W44" i="10"/>
  <c r="DO44" i="10"/>
  <c r="CC48" i="10"/>
  <c r="CU48" i="10"/>
  <c r="BS48" i="10"/>
  <c r="Z48" i="10"/>
  <c r="CU42" i="10"/>
  <c r="CQ42" i="10"/>
  <c r="AY50" i="10"/>
  <c r="AQ46" i="10"/>
  <c r="AM46" i="10"/>
  <c r="AQ50" i="10"/>
  <c r="BG42" i="10"/>
  <c r="AG48" i="10"/>
  <c r="DC48" i="10"/>
  <c r="BC48" i="10"/>
  <c r="BM44" i="10"/>
  <c r="DC40" i="10"/>
  <c r="AG44" i="10"/>
  <c r="CQ40" i="10"/>
  <c r="DA44" i="10"/>
  <c r="AI40" i="10"/>
  <c r="CQ50" i="10"/>
  <c r="CW44" i="10"/>
  <c r="DQ48" i="10"/>
  <c r="K48" i="10"/>
  <c r="BE40" i="10"/>
  <c r="AW48" i="10"/>
  <c r="DE40" i="10"/>
  <c r="G48" i="10"/>
  <c r="BC46" i="10"/>
  <c r="BS46" i="10"/>
  <c r="BO46" i="10"/>
  <c r="O46" i="10"/>
  <c r="BW46" i="10"/>
  <c r="BO50" i="10"/>
  <c r="BC42" i="10"/>
  <c r="S50" i="10"/>
  <c r="CA50" i="10"/>
  <c r="AQ42" i="10"/>
  <c r="I209" i="7"/>
  <c r="I173" i="7"/>
  <c r="I137" i="7"/>
  <c r="W11" i="10"/>
  <c r="C39" i="13"/>
  <c r="BK31" i="10"/>
  <c r="AM23" i="10"/>
  <c r="BW19" i="10"/>
  <c r="AA15" i="10"/>
  <c r="CU7" i="10"/>
  <c r="D199" i="7"/>
  <c r="D280" i="7"/>
  <c r="D196" i="7"/>
  <c r="CT28" i="10"/>
  <c r="CP36" i="10"/>
  <c r="CL32" i="10"/>
  <c r="AD12" i="10"/>
  <c r="M39" i="10"/>
  <c r="CW35" i="10"/>
  <c r="CC27" i="10"/>
  <c r="DN38" i="10"/>
  <c r="DJ30" i="10"/>
  <c r="DF6" i="10"/>
  <c r="CX22" i="10"/>
  <c r="CH6" i="10"/>
  <c r="BV14" i="10"/>
  <c r="AP18" i="10"/>
  <c r="AH10" i="10"/>
  <c r="F14" i="10"/>
  <c r="Z19" i="10"/>
  <c r="D283" i="7"/>
  <c r="C39" i="10"/>
  <c r="BI35" i="10"/>
  <c r="AP39" i="10"/>
  <c r="U39" i="10"/>
  <c r="CX34" i="10"/>
  <c r="AU35" i="10"/>
  <c r="Z18" i="10"/>
  <c r="CK19" i="10"/>
  <c r="AU19" i="10"/>
  <c r="CT14" i="10"/>
  <c r="D208" i="7"/>
  <c r="DG27" i="10"/>
  <c r="BI19" i="10"/>
  <c r="CT35" i="10"/>
  <c r="CL36" i="10"/>
  <c r="BJ28" i="10"/>
  <c r="AT38" i="10"/>
  <c r="AL20" i="10"/>
  <c r="N22" i="10"/>
  <c r="CH39" i="10"/>
  <c r="BV35" i="10"/>
  <c r="BN39" i="10"/>
  <c r="BB31" i="10"/>
  <c r="AH31" i="10"/>
  <c r="BI43" i="10"/>
  <c r="S43" i="10"/>
  <c r="BK43" i="10"/>
  <c r="BG43" i="10"/>
  <c r="BM43" i="10"/>
  <c r="DM43" i="10"/>
  <c r="BQ43" i="10"/>
  <c r="CQ43" i="10"/>
  <c r="CE43" i="10"/>
  <c r="AO43" i="10"/>
  <c r="BY43" i="10"/>
  <c r="DK43" i="10"/>
  <c r="AC43" i="10"/>
  <c r="DC43" i="10"/>
  <c r="AA43" i="10"/>
  <c r="AQ43" i="10"/>
  <c r="AM43" i="10"/>
  <c r="DQ43" i="10"/>
  <c r="CA43" i="10"/>
  <c r="DO43" i="10"/>
  <c r="G43" i="10"/>
  <c r="CG43" i="10"/>
  <c r="CK43" i="10"/>
  <c r="AE43" i="10"/>
  <c r="BS43" i="10"/>
  <c r="BU43" i="10"/>
  <c r="AS43" i="10"/>
  <c r="AW43" i="10"/>
  <c r="BE43" i="10"/>
  <c r="I43" i="10"/>
  <c r="CW43" i="10"/>
  <c r="CM43" i="10"/>
  <c r="DI43" i="10"/>
  <c r="O43" i="10"/>
  <c r="CC43" i="10"/>
  <c r="DE43" i="10"/>
  <c r="CI43" i="10"/>
  <c r="Y43" i="10"/>
  <c r="DG43" i="10"/>
  <c r="AK43" i="10"/>
  <c r="U43" i="10"/>
  <c r="AG43" i="10"/>
  <c r="DA43" i="10"/>
  <c r="E43" i="10"/>
  <c r="K43" i="10"/>
  <c r="W43" i="10"/>
  <c r="BA43" i="10"/>
  <c r="CO43" i="10"/>
  <c r="AY43" i="10"/>
  <c r="BO43" i="10"/>
  <c r="AU43" i="10"/>
  <c r="CS43" i="10"/>
  <c r="BW43" i="10"/>
  <c r="BC43" i="10"/>
  <c r="AI43" i="10"/>
  <c r="Q43" i="10"/>
  <c r="CU43" i="10"/>
  <c r="CY43" i="10"/>
  <c r="DA31" i="10"/>
  <c r="DQ31" i="10"/>
  <c r="DC31" i="10"/>
  <c r="AI31" i="10"/>
  <c r="BW31" i="10"/>
  <c r="Q31" i="10"/>
  <c r="BM31" i="10"/>
  <c r="DI31" i="10"/>
  <c r="DO31" i="10"/>
  <c r="CU31" i="10"/>
  <c r="CC31" i="10"/>
  <c r="AW31" i="10"/>
  <c r="AA31" i="10"/>
  <c r="BE31" i="10"/>
  <c r="BY31" i="10"/>
  <c r="AM31" i="10"/>
  <c r="AQ31" i="10"/>
  <c r="CY31" i="10"/>
  <c r="DM31" i="10"/>
  <c r="BI31" i="10"/>
  <c r="AU31" i="10"/>
  <c r="CO31" i="10"/>
  <c r="CM31" i="10"/>
  <c r="U31" i="10"/>
  <c r="CQ31" i="10"/>
  <c r="Y31" i="10"/>
  <c r="W31" i="10"/>
  <c r="DG31" i="10"/>
  <c r="DE31" i="10"/>
  <c r="AC31" i="10"/>
  <c r="CI31" i="10"/>
  <c r="CG31" i="10"/>
  <c r="CS31" i="10"/>
  <c r="BC31" i="10"/>
  <c r="M31" i="10"/>
  <c r="BG31" i="10"/>
  <c r="G31" i="10"/>
  <c r="BS31" i="10"/>
  <c r="CK31" i="10"/>
  <c r="BU31" i="10"/>
  <c r="E31" i="10"/>
  <c r="BO31" i="10"/>
  <c r="CA31" i="10"/>
  <c r="CE31" i="10"/>
  <c r="AS31" i="10"/>
  <c r="AG31" i="10"/>
  <c r="BA31" i="10"/>
  <c r="DK31" i="10"/>
  <c r="AW19" i="10"/>
  <c r="AE19" i="10"/>
  <c r="BK19" i="10"/>
  <c r="DO19" i="10"/>
  <c r="DE19" i="10"/>
  <c r="CY19" i="10"/>
  <c r="DQ19" i="10"/>
  <c r="DM19" i="10"/>
  <c r="DC19" i="10"/>
  <c r="AA19" i="10"/>
  <c r="DG19" i="10"/>
  <c r="CW19" i="10"/>
  <c r="DA19" i="10"/>
  <c r="AO19" i="10"/>
  <c r="CS19" i="10"/>
  <c r="O19" i="10"/>
  <c r="U19" i="10"/>
  <c r="DI19" i="10"/>
  <c r="BQ19" i="10"/>
  <c r="BE19" i="10"/>
  <c r="AS19" i="10"/>
  <c r="AI19" i="10"/>
  <c r="CM19" i="10"/>
  <c r="AG19" i="10"/>
  <c r="Q19" i="10"/>
  <c r="AQ19" i="10"/>
  <c r="BA19" i="10"/>
  <c r="BY19" i="10"/>
  <c r="BS19" i="10"/>
  <c r="BH19" i="10"/>
  <c r="AC19" i="10"/>
  <c r="AM19" i="10"/>
  <c r="CU19" i="10"/>
  <c r="CO19" i="10"/>
  <c r="BO19" i="10"/>
  <c r="Y19" i="10"/>
  <c r="W19" i="10"/>
  <c r="BU19" i="10"/>
  <c r="BC19" i="10"/>
  <c r="BM19" i="10"/>
  <c r="AY19" i="10"/>
  <c r="CE19" i="10"/>
  <c r="S19" i="10"/>
  <c r="M19" i="10"/>
  <c r="K19" i="10"/>
  <c r="I19" i="10"/>
  <c r="G19" i="10"/>
  <c r="CC19" i="10"/>
  <c r="CI19" i="10"/>
  <c r="AG7" i="10"/>
  <c r="DE7" i="10"/>
  <c r="DQ7" i="10"/>
  <c r="DM7" i="10"/>
  <c r="K7" i="10"/>
  <c r="CY7" i="10"/>
  <c r="DA7" i="10"/>
  <c r="BS7" i="10"/>
  <c r="DK7" i="10"/>
  <c r="AC7" i="10"/>
  <c r="DO7" i="10"/>
  <c r="DC7" i="10"/>
  <c r="BE7" i="10"/>
  <c r="CS7" i="10"/>
  <c r="DG7" i="10"/>
  <c r="BM7" i="10"/>
  <c r="U7" i="10"/>
  <c r="BY7" i="10"/>
  <c r="CO7" i="10"/>
  <c r="BU7" i="10"/>
  <c r="CI7" i="10"/>
  <c r="CW7" i="10"/>
  <c r="W7" i="10"/>
  <c r="AM7" i="10"/>
  <c r="CQ7" i="10"/>
  <c r="BI7" i="10"/>
  <c r="Y7" i="10"/>
  <c r="BA7" i="10"/>
  <c r="DI7" i="10"/>
  <c r="M7" i="10"/>
  <c r="O7" i="10"/>
  <c r="BC7" i="10"/>
  <c r="AU7" i="10"/>
  <c r="CM7" i="10"/>
  <c r="CE7" i="10"/>
  <c r="AO7" i="10"/>
  <c r="S7" i="10"/>
  <c r="AS7" i="10"/>
  <c r="Q7" i="10"/>
  <c r="AQ7" i="10"/>
  <c r="CA7" i="10"/>
  <c r="AI7" i="10"/>
  <c r="AK7" i="10"/>
  <c r="BW7" i="10"/>
  <c r="CG7" i="10"/>
  <c r="E7" i="10"/>
  <c r="CC7" i="10"/>
  <c r="AY7" i="10"/>
  <c r="AE7" i="10"/>
  <c r="G7" i="10"/>
  <c r="AW7" i="10"/>
  <c r="DJ46" i="10"/>
  <c r="DJ48" i="10"/>
  <c r="DJ42" i="10"/>
  <c r="DJ40" i="10"/>
  <c r="DJ19" i="10"/>
  <c r="DJ39" i="10"/>
  <c r="DJ43" i="10"/>
  <c r="DJ50" i="10"/>
  <c r="DJ47" i="10"/>
  <c r="DJ14" i="10"/>
  <c r="DJ20" i="10"/>
  <c r="DJ44" i="10"/>
  <c r="DJ12" i="10"/>
  <c r="DJ18" i="10"/>
  <c r="DJ31" i="10"/>
  <c r="DJ28" i="10"/>
  <c r="DJ34" i="10"/>
  <c r="DJ22" i="10"/>
  <c r="DJ10" i="10"/>
  <c r="DJ35" i="10"/>
  <c r="DJ38" i="10"/>
  <c r="DJ32" i="10"/>
  <c r="DJ15" i="10"/>
  <c r="DJ26" i="10"/>
  <c r="DJ16" i="10"/>
  <c r="DJ8" i="10"/>
  <c r="DJ24" i="10"/>
  <c r="DJ11" i="10"/>
  <c r="DJ27" i="10"/>
  <c r="DJ7" i="10"/>
  <c r="DJ6" i="10"/>
  <c r="DJ36" i="10"/>
  <c r="DJ23" i="10"/>
  <c r="DB40" i="10"/>
  <c r="DB44" i="10"/>
  <c r="DB47" i="10"/>
  <c r="DB46" i="10"/>
  <c r="DB50" i="10"/>
  <c r="DB32" i="10"/>
  <c r="DB42" i="10"/>
  <c r="DB43" i="10"/>
  <c r="DB8" i="10"/>
  <c r="DB22" i="10"/>
  <c r="DB38" i="10"/>
  <c r="DB19" i="10"/>
  <c r="DB48" i="10"/>
  <c r="DB16" i="10"/>
  <c r="DB12" i="10"/>
  <c r="DB14" i="10"/>
  <c r="DB27" i="10"/>
  <c r="DB20" i="10"/>
  <c r="DB28" i="10"/>
  <c r="DB31" i="10"/>
  <c r="DB7" i="10"/>
  <c r="DB15" i="10"/>
  <c r="DB23" i="10"/>
  <c r="DB18" i="10"/>
  <c r="DB30" i="10"/>
  <c r="DB24" i="10"/>
  <c r="DB39" i="10"/>
  <c r="DB10" i="10"/>
  <c r="DB26" i="10"/>
  <c r="DB35" i="10"/>
  <c r="DB11" i="10"/>
  <c r="DB6" i="10"/>
  <c r="I94" i="13"/>
  <c r="K94" i="13" s="1"/>
  <c r="CP50" i="10"/>
  <c r="CP43" i="10"/>
  <c r="CP48" i="10"/>
  <c r="CP42" i="10"/>
  <c r="CP28" i="10"/>
  <c r="CP46" i="10"/>
  <c r="CP24" i="10"/>
  <c r="CP47" i="10"/>
  <c r="CP40" i="10"/>
  <c r="CP44" i="10"/>
  <c r="CP8" i="10"/>
  <c r="CP16" i="10"/>
  <c r="CP20" i="10"/>
  <c r="CP19" i="10"/>
  <c r="CP18" i="10"/>
  <c r="CP14" i="10"/>
  <c r="CP12" i="10"/>
  <c r="CP34" i="10"/>
  <c r="CP10" i="10"/>
  <c r="CP32" i="10"/>
  <c r="CP26" i="10"/>
  <c r="CP27" i="10"/>
  <c r="CP23" i="10"/>
  <c r="CP15" i="10"/>
  <c r="CP30" i="10"/>
  <c r="CP31" i="10"/>
  <c r="CP38" i="10"/>
  <c r="I82" i="13"/>
  <c r="K82" i="13"/>
  <c r="CD50" i="10"/>
  <c r="CD44" i="10"/>
  <c r="CD43" i="10"/>
  <c r="CD48" i="10"/>
  <c r="CD46" i="10"/>
  <c r="CD47" i="10"/>
  <c r="CD42" i="10"/>
  <c r="CD27" i="10"/>
  <c r="CD12" i="10"/>
  <c r="CD8" i="10"/>
  <c r="CD22" i="10"/>
  <c r="CD26" i="10"/>
  <c r="CD19" i="10"/>
  <c r="CD40" i="10"/>
  <c r="CD38" i="10"/>
  <c r="CD23" i="10"/>
  <c r="CD34" i="10"/>
  <c r="CD14" i="10"/>
  <c r="CD28" i="10"/>
  <c r="CD16" i="10"/>
  <c r="CD10" i="10"/>
  <c r="CD15" i="10"/>
  <c r="CD32" i="10"/>
  <c r="CD24" i="10"/>
  <c r="CD30" i="10"/>
  <c r="CD11" i="10"/>
  <c r="CD20" i="10"/>
  <c r="CD7" i="10"/>
  <c r="BR44" i="10"/>
  <c r="BR43" i="10"/>
  <c r="BR50" i="10"/>
  <c r="BR42" i="10"/>
  <c r="BR46" i="10"/>
  <c r="BR47" i="10"/>
  <c r="BR32" i="10"/>
  <c r="BR24" i="10"/>
  <c r="BR48" i="10"/>
  <c r="BR40" i="10"/>
  <c r="BR16" i="10"/>
  <c r="BR36" i="10"/>
  <c r="BR19" i="10"/>
  <c r="BR14" i="10"/>
  <c r="BR23" i="10"/>
  <c r="BR8" i="10"/>
  <c r="BR7" i="10"/>
  <c r="BR34" i="10"/>
  <c r="BR20" i="10"/>
  <c r="BR18" i="10"/>
  <c r="BR27" i="10"/>
  <c r="BR38" i="10"/>
  <c r="BR12" i="10"/>
  <c r="BR26" i="10"/>
  <c r="BR6" i="10"/>
  <c r="BR11" i="10"/>
  <c r="BR31" i="10"/>
  <c r="BR10" i="10"/>
  <c r="BR30" i="10"/>
  <c r="BR28" i="10"/>
  <c r="I58" i="13"/>
  <c r="BF50" i="10"/>
  <c r="BF47" i="10"/>
  <c r="BF16" i="10"/>
  <c r="BF8" i="10"/>
  <c r="BF22" i="10"/>
  <c r="BF15" i="10"/>
  <c r="BF6" i="10"/>
  <c r="BF19" i="10"/>
  <c r="I42" i="13"/>
  <c r="K42" i="13" s="1"/>
  <c r="AP44" i="10"/>
  <c r="AP46" i="10"/>
  <c r="AP40" i="10"/>
  <c r="AP50" i="10"/>
  <c r="AP47" i="10"/>
  <c r="AP48" i="10"/>
  <c r="AP6" i="10"/>
  <c r="AP28" i="10"/>
  <c r="AP12" i="10"/>
  <c r="AP14" i="10"/>
  <c r="AP22" i="10"/>
  <c r="AP35" i="10"/>
  <c r="AP43" i="10"/>
  <c r="AP32" i="10"/>
  <c r="AP24" i="10"/>
  <c r="AP16" i="10"/>
  <c r="AP34" i="10"/>
  <c r="AP20" i="10"/>
  <c r="AP8" i="10"/>
  <c r="AP10" i="10"/>
  <c r="AP30" i="10"/>
  <c r="AP27" i="10"/>
  <c r="AP31" i="10"/>
  <c r="AP11" i="10"/>
  <c r="AP19" i="10"/>
  <c r="AP7" i="10"/>
  <c r="AP38" i="10"/>
  <c r="I30" i="13"/>
  <c r="S30" i="13" s="1"/>
  <c r="AD40" i="10"/>
  <c r="AD42" i="10"/>
  <c r="AD43" i="10"/>
  <c r="AD44" i="10"/>
  <c r="AD50" i="10"/>
  <c r="AD47" i="10"/>
  <c r="AD6" i="10"/>
  <c r="AD36" i="10"/>
  <c r="AD48" i="10"/>
  <c r="AD8" i="10"/>
  <c r="AD20" i="10"/>
  <c r="AD38" i="10"/>
  <c r="AD23" i="10"/>
  <c r="AD34" i="10"/>
  <c r="AD16" i="10"/>
  <c r="AD19" i="10"/>
  <c r="AD14" i="10"/>
  <c r="AD28" i="10"/>
  <c r="AD31" i="10"/>
  <c r="AD15" i="10"/>
  <c r="AD10" i="10"/>
  <c r="AD24" i="10"/>
  <c r="AD27" i="10"/>
  <c r="AD22" i="10"/>
  <c r="AD35" i="10"/>
  <c r="AD18" i="10"/>
  <c r="AD39" i="10"/>
  <c r="AD11" i="10"/>
  <c r="AD32" i="10"/>
  <c r="AD26" i="10"/>
  <c r="I18" i="13"/>
  <c r="R42" i="10"/>
  <c r="R48" i="10"/>
  <c r="R43" i="10"/>
  <c r="R44" i="10"/>
  <c r="R40" i="10"/>
  <c r="R47" i="10"/>
  <c r="R20" i="10"/>
  <c r="R24" i="10"/>
  <c r="R22" i="10"/>
  <c r="R8" i="10"/>
  <c r="R26" i="10"/>
  <c r="R10" i="10"/>
  <c r="R28" i="10"/>
  <c r="R31" i="10"/>
  <c r="R30" i="10"/>
  <c r="R11" i="10"/>
  <c r="R18" i="10"/>
  <c r="R16" i="10"/>
  <c r="R7" i="10"/>
  <c r="R19" i="10"/>
  <c r="R39" i="10"/>
  <c r="R27" i="10"/>
  <c r="R5" i="10"/>
  <c r="R14" i="10"/>
  <c r="R35" i="10"/>
  <c r="R12" i="10"/>
  <c r="R23" i="10"/>
  <c r="AM1" i="7"/>
  <c r="AJ1" i="7"/>
  <c r="AC1" i="7"/>
  <c r="S1" i="7"/>
  <c r="L1" i="7"/>
  <c r="AE1" i="7"/>
  <c r="Y1" i="7"/>
  <c r="Q1" i="7"/>
  <c r="AD1" i="7"/>
  <c r="U1" i="7"/>
  <c r="AB1" i="7"/>
  <c r="X1" i="7"/>
  <c r="L65" i="13"/>
  <c r="M77" i="13"/>
  <c r="M89" i="13"/>
  <c r="N77" i="13"/>
  <c r="L85" i="13"/>
  <c r="N73" i="13"/>
  <c r="M65" i="13"/>
  <c r="N69" i="13"/>
  <c r="G89" i="13"/>
  <c r="G93" i="13"/>
  <c r="CW3" i="9"/>
  <c r="G65" i="13"/>
  <c r="C43" i="10"/>
  <c r="C23" i="10"/>
  <c r="C35" i="10"/>
  <c r="R6" i="10"/>
  <c r="F6" i="10"/>
  <c r="CU27" i="10"/>
  <c r="CT23" i="10"/>
  <c r="O15" i="10"/>
  <c r="AM11" i="10"/>
  <c r="Y39" i="10"/>
  <c r="AA7" i="10"/>
  <c r="AQ27" i="10"/>
  <c r="AL23" i="10"/>
  <c r="E11" i="10"/>
  <c r="BK7" i="10"/>
  <c r="BQ7" i="10"/>
  <c r="I35" i="10"/>
  <c r="AH30" i="10"/>
  <c r="BR35" i="10"/>
  <c r="CD35" i="10"/>
  <c r="CL35" i="10"/>
  <c r="AD7" i="10"/>
  <c r="CG23" i="10"/>
  <c r="CL39" i="10"/>
  <c r="AK31" i="10"/>
  <c r="CP35" i="10"/>
  <c r="CT33" i="10"/>
  <c r="BJ7" i="10"/>
  <c r="BW23" i="10"/>
  <c r="BV31" i="10"/>
  <c r="R32" i="10"/>
  <c r="AW23" i="10"/>
  <c r="BU27" i="10"/>
  <c r="CD39" i="10"/>
  <c r="BV27" i="10"/>
  <c r="CU15" i="10"/>
  <c r="AX7" i="10"/>
  <c r="CP39" i="10"/>
  <c r="N39" i="10"/>
  <c r="O31" i="10"/>
  <c r="CD36" i="10"/>
  <c r="CQ19" i="10"/>
  <c r="DB34" i="10"/>
  <c r="BO35" i="10"/>
  <c r="CY39" i="10"/>
  <c r="DO39" i="10"/>
  <c r="DC39" i="10"/>
  <c r="DK39" i="10"/>
  <c r="DM39" i="10"/>
  <c r="DA39" i="10"/>
  <c r="AS39" i="10"/>
  <c r="CG39" i="10"/>
  <c r="BC39" i="10"/>
  <c r="DQ39" i="10"/>
  <c r="CS39" i="10"/>
  <c r="AA39" i="10"/>
  <c r="BW39" i="10"/>
  <c r="AE39" i="10"/>
  <c r="DG39" i="10"/>
  <c r="BO39" i="10"/>
  <c r="DE39" i="10"/>
  <c r="Q39" i="10"/>
  <c r="BA39" i="10"/>
  <c r="BU39" i="10"/>
  <c r="S39" i="10"/>
  <c r="AY39" i="10"/>
  <c r="AW39" i="10"/>
  <c r="BY39" i="10"/>
  <c r="CE39" i="10"/>
  <c r="CA39" i="10"/>
  <c r="CK39" i="10"/>
  <c r="AK39" i="10"/>
  <c r="AR39" i="10"/>
  <c r="BK39" i="10"/>
  <c r="BM39" i="10"/>
  <c r="DI39" i="10"/>
  <c r="O39" i="10"/>
  <c r="E39" i="10"/>
  <c r="W39" i="10"/>
  <c r="I39" i="10"/>
  <c r="CI39" i="10"/>
  <c r="CQ39" i="10"/>
  <c r="BG39" i="10"/>
  <c r="BQ39" i="10"/>
  <c r="AC39" i="10"/>
  <c r="CU39" i="10"/>
  <c r="BE39" i="10"/>
  <c r="CM39" i="10"/>
  <c r="AU39" i="10"/>
  <c r="G39" i="10"/>
  <c r="BS39" i="10"/>
  <c r="BI39" i="10"/>
  <c r="AG39" i="10"/>
  <c r="AO39" i="10"/>
  <c r="AQ39" i="10"/>
  <c r="CO39" i="10"/>
  <c r="CW39" i="10"/>
  <c r="CC23" i="10"/>
  <c r="DC23" i="10"/>
  <c r="G23" i="10"/>
  <c r="DM23" i="10"/>
  <c r="DO23" i="10"/>
  <c r="K23" i="10"/>
  <c r="Q23" i="10"/>
  <c r="DQ23" i="10"/>
  <c r="U23" i="10"/>
  <c r="CK23" i="10"/>
  <c r="CI23" i="10"/>
  <c r="O23" i="10"/>
  <c r="AQ23" i="10"/>
  <c r="DE23" i="10"/>
  <c r="DK23" i="10"/>
  <c r="BG23" i="10"/>
  <c r="I23" i="10"/>
  <c r="BM23" i="10"/>
  <c r="BS23" i="10"/>
  <c r="BU23" i="10"/>
  <c r="BI23" i="10"/>
  <c r="CO23" i="10"/>
  <c r="CA23" i="10"/>
  <c r="AU23" i="10"/>
  <c r="AS23" i="10"/>
  <c r="AY23" i="10"/>
  <c r="CY23" i="10"/>
  <c r="BE23" i="10"/>
  <c r="AC23" i="10"/>
  <c r="CW23" i="10"/>
  <c r="M23" i="10"/>
  <c r="DA23" i="10"/>
  <c r="BK23" i="10"/>
  <c r="CM23" i="10"/>
  <c r="BA23" i="10"/>
  <c r="CQ23" i="10"/>
  <c r="AJ23" i="10"/>
  <c r="CS23" i="10"/>
  <c r="AK23" i="10"/>
  <c r="S23" i="10"/>
  <c r="AI23" i="10"/>
  <c r="DI23" i="10"/>
  <c r="AG23" i="10"/>
  <c r="AO23" i="10"/>
  <c r="W23" i="10"/>
  <c r="DG23" i="10"/>
  <c r="AE23" i="10"/>
  <c r="AA23" i="10"/>
  <c r="BY23" i="10"/>
  <c r="Y23" i="10"/>
  <c r="BC23" i="10"/>
  <c r="BQ23" i="10"/>
  <c r="DK11" i="10"/>
  <c r="BI11" i="10"/>
  <c r="DG11" i="10"/>
  <c r="AI11" i="10"/>
  <c r="Q11" i="10"/>
  <c r="U11" i="10"/>
  <c r="DC11" i="10"/>
  <c r="CW11" i="10"/>
  <c r="DQ11" i="10"/>
  <c r="G11" i="10"/>
  <c r="BE11" i="10"/>
  <c r="CI11" i="10"/>
  <c r="AK11" i="10"/>
  <c r="CG11" i="10"/>
  <c r="K11" i="10"/>
  <c r="DM11" i="10"/>
  <c r="BC11" i="10"/>
  <c r="AU11" i="10"/>
  <c r="CC11" i="10"/>
  <c r="CA11" i="10"/>
  <c r="S11" i="10"/>
  <c r="P11" i="10"/>
  <c r="CS11" i="10"/>
  <c r="X11" i="10"/>
  <c r="BO11" i="10"/>
  <c r="O11" i="10"/>
  <c r="DE11" i="10"/>
  <c r="BW11" i="10"/>
  <c r="CM11" i="10"/>
  <c r="AO11" i="10"/>
  <c r="AS11" i="10"/>
  <c r="BU11" i="10"/>
  <c r="BA11" i="10"/>
  <c r="I11" i="10"/>
  <c r="BS11" i="10"/>
  <c r="AG11" i="10"/>
  <c r="Y11" i="10"/>
  <c r="AQ11" i="10"/>
  <c r="BQ11" i="10"/>
  <c r="CE11" i="10"/>
  <c r="BM11" i="10"/>
  <c r="BG11" i="10"/>
  <c r="CK11" i="10"/>
  <c r="CY11" i="10"/>
  <c r="AY11" i="10"/>
  <c r="AW11" i="10"/>
  <c r="AE11" i="10"/>
  <c r="DA11" i="10"/>
  <c r="CO11" i="10"/>
  <c r="CU11" i="10"/>
  <c r="BY11" i="10"/>
  <c r="CQ11" i="10"/>
  <c r="DR43" i="10"/>
  <c r="DR44" i="10"/>
  <c r="DR48" i="10"/>
  <c r="DR46" i="10"/>
  <c r="DR47" i="10"/>
  <c r="DR24" i="10"/>
  <c r="DR18" i="10"/>
  <c r="DR20" i="10"/>
  <c r="DR39" i="10"/>
  <c r="DR28" i="10"/>
  <c r="DR10" i="10"/>
  <c r="DR7" i="10"/>
  <c r="DR26" i="10"/>
  <c r="DR40" i="10"/>
  <c r="DR35" i="10"/>
  <c r="DR15" i="10"/>
  <c r="DR23" i="10"/>
  <c r="DR11" i="10"/>
  <c r="DR16" i="10"/>
  <c r="DR50" i="10"/>
  <c r="DR12" i="10"/>
  <c r="DR27" i="10"/>
  <c r="DR22" i="10"/>
  <c r="DR19" i="10"/>
  <c r="DR38" i="10"/>
  <c r="DR34" i="10"/>
  <c r="DR36" i="10"/>
  <c r="DR31" i="10"/>
  <c r="DR14" i="10"/>
  <c r="DR8" i="10"/>
  <c r="DR30" i="10"/>
  <c r="DF48" i="10"/>
  <c r="DF42" i="10"/>
  <c r="DF43" i="10"/>
  <c r="DF47" i="10"/>
  <c r="DF44" i="10"/>
  <c r="DF39" i="10"/>
  <c r="DF7" i="10"/>
  <c r="DF50" i="10"/>
  <c r="DF40" i="10"/>
  <c r="DF8" i="10"/>
  <c r="DF34" i="10"/>
  <c r="DF12" i="10"/>
  <c r="DF14" i="10"/>
  <c r="DF10" i="10"/>
  <c r="DF23" i="10"/>
  <c r="DF46" i="10"/>
  <c r="DF11" i="10"/>
  <c r="DF26" i="10"/>
  <c r="DF36" i="10"/>
  <c r="DF20" i="10"/>
  <c r="DF28" i="10"/>
  <c r="DF18" i="10"/>
  <c r="DF32" i="10"/>
  <c r="DF31" i="10"/>
  <c r="DF27" i="10"/>
  <c r="DF15" i="10"/>
  <c r="DF38" i="10"/>
  <c r="DF19" i="10"/>
  <c r="DF16" i="10"/>
  <c r="DF30" i="10"/>
  <c r="DF24" i="10"/>
  <c r="DF22" i="10"/>
  <c r="DF35" i="10"/>
  <c r="I98" i="13"/>
  <c r="O98" i="13" s="1"/>
  <c r="CT42" i="10"/>
  <c r="CT40" i="10"/>
  <c r="CT50" i="10"/>
  <c r="CT47" i="10"/>
  <c r="CT46" i="10"/>
  <c r="CT44" i="10"/>
  <c r="CT30" i="10"/>
  <c r="CT20" i="10"/>
  <c r="CT36" i="10"/>
  <c r="CT43" i="10"/>
  <c r="CT48" i="10"/>
  <c r="CT12" i="10"/>
  <c r="CT11" i="10"/>
  <c r="CT16" i="10"/>
  <c r="CT24" i="10"/>
  <c r="CT22" i="10"/>
  <c r="CT27" i="10"/>
  <c r="CT19" i="10"/>
  <c r="CT18" i="10"/>
  <c r="CT10" i="10"/>
  <c r="CT31" i="10"/>
  <c r="CT26" i="10"/>
  <c r="CT8" i="10"/>
  <c r="CT32" i="10"/>
  <c r="CT34" i="10"/>
  <c r="CT7" i="10"/>
  <c r="CT39" i="10"/>
  <c r="I86" i="13"/>
  <c r="O86" i="13"/>
  <c r="CH50" i="10"/>
  <c r="CH40" i="10"/>
  <c r="CH43" i="10"/>
  <c r="CH46" i="10"/>
  <c r="CH24" i="10"/>
  <c r="CH48" i="10"/>
  <c r="CH44" i="10"/>
  <c r="CH42" i="10"/>
  <c r="CH47" i="10"/>
  <c r="CH20" i="10"/>
  <c r="CH36" i="10"/>
  <c r="CH16" i="10"/>
  <c r="CH32" i="10"/>
  <c r="CH10" i="10"/>
  <c r="CH28" i="10"/>
  <c r="CH12" i="10"/>
  <c r="CH23" i="10"/>
  <c r="CH26" i="10"/>
  <c r="CH19" i="10"/>
  <c r="CH27" i="10"/>
  <c r="CH11" i="10"/>
  <c r="CH14" i="10"/>
  <c r="CH22" i="10"/>
  <c r="CH34" i="10"/>
  <c r="CH38" i="10"/>
  <c r="CH35" i="10"/>
  <c r="CH7" i="10"/>
  <c r="CH31" i="10"/>
  <c r="CH15" i="10"/>
  <c r="CH30" i="10"/>
  <c r="I74" i="13"/>
  <c r="K74" i="13" s="1"/>
  <c r="BV44" i="10"/>
  <c r="BV43" i="10"/>
  <c r="BV50" i="10"/>
  <c r="BV42" i="10"/>
  <c r="BV46" i="10"/>
  <c r="BV48" i="10"/>
  <c r="BV11" i="10"/>
  <c r="BV47" i="10"/>
  <c r="BV40" i="10"/>
  <c r="BV24" i="10"/>
  <c r="BV7" i="10"/>
  <c r="BV8" i="10"/>
  <c r="BV34" i="10"/>
  <c r="BV36" i="10"/>
  <c r="BV12" i="10"/>
  <c r="BV38" i="10"/>
  <c r="BV39" i="10"/>
  <c r="BV18" i="10"/>
  <c r="BV22" i="10"/>
  <c r="BV26" i="10"/>
  <c r="BV23" i="10"/>
  <c r="BV16" i="10"/>
  <c r="BV19" i="10"/>
  <c r="BV20" i="10"/>
  <c r="BV32" i="10"/>
  <c r="BV28" i="10"/>
  <c r="I62" i="13"/>
  <c r="O62" i="13" s="1"/>
  <c r="BJ43" i="10"/>
  <c r="BJ42" i="10"/>
  <c r="BJ46" i="10"/>
  <c r="BJ40" i="10"/>
  <c r="BJ44" i="10"/>
  <c r="BJ50" i="10"/>
  <c r="BJ24" i="10"/>
  <c r="BJ35" i="10"/>
  <c r="BJ23" i="10"/>
  <c r="BJ48" i="10"/>
  <c r="BJ26" i="10"/>
  <c r="BJ6" i="10"/>
  <c r="BJ27" i="10"/>
  <c r="BJ15" i="10"/>
  <c r="BJ39" i="10"/>
  <c r="BJ20" i="10"/>
  <c r="BJ36" i="10"/>
  <c r="BJ38" i="10"/>
  <c r="BJ10" i="10"/>
  <c r="BJ8" i="10"/>
  <c r="BJ34" i="10"/>
  <c r="BJ19" i="10"/>
  <c r="BJ47" i="10"/>
  <c r="BJ32" i="10"/>
  <c r="BJ22" i="10"/>
  <c r="BJ31" i="10"/>
  <c r="BJ18" i="10"/>
  <c r="BJ11" i="10"/>
  <c r="BJ14" i="10"/>
  <c r="I50" i="13"/>
  <c r="AX44" i="10"/>
  <c r="AX50" i="10"/>
  <c r="AX46" i="10"/>
  <c r="AX43" i="10"/>
  <c r="AX40" i="10"/>
  <c r="AX48" i="10"/>
  <c r="AX42" i="10"/>
  <c r="AX32" i="10"/>
  <c r="AX12" i="10"/>
  <c r="AX6" i="10"/>
  <c r="AX27" i="10"/>
  <c r="AX39" i="10"/>
  <c r="AX20" i="10"/>
  <c r="AX8" i="10"/>
  <c r="AX24" i="10"/>
  <c r="AX14" i="10"/>
  <c r="AX31" i="10"/>
  <c r="AX19" i="10"/>
  <c r="AX34" i="10"/>
  <c r="AX15" i="10"/>
  <c r="AX26" i="10"/>
  <c r="AX23" i="10"/>
  <c r="AX47" i="10"/>
  <c r="AX16" i="10"/>
  <c r="AX35" i="10"/>
  <c r="AX28" i="10"/>
  <c r="AX10" i="10"/>
  <c r="AX30" i="10"/>
  <c r="AX38" i="10"/>
  <c r="I38" i="13"/>
  <c r="S38" i="13" s="1"/>
  <c r="AL44" i="10"/>
  <c r="AL47" i="10"/>
  <c r="AL46" i="10"/>
  <c r="AL40" i="10"/>
  <c r="AL50" i="10"/>
  <c r="AL48" i="10"/>
  <c r="AL43" i="10"/>
  <c r="AL12" i="10"/>
  <c r="AL32" i="10"/>
  <c r="AL11" i="10"/>
  <c r="AL28" i="10"/>
  <c r="AL7" i="10"/>
  <c r="AL26" i="10"/>
  <c r="AL30" i="10"/>
  <c r="AL6" i="10"/>
  <c r="AL14" i="10"/>
  <c r="AL34" i="10"/>
  <c r="AL35" i="10"/>
  <c r="AL39" i="10"/>
  <c r="AL27" i="10"/>
  <c r="AL8" i="10"/>
  <c r="AL24" i="10"/>
  <c r="AL16" i="10"/>
  <c r="AL22" i="10"/>
  <c r="AL15" i="10"/>
  <c r="AL18" i="10"/>
  <c r="AL31" i="10"/>
  <c r="AL36" i="10"/>
  <c r="AL19" i="10"/>
  <c r="I22" i="13"/>
  <c r="S22" i="13" s="1"/>
  <c r="V46" i="10"/>
  <c r="V40" i="10"/>
  <c r="V44" i="10"/>
  <c r="V42" i="10"/>
  <c r="V43" i="10"/>
  <c r="V48" i="10"/>
  <c r="V47" i="10"/>
  <c r="V16" i="10"/>
  <c r="V22" i="10"/>
  <c r="V31" i="10"/>
  <c r="V12" i="10"/>
  <c r="V35" i="10"/>
  <c r="V19" i="10"/>
  <c r="V32" i="10"/>
  <c r="V8" i="10"/>
  <c r="V30" i="10"/>
  <c r="V7" i="10"/>
  <c r="V23" i="10"/>
  <c r="V39" i="10"/>
  <c r="V28" i="10"/>
  <c r="V26" i="10"/>
  <c r="V34" i="10"/>
  <c r="V18" i="10"/>
  <c r="V14" i="10"/>
  <c r="V11" i="10"/>
  <c r="V38" i="10"/>
  <c r="V27" i="10"/>
  <c r="V15" i="10"/>
  <c r="N93" i="13"/>
  <c r="N97" i="13"/>
  <c r="L81" i="13"/>
  <c r="L73" i="13"/>
  <c r="DO3" i="10"/>
  <c r="G73" i="13"/>
  <c r="C15" i="10"/>
  <c r="C27" i="10"/>
  <c r="E35" i="10"/>
  <c r="BO23" i="10"/>
  <c r="I31" i="10"/>
  <c r="AI39" i="10"/>
  <c r="BE15" i="10"/>
  <c r="BF38" i="10"/>
  <c r="BV10" i="10"/>
  <c r="F5" i="10"/>
  <c r="E19" i="10"/>
  <c r="M35" i="10"/>
  <c r="AA11" i="10"/>
  <c r="AM39" i="10"/>
  <c r="AX11" i="10"/>
  <c r="CP7" i="10"/>
  <c r="AH26" i="10"/>
  <c r="AC11" i="10"/>
  <c r="AP23" i="10"/>
  <c r="CK7" i="10"/>
  <c r="V24" i="10"/>
  <c r="CG19" i="10"/>
  <c r="CC35" i="10"/>
  <c r="R38" i="10"/>
  <c r="BR39" i="10"/>
  <c r="BV6" i="10"/>
  <c r="BG7" i="10"/>
  <c r="R15" i="10"/>
  <c r="CD18" i="10"/>
  <c r="DR32" i="10"/>
  <c r="AP15" i="10"/>
  <c r="AL38" i="10"/>
  <c r="BV15" i="10"/>
  <c r="AH6" i="10"/>
  <c r="CH18" i="10"/>
  <c r="BQ31" i="10"/>
  <c r="AX18" i="10"/>
  <c r="K31" i="10"/>
  <c r="BR15" i="10"/>
  <c r="BJ12" i="10"/>
  <c r="DB36" i="10"/>
  <c r="DI11" i="10"/>
  <c r="CE47" i="10"/>
  <c r="W47" i="10"/>
  <c r="U47" i="10"/>
  <c r="Y47" i="10"/>
  <c r="K47" i="10"/>
  <c r="DC47" i="10"/>
  <c r="G47" i="10"/>
  <c r="AO47" i="10"/>
  <c r="Q47" i="10"/>
  <c r="I47" i="10"/>
  <c r="CC47" i="10"/>
  <c r="BK47" i="10"/>
  <c r="AU47" i="10"/>
  <c r="DO47" i="10"/>
  <c r="BO47" i="10"/>
  <c r="CW47" i="10"/>
  <c r="BY47" i="10"/>
  <c r="CM47" i="10"/>
  <c r="DK47" i="10"/>
  <c r="BA47" i="10"/>
  <c r="DA47" i="10"/>
  <c r="DG47" i="10"/>
  <c r="CO47" i="10"/>
  <c r="AA47" i="10"/>
  <c r="AG47" i="10"/>
  <c r="AE47" i="10"/>
  <c r="CU47" i="10"/>
  <c r="CI47" i="10"/>
  <c r="BQ47" i="10"/>
  <c r="AM47" i="10"/>
  <c r="AY47" i="10"/>
  <c r="M47" i="10"/>
  <c r="O47" i="10"/>
  <c r="BC47" i="10"/>
  <c r="BM47" i="10"/>
  <c r="BW47" i="10"/>
  <c r="AC47" i="10"/>
  <c r="AK47" i="10"/>
  <c r="DM47" i="10"/>
  <c r="BI47" i="10"/>
  <c r="S47" i="10"/>
  <c r="DE47" i="10"/>
  <c r="CS47" i="10"/>
  <c r="CA47" i="10"/>
  <c r="AS47" i="10"/>
  <c r="DQ47" i="10"/>
  <c r="BU47" i="10"/>
  <c r="L47" i="10"/>
  <c r="CY47" i="10"/>
  <c r="E47" i="10"/>
  <c r="CQ47" i="10"/>
  <c r="BS47" i="10"/>
  <c r="CK47" i="10"/>
  <c r="DI47" i="10"/>
  <c r="BE47" i="10"/>
  <c r="AW47" i="10"/>
  <c r="AI47" i="10"/>
  <c r="CG47" i="10"/>
  <c r="AQ47" i="10"/>
  <c r="BG47" i="10"/>
  <c r="DI35" i="10"/>
  <c r="DE35" i="10"/>
  <c r="CQ35" i="10"/>
  <c r="CY35" i="10"/>
  <c r="DA35" i="10"/>
  <c r="DQ35" i="10"/>
  <c r="DK35" i="10"/>
  <c r="DM35" i="10"/>
  <c r="DC35" i="10"/>
  <c r="BC35" i="10"/>
  <c r="CI35" i="10"/>
  <c r="W35" i="10"/>
  <c r="BY35" i="10"/>
  <c r="AY35" i="10"/>
  <c r="CU35" i="10"/>
  <c r="AG35" i="10"/>
  <c r="DG35" i="10"/>
  <c r="AS35" i="10"/>
  <c r="DO35" i="10"/>
  <c r="BE35" i="10"/>
  <c r="BQ35" i="10"/>
  <c r="CO35" i="10"/>
  <c r="AC35" i="10"/>
  <c r="U35" i="10"/>
  <c r="CG35" i="10"/>
  <c r="BM35" i="10"/>
  <c r="CM35" i="10"/>
  <c r="AW35" i="10"/>
  <c r="AI35" i="10"/>
  <c r="AM35" i="10"/>
  <c r="AQ35" i="10"/>
  <c r="Y35" i="10"/>
  <c r="S35" i="10"/>
  <c r="BW35" i="10"/>
  <c r="CS35" i="10"/>
  <c r="BG35" i="10"/>
  <c r="BK35" i="10"/>
  <c r="Q35" i="10"/>
  <c r="AE35" i="10"/>
  <c r="BS35" i="10"/>
  <c r="CA35" i="10"/>
  <c r="K35" i="10"/>
  <c r="CE35" i="10"/>
  <c r="AK35" i="10"/>
  <c r="BA35" i="10"/>
  <c r="AA35" i="10"/>
  <c r="AO35" i="10"/>
  <c r="DQ27" i="10"/>
  <c r="DI27" i="10"/>
  <c r="AA27" i="10"/>
  <c r="DE27" i="10"/>
  <c r="DC27" i="10"/>
  <c r="AI27" i="10"/>
  <c r="CW27" i="10"/>
  <c r="BW27" i="10"/>
  <c r="AO27" i="10"/>
  <c r="DA27" i="10"/>
  <c r="BQ27" i="10"/>
  <c r="DM27" i="10"/>
  <c r="BO27" i="10"/>
  <c r="CY27" i="10"/>
  <c r="DO27" i="10"/>
  <c r="BE27" i="10"/>
  <c r="CS27" i="10"/>
  <c r="O27" i="10"/>
  <c r="BI27" i="10"/>
  <c r="W27" i="10"/>
  <c r="K27" i="10"/>
  <c r="BK27" i="10"/>
  <c r="H27" i="10"/>
  <c r="BG27" i="10"/>
  <c r="AG27" i="10"/>
  <c r="CI27" i="10"/>
  <c r="CO27" i="10"/>
  <c r="AW27" i="10"/>
  <c r="M27" i="10"/>
  <c r="AK27" i="10"/>
  <c r="CG27" i="10"/>
  <c r="S27" i="10"/>
  <c r="AU27" i="10"/>
  <c r="CK27" i="10"/>
  <c r="AS27" i="10"/>
  <c r="BM27" i="10"/>
  <c r="BH27" i="10"/>
  <c r="CE27" i="10"/>
  <c r="DK27" i="10"/>
  <c r="CQ27" i="10"/>
  <c r="AC27" i="10"/>
  <c r="Q27" i="10"/>
  <c r="BS27" i="10"/>
  <c r="BC27" i="10"/>
  <c r="AY27" i="10"/>
  <c r="I27" i="10"/>
  <c r="E27" i="10"/>
  <c r="CA27" i="10"/>
  <c r="U27" i="10"/>
  <c r="BY27" i="10"/>
  <c r="AM27" i="10"/>
  <c r="CY15" i="10"/>
  <c r="DC15" i="10"/>
  <c r="AS15" i="10"/>
  <c r="DQ15" i="10"/>
  <c r="AO15" i="10"/>
  <c r="DK15" i="10"/>
  <c r="AE15" i="10"/>
  <c r="DO15" i="10"/>
  <c r="CO15" i="10"/>
  <c r="Q15" i="10"/>
  <c r="BO15" i="10"/>
  <c r="DM15" i="10"/>
  <c r="G15" i="10"/>
  <c r="U15" i="10"/>
  <c r="S15" i="10"/>
  <c r="AM15" i="10"/>
  <c r="DE15" i="10"/>
  <c r="BI15" i="10"/>
  <c r="W15" i="10"/>
  <c r="AW15" i="10"/>
  <c r="BW15" i="10"/>
  <c r="I15" i="10"/>
  <c r="AK15" i="10"/>
  <c r="CE15" i="10"/>
  <c r="BS15" i="10"/>
  <c r="BM15" i="10"/>
  <c r="DI15" i="10"/>
  <c r="BY15" i="10"/>
  <c r="BU15" i="10"/>
  <c r="AY15" i="10"/>
  <c r="CM15" i="10"/>
  <c r="DA15" i="10"/>
  <c r="CA15" i="10"/>
  <c r="AI15" i="10"/>
  <c r="AU15" i="10"/>
  <c r="Y15" i="10"/>
  <c r="BG15" i="10"/>
  <c r="AG15" i="10"/>
  <c r="CK15" i="10"/>
  <c r="CI15" i="10"/>
  <c r="AC15" i="10"/>
  <c r="E15" i="10"/>
  <c r="DG15" i="10"/>
  <c r="BA15" i="10"/>
  <c r="CC15" i="10"/>
  <c r="BC15" i="10"/>
  <c r="K15" i="10"/>
  <c r="BK15" i="10"/>
  <c r="BQ15" i="10"/>
  <c r="AQ15" i="10"/>
  <c r="BH15" i="10"/>
  <c r="M15" i="10"/>
  <c r="CW15" i="10"/>
  <c r="DN42" i="10"/>
  <c r="DN50" i="10"/>
  <c r="DN46" i="10"/>
  <c r="DN43" i="10"/>
  <c r="DN48" i="10"/>
  <c r="DN47" i="10"/>
  <c r="DN44" i="10"/>
  <c r="DN23" i="10"/>
  <c r="DN10" i="10"/>
  <c r="DN14" i="10"/>
  <c r="DN18" i="10"/>
  <c r="DN32" i="10"/>
  <c r="DN40" i="10"/>
  <c r="DN31" i="10"/>
  <c r="DN16" i="10"/>
  <c r="DN28" i="10"/>
  <c r="DN19" i="10"/>
  <c r="DN24" i="10"/>
  <c r="DN12" i="10"/>
  <c r="DN30" i="10"/>
  <c r="DN34" i="10"/>
  <c r="DN39" i="10"/>
  <c r="DN36" i="10"/>
  <c r="DN8" i="10"/>
  <c r="DN20" i="10"/>
  <c r="DN11" i="10"/>
  <c r="DN35" i="10"/>
  <c r="DN7" i="10"/>
  <c r="DN22" i="10"/>
  <c r="DN27" i="10"/>
  <c r="DN15" i="10"/>
  <c r="DN26" i="10"/>
  <c r="DN6" i="10"/>
  <c r="CX42" i="10"/>
  <c r="CX44" i="10"/>
  <c r="CX50" i="10"/>
  <c r="CX40" i="10"/>
  <c r="CX46" i="10"/>
  <c r="CX43" i="10"/>
  <c r="CX47" i="10"/>
  <c r="CX24" i="10"/>
  <c r="CX35" i="10"/>
  <c r="CX48" i="10"/>
  <c r="CX36" i="10"/>
  <c r="CX12" i="10"/>
  <c r="CX38" i="10"/>
  <c r="CX31" i="10"/>
  <c r="CX16" i="10"/>
  <c r="CX10" i="10"/>
  <c r="CX32" i="10"/>
  <c r="CX23" i="10"/>
  <c r="CX7" i="10"/>
  <c r="CX18" i="10"/>
  <c r="CX8" i="10"/>
  <c r="CX14" i="10"/>
  <c r="CX26" i="10"/>
  <c r="CX39" i="10"/>
  <c r="CX27" i="10"/>
  <c r="CX19" i="10"/>
  <c r="CX30" i="10"/>
  <c r="CX15" i="10"/>
  <c r="CX20" i="10"/>
  <c r="CX11" i="10"/>
  <c r="CX28" i="10"/>
  <c r="I90" i="13"/>
  <c r="O90" i="13" s="1"/>
  <c r="CL43" i="10"/>
  <c r="CL40" i="10"/>
  <c r="CL50" i="10"/>
  <c r="CL46" i="10"/>
  <c r="CL42" i="10"/>
  <c r="CL44" i="10"/>
  <c r="CL47" i="10"/>
  <c r="CL48" i="10"/>
  <c r="CL26" i="10"/>
  <c r="CL8" i="10"/>
  <c r="CL20" i="10"/>
  <c r="CL12" i="10"/>
  <c r="CL10" i="10"/>
  <c r="CL15" i="10"/>
  <c r="CL16" i="10"/>
  <c r="CL19" i="10"/>
  <c r="CL28" i="10"/>
  <c r="CL30" i="10"/>
  <c r="CL18" i="10"/>
  <c r="CL11" i="10"/>
  <c r="CL7" i="10"/>
  <c r="CL23" i="10"/>
  <c r="CL31" i="10"/>
  <c r="CL14" i="10"/>
  <c r="CL34" i="10"/>
  <c r="CL6" i="10"/>
  <c r="CL38" i="10"/>
  <c r="CL22" i="10"/>
  <c r="CL27" i="10"/>
  <c r="I78" i="13"/>
  <c r="K78" i="13" s="1"/>
  <c r="BZ48" i="10"/>
  <c r="BZ47" i="10"/>
  <c r="BZ43" i="10"/>
  <c r="BZ40" i="10"/>
  <c r="BZ32" i="10"/>
  <c r="BZ18" i="10"/>
  <c r="BZ14" i="10"/>
  <c r="BZ42" i="10"/>
  <c r="BZ44" i="10"/>
  <c r="BZ24" i="10"/>
  <c r="BZ6" i="10"/>
  <c r="BZ28" i="10"/>
  <c r="BZ30" i="10"/>
  <c r="BZ31" i="10"/>
  <c r="BZ34" i="10"/>
  <c r="BZ7" i="10"/>
  <c r="BZ22" i="10"/>
  <c r="BZ15" i="10"/>
  <c r="BZ39" i="10"/>
  <c r="BZ16" i="10"/>
  <c r="BZ26" i="10"/>
  <c r="BZ20" i="10"/>
  <c r="BZ11" i="10"/>
  <c r="BZ19" i="10"/>
  <c r="BZ35" i="10"/>
  <c r="BZ12" i="10"/>
  <c r="BZ36" i="10"/>
  <c r="BZ23" i="10"/>
  <c r="BZ27" i="10"/>
  <c r="BZ10" i="10"/>
  <c r="BZ8" i="10"/>
  <c r="BZ38" i="10"/>
  <c r="I66" i="13"/>
  <c r="S66" i="13" s="1"/>
  <c r="BN40" i="10"/>
  <c r="BN48" i="10"/>
  <c r="BN46" i="10"/>
  <c r="BN43" i="10"/>
  <c r="BN44" i="10"/>
  <c r="BN38" i="10"/>
  <c r="BN50" i="10"/>
  <c r="BN12" i="10"/>
  <c r="BN28" i="10"/>
  <c r="BN6" i="10"/>
  <c r="BN47" i="10"/>
  <c r="BN35" i="10"/>
  <c r="BN34" i="10"/>
  <c r="BN20" i="10"/>
  <c r="BN33" i="10"/>
  <c r="BN8" i="10"/>
  <c r="BN36" i="10"/>
  <c r="BN7" i="10"/>
  <c r="BN18" i="10"/>
  <c r="BN22" i="10"/>
  <c r="BN27" i="10"/>
  <c r="BN10" i="10"/>
  <c r="BN15" i="10"/>
  <c r="BN30" i="10"/>
  <c r="BN11" i="10"/>
  <c r="BN14" i="10"/>
  <c r="BN31" i="10"/>
  <c r="BN26" i="10"/>
  <c r="BN19" i="10"/>
  <c r="BN23" i="10"/>
  <c r="BN16" i="10"/>
  <c r="BN32" i="10"/>
  <c r="I54" i="13"/>
  <c r="K54" i="13" s="1"/>
  <c r="BB50" i="10"/>
  <c r="BB48" i="10"/>
  <c r="BB40" i="10"/>
  <c r="BB47" i="10"/>
  <c r="BB43" i="10"/>
  <c r="BB8" i="10"/>
  <c r="BB42" i="10"/>
  <c r="BB24" i="10"/>
  <c r="BB22" i="10"/>
  <c r="BB39" i="10"/>
  <c r="BB18" i="10"/>
  <c r="BB27" i="10"/>
  <c r="BB30" i="10"/>
  <c r="BB44" i="10"/>
  <c r="BB6" i="10"/>
  <c r="BB32" i="10"/>
  <c r="BB12" i="10"/>
  <c r="BB23" i="10"/>
  <c r="BB14" i="10"/>
  <c r="BB38" i="10"/>
  <c r="BB28" i="10"/>
  <c r="BB34" i="10"/>
  <c r="BB36" i="10"/>
  <c r="BB26" i="10"/>
  <c r="BB10" i="10"/>
  <c r="BB15" i="10"/>
  <c r="BB19" i="10"/>
  <c r="BB16" i="10"/>
  <c r="BB35" i="10"/>
  <c r="BB11" i="10"/>
  <c r="BB20" i="10"/>
  <c r="AT48" i="10"/>
  <c r="AT44" i="10"/>
  <c r="AT12" i="10"/>
  <c r="AT39" i="10"/>
  <c r="AT8" i="10"/>
  <c r="AT18" i="10"/>
  <c r="AT11" i="10"/>
  <c r="AT6" i="10"/>
  <c r="I34" i="13"/>
  <c r="S34" i="13"/>
  <c r="AH50" i="10"/>
  <c r="AH42" i="10"/>
  <c r="AH46" i="10"/>
  <c r="AH44" i="10"/>
  <c r="AH43" i="10"/>
  <c r="AH16" i="10"/>
  <c r="AH48" i="10"/>
  <c r="AH40" i="10"/>
  <c r="AH47" i="10"/>
  <c r="AH35" i="10"/>
  <c r="AH22" i="10"/>
  <c r="AH8" i="10"/>
  <c r="AH20" i="10"/>
  <c r="AH28" i="10"/>
  <c r="AH34" i="10"/>
  <c r="AH11" i="10"/>
  <c r="AH7" i="10"/>
  <c r="AH32" i="10"/>
  <c r="AH23" i="10"/>
  <c r="AH15" i="10"/>
  <c r="AH18" i="10"/>
  <c r="AH27" i="10"/>
  <c r="AH12" i="10"/>
  <c r="AH19" i="10"/>
  <c r="AH24" i="10"/>
  <c r="AH39" i="10"/>
  <c r="AH14" i="10"/>
  <c r="I26" i="13"/>
  <c r="K26" i="13" s="1"/>
  <c r="Z40" i="10"/>
  <c r="Z44" i="10"/>
  <c r="Z43" i="10"/>
  <c r="Z47" i="10"/>
  <c r="Z46" i="10"/>
  <c r="Z50" i="10"/>
  <c r="Z16" i="10"/>
  <c r="Z42" i="10"/>
  <c r="Z14" i="10"/>
  <c r="Z34" i="10"/>
  <c r="Z8" i="10"/>
  <c r="Z28" i="10"/>
  <c r="Z30" i="10"/>
  <c r="Z12" i="10"/>
  <c r="Z22" i="10"/>
  <c r="Z20" i="10"/>
  <c r="Z38" i="10"/>
  <c r="Z15" i="10"/>
  <c r="Z31" i="10"/>
  <c r="Z26" i="10"/>
  <c r="Z27" i="10"/>
  <c r="Z10" i="10"/>
  <c r="Z32" i="10"/>
  <c r="Z39" i="10"/>
  <c r="Z35" i="10"/>
  <c r="Z6" i="10"/>
  <c r="Z24" i="10"/>
  <c r="Z23" i="10"/>
  <c r="Z11" i="10"/>
  <c r="I14" i="13"/>
  <c r="O14" i="13" s="1"/>
  <c r="N50" i="10"/>
  <c r="N48" i="10"/>
  <c r="N43" i="10"/>
  <c r="N42" i="10"/>
  <c r="N40" i="10"/>
  <c r="N44" i="10"/>
  <c r="N47" i="10"/>
  <c r="N20" i="10"/>
  <c r="N16" i="10"/>
  <c r="N34" i="10"/>
  <c r="N10" i="10"/>
  <c r="N18" i="10"/>
  <c r="N8" i="10"/>
  <c r="N28" i="10"/>
  <c r="N31" i="10"/>
  <c r="N7" i="10"/>
  <c r="N38" i="10"/>
  <c r="N24" i="10"/>
  <c r="N35" i="10"/>
  <c r="N15" i="10"/>
  <c r="N30" i="10"/>
  <c r="N26" i="10"/>
  <c r="N23" i="10"/>
  <c r="N19" i="10"/>
  <c r="N11" i="10"/>
  <c r="N32" i="10"/>
  <c r="N27" i="10"/>
  <c r="N6" i="10"/>
  <c r="N12" i="10"/>
  <c r="N14" i="10"/>
  <c r="I10" i="13"/>
  <c r="AM10" i="13" s="1"/>
  <c r="J50" i="10"/>
  <c r="J47" i="10"/>
  <c r="J48" i="10"/>
  <c r="J42" i="10"/>
  <c r="J43" i="10"/>
  <c r="J44" i="10"/>
  <c r="J24" i="10"/>
  <c r="J20" i="10"/>
  <c r="J32" i="10"/>
  <c r="J28" i="10"/>
  <c r="J40" i="10"/>
  <c r="J27" i="10"/>
  <c r="J18" i="10"/>
  <c r="J39" i="10"/>
  <c r="J38" i="10"/>
  <c r="J30" i="10"/>
  <c r="J31" i="10"/>
  <c r="J16" i="10"/>
  <c r="J12" i="10"/>
  <c r="J35" i="10"/>
  <c r="J8" i="10"/>
  <c r="J14" i="10"/>
  <c r="J11" i="10"/>
  <c r="J19" i="10"/>
  <c r="J7" i="10"/>
  <c r="J34" i="10"/>
  <c r="J10" i="10"/>
  <c r="J23" i="10"/>
  <c r="J26" i="10"/>
  <c r="J15" i="10"/>
  <c r="I6" i="13"/>
  <c r="F50" i="10"/>
  <c r="F43" i="10"/>
  <c r="F40" i="10"/>
  <c r="F48" i="10"/>
  <c r="F47" i="10"/>
  <c r="F32" i="10"/>
  <c r="F18" i="10"/>
  <c r="F15" i="10"/>
  <c r="F44" i="10"/>
  <c r="F19" i="10"/>
  <c r="F7" i="10"/>
  <c r="F8" i="10"/>
  <c r="F10" i="10"/>
  <c r="F24" i="10"/>
  <c r="F16" i="10"/>
  <c r="F22" i="10"/>
  <c r="F31" i="10"/>
  <c r="F26" i="10"/>
  <c r="F12" i="10"/>
  <c r="F38" i="10"/>
  <c r="F23" i="10"/>
  <c r="F35" i="10"/>
  <c r="F39" i="10"/>
  <c r="F20" i="10"/>
  <c r="F30" i="10"/>
  <c r="F27" i="10"/>
  <c r="M73" i="13"/>
  <c r="L69" i="13"/>
  <c r="N81" i="13"/>
  <c r="M85" i="13"/>
  <c r="M97" i="13"/>
  <c r="CR3" i="9"/>
  <c r="G85" i="13"/>
  <c r="G69" i="13"/>
  <c r="C31" i="10"/>
  <c r="C19" i="10"/>
  <c r="C7" i="10"/>
  <c r="CP5" i="10"/>
  <c r="V5" i="10"/>
  <c r="E23" i="10"/>
  <c r="CP6" i="10"/>
  <c r="DR6" i="10"/>
  <c r="CS15" i="10"/>
  <c r="K39" i="10"/>
  <c r="CT6" i="10"/>
  <c r="CX6" i="10"/>
  <c r="V6" i="10"/>
  <c r="BJ30" i="10"/>
  <c r="S31" i="10"/>
  <c r="CL5" i="10"/>
  <c r="Y27" i="10"/>
  <c r="CM27" i="10"/>
  <c r="AP26" i="10"/>
  <c r="Z7" i="10"/>
  <c r="CT15" i="10"/>
  <c r="F34" i="10"/>
  <c r="AV35" i="10"/>
  <c r="AE27" i="10"/>
  <c r="CK35" i="10"/>
  <c r="BR22" i="10"/>
  <c r="AD30" i="10"/>
  <c r="O35" i="10"/>
  <c r="BK11" i="10"/>
  <c r="CF35" i="10"/>
  <c r="CN31" i="10"/>
  <c r="CW31" i="10"/>
  <c r="CN11" i="10"/>
  <c r="M11" i="10"/>
  <c r="BB7" i="10"/>
  <c r="CL24" i="10"/>
  <c r="CC39" i="10"/>
  <c r="BN24" i="10"/>
  <c r="AE31" i="10"/>
  <c r="J22" i="10"/>
  <c r="CP22" i="10"/>
  <c r="BV30" i="10"/>
  <c r="BJ16" i="10"/>
  <c r="I7" i="10"/>
  <c r="AO31" i="10"/>
  <c r="DO11" i="10"/>
  <c r="DK19" i="10"/>
  <c r="I230" i="7"/>
  <c r="I206" i="7"/>
  <c r="I303" i="7"/>
  <c r="I277" i="7"/>
  <c r="I243" i="7"/>
  <c r="I183" i="7"/>
  <c r="AH37" i="10"/>
  <c r="CP29" i="10"/>
  <c r="N5" i="10"/>
  <c r="CQ33" i="10"/>
  <c r="E21" i="10"/>
  <c r="CY17" i="10"/>
  <c r="E13" i="10"/>
  <c r="DO9" i="10"/>
  <c r="DP6" i="10"/>
  <c r="DL6" i="10"/>
  <c r="DH6" i="10"/>
  <c r="DD16" i="10"/>
  <c r="CZ12" i="10"/>
  <c r="CV35" i="10"/>
  <c r="CR18" i="10"/>
  <c r="CN22" i="10"/>
  <c r="CJ5" i="10"/>
  <c r="CF34" i="10"/>
  <c r="CB7" i="10"/>
  <c r="BX11" i="10"/>
  <c r="BT38" i="10"/>
  <c r="BP11" i="10"/>
  <c r="BL30" i="10"/>
  <c r="BH38" i="10"/>
  <c r="BD15" i="10"/>
  <c r="AZ37" i="10"/>
  <c r="AV20" i="10"/>
  <c r="AR38" i="10"/>
  <c r="AN22" i="10"/>
  <c r="AJ36" i="10"/>
  <c r="AF14" i="10"/>
  <c r="AB21" i="10"/>
  <c r="X20" i="10"/>
  <c r="P5" i="10"/>
  <c r="H33" i="10"/>
  <c r="K23" i="13"/>
  <c r="C40" i="13"/>
  <c r="M91" i="13"/>
  <c r="M67" i="13"/>
  <c r="C37" i="10"/>
  <c r="CI5" i="10"/>
  <c r="CN5" i="10"/>
  <c r="E37" i="10"/>
  <c r="CV7" i="10"/>
  <c r="CS33" i="10"/>
  <c r="CG5" i="10"/>
  <c r="DI5" i="10"/>
  <c r="DM5" i="10"/>
  <c r="DE5" i="10"/>
  <c r="CF6" i="10"/>
  <c r="S5" i="10"/>
  <c r="T15" i="10"/>
  <c r="DG5" i="10"/>
  <c r="CW5" i="10"/>
  <c r="CH5" i="10"/>
  <c r="X5" i="10"/>
  <c r="CQ5" i="10"/>
  <c r="H23" i="10"/>
  <c r="CB30" i="10"/>
  <c r="BM29" i="10"/>
  <c r="CC13" i="10"/>
  <c r="AV14" i="10"/>
  <c r="AD21" i="10"/>
  <c r="DG9" i="10"/>
  <c r="BI17" i="10"/>
  <c r="AR33" i="10"/>
  <c r="P19" i="10"/>
  <c r="CV11" i="10"/>
  <c r="Q33" i="10"/>
  <c r="CW21" i="10"/>
  <c r="AZ9" i="10"/>
  <c r="AG25" i="10"/>
  <c r="AV10" i="10"/>
  <c r="CN33" i="10"/>
  <c r="K17" i="10"/>
  <c r="AV7" i="10"/>
  <c r="W21" i="10"/>
  <c r="C36" i="13"/>
  <c r="D190" i="7"/>
  <c r="G63" i="13"/>
  <c r="C25" i="10"/>
  <c r="CL33" i="10"/>
  <c r="BC21" i="10"/>
  <c r="CO21" i="10"/>
  <c r="M33" i="10"/>
  <c r="K5" i="10"/>
  <c r="E33" i="10"/>
  <c r="Q5" i="10"/>
  <c r="U5" i="10"/>
  <c r="BH22" i="10"/>
  <c r="CR5" i="10"/>
  <c r="BX23" i="10"/>
  <c r="P30" i="10"/>
  <c r="X22" i="10"/>
  <c r="BE25" i="10"/>
  <c r="AF15" i="10"/>
  <c r="CW33" i="10"/>
  <c r="AV15" i="10"/>
  <c r="CV39" i="10"/>
  <c r="P39" i="10"/>
  <c r="T24" i="10"/>
  <c r="AL21" i="10"/>
  <c r="CJ22" i="10"/>
  <c r="CT25" i="10"/>
  <c r="AG37" i="10"/>
  <c r="D202" i="7"/>
  <c r="CN19" i="10"/>
  <c r="BF21" i="10"/>
  <c r="DC5" i="10"/>
  <c r="DD6" i="10"/>
  <c r="BX7" i="10"/>
  <c r="BP27" i="10"/>
  <c r="CX13" i="10"/>
  <c r="AV18" i="10"/>
  <c r="CR11" i="10"/>
  <c r="CA13" i="10"/>
  <c r="CS21" i="10"/>
  <c r="L63" i="13"/>
  <c r="N63" i="13"/>
  <c r="N91" i="13"/>
  <c r="N75" i="13"/>
  <c r="N67" i="13"/>
  <c r="C17" i="10"/>
  <c r="DK5" i="10"/>
  <c r="Z5" i="10"/>
  <c r="T5" i="10"/>
  <c r="BD29" i="10"/>
  <c r="CN35" i="10"/>
  <c r="CB33" i="10"/>
  <c r="BL15" i="10"/>
  <c r="M17" i="10"/>
  <c r="BC33" i="10"/>
  <c r="AP37" i="10"/>
  <c r="AW33" i="10"/>
  <c r="O9" i="10"/>
  <c r="N9" i="10"/>
  <c r="X28" i="10"/>
  <c r="U49" i="10"/>
  <c r="Q49" i="10"/>
  <c r="AS49" i="10"/>
  <c r="BR49" i="10"/>
  <c r="CP49" i="10"/>
  <c r="AP49" i="10"/>
  <c r="CI49" i="10"/>
  <c r="DG49" i="10"/>
  <c r="O49" i="10"/>
  <c r="K49" i="10"/>
  <c r="AL49" i="10"/>
  <c r="CH49" i="10"/>
  <c r="BU49" i="10"/>
  <c r="CG49" i="10"/>
  <c r="CY49" i="10"/>
  <c r="AA49" i="10"/>
  <c r="CX49" i="10"/>
  <c r="AI49" i="10"/>
  <c r="DN49" i="10"/>
  <c r="Z49" i="10"/>
  <c r="J49" i="10"/>
  <c r="AU49" i="10"/>
  <c r="S49" i="10"/>
  <c r="BF49" i="10"/>
  <c r="BC49" i="10"/>
  <c r="N49" i="10"/>
  <c r="Y49" i="10"/>
  <c r="AO49" i="10"/>
  <c r="BA49" i="10"/>
  <c r="BM49" i="10"/>
  <c r="CL49" i="10"/>
  <c r="BG49" i="10"/>
  <c r="V49" i="10"/>
  <c r="AM49" i="10"/>
  <c r="AD49" i="10"/>
  <c r="CD49" i="10"/>
  <c r="DB49" i="10"/>
  <c r="DC49" i="10"/>
  <c r="AH49" i="10"/>
  <c r="AW49" i="10"/>
  <c r="CE49" i="10"/>
  <c r="DO49" i="10"/>
  <c r="BW49" i="10"/>
  <c r="DF49" i="10"/>
  <c r="DQ49" i="10"/>
  <c r="AK49" i="10"/>
  <c r="AX49" i="10"/>
  <c r="BV49" i="10"/>
  <c r="BZ49" i="10"/>
  <c r="BQ49" i="10"/>
  <c r="BB49" i="10"/>
  <c r="CS49" i="10"/>
  <c r="CA49" i="10"/>
  <c r="DR49" i="10"/>
  <c r="W49" i="10"/>
  <c r="BK49" i="10"/>
  <c r="CW49" i="10"/>
  <c r="CM49" i="10"/>
  <c r="CC49" i="10"/>
  <c r="DK49" i="10"/>
  <c r="E49" i="10"/>
  <c r="AY49" i="10"/>
  <c r="CQ49" i="10"/>
  <c r="DE49" i="10"/>
  <c r="AE49" i="10"/>
  <c r="CO49" i="10"/>
  <c r="BJ49" i="10"/>
  <c r="DM49" i="10"/>
  <c r="AQ49" i="10"/>
  <c r="G49" i="10"/>
  <c r="F49" i="10"/>
  <c r="I49" i="10"/>
  <c r="CT49" i="10"/>
  <c r="BO49" i="10"/>
  <c r="BN49" i="10"/>
  <c r="BS49" i="10"/>
  <c r="DJ49" i="10"/>
  <c r="DA49" i="10"/>
  <c r="BE49" i="10"/>
  <c r="CK49" i="10"/>
  <c r="R49" i="10"/>
  <c r="CU49" i="10"/>
  <c r="CP45" i="10"/>
  <c r="BO45" i="10"/>
  <c r="CA45" i="10"/>
  <c r="BV45" i="10"/>
  <c r="CD45" i="10"/>
  <c r="DG45" i="10"/>
  <c r="DI45" i="10"/>
  <c r="BW45" i="10"/>
  <c r="CU45" i="10"/>
  <c r="BU45" i="10"/>
  <c r="CO45" i="10"/>
  <c r="CL45" i="10"/>
  <c r="BZ45" i="10"/>
  <c r="BQ45" i="10"/>
  <c r="BK45" i="10"/>
  <c r="CH45" i="10"/>
  <c r="CC45" i="10"/>
  <c r="CE45" i="10"/>
  <c r="BN45" i="10"/>
  <c r="BJ45" i="10"/>
  <c r="DF45" i="10"/>
  <c r="BS45" i="10"/>
  <c r="CG45" i="10"/>
  <c r="CY45" i="10"/>
  <c r="BR45" i="10"/>
  <c r="CW45" i="10"/>
  <c r="DB45" i="10"/>
  <c r="CM45" i="10"/>
  <c r="DO45" i="10"/>
  <c r="BY45" i="10"/>
  <c r="DN45" i="10"/>
  <c r="DQ45" i="10"/>
  <c r="CT45" i="10"/>
  <c r="CQ45" i="10"/>
  <c r="DM45" i="10"/>
  <c r="BM45" i="10"/>
  <c r="CI45" i="10"/>
  <c r="DE45" i="10"/>
  <c r="DJ45" i="10"/>
  <c r="DA45" i="10"/>
  <c r="DR45" i="10"/>
  <c r="CX45" i="10"/>
  <c r="DC45" i="10"/>
  <c r="DK45" i="10"/>
  <c r="O41" i="10"/>
  <c r="Z41" i="10"/>
  <c r="BE41" i="10"/>
  <c r="AI41" i="10"/>
  <c r="BF41" i="10"/>
  <c r="DO41" i="10"/>
  <c r="BB41" i="10"/>
  <c r="W41" i="10"/>
  <c r="S41" i="10"/>
  <c r="AC41" i="10"/>
  <c r="BO41" i="10"/>
  <c r="AK41" i="10"/>
  <c r="AW41" i="10"/>
  <c r="BI41" i="10"/>
  <c r="AP41" i="10"/>
  <c r="CH41" i="10"/>
  <c r="BA41" i="10"/>
  <c r="BM41" i="10"/>
  <c r="BY41" i="10"/>
  <c r="CL41" i="10"/>
  <c r="AQ41" i="10"/>
  <c r="CK41" i="10"/>
  <c r="I41" i="10"/>
  <c r="DG41" i="10"/>
  <c r="DA41" i="10"/>
  <c r="N41" i="10"/>
  <c r="R41" i="10"/>
  <c r="CM41" i="10"/>
  <c r="DB41" i="10"/>
  <c r="CU41" i="10"/>
  <c r="BU41" i="10"/>
  <c r="BV41" i="10"/>
  <c r="AM41" i="10"/>
  <c r="DN41" i="10"/>
  <c r="K41" i="10"/>
  <c r="CT41" i="10"/>
  <c r="CD41" i="10"/>
  <c r="BZ41" i="10"/>
  <c r="DI41" i="10"/>
  <c r="E41" i="10"/>
  <c r="DF41" i="10"/>
  <c r="DQ41" i="10"/>
  <c r="DE41" i="10"/>
  <c r="F41" i="10"/>
  <c r="CP41" i="10"/>
  <c r="AY41" i="10"/>
  <c r="AE41" i="10"/>
  <c r="DJ41" i="10"/>
  <c r="M41" i="10"/>
  <c r="BN41" i="10"/>
  <c r="BC41" i="10"/>
  <c r="AD41" i="10"/>
  <c r="DK41" i="10"/>
  <c r="J41" i="10"/>
  <c r="AL41" i="10"/>
  <c r="CA41" i="10"/>
  <c r="AG41" i="10"/>
  <c r="AU41" i="10"/>
  <c r="DC41" i="10"/>
  <c r="DM41" i="10"/>
  <c r="CC41" i="10"/>
  <c r="AA41" i="10"/>
  <c r="BW41" i="10"/>
  <c r="CY41" i="10"/>
  <c r="CO41" i="10"/>
  <c r="AS41" i="10"/>
  <c r="CG41" i="10"/>
  <c r="AH41" i="10"/>
  <c r="BK41" i="10"/>
  <c r="CX41" i="10"/>
  <c r="CE41" i="10"/>
  <c r="BR41" i="10"/>
  <c r="BG41" i="10"/>
  <c r="V41" i="10"/>
  <c r="DR41" i="10"/>
  <c r="CQ41" i="10"/>
  <c r="BJ41" i="10"/>
  <c r="AX41" i="10"/>
  <c r="BS41" i="10"/>
  <c r="G41" i="10"/>
  <c r="BQ41" i="10"/>
  <c r="CW41" i="10"/>
  <c r="CI41" i="10"/>
  <c r="AO37" i="10"/>
  <c r="DG37" i="10"/>
  <c r="CY37" i="10"/>
  <c r="CT37" i="10"/>
  <c r="CW37" i="10"/>
  <c r="W37" i="10"/>
  <c r="CI37" i="10"/>
  <c r="AU37" i="10"/>
  <c r="BE37" i="10"/>
  <c r="DI37" i="10"/>
  <c r="N37" i="10"/>
  <c r="CQ37" i="10"/>
  <c r="CP37" i="10"/>
  <c r="DA37" i="10"/>
  <c r="Y37" i="10"/>
  <c r="CH37" i="10"/>
  <c r="DF37" i="10"/>
  <c r="CU37" i="10"/>
  <c r="DM37" i="10"/>
  <c r="AK37" i="10"/>
  <c r="DR37" i="10"/>
  <c r="K37" i="10"/>
  <c r="DN37" i="10"/>
  <c r="DQ37" i="10"/>
  <c r="CM37" i="10"/>
  <c r="BJ37" i="10"/>
  <c r="DK37" i="10"/>
  <c r="AX37" i="10"/>
  <c r="AD37" i="10"/>
  <c r="U37" i="10"/>
  <c r="DC37" i="10"/>
  <c r="BS37" i="10"/>
  <c r="CX37" i="10"/>
  <c r="BZ37" i="10"/>
  <c r="CS37" i="10"/>
  <c r="O37" i="10"/>
  <c r="M37" i="10"/>
  <c r="DB37" i="10"/>
  <c r="G37" i="10"/>
  <c r="BW37" i="10"/>
  <c r="AM37" i="10"/>
  <c r="BA37" i="10"/>
  <c r="BK37" i="10"/>
  <c r="BI37" i="10"/>
  <c r="BV37" i="10"/>
  <c r="CK37" i="10"/>
  <c r="AY37" i="10"/>
  <c r="DE37" i="10"/>
  <c r="AS37" i="10"/>
  <c r="CA37" i="10"/>
  <c r="BG37" i="10"/>
  <c r="AQ37" i="10"/>
  <c r="CG37" i="10"/>
  <c r="CO37" i="10"/>
  <c r="BY37" i="10"/>
  <c r="BO37" i="10"/>
  <c r="J37" i="10"/>
  <c r="BU37" i="10"/>
  <c r="BB37" i="10"/>
  <c r="BC37" i="10"/>
  <c r="I37" i="10"/>
  <c r="S37" i="10"/>
  <c r="AL37" i="10"/>
  <c r="AA37" i="10"/>
  <c r="AI37" i="10"/>
  <c r="DO37" i="10"/>
  <c r="F37" i="10"/>
  <c r="Q37" i="10"/>
  <c r="BQ37" i="10"/>
  <c r="BR37" i="10"/>
  <c r="BN37" i="10"/>
  <c r="AE37" i="10"/>
  <c r="CE37" i="10"/>
  <c r="Z37" i="10"/>
  <c r="R37" i="10"/>
  <c r="V37" i="10"/>
  <c r="CL37" i="10"/>
  <c r="BM37" i="10"/>
  <c r="DI33" i="10"/>
  <c r="DG33" i="10"/>
  <c r="G33" i="10"/>
  <c r="CG33" i="10"/>
  <c r="DE33" i="10"/>
  <c r="BO33" i="10"/>
  <c r="DR33" i="10"/>
  <c r="DC33" i="10"/>
  <c r="DJ33" i="10"/>
  <c r="DF33" i="10"/>
  <c r="N33" i="10"/>
  <c r="DA33" i="10"/>
  <c r="DB33" i="10"/>
  <c r="AQ33" i="10"/>
  <c r="BK33" i="10"/>
  <c r="AX33" i="10"/>
  <c r="U33" i="10"/>
  <c r="CU33" i="10"/>
  <c r="CY33" i="10"/>
  <c r="DO33" i="10"/>
  <c r="CI33" i="10"/>
  <c r="K33" i="10"/>
  <c r="CE33" i="10"/>
  <c r="CH33" i="10"/>
  <c r="BA33" i="10"/>
  <c r="DN33" i="10"/>
  <c r="F33" i="10"/>
  <c r="Y33" i="10"/>
  <c r="DM33" i="10"/>
  <c r="DK33" i="10"/>
  <c r="BZ33" i="10"/>
  <c r="AG33" i="10"/>
  <c r="BR33" i="10"/>
  <c r="BI33" i="10"/>
  <c r="CX33" i="10"/>
  <c r="BS33" i="10"/>
  <c r="BV33" i="10"/>
  <c r="AD33" i="10"/>
  <c r="AC33" i="10"/>
  <c r="AU33" i="10"/>
  <c r="AY33" i="10"/>
  <c r="I33" i="10"/>
  <c r="AS33" i="10"/>
  <c r="DQ33" i="10"/>
  <c r="BW33" i="10"/>
  <c r="BE33" i="10"/>
  <c r="W33" i="10"/>
  <c r="AL33" i="10"/>
  <c r="BJ33" i="10"/>
  <c r="CC33" i="10"/>
  <c r="AA33" i="10"/>
  <c r="R33" i="10"/>
  <c r="AK33" i="10"/>
  <c r="Z33" i="10"/>
  <c r="BG33" i="10"/>
  <c r="CA29" i="10"/>
  <c r="DN29" i="10"/>
  <c r="DJ29" i="10"/>
  <c r="BC29" i="10"/>
  <c r="BV29" i="10"/>
  <c r="DE29" i="10"/>
  <c r="DR29" i="10"/>
  <c r="DB29" i="10"/>
  <c r="BO29" i="10"/>
  <c r="BJ29" i="10"/>
  <c r="AM29" i="10"/>
  <c r="F29" i="10"/>
  <c r="Y29" i="10"/>
  <c r="DM29" i="10"/>
  <c r="DQ29" i="10"/>
  <c r="BB29" i="10"/>
  <c r="S29" i="10"/>
  <c r="DF29" i="10"/>
  <c r="BY29" i="10"/>
  <c r="BQ29" i="10"/>
  <c r="DG29" i="10"/>
  <c r="AO29" i="10"/>
  <c r="DI29" i="10"/>
  <c r="AL29" i="10"/>
  <c r="AU29" i="10"/>
  <c r="DC29" i="10"/>
  <c r="BS29" i="10"/>
  <c r="CS29" i="10"/>
  <c r="CC29" i="10"/>
  <c r="DK29" i="10"/>
  <c r="Q29" i="10"/>
  <c r="CX29" i="10"/>
  <c r="DA29" i="10"/>
  <c r="BZ29" i="10"/>
  <c r="M29" i="10"/>
  <c r="DO29" i="10"/>
  <c r="BF29" i="10"/>
  <c r="AK29" i="10"/>
  <c r="I29" i="10"/>
  <c r="AH29" i="10"/>
  <c r="BA29" i="10"/>
  <c r="BR29" i="10"/>
  <c r="W29" i="10"/>
  <c r="AI29" i="10"/>
  <c r="CE29" i="10"/>
  <c r="Z29" i="10"/>
  <c r="BW29" i="10"/>
  <c r="AG29" i="10"/>
  <c r="BN29" i="10"/>
  <c r="AE29" i="10"/>
  <c r="AS29" i="10"/>
  <c r="BG29" i="10"/>
  <c r="V29" i="10"/>
  <c r="CL29" i="10"/>
  <c r="AA29" i="10"/>
  <c r="AW29" i="10"/>
  <c r="CT29" i="10"/>
  <c r="CD29" i="10"/>
  <c r="CY29" i="10"/>
  <c r="G29" i="10"/>
  <c r="J29" i="10"/>
  <c r="BK29" i="10"/>
  <c r="AP29" i="10"/>
  <c r="U29" i="10"/>
  <c r="AX29" i="10"/>
  <c r="CQ29" i="10"/>
  <c r="CU29" i="10"/>
  <c r="N29" i="10"/>
  <c r="DF25" i="10"/>
  <c r="DI25" i="10"/>
  <c r="DA25" i="10"/>
  <c r="CY25" i="10"/>
  <c r="DJ25" i="10"/>
  <c r="DK25" i="10"/>
  <c r="CO25" i="10"/>
  <c r="BY25" i="10"/>
  <c r="CS25" i="10"/>
  <c r="CK25" i="10"/>
  <c r="DE25" i="10"/>
  <c r="AT25" i="10"/>
  <c r="DO25" i="10"/>
  <c r="DC25" i="10"/>
  <c r="DR25" i="10"/>
  <c r="G25" i="10"/>
  <c r="CL25" i="10"/>
  <c r="CD25" i="10"/>
  <c r="CH25" i="10"/>
  <c r="BQ25" i="10"/>
  <c r="CX25" i="10"/>
  <c r="BM25" i="10"/>
  <c r="DB25" i="10"/>
  <c r="BV25" i="10"/>
  <c r="M25" i="10"/>
  <c r="DM25" i="10"/>
  <c r="V25" i="10"/>
  <c r="O25" i="10"/>
  <c r="BK25" i="10"/>
  <c r="CI25" i="10"/>
  <c r="CC25" i="10"/>
  <c r="F25" i="10"/>
  <c r="CG25" i="10"/>
  <c r="BF25" i="10"/>
  <c r="BA25" i="10"/>
  <c r="BZ25" i="10"/>
  <c r="BR25" i="10"/>
  <c r="CU25" i="10"/>
  <c r="AY25" i="10"/>
  <c r="BE21" i="10"/>
  <c r="CC21" i="10"/>
  <c r="Y21" i="10"/>
  <c r="DN21" i="10"/>
  <c r="DF21" i="10"/>
  <c r="DM21" i="10"/>
  <c r="BN21" i="10"/>
  <c r="DO21" i="10"/>
  <c r="DG21" i="10"/>
  <c r="DE21" i="10"/>
  <c r="J21" i="10"/>
  <c r="AK21" i="10"/>
  <c r="DB21" i="10"/>
  <c r="CY21" i="10"/>
  <c r="DQ21" i="10"/>
  <c r="DK21" i="10"/>
  <c r="AG21" i="10"/>
  <c r="CD21" i="10"/>
  <c r="AS21" i="10"/>
  <c r="CI21" i="10"/>
  <c r="CE21" i="10"/>
  <c r="DC21" i="10"/>
  <c r="CG21" i="10"/>
  <c r="CM21" i="10"/>
  <c r="BJ21" i="10"/>
  <c r="BQ21" i="10"/>
  <c r="DR21" i="10"/>
  <c r="O21" i="10"/>
  <c r="CH21" i="10"/>
  <c r="CQ21" i="10"/>
  <c r="U21" i="10"/>
  <c r="DI21" i="10"/>
  <c r="CL21" i="10"/>
  <c r="CX21" i="10"/>
  <c r="BV21" i="10"/>
  <c r="CT21" i="10"/>
  <c r="BO21" i="10"/>
  <c r="V21" i="10"/>
  <c r="BG21" i="10"/>
  <c r="BS21" i="10"/>
  <c r="I21" i="10"/>
  <c r="AI21" i="10"/>
  <c r="F21" i="10"/>
  <c r="CP21" i="10"/>
  <c r="BZ21" i="10"/>
  <c r="BA21" i="10"/>
  <c r="AX21" i="10"/>
  <c r="BI21" i="10"/>
  <c r="R21" i="10"/>
  <c r="AP21" i="10"/>
  <c r="DA21" i="10"/>
  <c r="CA21" i="10"/>
  <c r="DJ21" i="10"/>
  <c r="BK21" i="10"/>
  <c r="AQ21" i="10"/>
  <c r="AA21" i="10"/>
  <c r="BR21" i="10"/>
  <c r="AM21" i="10"/>
  <c r="Q21" i="10"/>
  <c r="AC21" i="10"/>
  <c r="BY21" i="10"/>
  <c r="DG17" i="10"/>
  <c r="CW17" i="10"/>
  <c r="S17" i="10"/>
  <c r="DR17" i="10"/>
  <c r="DN17" i="10"/>
  <c r="BS17" i="10"/>
  <c r="CX17" i="10"/>
  <c r="AQ17" i="10"/>
  <c r="AO17" i="10"/>
  <c r="F17" i="10"/>
  <c r="BJ17" i="10"/>
  <c r="AU17" i="10"/>
  <c r="CQ17" i="10"/>
  <c r="AG17" i="10"/>
  <c r="AI17" i="10"/>
  <c r="BN17" i="10"/>
  <c r="BO17" i="10"/>
  <c r="CG17" i="10"/>
  <c r="BQ17" i="10"/>
  <c r="AC17" i="10"/>
  <c r="N17" i="10"/>
  <c r="AW17" i="10"/>
  <c r="DQ17" i="10"/>
  <c r="J17" i="10"/>
  <c r="DJ17" i="10"/>
  <c r="CE17" i="10"/>
  <c r="BK17" i="10"/>
  <c r="BA17" i="10"/>
  <c r="BR17" i="10"/>
  <c r="DE17" i="10"/>
  <c r="BM17" i="10"/>
  <c r="DO17" i="10"/>
  <c r="BB17" i="10"/>
  <c r="Z17" i="10"/>
  <c r="CP17" i="10"/>
  <c r="DM17" i="10"/>
  <c r="AA17" i="10"/>
  <c r="DB17" i="10"/>
  <c r="CC17" i="10"/>
  <c r="CA17" i="10"/>
  <c r="R17" i="10"/>
  <c r="DA17" i="10"/>
  <c r="O17" i="10"/>
  <c r="CI17" i="10"/>
  <c r="BG17" i="10"/>
  <c r="CL17" i="10"/>
  <c r="U17" i="10"/>
  <c r="AE17" i="10"/>
  <c r="BZ17" i="10"/>
  <c r="AP17" i="10"/>
  <c r="V17" i="10"/>
  <c r="CT17" i="10"/>
  <c r="CO17" i="10"/>
  <c r="CH17" i="10"/>
  <c r="AX17" i="10"/>
  <c r="BC17" i="10"/>
  <c r="Q17" i="10"/>
  <c r="AH17" i="10"/>
  <c r="CS17" i="10"/>
  <c r="AM17" i="10"/>
  <c r="CD17" i="10"/>
  <c r="I17" i="10"/>
  <c r="CM17" i="10"/>
  <c r="CU17" i="10"/>
  <c r="DI17" i="10"/>
  <c r="BU17" i="10"/>
  <c r="DK17" i="10"/>
  <c r="AY17" i="10"/>
  <c r="BY17" i="10"/>
  <c r="AS17" i="10"/>
  <c r="BW17" i="10"/>
  <c r="Y17" i="10"/>
  <c r="DC17" i="10"/>
  <c r="DF17" i="10"/>
  <c r="AK17" i="10"/>
  <c r="DE13" i="10"/>
  <c r="BS13" i="10"/>
  <c r="AA13" i="10"/>
  <c r="DK13" i="10"/>
  <c r="DF13" i="10"/>
  <c r="DR13" i="10"/>
  <c r="DJ13" i="10"/>
  <c r="CG13" i="10"/>
  <c r="DG13" i="10"/>
  <c r="DA13" i="10"/>
  <c r="BU13" i="10"/>
  <c r="DM13" i="10"/>
  <c r="CY13" i="10"/>
  <c r="AY13" i="10"/>
  <c r="DO13" i="10"/>
  <c r="CP13" i="10"/>
  <c r="CK13" i="10"/>
  <c r="DI13" i="10"/>
  <c r="CQ13" i="10"/>
  <c r="BI13" i="10"/>
  <c r="DN13" i="10"/>
  <c r="DQ13" i="10"/>
  <c r="CD13" i="10"/>
  <c r="BK13" i="10"/>
  <c r="DB13" i="10"/>
  <c r="F13" i="10"/>
  <c r="CM13" i="10"/>
  <c r="AM13" i="10"/>
  <c r="CW13" i="10"/>
  <c r="DC13" i="10"/>
  <c r="BN13" i="10"/>
  <c r="BW13" i="10"/>
  <c r="AG13" i="10"/>
  <c r="CO13" i="10"/>
  <c r="BM13" i="10"/>
  <c r="CH13" i="10"/>
  <c r="BQ13" i="10"/>
  <c r="BR13" i="10"/>
  <c r="CL13" i="10"/>
  <c r="BO13" i="10"/>
  <c r="CU13" i="10"/>
  <c r="CI13" i="10"/>
  <c r="CT13" i="10"/>
  <c r="AA9" i="10"/>
  <c r="DK9" i="10"/>
  <c r="J9" i="10"/>
  <c r="R9" i="10"/>
  <c r="Q9" i="10"/>
  <c r="CD9" i="10"/>
  <c r="BA9" i="10"/>
  <c r="DQ9" i="10"/>
  <c r="K9" i="10"/>
  <c r="DN9" i="10"/>
  <c r="CQ9" i="10"/>
  <c r="AG9" i="10"/>
  <c r="CA9" i="10"/>
  <c r="CC9" i="10"/>
  <c r="BS9" i="10"/>
  <c r="CP9" i="10"/>
  <c r="M9" i="10"/>
  <c r="CY9" i="10"/>
  <c r="DC9" i="10"/>
  <c r="DF9" i="10"/>
  <c r="BV9" i="10"/>
  <c r="DB9" i="10"/>
  <c r="CM9" i="10"/>
  <c r="BM9" i="10"/>
  <c r="DI9" i="10"/>
  <c r="BJ9" i="10"/>
  <c r="U9" i="10"/>
  <c r="CU9" i="10"/>
  <c r="BZ9" i="10"/>
  <c r="AX9" i="10"/>
  <c r="BC9" i="10"/>
  <c r="BQ9" i="10"/>
  <c r="BU9" i="10"/>
  <c r="BK9" i="10"/>
  <c r="V9" i="10"/>
  <c r="F9" i="10"/>
  <c r="DR9" i="10"/>
  <c r="CI9" i="10"/>
  <c r="BR9" i="10"/>
  <c r="DM9" i="10"/>
  <c r="DA9" i="10"/>
  <c r="AM9" i="10"/>
  <c r="BB9" i="10"/>
  <c r="S9" i="10"/>
  <c r="CH9" i="10"/>
  <c r="AW9" i="10"/>
  <c r="AL9" i="10"/>
  <c r="BE9" i="10"/>
  <c r="I9" i="10"/>
  <c r="CG9" i="10"/>
  <c r="CE9" i="10"/>
  <c r="DJ9" i="10"/>
  <c r="CL9" i="10"/>
  <c r="BW9" i="10"/>
  <c r="CX9" i="10"/>
  <c r="BO9" i="10"/>
  <c r="BY9" i="10"/>
  <c r="AD9" i="10"/>
  <c r="AE9" i="10"/>
  <c r="AI9" i="10"/>
  <c r="AQ9" i="10"/>
  <c r="CS9" i="10"/>
  <c r="BN9" i="10"/>
  <c r="Y9" i="10"/>
  <c r="AS9" i="10"/>
  <c r="CO9" i="10"/>
  <c r="BI9" i="10"/>
  <c r="G9" i="10"/>
  <c r="BG9" i="10"/>
  <c r="DE9" i="10"/>
  <c r="AH9" i="10"/>
  <c r="CK9" i="10"/>
  <c r="Z9" i="10"/>
  <c r="AP9" i="10"/>
  <c r="CT9" i="10"/>
  <c r="AC9" i="10"/>
  <c r="AI5" i="10"/>
  <c r="BS5" i="10"/>
  <c r="AL5" i="10"/>
  <c r="AD5" i="10"/>
  <c r="BQ5" i="10"/>
  <c r="BG5" i="10"/>
  <c r="AS5" i="10"/>
  <c r="AE5" i="10"/>
  <c r="CD5" i="10"/>
  <c r="AH5" i="10"/>
  <c r="AG5" i="10"/>
  <c r="AQ5" i="10"/>
  <c r="BJ5" i="10"/>
  <c r="AU5" i="10"/>
  <c r="CC5" i="10"/>
  <c r="BW5" i="10"/>
  <c r="BF5" i="10"/>
  <c r="AO5" i="10"/>
  <c r="CA5" i="10"/>
  <c r="BO5" i="10"/>
  <c r="BV5" i="10"/>
  <c r="AC5" i="10"/>
  <c r="BZ5" i="10"/>
  <c r="AM5" i="10"/>
  <c r="BY5" i="10"/>
  <c r="BN5" i="10"/>
  <c r="BE5" i="10"/>
  <c r="BC5" i="10"/>
  <c r="BB5" i="10"/>
  <c r="BA5" i="10"/>
  <c r="AX5" i="10"/>
  <c r="BM5" i="10"/>
  <c r="BU5" i="10"/>
  <c r="BR5" i="10"/>
  <c r="AP5" i="10"/>
  <c r="AK5" i="10"/>
  <c r="AY5" i="10"/>
  <c r="AW5" i="10"/>
  <c r="DP49" i="10"/>
  <c r="DP42" i="10"/>
  <c r="DP41" i="10"/>
  <c r="DP43" i="10"/>
  <c r="DP45" i="10"/>
  <c r="DP21" i="10"/>
  <c r="DP40" i="10"/>
  <c r="DP47" i="10"/>
  <c r="DP44" i="10"/>
  <c r="DP46" i="10"/>
  <c r="DP22" i="10"/>
  <c r="DP15" i="10"/>
  <c r="DP24" i="10"/>
  <c r="DP31" i="10"/>
  <c r="DP48" i="10"/>
  <c r="DP26" i="10"/>
  <c r="DP8" i="10"/>
  <c r="DP25" i="10"/>
  <c r="DP16" i="10"/>
  <c r="DP17" i="10"/>
  <c r="DP36" i="10"/>
  <c r="DP37" i="10"/>
  <c r="DP23" i="10"/>
  <c r="DP28" i="10"/>
  <c r="DP20" i="10"/>
  <c r="DP7" i="10"/>
  <c r="DP9" i="10"/>
  <c r="DP33" i="10"/>
  <c r="DP35" i="10"/>
  <c r="DP19" i="10"/>
  <c r="DP13" i="10"/>
  <c r="DP32" i="10"/>
  <c r="DP30" i="10"/>
  <c r="DP12" i="10"/>
  <c r="DP27" i="10"/>
  <c r="DP50" i="10"/>
  <c r="DP14" i="10"/>
  <c r="DP38" i="10"/>
  <c r="DP29" i="10"/>
  <c r="DP39" i="10"/>
  <c r="DP11" i="10"/>
  <c r="DP18" i="10"/>
  <c r="DP34" i="10"/>
  <c r="DP10" i="10"/>
  <c r="DL45" i="10"/>
  <c r="DL50" i="10"/>
  <c r="DL44" i="10"/>
  <c r="DL49" i="10"/>
  <c r="DL47" i="10"/>
  <c r="DL41" i="10"/>
  <c r="DL42" i="10"/>
  <c r="DL43" i="10"/>
  <c r="DL40" i="10"/>
  <c r="DL33" i="10"/>
  <c r="DL10" i="10"/>
  <c r="DL37" i="10"/>
  <c r="DL9" i="10"/>
  <c r="DL19" i="10"/>
  <c r="DL21" i="10"/>
  <c r="DL34" i="10"/>
  <c r="DL32" i="10"/>
  <c r="DL36" i="10"/>
  <c r="DL7" i="10"/>
  <c r="DL27" i="10"/>
  <c r="DL17" i="10"/>
  <c r="DL20" i="10"/>
  <c r="DL11" i="10"/>
  <c r="DL18" i="10"/>
  <c r="DL31" i="10"/>
  <c r="DL24" i="10"/>
  <c r="DL8" i="10"/>
  <c r="DL12" i="10"/>
  <c r="DL29" i="10"/>
  <c r="DL25" i="10"/>
  <c r="DL35" i="10"/>
  <c r="DL22" i="10"/>
  <c r="DL38" i="10"/>
  <c r="DL13" i="10"/>
  <c r="DL15" i="10"/>
  <c r="DL26" i="10"/>
  <c r="DL23" i="10"/>
  <c r="DL28" i="10"/>
  <c r="DL30" i="10"/>
  <c r="DL46" i="10"/>
  <c r="DH41" i="10"/>
  <c r="DH42" i="10"/>
  <c r="DH46" i="10"/>
  <c r="DH45" i="10"/>
  <c r="DH47" i="10"/>
  <c r="DH50" i="10"/>
  <c r="DH13" i="10"/>
  <c r="DH17" i="10"/>
  <c r="DH43" i="10"/>
  <c r="DH24" i="10"/>
  <c r="DH26" i="10"/>
  <c r="DH31" i="10"/>
  <c r="DH23" i="10"/>
  <c r="DH8" i="10"/>
  <c r="DH30" i="10"/>
  <c r="DH16" i="10"/>
  <c r="DH14" i="10"/>
  <c r="DH10" i="10"/>
  <c r="DH49" i="10"/>
  <c r="DH40" i="10"/>
  <c r="DH21" i="10"/>
  <c r="DH32" i="10"/>
  <c r="DH33" i="10"/>
  <c r="DH20" i="10"/>
  <c r="DH29" i="10"/>
  <c r="DH36" i="10"/>
  <c r="DH38" i="10"/>
  <c r="DH12" i="10"/>
  <c r="DH9" i="10"/>
  <c r="DH18" i="10"/>
  <c r="DH25" i="10"/>
  <c r="DH48" i="10"/>
  <c r="DH35" i="10"/>
  <c r="DH15" i="10"/>
  <c r="DH37" i="10"/>
  <c r="DH44" i="10"/>
  <c r="DH28" i="10"/>
  <c r="DH22" i="10"/>
  <c r="DH34" i="10"/>
  <c r="DH11" i="10"/>
  <c r="DH19" i="10"/>
  <c r="DH7" i="10"/>
  <c r="DH27" i="10"/>
  <c r="DD46" i="10"/>
  <c r="DD43" i="10"/>
  <c r="DD47" i="10"/>
  <c r="DD44" i="10"/>
  <c r="DD49" i="10"/>
  <c r="DD45" i="10"/>
  <c r="DD40" i="10"/>
  <c r="DD50" i="10"/>
  <c r="DD8" i="10"/>
  <c r="DD17" i="10"/>
  <c r="DD28" i="10"/>
  <c r="DD27" i="10"/>
  <c r="DD10" i="10"/>
  <c r="DD38" i="10"/>
  <c r="DD30" i="10"/>
  <c r="DD35" i="10"/>
  <c r="DD20" i="10"/>
  <c r="DD33" i="10"/>
  <c r="DD34" i="10"/>
  <c r="DD37" i="10"/>
  <c r="DD36" i="10"/>
  <c r="DD41" i="10"/>
  <c r="DD48" i="10"/>
  <c r="DD11" i="10"/>
  <c r="DD13" i="10"/>
  <c r="DD9" i="10"/>
  <c r="DD22" i="10"/>
  <c r="DD12" i="10"/>
  <c r="DD15" i="10"/>
  <c r="DD26" i="10"/>
  <c r="DD19" i="10"/>
  <c r="DD14" i="10"/>
  <c r="DD39" i="10"/>
  <c r="DD25" i="10"/>
  <c r="DD32" i="10"/>
  <c r="DD23" i="10"/>
  <c r="DD7" i="10"/>
  <c r="DD31" i="10"/>
  <c r="DD21" i="10"/>
  <c r="CZ42" i="10"/>
  <c r="CZ46" i="10"/>
  <c r="CZ41" i="10"/>
  <c r="CZ50" i="10"/>
  <c r="CZ45" i="10"/>
  <c r="CZ48" i="10"/>
  <c r="CZ43" i="10"/>
  <c r="CZ39" i="10"/>
  <c r="CZ16" i="10"/>
  <c r="CZ44" i="10"/>
  <c r="CZ22" i="10"/>
  <c r="CZ36" i="10"/>
  <c r="CZ47" i="10"/>
  <c r="CZ11" i="10"/>
  <c r="CZ28" i="10"/>
  <c r="CZ7" i="10"/>
  <c r="CZ8" i="10"/>
  <c r="CZ27" i="10"/>
  <c r="CZ32" i="10"/>
  <c r="CZ23" i="10"/>
  <c r="CZ25" i="10"/>
  <c r="CZ17" i="10"/>
  <c r="CZ31" i="10"/>
  <c r="CZ10" i="10"/>
  <c r="CZ19" i="10"/>
  <c r="CZ49" i="10"/>
  <c r="CZ26" i="10"/>
  <c r="CZ13" i="10"/>
  <c r="CZ24" i="10"/>
  <c r="CZ18" i="10"/>
  <c r="CZ33" i="10"/>
  <c r="CZ35" i="10"/>
  <c r="CZ38" i="10"/>
  <c r="CZ14" i="10"/>
  <c r="CZ29" i="10"/>
  <c r="CZ37" i="10"/>
  <c r="CZ30" i="10"/>
  <c r="CZ15" i="10"/>
  <c r="I100" i="13"/>
  <c r="CV40" i="10"/>
  <c r="CV49" i="10"/>
  <c r="CV47" i="10"/>
  <c r="CV48" i="10"/>
  <c r="CV50" i="10"/>
  <c r="CV44" i="10"/>
  <c r="CV45" i="10"/>
  <c r="CV41" i="10"/>
  <c r="CV43" i="10"/>
  <c r="CV42" i="10"/>
  <c r="CV46" i="10"/>
  <c r="CV20" i="10"/>
  <c r="CV32" i="10"/>
  <c r="CV14" i="10"/>
  <c r="CV8" i="10"/>
  <c r="CV12" i="10"/>
  <c r="CV16" i="10"/>
  <c r="CV37" i="10"/>
  <c r="CV28" i="10"/>
  <c r="CV22" i="10"/>
  <c r="CV24" i="10"/>
  <c r="CV27" i="10"/>
  <c r="CV21" i="10"/>
  <c r="CV15" i="10"/>
  <c r="CV36" i="10"/>
  <c r="CV31" i="10"/>
  <c r="CV33" i="10"/>
  <c r="CV38" i="10"/>
  <c r="CV9" i="10"/>
  <c r="CV26" i="10"/>
  <c r="CV17" i="10"/>
  <c r="CV23" i="10"/>
  <c r="CV25" i="10"/>
  <c r="CV18" i="10"/>
  <c r="I96" i="13"/>
  <c r="CR41" i="10"/>
  <c r="CR45" i="10"/>
  <c r="CR47" i="10"/>
  <c r="CR49" i="10"/>
  <c r="CR44" i="10"/>
  <c r="CR43" i="10"/>
  <c r="CR46" i="10"/>
  <c r="CR48" i="10"/>
  <c r="CR40" i="10"/>
  <c r="CR42" i="10"/>
  <c r="CR17" i="10"/>
  <c r="CR50" i="10"/>
  <c r="CR26" i="10"/>
  <c r="CR39" i="10"/>
  <c r="CR28" i="10"/>
  <c r="CR33" i="10"/>
  <c r="CR30" i="10"/>
  <c r="CR23" i="10"/>
  <c r="CR19" i="10"/>
  <c r="CR38" i="10"/>
  <c r="CR16" i="10"/>
  <c r="CR13" i="10"/>
  <c r="CR27" i="10"/>
  <c r="CR10" i="10"/>
  <c r="CR29" i="10"/>
  <c r="CR22" i="10"/>
  <c r="CR14" i="10"/>
  <c r="CR12" i="10"/>
  <c r="CR8" i="10"/>
  <c r="CR35" i="10"/>
  <c r="CN49" i="10"/>
  <c r="CN42" i="10"/>
  <c r="CN41" i="10"/>
  <c r="CN45" i="10"/>
  <c r="CN44" i="10"/>
  <c r="CN40" i="10"/>
  <c r="CN48" i="10"/>
  <c r="CN32" i="10"/>
  <c r="CN10" i="10"/>
  <c r="CN43" i="10"/>
  <c r="CN47" i="10"/>
  <c r="CN20" i="10"/>
  <c r="CN8" i="10"/>
  <c r="CN29" i="10"/>
  <c r="CN24" i="10"/>
  <c r="CN38" i="10"/>
  <c r="CN21" i="10"/>
  <c r="CN13" i="10"/>
  <c r="CN34" i="10"/>
  <c r="CN14" i="10"/>
  <c r="CN25" i="10"/>
  <c r="CN17" i="10"/>
  <c r="CN7" i="10"/>
  <c r="CN12" i="10"/>
  <c r="CN28" i="10"/>
  <c r="CN16" i="10"/>
  <c r="CN26" i="10"/>
  <c r="CN37" i="10"/>
  <c r="CN39" i="10"/>
  <c r="CN15" i="10"/>
  <c r="I88" i="13"/>
  <c r="S88" i="13" s="1"/>
  <c r="CJ42" i="10"/>
  <c r="CJ41" i="10"/>
  <c r="CJ49" i="10"/>
  <c r="CJ40" i="10"/>
  <c r="CJ48" i="10"/>
  <c r="CJ44" i="10"/>
  <c r="CJ45" i="10"/>
  <c r="CJ50" i="10"/>
  <c r="CJ47" i="10"/>
  <c r="CJ43" i="10"/>
  <c r="CJ25" i="10"/>
  <c r="CJ11" i="10"/>
  <c r="CJ8" i="10"/>
  <c r="CJ17" i="10"/>
  <c r="CJ20" i="10"/>
  <c r="CJ16" i="10"/>
  <c r="CJ12" i="10"/>
  <c r="CJ28" i="10"/>
  <c r="CJ23" i="10"/>
  <c r="CJ24" i="10"/>
  <c r="CJ32" i="10"/>
  <c r="CJ10" i="10"/>
  <c r="CJ36" i="10"/>
  <c r="CJ19" i="10"/>
  <c r="CJ18" i="10"/>
  <c r="CJ7" i="10"/>
  <c r="CJ30" i="10"/>
  <c r="CJ39" i="10"/>
  <c r="CJ14" i="10"/>
  <c r="CJ33" i="10"/>
  <c r="CJ37" i="10"/>
  <c r="CJ31" i="10"/>
  <c r="CJ38" i="10"/>
  <c r="CJ35" i="10"/>
  <c r="CJ21" i="10"/>
  <c r="I84" i="13"/>
  <c r="K84" i="13" s="1"/>
  <c r="CF49" i="10"/>
  <c r="CF44" i="10"/>
  <c r="CF50" i="10"/>
  <c r="CF41" i="10"/>
  <c r="CF45" i="10"/>
  <c r="CF48" i="10"/>
  <c r="CF46" i="10"/>
  <c r="CF43" i="10"/>
  <c r="CF40" i="10"/>
  <c r="CF32" i="10"/>
  <c r="CF24" i="10"/>
  <c r="CF38" i="10"/>
  <c r="CF33" i="10"/>
  <c r="CF23" i="10"/>
  <c r="CF27" i="10"/>
  <c r="CF19" i="10"/>
  <c r="CF29" i="10"/>
  <c r="CF12" i="10"/>
  <c r="CF20" i="10"/>
  <c r="CF47" i="10"/>
  <c r="CF28" i="10"/>
  <c r="CF16" i="10"/>
  <c r="CF39" i="10"/>
  <c r="CF22" i="10"/>
  <c r="CF36" i="10"/>
  <c r="CF17" i="10"/>
  <c r="CF26" i="10"/>
  <c r="CF7" i="10"/>
  <c r="CF13" i="10"/>
  <c r="CF31" i="10"/>
  <c r="CF30" i="10"/>
  <c r="CF25" i="10"/>
  <c r="I80" i="13"/>
  <c r="K80" i="13"/>
  <c r="CB40" i="10"/>
  <c r="CB45" i="10"/>
  <c r="CB47" i="10"/>
  <c r="CB48" i="10"/>
  <c r="CB44" i="10"/>
  <c r="CB49" i="10"/>
  <c r="CB43" i="10"/>
  <c r="CB46" i="10"/>
  <c r="CB41" i="10"/>
  <c r="CB32" i="10"/>
  <c r="CB17" i="10"/>
  <c r="CB8" i="10"/>
  <c r="CB28" i="10"/>
  <c r="CB16" i="10"/>
  <c r="CB42" i="10"/>
  <c r="CB24" i="10"/>
  <c r="CB10" i="10"/>
  <c r="CB34" i="10"/>
  <c r="CB12" i="10"/>
  <c r="CB13" i="10"/>
  <c r="CB29" i="10"/>
  <c r="CB15" i="10"/>
  <c r="CB39" i="10"/>
  <c r="CB37" i="10"/>
  <c r="CB14" i="10"/>
  <c r="CB35" i="10"/>
  <c r="CB18" i="10"/>
  <c r="CB36" i="10"/>
  <c r="CB11" i="10"/>
  <c r="CB5" i="10"/>
  <c r="CB21" i="10"/>
  <c r="CB23" i="10"/>
  <c r="CB6" i="10"/>
  <c r="CB19" i="10"/>
  <c r="CB9" i="10"/>
  <c r="CB20" i="10"/>
  <c r="I76" i="13"/>
  <c r="O76" i="13" s="1"/>
  <c r="BX44" i="10"/>
  <c r="BX43" i="10"/>
  <c r="BX48" i="10"/>
  <c r="BX49" i="10"/>
  <c r="BX46" i="10"/>
  <c r="BX41" i="10"/>
  <c r="BX45" i="10"/>
  <c r="BX40" i="10"/>
  <c r="BX9" i="10"/>
  <c r="BX42" i="10"/>
  <c r="BX16" i="10"/>
  <c r="BX20" i="10"/>
  <c r="BX24" i="10"/>
  <c r="BX8" i="10"/>
  <c r="BX33" i="10"/>
  <c r="BX32" i="10"/>
  <c r="BX37" i="10"/>
  <c r="BX10" i="10"/>
  <c r="BX18" i="10"/>
  <c r="BX14" i="10"/>
  <c r="BX30" i="10"/>
  <c r="BX12" i="10"/>
  <c r="BX29" i="10"/>
  <c r="BX47" i="10"/>
  <c r="BX13" i="10"/>
  <c r="BX17" i="10"/>
  <c r="BX27" i="10"/>
  <c r="BX35" i="10"/>
  <c r="BX34" i="10"/>
  <c r="BX28" i="10"/>
  <c r="BX36" i="10"/>
  <c r="BX6" i="10"/>
  <c r="BX22" i="10"/>
  <c r="BX21" i="10"/>
  <c r="I72" i="13"/>
  <c r="O72" i="13" s="1"/>
  <c r="BT49" i="10"/>
  <c r="BT44" i="10"/>
  <c r="BT48" i="10"/>
  <c r="BT41" i="10"/>
  <c r="BT42" i="10"/>
  <c r="BT40" i="10"/>
  <c r="BT45" i="10"/>
  <c r="BT43" i="10"/>
  <c r="BT47" i="10"/>
  <c r="BT37" i="10"/>
  <c r="BT24" i="10"/>
  <c r="BT22" i="10"/>
  <c r="BT31" i="10"/>
  <c r="BT32" i="10"/>
  <c r="BT10" i="10"/>
  <c r="BT33" i="10"/>
  <c r="BT18" i="10"/>
  <c r="BT15" i="10"/>
  <c r="BT20" i="10"/>
  <c r="BT17" i="10"/>
  <c r="BT28" i="10"/>
  <c r="BT9" i="10"/>
  <c r="BT12" i="10"/>
  <c r="BT14" i="10"/>
  <c r="BT5" i="10"/>
  <c r="BT16" i="10"/>
  <c r="BT8" i="10"/>
  <c r="BT46" i="10"/>
  <c r="BT29" i="10"/>
  <c r="BT11" i="10"/>
  <c r="BT39" i="10"/>
  <c r="BT34" i="10"/>
  <c r="BT7" i="10"/>
  <c r="BT6" i="10"/>
  <c r="BT19" i="10"/>
  <c r="BT30" i="10"/>
  <c r="BT27" i="10"/>
  <c r="BT21" i="10"/>
  <c r="BT36" i="10"/>
  <c r="BT35" i="10"/>
  <c r="BT25" i="10"/>
  <c r="BT26" i="10"/>
  <c r="I68" i="13"/>
  <c r="K68" i="13" s="1"/>
  <c r="BP42" i="10"/>
  <c r="BP44" i="10"/>
  <c r="BP41" i="10"/>
  <c r="BP48" i="10"/>
  <c r="BP45" i="10"/>
  <c r="BP14" i="10"/>
  <c r="BP32" i="10"/>
  <c r="BP12" i="10"/>
  <c r="BP22" i="10"/>
  <c r="BP49" i="10"/>
  <c r="BP40" i="10"/>
  <c r="BP18" i="10"/>
  <c r="BP43" i="10"/>
  <c r="BP28" i="10"/>
  <c r="BP38" i="10"/>
  <c r="BP8" i="10"/>
  <c r="BP9" i="10"/>
  <c r="BP31" i="10"/>
  <c r="BP26" i="10"/>
  <c r="BP37" i="10"/>
  <c r="BP16" i="10"/>
  <c r="BP24" i="10"/>
  <c r="BP47" i="10"/>
  <c r="BP35" i="10"/>
  <c r="BP5" i="10"/>
  <c r="BP6" i="10"/>
  <c r="BP7" i="10"/>
  <c r="BP39" i="10"/>
  <c r="BP20" i="10"/>
  <c r="BP15" i="10"/>
  <c r="BP29" i="10"/>
  <c r="BP13" i="10"/>
  <c r="BP17" i="10"/>
  <c r="BP25" i="10"/>
  <c r="I64" i="13"/>
  <c r="S64" i="13" s="1"/>
  <c r="BL50" i="10"/>
  <c r="BL45" i="10"/>
  <c r="BL41" i="10"/>
  <c r="BL44" i="10"/>
  <c r="BL40" i="10"/>
  <c r="BL49" i="10"/>
  <c r="BL47" i="10"/>
  <c r="BL46" i="10"/>
  <c r="BL43" i="10"/>
  <c r="BL48" i="10"/>
  <c r="BL42" i="10"/>
  <c r="BL12" i="10"/>
  <c r="BL37" i="10"/>
  <c r="BL26" i="10"/>
  <c r="BL5" i="10"/>
  <c r="BL29" i="10"/>
  <c r="BL6" i="10"/>
  <c r="BL32" i="10"/>
  <c r="BL14" i="10"/>
  <c r="BL28" i="10"/>
  <c r="BL7" i="10"/>
  <c r="BL25" i="10"/>
  <c r="BL21" i="10"/>
  <c r="BL16" i="10"/>
  <c r="BL13" i="10"/>
  <c r="BL17" i="10"/>
  <c r="BL24" i="10"/>
  <c r="BL20" i="10"/>
  <c r="BL34" i="10"/>
  <c r="BL36" i="10"/>
  <c r="BL11" i="10"/>
  <c r="BL33" i="10"/>
  <c r="BL18" i="10"/>
  <c r="BL31" i="10"/>
  <c r="BL39" i="10"/>
  <c r="BL22" i="10"/>
  <c r="BL23" i="10"/>
  <c r="BL8" i="10"/>
  <c r="BL9" i="10"/>
  <c r="BL27" i="10"/>
  <c r="I60" i="13"/>
  <c r="S60" i="13" s="1"/>
  <c r="BH44" i="10"/>
  <c r="BH48" i="10"/>
  <c r="BH42" i="10"/>
  <c r="BH41" i="10"/>
  <c r="BH49" i="10"/>
  <c r="BH50" i="10"/>
  <c r="BH43" i="10"/>
  <c r="BH47" i="10"/>
  <c r="BH17" i="10"/>
  <c r="BH30" i="10"/>
  <c r="BH46" i="10"/>
  <c r="BH28" i="10"/>
  <c r="BH9" i="10"/>
  <c r="BH16" i="10"/>
  <c r="BH40" i="10"/>
  <c r="BH20" i="10"/>
  <c r="BH37" i="10"/>
  <c r="BH24" i="10"/>
  <c r="BH8" i="10"/>
  <c r="BH12" i="10"/>
  <c r="BH29" i="10"/>
  <c r="BH5" i="10"/>
  <c r="BH13" i="10"/>
  <c r="BH14" i="10"/>
  <c r="BH21" i="10"/>
  <c r="BH6" i="10"/>
  <c r="BH10" i="10"/>
  <c r="BH39" i="10"/>
  <c r="I56" i="13"/>
  <c r="S56" i="13" s="1"/>
  <c r="BD49" i="10"/>
  <c r="BD44" i="10"/>
  <c r="BD46" i="10"/>
  <c r="BD48" i="10"/>
  <c r="BD41" i="10"/>
  <c r="BD40" i="10"/>
  <c r="BD47" i="10"/>
  <c r="BD43" i="10"/>
  <c r="BD10" i="10"/>
  <c r="BD32" i="10"/>
  <c r="BD6" i="10"/>
  <c r="BD16" i="10"/>
  <c r="BD33" i="10"/>
  <c r="BD37" i="10"/>
  <c r="BD17" i="10"/>
  <c r="BD5" i="10"/>
  <c r="BD24" i="10"/>
  <c r="BD27" i="10"/>
  <c r="BD19" i="10"/>
  <c r="BD20" i="10"/>
  <c r="BD31" i="10"/>
  <c r="BD35" i="10"/>
  <c r="BD30" i="10"/>
  <c r="BD14" i="10"/>
  <c r="BD26" i="10"/>
  <c r="BD7" i="10"/>
  <c r="BD12" i="10"/>
  <c r="BD39" i="10"/>
  <c r="BD9" i="10"/>
  <c r="BD8" i="10"/>
  <c r="I52" i="13"/>
  <c r="K52" i="13" s="1"/>
  <c r="AZ42" i="10"/>
  <c r="AZ41" i="10"/>
  <c r="AZ40" i="10"/>
  <c r="AZ44" i="10"/>
  <c r="AZ49" i="10"/>
  <c r="AZ47" i="10"/>
  <c r="AZ43" i="10"/>
  <c r="AZ48" i="10"/>
  <c r="AZ6" i="10"/>
  <c r="AZ5" i="10"/>
  <c r="AZ19" i="10"/>
  <c r="AZ28" i="10"/>
  <c r="AZ11" i="10"/>
  <c r="AZ39" i="10"/>
  <c r="AZ33" i="10"/>
  <c r="AZ10" i="10"/>
  <c r="AZ16" i="10"/>
  <c r="AZ23" i="10"/>
  <c r="AZ12" i="10"/>
  <c r="AZ20" i="10"/>
  <c r="AZ17" i="10"/>
  <c r="AZ35" i="10"/>
  <c r="AZ27" i="10"/>
  <c r="AZ14" i="10"/>
  <c r="AZ26" i="10"/>
  <c r="AZ30" i="10"/>
  <c r="AZ8" i="10"/>
  <c r="AZ24" i="10"/>
  <c r="AZ22" i="10"/>
  <c r="AZ31" i="10"/>
  <c r="AZ34" i="10"/>
  <c r="AZ38" i="10"/>
  <c r="I48" i="13"/>
  <c r="K48" i="13" s="1"/>
  <c r="AV48" i="10"/>
  <c r="AV42" i="10"/>
  <c r="AV47" i="10"/>
  <c r="AV50" i="10"/>
  <c r="AV49" i="10"/>
  <c r="AV46" i="10"/>
  <c r="AV44" i="10"/>
  <c r="AV40" i="10"/>
  <c r="AV28" i="10"/>
  <c r="AV5" i="10"/>
  <c r="AV41" i="10"/>
  <c r="AV43" i="10"/>
  <c r="AV24" i="10"/>
  <c r="AV22" i="10"/>
  <c r="AV12" i="10"/>
  <c r="AV33" i="10"/>
  <c r="AV26" i="10"/>
  <c r="AV37" i="10"/>
  <c r="AV9" i="10"/>
  <c r="AV21" i="10"/>
  <c r="AV39" i="10"/>
  <c r="AV6" i="10"/>
  <c r="AV27" i="10"/>
  <c r="AV8" i="10"/>
  <c r="AV23" i="10"/>
  <c r="AV11" i="10"/>
  <c r="AV31" i="10"/>
  <c r="AV29" i="10"/>
  <c r="AV17" i="10"/>
  <c r="I44" i="13"/>
  <c r="S44" i="13" s="1"/>
  <c r="AR44" i="10"/>
  <c r="AR49" i="10"/>
  <c r="AR41" i="10"/>
  <c r="AR42" i="10"/>
  <c r="AR40" i="10"/>
  <c r="AR47" i="10"/>
  <c r="AR43" i="10"/>
  <c r="AR23" i="10"/>
  <c r="AR15" i="10"/>
  <c r="AR29" i="10"/>
  <c r="AR46" i="10"/>
  <c r="AR48" i="10"/>
  <c r="AR37" i="10"/>
  <c r="AR14" i="10"/>
  <c r="AR7" i="10"/>
  <c r="AR18" i="10"/>
  <c r="AR12" i="10"/>
  <c r="AR16" i="10"/>
  <c r="AR10" i="10"/>
  <c r="AR30" i="10"/>
  <c r="AR24" i="10"/>
  <c r="AR32" i="10"/>
  <c r="AR19" i="10"/>
  <c r="AR35" i="10"/>
  <c r="AR6" i="10"/>
  <c r="AR20" i="10"/>
  <c r="AR28" i="10"/>
  <c r="AR34" i="10"/>
  <c r="AR5" i="10"/>
  <c r="AR22" i="10"/>
  <c r="AR11" i="10"/>
  <c r="AR21" i="10"/>
  <c r="I40" i="13"/>
  <c r="S40" i="13" s="1"/>
  <c r="AN50" i="10"/>
  <c r="AN48" i="10"/>
  <c r="AN46" i="10"/>
  <c r="AN42" i="10"/>
  <c r="AN49" i="10"/>
  <c r="AN44" i="10"/>
  <c r="AN47" i="10"/>
  <c r="AN41" i="10"/>
  <c r="AN43" i="10"/>
  <c r="AN20" i="10"/>
  <c r="AN16" i="10"/>
  <c r="AN40" i="10"/>
  <c r="AN12" i="10"/>
  <c r="AN24" i="10"/>
  <c r="AN15" i="10"/>
  <c r="AN7" i="10"/>
  <c r="AN36" i="10"/>
  <c r="AN14" i="10"/>
  <c r="AN10" i="10"/>
  <c r="AN23" i="10"/>
  <c r="AN26" i="10"/>
  <c r="AN21" i="10"/>
  <c r="AN28" i="10"/>
  <c r="AN33" i="10"/>
  <c r="AN19" i="10"/>
  <c r="AN5" i="10"/>
  <c r="AN17" i="10"/>
  <c r="AN34" i="10"/>
  <c r="AN31" i="10"/>
  <c r="AN27" i="10"/>
  <c r="AN8" i="10"/>
  <c r="I36" i="13"/>
  <c r="AJ42" i="10"/>
  <c r="AJ49" i="10"/>
  <c r="AJ47" i="10"/>
  <c r="AJ50" i="10"/>
  <c r="AJ44" i="10"/>
  <c r="AJ40" i="10"/>
  <c r="AJ41" i="10"/>
  <c r="AJ46" i="10"/>
  <c r="AJ6" i="10"/>
  <c r="AJ12" i="10"/>
  <c r="AJ28" i="10"/>
  <c r="AJ43" i="10"/>
  <c r="AJ8" i="10"/>
  <c r="AJ26" i="10"/>
  <c r="AJ20" i="10"/>
  <c r="AJ27" i="10"/>
  <c r="AJ37" i="10"/>
  <c r="AJ24" i="10"/>
  <c r="AJ7" i="10"/>
  <c r="AJ32" i="10"/>
  <c r="AJ5" i="10"/>
  <c r="AJ16" i="10"/>
  <c r="AJ10" i="10"/>
  <c r="AJ30" i="10"/>
  <c r="AJ11" i="10"/>
  <c r="AJ17" i="10"/>
  <c r="AJ22" i="10"/>
  <c r="AJ48" i="10"/>
  <c r="AJ33" i="10"/>
  <c r="AJ34" i="10"/>
  <c r="AJ29" i="10"/>
  <c r="AJ21" i="10"/>
  <c r="AJ9" i="10"/>
  <c r="AJ14" i="10"/>
  <c r="AJ15" i="10"/>
  <c r="I32" i="13"/>
  <c r="K32" i="13" s="1"/>
  <c r="AF42" i="10"/>
  <c r="AF49" i="10"/>
  <c r="AF47" i="10"/>
  <c r="AF41" i="10"/>
  <c r="AF48" i="10"/>
  <c r="AF46" i="10"/>
  <c r="AF44" i="10"/>
  <c r="AF43" i="10"/>
  <c r="AF40" i="10"/>
  <c r="AF37" i="10"/>
  <c r="AF5" i="10"/>
  <c r="AF8" i="10"/>
  <c r="AF35" i="10"/>
  <c r="AF17" i="10"/>
  <c r="AF12" i="10"/>
  <c r="AF38" i="10"/>
  <c r="AF30" i="10"/>
  <c r="AF34" i="10"/>
  <c r="AF32" i="10"/>
  <c r="AF16" i="10"/>
  <c r="AF20" i="10"/>
  <c r="AF24" i="10"/>
  <c r="AF19" i="10"/>
  <c r="AF10" i="10"/>
  <c r="AF7" i="10"/>
  <c r="AF11" i="10"/>
  <c r="AF9" i="10"/>
  <c r="AF39" i="10"/>
  <c r="AF31" i="10"/>
  <c r="AF27" i="10"/>
  <c r="I28" i="13"/>
  <c r="K28" i="13" s="1"/>
  <c r="AB46" i="10"/>
  <c r="AB48" i="10"/>
  <c r="AB41" i="10"/>
  <c r="AB43" i="10"/>
  <c r="AB49" i="10"/>
  <c r="AB47" i="10"/>
  <c r="AB42" i="10"/>
  <c r="AB40" i="10"/>
  <c r="AB29" i="10"/>
  <c r="AB35" i="10"/>
  <c r="AB8" i="10"/>
  <c r="AB44" i="10"/>
  <c r="AB5" i="10"/>
  <c r="AB32" i="10"/>
  <c r="AB10" i="10"/>
  <c r="AB18" i="10"/>
  <c r="AB20" i="10"/>
  <c r="AB9" i="10"/>
  <c r="AB14" i="10"/>
  <c r="AB24" i="10"/>
  <c r="AB37" i="10"/>
  <c r="AB38" i="10"/>
  <c r="AB15" i="10"/>
  <c r="AB33" i="10"/>
  <c r="AB23" i="10"/>
  <c r="AB16" i="10"/>
  <c r="AB31" i="10"/>
  <c r="AB17" i="10"/>
  <c r="AB34" i="10"/>
  <c r="AB27" i="10"/>
  <c r="I24" i="13"/>
  <c r="X44" i="10"/>
  <c r="X41" i="10"/>
  <c r="X48" i="10"/>
  <c r="X49" i="10"/>
  <c r="X42" i="10"/>
  <c r="X40" i="10"/>
  <c r="X50" i="10"/>
  <c r="X47" i="10"/>
  <c r="X37" i="10"/>
  <c r="X16" i="10"/>
  <c r="X26" i="10"/>
  <c r="X12" i="10"/>
  <c r="X29" i="10"/>
  <c r="X10" i="10"/>
  <c r="X8" i="10"/>
  <c r="X24" i="10"/>
  <c r="X30" i="10"/>
  <c r="X36" i="10"/>
  <c r="X39" i="10"/>
  <c r="X23" i="10"/>
  <c r="X27" i="10"/>
  <c r="X7" i="10"/>
  <c r="X17" i="10"/>
  <c r="X43" i="10"/>
  <c r="X9" i="10"/>
  <c r="X31" i="10"/>
  <c r="X19" i="10"/>
  <c r="X35" i="10"/>
  <c r="X32" i="10"/>
  <c r="X15" i="10"/>
  <c r="X18" i="10"/>
  <c r="I20" i="13"/>
  <c r="S20" i="13" s="1"/>
  <c r="T49" i="10"/>
  <c r="T46" i="10"/>
  <c r="T43" i="10"/>
  <c r="T48" i="10"/>
  <c r="T41" i="10"/>
  <c r="T47" i="10"/>
  <c r="T44" i="10"/>
  <c r="T40" i="10"/>
  <c r="T8" i="10"/>
  <c r="T32" i="10"/>
  <c r="T20" i="10"/>
  <c r="T16" i="10"/>
  <c r="T50" i="10"/>
  <c r="T29" i="10"/>
  <c r="T22" i="10"/>
  <c r="T26" i="10"/>
  <c r="T17" i="10"/>
  <c r="T33" i="10"/>
  <c r="T28" i="10"/>
  <c r="T30" i="10"/>
  <c r="T19" i="10"/>
  <c r="T34" i="10"/>
  <c r="T39" i="10"/>
  <c r="T23" i="10"/>
  <c r="T35" i="10"/>
  <c r="T9" i="10"/>
  <c r="T27" i="10"/>
  <c r="T37" i="10"/>
  <c r="T10" i="10"/>
  <c r="T12" i="10"/>
  <c r="I16" i="13"/>
  <c r="S16" i="13" s="1"/>
  <c r="P49" i="10"/>
  <c r="P41" i="10"/>
  <c r="P48" i="10"/>
  <c r="P47" i="10"/>
  <c r="P42" i="10"/>
  <c r="P50" i="10"/>
  <c r="P44" i="10"/>
  <c r="P43" i="10"/>
  <c r="P17" i="10"/>
  <c r="P46" i="10"/>
  <c r="P24" i="10"/>
  <c r="P16" i="10"/>
  <c r="P32" i="10"/>
  <c r="P29" i="10"/>
  <c r="P7" i="10"/>
  <c r="P14" i="10"/>
  <c r="P37" i="10"/>
  <c r="P33" i="10"/>
  <c r="P18" i="10"/>
  <c r="P8" i="10"/>
  <c r="P40" i="10"/>
  <c r="P28" i="10"/>
  <c r="P9" i="10"/>
  <c r="P22" i="10"/>
  <c r="P26" i="10"/>
  <c r="P20" i="10"/>
  <c r="P12" i="10"/>
  <c r="P15" i="10"/>
  <c r="P34" i="10"/>
  <c r="P35" i="10"/>
  <c r="P31" i="10"/>
  <c r="I12" i="13"/>
  <c r="L50" i="10"/>
  <c r="L42" i="10"/>
  <c r="L41" i="10"/>
  <c r="L43" i="10"/>
  <c r="L46" i="10"/>
  <c r="L49" i="10"/>
  <c r="L40" i="10"/>
  <c r="L48" i="10"/>
  <c r="L17" i="10"/>
  <c r="L44" i="10"/>
  <c r="L21" i="10"/>
  <c r="L12" i="10"/>
  <c r="L8" i="10"/>
  <c r="L39" i="10"/>
  <c r="L37" i="10"/>
  <c r="L28" i="10"/>
  <c r="L22" i="10"/>
  <c r="L24" i="10"/>
  <c r="L18" i="10"/>
  <c r="L20" i="10"/>
  <c r="L35" i="10"/>
  <c r="L33" i="10"/>
  <c r="L16" i="10"/>
  <c r="L23" i="10"/>
  <c r="L31" i="10"/>
  <c r="L14" i="10"/>
  <c r="L36" i="10"/>
  <c r="L32" i="10"/>
  <c r="L29" i="10"/>
  <c r="I8" i="13"/>
  <c r="AM8" i="13"/>
  <c r="H46" i="10"/>
  <c r="H44" i="10"/>
  <c r="H48" i="10"/>
  <c r="H43" i="10"/>
  <c r="H42" i="10"/>
  <c r="H47" i="10"/>
  <c r="H12" i="10"/>
  <c r="H41" i="10"/>
  <c r="H16" i="10"/>
  <c r="H28" i="10"/>
  <c r="H17" i="10"/>
  <c r="H40" i="10"/>
  <c r="H21" i="10"/>
  <c r="H8" i="10"/>
  <c r="H32" i="10"/>
  <c r="H49" i="10"/>
  <c r="H20" i="10"/>
  <c r="H19" i="10"/>
  <c r="H18" i="10"/>
  <c r="H14" i="10"/>
  <c r="H39" i="10"/>
  <c r="H29" i="10"/>
  <c r="H22" i="10"/>
  <c r="H24" i="10"/>
  <c r="H31" i="10"/>
  <c r="H11" i="10"/>
  <c r="H15" i="10"/>
  <c r="H7" i="10"/>
  <c r="H37" i="10"/>
  <c r="I4" i="13"/>
  <c r="AU4" i="13"/>
  <c r="D46" i="10"/>
  <c r="D44" i="10"/>
  <c r="D50" i="10"/>
  <c r="D43" i="10"/>
  <c r="D41" i="10"/>
  <c r="D40" i="10"/>
  <c r="D47" i="10"/>
  <c r="D49" i="10"/>
  <c r="D18" i="10"/>
  <c r="D15" i="10"/>
  <c r="D7" i="10"/>
  <c r="D6" i="10"/>
  <c r="D23" i="10"/>
  <c r="D39" i="10"/>
  <c r="D48" i="10"/>
  <c r="D11" i="10"/>
  <c r="D14" i="10"/>
  <c r="D9" i="10"/>
  <c r="D28" i="10"/>
  <c r="D31" i="10"/>
  <c r="D20" i="10"/>
  <c r="D32" i="10"/>
  <c r="D27" i="10"/>
  <c r="D21" i="10"/>
  <c r="D26" i="10"/>
  <c r="D38" i="10"/>
  <c r="D19" i="10"/>
  <c r="D17" i="10"/>
  <c r="D10" i="10"/>
  <c r="D37" i="10"/>
  <c r="D34" i="10"/>
  <c r="D25" i="10"/>
  <c r="D35" i="10"/>
  <c r="D12" i="10"/>
  <c r="D30" i="10"/>
  <c r="D29" i="10"/>
  <c r="D8" i="10"/>
  <c r="D22" i="10"/>
  <c r="D33" i="10"/>
  <c r="D16" i="10"/>
  <c r="D24" i="10"/>
  <c r="W99" i="13"/>
  <c r="M99" i="13"/>
  <c r="L99" i="13"/>
  <c r="AR9" i="10"/>
  <c r="X34" i="10"/>
  <c r="CN30" i="10"/>
  <c r="CJ29" i="10"/>
  <c r="CJ13" i="10"/>
  <c r="CB31" i="10"/>
  <c r="BD38" i="10"/>
  <c r="AZ32" i="10"/>
  <c r="K21" i="10"/>
  <c r="CZ20" i="10"/>
  <c r="BD28" i="10"/>
  <c r="AO33" i="10"/>
  <c r="BT23" i="10"/>
  <c r="CR36" i="10"/>
  <c r="BH34" i="10"/>
  <c r="AR26" i="10"/>
  <c r="BH26" i="10"/>
  <c r="AU9" i="10"/>
  <c r="O29" i="10"/>
  <c r="J33" i="10"/>
  <c r="AW21" i="10"/>
  <c r="BU21" i="10"/>
  <c r="DL16" i="10"/>
  <c r="DQ25" i="10"/>
  <c r="DD24" i="10"/>
  <c r="CC37" i="10"/>
  <c r="G21" i="10"/>
  <c r="DD29" i="10"/>
  <c r="DD18" i="10"/>
  <c r="M21" i="10"/>
  <c r="BX38" i="10"/>
  <c r="CJ26" i="10"/>
  <c r="CO33" i="10"/>
  <c r="CF10" i="10"/>
  <c r="P23" i="10"/>
  <c r="AB36" i="10"/>
  <c r="L30" i="10"/>
  <c r="CR15" i="10"/>
  <c r="L27" i="10"/>
  <c r="X38" i="10"/>
  <c r="AF33" i="10"/>
  <c r="BB21" i="10"/>
  <c r="L9" i="10"/>
  <c r="AJ31" i="10"/>
  <c r="BE29" i="10"/>
  <c r="AB22" i="10"/>
  <c r="L91" i="13"/>
  <c r="M75" i="13"/>
  <c r="L75" i="13"/>
  <c r="L95" i="13"/>
  <c r="N95" i="13"/>
  <c r="M71" i="13"/>
  <c r="L83" i="13"/>
  <c r="G95" i="13"/>
  <c r="G75" i="13"/>
  <c r="G79" i="13"/>
  <c r="G91" i="13"/>
  <c r="C33" i="10"/>
  <c r="AA5" i="10"/>
  <c r="DJ5" i="10"/>
  <c r="CT5" i="10"/>
  <c r="CZ6" i="10"/>
  <c r="P6" i="10"/>
  <c r="L6" i="10"/>
  <c r="E5" i="10"/>
  <c r="BD22" i="10"/>
  <c r="BV13" i="10"/>
  <c r="BL10" i="10"/>
  <c r="M5" i="10"/>
  <c r="X6" i="10"/>
  <c r="DR5" i="10"/>
  <c r="AO9" i="10"/>
  <c r="E29" i="10"/>
  <c r="BQ33" i="10"/>
  <c r="CA33" i="10"/>
  <c r="G5" i="10"/>
  <c r="CY5" i="10"/>
  <c r="W5" i="10"/>
  <c r="DA5" i="10"/>
  <c r="W9" i="10"/>
  <c r="CM33" i="10"/>
  <c r="CF5" i="10"/>
  <c r="CM5" i="10"/>
  <c r="T6" i="10"/>
  <c r="H5" i="10"/>
  <c r="BP19" i="10"/>
  <c r="CB26" i="10"/>
  <c r="CZ34" i="10"/>
  <c r="AF26" i="10"/>
  <c r="AJ19" i="10"/>
  <c r="CR7" i="10"/>
  <c r="T11" i="10"/>
  <c r="AC13" i="10"/>
  <c r="CV29" i="10"/>
  <c r="AB11" i="10"/>
  <c r="AF18" i="10"/>
  <c r="BP21" i="10"/>
  <c r="CN18" i="10"/>
  <c r="CQ25" i="10"/>
  <c r="BD18" i="10"/>
  <c r="H9" i="10"/>
  <c r="CF11" i="10"/>
  <c r="AF21" i="10"/>
  <c r="CZ21" i="10"/>
  <c r="AH13" i="10"/>
  <c r="BU33" i="10"/>
  <c r="H26" i="10"/>
  <c r="CD33" i="10"/>
  <c r="BP23" i="10"/>
  <c r="AV19" i="10"/>
  <c r="S21" i="10"/>
  <c r="BP36" i="10"/>
  <c r="CV19" i="10"/>
  <c r="BN25" i="10"/>
  <c r="P27" i="10"/>
  <c r="CR32" i="10"/>
  <c r="CJ15" i="10"/>
  <c r="V33" i="10"/>
  <c r="AN39" i="10"/>
  <c r="BC13" i="10"/>
  <c r="L15" i="10"/>
  <c r="CU21" i="10"/>
  <c r="AY9" i="10"/>
  <c r="CW29" i="10"/>
  <c r="T31" i="10"/>
  <c r="AZ29" i="10"/>
  <c r="CB27" i="10"/>
  <c r="BS25" i="10"/>
  <c r="DH39" i="10"/>
  <c r="CK21" i="10"/>
  <c r="G17" i="10"/>
  <c r="CJ34" i="10"/>
  <c r="AF29" i="10"/>
  <c r="L7" i="10"/>
  <c r="CD37" i="10"/>
  <c r="CF37" i="10"/>
  <c r="BH7" i="10"/>
  <c r="BM21" i="10"/>
  <c r="T21" i="10"/>
  <c r="BD34" i="10"/>
  <c r="AF23" i="10"/>
  <c r="AL17" i="10"/>
  <c r="H34" i="10"/>
  <c r="BD11" i="10"/>
  <c r="DJ37" i="10"/>
  <c r="BX39" i="10"/>
  <c r="AN9" i="10"/>
  <c r="CK17" i="10"/>
  <c r="AU21" i="10"/>
  <c r="CF9" i="10"/>
  <c r="CR31" i="10"/>
  <c r="BL19" i="10"/>
  <c r="BT13" i="10"/>
  <c r="CN27" i="10"/>
  <c r="AD29" i="10"/>
  <c r="BY13" i="10"/>
  <c r="AV16" i="10"/>
  <c r="BY33" i="10"/>
  <c r="L10" i="10"/>
  <c r="AN29" i="10"/>
  <c r="BB33" i="10"/>
  <c r="CR34" i="10"/>
  <c r="L26" i="10"/>
  <c r="AW37" i="10"/>
  <c r="BW21" i="10"/>
  <c r="BV17" i="10"/>
  <c r="AV30" i="10"/>
  <c r="AZ18" i="10"/>
  <c r="BX25" i="10"/>
  <c r="AH21" i="10"/>
  <c r="AJ38" i="10"/>
  <c r="BZ13" i="10"/>
  <c r="CF8" i="10"/>
  <c r="AB28" i="10"/>
  <c r="DL14" i="10"/>
  <c r="AF6" i="10"/>
  <c r="DN25" i="10"/>
  <c r="DL39" i="10"/>
  <c r="N21" i="10"/>
  <c r="BH32" i="10"/>
  <c r="L34" i="10"/>
  <c r="CZ40" i="10"/>
  <c r="CK33" i="10"/>
  <c r="AJ39" i="10"/>
  <c r="AN38" i="10"/>
  <c r="CB38" i="10"/>
  <c r="BW25" i="10"/>
  <c r="CI29" i="10"/>
  <c r="AD17" i="10"/>
  <c r="AR8" i="10"/>
  <c r="X14" i="10"/>
  <c r="X33" i="10"/>
  <c r="R29" i="10"/>
  <c r="BX31" i="10"/>
  <c r="BH33" i="10"/>
  <c r="BI29" i="10"/>
  <c r="AN11" i="10"/>
  <c r="AN30" i="10"/>
  <c r="AB26" i="10"/>
  <c r="AB19" i="10"/>
  <c r="AN6" i="10"/>
  <c r="L19" i="10"/>
  <c r="BK5" i="10"/>
  <c r="BD23" i="10"/>
  <c r="CB22" i="10"/>
  <c r="AI33" i="10"/>
  <c r="CF15" i="10"/>
  <c r="CV30" i="10"/>
  <c r="AB6" i="10"/>
  <c r="AJ18" i="10"/>
  <c r="M63" i="13"/>
  <c r="N79" i="13"/>
  <c r="L71" i="13"/>
  <c r="L67" i="13"/>
  <c r="N83" i="13"/>
  <c r="G83" i="13"/>
  <c r="C5" i="10"/>
  <c r="G71" i="13"/>
  <c r="G67" i="13"/>
  <c r="C49" i="10"/>
  <c r="C21" i="10"/>
  <c r="C29" i="10"/>
  <c r="CX5" i="10"/>
  <c r="CR6" i="10"/>
  <c r="DD5" i="10"/>
  <c r="AH33" i="10"/>
  <c r="T38" i="10"/>
  <c r="DL5" i="10"/>
  <c r="CS5" i="10"/>
  <c r="DH5" i="10"/>
  <c r="DO5" i="10"/>
  <c r="DP5" i="10"/>
  <c r="E9" i="10"/>
  <c r="CA25" i="10"/>
  <c r="AV38" i="10"/>
  <c r="AN35" i="10"/>
  <c r="O5" i="10"/>
  <c r="DN5" i="10"/>
  <c r="CJ6" i="10"/>
  <c r="DF5" i="10"/>
  <c r="CV5" i="10"/>
  <c r="J5" i="10"/>
  <c r="Y5" i="10"/>
  <c r="CU5" i="10"/>
  <c r="CO5" i="10"/>
  <c r="I5" i="10"/>
  <c r="CE5" i="10"/>
  <c r="DB5" i="10"/>
  <c r="BH23" i="10"/>
  <c r="E17" i="10"/>
  <c r="AB30" i="10"/>
  <c r="BH31" i="10"/>
  <c r="CW9" i="10"/>
  <c r="O33" i="10"/>
  <c r="AN18" i="10"/>
  <c r="BP34" i="10"/>
  <c r="CM25" i="10"/>
  <c r="CF14" i="10"/>
  <c r="H35" i="10"/>
  <c r="AQ29" i="10"/>
  <c r="AE21" i="10"/>
  <c r="BH11" i="10"/>
  <c r="BF9" i="10"/>
  <c r="AF28" i="10"/>
  <c r="CR9" i="10"/>
  <c r="BX19" i="10"/>
  <c r="CN9" i="10"/>
  <c r="BP30" i="10"/>
  <c r="W13" i="10"/>
  <c r="BL35" i="10"/>
  <c r="CH29" i="10"/>
  <c r="CR37" i="10"/>
  <c r="CZ9" i="10"/>
  <c r="BU29" i="10"/>
  <c r="T18" i="10"/>
  <c r="BP10" i="10"/>
  <c r="BE17" i="10"/>
  <c r="BA13" i="10"/>
  <c r="AZ21" i="10"/>
  <c r="AN32" i="10"/>
  <c r="AO13" i="10"/>
  <c r="CO29" i="10"/>
  <c r="CR25" i="10"/>
  <c r="AJ35" i="10"/>
  <c r="AR27" i="10"/>
  <c r="AZ15" i="10"/>
  <c r="CE13" i="10"/>
  <c r="AY29" i="10"/>
  <c r="AK9" i="10"/>
  <c r="AB7" i="10"/>
  <c r="H38" i="10"/>
  <c r="BX26" i="10"/>
  <c r="X21" i="10"/>
  <c r="BH35" i="10"/>
  <c r="AM33" i="10"/>
  <c r="BO25" i="10"/>
  <c r="AO21" i="10"/>
  <c r="CN23" i="10"/>
  <c r="AZ7" i="10"/>
  <c r="AB39" i="10"/>
  <c r="BD21" i="10"/>
  <c r="CN36" i="10"/>
  <c r="CB25" i="10"/>
  <c r="AR17" i="10"/>
  <c r="CV13" i="10"/>
  <c r="W17" i="10"/>
  <c r="AE33" i="10"/>
  <c r="CW25" i="10"/>
  <c r="H30" i="10"/>
  <c r="P38" i="10"/>
  <c r="H10" i="10"/>
  <c r="AV32" i="10"/>
  <c r="CR20" i="10"/>
  <c r="AC29" i="10"/>
  <c r="P21" i="10"/>
  <c r="T7" i="10"/>
  <c r="CJ9" i="10"/>
  <c r="AR31" i="10"/>
  <c r="CE25" i="10"/>
  <c r="Z21" i="10"/>
  <c r="AF22" i="10"/>
  <c r="CG29" i="10"/>
  <c r="CV10" i="10"/>
  <c r="J25" i="10"/>
  <c r="CJ27" i="10"/>
  <c r="CS13" i="10"/>
  <c r="BL38" i="10"/>
  <c r="CP33" i="10"/>
  <c r="DG25" i="10"/>
  <c r="BM33" i="10"/>
  <c r="AP33" i="10"/>
  <c r="L11" i="10"/>
  <c r="AY21" i="10"/>
  <c r="CM29" i="10"/>
  <c r="BU25" i="10"/>
  <c r="CV34" i="10"/>
  <c r="BX5" i="10"/>
  <c r="CP25" i="10"/>
  <c r="BI5" i="10"/>
  <c r="BX15" i="10"/>
  <c r="BP33" i="10"/>
  <c r="CF18" i="10"/>
  <c r="AN37" i="10"/>
  <c r="BH18" i="10"/>
  <c r="AB12" i="10"/>
  <c r="I188" i="7"/>
  <c r="I104" i="7"/>
  <c r="D14" i="13"/>
  <c r="AU1" i="7"/>
  <c r="AT1" i="7"/>
  <c r="S73" i="13"/>
  <c r="AO41" i="10"/>
  <c r="AG49" i="10"/>
  <c r="Y41" i="10"/>
  <c r="E20" i="13"/>
  <c r="AS1" i="7"/>
  <c r="D232" i="7"/>
  <c r="G32" i="13"/>
  <c r="G57" i="13"/>
  <c r="D268" i="7"/>
  <c r="D229" i="7"/>
  <c r="G23" i="13"/>
  <c r="BK50" i="10"/>
  <c r="BT50" i="10"/>
  <c r="O50" i="10"/>
  <c r="V50" i="10"/>
  <c r="AF50" i="10"/>
  <c r="AZ50" i="10"/>
  <c r="AA50" i="10"/>
  <c r="AB50" i="10"/>
  <c r="H50" i="10"/>
  <c r="AU50" i="10"/>
  <c r="BD50" i="10"/>
  <c r="R50" i="10"/>
  <c r="BS50" i="10"/>
  <c r="CB50" i="10"/>
  <c r="BW50" i="10"/>
  <c r="BP50" i="10"/>
  <c r="BZ50" i="10"/>
  <c r="CN50" i="10"/>
  <c r="BX50" i="10"/>
  <c r="N46" i="10"/>
  <c r="BP46" i="10"/>
  <c r="AD46" i="10"/>
  <c r="CN46" i="10"/>
  <c r="CJ46" i="10"/>
  <c r="F46" i="10"/>
  <c r="J46" i="10"/>
  <c r="R46" i="10"/>
  <c r="X46" i="10"/>
  <c r="AZ46" i="10"/>
  <c r="BB46" i="10"/>
  <c r="BZ46" i="10"/>
  <c r="F42" i="10"/>
  <c r="AA42" i="10"/>
  <c r="T42" i="10"/>
  <c r="AP42" i="10"/>
  <c r="AY42" i="10"/>
  <c r="BS42" i="10"/>
  <c r="AT42" i="10"/>
  <c r="K42" i="10"/>
  <c r="BD42" i="10"/>
  <c r="CY42" i="10"/>
  <c r="G42" i="10"/>
  <c r="BN42" i="10"/>
  <c r="BW42" i="10"/>
  <c r="D42" i="10"/>
  <c r="AI42" i="10"/>
  <c r="AM42" i="10"/>
  <c r="CI42" i="10"/>
  <c r="AL42" i="10"/>
  <c r="W42" i="10"/>
  <c r="CF42" i="10"/>
  <c r="DD42" i="10"/>
  <c r="DR42" i="10"/>
  <c r="DQ50" i="10"/>
  <c r="DI50" i="10"/>
  <c r="DI49" i="10"/>
  <c r="DA50" i="10"/>
  <c r="CW50" i="10"/>
  <c r="I97" i="13"/>
  <c r="CS45" i="10"/>
  <c r="CS41" i="10"/>
  <c r="S93" i="13"/>
  <c r="K93" i="13"/>
  <c r="O93" i="13"/>
  <c r="I89" i="13"/>
  <c r="CK42" i="10"/>
  <c r="CK45" i="10"/>
  <c r="O85" i="13"/>
  <c r="I77" i="13"/>
  <c r="BY49" i="10"/>
  <c r="BQ46" i="10"/>
  <c r="BM46" i="10"/>
  <c r="I61" i="13"/>
  <c r="AU61" i="13" s="1"/>
  <c r="BI49" i="10"/>
  <c r="I57" i="13"/>
  <c r="AQ57" i="13"/>
  <c r="BE46" i="10"/>
  <c r="BA46" i="10"/>
  <c r="AW50" i="10"/>
  <c r="I45" i="13"/>
  <c r="AM45" i="13" s="1"/>
  <c r="AS46" i="10"/>
  <c r="I37" i="13"/>
  <c r="S37" i="13" s="1"/>
  <c r="AM37" i="13"/>
  <c r="AK50" i="10"/>
  <c r="AC46" i="10"/>
  <c r="AC49" i="10"/>
  <c r="I21" i="13"/>
  <c r="AM21" i="13" s="1"/>
  <c r="U42" i="10"/>
  <c r="U41" i="10"/>
  <c r="Q41" i="10"/>
  <c r="Q50" i="10"/>
  <c r="I13" i="13"/>
  <c r="AM13" i="13" s="1"/>
  <c r="M49" i="10"/>
  <c r="M43" i="10"/>
  <c r="I50" i="10"/>
  <c r="G36" i="13"/>
  <c r="G54" i="13"/>
  <c r="G53" i="13"/>
  <c r="I178" i="7"/>
  <c r="I168" i="7"/>
  <c r="I106" i="7"/>
  <c r="D28" i="13"/>
  <c r="C24" i="13"/>
  <c r="C6" i="13"/>
  <c r="N90" i="8"/>
  <c r="AP1" i="7"/>
  <c r="D29" i="7"/>
  <c r="E7" i="13"/>
  <c r="E91" i="13"/>
  <c r="C126" i="7"/>
  <c r="AR1" i="7"/>
  <c r="O63" i="13"/>
  <c r="G28" i="13"/>
  <c r="AQ1" i="7"/>
  <c r="N77" i="8"/>
  <c r="CC3" i="9"/>
  <c r="G43" i="13"/>
  <c r="E24" i="13"/>
  <c r="E28" i="13"/>
  <c r="D277" i="7"/>
  <c r="CL3" i="9"/>
  <c r="G14" i="13"/>
  <c r="CS3" i="9"/>
  <c r="G27" i="13"/>
  <c r="G92" i="8"/>
  <c r="I57" i="8"/>
  <c r="D79" i="13"/>
  <c r="H97" i="8"/>
  <c r="M89" i="8"/>
  <c r="I41" i="8"/>
  <c r="D184" i="7"/>
  <c r="D205" i="7"/>
  <c r="G3" i="13"/>
  <c r="N86" i="8"/>
  <c r="N45" i="8"/>
  <c r="D235" i="7"/>
  <c r="AX3" i="9"/>
  <c r="G19" i="13"/>
  <c r="DL3" i="9"/>
  <c r="E34" i="8"/>
  <c r="G56" i="13"/>
  <c r="G45" i="13"/>
  <c r="I82" i="8"/>
  <c r="G81" i="8"/>
  <c r="I78" i="8"/>
  <c r="M5" i="8"/>
  <c r="I343" i="7"/>
  <c r="H11" i="12"/>
  <c r="H12" i="12"/>
  <c r="D67" i="13"/>
  <c r="E33" i="13"/>
  <c r="C20" i="13"/>
  <c r="AO1" i="7"/>
  <c r="E229" i="7"/>
  <c r="C235" i="7"/>
  <c r="E205" i="7"/>
  <c r="O77" i="8"/>
  <c r="D81" i="8"/>
  <c r="N65" i="8"/>
  <c r="D49" i="8"/>
  <c r="O9" i="8"/>
  <c r="H52" i="7"/>
  <c r="J97" i="8"/>
  <c r="J37" i="8"/>
  <c r="K45" i="8"/>
  <c r="E232" i="7"/>
  <c r="M3" i="8"/>
  <c r="H20" i="7"/>
  <c r="O80" i="8"/>
  <c r="K76" i="8"/>
  <c r="C253" i="7"/>
  <c r="N28" i="8"/>
  <c r="C264" i="7"/>
  <c r="C202" i="7"/>
  <c r="G60" i="8"/>
  <c r="G36" i="8"/>
  <c r="J48" i="8"/>
  <c r="E296" i="7"/>
  <c r="H117" i="7"/>
  <c r="C291" i="7"/>
  <c r="H53" i="7"/>
  <c r="H133" i="7"/>
  <c r="C87" i="13"/>
  <c r="C75" i="13"/>
  <c r="E67" i="13"/>
  <c r="C283" i="7"/>
  <c r="C317" i="7"/>
  <c r="D264" i="7"/>
  <c r="H59" i="7"/>
  <c r="H141" i="7"/>
  <c r="C99" i="13"/>
  <c r="C83" i="13"/>
  <c r="C71" i="13"/>
  <c r="E226" i="7"/>
  <c r="E79" i="13"/>
  <c r="D99" i="13"/>
  <c r="D83" i="13"/>
  <c r="D71" i="13"/>
  <c r="AN1" i="7"/>
  <c r="E214" i="7"/>
  <c r="P70" i="8"/>
  <c r="L42" i="8"/>
  <c r="J50" i="8"/>
  <c r="N66" i="8"/>
  <c r="G26" i="8"/>
  <c r="L90" i="8"/>
  <c r="N58" i="8"/>
  <c r="P66" i="8"/>
  <c r="AL1" i="7"/>
  <c r="C11" i="13"/>
  <c r="J88" i="8"/>
  <c r="M96" i="8"/>
  <c r="G86" i="8"/>
  <c r="L82" i="8"/>
  <c r="O34" i="8"/>
  <c r="D70" i="8"/>
  <c r="J30" i="8"/>
  <c r="M44" i="8"/>
  <c r="K42" i="8"/>
  <c r="E317" i="7"/>
  <c r="D330" i="7"/>
  <c r="M12" i="8"/>
  <c r="D234" i="7"/>
  <c r="H31" i="7"/>
  <c r="H45" i="7"/>
  <c r="H125" i="7"/>
  <c r="G33" i="13"/>
  <c r="G12" i="13"/>
  <c r="G10" i="13"/>
  <c r="G60" i="13"/>
  <c r="G24" i="13"/>
  <c r="G50" i="13"/>
  <c r="G51" i="13"/>
  <c r="G52" i="13"/>
  <c r="G46" i="13"/>
  <c r="G48" i="13"/>
  <c r="G59" i="13"/>
  <c r="P90" i="8"/>
  <c r="D94" i="8"/>
  <c r="D86" i="8"/>
  <c r="G82" i="8"/>
  <c r="H34" i="8"/>
  <c r="J70" i="8"/>
  <c r="O30" i="8"/>
  <c r="L79" i="8"/>
  <c r="K54" i="8"/>
  <c r="I38" i="8"/>
  <c r="M50" i="8"/>
  <c r="K66" i="8"/>
  <c r="E319" i="7"/>
  <c r="D319" i="7"/>
  <c r="H22" i="8"/>
  <c r="D216" i="7"/>
  <c r="H37" i="7"/>
  <c r="H63" i="7"/>
  <c r="H101" i="7"/>
  <c r="H123" i="7"/>
  <c r="H139" i="7"/>
  <c r="H10" i="7"/>
  <c r="K217" i="7"/>
  <c r="I217" i="7"/>
  <c r="K205" i="7"/>
  <c r="I205" i="7"/>
  <c r="I167" i="7"/>
  <c r="I159" i="7"/>
  <c r="I153" i="7"/>
  <c r="I145" i="7"/>
  <c r="I131" i="7"/>
  <c r="I115" i="7"/>
  <c r="H115" i="7"/>
  <c r="H65" i="7"/>
  <c r="H55" i="7"/>
  <c r="H51" i="7"/>
  <c r="H49" i="7"/>
  <c r="H43" i="7"/>
  <c r="H27" i="7"/>
  <c r="H21" i="7"/>
  <c r="H19" i="7"/>
  <c r="K75" i="8"/>
  <c r="I75" i="8"/>
  <c r="K2" i="8"/>
  <c r="E280" i="7"/>
  <c r="O91" i="8"/>
  <c r="H25" i="7"/>
  <c r="H39" i="7"/>
  <c r="H61" i="7"/>
  <c r="H105" i="7"/>
  <c r="H119" i="7"/>
  <c r="I147" i="7"/>
  <c r="H161" i="7"/>
  <c r="J191" i="7"/>
  <c r="K209" i="7"/>
  <c r="G21" i="13"/>
  <c r="G18" i="13"/>
  <c r="G25" i="13"/>
  <c r="G47" i="13"/>
  <c r="G55" i="13"/>
  <c r="G49" i="13"/>
  <c r="C196" i="7"/>
  <c r="G34" i="8"/>
  <c r="K70" i="8"/>
  <c r="M30" i="8"/>
  <c r="O58" i="8"/>
  <c r="N62" i="8"/>
  <c r="D359" i="7"/>
  <c r="D272" i="7"/>
  <c r="E272" i="7"/>
  <c r="E71" i="7"/>
  <c r="D71" i="7"/>
  <c r="E42" i="7"/>
  <c r="E20" i="7"/>
  <c r="E99" i="7"/>
  <c r="H33" i="7"/>
  <c r="H47" i="7"/>
  <c r="H69" i="7"/>
  <c r="H193" i="7"/>
  <c r="J213" i="7"/>
  <c r="I116" i="8"/>
  <c r="E57" i="13"/>
  <c r="K113" i="8"/>
  <c r="J333" i="7"/>
  <c r="D32" i="13"/>
  <c r="D247" i="7"/>
  <c r="P95" i="8"/>
  <c r="D161" i="7"/>
  <c r="J330" i="7"/>
  <c r="H330" i="7"/>
  <c r="J326" i="7"/>
  <c r="G7" i="13"/>
  <c r="D265" i="7"/>
  <c r="D286" i="7"/>
  <c r="D262" i="7"/>
  <c r="G9" i="13"/>
  <c r="E36" i="8"/>
  <c r="E184" i="7"/>
  <c r="M87" i="8"/>
  <c r="H63" i="8"/>
  <c r="O51" i="8"/>
  <c r="D53" i="7"/>
  <c r="C292" i="7"/>
  <c r="D302" i="7"/>
  <c r="E267" i="7"/>
  <c r="D221" i="7"/>
  <c r="H95" i="7"/>
  <c r="K191" i="7"/>
  <c r="K334" i="7"/>
  <c r="K327" i="7"/>
  <c r="G44" i="13"/>
  <c r="D226" i="7"/>
  <c r="D256" i="7"/>
  <c r="G20" i="13"/>
  <c r="G61" i="13"/>
  <c r="E53" i="7"/>
  <c r="D292" i="7"/>
  <c r="D65" i="7"/>
  <c r="H14" i="7"/>
  <c r="H8" i="7"/>
  <c r="H6" i="7"/>
  <c r="H303" i="7"/>
  <c r="J303" i="7"/>
  <c r="K301" i="7"/>
  <c r="I301" i="7"/>
  <c r="H301" i="7"/>
  <c r="K299" i="7"/>
  <c r="H299" i="7"/>
  <c r="I299" i="7"/>
  <c r="K295" i="7"/>
  <c r="I295" i="7"/>
  <c r="J295" i="7"/>
  <c r="H293" i="7"/>
  <c r="K291" i="7"/>
  <c r="I291" i="7"/>
  <c r="K289" i="7"/>
  <c r="J289" i="7"/>
  <c r="I289" i="7"/>
  <c r="H289" i="7"/>
  <c r="K287" i="7"/>
  <c r="K283" i="7"/>
  <c r="H283" i="7"/>
  <c r="I283" i="7"/>
  <c r="J283" i="7"/>
  <c r="I281" i="7"/>
  <c r="I279" i="7"/>
  <c r="K277" i="7"/>
  <c r="H277" i="7"/>
  <c r="J277" i="7"/>
  <c r="K275" i="7"/>
  <c r="I275" i="7"/>
  <c r="J275" i="7"/>
  <c r="K273" i="7"/>
  <c r="K271" i="7"/>
  <c r="J271" i="7"/>
  <c r="H271" i="7"/>
  <c r="K269" i="7"/>
  <c r="H269" i="7"/>
  <c r="I269" i="7"/>
  <c r="K267" i="7"/>
  <c r="H267" i="7"/>
  <c r="J267" i="7"/>
  <c r="I267" i="7"/>
  <c r="K265" i="7"/>
  <c r="J265" i="7"/>
  <c r="I265" i="7"/>
  <c r="K263" i="7"/>
  <c r="I263" i="7"/>
  <c r="J263" i="7"/>
  <c r="K261" i="7"/>
  <c r="H261" i="7"/>
  <c r="I261" i="7"/>
  <c r="K259" i="7"/>
  <c r="H259" i="7"/>
  <c r="J259" i="7"/>
  <c r="K255" i="7"/>
  <c r="J255" i="7"/>
  <c r="H255" i="7"/>
  <c r="K253" i="7"/>
  <c r="H253" i="7"/>
  <c r="I253" i="7"/>
  <c r="K249" i="7"/>
  <c r="H249" i="7"/>
  <c r="I249" i="7"/>
  <c r="K247" i="7"/>
  <c r="I247" i="7"/>
  <c r="J247" i="7"/>
  <c r="K243" i="7"/>
  <c r="H243" i="7"/>
  <c r="J243" i="7"/>
  <c r="K241" i="7"/>
  <c r="J241" i="7"/>
  <c r="I241" i="7"/>
  <c r="H241" i="7"/>
  <c r="H239" i="7"/>
  <c r="J239" i="7"/>
  <c r="I239" i="7"/>
  <c r="K237" i="7"/>
  <c r="H237" i="7"/>
  <c r="I237" i="7"/>
  <c r="K235" i="7"/>
  <c r="I235" i="7"/>
  <c r="K233" i="7"/>
  <c r="H233" i="7"/>
  <c r="I233" i="7"/>
  <c r="K231" i="7"/>
  <c r="I231" i="7"/>
  <c r="J231" i="7"/>
  <c r="K229" i="7"/>
  <c r="J229" i="7"/>
  <c r="K227" i="7"/>
  <c r="I227" i="7"/>
  <c r="J227" i="7"/>
  <c r="K225" i="7"/>
  <c r="J225" i="7"/>
  <c r="I225" i="7"/>
  <c r="H225" i="7"/>
  <c r="K223" i="7"/>
  <c r="J223" i="7"/>
  <c r="H223" i="7"/>
  <c r="K221" i="7"/>
  <c r="H221" i="7"/>
  <c r="I221" i="7"/>
  <c r="K219" i="7"/>
  <c r="H219" i="7"/>
  <c r="I219" i="7"/>
  <c r="J219" i="7"/>
  <c r="H217" i="7"/>
  <c r="J217" i="7"/>
  <c r="H215" i="7"/>
  <c r="J215" i="7"/>
  <c r="K215" i="7"/>
  <c r="I215" i="7"/>
  <c r="H213" i="7"/>
  <c r="I213" i="7"/>
  <c r="H211" i="7"/>
  <c r="I211" i="7"/>
  <c r="K211" i="7"/>
  <c r="J211" i="7"/>
  <c r="H209" i="7"/>
  <c r="J209" i="7"/>
  <c r="H207" i="7"/>
  <c r="I207" i="7"/>
  <c r="K207" i="7"/>
  <c r="J207" i="7"/>
  <c r="H205" i="7"/>
  <c r="J205" i="7"/>
  <c r="H203" i="7"/>
  <c r="J203" i="7"/>
  <c r="K203" i="7"/>
  <c r="J201" i="7"/>
  <c r="I201" i="7"/>
  <c r="K201" i="7"/>
  <c r="J199" i="7"/>
  <c r="I199" i="7"/>
  <c r="H199" i="7"/>
  <c r="J197" i="7"/>
  <c r="I197" i="7"/>
  <c r="K197" i="7"/>
  <c r="H195" i="7"/>
  <c r="I195" i="7"/>
  <c r="J195" i="7"/>
  <c r="I193" i="7"/>
  <c r="J193" i="7"/>
  <c r="K189" i="7"/>
  <c r="H189" i="7"/>
  <c r="J189" i="7"/>
  <c r="H183" i="7"/>
  <c r="H179" i="7"/>
  <c r="I177" i="7"/>
  <c r="H173" i="7"/>
  <c r="I169" i="7"/>
  <c r="H167" i="7"/>
  <c r="H165" i="7"/>
  <c r="I161" i="7"/>
  <c r="H159" i="7"/>
  <c r="H157" i="7"/>
  <c r="H153" i="7"/>
  <c r="H151" i="7"/>
  <c r="H149" i="7"/>
  <c r="I149" i="7"/>
  <c r="H147" i="7"/>
  <c r="H145" i="7"/>
  <c r="H143" i="7"/>
  <c r="I141" i="7"/>
  <c r="H137" i="7"/>
  <c r="H135" i="7"/>
  <c r="I133" i="7"/>
  <c r="H131" i="7"/>
  <c r="I129" i="7"/>
  <c r="I127" i="7"/>
  <c r="I125" i="7"/>
  <c r="I123" i="7"/>
  <c r="I121" i="7"/>
  <c r="I117" i="7"/>
  <c r="I113" i="7"/>
  <c r="H111" i="7"/>
  <c r="I109" i="7"/>
  <c r="I107" i="7"/>
  <c r="I105" i="7"/>
  <c r="I101" i="7"/>
  <c r="H93" i="7"/>
  <c r="H91" i="7"/>
  <c r="H89" i="7"/>
  <c r="H87" i="7"/>
  <c r="H83" i="7"/>
  <c r="H81" i="7"/>
  <c r="H79" i="7"/>
  <c r="H77" i="7"/>
  <c r="H75" i="7"/>
  <c r="H71" i="7"/>
  <c r="J350" i="7"/>
  <c r="N109" i="8"/>
  <c r="O109" i="8"/>
  <c r="D69" i="13"/>
  <c r="D61" i="13"/>
  <c r="G95" i="8"/>
  <c r="O95" i="8"/>
  <c r="K95" i="8"/>
  <c r="L91" i="8"/>
  <c r="P91" i="8"/>
  <c r="D87" i="8"/>
  <c r="J87" i="8"/>
  <c r="L83" i="8"/>
  <c r="N79" i="8"/>
  <c r="I79" i="8"/>
  <c r="J79" i="8"/>
  <c r="O79" i="8"/>
  <c r="M79" i="8"/>
  <c r="G79" i="8"/>
  <c r="N75" i="8"/>
  <c r="G75" i="8"/>
  <c r="D75" i="8"/>
  <c r="L75" i="8"/>
  <c r="M75" i="8"/>
  <c r="J75" i="8"/>
  <c r="I71" i="8"/>
  <c r="O71" i="8"/>
  <c r="H71" i="8"/>
  <c r="J71" i="8"/>
  <c r="G71" i="8"/>
  <c r="D71" i="8"/>
  <c r="H67" i="8"/>
  <c r="N67" i="8"/>
  <c r="I67" i="8"/>
  <c r="G67" i="8"/>
  <c r="J67" i="8"/>
  <c r="M63" i="8"/>
  <c r="K63" i="8"/>
  <c r="N63" i="8"/>
  <c r="P63" i="8"/>
  <c r="L63" i="8"/>
  <c r="G59" i="8"/>
  <c r="I59" i="8"/>
  <c r="L59" i="8"/>
  <c r="O59" i="8"/>
  <c r="M59" i="8"/>
  <c r="D59" i="8"/>
  <c r="L55" i="8"/>
  <c r="M55" i="8"/>
  <c r="I55" i="8"/>
  <c r="G55" i="8"/>
  <c r="N55" i="8"/>
  <c r="P55" i="8"/>
  <c r="M51" i="8"/>
  <c r="H51" i="8"/>
  <c r="G51" i="8"/>
  <c r="I51" i="8"/>
  <c r="D51" i="8"/>
  <c r="M47" i="8"/>
  <c r="J47" i="8"/>
  <c r="N47" i="8"/>
  <c r="G43" i="8"/>
  <c r="L43" i="8"/>
  <c r="M43" i="8"/>
  <c r="K43" i="8"/>
  <c r="D43" i="8"/>
  <c r="P43" i="8"/>
  <c r="H39" i="8"/>
  <c r="L39" i="8"/>
  <c r="D39" i="8"/>
  <c r="P39" i="8"/>
  <c r="K39" i="8"/>
  <c r="K35" i="8"/>
  <c r="G35" i="8"/>
  <c r="N35" i="8"/>
  <c r="D35" i="8"/>
  <c r="J35" i="8"/>
  <c r="H35" i="8"/>
  <c r="J27" i="8"/>
  <c r="P27" i="8"/>
  <c r="G27" i="8"/>
  <c r="N27" i="8"/>
  <c r="K27" i="8"/>
  <c r="O23" i="8"/>
  <c r="H23" i="8"/>
  <c r="N23" i="8"/>
  <c r="K15" i="8"/>
  <c r="D15" i="8"/>
  <c r="O15" i="8"/>
  <c r="N11" i="8"/>
  <c r="P11" i="8"/>
  <c r="D11" i="8"/>
  <c r="M11" i="8"/>
  <c r="I7" i="8"/>
  <c r="L7" i="8"/>
  <c r="D2" i="8"/>
  <c r="U2" i="8"/>
  <c r="N2" i="8"/>
  <c r="M2" i="8"/>
  <c r="I2" i="8"/>
  <c r="D83" i="8"/>
  <c r="I95" i="8"/>
  <c r="N95" i="8"/>
  <c r="I91" i="8"/>
  <c r="J91" i="8"/>
  <c r="K87" i="8"/>
  <c r="I87" i="8"/>
  <c r="G87" i="8"/>
  <c r="H27" i="8"/>
  <c r="M67" i="8"/>
  <c r="L67" i="8"/>
  <c r="I43" i="8"/>
  <c r="D79" i="8"/>
  <c r="J39" i="8"/>
  <c r="I39" i="8"/>
  <c r="K59" i="8"/>
  <c r="H59" i="8"/>
  <c r="O63" i="8"/>
  <c r="H75" i="8"/>
  <c r="J51" i="8"/>
  <c r="N51" i="8"/>
  <c r="H55" i="8"/>
  <c r="J55" i="8"/>
  <c r="P31" i="8"/>
  <c r="G47" i="8"/>
  <c r="P35" i="8"/>
  <c r="P71" i="8"/>
  <c r="K23" i="8"/>
  <c r="O11" i="8"/>
  <c r="L2" i="8"/>
  <c r="O94" i="8"/>
  <c r="O90" i="8"/>
  <c r="K90" i="8"/>
  <c r="H90" i="8"/>
  <c r="M86" i="8"/>
  <c r="O86" i="8"/>
  <c r="K86" i="8"/>
  <c r="D82" i="8"/>
  <c r="N82" i="8"/>
  <c r="K82" i="8"/>
  <c r="G78" i="8"/>
  <c r="K78" i="8"/>
  <c r="H78" i="8"/>
  <c r="J78" i="8"/>
  <c r="P78" i="8"/>
  <c r="N78" i="8"/>
  <c r="J74" i="8"/>
  <c r="P74" i="8"/>
  <c r="I70" i="8"/>
  <c r="O70" i="8"/>
  <c r="D66" i="8"/>
  <c r="J66" i="8"/>
  <c r="L66" i="8"/>
  <c r="H66" i="8"/>
  <c r="O66" i="8"/>
  <c r="D62" i="8"/>
  <c r="P62" i="8"/>
  <c r="I62" i="8"/>
  <c r="H62" i="8"/>
  <c r="G62" i="8"/>
  <c r="O62" i="8"/>
  <c r="I58" i="8"/>
  <c r="L58" i="8"/>
  <c r="M58" i="8"/>
  <c r="H58" i="8"/>
  <c r="J58" i="8"/>
  <c r="L54" i="8"/>
  <c r="N54" i="8"/>
  <c r="G50" i="8"/>
  <c r="P50" i="8"/>
  <c r="N50" i="8"/>
  <c r="K50" i="8"/>
  <c r="I50" i="8"/>
  <c r="L50" i="8"/>
  <c r="D42" i="8"/>
  <c r="M42" i="8"/>
  <c r="J42" i="8"/>
  <c r="H42" i="8"/>
  <c r="O42" i="8"/>
  <c r="G42" i="8"/>
  <c r="M38" i="8"/>
  <c r="O38" i="8"/>
  <c r="J38" i="8"/>
  <c r="D38" i="8"/>
  <c r="N38" i="8"/>
  <c r="D34" i="8"/>
  <c r="N34" i="8"/>
  <c r="I34" i="8"/>
  <c r="N30" i="8"/>
  <c r="I30" i="8"/>
  <c r="K30" i="8"/>
  <c r="H30" i="8"/>
  <c r="D30" i="8"/>
  <c r="O26" i="8"/>
  <c r="P26" i="8"/>
  <c r="M26" i="8"/>
  <c r="D26" i="8"/>
  <c r="J26" i="8"/>
  <c r="H26" i="8"/>
  <c r="L26" i="8"/>
  <c r="N26" i="8"/>
  <c r="K22" i="8"/>
  <c r="N22" i="8"/>
  <c r="J22" i="8"/>
  <c r="P22" i="8"/>
  <c r="G22" i="8"/>
  <c r="M22" i="8"/>
  <c r="H18" i="8"/>
  <c r="P18" i="8"/>
  <c r="N18" i="8"/>
  <c r="G18" i="8"/>
  <c r="M18" i="8"/>
  <c r="O18" i="8"/>
  <c r="L18" i="8"/>
  <c r="D18" i="8"/>
  <c r="J18" i="8"/>
  <c r="D14" i="8"/>
  <c r="J14" i="8"/>
  <c r="O14" i="8"/>
  <c r="P14" i="8"/>
  <c r="L14" i="8"/>
  <c r="M14" i="8"/>
  <c r="G14" i="8"/>
  <c r="N14" i="8"/>
  <c r="K10" i="8"/>
  <c r="D6" i="8"/>
  <c r="O6" i="8"/>
  <c r="P6" i="8"/>
  <c r="G6" i="8"/>
  <c r="J6" i="8"/>
  <c r="N6" i="8"/>
  <c r="K6" i="8"/>
  <c r="L6" i="8"/>
  <c r="I90" i="8"/>
  <c r="D90" i="8"/>
  <c r="D95" i="8"/>
  <c r="M95" i="8"/>
  <c r="H91" i="8"/>
  <c r="D91" i="8"/>
  <c r="L94" i="8"/>
  <c r="H86" i="8"/>
  <c r="P86" i="8"/>
  <c r="P82" i="8"/>
  <c r="O82" i="8"/>
  <c r="L87" i="8"/>
  <c r="N87" i="8"/>
  <c r="P34" i="8"/>
  <c r="K34" i="8"/>
  <c r="M70" i="8"/>
  <c r="H70" i="8"/>
  <c r="O27" i="8"/>
  <c r="P30" i="8"/>
  <c r="G58" i="8"/>
  <c r="K67" i="8"/>
  <c r="P67" i="8"/>
  <c r="O43" i="8"/>
  <c r="H79" i="8"/>
  <c r="O39" i="8"/>
  <c r="N39" i="8"/>
  <c r="N59" i="8"/>
  <c r="D54" i="8"/>
  <c r="D63" i="8"/>
  <c r="O75" i="8"/>
  <c r="I42" i="8"/>
  <c r="K38" i="8"/>
  <c r="P38" i="8"/>
  <c r="L51" i="8"/>
  <c r="D78" i="8"/>
  <c r="L78" i="8"/>
  <c r="L62" i="8"/>
  <c r="D55" i="8"/>
  <c r="I35" i="8"/>
  <c r="M35" i="8"/>
  <c r="N71" i="8"/>
  <c r="D50" i="8"/>
  <c r="U11" i="8"/>
  <c r="U6" i="8"/>
  <c r="I66" i="8"/>
  <c r="I22" i="8"/>
  <c r="M6" i="8"/>
  <c r="H14" i="8"/>
  <c r="J23" i="8"/>
  <c r="L11" i="8"/>
  <c r="H83" i="8"/>
  <c r="M90" i="8"/>
  <c r="J90" i="8"/>
  <c r="L95" i="8"/>
  <c r="J95" i="8"/>
  <c r="N91" i="8"/>
  <c r="M91" i="8"/>
  <c r="G91" i="8"/>
  <c r="G94" i="8"/>
  <c r="I86" i="8"/>
  <c r="L86" i="8"/>
  <c r="J82" i="8"/>
  <c r="H82" i="8"/>
  <c r="H87" i="8"/>
  <c r="O87" i="8"/>
  <c r="J34" i="8"/>
  <c r="L34" i="8"/>
  <c r="N70" i="8"/>
  <c r="L70" i="8"/>
  <c r="M27" i="8"/>
  <c r="I27" i="8"/>
  <c r="K58" i="8"/>
  <c r="D58" i="8"/>
  <c r="D67" i="8"/>
  <c r="N43" i="8"/>
  <c r="J43" i="8"/>
  <c r="P79" i="8"/>
  <c r="M39" i="8"/>
  <c r="J59" i="8"/>
  <c r="G63" i="8"/>
  <c r="J63" i="8"/>
  <c r="P75" i="8"/>
  <c r="P42" i="8"/>
  <c r="G38" i="8"/>
  <c r="L38" i="8"/>
  <c r="P51" i="8"/>
  <c r="O78" i="8"/>
  <c r="J62" i="8"/>
  <c r="K62" i="8"/>
  <c r="K55" i="8"/>
  <c r="H47" i="8"/>
  <c r="L35" i="8"/>
  <c r="M71" i="8"/>
  <c r="L71" i="8"/>
  <c r="O50" i="8"/>
  <c r="M66" i="8"/>
  <c r="E245" i="7"/>
  <c r="D245" i="7"/>
  <c r="C247" i="7"/>
  <c r="E247" i="7"/>
  <c r="L22" i="8"/>
  <c r="I6" i="8"/>
  <c r="M10" i="8"/>
  <c r="I18" i="8"/>
  <c r="I14" i="8"/>
  <c r="D22" i="8"/>
  <c r="S82" i="13"/>
  <c r="O58" i="13"/>
  <c r="K6" i="13"/>
  <c r="D12" i="7"/>
  <c r="C297" i="7"/>
  <c r="E101" i="7"/>
  <c r="D101" i="7"/>
  <c r="E164" i="7"/>
  <c r="C164" i="7"/>
  <c r="C170" i="7"/>
  <c r="E170" i="7"/>
  <c r="E86" i="7"/>
  <c r="C204" i="7"/>
  <c r="C153" i="7"/>
  <c r="E153" i="7"/>
  <c r="C114" i="7"/>
  <c r="D114" i="7"/>
  <c r="E201" i="7"/>
  <c r="D201" i="7"/>
  <c r="C269" i="7"/>
  <c r="E297" i="7"/>
  <c r="C345" i="7"/>
  <c r="C152" i="7"/>
  <c r="E110" i="7"/>
  <c r="E200" i="7"/>
  <c r="C200" i="7"/>
  <c r="D147" i="7"/>
  <c r="H244" i="7"/>
  <c r="J244" i="7"/>
  <c r="I184" i="7"/>
  <c r="H184" i="7"/>
  <c r="I162" i="7"/>
  <c r="H68" i="7"/>
  <c r="H60" i="7"/>
  <c r="H36" i="7"/>
  <c r="H28" i="7"/>
  <c r="D108" i="8"/>
  <c r="M108" i="8"/>
  <c r="I315" i="7"/>
  <c r="D159" i="7"/>
  <c r="E93" i="13"/>
  <c r="C57" i="13"/>
  <c r="E76" i="13"/>
  <c r="D85" i="13"/>
  <c r="C84" i="13"/>
  <c r="G88" i="8"/>
  <c r="P96" i="8"/>
  <c r="P92" i="8"/>
  <c r="H72" i="8"/>
  <c r="P60" i="8"/>
  <c r="D68" i="8"/>
  <c r="K52" i="8"/>
  <c r="M28" i="8"/>
  <c r="E301" i="7"/>
  <c r="D322" i="7"/>
  <c r="E295" i="7"/>
  <c r="C260" i="7"/>
  <c r="E260" i="7"/>
  <c r="C331" i="7"/>
  <c r="E59" i="7"/>
  <c r="D59" i="7"/>
  <c r="E304" i="7"/>
  <c r="D304" i="7"/>
  <c r="D77" i="7"/>
  <c r="E259" i="7"/>
  <c r="C259" i="7"/>
  <c r="D44" i="7"/>
  <c r="C349" i="7"/>
  <c r="D349" i="7"/>
  <c r="D346" i="7"/>
  <c r="E346" i="7"/>
  <c r="E282" i="7"/>
  <c r="C282" i="7"/>
  <c r="D282" i="7"/>
  <c r="E21" i="7"/>
  <c r="E18" i="7"/>
  <c r="D18" i="7"/>
  <c r="D9" i="7"/>
  <c r="N8" i="8"/>
  <c r="E223" i="7"/>
  <c r="C223" i="7"/>
  <c r="E193" i="7"/>
  <c r="C193" i="7"/>
  <c r="D225" i="7"/>
  <c r="D219" i="7"/>
  <c r="I226" i="7"/>
  <c r="I274" i="7"/>
  <c r="O72" i="8"/>
  <c r="P52" i="8"/>
  <c r="C274" i="7"/>
  <c r="E274" i="7"/>
  <c r="E250" i="7"/>
  <c r="C250" i="7"/>
  <c r="E311" i="7"/>
  <c r="D311" i="7"/>
  <c r="E338" i="7"/>
  <c r="D338" i="7"/>
  <c r="D335" i="7"/>
  <c r="C335" i="7"/>
  <c r="L9" i="8"/>
  <c r="E150" i="7"/>
  <c r="C150" i="7"/>
  <c r="E162" i="7"/>
  <c r="D162" i="7"/>
  <c r="E117" i="7"/>
  <c r="D84" i="7"/>
  <c r="C138" i="7"/>
  <c r="D105" i="7"/>
  <c r="E105" i="7"/>
  <c r="E120" i="7"/>
  <c r="M119" i="8"/>
  <c r="P16" i="8"/>
  <c r="C198" i="7"/>
  <c r="E198" i="7"/>
  <c r="D198" i="7"/>
  <c r="D189" i="7"/>
  <c r="C189" i="7"/>
  <c r="D123" i="7"/>
  <c r="E123" i="7"/>
  <c r="D207" i="7"/>
  <c r="C207" i="7"/>
  <c r="D183" i="7"/>
  <c r="E183" i="7"/>
  <c r="H4" i="7"/>
  <c r="H7" i="7"/>
  <c r="H302" i="7"/>
  <c r="H292" i="7"/>
  <c r="J292" i="7"/>
  <c r="H290" i="7"/>
  <c r="I290" i="7"/>
  <c r="H282" i="7"/>
  <c r="J282" i="7"/>
  <c r="I282" i="7"/>
  <c r="H278" i="7"/>
  <c r="K278" i="7"/>
  <c r="H272" i="7"/>
  <c r="I272" i="7"/>
  <c r="H260" i="7"/>
  <c r="J260" i="7"/>
  <c r="H256" i="7"/>
  <c r="J256" i="7"/>
  <c r="J254" i="7"/>
  <c r="K254" i="7"/>
  <c r="I254" i="7"/>
  <c r="I250" i="7"/>
  <c r="J250" i="7"/>
  <c r="H236" i="7"/>
  <c r="J236" i="7"/>
  <c r="H232" i="7"/>
  <c r="J232" i="7"/>
  <c r="I232" i="7"/>
  <c r="H222" i="7"/>
  <c r="I218" i="7"/>
  <c r="J218" i="7"/>
  <c r="H208" i="7"/>
  <c r="K208" i="7"/>
  <c r="J208" i="7"/>
  <c r="J200" i="7"/>
  <c r="K200" i="7"/>
  <c r="J198" i="7"/>
  <c r="I198" i="7"/>
  <c r="K194" i="7"/>
  <c r="J194" i="7"/>
  <c r="J190" i="7"/>
  <c r="I190" i="7"/>
  <c r="H186" i="7"/>
  <c r="K186" i="7"/>
  <c r="J184" i="7"/>
  <c r="K184" i="7"/>
  <c r="H182" i="7"/>
  <c r="I182" i="7"/>
  <c r="I180" i="7"/>
  <c r="H178" i="7"/>
  <c r="H176" i="7"/>
  <c r="I176" i="7"/>
  <c r="H172" i="7"/>
  <c r="I172" i="7"/>
  <c r="H170" i="7"/>
  <c r="I170" i="7"/>
  <c r="H168" i="7"/>
  <c r="H166" i="7"/>
  <c r="I166" i="7"/>
  <c r="H164" i="7"/>
  <c r="I164" i="7"/>
  <c r="H162" i="7"/>
  <c r="H160" i="7"/>
  <c r="I160" i="7"/>
  <c r="H158" i="7"/>
  <c r="I158" i="7"/>
  <c r="H156" i="7"/>
  <c r="I156" i="7"/>
  <c r="H154" i="7"/>
  <c r="I154" i="7"/>
  <c r="H152" i="7"/>
  <c r="I152" i="7"/>
  <c r="H150" i="7"/>
  <c r="I150" i="7"/>
  <c r="H148" i="7"/>
  <c r="I148" i="7"/>
  <c r="H146" i="7"/>
  <c r="I146" i="7"/>
  <c r="H144" i="7"/>
  <c r="H142" i="7"/>
  <c r="I142" i="7"/>
  <c r="H140" i="7"/>
  <c r="I140" i="7"/>
  <c r="H138" i="7"/>
  <c r="I138" i="7"/>
  <c r="H136" i="7"/>
  <c r="I136" i="7"/>
  <c r="H134" i="7"/>
  <c r="I134" i="7"/>
  <c r="H132" i="7"/>
  <c r="H130" i="7"/>
  <c r="I130" i="7"/>
  <c r="H128" i="7"/>
  <c r="I128" i="7"/>
  <c r="H126" i="7"/>
  <c r="I126" i="7"/>
  <c r="H124" i="7"/>
  <c r="I124" i="7"/>
  <c r="H122" i="7"/>
  <c r="I122" i="7"/>
  <c r="H120" i="7"/>
  <c r="H118" i="7"/>
  <c r="I118" i="7"/>
  <c r="H116" i="7"/>
  <c r="I116" i="7"/>
  <c r="H112" i="7"/>
  <c r="I112" i="7"/>
  <c r="H110" i="7"/>
  <c r="I110" i="7"/>
  <c r="H106" i="7"/>
  <c r="H104" i="7"/>
  <c r="H102" i="7"/>
  <c r="I102" i="7"/>
  <c r="H100" i="7"/>
  <c r="I100" i="7"/>
  <c r="H98" i="7"/>
  <c r="H96" i="7"/>
  <c r="H94" i="7"/>
  <c r="H92" i="7"/>
  <c r="H90" i="7"/>
  <c r="H88" i="7"/>
  <c r="H86" i="7"/>
  <c r="H84" i="7"/>
  <c r="H82" i="7"/>
  <c r="H80" i="7"/>
  <c r="H78" i="7"/>
  <c r="H76" i="7"/>
  <c r="H74" i="7"/>
  <c r="H72" i="7"/>
  <c r="H66" i="7"/>
  <c r="H64" i="7"/>
  <c r="H58" i="7"/>
  <c r="H50" i="7"/>
  <c r="H48" i="7"/>
  <c r="H42" i="7"/>
  <c r="H40" i="7"/>
  <c r="H34" i="7"/>
  <c r="H26" i="7"/>
  <c r="H24" i="7"/>
  <c r="G97" i="8"/>
  <c r="P97" i="8"/>
  <c r="I97" i="8"/>
  <c r="L97" i="8"/>
  <c r="L93" i="8"/>
  <c r="H93" i="8"/>
  <c r="G89" i="8"/>
  <c r="P89" i="8"/>
  <c r="D89" i="8"/>
  <c r="N89" i="8"/>
  <c r="L85" i="8"/>
  <c r="D85" i="8"/>
  <c r="K85" i="8"/>
  <c r="N85" i="8"/>
  <c r="H81" i="8"/>
  <c r="L81" i="8"/>
  <c r="K81" i="8"/>
  <c r="I81" i="8"/>
  <c r="G77" i="8"/>
  <c r="J77" i="8"/>
  <c r="K77" i="8"/>
  <c r="P77" i="8"/>
  <c r="L73" i="8"/>
  <c r="I73" i="8"/>
  <c r="H69" i="8"/>
  <c r="K69" i="8"/>
  <c r="M69" i="8"/>
  <c r="O69" i="8"/>
  <c r="O65" i="8"/>
  <c r="N61" i="8"/>
  <c r="D61" i="8"/>
  <c r="P61" i="8"/>
  <c r="H61" i="8"/>
  <c r="K57" i="8"/>
  <c r="M53" i="8"/>
  <c r="D53" i="8"/>
  <c r="K53" i="8"/>
  <c r="D45" i="8"/>
  <c r="J45" i="8"/>
  <c r="O45" i="8"/>
  <c r="M45" i="8"/>
  <c r="G41" i="8"/>
  <c r="J41" i="8"/>
  <c r="O41" i="8"/>
  <c r="D41" i="8"/>
  <c r="D37" i="8"/>
  <c r="O37" i="8"/>
  <c r="G37" i="8"/>
  <c r="N37" i="8"/>
  <c r="M33" i="8"/>
  <c r="D29" i="8"/>
  <c r="P29" i="8"/>
  <c r="M29" i="8"/>
  <c r="D25" i="8"/>
  <c r="I25" i="8"/>
  <c r="J21" i="8"/>
  <c r="D21" i="8"/>
  <c r="K21" i="8"/>
  <c r="L21" i="8"/>
  <c r="M17" i="8"/>
  <c r="P17" i="8"/>
  <c r="G17" i="8"/>
  <c r="M13" i="8"/>
  <c r="G13" i="8"/>
  <c r="H13" i="8"/>
  <c r="J5" i="8"/>
  <c r="L5" i="8"/>
  <c r="I120" i="8"/>
  <c r="L120" i="8"/>
  <c r="N120" i="8"/>
  <c r="G100" i="8"/>
  <c r="L100" i="8"/>
  <c r="D100" i="8"/>
  <c r="N100" i="8"/>
  <c r="K116" i="8"/>
  <c r="J116" i="8"/>
  <c r="M116" i="8"/>
  <c r="G116" i="8"/>
  <c r="N116" i="8"/>
  <c r="G103" i="8"/>
  <c r="O103" i="8"/>
  <c r="M103" i="8"/>
  <c r="D103" i="8"/>
  <c r="H103" i="8"/>
  <c r="N103" i="8"/>
  <c r="I103" i="8"/>
  <c r="K119" i="8"/>
  <c r="J119" i="8"/>
  <c r="P119" i="8"/>
  <c r="I119" i="8"/>
  <c r="O119" i="8"/>
  <c r="N105" i="8"/>
  <c r="J105" i="8"/>
  <c r="O105" i="8"/>
  <c r="M105" i="8"/>
  <c r="L105" i="8"/>
  <c r="D105" i="8"/>
  <c r="I96" i="8"/>
  <c r="K96" i="8"/>
  <c r="L96" i="8"/>
  <c r="J96" i="8"/>
  <c r="M92" i="8"/>
  <c r="K92" i="8"/>
  <c r="D92" i="8"/>
  <c r="I92" i="8"/>
  <c r="L88" i="8"/>
  <c r="M88" i="8"/>
  <c r="O88" i="8"/>
  <c r="N88" i="8"/>
  <c r="P84" i="8"/>
  <c r="D80" i="8"/>
  <c r="P80" i="8"/>
  <c r="G80" i="8"/>
  <c r="M80" i="8"/>
  <c r="L80" i="8"/>
  <c r="H76" i="8"/>
  <c r="D76" i="8"/>
  <c r="N76" i="8"/>
  <c r="M76" i="8"/>
  <c r="K72" i="8"/>
  <c r="M72" i="8"/>
  <c r="P72" i="8"/>
  <c r="P68" i="8"/>
  <c r="H68" i="8"/>
  <c r="L68" i="8"/>
  <c r="M68" i="8"/>
  <c r="H60" i="8"/>
  <c r="J60" i="8"/>
  <c r="O60" i="8"/>
  <c r="I56" i="8"/>
  <c r="O56" i="8"/>
  <c r="J52" i="8"/>
  <c r="H52" i="8"/>
  <c r="N52" i="8"/>
  <c r="M52" i="8"/>
  <c r="N48" i="8"/>
  <c r="M48" i="8"/>
  <c r="D44" i="8"/>
  <c r="J44" i="8"/>
  <c r="L44" i="8"/>
  <c r="I44" i="8"/>
  <c r="J36" i="8"/>
  <c r="N36" i="8"/>
  <c r="I36" i="8"/>
  <c r="L36" i="8"/>
  <c r="D32" i="8"/>
  <c r="M32" i="8"/>
  <c r="I32" i="8"/>
  <c r="N32" i="8"/>
  <c r="I28" i="8"/>
  <c r="H28" i="8"/>
  <c r="K24" i="8"/>
  <c r="N24" i="8"/>
  <c r="G4" i="8"/>
  <c r="C19" i="13"/>
  <c r="D19" i="13"/>
  <c r="D9" i="13"/>
  <c r="E9" i="13"/>
  <c r="C46" i="13"/>
  <c r="E46" i="13"/>
  <c r="D46" i="13"/>
  <c r="C300" i="7"/>
  <c r="I69" i="13"/>
  <c r="S69" i="13" s="1"/>
  <c r="I203" i="7"/>
  <c r="I65" i="13"/>
  <c r="O65" i="13" s="1"/>
  <c r="I191" i="7"/>
  <c r="I53" i="13"/>
  <c r="AM53" i="13" s="1"/>
  <c r="I155" i="7"/>
  <c r="I49" i="13"/>
  <c r="AM49" i="13" s="1"/>
  <c r="I143" i="7"/>
  <c r="I41" i="13"/>
  <c r="AU41" i="13" s="1"/>
  <c r="I119" i="7"/>
  <c r="I33" i="13"/>
  <c r="AM33" i="13"/>
  <c r="I29" i="13"/>
  <c r="AM29" i="13" s="1"/>
  <c r="I25" i="13"/>
  <c r="AM25" i="13" s="1"/>
  <c r="I17" i="13"/>
  <c r="AM17" i="13" s="1"/>
  <c r="I9" i="13"/>
  <c r="AM9" i="13" s="1"/>
  <c r="I5" i="13"/>
  <c r="AM5" i="13"/>
  <c r="E23" i="13"/>
  <c r="E19" i="13"/>
  <c r="D54" i="13"/>
  <c r="E54" i="13"/>
  <c r="C74" i="13"/>
  <c r="E74" i="13"/>
  <c r="D78" i="13"/>
  <c r="C78" i="13"/>
  <c r="E82" i="13"/>
  <c r="D82" i="13"/>
  <c r="E94" i="13"/>
  <c r="D94" i="13"/>
  <c r="AK1" i="7"/>
  <c r="AH1" i="7"/>
  <c r="AG1" i="7"/>
  <c r="Z1" i="7"/>
  <c r="V1" i="7"/>
  <c r="P1" i="7"/>
  <c r="R1" i="7"/>
  <c r="AI1" i="7"/>
  <c r="AF1" i="7"/>
  <c r="AA1" i="7"/>
  <c r="W1" i="7"/>
  <c r="T1" i="7"/>
  <c r="N1" i="7"/>
  <c r="K112" i="8"/>
  <c r="H112" i="8"/>
  <c r="N112" i="8"/>
  <c r="H115" i="8"/>
  <c r="J115" i="8"/>
  <c r="C54" i="13"/>
  <c r="I327" i="7"/>
  <c r="I363" i="7"/>
  <c r="D87" i="13"/>
  <c r="D75" i="13"/>
  <c r="E63" i="13"/>
  <c r="D95" i="13"/>
  <c r="E55" i="13"/>
  <c r="D324" i="7"/>
  <c r="C324" i="7"/>
  <c r="D66" i="7"/>
  <c r="E66" i="7"/>
  <c r="C168" i="7"/>
  <c r="E168" i="7"/>
  <c r="I64" i="8"/>
  <c r="D64" i="8"/>
  <c r="L48" i="8"/>
  <c r="H48" i="8"/>
  <c r="D24" i="8"/>
  <c r="P24" i="8"/>
  <c r="I24" i="8"/>
  <c r="J24" i="8"/>
  <c r="L24" i="8"/>
  <c r="H20" i="8"/>
  <c r="N16" i="8"/>
  <c r="M16" i="8"/>
  <c r="I16" i="8"/>
  <c r="D16" i="8"/>
  <c r="O16" i="8"/>
  <c r="L16" i="8"/>
  <c r="L12" i="8"/>
  <c r="H12" i="8"/>
  <c r="I12" i="8"/>
  <c r="P12" i="8"/>
  <c r="N12" i="8"/>
  <c r="D8" i="8"/>
  <c r="M8" i="8"/>
  <c r="J8" i="8"/>
  <c r="K8" i="8"/>
  <c r="O8" i="8"/>
  <c r="G8" i="8"/>
  <c r="H4" i="8"/>
  <c r="P4" i="8"/>
  <c r="M4" i="8"/>
  <c r="U4" i="8"/>
  <c r="N4" i="8"/>
  <c r="J4" i="8"/>
  <c r="K4" i="8"/>
  <c r="C190" i="7"/>
  <c r="E256" i="7"/>
  <c r="C265" i="7"/>
  <c r="C286" i="7"/>
  <c r="J89" i="8"/>
  <c r="I89" i="8"/>
  <c r="O89" i="8"/>
  <c r="N84" i="8"/>
  <c r="L84" i="8"/>
  <c r="G93" i="8"/>
  <c r="I88" i="8"/>
  <c r="H88" i="8"/>
  <c r="D88" i="8"/>
  <c r="N97" i="8"/>
  <c r="M97" i="8"/>
  <c r="G96" i="8"/>
  <c r="O96" i="8"/>
  <c r="D96" i="8"/>
  <c r="J85" i="8"/>
  <c r="M85" i="8"/>
  <c r="H85" i="8"/>
  <c r="J92" i="8"/>
  <c r="O92" i="8"/>
  <c r="H37" i="8"/>
  <c r="M37" i="8"/>
  <c r="P37" i="8"/>
  <c r="D77" i="8"/>
  <c r="M77" i="8"/>
  <c r="I77" i="8"/>
  <c r="J72" i="8"/>
  <c r="D72" i="8"/>
  <c r="G72" i="8"/>
  <c r="M60" i="8"/>
  <c r="D60" i="8"/>
  <c r="I60" i="8"/>
  <c r="K80" i="8"/>
  <c r="H80" i="8"/>
  <c r="J80" i="8"/>
  <c r="G32" i="8"/>
  <c r="O32" i="8"/>
  <c r="J32" i="8"/>
  <c r="M81" i="8"/>
  <c r="O81" i="8"/>
  <c r="J81" i="8"/>
  <c r="I68" i="8"/>
  <c r="G68" i="8"/>
  <c r="K41" i="8"/>
  <c r="H41" i="8"/>
  <c r="M41" i="8"/>
  <c r="H45" i="8"/>
  <c r="P45" i="8"/>
  <c r="I45" i="8"/>
  <c r="L69" i="8"/>
  <c r="P69" i="8"/>
  <c r="J61" i="8"/>
  <c r="K61" i="8"/>
  <c r="M61" i="8"/>
  <c r="J76" i="8"/>
  <c r="I76" i="8"/>
  <c r="P76" i="8"/>
  <c r="P44" i="8"/>
  <c r="K44" i="8"/>
  <c r="O44" i="8"/>
  <c r="G52" i="8"/>
  <c r="L52" i="8"/>
  <c r="J28" i="8"/>
  <c r="K28" i="8"/>
  <c r="O28" i="8"/>
  <c r="M36" i="8"/>
  <c r="K36" i="8"/>
  <c r="D36" i="8"/>
  <c r="D56" i="8"/>
  <c r="L56" i="8"/>
  <c r="P48" i="8"/>
  <c r="I48" i="8"/>
  <c r="D48" i="8"/>
  <c r="G73" i="8"/>
  <c r="J53" i="8"/>
  <c r="O33" i="8"/>
  <c r="H33" i="8"/>
  <c r="K65" i="8"/>
  <c r="J49" i="8"/>
  <c r="G29" i="8"/>
  <c r="D74" i="7"/>
  <c r="E270" i="7"/>
  <c r="D270" i="7"/>
  <c r="D30" i="7"/>
  <c r="E30" i="7"/>
  <c r="E252" i="7"/>
  <c r="D252" i="7"/>
  <c r="C252" i="7"/>
  <c r="E51" i="7"/>
  <c r="D51" i="7"/>
  <c r="C288" i="7"/>
  <c r="E288" i="7"/>
  <c r="C360" i="7"/>
  <c r="E360" i="7"/>
  <c r="D360" i="7"/>
  <c r="J16" i="8"/>
  <c r="L17" i="8"/>
  <c r="L8" i="8"/>
  <c r="H25" i="8"/>
  <c r="O25" i="8"/>
  <c r="O4" i="8"/>
  <c r="H24" i="8"/>
  <c r="K12" i="8"/>
  <c r="L13" i="8"/>
  <c r="N21" i="8"/>
  <c r="K5" i="8"/>
  <c r="I9" i="8"/>
  <c r="P9" i="8"/>
  <c r="E176" i="7"/>
  <c r="D4" i="8"/>
  <c r="D17" i="8"/>
  <c r="D12" i="8"/>
  <c r="C210" i="7"/>
  <c r="E114" i="7"/>
  <c r="C234" i="7"/>
  <c r="E126" i="7"/>
  <c r="D204" i="7"/>
  <c r="E262" i="7"/>
  <c r="C268" i="7"/>
  <c r="L89" i="8"/>
  <c r="K89" i="8"/>
  <c r="O84" i="8"/>
  <c r="G84" i="8"/>
  <c r="J93" i="8"/>
  <c r="K88" i="8"/>
  <c r="K97" i="8"/>
  <c r="O97" i="8"/>
  <c r="N96" i="8"/>
  <c r="O85" i="8"/>
  <c r="P85" i="8"/>
  <c r="N92" i="8"/>
  <c r="H92" i="8"/>
  <c r="I37" i="8"/>
  <c r="K37" i="8"/>
  <c r="L77" i="8"/>
  <c r="L72" i="8"/>
  <c r="I72" i="8"/>
  <c r="N60" i="8"/>
  <c r="L60" i="8"/>
  <c r="I80" i="8"/>
  <c r="P32" i="8"/>
  <c r="N81" i="8"/>
  <c r="O68" i="8"/>
  <c r="K68" i="8"/>
  <c r="P41" i="8"/>
  <c r="L41" i="8"/>
  <c r="G45" i="8"/>
  <c r="D69" i="8"/>
  <c r="J69" i="8"/>
  <c r="L61" i="8"/>
  <c r="G61" i="8"/>
  <c r="G76" i="8"/>
  <c r="H44" i="8"/>
  <c r="N44" i="8"/>
  <c r="O52" i="8"/>
  <c r="D52" i="8"/>
  <c r="P28" i="8"/>
  <c r="G28" i="8"/>
  <c r="P36" i="8"/>
  <c r="O36" i="8"/>
  <c r="P57" i="8"/>
  <c r="K48" i="8"/>
  <c r="O48" i="8"/>
  <c r="D73" i="8"/>
  <c r="P33" i="8"/>
  <c r="K64" i="8"/>
  <c r="J64" i="8"/>
  <c r="E281" i="7"/>
  <c r="E355" i="7"/>
  <c r="D355" i="7"/>
  <c r="E361" i="7"/>
  <c r="C361" i="7"/>
  <c r="H16" i="8"/>
  <c r="P8" i="8"/>
  <c r="L25" i="8"/>
  <c r="M25" i="8"/>
  <c r="L4" i="8"/>
  <c r="G24" i="8"/>
  <c r="O12" i="8"/>
  <c r="J12" i="8"/>
  <c r="H9" i="8"/>
  <c r="C158" i="7"/>
  <c r="D158" i="7"/>
  <c r="D89" i="7"/>
  <c r="C201" i="7"/>
  <c r="D153" i="7"/>
  <c r="C147" i="7"/>
  <c r="E257" i="7"/>
  <c r="D257" i="7"/>
  <c r="E237" i="7"/>
  <c r="D237" i="7"/>
  <c r="D102" i="7"/>
  <c r="C102" i="7"/>
  <c r="E213" i="7"/>
  <c r="D90" i="7"/>
  <c r="E129" i="7"/>
  <c r="D129" i="7"/>
  <c r="C240" i="7"/>
  <c r="D240" i="7"/>
  <c r="O73" i="8"/>
  <c r="M73" i="8"/>
  <c r="H73" i="8"/>
  <c r="K73" i="8"/>
  <c r="N73" i="8"/>
  <c r="J73" i="8"/>
  <c r="L65" i="8"/>
  <c r="O53" i="8"/>
  <c r="G53" i="8"/>
  <c r="I53" i="8"/>
  <c r="L53" i="8"/>
  <c r="H53" i="8"/>
  <c r="N53" i="8"/>
  <c r="P49" i="8"/>
  <c r="G49" i="8"/>
  <c r="D33" i="8"/>
  <c r="K33" i="8"/>
  <c r="I33" i="8"/>
  <c r="G33" i="8"/>
  <c r="L33" i="8"/>
  <c r="N29" i="8"/>
  <c r="H29" i="8"/>
  <c r="O29" i="8"/>
  <c r="I29" i="8"/>
  <c r="J29" i="8"/>
  <c r="K29" i="8"/>
  <c r="N25" i="8"/>
  <c r="G25" i="8"/>
  <c r="P25" i="8"/>
  <c r="J25" i="8"/>
  <c r="O21" i="8"/>
  <c r="H21" i="8"/>
  <c r="I21" i="8"/>
  <c r="P21" i="8"/>
  <c r="G21" i="8"/>
  <c r="I17" i="8"/>
  <c r="K17" i="8"/>
  <c r="H17" i="8"/>
  <c r="N17" i="8"/>
  <c r="O17" i="8"/>
  <c r="D13" i="8"/>
  <c r="O13" i="8"/>
  <c r="P13" i="8"/>
  <c r="N13" i="8"/>
  <c r="K13" i="8"/>
  <c r="J13" i="8"/>
  <c r="J9" i="8"/>
  <c r="N9" i="8"/>
  <c r="D9" i="8"/>
  <c r="M9" i="8"/>
  <c r="K9" i="8"/>
  <c r="U9" i="8"/>
  <c r="D5" i="8"/>
  <c r="U5" i="8"/>
  <c r="N5" i="8"/>
  <c r="I5" i="8"/>
  <c r="P5" i="8"/>
  <c r="O5" i="8"/>
  <c r="G5" i="8"/>
  <c r="H15" i="7"/>
  <c r="H11" i="7"/>
  <c r="H5" i="7"/>
  <c r="H298" i="7"/>
  <c r="J298" i="7"/>
  <c r="H294" i="7"/>
  <c r="K294" i="7"/>
  <c r="H288" i="7"/>
  <c r="J288" i="7"/>
  <c r="H284" i="7"/>
  <c r="J284" i="7"/>
  <c r="H276" i="7"/>
  <c r="K276" i="7"/>
  <c r="I276" i="7"/>
  <c r="J270" i="7"/>
  <c r="K270" i="7"/>
  <c r="H266" i="7"/>
  <c r="I266" i="7"/>
  <c r="H262" i="7"/>
  <c r="H258" i="7"/>
  <c r="I258" i="7"/>
  <c r="J258" i="7"/>
  <c r="H252" i="7"/>
  <c r="K252" i="7"/>
  <c r="H250" i="7"/>
  <c r="K250" i="7"/>
  <c r="H248" i="7"/>
  <c r="I248" i="7"/>
  <c r="H246" i="7"/>
  <c r="I246" i="7"/>
  <c r="H242" i="7"/>
  <c r="K242" i="7"/>
  <c r="I240" i="7"/>
  <c r="H238" i="7"/>
  <c r="K238" i="7"/>
  <c r="H230" i="7"/>
  <c r="K230" i="7"/>
  <c r="K228" i="7"/>
  <c r="H226" i="7"/>
  <c r="K226" i="7"/>
  <c r="H224" i="7"/>
  <c r="I224" i="7"/>
  <c r="J224" i="7"/>
  <c r="H220" i="7"/>
  <c r="J220" i="7"/>
  <c r="H218" i="7"/>
  <c r="K218" i="7"/>
  <c r="H214" i="7"/>
  <c r="K214" i="7"/>
  <c r="H212" i="7"/>
  <c r="K212" i="7"/>
  <c r="H206" i="7"/>
  <c r="K206" i="7"/>
  <c r="J206" i="7"/>
  <c r="H202" i="7"/>
  <c r="J202" i="7"/>
  <c r="K202" i="7"/>
  <c r="H200" i="7"/>
  <c r="I200" i="7"/>
  <c r="K198" i="7"/>
  <c r="H196" i="7"/>
  <c r="J196" i="7"/>
  <c r="I196" i="7"/>
  <c r="H194" i="7"/>
  <c r="I194" i="7"/>
  <c r="H192" i="7"/>
  <c r="J192" i="7"/>
  <c r="H190" i="7"/>
  <c r="K190" i="7"/>
  <c r="H188" i="7"/>
  <c r="J188" i="7"/>
  <c r="K188" i="7"/>
  <c r="I186" i="7"/>
  <c r="J186" i="7"/>
  <c r="H120" i="8"/>
  <c r="P120" i="8"/>
  <c r="K120" i="8"/>
  <c r="M120" i="8"/>
  <c r="J120" i="8"/>
  <c r="G120" i="8"/>
  <c r="H359" i="7"/>
  <c r="K359" i="7"/>
  <c r="I359" i="7"/>
  <c r="J351" i="7"/>
  <c r="K351" i="7"/>
  <c r="H351" i="7"/>
  <c r="J347" i="7"/>
  <c r="I347" i="7"/>
  <c r="H343" i="7"/>
  <c r="K343" i="7"/>
  <c r="H339" i="7"/>
  <c r="J339" i="7"/>
  <c r="J331" i="7"/>
  <c r="H331" i="7"/>
  <c r="I331" i="7"/>
  <c r="H323" i="7"/>
  <c r="H319" i="7"/>
  <c r="I319" i="7"/>
  <c r="H315" i="7"/>
  <c r="K315" i="7"/>
  <c r="K311" i="7"/>
  <c r="H311" i="7"/>
  <c r="J311" i="7"/>
  <c r="I307" i="7"/>
  <c r="H307" i="7"/>
  <c r="J307" i="7"/>
  <c r="I311" i="7"/>
  <c r="K319" i="7"/>
  <c r="I351" i="7"/>
  <c r="H363" i="7"/>
  <c r="C76" i="13"/>
  <c r="E34" i="13"/>
  <c r="D34" i="13"/>
  <c r="K43" i="13"/>
  <c r="S23" i="13"/>
  <c r="O11" i="13"/>
  <c r="E97" i="13"/>
  <c r="E44" i="13"/>
  <c r="E65" i="13"/>
  <c r="E11" i="13"/>
  <c r="C89" i="13"/>
  <c r="C65" i="13"/>
  <c r="C68" i="13"/>
  <c r="E8" i="13"/>
  <c r="E18" i="13"/>
  <c r="E37" i="13"/>
  <c r="D7" i="13"/>
  <c r="D38" i="13"/>
  <c r="C26" i="13"/>
  <c r="C17" i="13"/>
  <c r="K105" i="8"/>
  <c r="I105" i="8"/>
  <c r="H119" i="8"/>
  <c r="G119" i="8"/>
  <c r="P103" i="8"/>
  <c r="K103" i="8"/>
  <c r="D116" i="8"/>
  <c r="L116" i="8"/>
  <c r="DA1" i="9"/>
  <c r="E11" i="12"/>
  <c r="E12" i="12" s="1"/>
  <c r="E89" i="13"/>
  <c r="E40" i="13"/>
  <c r="D53" i="13"/>
  <c r="C60" i="13"/>
  <c r="E26" i="13"/>
  <c r="E38" i="13"/>
  <c r="D37" i="13"/>
  <c r="D44" i="13"/>
  <c r="AW3" i="10"/>
  <c r="W12" i="3"/>
  <c r="D326" i="7"/>
  <c r="C326" i="7"/>
  <c r="D218" i="7"/>
  <c r="D215" i="7"/>
  <c r="C179" i="7"/>
  <c r="D86" i="7"/>
  <c r="E167" i="7"/>
  <c r="E212" i="7"/>
  <c r="C173" i="7"/>
  <c r="D80" i="7"/>
  <c r="D141" i="7"/>
  <c r="E141" i="7"/>
  <c r="E277" i="7"/>
  <c r="C199" i="7"/>
  <c r="C319" i="7"/>
  <c r="E335" i="7"/>
  <c r="D299" i="7"/>
  <c r="D278" i="7"/>
  <c r="E266" i="7"/>
  <c r="C254" i="7"/>
  <c r="C337" i="7"/>
  <c r="E321" i="7"/>
  <c r="C321" i="7"/>
  <c r="E306" i="7"/>
  <c r="P3" i="8"/>
  <c r="E137" i="7"/>
  <c r="C161" i="7"/>
  <c r="E215" i="7"/>
  <c r="D179" i="7"/>
  <c r="D170" i="7"/>
  <c r="C221" i="7"/>
  <c r="D212" i="7"/>
  <c r="E173" i="7"/>
  <c r="C101" i="7"/>
  <c r="C120" i="7"/>
  <c r="C225" i="7"/>
  <c r="E159" i="7"/>
  <c r="E84" i="7"/>
  <c r="C162" i="7"/>
  <c r="D150" i="7"/>
  <c r="C144" i="7"/>
  <c r="E144" i="7"/>
  <c r="D228" i="7"/>
  <c r="C228" i="7"/>
  <c r="D98" i="7"/>
  <c r="E98" i="7"/>
  <c r="D239" i="7"/>
  <c r="D301" i="7"/>
  <c r="E269" i="7"/>
  <c r="D293" i="7"/>
  <c r="D62" i="7"/>
  <c r="C328" i="7"/>
  <c r="D328" i="7"/>
  <c r="E348" i="7"/>
  <c r="D348" i="7"/>
  <c r="E339" i="7"/>
  <c r="C339" i="7"/>
  <c r="E45" i="7"/>
  <c r="D45" i="7"/>
  <c r="C327" i="7"/>
  <c r="E327" i="7"/>
  <c r="C185" i="7"/>
  <c r="D206" i="7"/>
  <c r="D152" i="7"/>
  <c r="E197" i="7"/>
  <c r="D164" i="7"/>
  <c r="D95" i="7"/>
  <c r="E95" i="7"/>
  <c r="E188" i="7"/>
  <c r="C188" i="7"/>
  <c r="C105" i="7"/>
  <c r="E138" i="7"/>
  <c r="C216" i="7"/>
  <c r="E219" i="7"/>
  <c r="D231" i="7"/>
  <c r="E231" i="7"/>
  <c r="D177" i="7"/>
  <c r="E177" i="7"/>
  <c r="K99" i="8"/>
  <c r="D99" i="8"/>
  <c r="N107" i="8"/>
  <c r="O107" i="8"/>
  <c r="M111" i="8"/>
  <c r="D111" i="8"/>
  <c r="C100" i="13"/>
  <c r="E100" i="13"/>
  <c r="L99" i="8"/>
  <c r="H109" i="8"/>
  <c r="DD1" i="10"/>
  <c r="CD1" i="9"/>
  <c r="AF1" i="9"/>
  <c r="AO1" i="9"/>
  <c r="BU1" i="9"/>
  <c r="AV1" i="9"/>
  <c r="M1" i="9"/>
  <c r="I238" i="7"/>
  <c r="I242" i="7"/>
  <c r="K244" i="7"/>
  <c r="J248" i="7"/>
  <c r="J252" i="7"/>
  <c r="I256" i="7"/>
  <c r="K258" i="7"/>
  <c r="I264" i="7"/>
  <c r="J274" i="7"/>
  <c r="J280" i="7"/>
  <c r="K286" i="7"/>
  <c r="K292" i="7"/>
  <c r="J300" i="7"/>
  <c r="J107" i="8"/>
  <c r="O108" i="8"/>
  <c r="P108" i="8"/>
  <c r="D101" i="8"/>
  <c r="G101" i="8"/>
  <c r="L113" i="8"/>
  <c r="H113" i="8"/>
  <c r="L115" i="8"/>
  <c r="K115" i="8"/>
  <c r="DC1" i="10"/>
  <c r="CX1" i="10"/>
  <c r="H358" i="7"/>
  <c r="J358" i="7"/>
  <c r="H354" i="7"/>
  <c r="J354" i="7"/>
  <c r="J346" i="7"/>
  <c r="H322" i="7"/>
  <c r="J322" i="7"/>
  <c r="J306" i="7"/>
  <c r="H306" i="7"/>
  <c r="AB1" i="9"/>
  <c r="AF6" i="11"/>
  <c r="D62" i="13"/>
  <c r="C81" i="13"/>
  <c r="D18" i="13"/>
  <c r="J327" i="7"/>
  <c r="K331" i="7"/>
  <c r="I339" i="7"/>
  <c r="J343" i="7"/>
  <c r="K347" i="7"/>
  <c r="J359" i="7"/>
  <c r="B11" i="12"/>
  <c r="B12" i="12" s="1"/>
  <c r="S51" i="13"/>
  <c r="E81" i="13"/>
  <c r="C92" i="13"/>
  <c r="C55" i="13"/>
  <c r="E29" i="13"/>
  <c r="D21" i="13"/>
  <c r="E31" i="13"/>
  <c r="E49" i="13"/>
  <c r="E4" i="13"/>
  <c r="C4" i="13"/>
  <c r="C8" i="13"/>
  <c r="CK3" i="10"/>
  <c r="B94" i="8"/>
  <c r="B85" i="8"/>
  <c r="CB3" i="10"/>
  <c r="CP3" i="10"/>
  <c r="B99" i="8"/>
  <c r="CH3" i="10"/>
  <c r="B114" i="8"/>
  <c r="BI3" i="10"/>
  <c r="B60" i="8"/>
  <c r="BA3" i="9"/>
  <c r="B51" i="8"/>
  <c r="AU3" i="9"/>
  <c r="AT3" i="10"/>
  <c r="B48" i="8"/>
  <c r="B79" i="8"/>
  <c r="CQ3" i="10"/>
  <c r="BO3" i="9"/>
  <c r="B65" i="8"/>
  <c r="BN3" i="10"/>
  <c r="B97" i="8"/>
  <c r="CU3" i="9"/>
  <c r="BL3" i="10"/>
  <c r="BM3" i="9"/>
  <c r="B63" i="8"/>
  <c r="AG6" i="11"/>
  <c r="BQ3" i="9"/>
  <c r="BK3" i="10"/>
  <c r="BP3" i="10"/>
  <c r="B82" i="8"/>
  <c r="CD3" i="9"/>
  <c r="CA3" i="10"/>
  <c r="B66" i="8"/>
  <c r="B62" i="8"/>
  <c r="DK3" i="10"/>
  <c r="CS3" i="10"/>
  <c r="CT3" i="9"/>
  <c r="B96" i="8"/>
  <c r="B69" i="8"/>
  <c r="BS3" i="9"/>
  <c r="BR3" i="10"/>
  <c r="B76" i="8"/>
  <c r="BY3" i="10"/>
  <c r="B75" i="8"/>
  <c r="BX3" i="10"/>
  <c r="BY3" i="9"/>
  <c r="B47" i="8"/>
  <c r="B78" i="8"/>
  <c r="CT3" i="10"/>
  <c r="B58" i="8"/>
  <c r="BS3" i="10"/>
  <c r="B102" i="8"/>
  <c r="CY3" i="10"/>
  <c r="BO3" i="10"/>
  <c r="BG3" i="10"/>
  <c r="B88" i="8"/>
  <c r="BV3" i="10"/>
  <c r="BW3" i="9"/>
  <c r="B73" i="8"/>
  <c r="B68" i="8"/>
  <c r="BQ3" i="10"/>
  <c r="BR3" i="9"/>
  <c r="CM3" i="9"/>
  <c r="B89" i="8"/>
  <c r="CL3" i="10"/>
  <c r="CC3" i="10"/>
  <c r="CV3" i="10"/>
  <c r="DC3" i="9"/>
  <c r="DB3" i="10"/>
  <c r="B105" i="8"/>
  <c r="B95" i="8"/>
  <c r="B74" i="8"/>
  <c r="BW3" i="10"/>
  <c r="CJ3" i="10"/>
  <c r="B87" i="8"/>
  <c r="CK3" i="9"/>
  <c r="AS3" i="9"/>
  <c r="BV3" i="9"/>
  <c r="B45" i="8"/>
  <c r="BZ3" i="9"/>
  <c r="BX3" i="9"/>
  <c r="BU3" i="10"/>
  <c r="B119" i="8"/>
  <c r="CG3" i="9"/>
  <c r="CF3" i="10"/>
  <c r="BN3" i="9"/>
  <c r="BM3" i="10"/>
  <c r="CY3" i="9"/>
  <c r="B101" i="8"/>
  <c r="R38" i="3"/>
  <c r="AM3" i="10" s="1"/>
  <c r="D353" i="7"/>
  <c r="D361" i="7"/>
  <c r="E11" i="7"/>
  <c r="C242" i="7"/>
  <c r="E328" i="7"/>
  <c r="E337" i="7"/>
  <c r="D38" i="7"/>
  <c r="E298" i="7"/>
  <c r="D246" i="7"/>
  <c r="C258" i="7"/>
  <c r="O3" i="13"/>
  <c r="K3" i="13"/>
  <c r="K75" i="13"/>
  <c r="S75" i="13"/>
  <c r="C278" i="7"/>
  <c r="E293" i="7"/>
  <c r="D347" i="7"/>
  <c r="C320" i="7"/>
  <c r="E362" i="7"/>
  <c r="D47" i="7"/>
  <c r="E68" i="7"/>
  <c r="C353" i="7"/>
  <c r="C302" i="7"/>
  <c r="E56" i="7"/>
  <c r="D298" i="7"/>
  <c r="C354" i="7"/>
  <c r="D20" i="7"/>
  <c r="D288" i="7"/>
  <c r="D21" i="7"/>
  <c r="E342" i="7"/>
  <c r="E333" i="7"/>
  <c r="D194" i="7"/>
  <c r="C230" i="7"/>
  <c r="E80" i="7"/>
  <c r="E140" i="7"/>
  <c r="E107" i="7"/>
  <c r="C271" i="7"/>
  <c r="C344" i="7"/>
  <c r="E284" i="7"/>
  <c r="E251" i="7"/>
  <c r="E62" i="7"/>
  <c r="E294" i="7"/>
  <c r="E78" i="7"/>
  <c r="C273" i="7"/>
  <c r="E194" i="7"/>
  <c r="D137" i="7"/>
  <c r="E143" i="7"/>
  <c r="E158" i="7"/>
  <c r="D180" i="7"/>
  <c r="C180" i="7"/>
  <c r="I101" i="8"/>
  <c r="L101" i="8"/>
  <c r="P101" i="8"/>
  <c r="J113" i="8"/>
  <c r="D113" i="8"/>
  <c r="M113" i="8"/>
  <c r="M112" i="8"/>
  <c r="L112" i="8"/>
  <c r="O112" i="8"/>
  <c r="N108" i="8"/>
  <c r="K108" i="8"/>
  <c r="J108" i="8"/>
  <c r="I115" i="8"/>
  <c r="G115" i="8"/>
  <c r="H305" i="7"/>
  <c r="H337" i="7"/>
  <c r="E45" i="13"/>
  <c r="D77" i="13"/>
  <c r="E95" i="13"/>
  <c r="C59" i="13"/>
  <c r="E22" i="13"/>
  <c r="D15" i="13"/>
  <c r="C49" i="13"/>
  <c r="K284" i="7"/>
  <c r="J290" i="7"/>
  <c r="K300" i="7"/>
  <c r="J99" i="8"/>
  <c r="M101" i="8"/>
  <c r="N101" i="8"/>
  <c r="O101" i="8"/>
  <c r="L111" i="8"/>
  <c r="O113" i="8"/>
  <c r="P113" i="8"/>
  <c r="I113" i="8"/>
  <c r="I112" i="8"/>
  <c r="G112" i="8"/>
  <c r="J112" i="8"/>
  <c r="P121" i="8"/>
  <c r="I108" i="8"/>
  <c r="G108" i="8"/>
  <c r="I109" i="8"/>
  <c r="D115" i="8"/>
  <c r="N115" i="8"/>
  <c r="P115" i="8"/>
  <c r="K107" i="8"/>
  <c r="D100" i="13"/>
  <c r="K8" i="12"/>
  <c r="K9" i="12" s="1"/>
  <c r="K13" i="12" s="1"/>
  <c r="J317" i="7"/>
  <c r="K349" i="7"/>
  <c r="E73" i="13"/>
  <c r="E6" i="13"/>
  <c r="E15" i="13"/>
  <c r="C66" i="13"/>
  <c r="C73" i="13"/>
  <c r="C91" i="13"/>
  <c r="C63" i="13"/>
  <c r="D59" i="13"/>
  <c r="C31" i="13"/>
  <c r="C22" i="13"/>
  <c r="J101" i="8"/>
  <c r="K101" i="8"/>
  <c r="N111" i="8"/>
  <c r="G113" i="8"/>
  <c r="O102" i="8"/>
  <c r="D112" i="8"/>
  <c r="L108" i="8"/>
  <c r="H108" i="8"/>
  <c r="M115" i="8"/>
  <c r="O115" i="8"/>
  <c r="H321" i="7"/>
  <c r="C3" i="13"/>
  <c r="E3" i="13"/>
  <c r="E35" i="13"/>
  <c r="C35" i="13"/>
  <c r="D45" i="13"/>
  <c r="C9" i="13"/>
  <c r="D29" i="13"/>
  <c r="DM3" i="9"/>
  <c r="DL3" i="10"/>
  <c r="B115" i="8"/>
  <c r="DB3" i="9"/>
  <c r="B104" i="8"/>
  <c r="DA3" i="10"/>
  <c r="D314" i="7"/>
  <c r="C257" i="7"/>
  <c r="E290" i="7"/>
  <c r="C284" i="7"/>
  <c r="D281" i="7"/>
  <c r="E308" i="7"/>
  <c r="C362" i="7"/>
  <c r="D251" i="7"/>
  <c r="E275" i="7"/>
  <c r="C245" i="7"/>
  <c r="E358" i="7"/>
  <c r="D248" i="7"/>
  <c r="E248" i="7"/>
  <c r="D316" i="7"/>
  <c r="C316" i="7"/>
  <c r="E50" i="7"/>
  <c r="E263" i="7"/>
  <c r="D263" i="7"/>
  <c r="D352" i="7"/>
  <c r="C352" i="7"/>
  <c r="E356" i="7"/>
  <c r="D356" i="7"/>
  <c r="D329" i="7"/>
  <c r="C329" i="7"/>
  <c r="E287" i="7"/>
  <c r="D41" i="7"/>
  <c r="E60" i="7"/>
  <c r="D60" i="7"/>
  <c r="D27" i="7"/>
  <c r="E261" i="7"/>
  <c r="D261" i="7"/>
  <c r="C261" i="7"/>
  <c r="D303" i="7"/>
  <c r="C303" i="7"/>
  <c r="E39" i="7"/>
  <c r="E351" i="7"/>
  <c r="D351" i="7"/>
  <c r="E24" i="7"/>
  <c r="D24" i="7"/>
  <c r="C357" i="7"/>
  <c r="D357" i="7"/>
  <c r="E75" i="7"/>
  <c r="E285" i="7"/>
  <c r="D285" i="7"/>
  <c r="E57" i="7"/>
  <c r="D57" i="7"/>
  <c r="D72" i="7"/>
  <c r="C312" i="7"/>
  <c r="E312" i="7"/>
  <c r="E63" i="7"/>
  <c r="D63" i="7"/>
  <c r="E8" i="7"/>
  <c r="D8" i="7"/>
  <c r="C314" i="7"/>
  <c r="D344" i="7"/>
  <c r="D320" i="7"/>
  <c r="C308" i="7"/>
  <c r="E326" i="7"/>
  <c r="C275" i="7"/>
  <c r="E254" i="7"/>
  <c r="C307" i="7"/>
  <c r="E352" i="7"/>
  <c r="C355" i="7"/>
  <c r="E316" i="7"/>
  <c r="D75" i="7"/>
  <c r="E303" i="7"/>
  <c r="E307" i="7"/>
  <c r="E310" i="7"/>
  <c r="E224" i="7"/>
  <c r="D224" i="7"/>
  <c r="D125" i="7"/>
  <c r="E125" i="7"/>
  <c r="C125" i="7"/>
  <c r="E134" i="7"/>
  <c r="D134" i="7"/>
  <c r="D131" i="7"/>
  <c r="E131" i="7"/>
  <c r="D113" i="7"/>
  <c r="C113" i="7"/>
  <c r="D122" i="7"/>
  <c r="E122" i="7"/>
  <c r="C122" i="7"/>
  <c r="I360" i="7"/>
  <c r="J360" i="7"/>
  <c r="K360" i="7"/>
  <c r="H356" i="7"/>
  <c r="J352" i="7"/>
  <c r="I352" i="7"/>
  <c r="K352" i="7"/>
  <c r="J348" i="7"/>
  <c r="I348" i="7"/>
  <c r="K348" i="7"/>
  <c r="H348" i="7"/>
  <c r="I344" i="7"/>
  <c r="J344" i="7"/>
  <c r="K344" i="7"/>
  <c r="J340" i="7"/>
  <c r="I340" i="7"/>
  <c r="K340" i="7"/>
  <c r="H340" i="7"/>
  <c r="J336" i="7"/>
  <c r="I336" i="7"/>
  <c r="K336" i="7"/>
  <c r="I332" i="7"/>
  <c r="J332" i="7"/>
  <c r="K332" i="7"/>
  <c r="H332" i="7"/>
  <c r="I328" i="7"/>
  <c r="J328" i="7"/>
  <c r="K328" i="7"/>
  <c r="I324" i="7"/>
  <c r="J320" i="7"/>
  <c r="I320" i="7"/>
  <c r="K320" i="7"/>
  <c r="J316" i="7"/>
  <c r="I316" i="7"/>
  <c r="K316" i="7"/>
  <c r="H316" i="7"/>
  <c r="I312" i="7"/>
  <c r="J312" i="7"/>
  <c r="K312" i="7"/>
  <c r="I308" i="7"/>
  <c r="J308" i="7"/>
  <c r="K308" i="7"/>
  <c r="H308" i="7"/>
  <c r="J304" i="7"/>
  <c r="I304" i="7"/>
  <c r="K304" i="7"/>
  <c r="J11" i="12"/>
  <c r="D54" i="7"/>
  <c r="C267" i="7"/>
  <c r="D339" i="7"/>
  <c r="E12" i="7"/>
  <c r="D69" i="7"/>
  <c r="E185" i="7"/>
  <c r="E230" i="7"/>
  <c r="C182" i="7"/>
  <c r="E89" i="7"/>
  <c r="C140" i="7"/>
  <c r="D155" i="7"/>
  <c r="E210" i="7"/>
  <c r="C171" i="7"/>
  <c r="E180" i="7"/>
  <c r="J264" i="7"/>
  <c r="K266" i="7"/>
  <c r="H270" i="7"/>
  <c r="J272" i="7"/>
  <c r="K274" i="7"/>
  <c r="I278" i="7"/>
  <c r="I280" i="7"/>
  <c r="K282" i="7"/>
  <c r="I286" i="7"/>
  <c r="I288" i="7"/>
  <c r="K290" i="7"/>
  <c r="I294" i="7"/>
  <c r="K298" i="7"/>
  <c r="I302" i="7"/>
  <c r="L106" i="8"/>
  <c r="M114" i="8"/>
  <c r="O114" i="8"/>
  <c r="P104" i="8"/>
  <c r="N104" i="8"/>
  <c r="N110" i="8"/>
  <c r="I110" i="8"/>
  <c r="H328" i="7"/>
  <c r="H360" i="7"/>
  <c r="D15" i="7"/>
  <c r="C176" i="7"/>
  <c r="D182" i="7"/>
  <c r="C206" i="7"/>
  <c r="E155" i="7"/>
  <c r="I212" i="7"/>
  <c r="J214" i="7"/>
  <c r="K216" i="7"/>
  <c r="I220" i="7"/>
  <c r="K224" i="7"/>
  <c r="J230" i="7"/>
  <c r="K232" i="7"/>
  <c r="I236" i="7"/>
  <c r="J238" i="7"/>
  <c r="I244" i="7"/>
  <c r="K248" i="7"/>
  <c r="I252" i="7"/>
  <c r="H254" i="7"/>
  <c r="K256" i="7"/>
  <c r="I260" i="7"/>
  <c r="K264" i="7"/>
  <c r="I270" i="7"/>
  <c r="K272" i="7"/>
  <c r="J276" i="7"/>
  <c r="J278" i="7"/>
  <c r="K280" i="7"/>
  <c r="I284" i="7"/>
  <c r="H286" i="7"/>
  <c r="K288" i="7"/>
  <c r="I292" i="7"/>
  <c r="J294" i="7"/>
  <c r="K296" i="7"/>
  <c r="I300" i="7"/>
  <c r="J302" i="7"/>
  <c r="D114" i="8"/>
  <c r="H304" i="7"/>
  <c r="H336" i="7"/>
  <c r="C177" i="7"/>
  <c r="E96" i="7"/>
  <c r="D168" i="7"/>
  <c r="C231" i="7"/>
  <c r="G102" i="8"/>
  <c r="G104" i="8"/>
  <c r="H312" i="7"/>
  <c r="H344" i="7"/>
  <c r="I98" i="8"/>
  <c r="N98" i="8"/>
  <c r="J309" i="7"/>
  <c r="J325" i="7"/>
  <c r="J341" i="7"/>
  <c r="J357" i="7"/>
  <c r="P99" i="8"/>
  <c r="G99" i="8"/>
  <c r="H99" i="8"/>
  <c r="O99" i="8"/>
  <c r="I107" i="8"/>
  <c r="M107" i="8"/>
  <c r="H107" i="8"/>
  <c r="D107" i="8"/>
  <c r="P107" i="8"/>
  <c r="L107" i="8"/>
  <c r="H111" i="8"/>
  <c r="P111" i="8"/>
  <c r="I111" i="8"/>
  <c r="O111" i="8"/>
  <c r="G109" i="8"/>
  <c r="D109" i="8"/>
  <c r="M109" i="8"/>
  <c r="K109" i="8"/>
  <c r="J109" i="8"/>
  <c r="D121" i="8"/>
  <c r="L121" i="8"/>
  <c r="M121" i="8"/>
  <c r="H117" i="8"/>
  <c r="I117" i="8"/>
  <c r="J313" i="7"/>
  <c r="K329" i="7"/>
  <c r="K361" i="7"/>
  <c r="D11" i="12"/>
  <c r="S11" i="12"/>
  <c r="E42" i="13"/>
  <c r="E10" i="13"/>
  <c r="E56" i="13"/>
  <c r="E53" i="13"/>
  <c r="E13" i="13"/>
  <c r="C21" i="13"/>
  <c r="C51" i="13"/>
  <c r="C13" i="13"/>
  <c r="E85" i="13"/>
  <c r="E69" i="13"/>
  <c r="E36" i="13"/>
  <c r="E16" i="13"/>
  <c r="C93" i="13"/>
  <c r="D96" i="13"/>
  <c r="D42" i="13"/>
  <c r="D10" i="13"/>
  <c r="B8" i="12"/>
  <c r="B9" i="12" s="1"/>
  <c r="H8" i="12"/>
  <c r="H9" i="12"/>
  <c r="K11" i="12"/>
  <c r="K12" i="12" s="1"/>
  <c r="Q11" i="12"/>
  <c r="Q12" i="12" s="1"/>
  <c r="E27" i="13"/>
  <c r="E61" i="13"/>
  <c r="E77" i="13"/>
  <c r="D33" i="13"/>
  <c r="C27" i="13"/>
  <c r="D16" i="13"/>
  <c r="CA3" i="9"/>
  <c r="B77" i="8"/>
  <c r="BZ3" i="10"/>
  <c r="B64" i="8"/>
  <c r="CE3" i="10"/>
  <c r="CR3" i="10"/>
  <c r="AR3" i="10"/>
  <c r="AZ3" i="10"/>
  <c r="B92" i="8"/>
  <c r="CO3" i="10"/>
  <c r="CP3" i="9"/>
  <c r="CH3" i="9"/>
  <c r="B84" i="8"/>
  <c r="DN3" i="9"/>
  <c r="B116" i="8"/>
  <c r="DM3" i="10"/>
  <c r="R14" i="3"/>
  <c r="B14" i="8" s="1"/>
  <c r="CI3" i="10"/>
  <c r="CJ3" i="9"/>
  <c r="B86" i="8"/>
  <c r="R15" i="3"/>
  <c r="P3" i="10" s="1"/>
  <c r="B71" i="8"/>
  <c r="BT3" i="10"/>
  <c r="BU3" i="9"/>
  <c r="DE3" i="9"/>
  <c r="DD3" i="10"/>
  <c r="DG3" i="9"/>
  <c r="B109" i="8"/>
  <c r="DF3" i="10"/>
  <c r="CO3" i="9"/>
  <c r="CN3" i="10"/>
  <c r="CV3" i="9"/>
  <c r="B98" i="8"/>
  <c r="CU3" i="10"/>
  <c r="CN3" i="9"/>
  <c r="B90" i="8"/>
  <c r="DS3" i="9"/>
  <c r="DR3" i="10"/>
  <c r="B121" i="8"/>
  <c r="D110" i="7"/>
  <c r="BI3" i="9"/>
  <c r="B59" i="8"/>
  <c r="BH3" i="10"/>
  <c r="DJ3" i="9"/>
  <c r="DI3" i="10"/>
  <c r="B112" i="8"/>
  <c r="R41" i="3"/>
  <c r="AP3" i="10" s="1"/>
  <c r="DO3" i="9"/>
  <c r="B117" i="8"/>
  <c r="DD3" i="9"/>
  <c r="B106" i="8"/>
  <c r="DC3" i="10"/>
  <c r="DH3" i="9"/>
  <c r="DG3" i="10"/>
  <c r="B110" i="8"/>
  <c r="B83" i="8"/>
  <c r="CG3" i="10"/>
  <c r="R25" i="3"/>
  <c r="B25" i="8" s="1"/>
  <c r="DN3" i="10"/>
  <c r="R10" i="3"/>
  <c r="B10" i="8" s="1"/>
  <c r="R22" i="3"/>
  <c r="X3" i="9" s="1"/>
  <c r="R2" i="3"/>
  <c r="B2" i="8" s="1"/>
  <c r="D5" i="7"/>
  <c r="R28" i="3"/>
  <c r="AD3" i="9" s="1"/>
  <c r="R11" i="3"/>
  <c r="M3" i="9" s="1"/>
  <c r="R33" i="3"/>
  <c r="AI3" i="9" s="1"/>
  <c r="R20" i="3"/>
  <c r="V3" i="9" s="1"/>
  <c r="R30" i="3"/>
  <c r="B30" i="8" s="1"/>
  <c r="R24" i="3"/>
  <c r="Z3" i="9" s="1"/>
  <c r="R3" i="3"/>
  <c r="B3" i="8" s="1"/>
  <c r="R16" i="3"/>
  <c r="Q3" i="10" s="1"/>
  <c r="R5" i="3"/>
  <c r="G3" i="9" s="1"/>
  <c r="CX3" i="9"/>
  <c r="CW3" i="10"/>
  <c r="B100" i="8"/>
  <c r="R21" i="3"/>
  <c r="W3" i="9" s="1"/>
  <c r="DF3" i="9"/>
  <c r="B108" i="8"/>
  <c r="DE3" i="10"/>
  <c r="DA3" i="9"/>
  <c r="B103" i="8"/>
  <c r="R12" i="3"/>
  <c r="N3" i="9" s="1"/>
  <c r="R27" i="3"/>
  <c r="B27" i="8" s="1"/>
  <c r="R36" i="3"/>
  <c r="B36" i="8" s="1"/>
  <c r="CE3" i="9"/>
  <c r="B81" i="8"/>
  <c r="CD3" i="10"/>
  <c r="DK3" i="9"/>
  <c r="DJ3" i="10"/>
  <c r="B113" i="8"/>
  <c r="CQ3" i="9"/>
  <c r="R9" i="3"/>
  <c r="J3" i="10" s="1"/>
  <c r="R13" i="3"/>
  <c r="O3" i="9" s="1"/>
  <c r="DP3" i="10"/>
  <c r="B70" i="8"/>
  <c r="R29" i="3"/>
  <c r="B29" i="8" s="1"/>
  <c r="R39" i="3"/>
  <c r="B39" i="8" s="1"/>
  <c r="CZ3" i="10"/>
  <c r="B120" i="8"/>
  <c r="DR3" i="9"/>
  <c r="DI3" i="9"/>
  <c r="B111" i="8"/>
  <c r="R26" i="3"/>
  <c r="AA3" i="10" s="1"/>
  <c r="B118" i="8"/>
  <c r="DP3" i="9"/>
  <c r="R32" i="3"/>
  <c r="AH3" i="9" s="1"/>
  <c r="R34" i="3"/>
  <c r="AJ3" i="9" s="1"/>
  <c r="R7" i="3"/>
  <c r="H3" i="10" s="1"/>
  <c r="C266" i="7"/>
  <c r="D17" i="7"/>
  <c r="C296" i="7"/>
  <c r="E23" i="7"/>
  <c r="E33" i="7"/>
  <c r="D249" i="7"/>
  <c r="E246" i="7"/>
  <c r="D255" i="7"/>
  <c r="E324" i="7"/>
  <c r="D333" i="7"/>
  <c r="D279" i="7"/>
  <c r="E273" i="7"/>
  <c r="K3" i="8"/>
  <c r="C338" i="7"/>
  <c r="E299" i="7"/>
  <c r="C311" i="7"/>
  <c r="C359" i="7"/>
  <c r="E17" i="7"/>
  <c r="C347" i="7"/>
  <c r="E47" i="7"/>
  <c r="C358" i="7"/>
  <c r="D310" i="7"/>
  <c r="D321" i="7"/>
  <c r="E249" i="7"/>
  <c r="C294" i="7"/>
  <c r="C342" i="7"/>
  <c r="E255" i="7"/>
  <c r="D258" i="7"/>
  <c r="E279" i="7"/>
  <c r="C330" i="7"/>
  <c r="E15" i="7"/>
  <c r="D300" i="7"/>
  <c r="E233" i="7"/>
  <c r="C233" i="7"/>
  <c r="C149" i="7"/>
  <c r="E149" i="7"/>
  <c r="E203" i="7"/>
  <c r="C203" i="7"/>
  <c r="C128" i="7"/>
  <c r="D128" i="7"/>
  <c r="E146" i="7"/>
  <c r="C146" i="7"/>
  <c r="C191" i="7"/>
  <c r="E191" i="7"/>
  <c r="E92" i="7"/>
  <c r="E6" i="7"/>
  <c r="D3" i="8"/>
  <c r="U3" i="8"/>
  <c r="H3" i="8"/>
  <c r="J3" i="8"/>
  <c r="O3" i="8"/>
  <c r="L3" i="8"/>
  <c r="G3" i="8"/>
  <c r="D23" i="8"/>
  <c r="I23" i="8"/>
  <c r="G23" i="8"/>
  <c r="L23" i="8"/>
  <c r="M23" i="8"/>
  <c r="P23" i="8"/>
  <c r="P15" i="8"/>
  <c r="J15" i="8"/>
  <c r="N15" i="8"/>
  <c r="H15" i="8"/>
  <c r="G15" i="8"/>
  <c r="H11" i="8"/>
  <c r="G11" i="8"/>
  <c r="I11" i="8"/>
  <c r="J11" i="8"/>
  <c r="K11" i="8"/>
  <c r="D7" i="8"/>
  <c r="O7" i="8"/>
  <c r="G7" i="8"/>
  <c r="N7" i="8"/>
  <c r="H7" i="8"/>
  <c r="K7" i="8"/>
  <c r="O2" i="8"/>
  <c r="J2" i="8"/>
  <c r="G2" i="8"/>
  <c r="H2" i="8"/>
  <c r="P2" i="8"/>
  <c r="D291" i="7"/>
  <c r="D48" i="7"/>
  <c r="C348" i="7"/>
  <c r="E345" i="7"/>
  <c r="I3" i="8"/>
  <c r="E209" i="7"/>
  <c r="C209" i="7"/>
  <c r="E83" i="7"/>
  <c r="C104" i="7"/>
  <c r="D104" i="7"/>
  <c r="E236" i="7"/>
  <c r="D236" i="7"/>
  <c r="E227" i="7"/>
  <c r="C227" i="7"/>
  <c r="E93" i="7"/>
  <c r="C111" i="7"/>
  <c r="C165" i="7"/>
  <c r="E165" i="7"/>
  <c r="E186" i="7"/>
  <c r="D186" i="7"/>
  <c r="E108" i="7"/>
  <c r="C108" i="7"/>
  <c r="E81" i="7"/>
  <c r="E174" i="7"/>
  <c r="C195" i="7"/>
  <c r="E195" i="7"/>
  <c r="C132" i="7"/>
  <c r="E132" i="7"/>
  <c r="E192" i="7"/>
  <c r="D192" i="7"/>
  <c r="C135" i="7"/>
  <c r="E135" i="7"/>
  <c r="E87" i="7"/>
  <c r="D98" i="8"/>
  <c r="O98" i="8"/>
  <c r="K98" i="8"/>
  <c r="P98" i="8"/>
  <c r="G98" i="8"/>
  <c r="J98" i="8"/>
  <c r="H98" i="8"/>
  <c r="M98" i="8"/>
  <c r="J299" i="7"/>
  <c r="J301" i="7"/>
  <c r="K303" i="7"/>
  <c r="H12" i="7"/>
  <c r="L98" i="8"/>
  <c r="I102" i="8"/>
  <c r="H102" i="8"/>
  <c r="N102" i="8"/>
  <c r="D102" i="8"/>
  <c r="P102" i="8"/>
  <c r="L102" i="8"/>
  <c r="M102" i="8"/>
  <c r="J102" i="8"/>
  <c r="N106" i="8"/>
  <c r="D106" i="8"/>
  <c r="H106" i="8"/>
  <c r="K106" i="8"/>
  <c r="P114" i="8"/>
  <c r="N114" i="8"/>
  <c r="K114" i="8"/>
  <c r="I114" i="8"/>
  <c r="J114" i="8"/>
  <c r="H114" i="8"/>
  <c r="G114" i="8"/>
  <c r="L114" i="8"/>
  <c r="L104" i="8"/>
  <c r="K104" i="8"/>
  <c r="M104" i="8"/>
  <c r="H104" i="8"/>
  <c r="D104" i="8"/>
  <c r="I104" i="8"/>
  <c r="O104" i="8"/>
  <c r="J104" i="8"/>
  <c r="G118" i="8"/>
  <c r="I118" i="8"/>
  <c r="P118" i="8"/>
  <c r="O118" i="8"/>
  <c r="D118" i="8"/>
  <c r="M110" i="8"/>
  <c r="G110" i="8"/>
  <c r="O110" i="8"/>
  <c r="D110" i="8"/>
  <c r="K110" i="8"/>
  <c r="P110" i="8"/>
  <c r="J110" i="8"/>
  <c r="H110" i="8"/>
  <c r="L110" i="8"/>
  <c r="N99" i="8"/>
  <c r="M99" i="8"/>
  <c r="O100" i="8"/>
  <c r="I100" i="8"/>
  <c r="G111" i="8"/>
  <c r="J111" i="8"/>
  <c r="P105" i="8"/>
  <c r="G105" i="8"/>
  <c r="N121" i="8"/>
  <c r="D120" i="8"/>
  <c r="O120" i="8"/>
  <c r="L109" i="8"/>
  <c r="P109" i="8"/>
  <c r="L119" i="8"/>
  <c r="N119" i="8"/>
  <c r="L103" i="8"/>
  <c r="J103" i="8"/>
  <c r="G107" i="8"/>
  <c r="P116" i="8"/>
  <c r="O116" i="8"/>
  <c r="H318" i="7"/>
  <c r="J342" i="7"/>
  <c r="J310" i="7"/>
  <c r="J338" i="7"/>
  <c r="J362" i="7"/>
  <c r="I361" i="7"/>
  <c r="H361" i="7"/>
  <c r="I357" i="7"/>
  <c r="K357" i="7"/>
  <c r="I349" i="7"/>
  <c r="H349" i="7"/>
  <c r="H345" i="7"/>
  <c r="I341" i="7"/>
  <c r="K341" i="7"/>
  <c r="I337" i="7"/>
  <c r="K337" i="7"/>
  <c r="I333" i="7"/>
  <c r="K333" i="7"/>
  <c r="I329" i="7"/>
  <c r="H329" i="7"/>
  <c r="I325" i="7"/>
  <c r="K325" i="7"/>
  <c r="I321" i="7"/>
  <c r="K321" i="7"/>
  <c r="I317" i="7"/>
  <c r="K317" i="7"/>
  <c r="H313" i="7"/>
  <c r="K313" i="7"/>
  <c r="I309" i="7"/>
  <c r="K309" i="7"/>
  <c r="I305" i="7"/>
  <c r="K305" i="7"/>
  <c r="I362" i="7"/>
  <c r="K362" i="7"/>
  <c r="I358" i="7"/>
  <c r="K358" i="7"/>
  <c r="I354" i="7"/>
  <c r="K354" i="7"/>
  <c r="I350" i="7"/>
  <c r="K350" i="7"/>
  <c r="K346" i="7"/>
  <c r="I342" i="7"/>
  <c r="K342" i="7"/>
  <c r="I338" i="7"/>
  <c r="K338" i="7"/>
  <c r="I334" i="7"/>
  <c r="H334" i="7"/>
  <c r="I330" i="7"/>
  <c r="K330" i="7"/>
  <c r="I326" i="7"/>
  <c r="K326" i="7"/>
  <c r="I322" i="7"/>
  <c r="K322" i="7"/>
  <c r="I318" i="7"/>
  <c r="K318" i="7"/>
  <c r="I314" i="7"/>
  <c r="I310" i="7"/>
  <c r="K310" i="7"/>
  <c r="I306" i="7"/>
  <c r="K306" i="7"/>
  <c r="N8" i="12"/>
  <c r="N9" i="12" s="1"/>
  <c r="O8" i="12"/>
  <c r="O9" i="12" s="1"/>
  <c r="BQ1" i="9"/>
  <c r="BA1" i="9"/>
  <c r="K1" i="9"/>
  <c r="AX1" i="9"/>
  <c r="BN1" i="10"/>
  <c r="CT1" i="10"/>
  <c r="CF1" i="9"/>
  <c r="BP1" i="9"/>
  <c r="F1" i="9"/>
  <c r="K1" i="10"/>
  <c r="M1" i="10"/>
  <c r="BY1" i="10"/>
  <c r="BK1" i="10"/>
  <c r="CS1" i="10"/>
  <c r="E60" i="13"/>
  <c r="E64" i="13"/>
  <c r="E52" i="13"/>
  <c r="E68" i="13"/>
  <c r="C94" i="13"/>
  <c r="D86" i="13"/>
  <c r="C82" i="13"/>
  <c r="E78" i="13"/>
  <c r="D70" i="13"/>
  <c r="D66" i="13"/>
  <c r="D58" i="13"/>
  <c r="C96" i="13"/>
  <c r="D88" i="13"/>
  <c r="D80" i="13"/>
  <c r="D72" i="13"/>
  <c r="D64" i="13"/>
  <c r="C56" i="13"/>
  <c r="E5" i="13"/>
  <c r="E50" i="13"/>
  <c r="D23" i="13"/>
  <c r="D25" i="13"/>
  <c r="C52" i="13"/>
  <c r="E92" i="13"/>
  <c r="E84" i="13"/>
  <c r="E62" i="13"/>
  <c r="D98" i="13"/>
  <c r="C86" i="13"/>
  <c r="D74" i="13"/>
  <c r="C70" i="13"/>
  <c r="C58" i="13"/>
  <c r="C88" i="13"/>
  <c r="C80" i="13"/>
  <c r="C72" i="13"/>
  <c r="D5" i="13"/>
  <c r="C12" i="13"/>
  <c r="C43" i="13"/>
  <c r="C41" i="13"/>
  <c r="C30" i="13"/>
  <c r="E48" i="13"/>
  <c r="E43" i="13"/>
  <c r="E98" i="13"/>
  <c r="E12" i="13"/>
  <c r="E25" i="13"/>
  <c r="E30" i="13"/>
  <c r="E41" i="13"/>
  <c r="D50" i="13"/>
  <c r="D48" i="13"/>
  <c r="S55" i="13"/>
  <c r="K55" i="13"/>
  <c r="K59" i="13"/>
  <c r="O59" i="13"/>
  <c r="K22" i="13"/>
  <c r="O66" i="13"/>
  <c r="K66" i="13"/>
  <c r="O15" i="13"/>
  <c r="K15" i="13"/>
  <c r="S15" i="13"/>
  <c r="AM41" i="13"/>
  <c r="AM11" i="13"/>
  <c r="AM60" i="13"/>
  <c r="AU34" i="13"/>
  <c r="AQ4" i="13"/>
  <c r="AU27" i="13"/>
  <c r="AM26" i="13"/>
  <c r="AQ54" i="13"/>
  <c r="AU19" i="13"/>
  <c r="AM24" i="13"/>
  <c r="AU35" i="13"/>
  <c r="AU5" i="13"/>
  <c r="AU28" i="13"/>
  <c r="AM4" i="13"/>
  <c r="AM27" i="13"/>
  <c r="AM20" i="13"/>
  <c r="AM54" i="13"/>
  <c r="AU18" i="13"/>
  <c r="K39" i="13"/>
  <c r="AM35" i="13"/>
  <c r="AQ5" i="13"/>
  <c r="AU56" i="13"/>
  <c r="AM28" i="13"/>
  <c r="AU21" i="13"/>
  <c r="AU20" i="13"/>
  <c r="AU49" i="13"/>
  <c r="AU13" i="13"/>
  <c r="AM18" i="13"/>
  <c r="AQ61" i="13"/>
  <c r="AU29" i="13"/>
  <c r="AQ56" i="13"/>
  <c r="AU22" i="13"/>
  <c r="AU50" i="13"/>
  <c r="AQ13" i="13"/>
  <c r="AU48" i="13"/>
  <c r="AU12" i="13"/>
  <c r="AM61" i="13"/>
  <c r="AM56" i="13"/>
  <c r="AM22" i="13"/>
  <c r="AU51" i="13"/>
  <c r="AU15" i="13"/>
  <c r="AM50" i="13"/>
  <c r="AU43" i="13"/>
  <c r="AM48" i="13"/>
  <c r="AQ12" i="13"/>
  <c r="AU23" i="13"/>
  <c r="AM52" i="13"/>
  <c r="AM51" i="13"/>
  <c r="AQ15" i="13"/>
  <c r="AQ59" i="13"/>
  <c r="AU44" i="13"/>
  <c r="AM14" i="13"/>
  <c r="AM62" i="13"/>
  <c r="AM43" i="13"/>
  <c r="AU7" i="13"/>
  <c r="AU42" i="13"/>
  <c r="AU57" i="13"/>
  <c r="AU52" i="13"/>
  <c r="AU45" i="13"/>
  <c r="AU59" i="13"/>
  <c r="AM44" i="13"/>
  <c r="AU8" i="13"/>
  <c r="AU62" i="13"/>
  <c r="AU37" i="13"/>
  <c r="AQ7" i="13"/>
  <c r="AM42" i="13"/>
  <c r="AU6" i="13"/>
  <c r="AM57" i="13"/>
  <c r="AU17" i="13"/>
  <c r="AM59" i="13"/>
  <c r="AU38" i="13"/>
  <c r="AQ8" i="13"/>
  <c r="AQ62" i="13"/>
  <c r="AU36" i="13"/>
  <c r="AQ6" i="13"/>
  <c r="AQ17" i="13"/>
  <c r="AU10" i="13"/>
  <c r="AU39" i="13"/>
  <c r="AQ9" i="13"/>
  <c r="AU55" i="13"/>
  <c r="AM38" i="13"/>
  <c r="AM58" i="13"/>
  <c r="AM31" i="13"/>
  <c r="AM36" i="13"/>
  <c r="AM6" i="13"/>
  <c r="AQ53" i="13"/>
  <c r="AM47" i="13"/>
  <c r="AQ10" i="13"/>
  <c r="AM39" i="13"/>
  <c r="AQ55" i="13"/>
  <c r="AU32" i="13"/>
  <c r="AU58" i="13"/>
  <c r="AU31" i="13"/>
  <c r="AM30" i="13"/>
  <c r="AU11" i="13"/>
  <c r="AM40" i="13"/>
  <c r="AU33" i="13"/>
  <c r="AM55" i="13"/>
  <c r="AM32" i="13"/>
  <c r="AQ58" i="13"/>
  <c r="AU30" i="13"/>
  <c r="AU60" i="13"/>
  <c r="AM34" i="13"/>
  <c r="AU26" i="13"/>
  <c r="AU54" i="13"/>
  <c r="AU24" i="13"/>
  <c r="S27" i="13"/>
  <c r="S70" i="13"/>
  <c r="S63" i="13"/>
  <c r="S54" i="13"/>
  <c r="S42" i="13"/>
  <c r="S94" i="13"/>
  <c r="K30" i="13"/>
  <c r="K67" i="13"/>
  <c r="S14" i="13"/>
  <c r="I57" i="3"/>
  <c r="J57" i="3"/>
  <c r="O57" i="3" s="1"/>
  <c r="S31" i="13"/>
  <c r="S50" i="13"/>
  <c r="K96" i="13"/>
  <c r="K35" i="13"/>
  <c r="S76" i="13"/>
  <c r="O56" i="13"/>
  <c r="O67" i="13"/>
  <c r="K98" i="13"/>
  <c r="S98" i="13"/>
  <c r="S86" i="13"/>
  <c r="K86" i="13"/>
  <c r="S90" i="13"/>
  <c r="K90" i="13"/>
  <c r="S74" i="13"/>
  <c r="O74" i="13"/>
  <c r="O54" i="13"/>
  <c r="S84" i="13"/>
  <c r="K34" i="13"/>
  <c r="K72" i="13"/>
  <c r="K88" i="13"/>
  <c r="S68" i="13"/>
  <c r="S28" i="13"/>
  <c r="K44" i="13"/>
  <c r="S91" i="13"/>
  <c r="O91" i="13"/>
  <c r="S95" i="13"/>
  <c r="O95" i="13"/>
  <c r="K95" i="13"/>
  <c r="O7" i="13"/>
  <c r="K7" i="13"/>
  <c r="S7" i="13"/>
  <c r="S11" i="13"/>
  <c r="K11" i="13"/>
  <c r="K71" i="13"/>
  <c r="O71" i="13"/>
  <c r="O83" i="13"/>
  <c r="S83" i="13"/>
  <c r="O99" i="13"/>
  <c r="S99" i="13"/>
  <c r="S87" i="13"/>
  <c r="O87" i="13"/>
  <c r="K79" i="13"/>
  <c r="S79" i="13"/>
  <c r="O79" i="13"/>
  <c r="O80" i="13"/>
  <c r="O60" i="13"/>
  <c r="K40" i="13"/>
  <c r="K64" i="13"/>
  <c r="K60" i="13"/>
  <c r="G6" i="13"/>
  <c r="G8" i="13"/>
  <c r="K76" i="13"/>
  <c r="S36" i="13"/>
  <c r="E35" i="8"/>
  <c r="S52" i="13"/>
  <c r="O88" i="13"/>
  <c r="O84" i="13"/>
  <c r="O68" i="13"/>
  <c r="K56" i="13"/>
  <c r="S24" i="13"/>
  <c r="O16" i="13"/>
  <c r="G35" i="13"/>
  <c r="S6" i="13"/>
  <c r="O94" i="13"/>
  <c r="O78" i="13"/>
  <c r="S62" i="13"/>
  <c r="S92" i="13"/>
  <c r="S72" i="13"/>
  <c r="S48" i="13"/>
  <c r="G42" i="13"/>
  <c r="K38" i="13"/>
  <c r="S78" i="13"/>
  <c r="K62" i="13"/>
  <c r="O92" i="13"/>
  <c r="S80" i="13"/>
  <c r="S32" i="13"/>
  <c r="S26" i="13"/>
  <c r="O82" i="13"/>
  <c r="K16" i="13"/>
  <c r="K20" i="13"/>
  <c r="K10" i="13"/>
  <c r="S10" i="13"/>
  <c r="O10" i="13"/>
  <c r="K8" i="13"/>
  <c r="O8" i="13"/>
  <c r="S8" i="13"/>
  <c r="O12" i="13"/>
  <c r="S12" i="13"/>
  <c r="K12" i="13"/>
  <c r="S100" i="13"/>
  <c r="K100" i="13"/>
  <c r="O100" i="13"/>
  <c r="S4" i="13"/>
  <c r="K4" i="13"/>
  <c r="O4" i="13"/>
  <c r="G40" i="13"/>
  <c r="I72" i="3"/>
  <c r="J72" i="3" s="1"/>
  <c r="I58" i="3"/>
  <c r="J58" i="3" s="1"/>
  <c r="O58" i="3" s="1"/>
  <c r="I85" i="3"/>
  <c r="J85" i="3" s="1"/>
  <c r="I53" i="3"/>
  <c r="J53" i="3"/>
  <c r="O53" i="3" s="1"/>
  <c r="I111" i="3"/>
  <c r="J111" i="3" s="1"/>
  <c r="I90" i="3"/>
  <c r="J90" i="3" s="1"/>
  <c r="S13" i="13"/>
  <c r="O13" i="13"/>
  <c r="K13" i="13"/>
  <c r="K61" i="13"/>
  <c r="O61" i="13"/>
  <c r="S61" i="13"/>
  <c r="S77" i="13"/>
  <c r="K77" i="13"/>
  <c r="O77" i="13"/>
  <c r="K45" i="13"/>
  <c r="S45" i="13"/>
  <c r="S21" i="13"/>
  <c r="K21" i="13"/>
  <c r="K57" i="13"/>
  <c r="O57" i="13"/>
  <c r="S57" i="13"/>
  <c r="K37" i="13"/>
  <c r="S89" i="13"/>
  <c r="K89" i="13"/>
  <c r="O89" i="13"/>
  <c r="G16" i="13"/>
  <c r="G26" i="13"/>
  <c r="G13" i="13"/>
  <c r="G30" i="13"/>
  <c r="G38" i="13"/>
  <c r="G17" i="13"/>
  <c r="G41" i="13"/>
  <c r="I30" i="3"/>
  <c r="J30" i="3" s="1"/>
  <c r="O30" i="3" s="1"/>
  <c r="I119" i="3"/>
  <c r="J119" i="3" s="1"/>
  <c r="I92" i="3"/>
  <c r="J92" i="3" s="1"/>
  <c r="I63" i="3"/>
  <c r="J63" i="3" s="1"/>
  <c r="I117" i="3"/>
  <c r="J117" i="3" s="1"/>
  <c r="I31" i="3"/>
  <c r="J31" i="3" s="1"/>
  <c r="O31" i="3" s="1"/>
  <c r="I89" i="3"/>
  <c r="J89" i="3" s="1"/>
  <c r="I94" i="3"/>
  <c r="J94" i="3" s="1"/>
  <c r="G34" i="13"/>
  <c r="G31" i="13"/>
  <c r="G5" i="13"/>
  <c r="G11" i="13"/>
  <c r="H13" i="12"/>
  <c r="H21" i="12"/>
  <c r="G37" i="13"/>
  <c r="G29" i="13"/>
  <c r="I91" i="3"/>
  <c r="J91" i="3" s="1"/>
  <c r="I77" i="3"/>
  <c r="J77" i="3" s="1"/>
  <c r="I50" i="3"/>
  <c r="J50" i="3" s="1"/>
  <c r="O50" i="3" s="1"/>
  <c r="I112" i="3"/>
  <c r="J112" i="3" s="1"/>
  <c r="I120" i="3"/>
  <c r="J120" i="3" s="1"/>
  <c r="I116" i="3"/>
  <c r="J116" i="3" s="1"/>
  <c r="I81" i="3"/>
  <c r="J81" i="3" s="1"/>
  <c r="I49" i="3"/>
  <c r="J49" i="3" s="1"/>
  <c r="O49" i="3" s="1"/>
  <c r="I118" i="3"/>
  <c r="J118" i="3" s="1"/>
  <c r="I54" i="3"/>
  <c r="J54" i="3" s="1"/>
  <c r="O54" i="3" s="1"/>
  <c r="I15" i="3"/>
  <c r="J15" i="3" s="1"/>
  <c r="O15" i="3" s="1"/>
  <c r="I33" i="3"/>
  <c r="J33" i="3" s="1"/>
  <c r="O33" i="3" s="1"/>
  <c r="I100" i="3"/>
  <c r="J100" i="3" s="1"/>
  <c r="I67" i="3"/>
  <c r="J67" i="3" s="1"/>
  <c r="I101" i="3"/>
  <c r="J101" i="3" s="1"/>
  <c r="I69" i="3"/>
  <c r="J69" i="3" s="1"/>
  <c r="I106" i="3"/>
  <c r="J106" i="3" s="1"/>
  <c r="I74" i="3"/>
  <c r="J74" i="3" s="1"/>
  <c r="I42" i="3"/>
  <c r="J42" i="3" s="1"/>
  <c r="O42" i="3" s="1"/>
  <c r="I88" i="3"/>
  <c r="J88" i="3" s="1"/>
  <c r="I84" i="3"/>
  <c r="J84" i="3" s="1"/>
  <c r="I105" i="3"/>
  <c r="J105" i="3" s="1"/>
  <c r="I73" i="3"/>
  <c r="J73" i="3" s="1"/>
  <c r="I115" i="3"/>
  <c r="J115" i="3" s="1"/>
  <c r="I110" i="3"/>
  <c r="J110" i="3" s="1"/>
  <c r="I78" i="3"/>
  <c r="J78" i="3" s="1"/>
  <c r="I46" i="3"/>
  <c r="J46" i="3" s="1"/>
  <c r="O46" i="3" s="1"/>
  <c r="G22" i="13"/>
  <c r="I24" i="3"/>
  <c r="J24" i="3" s="1"/>
  <c r="O24" i="3" s="1"/>
  <c r="I10" i="3"/>
  <c r="J10" i="3" s="1"/>
  <c r="O10" i="3" s="1"/>
  <c r="I47" i="3"/>
  <c r="J47" i="3" s="1"/>
  <c r="O47" i="3" s="1"/>
  <c r="I61" i="3"/>
  <c r="J61" i="3" s="1"/>
  <c r="O61" i="3" s="1"/>
  <c r="I66" i="3"/>
  <c r="J66" i="3" s="1"/>
  <c r="I18" i="3"/>
  <c r="J18" i="3" s="1"/>
  <c r="O18" i="3" s="1"/>
  <c r="I56" i="3"/>
  <c r="J56" i="3" s="1"/>
  <c r="O56" i="3" s="1"/>
  <c r="I52" i="3"/>
  <c r="J52" i="3" s="1"/>
  <c r="O52" i="3" s="1"/>
  <c r="I99" i="3"/>
  <c r="J99" i="3" s="1"/>
  <c r="I83" i="3"/>
  <c r="J83" i="3" s="1"/>
  <c r="I70" i="3"/>
  <c r="J70" i="3" s="1"/>
  <c r="G39" i="13"/>
  <c r="K5" i="13"/>
  <c r="S5" i="13"/>
  <c r="O5" i="13"/>
  <c r="O17" i="13"/>
  <c r="S17" i="13"/>
  <c r="K17" i="13"/>
  <c r="K29" i="13"/>
  <c r="S29" i="13"/>
  <c r="S41" i="13"/>
  <c r="K41" i="13"/>
  <c r="I2" i="3"/>
  <c r="J2" i="3" s="1"/>
  <c r="O2" i="3" s="1"/>
  <c r="I39" i="3"/>
  <c r="J39" i="3" s="1"/>
  <c r="O39" i="3" s="1"/>
  <c r="I35" i="3"/>
  <c r="J35" i="3" s="1"/>
  <c r="O35" i="3" s="1"/>
  <c r="I8" i="3"/>
  <c r="J8" i="3" s="1"/>
  <c r="O8" i="3" s="1"/>
  <c r="I12" i="3"/>
  <c r="J12" i="3" s="1"/>
  <c r="O12" i="3" s="1"/>
  <c r="I34" i="3"/>
  <c r="J34" i="3" s="1"/>
  <c r="O34" i="3" s="1"/>
  <c r="I41" i="3"/>
  <c r="J41" i="3" s="1"/>
  <c r="O41" i="3" s="1"/>
  <c r="I36" i="3"/>
  <c r="J36" i="3" s="1"/>
  <c r="O36" i="3" s="1"/>
  <c r="I27" i="3"/>
  <c r="J27" i="3" s="1"/>
  <c r="O27" i="3" s="1"/>
  <c r="I38" i="3"/>
  <c r="J38" i="3" s="1"/>
  <c r="O38" i="3" s="1"/>
  <c r="I25" i="3"/>
  <c r="J25" i="3" s="1"/>
  <c r="O25" i="3" s="1"/>
  <c r="I7" i="3"/>
  <c r="J7" i="3" s="1"/>
  <c r="O7" i="3" s="1"/>
  <c r="S9" i="13"/>
  <c r="O9" i="13"/>
  <c r="K9" i="13"/>
  <c r="K25" i="13"/>
  <c r="K33" i="13"/>
  <c r="S33" i="13"/>
  <c r="K49" i="13"/>
  <c r="S49" i="13"/>
  <c r="G4" i="13"/>
  <c r="G3" i="10"/>
  <c r="B6" i="8"/>
  <c r="H3" i="9"/>
  <c r="N13" i="12"/>
  <c r="N24" i="12" s="1"/>
  <c r="K19" i="12"/>
  <c r="K27" i="12"/>
  <c r="K34" i="12"/>
  <c r="K32" i="12"/>
  <c r="K29" i="12"/>
  <c r="K33" i="12"/>
  <c r="K35" i="12"/>
  <c r="K30" i="12"/>
  <c r="K23" i="12"/>
  <c r="K24" i="12"/>
  <c r="K15" i="12"/>
  <c r="K22" i="12"/>
  <c r="K21" i="12"/>
  <c r="K25" i="12"/>
  <c r="K31" i="12"/>
  <c r="K20" i="12"/>
  <c r="K17" i="12"/>
  <c r="K28" i="12"/>
  <c r="K18" i="12"/>
  <c r="K26" i="12"/>
  <c r="K16" i="12"/>
  <c r="AF7" i="3"/>
  <c r="AE7" i="3" s="1"/>
  <c r="AH8" i="13" s="1"/>
  <c r="AF6" i="3"/>
  <c r="AE6" i="3" s="1"/>
  <c r="H35" i="12"/>
  <c r="H28" i="12"/>
  <c r="AF2" i="3"/>
  <c r="AE2" i="3" s="1"/>
  <c r="AH3" i="13" s="1"/>
  <c r="H27" i="12"/>
  <c r="H16" i="12"/>
  <c r="H29" i="12"/>
  <c r="H19" i="12"/>
  <c r="H26" i="12"/>
  <c r="H23" i="12"/>
  <c r="H31" i="12"/>
  <c r="H22" i="12"/>
  <c r="H15" i="12"/>
  <c r="H33" i="12"/>
  <c r="H17" i="12"/>
  <c r="H34" i="12"/>
  <c r="H24" i="12"/>
  <c r="H32" i="12"/>
  <c r="H30" i="12"/>
  <c r="H25" i="12"/>
  <c r="H18" i="12"/>
  <c r="H20" i="12"/>
  <c r="AF3" i="3"/>
  <c r="AE3" i="3" s="1"/>
  <c r="AF5" i="3"/>
  <c r="AE5" i="3" s="1"/>
  <c r="AF4" i="3"/>
  <c r="AE4" i="3" s="1"/>
  <c r="J111" i="13"/>
  <c r="J98" i="13"/>
  <c r="J80" i="13"/>
  <c r="J121" i="13"/>
  <c r="J114" i="13"/>
  <c r="J103" i="13"/>
  <c r="J104" i="13"/>
  <c r="J73" i="13"/>
  <c r="J90" i="13"/>
  <c r="J115" i="13"/>
  <c r="J116" i="13"/>
  <c r="J70" i="13"/>
  <c r="J87" i="13"/>
  <c r="J95" i="13"/>
  <c r="J77" i="13"/>
  <c r="J25" i="13"/>
  <c r="E24" i="8"/>
  <c r="J91" i="13"/>
  <c r="J72" i="13"/>
  <c r="J109" i="13"/>
  <c r="J88" i="13"/>
  <c r="J69" i="13"/>
  <c r="J100" i="13"/>
  <c r="J101" i="13"/>
  <c r="J120" i="13"/>
  <c r="J112" i="13"/>
  <c r="J118" i="13"/>
  <c r="J85" i="13"/>
  <c r="J67" i="13"/>
  <c r="J84" i="13"/>
  <c r="J66" i="13"/>
  <c r="E55" i="8"/>
  <c r="J165" i="7"/>
  <c r="J164" i="7"/>
  <c r="J56" i="13"/>
  <c r="J26" i="13"/>
  <c r="E25" i="8"/>
  <c r="J27" i="7"/>
  <c r="J10" i="13"/>
  <c r="J26" i="7"/>
  <c r="E9" i="8"/>
  <c r="J144" i="7"/>
  <c r="J142" i="7"/>
  <c r="J49" i="13"/>
  <c r="J143" i="7"/>
  <c r="E48" i="8"/>
  <c r="J105" i="13"/>
  <c r="J117" i="13"/>
  <c r="J119" i="13"/>
  <c r="J108" i="13"/>
  <c r="J82" i="13"/>
  <c r="J64" i="13"/>
  <c r="J58" i="13"/>
  <c r="J170" i="7"/>
  <c r="J171" i="7"/>
  <c r="E57" i="8"/>
  <c r="J52" i="13"/>
  <c r="J153" i="7"/>
  <c r="J152" i="7"/>
  <c r="E51" i="8"/>
  <c r="J99" i="13"/>
  <c r="J81" i="13"/>
  <c r="J63" i="13"/>
  <c r="J42" i="13"/>
  <c r="J122" i="7"/>
  <c r="J123" i="7"/>
  <c r="E41" i="8"/>
  <c r="J57" i="13"/>
  <c r="J168" i="7"/>
  <c r="E56" i="8"/>
  <c r="J167" i="7"/>
  <c r="J120" i="7"/>
  <c r="J41" i="13"/>
  <c r="J119" i="7"/>
  <c r="E40" i="8"/>
  <c r="E15" i="8"/>
  <c r="J16" i="13"/>
  <c r="J44" i="7"/>
  <c r="J45" i="7"/>
  <c r="J8" i="13"/>
  <c r="J21" i="7"/>
  <c r="J20" i="7"/>
  <c r="E7" i="8"/>
  <c r="J89" i="13"/>
  <c r="J71" i="13"/>
  <c r="J36" i="13"/>
  <c r="J104" i="7"/>
  <c r="J105" i="7"/>
  <c r="J62" i="13"/>
  <c r="J183" i="7"/>
  <c r="J182" i="7"/>
  <c r="E61" i="8"/>
  <c r="J110" i="13"/>
  <c r="J97" i="13"/>
  <c r="J35" i="13"/>
  <c r="J101" i="7"/>
  <c r="J102" i="7"/>
  <c r="J78" i="13"/>
  <c r="E23" i="8"/>
  <c r="J24" i="13"/>
  <c r="J92" i="13"/>
  <c r="J79" i="13"/>
  <c r="J96" i="13"/>
  <c r="J51" i="13"/>
  <c r="J149" i="7"/>
  <c r="J150" i="7"/>
  <c r="E50" i="8"/>
  <c r="J86" i="13"/>
  <c r="J68" i="13"/>
  <c r="J21" i="13"/>
  <c r="J59" i="7"/>
  <c r="J60" i="7"/>
  <c r="E20" i="8"/>
  <c r="J13" i="13"/>
  <c r="J34" i="7"/>
  <c r="E12" i="8"/>
  <c r="J35" i="7"/>
  <c r="J36" i="7"/>
  <c r="J44" i="13"/>
  <c r="J129" i="7"/>
  <c r="E43" i="8"/>
  <c r="J128" i="7"/>
  <c r="J50" i="13"/>
  <c r="J147" i="7"/>
  <c r="J145" i="7"/>
  <c r="E49" i="8"/>
  <c r="J146" i="7"/>
  <c r="J34" i="13"/>
  <c r="J98" i="7"/>
  <c r="J33" i="8"/>
  <c r="J97" i="7"/>
  <c r="J99" i="7"/>
  <c r="E33" i="8"/>
  <c r="J18" i="13"/>
  <c r="J51" i="7"/>
  <c r="E17" i="8"/>
  <c r="J74" i="13"/>
  <c r="J107" i="13"/>
  <c r="J32" i="13"/>
  <c r="E31" i="8"/>
  <c r="L31" i="8"/>
  <c r="J102" i="13"/>
  <c r="J137" i="7"/>
  <c r="J138" i="7"/>
  <c r="E46" i="8"/>
  <c r="J47" i="13"/>
  <c r="J27" i="13"/>
  <c r="J78" i="7"/>
  <c r="J77" i="7"/>
  <c r="K26" i="8"/>
  <c r="E26" i="8"/>
  <c r="J54" i="7"/>
  <c r="J19" i="13"/>
  <c r="J53" i="7"/>
  <c r="E18" i="8"/>
  <c r="J122" i="13"/>
  <c r="J43" i="13"/>
  <c r="J125" i="7"/>
  <c r="J126" i="7"/>
  <c r="E42" i="8"/>
  <c r="J113" i="13"/>
  <c r="J106" i="13"/>
  <c r="J94" i="13"/>
  <c r="J76" i="13"/>
  <c r="L27" i="8"/>
  <c r="J81" i="7"/>
  <c r="J80" i="7"/>
  <c r="E27" i="8"/>
  <c r="J28" i="13"/>
  <c r="J113" i="7"/>
  <c r="J114" i="7"/>
  <c r="E38" i="8"/>
  <c r="J39" i="13"/>
  <c r="J11" i="13"/>
  <c r="J30" i="7"/>
  <c r="E10" i="8"/>
  <c r="J29" i="7"/>
  <c r="J93" i="13"/>
  <c r="J75" i="13"/>
  <c r="J37" i="13"/>
  <c r="J107" i="7"/>
  <c r="J108" i="7"/>
  <c r="E16" i="8"/>
  <c r="J48" i="7"/>
  <c r="J47" i="7"/>
  <c r="J46" i="7"/>
  <c r="J17" i="13"/>
  <c r="J24" i="7"/>
  <c r="J22" i="7"/>
  <c r="J23" i="7"/>
  <c r="H8" i="8"/>
  <c r="E8" i="8"/>
  <c r="J9" i="13"/>
  <c r="J10" i="7"/>
  <c r="J11" i="7"/>
  <c r="J12" i="7"/>
  <c r="J5" i="13"/>
  <c r="E4" i="8"/>
  <c r="E60" i="8"/>
  <c r="J61" i="13"/>
  <c r="J179" i="7"/>
  <c r="J180" i="7"/>
  <c r="E54" i="8"/>
  <c r="J55" i="13"/>
  <c r="J161" i="7"/>
  <c r="J162" i="7"/>
  <c r="E47" i="8"/>
  <c r="J48" i="13"/>
  <c r="J141" i="7"/>
  <c r="J140" i="7"/>
  <c r="E39" i="8"/>
  <c r="J40" i="13"/>
  <c r="E19" i="8"/>
  <c r="J56" i="7"/>
  <c r="J20" i="13"/>
  <c r="J57" i="7"/>
  <c r="E11" i="8"/>
  <c r="J12" i="13"/>
  <c r="J8" i="7"/>
  <c r="E3" i="8"/>
  <c r="J4" i="13"/>
  <c r="J9" i="7"/>
  <c r="E30" i="8"/>
  <c r="J90" i="7"/>
  <c r="J89" i="7"/>
  <c r="L30" i="8"/>
  <c r="J31" i="13"/>
  <c r="J88" i="7"/>
  <c r="J66" i="7"/>
  <c r="E22" i="8"/>
  <c r="J23" i="13"/>
  <c r="E14" i="8"/>
  <c r="J42" i="7"/>
  <c r="J15" i="13"/>
  <c r="J17" i="7"/>
  <c r="J18" i="7"/>
  <c r="E6" i="8"/>
  <c r="J7" i="13"/>
  <c r="E59" i="8"/>
  <c r="J60" i="13"/>
  <c r="J177" i="7"/>
  <c r="J176" i="7"/>
  <c r="J175" i="7"/>
  <c r="E53" i="8"/>
  <c r="J54" i="13"/>
  <c r="E45" i="8"/>
  <c r="J46" i="13"/>
  <c r="J135" i="7"/>
  <c r="J134" i="7"/>
  <c r="E37" i="8"/>
  <c r="J38" i="13"/>
  <c r="J111" i="7"/>
  <c r="J110" i="7"/>
  <c r="E29" i="8"/>
  <c r="J30" i="13"/>
  <c r="L29" i="8"/>
  <c r="J22" i="13"/>
  <c r="J63" i="7"/>
  <c r="E21" i="8"/>
  <c r="J62" i="7"/>
  <c r="J14" i="13"/>
  <c r="J38" i="7"/>
  <c r="J39" i="7"/>
  <c r="E13" i="8"/>
  <c r="J6" i="13"/>
  <c r="E5" i="8"/>
  <c r="J15" i="7"/>
  <c r="J14" i="7"/>
  <c r="J83" i="13"/>
  <c r="J65" i="13"/>
  <c r="J59" i="13"/>
  <c r="J174" i="7"/>
  <c r="J173" i="7"/>
  <c r="E58" i="8"/>
  <c r="J53" i="13"/>
  <c r="J155" i="7"/>
  <c r="J156" i="7"/>
  <c r="J154" i="7"/>
  <c r="E52" i="8"/>
  <c r="J45" i="13"/>
  <c r="E44" i="8"/>
  <c r="J94" i="7"/>
  <c r="J95" i="7"/>
  <c r="H32" i="8"/>
  <c r="J96" i="7"/>
  <c r="E32" i="8"/>
  <c r="J33" i="13"/>
  <c r="E28" i="8"/>
  <c r="J29" i="13"/>
  <c r="J84" i="7"/>
  <c r="J83" i="7"/>
  <c r="L28" i="8"/>
  <c r="J82" i="7"/>
  <c r="J3" i="13"/>
  <c r="J5" i="7"/>
  <c r="J6" i="7"/>
  <c r="E2" i="8"/>
  <c r="B21" i="8" l="1"/>
  <c r="J71" i="9"/>
  <c r="J65" i="9"/>
  <c r="J62" i="9"/>
  <c r="N70" i="9"/>
  <c r="I67" i="9"/>
  <c r="N64" i="9"/>
  <c r="C309" i="7"/>
  <c r="E309" i="7"/>
  <c r="D309" i="7"/>
  <c r="AX1" i="10"/>
  <c r="J1" i="9"/>
  <c r="BJ1" i="9"/>
  <c r="N19" i="8"/>
  <c r="R1" i="9"/>
  <c r="CA1" i="9"/>
  <c r="Z1" i="10"/>
  <c r="AN1" i="10"/>
  <c r="AY1" i="10"/>
  <c r="D306" i="7"/>
  <c r="C306" i="7"/>
  <c r="K285" i="7"/>
  <c r="H285" i="7"/>
  <c r="I285" i="7"/>
  <c r="H279" i="7"/>
  <c r="K279" i="7"/>
  <c r="J279" i="7"/>
  <c r="J273" i="7"/>
  <c r="I273" i="7"/>
  <c r="H273" i="7"/>
  <c r="D65" i="8"/>
  <c r="M65" i="8"/>
  <c r="H65" i="8"/>
  <c r="G65" i="8"/>
  <c r="I65" i="8"/>
  <c r="P65" i="8"/>
  <c r="J65" i="8"/>
  <c r="N56" i="8"/>
  <c r="M56" i="8"/>
  <c r="G56" i="8"/>
  <c r="H56" i="8"/>
  <c r="J56" i="8"/>
  <c r="P56" i="8"/>
  <c r="K56" i="8"/>
  <c r="BD1" i="10"/>
  <c r="O69" i="13"/>
  <c r="AU53" i="13"/>
  <c r="AH1" i="10"/>
  <c r="O19" i="8"/>
  <c r="BV1" i="9"/>
  <c r="O1" i="9"/>
  <c r="BF1" i="10"/>
  <c r="CN1" i="10"/>
  <c r="DA1" i="10"/>
  <c r="J19" i="8"/>
  <c r="D313" i="7"/>
  <c r="E313" i="7"/>
  <c r="C156" i="7"/>
  <c r="E156" i="7"/>
  <c r="H296" i="7"/>
  <c r="I296" i="7"/>
  <c r="J296" i="7"/>
  <c r="K74" i="8"/>
  <c r="I74" i="8"/>
  <c r="O74" i="8"/>
  <c r="L74" i="8"/>
  <c r="H74" i="8"/>
  <c r="G74" i="8"/>
  <c r="N74" i="8"/>
  <c r="M74" i="8"/>
  <c r="D74" i="8"/>
  <c r="N64" i="8"/>
  <c r="G64" i="8"/>
  <c r="H64" i="8"/>
  <c r="M64" i="8"/>
  <c r="P64" i="8"/>
  <c r="L64" i="8"/>
  <c r="O64" i="8"/>
  <c r="K69" i="13"/>
  <c r="AQ1" i="9"/>
  <c r="H1" i="10"/>
  <c r="BG1" i="9"/>
  <c r="BM1" i="9"/>
  <c r="AB1" i="10"/>
  <c r="AK1" i="10"/>
  <c r="BR1" i="10"/>
  <c r="G1" i="9"/>
  <c r="CC1" i="9"/>
  <c r="BL1" i="10"/>
  <c r="CM1" i="9"/>
  <c r="J1" i="10"/>
  <c r="BC1" i="10"/>
  <c r="CL1" i="10"/>
  <c r="P40" i="8"/>
  <c r="E243" i="7"/>
  <c r="K192" i="7"/>
  <c r="O10" i="8"/>
  <c r="D332" i="7"/>
  <c r="C332" i="7"/>
  <c r="E332" i="7"/>
  <c r="D290" i="7"/>
  <c r="C290" i="7"/>
  <c r="C213" i="7"/>
  <c r="D213" i="7"/>
  <c r="P94" i="8"/>
  <c r="M94" i="8"/>
  <c r="H94" i="8"/>
  <c r="K94" i="8"/>
  <c r="J94" i="8"/>
  <c r="N94" i="8"/>
  <c r="I94" i="8"/>
  <c r="J84" i="8"/>
  <c r="H84" i="8"/>
  <c r="K84" i="8"/>
  <c r="E323" i="7"/>
  <c r="D323" i="7"/>
  <c r="C323" i="7"/>
  <c r="P19" i="8"/>
  <c r="L19" i="8"/>
  <c r="M19" i="8"/>
  <c r="K19" i="8"/>
  <c r="G19" i="8"/>
  <c r="DK1" i="10"/>
  <c r="DH1" i="10"/>
  <c r="BK1" i="9"/>
  <c r="CF1" i="10"/>
  <c r="AC1" i="9"/>
  <c r="CM1" i="10"/>
  <c r="DG1" i="9"/>
  <c r="BE1" i="10"/>
  <c r="AY1" i="9"/>
  <c r="CZ1" i="10"/>
  <c r="CK1" i="9"/>
  <c r="DJ1" i="10"/>
  <c r="CH1" i="9"/>
  <c r="G1" i="10"/>
  <c r="BI1" i="9"/>
  <c r="BF1" i="9"/>
  <c r="DH1" i="9"/>
  <c r="CB1" i="10"/>
  <c r="CE1" i="9"/>
  <c r="DO1" i="10"/>
  <c r="U1" i="9"/>
  <c r="AA1" i="9"/>
  <c r="V1" i="9"/>
  <c r="CT1" i="9"/>
  <c r="AJ1" i="9"/>
  <c r="Z1" i="9"/>
  <c r="CH1" i="10"/>
  <c r="CG1" i="10"/>
  <c r="BM1" i="10"/>
  <c r="DD1" i="9"/>
  <c r="DQ1" i="9"/>
  <c r="CY1" i="10"/>
  <c r="AD1" i="10"/>
  <c r="CU1" i="10"/>
  <c r="CO1" i="9"/>
  <c r="CP1" i="9"/>
  <c r="DM1" i="9"/>
  <c r="T1" i="10"/>
  <c r="P1" i="9"/>
  <c r="DO1" i="9"/>
  <c r="DL1" i="10"/>
  <c r="DQ1" i="10"/>
  <c r="DF1" i="10"/>
  <c r="DL1" i="9"/>
  <c r="CQ1" i="10"/>
  <c r="AT1" i="9"/>
  <c r="BI1" i="10"/>
  <c r="AU1" i="9"/>
  <c r="DK1" i="9"/>
  <c r="AP1" i="10"/>
  <c r="CB1" i="9"/>
  <c r="BE1" i="9"/>
  <c r="DM1" i="10"/>
  <c r="CK1" i="10"/>
  <c r="AI1" i="9"/>
  <c r="AJ1" i="10"/>
  <c r="L1" i="9"/>
  <c r="DB1" i="9"/>
  <c r="AR1" i="10"/>
  <c r="AS1" i="9"/>
  <c r="BN1" i="9"/>
  <c r="AN1" i="9"/>
  <c r="AP1" i="9"/>
  <c r="CD1" i="10"/>
  <c r="AW1" i="9"/>
  <c r="BC1" i="9"/>
  <c r="AF1" i="10"/>
  <c r="AS1" i="10"/>
  <c r="E1" i="10"/>
  <c r="AC1" i="10"/>
  <c r="Y1" i="9"/>
  <c r="DS1" i="9"/>
  <c r="Y1" i="10"/>
  <c r="BO1" i="9"/>
  <c r="BZ1" i="10"/>
  <c r="AR1" i="9"/>
  <c r="CY1" i="9"/>
  <c r="BS1" i="10"/>
  <c r="BY1" i="9"/>
  <c r="CV1" i="10"/>
  <c r="L1" i="10"/>
  <c r="BJ1" i="10"/>
  <c r="CZ1" i="9"/>
  <c r="CQ1" i="9"/>
  <c r="DP1" i="10"/>
  <c r="P1" i="10"/>
  <c r="CU1" i="9"/>
  <c r="AT1" i="10"/>
  <c r="BX1" i="9"/>
  <c r="CX1" i="9"/>
  <c r="BB1" i="9"/>
  <c r="DJ1" i="9"/>
  <c r="CP1" i="10"/>
  <c r="H1" i="9"/>
  <c r="BG1" i="10"/>
  <c r="BH1" i="10"/>
  <c r="Q1" i="9"/>
  <c r="W1" i="9"/>
  <c r="F1" i="10"/>
  <c r="CA1" i="10"/>
  <c r="BO1" i="10"/>
  <c r="DC1" i="9"/>
  <c r="BX1" i="10"/>
  <c r="U1" i="10"/>
  <c r="AH1" i="9"/>
  <c r="BW1" i="9"/>
  <c r="S53" i="13"/>
  <c r="O53" i="13"/>
  <c r="O64" i="13"/>
  <c r="AU9" i="13"/>
  <c r="BP1" i="10"/>
  <c r="BA1" i="10"/>
  <c r="BB1" i="10"/>
  <c r="AM1" i="9"/>
  <c r="CS1" i="9"/>
  <c r="X1" i="10"/>
  <c r="X1" i="9"/>
  <c r="J222" i="7"/>
  <c r="BV1" i="10"/>
  <c r="AZ1" i="10"/>
  <c r="C1" i="10"/>
  <c r="E116" i="7"/>
  <c r="K40" i="8"/>
  <c r="H40" i="8"/>
  <c r="D243" i="7"/>
  <c r="N10" i="8"/>
  <c r="O62" i="9"/>
  <c r="C295" i="7"/>
  <c r="D295" i="7"/>
  <c r="H346" i="7"/>
  <c r="I346" i="7"/>
  <c r="J324" i="7"/>
  <c r="K324" i="7"/>
  <c r="H324" i="7"/>
  <c r="J314" i="7"/>
  <c r="H314" i="7"/>
  <c r="K314" i="7"/>
  <c r="F8" i="12"/>
  <c r="F9" i="12" s="1"/>
  <c r="E8" i="12"/>
  <c r="E9" i="12" s="1"/>
  <c r="O93" i="8"/>
  <c r="I93" i="8"/>
  <c r="K93" i="8"/>
  <c r="M93" i="8"/>
  <c r="P93" i="8"/>
  <c r="N83" i="8"/>
  <c r="J83" i="8"/>
  <c r="P83" i="8"/>
  <c r="K83" i="8"/>
  <c r="M83" i="8"/>
  <c r="O83" i="8"/>
  <c r="I83" i="8"/>
  <c r="G83" i="8"/>
  <c r="K268" i="7"/>
  <c r="I268" i="7"/>
  <c r="H268" i="7"/>
  <c r="J268" i="7"/>
  <c r="I19" i="8"/>
  <c r="S1" i="9"/>
  <c r="AG1" i="9"/>
  <c r="D1" i="10"/>
  <c r="R1" i="10"/>
  <c r="K53" i="13"/>
  <c r="AM16" i="13"/>
  <c r="AQ16" i="13"/>
  <c r="AU16" i="13"/>
  <c r="AQ60" i="13"/>
  <c r="CR1" i="10"/>
  <c r="BQ1" i="10"/>
  <c r="AL1" i="10"/>
  <c r="BS1" i="9"/>
  <c r="AA1" i="10"/>
  <c r="AM1" i="10"/>
  <c r="BD1" i="9"/>
  <c r="AE1" i="10"/>
  <c r="N1" i="10"/>
  <c r="CE1" i="10"/>
  <c r="P20" i="8"/>
  <c r="DR1" i="10"/>
  <c r="H19" i="8"/>
  <c r="E253" i="7"/>
  <c r="D253" i="7"/>
  <c r="E218" i="7"/>
  <c r="C218" i="7"/>
  <c r="D111" i="7"/>
  <c r="P106" i="8"/>
  <c r="O106" i="8"/>
  <c r="M106" i="8"/>
  <c r="I106" i="8"/>
  <c r="G106" i="8"/>
  <c r="J106" i="8"/>
  <c r="K121" i="8"/>
  <c r="J121" i="8"/>
  <c r="G121" i="8"/>
  <c r="I121" i="8"/>
  <c r="H121" i="8"/>
  <c r="O121" i="8"/>
  <c r="J356" i="7"/>
  <c r="I356" i="7"/>
  <c r="K356" i="7"/>
  <c r="J345" i="7"/>
  <c r="I345" i="7"/>
  <c r="K345" i="7"/>
  <c r="J335" i="7"/>
  <c r="K335" i="7"/>
  <c r="H335" i="7"/>
  <c r="J323" i="7"/>
  <c r="K323" i="7"/>
  <c r="I323" i="7"/>
  <c r="O122" i="13"/>
  <c r="K122" i="13"/>
  <c r="S122" i="13"/>
  <c r="DR1" i="9"/>
  <c r="CJ1" i="10"/>
  <c r="CN1" i="9"/>
  <c r="DN1" i="10"/>
  <c r="E242" i="7"/>
  <c r="D242" i="7"/>
  <c r="C208" i="7"/>
  <c r="E208" i="7"/>
  <c r="E187" i="7"/>
  <c r="C187" i="7"/>
  <c r="D187" i="7"/>
  <c r="D171" i="7"/>
  <c r="E171" i="7"/>
  <c r="M100" i="8"/>
  <c r="P100" i="8"/>
  <c r="J100" i="8"/>
  <c r="K100" i="8"/>
  <c r="H100" i="8"/>
  <c r="H118" i="8"/>
  <c r="N118" i="8"/>
  <c r="J118" i="8"/>
  <c r="L118" i="8"/>
  <c r="M118" i="8"/>
  <c r="K118" i="8"/>
  <c r="J355" i="7"/>
  <c r="H355" i="7"/>
  <c r="K355" i="7"/>
  <c r="I355" i="7"/>
  <c r="AL1" i="9"/>
  <c r="V1" i="10"/>
  <c r="CI1" i="9"/>
  <c r="BU1" i="10"/>
  <c r="S1" i="10"/>
  <c r="BT1" i="9"/>
  <c r="AU1" i="10"/>
  <c r="CW1" i="9"/>
  <c r="E26" i="7"/>
  <c r="C343" i="7"/>
  <c r="D343" i="7"/>
  <c r="E343" i="7"/>
  <c r="C287" i="7"/>
  <c r="D287" i="7"/>
  <c r="C217" i="7"/>
  <c r="D217" i="7"/>
  <c r="E217" i="7"/>
  <c r="H103" i="7"/>
  <c r="I103" i="7"/>
  <c r="Q1" i="10"/>
  <c r="O1" i="10"/>
  <c r="AW1" i="10"/>
  <c r="AQ1" i="10"/>
  <c r="W1" i="10"/>
  <c r="T1" i="9"/>
  <c r="I1" i="10"/>
  <c r="N1" i="9"/>
  <c r="E1" i="9"/>
  <c r="D336" i="7"/>
  <c r="DB1" i="10"/>
  <c r="DN1" i="9"/>
  <c r="CR1" i="9"/>
  <c r="DG1" i="10"/>
  <c r="CW1" i="10"/>
  <c r="N20" i="8"/>
  <c r="BH1" i="9"/>
  <c r="D143" i="7"/>
  <c r="C143" i="7"/>
  <c r="D167" i="7"/>
  <c r="C167" i="7"/>
  <c r="H187" i="7"/>
  <c r="K187" i="7"/>
  <c r="I187" i="7"/>
  <c r="J187" i="7"/>
  <c r="I181" i="7"/>
  <c r="H181" i="7"/>
  <c r="H175" i="7"/>
  <c r="I175" i="7"/>
  <c r="I163" i="7"/>
  <c r="H163" i="7"/>
  <c r="I114" i="7"/>
  <c r="H114" i="7"/>
  <c r="AG1" i="10"/>
  <c r="BT1" i="10"/>
  <c r="D1" i="9"/>
  <c r="AO1" i="10"/>
  <c r="BR1" i="9"/>
  <c r="CJ1" i="9"/>
  <c r="DE1" i="9"/>
  <c r="DF1" i="9"/>
  <c r="AU40" i="13"/>
  <c r="CC1" i="10"/>
  <c r="AI1" i="10"/>
  <c r="CI1" i="10"/>
  <c r="AZ1" i="9"/>
  <c r="AV1" i="10"/>
  <c r="BZ1" i="9"/>
  <c r="AK1" i="9"/>
  <c r="E336" i="7"/>
  <c r="DI1" i="9"/>
  <c r="DP1" i="9"/>
  <c r="BL1" i="9"/>
  <c r="DE1" i="10"/>
  <c r="DI1" i="10"/>
  <c r="AE1" i="9"/>
  <c r="I222" i="7"/>
  <c r="D107" i="7"/>
  <c r="C107" i="7"/>
  <c r="E220" i="7"/>
  <c r="C220" i="7"/>
  <c r="D220" i="7"/>
  <c r="C214" i="7"/>
  <c r="D214" i="7"/>
  <c r="K246" i="7"/>
  <c r="J246" i="7"/>
  <c r="J240" i="7"/>
  <c r="H240" i="7"/>
  <c r="K240" i="7"/>
  <c r="J228" i="7"/>
  <c r="I228" i="7"/>
  <c r="H228" i="7"/>
  <c r="H108" i="7"/>
  <c r="I108" i="7"/>
  <c r="K85" i="13"/>
  <c r="S85" i="13"/>
  <c r="D130" i="7"/>
  <c r="AS3" i="10"/>
  <c r="B44" i="8"/>
  <c r="C244" i="7"/>
  <c r="D244" i="7"/>
  <c r="E244" i="7"/>
  <c r="C318" i="7"/>
  <c r="D318" i="7"/>
  <c r="E239" i="7"/>
  <c r="C239" i="7"/>
  <c r="K257" i="7"/>
  <c r="H257" i="7"/>
  <c r="H216" i="7"/>
  <c r="J216" i="7"/>
  <c r="K210" i="7"/>
  <c r="H210" i="7"/>
  <c r="I210" i="7"/>
  <c r="I204" i="7"/>
  <c r="H204" i="7"/>
  <c r="J204" i="7"/>
  <c r="O31" i="8"/>
  <c r="N31" i="8"/>
  <c r="G31" i="8"/>
  <c r="M31" i="8"/>
  <c r="I31" i="8"/>
  <c r="K31" i="8"/>
  <c r="D31" i="8"/>
  <c r="J31" i="8"/>
  <c r="L20" i="8"/>
  <c r="D20" i="8"/>
  <c r="J20" i="8"/>
  <c r="K20" i="8"/>
  <c r="O20" i="8"/>
  <c r="M20" i="8"/>
  <c r="G20" i="8"/>
  <c r="U10" i="8"/>
  <c r="L10" i="8"/>
  <c r="P10" i="8"/>
  <c r="I10" i="8"/>
  <c r="G10" i="8"/>
  <c r="H10" i="8"/>
  <c r="J10" i="8"/>
  <c r="CO1" i="10"/>
  <c r="K63" i="9"/>
  <c r="P63" i="9"/>
  <c r="D40" i="8"/>
  <c r="L40" i="8"/>
  <c r="N40" i="8"/>
  <c r="O40" i="8"/>
  <c r="J40" i="8"/>
  <c r="G40" i="8"/>
  <c r="I40" i="8"/>
  <c r="J68" i="9"/>
  <c r="O68" i="9"/>
  <c r="D363" i="7"/>
  <c r="C363" i="7"/>
  <c r="BW1" i="10"/>
  <c r="CL1" i="9"/>
  <c r="CV1" i="9"/>
  <c r="CG1" i="9"/>
  <c r="I1" i="9"/>
  <c r="C350" i="7"/>
  <c r="E350" i="7"/>
  <c r="D350" i="7"/>
  <c r="D36" i="7"/>
  <c r="E36" i="7"/>
  <c r="H291" i="7"/>
  <c r="J291" i="7"/>
  <c r="K262" i="7"/>
  <c r="J262" i="7"/>
  <c r="I262" i="7"/>
  <c r="L57" i="8"/>
  <c r="O57" i="8"/>
  <c r="M57" i="8"/>
  <c r="D57" i="8"/>
  <c r="N57" i="8"/>
  <c r="H57" i="8"/>
  <c r="J57" i="8"/>
  <c r="G57" i="8"/>
  <c r="I49" i="8"/>
  <c r="K49" i="8"/>
  <c r="M49" i="8"/>
  <c r="O49" i="8"/>
  <c r="N49" i="8"/>
  <c r="L49" i="8"/>
  <c r="H49" i="8"/>
  <c r="G105" i="13"/>
  <c r="AY59" i="13"/>
  <c r="BA40" i="10"/>
  <c r="AF3" i="13"/>
  <c r="AE16" i="13"/>
  <c r="BG22" i="10"/>
  <c r="W22" i="10"/>
  <c r="BA10" i="10"/>
  <c r="BA20" i="10"/>
  <c r="U22" i="10"/>
  <c r="AO6" i="10"/>
  <c r="BE22" i="10"/>
  <c r="O22" i="10"/>
  <c r="BA42" i="10"/>
  <c r="G117" i="13"/>
  <c r="G120" i="13"/>
  <c r="N102" i="13"/>
  <c r="AI42" i="13"/>
  <c r="AI56" i="13"/>
  <c r="I76" i="3"/>
  <c r="J76" i="3" s="1"/>
  <c r="AO44" i="10"/>
  <c r="BA24" i="10"/>
  <c r="BQ24" i="11" s="1"/>
  <c r="AI22" i="10"/>
  <c r="AE3" i="13"/>
  <c r="G84" i="13"/>
  <c r="Q34" i="10"/>
  <c r="BA6" i="10"/>
  <c r="M122" i="13"/>
  <c r="N116" i="13"/>
  <c r="M120" i="13"/>
  <c r="AX22" i="10"/>
  <c r="G22" i="10"/>
  <c r="S43" i="13"/>
  <c r="AO48" i="10"/>
  <c r="BP48" i="11" s="1"/>
  <c r="BG34" i="10"/>
  <c r="BA12" i="10"/>
  <c r="AG41" i="13"/>
  <c r="AG28" i="13"/>
  <c r="AO28" i="10"/>
  <c r="AO26" i="10"/>
  <c r="AO22" i="10"/>
  <c r="AE22" i="10"/>
  <c r="AA22" i="10"/>
  <c r="AO50" i="10"/>
  <c r="E271" i="7"/>
  <c r="D289" i="7"/>
  <c r="K73" i="13"/>
  <c r="L120" i="13"/>
  <c r="L105" i="13"/>
  <c r="W102" i="13"/>
  <c r="M64" i="9"/>
  <c r="K50" i="13"/>
  <c r="W108" i="13"/>
  <c r="M114" i="13"/>
  <c r="G114" i="13"/>
  <c r="AI61" i="13"/>
  <c r="AO20" i="10"/>
  <c r="BA32" i="10"/>
  <c r="G64" i="13"/>
  <c r="AG53" i="13"/>
  <c r="AO14" i="10"/>
  <c r="AO18" i="10"/>
  <c r="AS22" i="10"/>
  <c r="AO38" i="10"/>
  <c r="G122" i="13"/>
  <c r="G112" i="13"/>
  <c r="AI40" i="13"/>
  <c r="K92" i="13"/>
  <c r="O6" i="13"/>
  <c r="S18" i="13"/>
  <c r="L117" i="13"/>
  <c r="N105" i="13"/>
  <c r="G116" i="13"/>
  <c r="E119" i="13"/>
  <c r="AY55" i="13"/>
  <c r="F11" i="10"/>
  <c r="AO8" i="10"/>
  <c r="K109" i="13"/>
  <c r="AU22" i="10"/>
  <c r="AG4" i="13"/>
  <c r="AI34" i="10"/>
  <c r="AO16" i="10"/>
  <c r="BQ16" i="11" s="1"/>
  <c r="AK34" i="10"/>
  <c r="BI22" i="10"/>
  <c r="AO34" i="10"/>
  <c r="AO42" i="10"/>
  <c r="BA50" i="10"/>
  <c r="N117" i="13"/>
  <c r="AY57" i="13"/>
  <c r="BA8" i="10"/>
  <c r="AO40" i="10"/>
  <c r="C22" i="10"/>
  <c r="N64" i="13"/>
  <c r="S118" i="13"/>
  <c r="S109" i="13"/>
  <c r="AO24" i="10"/>
  <c r="AF4" i="13"/>
  <c r="L84" i="13"/>
  <c r="AO46" i="10"/>
  <c r="B13" i="12"/>
  <c r="O118" i="13"/>
  <c r="AU34" i="10"/>
  <c r="E106" i="13"/>
  <c r="D109" i="13"/>
  <c r="E122" i="13"/>
  <c r="N114" i="13"/>
  <c r="P66" i="9"/>
  <c r="G63" i="9"/>
  <c r="H72" i="9"/>
  <c r="O70" i="9"/>
  <c r="O67" i="9"/>
  <c r="O64" i="9"/>
  <c r="O71" i="9"/>
  <c r="M67" i="9"/>
  <c r="J64" i="9"/>
  <c r="J67" i="9"/>
  <c r="I64" i="9"/>
  <c r="M63" i="9"/>
  <c r="O65" i="9"/>
  <c r="L3" i="10"/>
  <c r="B26" i="12"/>
  <c r="B23" i="12"/>
  <c r="B19" i="12"/>
  <c r="B25" i="12"/>
  <c r="B33" i="12"/>
  <c r="B34" i="12"/>
  <c r="B17" i="12"/>
  <c r="B31" i="12"/>
  <c r="B35" i="12"/>
  <c r="B30" i="12"/>
  <c r="B22" i="12"/>
  <c r="B15" i="12"/>
  <c r="B29" i="12"/>
  <c r="B24" i="12"/>
  <c r="B18" i="12"/>
  <c r="B16" i="12"/>
  <c r="B20" i="12"/>
  <c r="B28" i="12"/>
  <c r="B27" i="12"/>
  <c r="B32" i="12"/>
  <c r="B21" i="12"/>
  <c r="Q17" i="12"/>
  <c r="Q15" i="12"/>
  <c r="Q35" i="12"/>
  <c r="N21" i="12"/>
  <c r="N22" i="12"/>
  <c r="AQ45" i="10"/>
  <c r="AM45" i="10"/>
  <c r="L45" i="10"/>
  <c r="BG45" i="10"/>
  <c r="AY45" i="10"/>
  <c r="AJ45" i="10"/>
  <c r="J45" i="10"/>
  <c r="M45" i="10"/>
  <c r="AB45" i="10"/>
  <c r="T45" i="10"/>
  <c r="K45" i="10"/>
  <c r="W45" i="10"/>
  <c r="BI45" i="10"/>
  <c r="G45" i="10"/>
  <c r="AH45" i="10"/>
  <c r="AZ45" i="10"/>
  <c r="H45" i="10"/>
  <c r="U45" i="10"/>
  <c r="Z45" i="10"/>
  <c r="AE45" i="10"/>
  <c r="E45" i="10"/>
  <c r="BD45" i="10"/>
  <c r="AF45" i="10"/>
  <c r="AA45" i="10"/>
  <c r="AK45" i="10"/>
  <c r="AN45" i="10"/>
  <c r="P45" i="10"/>
  <c r="D45" i="10"/>
  <c r="C45" i="10"/>
  <c r="BE45" i="10"/>
  <c r="V45" i="10"/>
  <c r="X45" i="10"/>
  <c r="Y45" i="10"/>
  <c r="AP45" i="10"/>
  <c r="AU45" i="10"/>
  <c r="AX45" i="10"/>
  <c r="AR45" i="10"/>
  <c r="BC45" i="10"/>
  <c r="AD45" i="10"/>
  <c r="AS45" i="10"/>
  <c r="AO45" i="10"/>
  <c r="AL45" i="10"/>
  <c r="S45" i="10"/>
  <c r="AV45" i="10"/>
  <c r="AI54" i="13"/>
  <c r="AY54" i="13"/>
  <c r="AM19" i="13"/>
  <c r="K117" i="8"/>
  <c r="D305" i="7"/>
  <c r="E241" i="7"/>
  <c r="R45" i="10"/>
  <c r="I8" i="8"/>
  <c r="U8" i="8"/>
  <c r="BT3" i="9"/>
  <c r="AW3" i="9"/>
  <c r="CI3" i="9"/>
  <c r="BJ3" i="9"/>
  <c r="CF3" i="9"/>
  <c r="BH3" i="9"/>
  <c r="BL3" i="9"/>
  <c r="CZ3" i="9"/>
  <c r="DQ3" i="10"/>
  <c r="CB3" i="9"/>
  <c r="CX3" i="10"/>
  <c r="BP3" i="9"/>
  <c r="CM3" i="10"/>
  <c r="DQ3" i="9"/>
  <c r="DH3" i="10"/>
  <c r="S19" i="13"/>
  <c r="K14" i="13"/>
  <c r="N17" i="12"/>
  <c r="H353" i="7"/>
  <c r="N117" i="8"/>
  <c r="D340" i="7"/>
  <c r="BA45" i="10"/>
  <c r="C322" i="7"/>
  <c r="E322" i="7"/>
  <c r="D341" i="7"/>
  <c r="E341" i="7"/>
  <c r="D354" i="7"/>
  <c r="E354" i="7"/>
  <c r="D47" i="8"/>
  <c r="K47" i="8"/>
  <c r="O47" i="8"/>
  <c r="I47" i="8"/>
  <c r="P47" i="8"/>
  <c r="G16" i="8"/>
  <c r="K16" i="8"/>
  <c r="U7" i="8"/>
  <c r="J7" i="8"/>
  <c r="M7" i="8"/>
  <c r="P7" i="8"/>
  <c r="S116" i="13"/>
  <c r="O116" i="13"/>
  <c r="K116" i="13"/>
  <c r="C61" i="13"/>
  <c r="AG61" i="13"/>
  <c r="AE61" i="13"/>
  <c r="AF61" i="13"/>
  <c r="Q45" i="10"/>
  <c r="N27" i="12"/>
  <c r="N30" i="12"/>
  <c r="N31" i="12"/>
  <c r="AU25" i="13"/>
  <c r="E90" i="13"/>
  <c r="I353" i="7"/>
  <c r="C90" i="13"/>
  <c r="AW45" i="10"/>
  <c r="H54" i="8"/>
  <c r="J54" i="8"/>
  <c r="O54" i="8"/>
  <c r="P54" i="8"/>
  <c r="G54" i="8"/>
  <c r="I54" i="8"/>
  <c r="I15" i="8"/>
  <c r="L15" i="8"/>
  <c r="M15" i="8"/>
  <c r="W58" i="13"/>
  <c r="G58" i="13"/>
  <c r="N29" i="12"/>
  <c r="AI45" i="10"/>
  <c r="E331" i="7"/>
  <c r="D331" i="7"/>
  <c r="N28" i="12"/>
  <c r="S65" i="13"/>
  <c r="D222" i="7"/>
  <c r="E35" i="7"/>
  <c r="I293" i="7"/>
  <c r="K293" i="7"/>
  <c r="J293" i="7"/>
  <c r="J287" i="7"/>
  <c r="I287" i="7"/>
  <c r="H287" i="7"/>
  <c r="I69" i="8"/>
  <c r="G69" i="8"/>
  <c r="N69" i="8"/>
  <c r="W87" i="13"/>
  <c r="M87" i="13"/>
  <c r="N87" i="13"/>
  <c r="G87" i="13"/>
  <c r="N16" i="12"/>
  <c r="D174" i="7"/>
  <c r="E305" i="7"/>
  <c r="E222" i="7"/>
  <c r="E289" i="7"/>
  <c r="I45" i="10"/>
  <c r="AC45" i="10"/>
  <c r="C197" i="7"/>
  <c r="D197" i="7"/>
  <c r="H281" i="7"/>
  <c r="K281" i="7"/>
  <c r="J281" i="7"/>
  <c r="N68" i="8"/>
  <c r="J68" i="8"/>
  <c r="W79" i="13"/>
  <c r="M79" i="13"/>
  <c r="L79" i="13"/>
  <c r="N33" i="12"/>
  <c r="K353" i="7"/>
  <c r="BF45" i="10"/>
  <c r="H235" i="7"/>
  <c r="J235" i="7"/>
  <c r="H229" i="7"/>
  <c r="I229" i="7"/>
  <c r="O24" i="8"/>
  <c r="M24" i="8"/>
  <c r="O103" i="13"/>
  <c r="S103" i="13"/>
  <c r="K103" i="13"/>
  <c r="S81" i="13"/>
  <c r="K81" i="13"/>
  <c r="BF44" i="10"/>
  <c r="BF30" i="10"/>
  <c r="BF34" i="10"/>
  <c r="BF48" i="10"/>
  <c r="BF20" i="10"/>
  <c r="BF11" i="10"/>
  <c r="BF12" i="10"/>
  <c r="BF37" i="10"/>
  <c r="BF40" i="10"/>
  <c r="BF10" i="10"/>
  <c r="BF39" i="10"/>
  <c r="BF46" i="10"/>
  <c r="BF7" i="10"/>
  <c r="BF27" i="10"/>
  <c r="BF13" i="10"/>
  <c r="BF14" i="10"/>
  <c r="BF35" i="10"/>
  <c r="BF23" i="10"/>
  <c r="BF18" i="10"/>
  <c r="BF17" i="10"/>
  <c r="BF43" i="10"/>
  <c r="BF24" i="10"/>
  <c r="BF31" i="10"/>
  <c r="BF26" i="10"/>
  <c r="BF42" i="10"/>
  <c r="BF28" i="10"/>
  <c r="BF36" i="10"/>
  <c r="BF33" i="10"/>
  <c r="I171" i="7"/>
  <c r="AT40" i="10"/>
  <c r="AT14" i="10"/>
  <c r="AT31" i="10"/>
  <c r="AT49" i="10"/>
  <c r="BQ49" i="11" s="1"/>
  <c r="AT41" i="10"/>
  <c r="BP41" i="11" s="1"/>
  <c r="AT37" i="10"/>
  <c r="AT29" i="10"/>
  <c r="BP29" i="11" s="1"/>
  <c r="AT17" i="10"/>
  <c r="AT5" i="10"/>
  <c r="AT46" i="10"/>
  <c r="AT16" i="10"/>
  <c r="AT15" i="10"/>
  <c r="BR15" i="11" s="1"/>
  <c r="AT47" i="10"/>
  <c r="AT30" i="10"/>
  <c r="AT20" i="10"/>
  <c r="AT9" i="10"/>
  <c r="BP9" i="11" s="1"/>
  <c r="I135" i="7"/>
  <c r="AT43" i="10"/>
  <c r="AT19" i="10"/>
  <c r="BR19" i="11" s="1"/>
  <c r="AT32" i="10"/>
  <c r="AT21" i="10"/>
  <c r="AT26" i="10"/>
  <c r="AT36" i="10"/>
  <c r="AT10" i="10"/>
  <c r="AT34" i="10"/>
  <c r="AT7" i="10"/>
  <c r="AT33" i="10"/>
  <c r="AT22" i="10"/>
  <c r="AT27" i="10"/>
  <c r="I46" i="13"/>
  <c r="AT35" i="10"/>
  <c r="AT23" i="10"/>
  <c r="AT50" i="10"/>
  <c r="AT28" i="10"/>
  <c r="AT24" i="10"/>
  <c r="AT13" i="10"/>
  <c r="K24" i="13"/>
  <c r="K36" i="13"/>
  <c r="W76" i="13"/>
  <c r="L76" i="13"/>
  <c r="N76" i="13"/>
  <c r="G76" i="13"/>
  <c r="L87" i="13"/>
  <c r="N15" i="12"/>
  <c r="N20" i="12"/>
  <c r="D117" i="8"/>
  <c r="F45" i="10"/>
  <c r="K58" i="13"/>
  <c r="S58" i="13"/>
  <c r="D211" i="7"/>
  <c r="E211" i="7"/>
  <c r="O76" i="8"/>
  <c r="O111" i="13"/>
  <c r="S111" i="13"/>
  <c r="K111" i="13"/>
  <c r="AU14" i="13"/>
  <c r="G117" i="8"/>
  <c r="J117" i="8"/>
  <c r="J257" i="7"/>
  <c r="I257" i="7"/>
  <c r="K251" i="7"/>
  <c r="H251" i="7"/>
  <c r="I251" i="7"/>
  <c r="G85" i="8"/>
  <c r="I85" i="8"/>
  <c r="K32" i="8"/>
  <c r="L32" i="8"/>
  <c r="W25" i="10"/>
  <c r="AH25" i="10"/>
  <c r="AL25" i="10"/>
  <c r="AI25" i="10"/>
  <c r="L25" i="10"/>
  <c r="AQ25" i="10"/>
  <c r="AA25" i="10"/>
  <c r="AM25" i="10"/>
  <c r="N25" i="10"/>
  <c r="T25" i="10"/>
  <c r="BI25" i="10"/>
  <c r="U25" i="10"/>
  <c r="BB25" i="10"/>
  <c r="BC25" i="10"/>
  <c r="BJ25" i="10"/>
  <c r="AU25" i="10"/>
  <c r="AW25" i="10"/>
  <c r="R25" i="10"/>
  <c r="P25" i="10"/>
  <c r="X25" i="10"/>
  <c r="AC25" i="10"/>
  <c r="K25" i="10"/>
  <c r="AF25" i="10"/>
  <c r="AE25" i="10"/>
  <c r="AO25" i="10"/>
  <c r="AV25" i="10"/>
  <c r="H25" i="10"/>
  <c r="AK25" i="10"/>
  <c r="I25" i="10"/>
  <c r="BG25" i="10"/>
  <c r="AD25" i="10"/>
  <c r="AJ25" i="10"/>
  <c r="AB25" i="10"/>
  <c r="AZ25" i="10"/>
  <c r="Y25" i="10"/>
  <c r="E25" i="10"/>
  <c r="Q25" i="10"/>
  <c r="BD25" i="10"/>
  <c r="AX25" i="10"/>
  <c r="AS25" i="10"/>
  <c r="Z25" i="10"/>
  <c r="AP25" i="10"/>
  <c r="S25" i="10"/>
  <c r="BH25" i="10"/>
  <c r="AR25" i="10"/>
  <c r="P13" i="10"/>
  <c r="AP13" i="10"/>
  <c r="K13" i="10"/>
  <c r="O13" i="10"/>
  <c r="AZ13" i="10"/>
  <c r="AV13" i="10"/>
  <c r="BD13" i="10"/>
  <c r="V13" i="10"/>
  <c r="AX13" i="10"/>
  <c r="AD13" i="10"/>
  <c r="AJ13" i="10"/>
  <c r="AF13" i="10"/>
  <c r="R13" i="10"/>
  <c r="S13" i="10"/>
  <c r="D13" i="10"/>
  <c r="AK13" i="10"/>
  <c r="N13" i="10"/>
  <c r="AL13" i="10"/>
  <c r="BG13" i="10"/>
  <c r="AW13" i="10"/>
  <c r="BJ13" i="10"/>
  <c r="AB13" i="10"/>
  <c r="T13" i="10"/>
  <c r="C13" i="10"/>
  <c r="AS13" i="10"/>
  <c r="J13" i="10"/>
  <c r="M13" i="10"/>
  <c r="AQ13" i="10"/>
  <c r="L13" i="10"/>
  <c r="Q13" i="10"/>
  <c r="Z13" i="10"/>
  <c r="AU13" i="10"/>
  <c r="I13" i="10"/>
  <c r="AR13" i="10"/>
  <c r="AE13" i="10"/>
  <c r="AI13" i="10"/>
  <c r="BE13" i="10"/>
  <c r="Y13" i="10"/>
  <c r="X13" i="10"/>
  <c r="H13" i="10"/>
  <c r="BB13" i="10"/>
  <c r="U13" i="10"/>
  <c r="G13" i="10"/>
  <c r="AN13" i="10"/>
  <c r="K121" i="13"/>
  <c r="S121" i="13"/>
  <c r="O121" i="13"/>
  <c r="N34" i="12"/>
  <c r="N32" i="12"/>
  <c r="P117" i="8"/>
  <c r="D325" i="7"/>
  <c r="M117" i="8"/>
  <c r="E32" i="7"/>
  <c r="AT45" i="10"/>
  <c r="AG45" i="10"/>
  <c r="I84" i="8"/>
  <c r="D84" i="8"/>
  <c r="M84" i="8"/>
  <c r="G36" i="10"/>
  <c r="AO36" i="10"/>
  <c r="J36" i="10"/>
  <c r="AR36" i="10"/>
  <c r="T36" i="10"/>
  <c r="BD36" i="10"/>
  <c r="AG36" i="10"/>
  <c r="AE36" i="10"/>
  <c r="C36" i="10"/>
  <c r="O36" i="10"/>
  <c r="S36" i="10"/>
  <c r="F36" i="10"/>
  <c r="AS36" i="10"/>
  <c r="AU36" i="10"/>
  <c r="Z36" i="10"/>
  <c r="BH36" i="10"/>
  <c r="I36" i="10"/>
  <c r="AP36" i="10"/>
  <c r="Y36" i="10"/>
  <c r="AC36" i="10"/>
  <c r="AI36" i="10"/>
  <c r="AM36" i="10"/>
  <c r="Q36" i="10"/>
  <c r="AA36" i="10"/>
  <c r="AH36" i="10"/>
  <c r="AX36" i="10"/>
  <c r="D36" i="10"/>
  <c r="BC36" i="10"/>
  <c r="U36" i="10"/>
  <c r="AK36" i="10"/>
  <c r="R36" i="10"/>
  <c r="N36" i="10"/>
  <c r="AV36" i="10"/>
  <c r="AF36" i="10"/>
  <c r="P36" i="10"/>
  <c r="V36" i="10"/>
  <c r="AQ36" i="10"/>
  <c r="BA36" i="10"/>
  <c r="BG36" i="10"/>
  <c r="BE36" i="10"/>
  <c r="BI36" i="10"/>
  <c r="W36" i="10"/>
  <c r="AZ36" i="10"/>
  <c r="H36" i="10"/>
  <c r="E36" i="10"/>
  <c r="AW36" i="10"/>
  <c r="K36" i="10"/>
  <c r="AY36" i="10"/>
  <c r="O45" i="10"/>
  <c r="N35" i="12"/>
  <c r="N26" i="12"/>
  <c r="K65" i="13"/>
  <c r="N25" i="12"/>
  <c r="N23" i="12"/>
  <c r="N18" i="12"/>
  <c r="N19" i="12"/>
  <c r="S25" i="13"/>
  <c r="AQ14" i="13"/>
  <c r="L117" i="8"/>
  <c r="C325" i="7"/>
  <c r="E340" i="7"/>
  <c r="BH45" i="10"/>
  <c r="N45" i="10"/>
  <c r="BB45" i="10"/>
  <c r="E238" i="7"/>
  <c r="D238" i="7"/>
  <c r="C238" i="7"/>
  <c r="N93" i="8"/>
  <c r="D93" i="8"/>
  <c r="C97" i="13"/>
  <c r="D97" i="13"/>
  <c r="C29" i="13"/>
  <c r="AE29" i="13"/>
  <c r="AF29" i="13"/>
  <c r="AG29" i="13"/>
  <c r="AG17" i="13"/>
  <c r="D17" i="13"/>
  <c r="E17" i="13"/>
  <c r="C5" i="13"/>
  <c r="AE5" i="13"/>
  <c r="AF5" i="13"/>
  <c r="AG5" i="13"/>
  <c r="C42" i="13"/>
  <c r="AG42" i="13"/>
  <c r="AE42" i="13"/>
  <c r="AF42" i="13"/>
  <c r="W106" i="13"/>
  <c r="G118" i="13"/>
  <c r="C122" i="13"/>
  <c r="N106" i="13"/>
  <c r="L103" i="13"/>
  <c r="N115" i="13"/>
  <c r="E114" i="13"/>
  <c r="AM12" i="13"/>
  <c r="K18" i="13"/>
  <c r="E108" i="13"/>
  <c r="W118" i="13"/>
  <c r="AI53" i="13"/>
  <c r="W120" i="13"/>
  <c r="N121" i="13"/>
  <c r="M112" i="13"/>
  <c r="L110" i="13"/>
  <c r="C117" i="13"/>
  <c r="AY60" i="13"/>
  <c r="BI46" i="10"/>
  <c r="AW18" i="10"/>
  <c r="AK6" i="10"/>
  <c r="D114" i="13"/>
  <c r="D108" i="13"/>
  <c r="AI37" i="13"/>
  <c r="H67" i="9"/>
  <c r="I3" i="9"/>
  <c r="M72" i="9"/>
  <c r="T3" i="10"/>
  <c r="B19" i="8"/>
  <c r="U3" i="9"/>
  <c r="AN3" i="10"/>
  <c r="AF13" i="11"/>
  <c r="AH12" i="11"/>
  <c r="AF38" i="11"/>
  <c r="AG32" i="11"/>
  <c r="AG26" i="11"/>
  <c r="AH20" i="11"/>
  <c r="AG46" i="11"/>
  <c r="AH43" i="11"/>
  <c r="AH40" i="11"/>
  <c r="AF31" i="11"/>
  <c r="K72" i="9"/>
  <c r="K69" i="9"/>
  <c r="K62" i="9"/>
  <c r="B11" i="8"/>
  <c r="AF20" i="11"/>
  <c r="F3" i="10"/>
  <c r="AF32" i="11"/>
  <c r="B5" i="8"/>
  <c r="B38" i="8"/>
  <c r="AG20" i="11"/>
  <c r="V3" i="10"/>
  <c r="AN3" i="9"/>
  <c r="P69" i="9"/>
  <c r="K3" i="10"/>
  <c r="P72" i="9"/>
  <c r="L3" i="9"/>
  <c r="AC3" i="9"/>
  <c r="B4" i="8"/>
  <c r="AO3" i="9"/>
  <c r="AA3" i="9"/>
  <c r="I63" i="9"/>
  <c r="AC3" i="10"/>
  <c r="AF3" i="9"/>
  <c r="K3" i="9"/>
  <c r="U3" i="10"/>
  <c r="Q3" i="9"/>
  <c r="E3" i="9"/>
  <c r="B9" i="8"/>
  <c r="C3" i="10"/>
  <c r="B8" i="8"/>
  <c r="J3" i="9"/>
  <c r="AD3" i="10"/>
  <c r="AE3" i="9"/>
  <c r="B23" i="8"/>
  <c r="B7" i="8"/>
  <c r="D3" i="9"/>
  <c r="Y3" i="9"/>
  <c r="B28" i="8"/>
  <c r="AQ3" i="9"/>
  <c r="B35" i="8"/>
  <c r="D3" i="10"/>
  <c r="R3" i="9"/>
  <c r="B12" i="8"/>
  <c r="M3" i="10"/>
  <c r="AH3" i="10"/>
  <c r="B13" i="8"/>
  <c r="N3" i="10"/>
  <c r="Z3" i="10"/>
  <c r="H65" i="9"/>
  <c r="B24" i="8"/>
  <c r="AB3" i="10"/>
  <c r="AG3" i="10"/>
  <c r="M70" i="9"/>
  <c r="Y3" i="10"/>
  <c r="B32" i="8"/>
  <c r="M65" i="9"/>
  <c r="P67" i="9"/>
  <c r="AK3" i="10"/>
  <c r="B34" i="8"/>
  <c r="AL3" i="9"/>
  <c r="W3" i="10"/>
  <c r="AI3" i="10"/>
  <c r="B22" i="8"/>
  <c r="AJ3" i="10"/>
  <c r="E3" i="10"/>
  <c r="BQ37" i="11"/>
  <c r="H71" i="9"/>
  <c r="M69" i="9"/>
  <c r="AP3" i="9"/>
  <c r="B40" i="8"/>
  <c r="AO3" i="10"/>
  <c r="S3" i="10"/>
  <c r="T3" i="9"/>
  <c r="B18" i="8"/>
  <c r="B33" i="8"/>
  <c r="B20" i="8"/>
  <c r="P3" i="9"/>
  <c r="B15" i="8"/>
  <c r="M71" i="9"/>
  <c r="H69" i="9"/>
  <c r="I72" i="9"/>
  <c r="I69" i="9"/>
  <c r="I66" i="9"/>
  <c r="BP37" i="11"/>
  <c r="N66" i="9"/>
  <c r="N69" i="9"/>
  <c r="H70" i="9"/>
  <c r="N72" i="9"/>
  <c r="B49" i="8"/>
  <c r="AY3" i="9"/>
  <c r="AX3" i="10"/>
  <c r="B17" i="8"/>
  <c r="O3" i="10"/>
  <c r="B16" i="8"/>
  <c r="AF12" i="3"/>
  <c r="B41" i="8"/>
  <c r="AB3" i="9"/>
  <c r="R3" i="10"/>
  <c r="BC3" i="9"/>
  <c r="BB3" i="10"/>
  <c r="B53" i="8"/>
  <c r="N62" i="9"/>
  <c r="O72" i="9"/>
  <c r="BQ11" i="11"/>
  <c r="AE3" i="10"/>
  <c r="B52" i="8"/>
  <c r="BB3" i="9"/>
  <c r="BA3" i="10"/>
  <c r="DV65" i="10"/>
  <c r="DV57" i="10"/>
  <c r="DU84" i="10"/>
  <c r="DU62" i="10"/>
  <c r="DU104" i="10"/>
  <c r="DU103" i="10"/>
  <c r="DW105" i="9"/>
  <c r="DW55" i="9"/>
  <c r="DV61" i="9"/>
  <c r="DV98" i="9"/>
  <c r="DV45" i="10"/>
  <c r="DU60" i="10"/>
  <c r="DU54" i="10"/>
  <c r="DU80" i="10"/>
  <c r="DU87" i="10"/>
  <c r="DW81" i="9"/>
  <c r="DW118" i="9"/>
  <c r="DV69" i="9"/>
  <c r="DV106" i="9"/>
  <c r="DV36" i="9"/>
  <c r="DV82" i="10"/>
  <c r="DV87" i="10"/>
  <c r="DW57" i="9"/>
  <c r="DV43" i="9"/>
  <c r="DU24" i="10"/>
  <c r="DU44" i="10"/>
  <c r="DW72" i="9"/>
  <c r="DV94" i="9"/>
  <c r="DU5" i="10"/>
  <c r="DU114" i="10"/>
  <c r="DV100" i="10"/>
  <c r="DW18" i="9"/>
  <c r="DV97" i="9"/>
  <c r="DV40" i="9"/>
  <c r="DW107" i="9"/>
  <c r="DU111" i="10"/>
  <c r="DV90" i="10"/>
  <c r="DV8" i="9"/>
  <c r="DV26" i="10"/>
  <c r="DV81" i="10"/>
  <c r="DV77" i="10"/>
  <c r="DV6" i="10"/>
  <c r="DU78" i="10"/>
  <c r="DV11" i="10"/>
  <c r="DV16" i="10"/>
  <c r="DW76" i="9"/>
  <c r="DW121" i="9"/>
  <c r="DV77" i="9"/>
  <c r="DV114" i="9"/>
  <c r="DV69" i="10"/>
  <c r="DU108" i="10"/>
  <c r="DU70" i="10"/>
  <c r="DU124" i="10"/>
  <c r="DU123" i="10"/>
  <c r="DW84" i="9"/>
  <c r="DW15" i="9"/>
  <c r="DV85" i="9"/>
  <c r="DV122" i="9"/>
  <c r="DV76" i="9"/>
  <c r="DV114" i="10"/>
  <c r="DV119" i="10"/>
  <c r="DV9" i="9"/>
  <c r="DV75" i="9"/>
  <c r="DU120" i="10"/>
  <c r="DV7" i="10"/>
  <c r="DW104" i="9"/>
  <c r="DW19" i="9"/>
  <c r="DV12" i="9"/>
  <c r="DU49" i="10"/>
  <c r="DU75" i="10"/>
  <c r="DU76" i="10"/>
  <c r="DW50" i="9"/>
  <c r="DV32" i="9"/>
  <c r="DV100" i="9"/>
  <c r="DV113" i="9"/>
  <c r="DW32" i="9"/>
  <c r="DU98" i="10"/>
  <c r="DU43" i="10"/>
  <c r="DV97" i="10"/>
  <c r="DV101" i="10"/>
  <c r="DV22" i="10"/>
  <c r="DU94" i="10"/>
  <c r="DV27" i="10"/>
  <c r="DV48" i="10"/>
  <c r="DW14" i="9"/>
  <c r="DW71" i="9"/>
  <c r="DV93" i="9"/>
  <c r="DV20" i="9"/>
  <c r="DV89" i="10"/>
  <c r="DV14" i="10"/>
  <c r="DU86" i="10"/>
  <c r="DV19" i="10"/>
  <c r="DV32" i="10"/>
  <c r="DW97" i="9"/>
  <c r="DW31" i="9"/>
  <c r="DV101" i="9"/>
  <c r="DV44" i="9"/>
  <c r="DV9" i="10"/>
  <c r="DU26" i="10"/>
  <c r="DU31" i="10"/>
  <c r="DW85" i="9"/>
  <c r="DV41" i="9"/>
  <c r="DV99" i="9"/>
  <c r="DV34" i="10"/>
  <c r="DV39" i="10"/>
  <c r="DW13" i="9"/>
  <c r="DW51" i="9"/>
  <c r="DV108" i="9"/>
  <c r="DU93" i="10"/>
  <c r="DV20" i="10"/>
  <c r="DW16" i="9"/>
  <c r="DW82" i="9"/>
  <c r="DV6" i="9"/>
  <c r="DU29" i="10"/>
  <c r="DV86" i="9"/>
  <c r="DW33" i="9"/>
  <c r="DU20" i="10"/>
  <c r="DU34" i="10"/>
  <c r="DW9" i="9"/>
  <c r="DV113" i="10"/>
  <c r="DV121" i="10"/>
  <c r="DV38" i="10"/>
  <c r="DU110" i="10"/>
  <c r="DV43" i="10"/>
  <c r="DV88" i="10"/>
  <c r="DW92" i="9"/>
  <c r="DW30" i="9"/>
  <c r="DV109" i="9"/>
  <c r="DV72" i="9"/>
  <c r="DV109" i="10"/>
  <c r="DV30" i="10"/>
  <c r="DU102" i="10"/>
  <c r="DV35" i="10"/>
  <c r="DV68" i="10"/>
  <c r="DW100" i="9"/>
  <c r="DW47" i="9"/>
  <c r="DV117" i="9"/>
  <c r="DV96" i="9"/>
  <c r="DV53" i="10"/>
  <c r="DU58" i="10"/>
  <c r="DU95" i="10"/>
  <c r="DW117" i="9"/>
  <c r="DV73" i="9"/>
  <c r="DV123" i="9"/>
  <c r="DV66" i="10"/>
  <c r="DV71" i="10"/>
  <c r="DW41" i="9"/>
  <c r="DW83" i="9"/>
  <c r="DV27" i="9"/>
  <c r="DV56" i="10"/>
  <c r="DV92" i="10"/>
  <c r="DW48" i="9"/>
  <c r="DW114" i="9"/>
  <c r="DV38" i="9"/>
  <c r="DU96" i="10"/>
  <c r="DV51" i="9"/>
  <c r="DW34" i="9"/>
  <c r="DV95" i="10"/>
  <c r="DW5" i="9"/>
  <c r="DV80" i="9"/>
  <c r="AR3" i="9"/>
  <c r="DU9" i="10"/>
  <c r="DU21" i="10"/>
  <c r="DV54" i="10"/>
  <c r="DU35" i="10"/>
  <c r="DV59" i="10"/>
  <c r="DU16" i="10"/>
  <c r="DW46" i="9"/>
  <c r="DW87" i="9"/>
  <c r="DV16" i="9"/>
  <c r="DV112" i="9"/>
  <c r="DU13" i="10"/>
  <c r="DV46" i="10"/>
  <c r="DU118" i="10"/>
  <c r="DV51" i="10"/>
  <c r="DV112" i="10"/>
  <c r="DW113" i="9"/>
  <c r="DW63" i="9"/>
  <c r="DV48" i="9"/>
  <c r="DV7" i="9"/>
  <c r="DV93" i="10"/>
  <c r="DU90" i="10"/>
  <c r="DV40" i="10"/>
  <c r="DV105" i="9"/>
  <c r="DV52" i="9"/>
  <c r="DV98" i="10"/>
  <c r="DV103" i="10"/>
  <c r="DW73" i="9"/>
  <c r="DW115" i="9"/>
  <c r="DV59" i="9"/>
  <c r="DU48" i="10"/>
  <c r="DU68" i="10"/>
  <c r="DW80" i="9"/>
  <c r="DW27" i="9"/>
  <c r="DV70" i="9"/>
  <c r="DV122" i="10"/>
  <c r="DV64" i="9"/>
  <c r="DW43" i="9"/>
  <c r="DV60" i="10"/>
  <c r="DV118" i="9"/>
  <c r="AQ3" i="10"/>
  <c r="DU25" i="10"/>
  <c r="DU45" i="10"/>
  <c r="DV70" i="10"/>
  <c r="DU67" i="10"/>
  <c r="DV75" i="10"/>
  <c r="DU64" i="10"/>
  <c r="DW108" i="9"/>
  <c r="DW62" i="9"/>
  <c r="DV68" i="9"/>
  <c r="DV15" i="9"/>
  <c r="DU33" i="10"/>
  <c r="DV62" i="10"/>
  <c r="DU55" i="10"/>
  <c r="DV67" i="10"/>
  <c r="DU40" i="10"/>
  <c r="DW116" i="9"/>
  <c r="DW6" i="9"/>
  <c r="DW79" i="9"/>
  <c r="DV92" i="9"/>
  <c r="DV23" i="9"/>
  <c r="DU17" i="10"/>
  <c r="DU122" i="10"/>
  <c r="DV124" i="10"/>
  <c r="DW26" i="9"/>
  <c r="DV60" i="9"/>
  <c r="DV116" i="9"/>
  <c r="DU10" i="10"/>
  <c r="DU15" i="10"/>
  <c r="DW101" i="9"/>
  <c r="DV25" i="9"/>
  <c r="DV91" i="9"/>
  <c r="DV10" i="10"/>
  <c r="DV15" i="10"/>
  <c r="DW112" i="9"/>
  <c r="DW59" i="9"/>
  <c r="DV102" i="9"/>
  <c r="DU47" i="10"/>
  <c r="DW64" i="9"/>
  <c r="DV21" i="10"/>
  <c r="DU41" i="10"/>
  <c r="DU65" i="10"/>
  <c r="DV86" i="10"/>
  <c r="DU99" i="10"/>
  <c r="DV91" i="10"/>
  <c r="DU116" i="10"/>
  <c r="DW124" i="9"/>
  <c r="DW78" i="9"/>
  <c r="DW103" i="9"/>
  <c r="DV120" i="9"/>
  <c r="DV31" i="9"/>
  <c r="DU53" i="10"/>
  <c r="DV78" i="10"/>
  <c r="DU83" i="10"/>
  <c r="DV83" i="10"/>
  <c r="DU88" i="10"/>
  <c r="DW25" i="9"/>
  <c r="DW22" i="9"/>
  <c r="DW95" i="9"/>
  <c r="DV10" i="9"/>
  <c r="DV39" i="9"/>
  <c r="DU61" i="10"/>
  <c r="DU91" i="10"/>
  <c r="DU100" i="10"/>
  <c r="DW58" i="9"/>
  <c r="DV14" i="9"/>
  <c r="DV29" i="10"/>
  <c r="DU42" i="10"/>
  <c r="DU63" i="10"/>
  <c r="DW10" i="9"/>
  <c r="DV57" i="9"/>
  <c r="DV111" i="9"/>
  <c r="DV42" i="10"/>
  <c r="DV47" i="10"/>
  <c r="DW21" i="9"/>
  <c r="DV28" i="9"/>
  <c r="DU112" i="10"/>
  <c r="DV61" i="10"/>
  <c r="DV49" i="9"/>
  <c r="DW65" i="9"/>
  <c r="DU107" i="10"/>
  <c r="B42" i="8"/>
  <c r="DU57" i="10"/>
  <c r="DU85" i="10"/>
  <c r="DV102" i="10"/>
  <c r="DV8" i="10"/>
  <c r="DV107" i="10"/>
  <c r="DW12" i="9"/>
  <c r="DW94" i="9"/>
  <c r="DW119" i="9"/>
  <c r="DV18" i="9"/>
  <c r="DV47" i="9"/>
  <c r="DU77" i="10"/>
  <c r="DV94" i="10"/>
  <c r="DU115" i="10"/>
  <c r="DV99" i="10"/>
  <c r="DW20" i="9"/>
  <c r="DW37" i="9"/>
  <c r="DW38" i="9"/>
  <c r="DW111" i="9"/>
  <c r="DV26" i="9"/>
  <c r="DV55" i="9"/>
  <c r="DU101" i="10"/>
  <c r="DV36" i="10"/>
  <c r="DW24" i="9"/>
  <c r="DW90" i="9"/>
  <c r="DV46" i="9"/>
  <c r="DV73" i="10"/>
  <c r="DU74" i="10"/>
  <c r="DV12" i="10"/>
  <c r="DW42" i="9"/>
  <c r="DV89" i="9"/>
  <c r="DV24" i="9"/>
  <c r="DV74" i="10"/>
  <c r="DV79" i="10"/>
  <c r="DW49" i="9"/>
  <c r="DW91" i="9"/>
  <c r="DV124" i="9"/>
  <c r="DU7" i="10"/>
  <c r="DU109" i="10"/>
  <c r="DV22" i="9"/>
  <c r="DW66" i="9"/>
  <c r="DW11" i="9"/>
  <c r="DU73" i="10"/>
  <c r="DU105" i="10"/>
  <c r="DV118" i="10"/>
  <c r="DV44" i="10"/>
  <c r="DV123" i="10"/>
  <c r="DW28" i="9"/>
  <c r="DW17" i="9"/>
  <c r="DW110" i="9"/>
  <c r="DV34" i="9"/>
  <c r="DV63" i="9"/>
  <c r="DU97" i="10"/>
  <c r="DV110" i="10"/>
  <c r="DV28" i="10"/>
  <c r="DV115" i="10"/>
  <c r="DW36" i="9"/>
  <c r="DW53" i="9"/>
  <c r="DW54" i="9"/>
  <c r="DV5" i="9"/>
  <c r="DV42" i="9"/>
  <c r="DV71" i="9"/>
  <c r="DV96" i="10"/>
  <c r="DV116" i="10"/>
  <c r="DW56" i="9"/>
  <c r="DW122" i="9"/>
  <c r="DV78" i="9"/>
  <c r="DV117" i="10"/>
  <c r="DU106" i="10"/>
  <c r="DV76" i="10"/>
  <c r="DV121" i="9"/>
  <c r="DV88" i="9"/>
  <c r="DV106" i="10"/>
  <c r="DV111" i="10"/>
  <c r="DW123" i="9"/>
  <c r="DV35" i="9"/>
  <c r="DU28" i="10"/>
  <c r="DV58" i="10"/>
  <c r="DV84" i="9"/>
  <c r="DW75" i="9"/>
  <c r="DV83" i="9"/>
  <c r="DV17" i="10"/>
  <c r="DU89" i="10"/>
  <c r="DU121" i="10"/>
  <c r="DU14" i="10"/>
  <c r="DV80" i="10"/>
  <c r="DU19" i="10"/>
  <c r="DW44" i="9"/>
  <c r="DW45" i="9"/>
  <c r="DW7" i="9"/>
  <c r="DV13" i="9"/>
  <c r="DV50" i="9"/>
  <c r="DV79" i="9"/>
  <c r="DU113" i="10"/>
  <c r="DU6" i="10"/>
  <c r="DV64" i="10"/>
  <c r="DU11" i="10"/>
  <c r="DW52" i="9"/>
  <c r="DW70" i="9"/>
  <c r="DV21" i="9"/>
  <c r="DV58" i="9"/>
  <c r="DV87" i="9"/>
  <c r="DU72" i="10"/>
  <c r="DU92" i="10"/>
  <c r="DW88" i="9"/>
  <c r="DW35" i="9"/>
  <c r="DV110" i="9"/>
  <c r="DU37" i="10"/>
  <c r="DU59" i="10"/>
  <c r="DU52" i="10"/>
  <c r="DW74" i="9"/>
  <c r="DV104" i="9"/>
  <c r="DU18" i="10"/>
  <c r="DU23" i="10"/>
  <c r="DW77" i="9"/>
  <c r="DV67" i="9"/>
  <c r="DW96" i="9"/>
  <c r="DU66" i="10"/>
  <c r="DV107" i="9"/>
  <c r="DV81" i="9"/>
  <c r="DU69" i="10"/>
  <c r="DV33" i="10"/>
  <c r="FM33" i="10" s="1"/>
  <c r="DV13" i="10"/>
  <c r="EA13" i="10" s="1"/>
  <c r="DV108" i="10"/>
  <c r="FG108" i="10" s="1"/>
  <c r="DU30" i="10"/>
  <c r="DU8" i="10"/>
  <c r="DU39" i="10"/>
  <c r="DW61" i="9"/>
  <c r="DW23" i="9"/>
  <c r="DV29" i="9"/>
  <c r="DV66" i="9"/>
  <c r="DV5" i="10"/>
  <c r="DX5" i="10" s="1"/>
  <c r="DV84" i="10"/>
  <c r="EC84" i="10" s="1"/>
  <c r="DU22" i="10"/>
  <c r="DV104" i="10"/>
  <c r="FH104" i="10" s="1"/>
  <c r="DU27" i="10"/>
  <c r="DW69" i="9"/>
  <c r="DW86" i="9"/>
  <c r="DV37" i="9"/>
  <c r="DV74" i="9"/>
  <c r="DV103" i="9"/>
  <c r="DV18" i="10"/>
  <c r="DX18" i="10" s="1"/>
  <c r="DV23" i="10"/>
  <c r="FP23" i="10" s="1"/>
  <c r="DW120" i="9"/>
  <c r="DW67" i="9"/>
  <c r="DV56" i="9"/>
  <c r="DU81" i="10"/>
  <c r="DU119" i="10"/>
  <c r="DW8" i="9"/>
  <c r="DV30" i="9"/>
  <c r="DV41" i="10"/>
  <c r="EG41" i="10" s="1"/>
  <c r="DU50" i="10"/>
  <c r="DU79" i="10"/>
  <c r="DV33" i="9"/>
  <c r="DV95" i="9"/>
  <c r="DW93" i="9"/>
  <c r="DV52" i="10"/>
  <c r="FN52" i="10" s="1"/>
  <c r="DV105" i="10"/>
  <c r="FI105" i="10" s="1"/>
  <c r="DV54" i="9"/>
  <c r="DV31" i="10"/>
  <c r="FG31" i="10" s="1"/>
  <c r="DV49" i="10"/>
  <c r="FP49" i="10" s="1"/>
  <c r="DV37" i="10"/>
  <c r="DZ37" i="10" s="1"/>
  <c r="DU36" i="10"/>
  <c r="DU46" i="10"/>
  <c r="DU56" i="10"/>
  <c r="DU71" i="10"/>
  <c r="DW60" i="9"/>
  <c r="DW89" i="9"/>
  <c r="DW39" i="9"/>
  <c r="DV45" i="9"/>
  <c r="DV82" i="9"/>
  <c r="DV25" i="10"/>
  <c r="FH25" i="10" s="1"/>
  <c r="DU12" i="10"/>
  <c r="DU38" i="10"/>
  <c r="DU32" i="10"/>
  <c r="DU51" i="10"/>
  <c r="DW68" i="9"/>
  <c r="DW102" i="9"/>
  <c r="DV53" i="9"/>
  <c r="DV90" i="9"/>
  <c r="DV119" i="9"/>
  <c r="DV50" i="10"/>
  <c r="DW50" i="10" s="1"/>
  <c r="DV55" i="10"/>
  <c r="FI55" i="10" s="1"/>
  <c r="DW29" i="9"/>
  <c r="DW99" i="9"/>
  <c r="DV11" i="9"/>
  <c r="DU117" i="10"/>
  <c r="DV72" i="10"/>
  <c r="DW72" i="10" s="1"/>
  <c r="DW40" i="9"/>
  <c r="DW106" i="9"/>
  <c r="DV62" i="9"/>
  <c r="DV85" i="10"/>
  <c r="EA85" i="10" s="1"/>
  <c r="DU82" i="10"/>
  <c r="DV24" i="10"/>
  <c r="EC24" i="10" s="1"/>
  <c r="DW109" i="9"/>
  <c r="DV65" i="9"/>
  <c r="DV115" i="9"/>
  <c r="DW98" i="9"/>
  <c r="DV63" i="10"/>
  <c r="EA63" i="10" s="1"/>
  <c r="DV120" i="10"/>
  <c r="EI120" i="10" s="1"/>
  <c r="DV19" i="9"/>
  <c r="DV17" i="9"/>
  <c r="BD3" i="10"/>
  <c r="B55" i="8"/>
  <c r="BE3" i="9"/>
  <c r="BE3" i="10"/>
  <c r="BF3" i="9"/>
  <c r="B56" i="8"/>
  <c r="BD3" i="9"/>
  <c r="B54" i="8"/>
  <c r="BC3" i="10"/>
  <c r="AU3" i="10"/>
  <c r="AV3" i="9"/>
  <c r="B46" i="8"/>
  <c r="B50" i="8"/>
  <c r="AZ3" i="9"/>
  <c r="AY3" i="10"/>
  <c r="BR41" i="11"/>
  <c r="BR37" i="11"/>
  <c r="AH46" i="11"/>
  <c r="AG13" i="11"/>
  <c r="J69" i="9"/>
  <c r="J66" i="9"/>
  <c r="AH7" i="11"/>
  <c r="AH6" i="11"/>
  <c r="AH4" i="11"/>
  <c r="AG44" i="11"/>
  <c r="AH38" i="11"/>
  <c r="AH32" i="11"/>
  <c r="AH26" i="11"/>
  <c r="AF26" i="11"/>
  <c r="K71" i="9"/>
  <c r="G70" i="9"/>
  <c r="G68" i="9"/>
  <c r="G67" i="9"/>
  <c r="K65" i="9"/>
  <c r="G64" i="9"/>
  <c r="P62" i="9"/>
  <c r="B26" i="8"/>
  <c r="BR27" i="11"/>
  <c r="BR5" i="11"/>
  <c r="BP17" i="11"/>
  <c r="BQ17" i="11"/>
  <c r="BR17" i="11"/>
  <c r="BQ31" i="11"/>
  <c r="BR31" i="11"/>
  <c r="BQ9" i="11"/>
  <c r="BQ21" i="11"/>
  <c r="BR21" i="11"/>
  <c r="BP21" i="11"/>
  <c r="BP23" i="11"/>
  <c r="BR23" i="11"/>
  <c r="BQ23" i="11"/>
  <c r="BQ12" i="11"/>
  <c r="BP12" i="11"/>
  <c r="BR12" i="11"/>
  <c r="B57" i="8"/>
  <c r="BF3" i="10"/>
  <c r="BG3" i="9"/>
  <c r="B61" i="8"/>
  <c r="BK3" i="9"/>
  <c r="BJ3" i="10"/>
  <c r="K97" i="13"/>
  <c r="O97" i="13"/>
  <c r="S97" i="13"/>
  <c r="BQ7" i="11"/>
  <c r="BP7" i="11"/>
  <c r="BR7" i="11"/>
  <c r="BR39" i="11"/>
  <c r="BQ39" i="11"/>
  <c r="BP39" i="11"/>
  <c r="BP31" i="11"/>
  <c r="Q32" i="12"/>
  <c r="Q29" i="12"/>
  <c r="Q19" i="12"/>
  <c r="Q33" i="12"/>
  <c r="Q25" i="12"/>
  <c r="Q21" i="12"/>
  <c r="Q26" i="12"/>
  <c r="Q28" i="12"/>
  <c r="Q18" i="12"/>
  <c r="Q22" i="12"/>
  <c r="Q31" i="12"/>
  <c r="Q23" i="12"/>
  <c r="Q16" i="12"/>
  <c r="Q30" i="12"/>
  <c r="Q34" i="12"/>
  <c r="Q24" i="12"/>
  <c r="Q27" i="12"/>
  <c r="Q20" i="12"/>
  <c r="D334" i="7"/>
  <c r="C334" i="7"/>
  <c r="E334" i="7"/>
  <c r="C315" i="7"/>
  <c r="E315" i="7"/>
  <c r="D315" i="7"/>
  <c r="D276" i="7"/>
  <c r="C276" i="7"/>
  <c r="E119" i="7"/>
  <c r="D119" i="7"/>
  <c r="D84" i="3"/>
  <c r="E84" i="8" s="1"/>
  <c r="D87" i="3"/>
  <c r="E87" i="8" s="1"/>
  <c r="D92" i="3"/>
  <c r="E92" i="8" s="1"/>
  <c r="D114" i="3"/>
  <c r="E114" i="8" s="1"/>
  <c r="D105" i="3"/>
  <c r="E105" i="8" s="1"/>
  <c r="D69" i="3"/>
  <c r="E69" i="8" s="1"/>
  <c r="D120" i="3"/>
  <c r="E120" i="8" s="1"/>
  <c r="D78" i="3"/>
  <c r="E78" i="8" s="1"/>
  <c r="D86" i="3"/>
  <c r="E86" i="8" s="1"/>
  <c r="D121" i="3"/>
  <c r="E121" i="8" s="1"/>
  <c r="D80" i="3"/>
  <c r="E80" i="8" s="1"/>
  <c r="D75" i="3"/>
  <c r="E75" i="8" s="1"/>
  <c r="D81" i="3"/>
  <c r="E81" i="8" s="1"/>
  <c r="D119" i="3"/>
  <c r="E119" i="8" s="1"/>
  <c r="D99" i="3"/>
  <c r="E99" i="8" s="1"/>
  <c r="D100" i="3"/>
  <c r="E100" i="8" s="1"/>
  <c r="D94" i="3"/>
  <c r="E94" i="8" s="1"/>
  <c r="D72" i="3"/>
  <c r="E72" i="8" s="1"/>
  <c r="D91" i="3"/>
  <c r="E91" i="8" s="1"/>
  <c r="D95" i="3"/>
  <c r="E95" i="8" s="1"/>
  <c r="D117" i="3"/>
  <c r="E117" i="8" s="1"/>
  <c r="D113" i="3"/>
  <c r="E113" i="8" s="1"/>
  <c r="D85" i="3"/>
  <c r="E85" i="8" s="1"/>
  <c r="D115" i="3"/>
  <c r="E115" i="8" s="1"/>
  <c r="D79" i="3"/>
  <c r="E79" i="8" s="1"/>
  <c r="D96" i="3"/>
  <c r="E96" i="8" s="1"/>
  <c r="D62" i="3"/>
  <c r="E62" i="8" s="1"/>
  <c r="D73" i="3"/>
  <c r="E73" i="8" s="1"/>
  <c r="D68" i="3"/>
  <c r="E68" i="8" s="1"/>
  <c r="D89" i="3"/>
  <c r="E89" i="8" s="1"/>
  <c r="D106" i="3"/>
  <c r="E106" i="8" s="1"/>
  <c r="D104" i="3"/>
  <c r="E104" i="8" s="1"/>
  <c r="D112" i="3"/>
  <c r="E112" i="8" s="1"/>
  <c r="D63" i="3"/>
  <c r="E63" i="8" s="1"/>
  <c r="D116" i="3"/>
  <c r="E116" i="8" s="1"/>
  <c r="D103" i="3"/>
  <c r="E103" i="8" s="1"/>
  <c r="D97" i="3"/>
  <c r="E97" i="8" s="1"/>
  <c r="D66" i="3"/>
  <c r="E66" i="8" s="1"/>
  <c r="D70" i="3"/>
  <c r="E70" i="8" s="1"/>
  <c r="D71" i="3"/>
  <c r="E71" i="8" s="1"/>
  <c r="D76" i="3"/>
  <c r="E76" i="8" s="1"/>
  <c r="D67" i="3"/>
  <c r="E67" i="8" s="1"/>
  <c r="D110" i="3"/>
  <c r="E110" i="8" s="1"/>
  <c r="D88" i="3"/>
  <c r="E88" i="8" s="1"/>
  <c r="D108" i="3"/>
  <c r="E108" i="8" s="1"/>
  <c r="D101" i="3"/>
  <c r="E101" i="8" s="1"/>
  <c r="D93" i="3"/>
  <c r="E93" i="8" s="1"/>
  <c r="D111" i="3"/>
  <c r="E111" i="8" s="1"/>
  <c r="D102" i="3"/>
  <c r="E102" i="8" s="1"/>
  <c r="D82" i="3"/>
  <c r="E82" i="8" s="1"/>
  <c r="D64" i="3"/>
  <c r="E64" i="8" s="1"/>
  <c r="D65" i="3"/>
  <c r="E65" i="8" s="1"/>
  <c r="D83" i="3"/>
  <c r="E83" i="8" s="1"/>
  <c r="D107" i="3"/>
  <c r="E107" i="8" s="1"/>
  <c r="H16" i="7"/>
  <c r="D109" i="3"/>
  <c r="E109" i="8" s="1"/>
  <c r="H297" i="7"/>
  <c r="J297" i="7"/>
  <c r="I297" i="7"/>
  <c r="K297" i="7"/>
  <c r="H245" i="7"/>
  <c r="J245" i="7"/>
  <c r="I245" i="7"/>
  <c r="K245" i="7"/>
  <c r="K234" i="7"/>
  <c r="H234" i="7"/>
  <c r="I234" i="7"/>
  <c r="J234" i="7"/>
  <c r="H185" i="7"/>
  <c r="J185" i="7"/>
  <c r="K185" i="7"/>
  <c r="I185" i="7"/>
  <c r="H174" i="7"/>
  <c r="I174" i="7"/>
  <c r="O46" i="8"/>
  <c r="T11" i="8"/>
  <c r="M46" i="8"/>
  <c r="T7" i="8"/>
  <c r="T2" i="8"/>
  <c r="K46" i="8"/>
  <c r="P46" i="8"/>
  <c r="J46" i="8"/>
  <c r="T8" i="8"/>
  <c r="H46" i="8"/>
  <c r="D46" i="8"/>
  <c r="T3" i="8"/>
  <c r="I46" i="8"/>
  <c r="N46" i="8"/>
  <c r="T6" i="8"/>
  <c r="G46" i="8"/>
  <c r="T9" i="8"/>
  <c r="T10" i="8"/>
  <c r="T4" i="8"/>
  <c r="T5" i="8"/>
  <c r="AF47" i="11"/>
  <c r="AH47" i="11"/>
  <c r="AG47" i="11"/>
  <c r="AF35" i="11"/>
  <c r="AH35" i="11"/>
  <c r="AG35" i="11"/>
  <c r="AH23" i="11"/>
  <c r="AG23" i="11"/>
  <c r="AF23" i="11"/>
  <c r="M68" i="9"/>
  <c r="AG11" i="11"/>
  <c r="AF11" i="11"/>
  <c r="H68" i="9"/>
  <c r="AF45" i="11"/>
  <c r="AH45" i="11"/>
  <c r="AG45" i="11"/>
  <c r="AG33" i="11"/>
  <c r="AH33" i="11"/>
  <c r="AF33" i="11"/>
  <c r="AF21" i="11"/>
  <c r="AG21" i="11"/>
  <c r="AH21" i="11"/>
  <c r="AF9" i="11"/>
  <c r="AG9" i="11"/>
  <c r="M66" i="9"/>
  <c r="AH9" i="11"/>
  <c r="AF41" i="11"/>
  <c r="AG41" i="11"/>
  <c r="AH41" i="11"/>
  <c r="AG29" i="11"/>
  <c r="AH29" i="11"/>
  <c r="AH17" i="11"/>
  <c r="AF17" i="11"/>
  <c r="AG17" i="11"/>
  <c r="AH5" i="11"/>
  <c r="H62" i="9"/>
  <c r="M62" i="9"/>
  <c r="AG5" i="11"/>
  <c r="AF5" i="11"/>
  <c r="AH48" i="11"/>
  <c r="AF48" i="11"/>
  <c r="AG48" i="11"/>
  <c r="AF42" i="11"/>
  <c r="AH42" i="11"/>
  <c r="AG42" i="11"/>
  <c r="AF39" i="11"/>
  <c r="AH39" i="11"/>
  <c r="AG39" i="11"/>
  <c r="AH36" i="11"/>
  <c r="AF36" i="11"/>
  <c r="AG36" i="11"/>
  <c r="AG30" i="11"/>
  <c r="AH30" i="11"/>
  <c r="AF30" i="11"/>
  <c r="AF27" i="11"/>
  <c r="AH27" i="11"/>
  <c r="AG27" i="11"/>
  <c r="AH24" i="11"/>
  <c r="AF24" i="11"/>
  <c r="AG24" i="11"/>
  <c r="N71" i="9"/>
  <c r="AF14" i="11"/>
  <c r="AG14" i="11"/>
  <c r="I71" i="9"/>
  <c r="AH14" i="11"/>
  <c r="N68" i="9"/>
  <c r="I68" i="9"/>
  <c r="I65" i="9"/>
  <c r="AG8" i="11"/>
  <c r="AF8" i="11"/>
  <c r="N65" i="9"/>
  <c r="AH49" i="11"/>
  <c r="AF49" i="11"/>
  <c r="AG49" i="11"/>
  <c r="AG43" i="11"/>
  <c r="AF43" i="11"/>
  <c r="AG40" i="11"/>
  <c r="AF40" i="11"/>
  <c r="AF37" i="11"/>
  <c r="AG37" i="11"/>
  <c r="AH37" i="11"/>
  <c r="AG34" i="11"/>
  <c r="AH34" i="11"/>
  <c r="AF34" i="11"/>
  <c r="AH31" i="11"/>
  <c r="AG31" i="11"/>
  <c r="AG28" i="11"/>
  <c r="AH28" i="11"/>
  <c r="AF28" i="11"/>
  <c r="AF25" i="11"/>
  <c r="AH25" i="11"/>
  <c r="AG25" i="11"/>
  <c r="AG22" i="11"/>
  <c r="AH22" i="11"/>
  <c r="AF22" i="11"/>
  <c r="AF19" i="11"/>
  <c r="AH19" i="11"/>
  <c r="AG19" i="11"/>
  <c r="AF18" i="11"/>
  <c r="AH18" i="11"/>
  <c r="AG18" i="11"/>
  <c r="AF16" i="11"/>
  <c r="AH16" i="11"/>
  <c r="AG16" i="11"/>
  <c r="I5" i="3"/>
  <c r="J5" i="3" s="1"/>
  <c r="O5" i="3" s="1"/>
  <c r="I19" i="3"/>
  <c r="J19" i="3" s="1"/>
  <c r="O19" i="3" s="1"/>
  <c r="I44" i="3"/>
  <c r="J44" i="3" s="1"/>
  <c r="O44" i="3" s="1"/>
  <c r="I60" i="3"/>
  <c r="J60" i="3" s="1"/>
  <c r="O60" i="3" s="1"/>
  <c r="I82" i="3"/>
  <c r="J82" i="3" s="1"/>
  <c r="I64" i="3"/>
  <c r="J64" i="3" s="1"/>
  <c r="I17" i="3"/>
  <c r="J17" i="3" s="1"/>
  <c r="O17" i="3" s="1"/>
  <c r="I75" i="3"/>
  <c r="J75" i="3" s="1"/>
  <c r="D98" i="3"/>
  <c r="E98" i="8" s="1"/>
  <c r="O70" i="13"/>
  <c r="K70" i="13"/>
  <c r="AF46" i="11"/>
  <c r="AF29" i="11"/>
  <c r="AH8" i="11"/>
  <c r="L46" i="8"/>
  <c r="AU47" i="13"/>
  <c r="K47" i="13"/>
  <c r="S47" i="13"/>
  <c r="C119" i="7"/>
  <c r="AM3" i="9"/>
  <c r="AL3" i="10"/>
  <c r="AH11" i="11"/>
  <c r="I16" i="3"/>
  <c r="J16" i="3" s="1"/>
  <c r="O16" i="3" s="1"/>
  <c r="I26" i="3"/>
  <c r="J26" i="3" s="1"/>
  <c r="O26" i="3" s="1"/>
  <c r="I93" i="3"/>
  <c r="J93" i="3" s="1"/>
  <c r="I103" i="3"/>
  <c r="J103" i="3" s="1"/>
  <c r="I79" i="3"/>
  <c r="J79" i="3" s="1"/>
  <c r="I45" i="3"/>
  <c r="J45" i="3" s="1"/>
  <c r="O45" i="3" s="1"/>
  <c r="D90" i="3"/>
  <c r="E90" i="8" s="1"/>
  <c r="D77" i="3"/>
  <c r="E77" i="8" s="1"/>
  <c r="AF3" i="10"/>
  <c r="AG3" i="9"/>
  <c r="B31" i="8"/>
  <c r="I62" i="9"/>
  <c r="I55" i="3"/>
  <c r="J55" i="3" s="1"/>
  <c r="O55" i="3" s="1"/>
  <c r="I40" i="3"/>
  <c r="J40" i="3" s="1"/>
  <c r="O40" i="3" s="1"/>
  <c r="I95" i="3"/>
  <c r="J95" i="3" s="1"/>
  <c r="I43" i="3"/>
  <c r="J43" i="3" s="1"/>
  <c r="O43" i="3" s="1"/>
  <c r="I104" i="3"/>
  <c r="J104" i="3" s="1"/>
  <c r="I87" i="3"/>
  <c r="J87" i="3" s="1"/>
  <c r="I48" i="3"/>
  <c r="J48" i="3" s="1"/>
  <c r="O48" i="3" s="1"/>
  <c r="I97" i="3"/>
  <c r="J97" i="3" s="1"/>
  <c r="I29" i="3"/>
  <c r="J29" i="3" s="1"/>
  <c r="O29" i="3" s="1"/>
  <c r="I9" i="3"/>
  <c r="J9" i="3" s="1"/>
  <c r="O9" i="3" s="1"/>
  <c r="I108" i="3"/>
  <c r="J108" i="3" s="1"/>
  <c r="I114" i="3"/>
  <c r="J114" i="3" s="1"/>
  <c r="I80" i="3"/>
  <c r="J80" i="3" s="1"/>
  <c r="I68" i="3"/>
  <c r="J68" i="3" s="1"/>
  <c r="I51" i="3"/>
  <c r="J51" i="3" s="1"/>
  <c r="O51" i="3" s="1"/>
  <c r="I65" i="3"/>
  <c r="J65" i="3" s="1"/>
  <c r="I23" i="3"/>
  <c r="J23" i="3" s="1"/>
  <c r="O23" i="3" s="1"/>
  <c r="I32" i="3"/>
  <c r="J32" i="3" s="1"/>
  <c r="O32" i="3" s="1"/>
  <c r="I21" i="3"/>
  <c r="J21" i="3" s="1"/>
  <c r="O21" i="3" s="1"/>
  <c r="I20" i="3"/>
  <c r="J20" i="3" s="1"/>
  <c r="O20" i="3" s="1"/>
  <c r="I14" i="3"/>
  <c r="J14" i="3" s="1"/>
  <c r="O14" i="3" s="1"/>
  <c r="I121" i="3"/>
  <c r="J121" i="3" s="1"/>
  <c r="I4" i="3"/>
  <c r="J4" i="3" s="1"/>
  <c r="O4" i="3" s="1"/>
  <c r="I109" i="3"/>
  <c r="J109" i="3" s="1"/>
  <c r="I113" i="3"/>
  <c r="J113" i="3" s="1"/>
  <c r="I86" i="3"/>
  <c r="J86" i="3" s="1"/>
  <c r="I71" i="3"/>
  <c r="J71" i="3" s="1"/>
  <c r="I107" i="3"/>
  <c r="J107" i="3" s="1"/>
  <c r="I98" i="3"/>
  <c r="J98" i="3" s="1"/>
  <c r="I13" i="3"/>
  <c r="J13" i="3" s="1"/>
  <c r="O13" i="3" s="1"/>
  <c r="I22" i="3"/>
  <c r="J22" i="3" s="1"/>
  <c r="O22" i="3" s="1"/>
  <c r="I28" i="3"/>
  <c r="J28" i="3" s="1"/>
  <c r="O28" i="3" s="1"/>
  <c r="I6" i="3"/>
  <c r="J6" i="3" s="1"/>
  <c r="O6" i="3" s="1"/>
  <c r="I62" i="3"/>
  <c r="J62" i="3" s="1"/>
  <c r="I96" i="3"/>
  <c r="J96" i="3" s="1"/>
  <c r="I59" i="3"/>
  <c r="J59" i="3" s="1"/>
  <c r="O59" i="3" s="1"/>
  <c r="I102" i="3"/>
  <c r="J102" i="3" s="1"/>
  <c r="I37" i="3"/>
  <c r="J37" i="3" s="1"/>
  <c r="O37" i="3" s="1"/>
  <c r="I11" i="3"/>
  <c r="J11" i="3" s="1"/>
  <c r="O11" i="3" s="1"/>
  <c r="I3" i="3"/>
  <c r="J3" i="3" s="1"/>
  <c r="O3" i="3" s="1"/>
  <c r="BQ43" i="11"/>
  <c r="E276" i="7"/>
  <c r="D74" i="3"/>
  <c r="E74" i="8" s="1"/>
  <c r="BR47" i="11"/>
  <c r="BQ47" i="11"/>
  <c r="BP47" i="11"/>
  <c r="O96" i="13"/>
  <c r="S96" i="13"/>
  <c r="BQ41" i="11"/>
  <c r="BQ5" i="11"/>
  <c r="BP5" i="11"/>
  <c r="BQ27" i="11"/>
  <c r="BP27" i="11"/>
  <c r="BP11" i="11"/>
  <c r="BR11" i="11"/>
  <c r="D14" i="7"/>
  <c r="D118" i="3"/>
  <c r="E118" i="8" s="1"/>
  <c r="H66" i="9"/>
  <c r="AH44" i="11"/>
  <c r="AF10" i="11"/>
  <c r="AG38" i="11"/>
  <c r="G71" i="9"/>
  <c r="J72" i="9"/>
  <c r="AH15" i="11"/>
  <c r="G72" i="9"/>
  <c r="AG4" i="11"/>
  <c r="AG7" i="11"/>
  <c r="AF44" i="11"/>
  <c r="AF4" i="11"/>
  <c r="K64" i="9"/>
  <c r="P65" i="9"/>
  <c r="G65" i="9"/>
  <c r="P64" i="9"/>
  <c r="AF7" i="11"/>
  <c r="AH10" i="11"/>
  <c r="AF12" i="11"/>
  <c r="G66" i="9"/>
  <c r="K67" i="9"/>
  <c r="P68" i="9"/>
  <c r="AG10" i="11"/>
  <c r="K68" i="9"/>
  <c r="AG12" i="11"/>
  <c r="AG15" i="11"/>
  <c r="O66" i="9"/>
  <c r="K70" i="9"/>
  <c r="P71" i="9"/>
  <c r="AH13" i="11"/>
  <c r="P70" i="9"/>
  <c r="O69" i="9"/>
  <c r="G69" i="9"/>
  <c r="AF15" i="11"/>
  <c r="AW38" i="10"/>
  <c r="AW22" i="10"/>
  <c r="O34" i="10"/>
  <c r="G34" i="10"/>
  <c r="BI10" i="10"/>
  <c r="BI8" i="10"/>
  <c r="L121" i="13"/>
  <c r="E118" i="13"/>
  <c r="M109" i="13"/>
  <c r="N113" i="13"/>
  <c r="W101" i="13"/>
  <c r="D120" i="13"/>
  <c r="E107" i="13"/>
  <c r="D121" i="13"/>
  <c r="AY46" i="13"/>
  <c r="E103" i="13"/>
  <c r="N119" i="13"/>
  <c r="M111" i="13"/>
  <c r="M113" i="13"/>
  <c r="E111" i="13"/>
  <c r="G109" i="13"/>
  <c r="AY47" i="13"/>
  <c r="AI62" i="13"/>
  <c r="AK30" i="10"/>
  <c r="AK22" i="10"/>
  <c r="AS34" i="10"/>
  <c r="AW30" i="10"/>
  <c r="AK32" i="10"/>
  <c r="AM34" i="10"/>
  <c r="AK14" i="10"/>
  <c r="G115" i="13"/>
  <c r="L119" i="13"/>
  <c r="D102" i="13"/>
  <c r="L101" i="13"/>
  <c r="E113" i="13"/>
  <c r="E120" i="13"/>
  <c r="W119" i="13"/>
  <c r="AI50" i="13"/>
  <c r="BA34" i="10"/>
  <c r="I34" i="10"/>
  <c r="E101" i="13"/>
  <c r="E102" i="13"/>
  <c r="M103" i="13"/>
  <c r="D106" i="13"/>
  <c r="W121" i="13"/>
  <c r="M105" i="13"/>
  <c r="N103" i="13"/>
  <c r="AI52" i="13"/>
  <c r="AK26" i="10"/>
  <c r="AK38" i="10"/>
  <c r="AQ34" i="10"/>
  <c r="AK20" i="10"/>
  <c r="BI26" i="10"/>
  <c r="AK42" i="10"/>
  <c r="W66" i="13"/>
  <c r="W93" i="13"/>
  <c r="W98" i="13"/>
  <c r="E115" i="13"/>
  <c r="E121" i="13"/>
  <c r="D119" i="13"/>
  <c r="E117" i="13"/>
  <c r="C115" i="13"/>
  <c r="C113" i="13"/>
  <c r="D111" i="13"/>
  <c r="C109" i="13"/>
  <c r="C107" i="13"/>
  <c r="E105" i="13"/>
  <c r="C103" i="13"/>
  <c r="C101" i="13"/>
  <c r="AI48" i="13"/>
  <c r="AI44" i="13"/>
  <c r="AY34" i="10"/>
  <c r="Y34" i="10"/>
  <c r="BI30" i="10"/>
  <c r="AA34" i="10"/>
  <c r="AG34" i="10"/>
  <c r="BI34" i="10"/>
  <c r="BI38" i="10"/>
  <c r="E104" i="13"/>
  <c r="L115" i="13"/>
  <c r="W111" i="13"/>
  <c r="D104" i="13"/>
  <c r="M121" i="13"/>
  <c r="W115" i="13"/>
  <c r="G113" i="13"/>
  <c r="N111" i="13"/>
  <c r="AI38" i="13"/>
  <c r="AV34" i="10"/>
  <c r="R34" i="10"/>
  <c r="M34" i="10"/>
  <c r="AW6" i="10"/>
  <c r="AW10" i="10"/>
  <c r="AW44" i="10"/>
  <c r="AW46" i="10"/>
  <c r="C105" i="13"/>
  <c r="AK28" i="10"/>
  <c r="AW14" i="10"/>
  <c r="C110" i="13"/>
  <c r="E112" i="13"/>
  <c r="D116" i="13"/>
  <c r="D118" i="13"/>
  <c r="C34" i="10"/>
  <c r="BI18" i="10"/>
  <c r="AK18" i="10"/>
  <c r="W34" i="10"/>
  <c r="BE34" i="10"/>
  <c r="AK10" i="10"/>
  <c r="S34" i="10"/>
  <c r="AW34" i="10"/>
  <c r="AW42" i="10"/>
  <c r="E110" i="13"/>
  <c r="E116" i="13"/>
  <c r="L113" i="13"/>
  <c r="D112" i="13"/>
  <c r="BR24" i="11" l="1"/>
  <c r="BQ33" i="11"/>
  <c r="AV38" i="11" a="1"/>
  <c r="AV38" i="11" s="1"/>
  <c r="BP16" i="11"/>
  <c r="BP15" i="11"/>
  <c r="BP33" i="11"/>
  <c r="BR33" i="11"/>
  <c r="BB11" i="11" a="1"/>
  <c r="BB11" i="11" s="1"/>
  <c r="BR43" i="11"/>
  <c r="BP40" i="11"/>
  <c r="BQ48" i="11"/>
  <c r="BR48" i="11"/>
  <c r="BR35" i="11"/>
  <c r="AT12" i="11" a="1"/>
  <c r="AT12" i="11" s="1"/>
  <c r="AM46" i="11" a="1"/>
  <c r="AM46" i="11" s="1"/>
  <c r="BD8" i="11"/>
  <c r="BQ15" i="11"/>
  <c r="BR16" i="11"/>
  <c r="BQ40" i="11"/>
  <c r="BH30" i="11" a="1"/>
  <c r="BH30" i="11" s="1"/>
  <c r="BG42" i="11"/>
  <c r="BR9" i="11"/>
  <c r="BG26" i="11"/>
  <c r="BJ47" i="11"/>
  <c r="AN39" i="11" a="1"/>
  <c r="AN39" i="11" s="1"/>
  <c r="BR40" i="11"/>
  <c r="BA29" i="11"/>
  <c r="AY26" i="11" a="1"/>
  <c r="AY26" i="11" s="1"/>
  <c r="AZ20" i="11" a="1"/>
  <c r="AZ20" i="11" s="1"/>
  <c r="AN14" i="11" a="1"/>
  <c r="AN14" i="11" s="1"/>
  <c r="BF47" i="11" a="1"/>
  <c r="BF47" i="11" s="1"/>
  <c r="AU24" i="11"/>
  <c r="BJ19" i="11"/>
  <c r="AQ18" i="11" a="1"/>
  <c r="AQ18" i="11" s="1"/>
  <c r="BA22" i="11"/>
  <c r="BP49" i="11"/>
  <c r="AX31" i="11"/>
  <c r="BK44" i="11" a="1"/>
  <c r="BK44" i="11" s="1"/>
  <c r="AV48" i="11" a="1"/>
  <c r="AV48" i="11" s="1"/>
  <c r="BM39" i="11"/>
  <c r="BO32" i="11" a="1"/>
  <c r="BO32" i="11" s="1"/>
  <c r="AY19" i="11" a="1"/>
  <c r="AY19" i="11" s="1"/>
  <c r="BF31" i="11" a="1"/>
  <c r="BF31" i="11" s="1"/>
  <c r="BR49" i="11"/>
  <c r="AU18" i="11"/>
  <c r="BP43" i="11"/>
  <c r="BR25" i="11"/>
  <c r="BQ45" i="11"/>
  <c r="BA9" i="11"/>
  <c r="BA45" i="11"/>
  <c r="BE4" i="11" a="1"/>
  <c r="BE4" i="11" s="1"/>
  <c r="BK14" i="11" a="1"/>
  <c r="BK14" i="11" s="1"/>
  <c r="BL35" i="11" a="1"/>
  <c r="BL35" i="11" s="1"/>
  <c r="BF12" i="11" a="1"/>
  <c r="BF12" i="11" s="1"/>
  <c r="BR45" i="11"/>
  <c r="N10" i="11"/>
  <c r="BM36" i="11"/>
  <c r="AO26" i="11"/>
  <c r="BL10" i="11" a="1"/>
  <c r="BL10" i="11" s="1"/>
  <c r="Z11" i="11"/>
  <c r="BG33" i="11"/>
  <c r="BL49" i="11" a="1"/>
  <c r="BL49" i="11" s="1"/>
  <c r="BJ11" i="11"/>
  <c r="AZ28" i="11" a="1"/>
  <c r="AZ28" i="11" s="1"/>
  <c r="BE47" i="11" a="1"/>
  <c r="BE47" i="11" s="1"/>
  <c r="BD13" i="11"/>
  <c r="L25" i="11" a="1"/>
  <c r="L25" i="11" s="1"/>
  <c r="C23" i="11" a="1"/>
  <c r="C23" i="11" s="1"/>
  <c r="AX46" i="11"/>
  <c r="BE38" i="11" a="1"/>
  <c r="BE38" i="11" s="1"/>
  <c r="L34" i="11" a="1"/>
  <c r="L34" i="11" s="1"/>
  <c r="AW49" i="11" a="1"/>
  <c r="AW49" i="11" s="1"/>
  <c r="BC22" i="11" a="1"/>
  <c r="BC22" i="11" s="1"/>
  <c r="BE34" i="11" a="1"/>
  <c r="BE34" i="11" s="1"/>
  <c r="AT48" i="11" a="1"/>
  <c r="AT48" i="11" s="1"/>
  <c r="BF24" i="11" a="1"/>
  <c r="BF24" i="11" s="1"/>
  <c r="X7" i="11" a="1"/>
  <c r="X7" i="11" s="1"/>
  <c r="AR20" i="11"/>
  <c r="AR8" i="11"/>
  <c r="DZ55" i="10"/>
  <c r="BF28" i="11" a="1"/>
  <c r="BF28" i="11" s="1"/>
  <c r="AO7" i="11"/>
  <c r="BC40" i="11" a="1"/>
  <c r="BC40" i="11" s="1"/>
  <c r="AO4" i="11"/>
  <c r="AN12" i="11" a="1"/>
  <c r="AN12" i="11" s="1"/>
  <c r="AD48" i="11" a="1"/>
  <c r="AD48" i="11" s="1"/>
  <c r="AR37" i="11"/>
  <c r="AW30" i="11" a="1"/>
  <c r="AW30" i="11" s="1"/>
  <c r="AY34" i="11" a="1"/>
  <c r="AY34" i="11" s="1"/>
  <c r="AP8" i="11" a="1"/>
  <c r="AP8" i="11" s="1"/>
  <c r="BA46" i="11"/>
  <c r="BH42" i="11" a="1"/>
  <c r="BH42" i="11" s="1"/>
  <c r="BP19" i="11"/>
  <c r="AO45" i="11"/>
  <c r="BA25" i="11"/>
  <c r="AS24" i="11" a="1"/>
  <c r="AS24" i="11" s="1"/>
  <c r="AZ34" i="11" a="1"/>
  <c r="AZ34" i="11" s="1"/>
  <c r="BG19" i="11"/>
  <c r="BE10" i="11" a="1"/>
  <c r="BE10" i="11" s="1"/>
  <c r="AN22" i="11" a="1"/>
  <c r="AN22" i="11" s="1"/>
  <c r="BQ29" i="11"/>
  <c r="BP13" i="11"/>
  <c r="BP25" i="11"/>
  <c r="AR13" i="11"/>
  <c r="BG45" i="11"/>
  <c r="AS35" i="11" a="1"/>
  <c r="AS35" i="11" s="1"/>
  <c r="BD35" i="11"/>
  <c r="BJ21" i="11"/>
  <c r="BI22" i="11" a="1"/>
  <c r="BI22" i="11" s="1"/>
  <c r="BH44" i="11" a="1"/>
  <c r="BH44" i="11" s="1"/>
  <c r="BC24" i="11" a="1"/>
  <c r="BC24" i="11" s="1"/>
  <c r="AM20" i="11" a="1"/>
  <c r="AM20" i="11" s="1"/>
  <c r="AL35" i="11"/>
  <c r="AL5" i="11"/>
  <c r="BJ44" i="11"/>
  <c r="AY18" i="11" a="1"/>
  <c r="AY18" i="11" s="1"/>
  <c r="AU42" i="11"/>
  <c r="BO6" i="11" a="1"/>
  <c r="BO6" i="11" s="1"/>
  <c r="BG15" i="11"/>
  <c r="AV23" i="11" a="1"/>
  <c r="AV23" i="11" s="1"/>
  <c r="BC18" i="11" a="1"/>
  <c r="BC18" i="11" s="1"/>
  <c r="AQ32" i="11" a="1"/>
  <c r="AQ32" i="11" s="1"/>
  <c r="AR27" i="11"/>
  <c r="AX10" i="11"/>
  <c r="BC26" i="11" a="1"/>
  <c r="BC26" i="11" s="1"/>
  <c r="AL48" i="11"/>
  <c r="BD47" i="11"/>
  <c r="AN40" i="11" a="1"/>
  <c r="AN40" i="11" s="1"/>
  <c r="BE18" i="11" a="1"/>
  <c r="BE18" i="11" s="1"/>
  <c r="AL20" i="11"/>
  <c r="BO36" i="11" a="1"/>
  <c r="BO36" i="11" s="1"/>
  <c r="AL15" i="11"/>
  <c r="AQ42" i="11" a="1"/>
  <c r="AQ42" i="11" s="1"/>
  <c r="BF49" i="11" a="1"/>
  <c r="BF49" i="11" s="1"/>
  <c r="AU33" i="11"/>
  <c r="BM47" i="11"/>
  <c r="AM12" i="11" a="1"/>
  <c r="AM12" i="11" s="1"/>
  <c r="AB47" i="11" a="1"/>
  <c r="AB47" i="11" s="1"/>
  <c r="X22" i="11" a="1"/>
  <c r="X22" i="11" s="1"/>
  <c r="N45" i="11"/>
  <c r="AL25" i="11"/>
  <c r="BN38" i="11" a="1"/>
  <c r="BN38" i="11" s="1"/>
  <c r="M14" i="11" a="1"/>
  <c r="M14" i="11" s="1"/>
  <c r="W38" i="11"/>
  <c r="BE35" i="11" a="1"/>
  <c r="BE35" i="11" s="1"/>
  <c r="BC42" i="11" a="1"/>
  <c r="BC42" i="11" s="1"/>
  <c r="BG38" i="11"/>
  <c r="AP34" i="11" a="1"/>
  <c r="AP34" i="11" s="1"/>
  <c r="BC44" i="11" a="1"/>
  <c r="BC44" i="11" s="1"/>
  <c r="AL24" i="11"/>
  <c r="AZ42" i="11" a="1"/>
  <c r="AZ42" i="11" s="1"/>
  <c r="AO35" i="11"/>
  <c r="BJ25" i="11"/>
  <c r="BM22" i="11"/>
  <c r="BB15" i="11" a="1"/>
  <c r="BB15" i="11" s="1"/>
  <c r="AV6" i="11" a="1"/>
  <c r="AV6" i="11" s="1"/>
  <c r="AX45" i="11"/>
  <c r="AR4" i="11"/>
  <c r="AS12" i="11" a="1"/>
  <c r="AS12" i="11" s="1"/>
  <c r="AY36" i="11" a="1"/>
  <c r="AY36" i="11" s="1"/>
  <c r="BB8" i="11" a="1"/>
  <c r="BB8" i="11" s="1"/>
  <c r="BL18" i="11" a="1"/>
  <c r="BL18" i="11" s="1"/>
  <c r="BM21" i="11"/>
  <c r="BE32" i="11" a="1"/>
  <c r="BE32" i="11" s="1"/>
  <c r="BA36" i="11"/>
  <c r="AS48" i="11" a="1"/>
  <c r="AS48" i="11" s="1"/>
  <c r="BM17" i="11"/>
  <c r="BL22" i="11" a="1"/>
  <c r="BL22" i="11" s="1"/>
  <c r="AT28" i="11" a="1"/>
  <c r="AT28" i="11" s="1"/>
  <c r="BQ13" i="11"/>
  <c r="AL27" i="11"/>
  <c r="BG31" i="11"/>
  <c r="AM40" i="11" a="1"/>
  <c r="AM40" i="11" s="1"/>
  <c r="AQ12" i="11" a="1"/>
  <c r="AQ12" i="11" s="1"/>
  <c r="BK42" i="11" a="1"/>
  <c r="BK42" i="11" s="1"/>
  <c r="BK23" i="11" a="1"/>
  <c r="BK23" i="11" s="1"/>
  <c r="BQ25" i="11"/>
  <c r="BL42" i="11" a="1"/>
  <c r="BL42" i="11" s="1"/>
  <c r="AZ6" i="11" a="1"/>
  <c r="AZ6" i="11" s="1"/>
  <c r="AR34" i="11"/>
  <c r="BI28" i="11" a="1"/>
  <c r="BI28" i="11" s="1"/>
  <c r="BM23" i="11"/>
  <c r="BM28" i="11"/>
  <c r="BO40" i="11" a="1"/>
  <c r="BO40" i="11" s="1"/>
  <c r="AO15" i="11"/>
  <c r="AQ30" i="11" a="1"/>
  <c r="AQ30" i="11" s="1"/>
  <c r="AZ14" i="11" a="1"/>
  <c r="AZ14" i="11" s="1"/>
  <c r="AX12" i="11"/>
  <c r="AL22" i="11"/>
  <c r="AX35" i="11"/>
  <c r="AQ44" i="11" a="1"/>
  <c r="AQ44" i="11" s="1"/>
  <c r="AW39" i="11" a="1"/>
  <c r="AW39" i="11" s="1"/>
  <c r="AZ8" i="11" a="1"/>
  <c r="AZ8" i="11" s="1"/>
  <c r="BH20" i="11" a="1"/>
  <c r="BH20" i="11" s="1"/>
  <c r="BD25" i="11"/>
  <c r="BG11" i="11"/>
  <c r="BM5" i="11"/>
  <c r="BD18" i="11"/>
  <c r="BC49" i="11" a="1"/>
  <c r="BC49" i="11" s="1"/>
  <c r="AO44" i="11"/>
  <c r="BH24" i="11" a="1"/>
  <c r="BH24" i="11" s="1"/>
  <c r="BD17" i="11"/>
  <c r="T12" i="11"/>
  <c r="N22" i="11"/>
  <c r="BD4" i="11"/>
  <c r="AO8" i="11"/>
  <c r="T43" i="11"/>
  <c r="BJ35" i="11"/>
  <c r="AM39" i="11" a="1"/>
  <c r="AM39" i="11" s="1"/>
  <c r="AW36" i="11" a="1"/>
  <c r="AW36" i="11" s="1"/>
  <c r="AM49" i="11" a="1"/>
  <c r="AM49" i="11" s="1"/>
  <c r="BA40" i="11"/>
  <c r="AQ8" i="11" a="1"/>
  <c r="AQ8" i="11" s="1"/>
  <c r="BO12" i="11" a="1"/>
  <c r="BO12" i="11" s="1"/>
  <c r="BA48" i="11"/>
  <c r="AS11" i="11" a="1"/>
  <c r="AS11" i="11" s="1"/>
  <c r="AR18" i="11"/>
  <c r="AS40" i="11" a="1"/>
  <c r="AS40" i="11" s="1"/>
  <c r="BG22" i="11"/>
  <c r="AX21" i="11"/>
  <c r="BC32" i="11" a="1"/>
  <c r="BC32" i="11" s="1"/>
  <c r="BQ19" i="11"/>
  <c r="BM7" i="11"/>
  <c r="AM42" i="11" a="1"/>
  <c r="AM42" i="11" s="1"/>
  <c r="AS42" i="11" a="1"/>
  <c r="AS42" i="11" s="1"/>
  <c r="AZ49" i="11" a="1"/>
  <c r="AZ49" i="11" s="1"/>
  <c r="BK36" i="11" a="1"/>
  <c r="BK36" i="11" s="1"/>
  <c r="BP36" i="11"/>
  <c r="BR29" i="11"/>
  <c r="BO16" i="11" a="1"/>
  <c r="BO16" i="11" s="1"/>
  <c r="BG43" i="11"/>
  <c r="AQ46" i="11" a="1"/>
  <c r="AQ46" i="11" s="1"/>
  <c r="AR19" i="11"/>
  <c r="AM32" i="11" a="1"/>
  <c r="AM32" i="11" s="1"/>
  <c r="AW26" i="11" a="1"/>
  <c r="AW26" i="11" s="1"/>
  <c r="BI49" i="11" a="1"/>
  <c r="BI49" i="11" s="1"/>
  <c r="BF22" i="11" a="1"/>
  <c r="BF22" i="11" s="1"/>
  <c r="AX24" i="11"/>
  <c r="BB10" i="11" a="1"/>
  <c r="BB10" i="11" s="1"/>
  <c r="AW8" i="11" a="1"/>
  <c r="AW8" i="11" s="1"/>
  <c r="AP46" i="11" a="1"/>
  <c r="AP46" i="11" s="1"/>
  <c r="BA24" i="11"/>
  <c r="AP44" i="11" a="1"/>
  <c r="AP44" i="11" s="1"/>
  <c r="BG49" i="11"/>
  <c r="BB47" i="11" a="1"/>
  <c r="BB47" i="11" s="1"/>
  <c r="AT38" i="11" a="1"/>
  <c r="AT38" i="11" s="1"/>
  <c r="BG30" i="11"/>
  <c r="BA17" i="11"/>
  <c r="BJ34" i="11"/>
  <c r="AM47" i="11" a="1"/>
  <c r="AM47" i="11" s="1"/>
  <c r="BA35" i="11"/>
  <c r="BE36" i="11" a="1"/>
  <c r="BE36" i="11" s="1"/>
  <c r="BA10" i="11"/>
  <c r="BN46" i="11" a="1"/>
  <c r="BN46" i="11" s="1"/>
  <c r="AR46" i="11"/>
  <c r="BM29" i="11"/>
  <c r="AP32" i="11" a="1"/>
  <c r="AP32" i="11" s="1"/>
  <c r="AY6" i="11" a="1"/>
  <c r="AY6" i="11" s="1"/>
  <c r="AL28" i="11"/>
  <c r="AY30" i="11" a="1"/>
  <c r="AY30" i="11" s="1"/>
  <c r="BF38" i="11" a="1"/>
  <c r="BF38" i="11" s="1"/>
  <c r="BN36" i="11" a="1"/>
  <c r="BN36" i="11" s="1"/>
  <c r="AT30" i="11" a="1"/>
  <c r="AT30" i="11" s="1"/>
  <c r="N27" i="11"/>
  <c r="Y45" i="11" a="1"/>
  <c r="Y45" i="11" s="1"/>
  <c r="E46" i="11"/>
  <c r="AW16" i="11" a="1"/>
  <c r="AW16" i="11" s="1"/>
  <c r="BD43" i="11"/>
  <c r="X46" i="11" a="1"/>
  <c r="X46" i="11" s="1"/>
  <c r="BO24" i="11" a="1"/>
  <c r="BO24" i="11" s="1"/>
  <c r="AV24" i="11" a="1"/>
  <c r="AV24" i="11" s="1"/>
  <c r="BB24" i="11" a="1"/>
  <c r="BB24" i="11" s="1"/>
  <c r="BF8" i="11" a="1"/>
  <c r="BF8" i="11" s="1"/>
  <c r="AL16" i="11"/>
  <c r="AU23" i="11"/>
  <c r="BJ9" i="11"/>
  <c r="BJ26" i="11"/>
  <c r="BM30" i="11"/>
  <c r="AW18" i="11" a="1"/>
  <c r="AW18" i="11" s="1"/>
  <c r="AO5" i="11"/>
  <c r="AT11" i="11" a="1"/>
  <c r="AT11" i="11" s="1"/>
  <c r="AU7" i="11"/>
  <c r="AP42" i="11" a="1"/>
  <c r="AP42" i="11" s="1"/>
  <c r="AS36" i="11" a="1"/>
  <c r="AS36" i="11" s="1"/>
  <c r="AR36" i="11"/>
  <c r="BD9" i="11"/>
  <c r="AL4" i="11"/>
  <c r="AO6" i="11"/>
  <c r="BM40" i="11"/>
  <c r="BO8" i="11" a="1"/>
  <c r="BO8" i="11" s="1"/>
  <c r="BF23" i="11" a="1"/>
  <c r="BF23" i="11" s="1"/>
  <c r="AZ40" i="11" a="1"/>
  <c r="AZ40" i="11" s="1"/>
  <c r="AS14" i="11" a="1"/>
  <c r="AS14" i="11" s="1"/>
  <c r="BG44" i="11"/>
  <c r="AW28" i="11" a="1"/>
  <c r="AW28" i="11" s="1"/>
  <c r="AT32" i="11" a="1"/>
  <c r="AT32" i="11" s="1"/>
  <c r="AU15" i="11"/>
  <c r="AW38" i="11" a="1"/>
  <c r="AW38" i="11" s="1"/>
  <c r="BF36" i="11" a="1"/>
  <c r="BF36" i="11" s="1"/>
  <c r="BC6" i="11" a="1"/>
  <c r="BC6" i="11" s="1"/>
  <c r="AS38" i="11" a="1"/>
  <c r="AS38" i="11" s="1"/>
  <c r="BH46" i="11" a="1"/>
  <c r="BH46" i="11" s="1"/>
  <c r="AX22" i="11"/>
  <c r="AT34" i="11" a="1"/>
  <c r="AT34" i="11" s="1"/>
  <c r="BG34" i="11"/>
  <c r="BJ6" i="11"/>
  <c r="BD26" i="11"/>
  <c r="BD38" i="11"/>
  <c r="BE30" i="11" a="1"/>
  <c r="BE30" i="11" s="1"/>
  <c r="BE40" i="11" a="1"/>
  <c r="BE40" i="11" s="1"/>
  <c r="AM34" i="11" a="1"/>
  <c r="AM34" i="11" s="1"/>
  <c r="AX44" i="11"/>
  <c r="BG9" i="11"/>
  <c r="AU46" i="11"/>
  <c r="AL46" i="11"/>
  <c r="AW4" i="11" a="1"/>
  <c r="AW4" i="11" s="1"/>
  <c r="BJ29" i="11"/>
  <c r="BG35" i="11"/>
  <c r="BB30" i="11" a="1"/>
  <c r="BB30" i="11" s="1"/>
  <c r="AQ10" i="11" a="1"/>
  <c r="AQ10" i="11" s="1"/>
  <c r="BF39" i="11" a="1"/>
  <c r="BF39" i="11" s="1"/>
  <c r="AS39" i="11" a="1"/>
  <c r="AS39" i="11" s="1"/>
  <c r="BL4" i="11" a="1"/>
  <c r="BL4" i="11" s="1"/>
  <c r="BD44" i="11"/>
  <c r="BK10" i="11" a="1"/>
  <c r="BK10" i="11" s="1"/>
  <c r="AP49" i="11" a="1"/>
  <c r="AP49" i="11" s="1"/>
  <c r="BA47" i="11"/>
  <c r="BI36" i="11" a="1"/>
  <c r="BI36" i="11" s="1"/>
  <c r="BA39" i="11"/>
  <c r="BM27" i="11"/>
  <c r="BH14" i="11" a="1"/>
  <c r="BH14" i="11" s="1"/>
  <c r="AV4" i="11" a="1"/>
  <c r="AV4" i="11" s="1"/>
  <c r="AO24" i="11"/>
  <c r="AU21" i="11"/>
  <c r="BD36" i="11"/>
  <c r="BL28" i="11" a="1"/>
  <c r="BL28" i="11" s="1"/>
  <c r="BD10" i="11"/>
  <c r="AR44" i="11"/>
  <c r="AM8" i="11" a="1"/>
  <c r="AM8" i="11" s="1"/>
  <c r="BM9" i="11"/>
  <c r="AL42" i="11"/>
  <c r="BI38" i="11" a="1"/>
  <c r="BI38" i="11" s="1"/>
  <c r="AQ6" i="11" a="1"/>
  <c r="AQ6" i="11" s="1"/>
  <c r="BE46" i="11" a="1"/>
  <c r="BE46" i="11" s="1"/>
  <c r="AV11" i="11" a="1"/>
  <c r="AV11" i="11" s="1"/>
  <c r="BJ10" i="11"/>
  <c r="AL23" i="11"/>
  <c r="AR33" i="11"/>
  <c r="BJ15" i="11"/>
  <c r="BG28" i="11"/>
  <c r="BN10" i="11" a="1"/>
  <c r="BN10" i="11" s="1"/>
  <c r="BE48" i="11" a="1"/>
  <c r="BE48" i="11" s="1"/>
  <c r="AN16" i="11" a="1"/>
  <c r="AN16" i="11" s="1"/>
  <c r="AU32" i="11"/>
  <c r="AM22" i="11" a="1"/>
  <c r="AM22" i="11" s="1"/>
  <c r="AL47" i="11"/>
  <c r="BC28" i="11" a="1"/>
  <c r="BC28" i="11" s="1"/>
  <c r="AU28" i="11"/>
  <c r="BF15" i="11" a="1"/>
  <c r="BF15" i="11" s="1"/>
  <c r="AY46" i="11" a="1"/>
  <c r="AY46" i="11" s="1"/>
  <c r="BD34" i="11"/>
  <c r="BO14" i="11" a="1"/>
  <c r="BO14" i="11" s="1"/>
  <c r="BD37" i="11"/>
  <c r="AZ32" i="11" a="1"/>
  <c r="AZ32" i="11" s="1"/>
  <c r="AU12" i="11"/>
  <c r="AU6" i="11"/>
  <c r="BA12" i="11"/>
  <c r="AL10" i="11"/>
  <c r="AX11" i="11"/>
  <c r="BL47" i="11" a="1"/>
  <c r="BL47" i="11" s="1"/>
  <c r="BC8" i="11" a="1"/>
  <c r="BC8" i="11" s="1"/>
  <c r="AO38" i="11"/>
  <c r="AR26" i="11"/>
  <c r="BM13" i="11"/>
  <c r="BL14" i="11" a="1"/>
  <c r="BL14" i="11" s="1"/>
  <c r="AO31" i="11"/>
  <c r="AX9" i="11"/>
  <c r="BB22" i="11" a="1"/>
  <c r="BB22" i="11" s="1"/>
  <c r="BN14" i="11" a="1"/>
  <c r="BN14" i="11" s="1"/>
  <c r="BC15" i="11" a="1"/>
  <c r="BC15" i="11" s="1"/>
  <c r="AY40" i="11" a="1"/>
  <c r="AY40" i="11" s="1"/>
  <c r="BN16" i="11" a="1"/>
  <c r="BN16" i="11" s="1"/>
  <c r="AZ47" i="11" a="1"/>
  <c r="AZ47" i="11" s="1"/>
  <c r="AL36" i="11"/>
  <c r="BK11" i="11" a="1"/>
  <c r="BK11" i="11" s="1"/>
  <c r="BM25" i="11"/>
  <c r="BG4" i="11"/>
  <c r="AV39" i="11" a="1"/>
  <c r="AV39" i="11" s="1"/>
  <c r="BA43" i="11"/>
  <c r="AL40" i="11"/>
  <c r="AX25" i="11"/>
  <c r="AY42" i="11" a="1"/>
  <c r="AY42" i="11" s="1"/>
  <c r="AZ46" i="11" a="1"/>
  <c r="AZ46" i="11" s="1"/>
  <c r="BG36" i="11"/>
  <c r="BB40" i="11" a="1"/>
  <c r="BB40" i="11" s="1"/>
  <c r="AM28" i="11" a="1"/>
  <c r="AM28" i="11" s="1"/>
  <c r="BH18" i="11" a="1"/>
  <c r="BH18" i="11" s="1"/>
  <c r="AX8" i="11"/>
  <c r="AU10" i="11"/>
  <c r="BL36" i="11" a="1"/>
  <c r="BL36" i="11" s="1"/>
  <c r="BM19" i="11"/>
  <c r="AS32" i="11" a="1"/>
  <c r="AS32" i="11" s="1"/>
  <c r="BI30" i="11" a="1"/>
  <c r="BI30" i="11" s="1"/>
  <c r="BG5" i="11"/>
  <c r="BA33" i="11"/>
  <c r="BC23" i="11" a="1"/>
  <c r="BC23" i="11" s="1"/>
  <c r="BJ20" i="11"/>
  <c r="AM30" i="11" a="1"/>
  <c r="AM30" i="11" s="1"/>
  <c r="AO34" i="11"/>
  <c r="BB46" i="11" a="1"/>
  <c r="BB46" i="11" s="1"/>
  <c r="BD46" i="11"/>
  <c r="AS22" i="11" a="1"/>
  <c r="AS22" i="11" s="1"/>
  <c r="AV22" i="11" a="1"/>
  <c r="AV22" i="11" s="1"/>
  <c r="BJ42" i="11"/>
  <c r="AR28" i="11"/>
  <c r="BI48" i="11" a="1"/>
  <c r="BI48" i="11" s="1"/>
  <c r="BL16" i="11" a="1"/>
  <c r="BL16" i="11" s="1"/>
  <c r="AY10" i="11" a="1"/>
  <c r="AY10" i="11" s="1"/>
  <c r="BC38" i="11" a="1"/>
  <c r="BC38" i="11" s="1"/>
  <c r="AO40" i="11"/>
  <c r="AU38" i="11"/>
  <c r="AR21" i="11"/>
  <c r="AU16" i="11"/>
  <c r="AL11" i="11"/>
  <c r="BB38" i="11" a="1"/>
  <c r="BB38" i="11" s="1"/>
  <c r="BO38" i="11" a="1"/>
  <c r="BO38" i="11" s="1"/>
  <c r="AP18" i="11" a="1"/>
  <c r="AP18" i="11" s="1"/>
  <c r="BN34" i="11" a="1"/>
  <c r="BN34" i="11" s="1"/>
  <c r="AT36" i="11" a="1"/>
  <c r="AT36" i="11" s="1"/>
  <c r="AZ30" i="11" a="1"/>
  <c r="AZ30" i="11" s="1"/>
  <c r="BD30" i="11"/>
  <c r="AU26" i="11"/>
  <c r="AU40" i="11"/>
  <c r="AO11" i="11"/>
  <c r="AN38" i="11" a="1"/>
  <c r="AN38" i="11" s="1"/>
  <c r="AM23" i="11" a="1"/>
  <c r="AM23" i="11" s="1"/>
  <c r="AW42" i="11" a="1"/>
  <c r="AW42" i="11" s="1"/>
  <c r="AU41" i="11"/>
  <c r="AQ22" i="11" a="1"/>
  <c r="AQ22" i="11" s="1"/>
  <c r="BJ40" i="11"/>
  <c r="BB14" i="11" a="1"/>
  <c r="BB14" i="11" s="1"/>
  <c r="BJ18" i="11"/>
  <c r="BL32" i="11" a="1"/>
  <c r="BL32" i="11" s="1"/>
  <c r="AZ11" i="11" a="1"/>
  <c r="AZ11" i="11" s="1"/>
  <c r="BJ39" i="11"/>
  <c r="BM34" i="11"/>
  <c r="BE15" i="11" a="1"/>
  <c r="BE15" i="11" s="1"/>
  <c r="AQ15" i="11" a="1"/>
  <c r="AQ15" i="11" s="1"/>
  <c r="BL15" i="11" a="1"/>
  <c r="BL15" i="11" s="1"/>
  <c r="BN48" i="11" a="1"/>
  <c r="BN48" i="11" s="1"/>
  <c r="AL45" i="11"/>
  <c r="AO20" i="11"/>
  <c r="BH11" i="11" a="1"/>
  <c r="BH11" i="11" s="1"/>
  <c r="BL48" i="11" a="1"/>
  <c r="BL48" i="11" s="1"/>
  <c r="AU44" i="11"/>
  <c r="BH34" i="11" a="1"/>
  <c r="BH34" i="11" s="1"/>
  <c r="BF32" i="11" a="1"/>
  <c r="BF32" i="11" s="1"/>
  <c r="BK38" i="11" a="1"/>
  <c r="BK38" i="11" s="1"/>
  <c r="AN6" i="11" a="1"/>
  <c r="AN6" i="11" s="1"/>
  <c r="AX30" i="11"/>
  <c r="AT14" i="11" a="1"/>
  <c r="AT14" i="11" s="1"/>
  <c r="BK6" i="11" a="1"/>
  <c r="BK6" i="11" s="1"/>
  <c r="AT8" i="11" a="1"/>
  <c r="AT8" i="11" s="1"/>
  <c r="BM26" i="11"/>
  <c r="AS28" i="11" a="1"/>
  <c r="AS28" i="11" s="1"/>
  <c r="BM4" i="11"/>
  <c r="AX6" i="11"/>
  <c r="AY47" i="11" a="1"/>
  <c r="AY47" i="11" s="1"/>
  <c r="BO15" i="11" a="1"/>
  <c r="BO15" i="11" s="1"/>
  <c r="AS8" i="11" a="1"/>
  <c r="AS8" i="11" s="1"/>
  <c r="BF6" i="11" a="1"/>
  <c r="BF6" i="11" s="1"/>
  <c r="AX5" i="11"/>
  <c r="AL43" i="11"/>
  <c r="BD31" i="11"/>
  <c r="BC46" i="11" a="1"/>
  <c r="BC46" i="11" s="1"/>
  <c r="BJ31" i="11"/>
  <c r="AZ16" i="11" a="1"/>
  <c r="AZ16" i="11" s="1"/>
  <c r="AW48" i="11" a="1"/>
  <c r="AW48" i="11" s="1"/>
  <c r="AS15" i="11" a="1"/>
  <c r="AS15" i="11" s="1"/>
  <c r="BM37" i="11"/>
  <c r="AL6" i="11"/>
  <c r="BG40" i="11"/>
  <c r="AW44" i="11" a="1"/>
  <c r="AW44" i="11" s="1"/>
  <c r="AU27" i="11"/>
  <c r="BB49" i="11" a="1"/>
  <c r="BB49" i="11" s="1"/>
  <c r="AT26" i="11" a="1"/>
  <c r="AT26" i="11" s="1"/>
  <c r="AR45" i="11"/>
  <c r="AQ26" i="11" a="1"/>
  <c r="AQ26" i="11" s="1"/>
  <c r="BJ48" i="11"/>
  <c r="AR29" i="11"/>
  <c r="BD22" i="11"/>
  <c r="BI47" i="11" a="1"/>
  <c r="BI47" i="11" s="1"/>
  <c r="AX36" i="11"/>
  <c r="AS23" i="11" a="1"/>
  <c r="AS23" i="11" s="1"/>
  <c r="AL29" i="11"/>
  <c r="BJ5" i="11"/>
  <c r="AL31" i="11"/>
  <c r="AM36" i="11" a="1"/>
  <c r="AM36" i="11" s="1"/>
  <c r="BA49" i="11"/>
  <c r="AL21" i="11"/>
  <c r="BD49" i="11"/>
  <c r="AN18" i="11" a="1"/>
  <c r="AN18" i="11" s="1"/>
  <c r="BO23" i="11" a="1"/>
  <c r="BO23" i="11" s="1"/>
  <c r="BK47" i="11" a="1"/>
  <c r="BK47" i="11" s="1"/>
  <c r="BD45" i="11"/>
  <c r="BG14" i="11"/>
  <c r="AR7" i="11"/>
  <c r="AP6" i="11" a="1"/>
  <c r="AP6" i="11" s="1"/>
  <c r="AX26" i="11"/>
  <c r="AN10" i="11" a="1"/>
  <c r="AN10" i="11" s="1"/>
  <c r="BK46" i="11" a="1"/>
  <c r="BK46" i="11" s="1"/>
  <c r="AP23" i="11" a="1"/>
  <c r="AP23" i="11" s="1"/>
  <c r="BA41" i="11"/>
  <c r="AL49" i="11"/>
  <c r="BM18" i="11"/>
  <c r="AU25" i="11"/>
  <c r="BB4" i="11" a="1"/>
  <c r="BB4" i="11" s="1"/>
  <c r="AO22" i="11"/>
  <c r="BG16" i="11"/>
  <c r="AR31" i="11"/>
  <c r="AX15" i="11"/>
  <c r="BN11" i="11" a="1"/>
  <c r="BN11" i="11" s="1"/>
  <c r="BK32" i="11" a="1"/>
  <c r="BK32" i="11" s="1"/>
  <c r="BG25" i="11"/>
  <c r="AL39" i="11"/>
  <c r="AR49" i="11"/>
  <c r="BJ22" i="11"/>
  <c r="BM49" i="11"/>
  <c r="AS6" i="11" a="1"/>
  <c r="AS6" i="11" s="1"/>
  <c r="BA18" i="11"/>
  <c r="AU36" i="11"/>
  <c r="BE39" i="11" a="1"/>
  <c r="BE39" i="11" s="1"/>
  <c r="AV49" i="11" a="1"/>
  <c r="AV49" i="11" s="1"/>
  <c r="AL7" i="11"/>
  <c r="BB23" i="11" a="1"/>
  <c r="BB23" i="11" s="1"/>
  <c r="BF46" i="11" a="1"/>
  <c r="BF46" i="11" s="1"/>
  <c r="BG29" i="11"/>
  <c r="AP30" i="11" a="1"/>
  <c r="AP30" i="11" s="1"/>
  <c r="BN32" i="11" a="1"/>
  <c r="BN32" i="11" s="1"/>
  <c r="BC48" i="11" a="1"/>
  <c r="BC48" i="11" s="1"/>
  <c r="AX19" i="11"/>
  <c r="AS16" i="11" a="1"/>
  <c r="AS16" i="11" s="1"/>
  <c r="BH23" i="11" a="1"/>
  <c r="BH23" i="11" s="1"/>
  <c r="BM10" i="11"/>
  <c r="BE23" i="11" a="1"/>
  <c r="BE23" i="11" s="1"/>
  <c r="AX27" i="11"/>
  <c r="BD28" i="11"/>
  <c r="BL30" i="11" a="1"/>
  <c r="BL30" i="11" s="1"/>
  <c r="AW11" i="11" a="1"/>
  <c r="AW11" i="11" s="1"/>
  <c r="BJ16" i="11"/>
  <c r="AR24" i="11"/>
  <c r="BM31" i="11"/>
  <c r="AY22" i="11" a="1"/>
  <c r="AY22" i="11" s="1"/>
  <c r="AN11" i="11" a="1"/>
  <c r="AN11" i="11" s="1"/>
  <c r="AV14" i="11" a="1"/>
  <c r="AV14" i="11" s="1"/>
  <c r="BG39" i="11"/>
  <c r="AR35" i="11"/>
  <c r="BH48" i="11" a="1"/>
  <c r="BH48" i="11" s="1"/>
  <c r="BI6" i="11" a="1"/>
  <c r="BI6" i="11" s="1"/>
  <c r="AT18" i="11" a="1"/>
  <c r="AT18" i="11" s="1"/>
  <c r="AT23" i="11" a="1"/>
  <c r="AT23" i="11" s="1"/>
  <c r="BJ30" i="11"/>
  <c r="BJ37" i="11"/>
  <c r="BC30" i="11" a="1"/>
  <c r="BC30" i="11" s="1"/>
  <c r="AX13" i="11"/>
  <c r="AN48" i="11" a="1"/>
  <c r="AN48" i="11" s="1"/>
  <c r="AY15" i="11" a="1"/>
  <c r="AY15" i="11" s="1"/>
  <c r="BG37" i="11"/>
  <c r="BK30" i="11" a="1"/>
  <c r="BK30" i="11" s="1"/>
  <c r="BM11" i="11"/>
  <c r="BE16" i="11" a="1"/>
  <c r="BE16" i="11" s="1"/>
  <c r="BD41" i="11"/>
  <c r="BK18" i="11" a="1"/>
  <c r="BK18" i="11" s="1"/>
  <c r="AO47" i="11"/>
  <c r="AV20" i="11" a="1"/>
  <c r="AV20" i="11" s="1"/>
  <c r="AW46" i="11" a="1"/>
  <c r="AW46" i="11" s="1"/>
  <c r="BL44" i="11" a="1"/>
  <c r="BL44" i="11" s="1"/>
  <c r="AL30" i="11"/>
  <c r="BM46" i="11"/>
  <c r="BC11" i="11" a="1"/>
  <c r="BC11" i="11" s="1"/>
  <c r="AY28" i="11" a="1"/>
  <c r="AY28" i="11" s="1"/>
  <c r="AU13" i="11"/>
  <c r="BF30" i="11" a="1"/>
  <c r="BF30" i="11" s="1"/>
  <c r="BH38" i="11" a="1"/>
  <c r="BH38" i="11" s="1"/>
  <c r="AU14" i="11"/>
  <c r="BI32" i="11" a="1"/>
  <c r="BI32" i="11" s="1"/>
  <c r="AP14" i="11" a="1"/>
  <c r="AP14" i="11" s="1"/>
  <c r="AO9" i="11"/>
  <c r="BK34" i="11" a="1"/>
  <c r="BK34" i="11" s="1"/>
  <c r="BJ17" i="11"/>
  <c r="AL18" i="11"/>
  <c r="BN47" i="11" a="1"/>
  <c r="BN47" i="11" s="1"/>
  <c r="AP28" i="11" a="1"/>
  <c r="AP28" i="11" s="1"/>
  <c r="AO13" i="11"/>
  <c r="AZ10" i="11" a="1"/>
  <c r="AZ10" i="11" s="1"/>
  <c r="BA23" i="11"/>
  <c r="AU43" i="11"/>
  <c r="BH15" i="11" a="1"/>
  <c r="BH15" i="11" s="1"/>
  <c r="AL41" i="11"/>
  <c r="AW40" i="11" a="1"/>
  <c r="AW40" i="11" s="1"/>
  <c r="AS30" i="11" a="1"/>
  <c r="AS30" i="11" s="1"/>
  <c r="AU9" i="11"/>
  <c r="BM24" i="11"/>
  <c r="BB42" i="11" a="1"/>
  <c r="BB42" i="11" s="1"/>
  <c r="AV46" i="11" a="1"/>
  <c r="AV46" i="11" s="1"/>
  <c r="AO29" i="11"/>
  <c r="AT22" i="11" a="1"/>
  <c r="AT22" i="11" s="1"/>
  <c r="AY14" i="11" a="1"/>
  <c r="AY14" i="11" s="1"/>
  <c r="BO28" i="11" a="1"/>
  <c r="BO28" i="11" s="1"/>
  <c r="BD27" i="11"/>
  <c r="BD6" i="11"/>
  <c r="BH40" i="11" a="1"/>
  <c r="BH40" i="11" s="1"/>
  <c r="BO30" i="11" a="1"/>
  <c r="BO30" i="11" s="1"/>
  <c r="BI8" i="11" a="1"/>
  <c r="BI8" i="11" s="1"/>
  <c r="BB6" i="11" a="1"/>
  <c r="BB6" i="11" s="1"/>
  <c r="AU39" i="11"/>
  <c r="AR11" i="11"/>
  <c r="BO18" i="11" a="1"/>
  <c r="BO18" i="11" s="1"/>
  <c r="BG8" i="11"/>
  <c r="AX32" i="11"/>
  <c r="BI15" i="11" a="1"/>
  <c r="BI15" i="11" s="1"/>
  <c r="AV26" i="11" a="1"/>
  <c r="AV26" i="11" s="1"/>
  <c r="BJ4" i="11"/>
  <c r="BN28" i="11" a="1"/>
  <c r="BN28" i="11" s="1"/>
  <c r="AN44" i="11" a="1"/>
  <c r="AN44" i="11" s="1"/>
  <c r="BH47" i="11" a="1"/>
  <c r="BH47" i="11" s="1"/>
  <c r="AL32" i="11"/>
  <c r="BA8" i="11"/>
  <c r="BN18" i="11" a="1"/>
  <c r="BN18" i="11" s="1"/>
  <c r="AS47" i="11" a="1"/>
  <c r="AS47" i="11" s="1"/>
  <c r="AL34" i="11"/>
  <c r="AV27" i="11" a="1"/>
  <c r="AV27" i="11" s="1"/>
  <c r="BR13" i="11"/>
  <c r="AU34" i="11"/>
  <c r="AV10" i="11" a="1"/>
  <c r="AV10" i="11" s="1"/>
  <c r="BA20" i="11"/>
  <c r="AN26" i="11" a="1"/>
  <c r="AN26" i="11" s="1"/>
  <c r="AO25" i="11"/>
  <c r="AT47" i="11" a="1"/>
  <c r="AT47" i="11" s="1"/>
  <c r="AU22" i="11"/>
  <c r="BG20" i="11"/>
  <c r="BD11" i="11"/>
  <c r="AP47" i="11" a="1"/>
  <c r="AP47" i="11" s="1"/>
  <c r="BC12" i="11" a="1"/>
  <c r="BC12" i="11" s="1"/>
  <c r="BM15" i="11"/>
  <c r="AW10" i="11" a="1"/>
  <c r="AW10" i="11" s="1"/>
  <c r="BM42" i="11"/>
  <c r="AT15" i="11" a="1"/>
  <c r="AT15" i="11" s="1"/>
  <c r="AN42" i="11" a="1"/>
  <c r="AN42" i="11" s="1"/>
  <c r="AN24" i="11" a="1"/>
  <c r="AN24" i="11" s="1"/>
  <c r="BG41" i="11"/>
  <c r="BJ41" i="11"/>
  <c r="BQ36" i="11"/>
  <c r="BO22" i="11" a="1"/>
  <c r="BO22" i="11" s="1"/>
  <c r="AV16" i="11" a="1"/>
  <c r="AV16" i="11" s="1"/>
  <c r="AR5" i="11"/>
  <c r="AO42" i="11"/>
  <c r="BL46" i="11" a="1"/>
  <c r="BL46" i="11" s="1"/>
  <c r="BB36" i="11" a="1"/>
  <c r="BB36" i="11" s="1"/>
  <c r="AO39" i="11"/>
  <c r="BO4" i="11" a="1"/>
  <c r="BO4" i="11" s="1"/>
  <c r="AU8" i="11"/>
  <c r="BK49" i="11" a="1"/>
  <c r="BK49" i="11" s="1"/>
  <c r="BG7" i="11"/>
  <c r="AX40" i="11"/>
  <c r="AX49" i="11"/>
  <c r="AW15" i="11" a="1"/>
  <c r="AW15" i="11" s="1"/>
  <c r="BM33" i="11"/>
  <c r="AM44" i="11" a="1"/>
  <c r="AM44" i="11" s="1"/>
  <c r="BH36" i="11" a="1"/>
  <c r="BH36" i="11" s="1"/>
  <c r="AT46" i="11" a="1"/>
  <c r="AT46" i="11" s="1"/>
  <c r="AR12" i="11"/>
  <c r="BN23" i="11" a="1"/>
  <c r="BN23" i="11" s="1"/>
  <c r="AY23" i="11" a="1"/>
  <c r="AY23" i="11" s="1"/>
  <c r="AW24" i="11" a="1"/>
  <c r="AW24" i="11" s="1"/>
  <c r="AP22" i="11" a="1"/>
  <c r="AP22" i="11" s="1"/>
  <c r="BB48" i="11" a="1"/>
  <c r="BB48" i="11" s="1"/>
  <c r="AX34" i="11"/>
  <c r="AN8" i="11" a="1"/>
  <c r="AN8" i="11" s="1"/>
  <c r="AO14" i="11"/>
  <c r="BI16" i="11" a="1"/>
  <c r="BI16" i="11" s="1"/>
  <c r="BJ49" i="11"/>
  <c r="BI23" i="11" a="1"/>
  <c r="BI23" i="11" s="1"/>
  <c r="BI26" i="11" a="1"/>
  <c r="BI26" i="11" s="1"/>
  <c r="BB35" i="11" a="1"/>
  <c r="BB35" i="11" s="1"/>
  <c r="AB42" i="11" a="1"/>
  <c r="AB42" i="11" s="1"/>
  <c r="Z21" i="11"/>
  <c r="G36" i="11" a="1"/>
  <c r="G36" i="11" s="1"/>
  <c r="BG10" i="11"/>
  <c r="AU45" i="11"/>
  <c r="U4" i="11" a="1"/>
  <c r="U4" i="11" s="1"/>
  <c r="L20" i="11" a="1"/>
  <c r="L20" i="11" s="1"/>
  <c r="AD22" i="11" a="1"/>
  <c r="AD22" i="11" s="1"/>
  <c r="Q29" i="11"/>
  <c r="M22" i="11" a="1"/>
  <c r="M22" i="11" s="1"/>
  <c r="AE8" i="11" a="1"/>
  <c r="AE8" i="11" s="1"/>
  <c r="F4" i="11" a="1"/>
  <c r="F4" i="11" s="1"/>
  <c r="O42" i="11" a="1"/>
  <c r="O42" i="11" s="1"/>
  <c r="J19" i="11" a="1"/>
  <c r="J19" i="11" s="1"/>
  <c r="Q23" i="11"/>
  <c r="P39" i="11" a="1"/>
  <c r="P39" i="11" s="1"/>
  <c r="D36" i="11" a="1"/>
  <c r="D36" i="11" s="1"/>
  <c r="AD21" i="11" a="1"/>
  <c r="AD21" i="11" s="1"/>
  <c r="AD12" i="11" a="1"/>
  <c r="AD12" i="11" s="1"/>
  <c r="AE14" i="11" a="1"/>
  <c r="AE14" i="11" s="1"/>
  <c r="X25" i="11" a="1"/>
  <c r="X25" i="11" s="1"/>
  <c r="T38" i="11"/>
  <c r="AC29" i="11"/>
  <c r="AB14" i="11" a="1"/>
  <c r="AB14" i="11" s="1"/>
  <c r="Q24" i="11"/>
  <c r="AB49" i="11" a="1"/>
  <c r="AB49" i="11" s="1"/>
  <c r="O40" i="11" a="1"/>
  <c r="O40" i="11" s="1"/>
  <c r="H22" i="11"/>
  <c r="I45" i="11" a="1"/>
  <c r="I45" i="11" s="1"/>
  <c r="R27" i="11" a="1"/>
  <c r="R27" i="11" s="1"/>
  <c r="D8" i="11" a="1"/>
  <c r="D8" i="11" s="1"/>
  <c r="P37" i="11" a="1"/>
  <c r="P37" i="11" s="1"/>
  <c r="M31" i="11" a="1"/>
  <c r="M31" i="11" s="1"/>
  <c r="F41" i="11" a="1"/>
  <c r="F41" i="11" s="1"/>
  <c r="I43" i="11" a="1"/>
  <c r="I43" i="11" s="1"/>
  <c r="I15" i="11" a="1"/>
  <c r="I15" i="11" s="1"/>
  <c r="AE11" i="11" a="1"/>
  <c r="AE11" i="11" s="1"/>
  <c r="F6" i="11" a="1"/>
  <c r="F6" i="11" s="1"/>
  <c r="V20" i="11" a="1"/>
  <c r="V20" i="11" s="1"/>
  <c r="S35" i="11" a="1"/>
  <c r="S35" i="11" s="1"/>
  <c r="C44" i="11" a="1"/>
  <c r="C44" i="11" s="1"/>
  <c r="P25" i="11" a="1"/>
  <c r="P25" i="11" s="1"/>
  <c r="AD45" i="11" a="1"/>
  <c r="AD45" i="11" s="1"/>
  <c r="D27" i="11" a="1"/>
  <c r="D27" i="11" s="1"/>
  <c r="K48" i="11"/>
  <c r="M45" i="11" a="1"/>
  <c r="M45" i="11" s="1"/>
  <c r="AB32" i="11" a="1"/>
  <c r="AB32" i="11" s="1"/>
  <c r="R47" i="11" a="1"/>
  <c r="R47" i="11" s="1"/>
  <c r="L27" i="11" a="1"/>
  <c r="L27" i="11" s="1"/>
  <c r="M11" i="11" a="1"/>
  <c r="M11" i="11" s="1"/>
  <c r="W49" i="11"/>
  <c r="AE28" i="11" a="1"/>
  <c r="AE28" i="11" s="1"/>
  <c r="N33" i="11"/>
  <c r="D17" i="11" a="1"/>
  <c r="D17" i="11" s="1"/>
  <c r="AA24" i="11" a="1"/>
  <c r="AA24" i="11" s="1"/>
  <c r="K14" i="11"/>
  <c r="E38" i="11"/>
  <c r="AB23" i="11" a="1"/>
  <c r="AB23" i="11" s="1"/>
  <c r="H29" i="11"/>
  <c r="AC22" i="11"/>
  <c r="AE40" i="11" a="1"/>
  <c r="AE40" i="11" s="1"/>
  <c r="D33" i="11" a="1"/>
  <c r="D33" i="11" s="1"/>
  <c r="Y15" i="11" a="1"/>
  <c r="Y15" i="11" s="1"/>
  <c r="C21" i="11" a="1"/>
  <c r="C21" i="11" s="1"/>
  <c r="K25" i="11"/>
  <c r="AE42" i="11" a="1"/>
  <c r="AE42" i="11" s="1"/>
  <c r="H38" i="11"/>
  <c r="AD30" i="11" a="1"/>
  <c r="AD30" i="11" s="1"/>
  <c r="I20" i="11" a="1"/>
  <c r="I20" i="11" s="1"/>
  <c r="S5" i="11" a="1"/>
  <c r="S5" i="11" s="1"/>
  <c r="P33" i="11" a="1"/>
  <c r="P33" i="11" s="1"/>
  <c r="AA21" i="11" a="1"/>
  <c r="AA21" i="11" s="1"/>
  <c r="I14" i="11" a="1"/>
  <c r="I14" i="11" s="1"/>
  <c r="P45" i="11" a="1"/>
  <c r="P45" i="11" s="1"/>
  <c r="Z44" i="11"/>
  <c r="I17" i="11" a="1"/>
  <c r="I17" i="11" s="1"/>
  <c r="O37" i="11" a="1"/>
  <c r="O37" i="11" s="1"/>
  <c r="C25" i="11" a="1"/>
  <c r="C25" i="11" s="1"/>
  <c r="L30" i="11" a="1"/>
  <c r="L30" i="11" s="1"/>
  <c r="C11" i="11" a="1"/>
  <c r="C11" i="11" s="1"/>
  <c r="R49" i="11" a="1"/>
  <c r="R49" i="11" s="1"/>
  <c r="AC34" i="11"/>
  <c r="X34" i="11" a="1"/>
  <c r="X34" i="11" s="1"/>
  <c r="G31" i="11" a="1"/>
  <c r="G31" i="11" s="1"/>
  <c r="J43" i="11" a="1"/>
  <c r="J43" i="11" s="1"/>
  <c r="C6" i="11" a="1"/>
  <c r="C6" i="11" s="1"/>
  <c r="N35" i="11"/>
  <c r="T21" i="11"/>
  <c r="Z46" i="11"/>
  <c r="O5" i="11" a="1"/>
  <c r="O5" i="11" s="1"/>
  <c r="S19" i="11" a="1"/>
  <c r="S19" i="11" s="1"/>
  <c r="Y26" i="11" a="1"/>
  <c r="Y26" i="11" s="1"/>
  <c r="M37" i="11" a="1"/>
  <c r="M37" i="11" s="1"/>
  <c r="O36" i="11" a="1"/>
  <c r="O36" i="11" s="1"/>
  <c r="L15" i="11" a="1"/>
  <c r="L15" i="11" s="1"/>
  <c r="K47" i="11"/>
  <c r="E12" i="11"/>
  <c r="C26" i="11" a="1"/>
  <c r="C26" i="11" s="1"/>
  <c r="V42" i="11" a="1"/>
  <c r="V42" i="11" s="1"/>
  <c r="P49" i="11" a="1"/>
  <c r="P49" i="11" s="1"/>
  <c r="E36" i="11"/>
  <c r="P40" i="11" a="1"/>
  <c r="P40" i="11" s="1"/>
  <c r="N44" i="11"/>
  <c r="X26" i="11" a="1"/>
  <c r="X26" i="11" s="1"/>
  <c r="AB4" i="11" a="1"/>
  <c r="AB4" i="11" s="1"/>
  <c r="Y4" i="11" a="1"/>
  <c r="Y4" i="11" s="1"/>
  <c r="H49" i="11"/>
  <c r="O46" i="11" a="1"/>
  <c r="O46" i="11" s="1"/>
  <c r="T46" i="11"/>
  <c r="AD28" i="11" a="1"/>
  <c r="AD28" i="11" s="1"/>
  <c r="T27" i="11"/>
  <c r="S31" i="11" a="1"/>
  <c r="S31" i="11" s="1"/>
  <c r="W39" i="11"/>
  <c r="V33" i="11" a="1"/>
  <c r="V33" i="11" s="1"/>
  <c r="AA23" i="11" a="1"/>
  <c r="AA23" i="11" s="1"/>
  <c r="K5" i="11"/>
  <c r="W9" i="11"/>
  <c r="AD17" i="11" a="1"/>
  <c r="AD17" i="11" s="1"/>
  <c r="H24" i="11"/>
  <c r="V49" i="11" a="1"/>
  <c r="V49" i="11" s="1"/>
  <c r="M39" i="11" a="1"/>
  <c r="M39" i="11" s="1"/>
  <c r="L8" i="11" a="1"/>
  <c r="L8" i="11" s="1"/>
  <c r="Y28" i="11" a="1"/>
  <c r="Y28" i="11" s="1"/>
  <c r="I21" i="11" a="1"/>
  <c r="I21" i="11" s="1"/>
  <c r="M38" i="11" a="1"/>
  <c r="M38" i="11" s="1"/>
  <c r="R14" i="11" a="1"/>
  <c r="R14" i="11" s="1"/>
  <c r="X6" i="11" a="1"/>
  <c r="X6" i="11" s="1"/>
  <c r="H18" i="11"/>
  <c r="E18" i="11"/>
  <c r="N8" i="11"/>
  <c r="M36" i="11" a="1"/>
  <c r="M36" i="11" s="1"/>
  <c r="L32" i="11" a="1"/>
  <c r="L32" i="11" s="1"/>
  <c r="AC42" i="11"/>
  <c r="X28" i="11" a="1"/>
  <c r="X28" i="11" s="1"/>
  <c r="Z4" i="11"/>
  <c r="L46" i="11" a="1"/>
  <c r="L46" i="11" s="1"/>
  <c r="V26" i="11" a="1"/>
  <c r="V26" i="11" s="1"/>
  <c r="E44" i="11"/>
  <c r="F14" i="11" a="1"/>
  <c r="F14" i="11" s="1"/>
  <c r="K38" i="11"/>
  <c r="D20" i="11" a="1"/>
  <c r="D20" i="11" s="1"/>
  <c r="M44" i="11" a="1"/>
  <c r="M44" i="11" s="1"/>
  <c r="L35" i="11" a="1"/>
  <c r="L35" i="11" s="1"/>
  <c r="J34" i="11" a="1"/>
  <c r="J34" i="11" s="1"/>
  <c r="I18" i="11" a="1"/>
  <c r="I18" i="11" s="1"/>
  <c r="D19" i="11" a="1"/>
  <c r="D19" i="11" s="1"/>
  <c r="Z20" i="11"/>
  <c r="C24" i="11" a="1"/>
  <c r="C24" i="11" s="1"/>
  <c r="O8" i="11" a="1"/>
  <c r="O8" i="11" s="1"/>
  <c r="V21" i="11" a="1"/>
  <c r="V21" i="11" s="1"/>
  <c r="C42" i="11" a="1"/>
  <c r="C42" i="11" s="1"/>
  <c r="G47" i="11" a="1"/>
  <c r="G47" i="11" s="1"/>
  <c r="P18" i="11" a="1"/>
  <c r="P18" i="11" s="1"/>
  <c r="AE7" i="11" a="1"/>
  <c r="AE7" i="11" s="1"/>
  <c r="P30" i="11" a="1"/>
  <c r="P30" i="11" s="1"/>
  <c r="AD42" i="11" a="1"/>
  <c r="AD42" i="11" s="1"/>
  <c r="G27" i="11" a="1"/>
  <c r="G27" i="11" s="1"/>
  <c r="D5" i="11" a="1"/>
  <c r="D5" i="11" s="1"/>
  <c r="V34" i="11" a="1"/>
  <c r="V34" i="11" s="1"/>
  <c r="J24" i="11" a="1"/>
  <c r="J24" i="11" s="1"/>
  <c r="V40" i="11" a="1"/>
  <c r="V40" i="11" s="1"/>
  <c r="W26" i="11"/>
  <c r="V36" i="11" a="1"/>
  <c r="V36" i="11" s="1"/>
  <c r="J48" i="11" a="1"/>
  <c r="J48" i="11" s="1"/>
  <c r="C19" i="11" a="1"/>
  <c r="C19" i="11" s="1"/>
  <c r="Q10" i="11"/>
  <c r="E7" i="11"/>
  <c r="S9" i="11" a="1"/>
  <c r="S9" i="11" s="1"/>
  <c r="X17" i="11" a="1"/>
  <c r="X17" i="11" s="1"/>
  <c r="AE36" i="11" a="1"/>
  <c r="AE36" i="11" s="1"/>
  <c r="S46" i="11" a="1"/>
  <c r="S46" i="11" s="1"/>
  <c r="M20" i="11" a="1"/>
  <c r="M20" i="11" s="1"/>
  <c r="AC24" i="11"/>
  <c r="T18" i="11"/>
  <c r="G45" i="11" a="1"/>
  <c r="G45" i="11" s="1"/>
  <c r="S17" i="11" a="1"/>
  <c r="S17" i="11" s="1"/>
  <c r="Y27" i="11" a="1"/>
  <c r="Y27" i="11" s="1"/>
  <c r="I30" i="11" a="1"/>
  <c r="I30" i="11" s="1"/>
  <c r="AB24" i="11" a="1"/>
  <c r="AB24" i="11" s="1"/>
  <c r="G5" i="11" a="1"/>
  <c r="G5" i="11" s="1"/>
  <c r="O29" i="11" a="1"/>
  <c r="O29" i="11" s="1"/>
  <c r="AD23" i="11" a="1"/>
  <c r="AD23" i="11" s="1"/>
  <c r="D12" i="11" a="1"/>
  <c r="D12" i="11" s="1"/>
  <c r="C45" i="11" a="1"/>
  <c r="C45" i="11" s="1"/>
  <c r="AA18" i="11" a="1"/>
  <c r="AA18" i="11" s="1"/>
  <c r="N43" i="11"/>
  <c r="D7" i="11" a="1"/>
  <c r="D7" i="11" s="1"/>
  <c r="R43" i="11" a="1"/>
  <c r="R43" i="11" s="1"/>
  <c r="AA28" i="11" a="1"/>
  <c r="AA28" i="11" s="1"/>
  <c r="I27" i="11" a="1"/>
  <c r="I27" i="11" s="1"/>
  <c r="AD14" i="11" a="1"/>
  <c r="AD14" i="11" s="1"/>
  <c r="L12" i="11" a="1"/>
  <c r="L12" i="11" s="1"/>
  <c r="Y43" i="11" a="1"/>
  <c r="Y43" i="11" s="1"/>
  <c r="T41" i="11"/>
  <c r="W28" i="11"/>
  <c r="AE22" i="11" a="1"/>
  <c r="AE22" i="11" s="1"/>
  <c r="P7" i="11" a="1"/>
  <c r="P7" i="11" s="1"/>
  <c r="Y12" i="11" a="1"/>
  <c r="Y12" i="11" s="1"/>
  <c r="R4" i="11" a="1"/>
  <c r="R4" i="11" s="1"/>
  <c r="P26" i="11" a="1"/>
  <c r="P26" i="11" s="1"/>
  <c r="Z9" i="11"/>
  <c r="V44" i="11" a="1"/>
  <c r="V44" i="11" s="1"/>
  <c r="K8" i="11"/>
  <c r="X9" i="11" a="1"/>
  <c r="X9" i="11" s="1"/>
  <c r="D34" i="11" a="1"/>
  <c r="D34" i="11" s="1"/>
  <c r="H23" i="11"/>
  <c r="C32" i="11" a="1"/>
  <c r="C32" i="11" s="1"/>
  <c r="K42" i="11"/>
  <c r="X49" i="11" a="1"/>
  <c r="X49" i="11" s="1"/>
  <c r="AB18" i="11" a="1"/>
  <c r="AB18" i="11" s="1"/>
  <c r="T37" i="11"/>
  <c r="AC40" i="11"/>
  <c r="H14" i="11"/>
  <c r="AA38" i="11" a="1"/>
  <c r="AA38" i="11" s="1"/>
  <c r="Q33" i="11"/>
  <c r="O34" i="11" a="1"/>
  <c r="O34" i="11" s="1"/>
  <c r="J23" i="11" a="1"/>
  <c r="J23" i="11" s="1"/>
  <c r="C47" i="11" a="1"/>
  <c r="C47" i="11" s="1"/>
  <c r="K46" i="11"/>
  <c r="C36" i="11" a="1"/>
  <c r="C36" i="11" s="1"/>
  <c r="H27" i="11"/>
  <c r="N16" i="11"/>
  <c r="T25" i="11"/>
  <c r="R44" i="11" a="1"/>
  <c r="R44" i="11" s="1"/>
  <c r="W8" i="11"/>
  <c r="AC32" i="11"/>
  <c r="S42" i="11" a="1"/>
  <c r="S42" i="11" s="1"/>
  <c r="S22" i="11" a="1"/>
  <c r="S22" i="11" s="1"/>
  <c r="AC16" i="11"/>
  <c r="F20" i="11" a="1"/>
  <c r="F20" i="11" s="1"/>
  <c r="V28" i="11" a="1"/>
  <c r="V28" i="11" s="1"/>
  <c r="D25" i="11" a="1"/>
  <c r="D25" i="11" s="1"/>
  <c r="W13" i="11"/>
  <c r="Q7" i="11"/>
  <c r="P29" i="11" a="1"/>
  <c r="P29" i="11" s="1"/>
  <c r="L44" i="11" a="1"/>
  <c r="L44" i="11" s="1"/>
  <c r="AB13" i="11" a="1"/>
  <c r="AB13" i="11" s="1"/>
  <c r="Y35" i="11" a="1"/>
  <c r="Y35" i="11" s="1"/>
  <c r="J14" i="11" a="1"/>
  <c r="J14" i="11" s="1"/>
  <c r="N5" i="11"/>
  <c r="AC41" i="11"/>
  <c r="U17" i="11" a="1"/>
  <c r="U17" i="11" s="1"/>
  <c r="E16" i="11"/>
  <c r="U7" i="11" a="1"/>
  <c r="U7" i="11" s="1"/>
  <c r="R35" i="11" a="1"/>
  <c r="R35" i="11" s="1"/>
  <c r="Z37" i="11"/>
  <c r="AA7" i="11" a="1"/>
  <c r="AA7" i="11" s="1"/>
  <c r="V18" i="11" a="1"/>
  <c r="V18" i="11" s="1"/>
  <c r="AE13" i="11" a="1"/>
  <c r="AE13" i="11" s="1"/>
  <c r="AD5" i="11" a="1"/>
  <c r="AD5" i="11" s="1"/>
  <c r="P21" i="11" a="1"/>
  <c r="P21" i="11" s="1"/>
  <c r="G20" i="11" a="1"/>
  <c r="G20" i="11" s="1"/>
  <c r="AC25" i="11"/>
  <c r="N37" i="11"/>
  <c r="Z40" i="11"/>
  <c r="D45" i="11" a="1"/>
  <c r="D45" i="11" s="1"/>
  <c r="G35" i="11" a="1"/>
  <c r="G35" i="11" s="1"/>
  <c r="R25" i="11" a="1"/>
  <c r="R25" i="11" s="1"/>
  <c r="AA48" i="11" a="1"/>
  <c r="AA48" i="11" s="1"/>
  <c r="Y20" i="11" a="1"/>
  <c r="Y20" i="11" s="1"/>
  <c r="W11" i="11"/>
  <c r="D43" i="11" a="1"/>
  <c r="D43" i="11" s="1"/>
  <c r="E8" i="11"/>
  <c r="R13" i="11" a="1"/>
  <c r="R13" i="11" s="1"/>
  <c r="AD19" i="11" a="1"/>
  <c r="AD19" i="11" s="1"/>
  <c r="P41" i="11" a="1"/>
  <c r="P41" i="11" s="1"/>
  <c r="T30" i="11"/>
  <c r="U37" i="11" a="1"/>
  <c r="U37" i="11" s="1"/>
  <c r="AC7" i="11"/>
  <c r="O41" i="11" a="1"/>
  <c r="O41" i="11" s="1"/>
  <c r="P32" i="11" a="1"/>
  <c r="P32" i="11" s="1"/>
  <c r="N12" i="11"/>
  <c r="R30" i="11" a="1"/>
  <c r="R30" i="11" s="1"/>
  <c r="U27" i="11" a="1"/>
  <c r="U27" i="11" s="1"/>
  <c r="Q41" i="11"/>
  <c r="M27" i="11" a="1"/>
  <c r="M27" i="11" s="1"/>
  <c r="W15" i="11"/>
  <c r="AB34" i="11" a="1"/>
  <c r="AB34" i="11" s="1"/>
  <c r="AA32" i="11" a="1"/>
  <c r="AA32" i="11" s="1"/>
  <c r="AB43" i="11" a="1"/>
  <c r="AB43" i="11" s="1"/>
  <c r="F46" i="11" a="1"/>
  <c r="F46" i="11" s="1"/>
  <c r="M9" i="11" a="1"/>
  <c r="M9" i="11" s="1"/>
  <c r="R48" i="11" a="1"/>
  <c r="R48" i="11" s="1"/>
  <c r="B13" i="11"/>
  <c r="AD6" i="11" a="1"/>
  <c r="AD6" i="11" s="1"/>
  <c r="G19" i="11" a="1"/>
  <c r="G19" i="11" s="1"/>
  <c r="C35" i="11" a="1"/>
  <c r="C35" i="11" s="1"/>
  <c r="L38" i="11" a="1"/>
  <c r="L38" i="11" s="1"/>
  <c r="O22" i="11" a="1"/>
  <c r="O22" i="11" s="1"/>
  <c r="AD41" i="11" a="1"/>
  <c r="AD41" i="11" s="1"/>
  <c r="P34" i="11" a="1"/>
  <c r="P34" i="11" s="1"/>
  <c r="S12" i="11" a="1"/>
  <c r="S12" i="11" s="1"/>
  <c r="B5" i="11"/>
  <c r="Z43" i="11"/>
  <c r="E37" i="11"/>
  <c r="C40" i="11" a="1"/>
  <c r="C40" i="11" s="1"/>
  <c r="AE10" i="11" a="1"/>
  <c r="AE10" i="11" s="1"/>
  <c r="I33" i="11" a="1"/>
  <c r="I33" i="11" s="1"/>
  <c r="L39" i="11" a="1"/>
  <c r="L39" i="11" s="1"/>
  <c r="AB38" i="11" a="1"/>
  <c r="AB38" i="11" s="1"/>
  <c r="F12" i="11" a="1"/>
  <c r="F12" i="11" s="1"/>
  <c r="AA45" i="11" a="1"/>
  <c r="AA45" i="11" s="1"/>
  <c r="AB15" i="11" a="1"/>
  <c r="AB15" i="11" s="1"/>
  <c r="F32" i="11" a="1"/>
  <c r="F32" i="11" s="1"/>
  <c r="K13" i="11"/>
  <c r="E21" i="11"/>
  <c r="N31" i="11"/>
  <c r="AE21" i="11" a="1"/>
  <c r="AE21" i="11" s="1"/>
  <c r="U40" i="11" a="1"/>
  <c r="U40" i="11" s="1"/>
  <c r="J26" i="11" a="1"/>
  <c r="J26" i="11" s="1"/>
  <c r="T26" i="11"/>
  <c r="U29" i="11" a="1"/>
  <c r="U29" i="11" s="1"/>
  <c r="I36" i="11" a="1"/>
  <c r="I36" i="11" s="1"/>
  <c r="X8" i="11" a="1"/>
  <c r="X8" i="11" s="1"/>
  <c r="Z6" i="11"/>
  <c r="Y46" i="11" a="1"/>
  <c r="Y46" i="11" s="1"/>
  <c r="C13" i="11" a="1"/>
  <c r="C13" i="11" s="1"/>
  <c r="U21" i="11" a="1"/>
  <c r="U21" i="11" s="1"/>
  <c r="Q30" i="11"/>
  <c r="M17" i="11" a="1"/>
  <c r="M17" i="11" s="1"/>
  <c r="K41" i="11"/>
  <c r="C15" i="11" a="1"/>
  <c r="C15" i="11" s="1"/>
  <c r="X48" i="11" a="1"/>
  <c r="X48" i="11" s="1"/>
  <c r="J38" i="11" a="1"/>
  <c r="J38" i="11" s="1"/>
  <c r="AB31" i="11" a="1"/>
  <c r="AB31" i="11" s="1"/>
  <c r="G26" i="11" a="1"/>
  <c r="G26" i="11" s="1"/>
  <c r="Y7" i="11" a="1"/>
  <c r="Y7" i="11" s="1"/>
  <c r="D14" i="11" a="1"/>
  <c r="D14" i="11" s="1"/>
  <c r="E32" i="11"/>
  <c r="O24" i="11" a="1"/>
  <c r="O24" i="11" s="1"/>
  <c r="X38" i="11" a="1"/>
  <c r="X38" i="11" s="1"/>
  <c r="D29" i="11" a="1"/>
  <c r="D29" i="11" s="1"/>
  <c r="P47" i="11" a="1"/>
  <c r="P47" i="11" s="1"/>
  <c r="AD33" i="11" a="1"/>
  <c r="AD33" i="11" s="1"/>
  <c r="R24" i="11" a="1"/>
  <c r="R24" i="11" s="1"/>
  <c r="I48" i="11" a="1"/>
  <c r="I48" i="11" s="1"/>
  <c r="K16" i="11"/>
  <c r="R10" i="11" a="1"/>
  <c r="R10" i="11" s="1"/>
  <c r="J21" i="11" a="1"/>
  <c r="J21" i="11" s="1"/>
  <c r="W7" i="11"/>
  <c r="Q20" i="11"/>
  <c r="G39" i="11" a="1"/>
  <c r="G39" i="11" s="1"/>
  <c r="F16" i="11" a="1"/>
  <c r="F16" i="11" s="1"/>
  <c r="H10" i="11"/>
  <c r="R22" i="11" a="1"/>
  <c r="R22" i="11" s="1"/>
  <c r="I47" i="11" a="1"/>
  <c r="I47" i="11" s="1"/>
  <c r="B18" i="11"/>
  <c r="E47" i="11"/>
  <c r="AB8" i="11" a="1"/>
  <c r="AB8" i="11" s="1"/>
  <c r="I26" i="11" a="1"/>
  <c r="I26" i="11" s="1"/>
  <c r="X11" i="11" a="1"/>
  <c r="X11" i="11" s="1"/>
  <c r="I42" i="11" a="1"/>
  <c r="I42" i="11" s="1"/>
  <c r="H5" i="11"/>
  <c r="V47" i="11" a="1"/>
  <c r="V47" i="11" s="1"/>
  <c r="AD9" i="11" a="1"/>
  <c r="AD9" i="11" s="1"/>
  <c r="AC49" i="11"/>
  <c r="R29" i="11" a="1"/>
  <c r="R29" i="11" s="1"/>
  <c r="U13" i="11" a="1"/>
  <c r="U13" i="11" s="1"/>
  <c r="AD15" i="11" a="1"/>
  <c r="AD15" i="11" s="1"/>
  <c r="J5" i="11" a="1"/>
  <c r="J5" i="11" s="1"/>
  <c r="V19" i="11" a="1"/>
  <c r="V19" i="11" s="1"/>
  <c r="F43" i="11" a="1"/>
  <c r="F43" i="11" s="1"/>
  <c r="AD29" i="11" a="1"/>
  <c r="AD29" i="11" s="1"/>
  <c r="I28" i="11" a="1"/>
  <c r="I28" i="11" s="1"/>
  <c r="H47" i="11"/>
  <c r="I37" i="11" a="1"/>
  <c r="I37" i="11" s="1"/>
  <c r="G23" i="11" a="1"/>
  <c r="G23" i="11" s="1"/>
  <c r="T47" i="11"/>
  <c r="L13" i="11" a="1"/>
  <c r="L13" i="11" s="1"/>
  <c r="E5" i="11"/>
  <c r="U28" i="11" a="1"/>
  <c r="U28" i="11" s="1"/>
  <c r="AB36" i="11" a="1"/>
  <c r="AB36" i="11" s="1"/>
  <c r="S49" i="11" a="1"/>
  <c r="S49" i="11" s="1"/>
  <c r="AC26" i="11"/>
  <c r="O16" i="11" a="1"/>
  <c r="O16" i="11" s="1"/>
  <c r="H41" i="11"/>
  <c r="O49" i="11" a="1"/>
  <c r="O49" i="11" s="1"/>
  <c r="X30" i="11" a="1"/>
  <c r="X30" i="11" s="1"/>
  <c r="H15" i="11"/>
  <c r="X18" i="11" a="1"/>
  <c r="X18" i="11" s="1"/>
  <c r="M48" i="11" a="1"/>
  <c r="M48" i="11" s="1"/>
  <c r="I38" i="11" a="1"/>
  <c r="I38" i="11" s="1"/>
  <c r="S13" i="11" a="1"/>
  <c r="S13" i="11" s="1"/>
  <c r="Z30" i="11"/>
  <c r="L16" i="11" a="1"/>
  <c r="L16" i="11" s="1"/>
  <c r="O13" i="11" a="1"/>
  <c r="O13" i="11" s="1"/>
  <c r="R6" i="11" a="1"/>
  <c r="R6" i="11" s="1"/>
  <c r="O18" i="11" a="1"/>
  <c r="O18" i="11" s="1"/>
  <c r="E39" i="11"/>
  <c r="P46" i="11" a="1"/>
  <c r="P46" i="11" s="1"/>
  <c r="G16" i="11" a="1"/>
  <c r="G16" i="11" s="1"/>
  <c r="J22" i="11" a="1"/>
  <c r="J22" i="11" s="1"/>
  <c r="AD20" i="11" a="1"/>
  <c r="AD20" i="11" s="1"/>
  <c r="S23" i="11" a="1"/>
  <c r="S23" i="11" s="1"/>
  <c r="T35" i="11"/>
  <c r="N30" i="11"/>
  <c r="C17" i="11" a="1"/>
  <c r="C17" i="11" s="1"/>
  <c r="D26" i="11" a="1"/>
  <c r="D26" i="11" s="1"/>
  <c r="T42" i="11"/>
  <c r="R46" i="11" a="1"/>
  <c r="R46" i="11" s="1"/>
  <c r="J40" i="11" a="1"/>
  <c r="J40" i="11" s="1"/>
  <c r="AA13" i="11" a="1"/>
  <c r="AA13" i="11" s="1"/>
  <c r="E15" i="11"/>
  <c r="K10" i="11"/>
  <c r="L23" i="11" a="1"/>
  <c r="L23" i="11" s="1"/>
  <c r="I6" i="11" a="1"/>
  <c r="I6" i="11" s="1"/>
  <c r="P22" i="11" a="1"/>
  <c r="P22" i="11" s="1"/>
  <c r="AD24" i="11" a="1"/>
  <c r="AD24" i="11" s="1"/>
  <c r="U24" i="11" a="1"/>
  <c r="U24" i="11" s="1"/>
  <c r="P48" i="11" a="1"/>
  <c r="P48" i="11" s="1"/>
  <c r="AE49" i="11" a="1"/>
  <c r="AE49" i="11" s="1"/>
  <c r="AB33" i="11" a="1"/>
  <c r="AB33" i="11" s="1"/>
  <c r="M28" i="11" a="1"/>
  <c r="M28" i="11" s="1"/>
  <c r="I19" i="11" a="1"/>
  <c r="I19" i="11" s="1"/>
  <c r="AE48" i="11" a="1"/>
  <c r="AE48" i="11" s="1"/>
  <c r="C20" i="11" a="1"/>
  <c r="C20" i="11" s="1"/>
  <c r="X47" i="11" a="1"/>
  <c r="X47" i="11" s="1"/>
  <c r="Z8" i="11"/>
  <c r="AE24" i="11" a="1"/>
  <c r="AE24" i="11" s="1"/>
  <c r="J36" i="11" a="1"/>
  <c r="J36" i="11" s="1"/>
  <c r="M34" i="11" a="1"/>
  <c r="M34" i="11" s="1"/>
  <c r="F26" i="11" a="1"/>
  <c r="F26" i="11" s="1"/>
  <c r="G6" i="11" a="1"/>
  <c r="G6" i="11" s="1"/>
  <c r="L37" i="11" a="1"/>
  <c r="L37" i="11" s="1"/>
  <c r="J39" i="11" a="1"/>
  <c r="J39" i="11" s="1"/>
  <c r="AC35" i="11"/>
  <c r="AA46" i="11" a="1"/>
  <c r="AA46" i="11" s="1"/>
  <c r="P11" i="11" a="1"/>
  <c r="P11" i="11" s="1"/>
  <c r="L26" i="11" a="1"/>
  <c r="L26" i="11" s="1"/>
  <c r="Q12" i="11"/>
  <c r="G37" i="11" a="1"/>
  <c r="G37" i="11" s="1"/>
  <c r="R11" i="11" a="1"/>
  <c r="R11" i="11" s="1"/>
  <c r="D24" i="11" a="1"/>
  <c r="D24" i="11" s="1"/>
  <c r="AC23" i="11"/>
  <c r="J27" i="11" a="1"/>
  <c r="J27" i="11" s="1"/>
  <c r="AA26" i="11" a="1"/>
  <c r="AA26" i="11" s="1"/>
  <c r="AE33" i="11" a="1"/>
  <c r="AE33" i="11" s="1"/>
  <c r="K23" i="11"/>
  <c r="F11" i="11" a="1"/>
  <c r="F11" i="11" s="1"/>
  <c r="W42" i="11"/>
  <c r="I24" i="11" a="1"/>
  <c r="I24" i="11" s="1"/>
  <c r="U41" i="11" a="1"/>
  <c r="U41" i="11" s="1"/>
  <c r="I22" i="11" a="1"/>
  <c r="I22" i="11" s="1"/>
  <c r="AB39" i="11" a="1"/>
  <c r="AB39" i="11" s="1"/>
  <c r="M16" i="11" a="1"/>
  <c r="M16" i="11" s="1"/>
  <c r="J46" i="11" a="1"/>
  <c r="J46" i="11" s="1"/>
  <c r="R23" i="11" a="1"/>
  <c r="R23" i="11" s="1"/>
  <c r="S10" i="11" a="1"/>
  <c r="S10" i="11" s="1"/>
  <c r="AE25" i="11" a="1"/>
  <c r="AE25" i="11" s="1"/>
  <c r="AE27" i="11" a="1"/>
  <c r="AE27" i="11" s="1"/>
  <c r="L6" i="11" a="1"/>
  <c r="L6" i="11" s="1"/>
  <c r="W30" i="11"/>
  <c r="Q40" i="11"/>
  <c r="AB44" i="11" a="1"/>
  <c r="AB44" i="11" s="1"/>
  <c r="K19" i="11"/>
  <c r="Y8" i="11" a="1"/>
  <c r="Y8" i="11" s="1"/>
  <c r="M5" i="11" a="1"/>
  <c r="M5" i="11" s="1"/>
  <c r="AE20" i="11" a="1"/>
  <c r="AE20" i="11" s="1"/>
  <c r="N15" i="11"/>
  <c r="V24" i="11" a="1"/>
  <c r="V24" i="11" s="1"/>
  <c r="AA33" i="11" a="1"/>
  <c r="AA33" i="11" s="1"/>
  <c r="O23" i="11" a="1"/>
  <c r="O23" i="11" s="1"/>
  <c r="K7" i="11"/>
  <c r="AC12" i="11"/>
  <c r="AA31" i="11" a="1"/>
  <c r="AA31" i="11" s="1"/>
  <c r="AB6" i="11" a="1"/>
  <c r="AB6" i="11" s="1"/>
  <c r="K6" i="11"/>
  <c r="Z35" i="11"/>
  <c r="D38" i="11" a="1"/>
  <c r="D38" i="11" s="1"/>
  <c r="Z7" i="11"/>
  <c r="G8" i="11" a="1"/>
  <c r="G8" i="11" s="1"/>
  <c r="U32" i="11" a="1"/>
  <c r="U32" i="11" s="1"/>
  <c r="Y47" i="11" a="1"/>
  <c r="Y47" i="11" s="1"/>
  <c r="AA5" i="11" a="1"/>
  <c r="AA5" i="11" s="1"/>
  <c r="G44" i="11" a="1"/>
  <c r="G44" i="11" s="1"/>
  <c r="Y19" i="11" a="1"/>
  <c r="Y19" i="11" s="1"/>
  <c r="H43" i="11"/>
  <c r="Y39" i="11" a="1"/>
  <c r="Y39" i="11" s="1"/>
  <c r="K4" i="11"/>
  <c r="N13" i="11"/>
  <c r="D21" i="11" a="1"/>
  <c r="D21" i="11" s="1"/>
  <c r="I13" i="11" a="1"/>
  <c r="I13" i="11" s="1"/>
  <c r="AC39" i="11"/>
  <c r="O4" i="11" a="1"/>
  <c r="O4" i="11" s="1"/>
  <c r="V37" i="11" a="1"/>
  <c r="V37" i="11" s="1"/>
  <c r="D28" i="11" a="1"/>
  <c r="D28" i="11" s="1"/>
  <c r="X40" i="11" a="1"/>
  <c r="X40" i="11" s="1"/>
  <c r="K11" i="11"/>
  <c r="F40" i="11" a="1"/>
  <c r="F40" i="11" s="1"/>
  <c r="AE23" i="11" a="1"/>
  <c r="AE23" i="11" s="1"/>
  <c r="N17" i="11"/>
  <c r="AD49" i="11" a="1"/>
  <c r="AD49" i="11" s="1"/>
  <c r="H40" i="11"/>
  <c r="Q34" i="11"/>
  <c r="X5" i="11" a="1"/>
  <c r="X5" i="11" s="1"/>
  <c r="M10" i="11" a="1"/>
  <c r="M10" i="11" s="1"/>
  <c r="AA47" i="11" a="1"/>
  <c r="AA47" i="11" s="1"/>
  <c r="AB29" i="11" a="1"/>
  <c r="AB29" i="11" s="1"/>
  <c r="R16" i="11" a="1"/>
  <c r="R16" i="11" s="1"/>
  <c r="AC27" i="11"/>
  <c r="U34" i="11" a="1"/>
  <c r="U34" i="11" s="1"/>
  <c r="AC18" i="11"/>
  <c r="E29" i="11"/>
  <c r="G42" i="11" a="1"/>
  <c r="G42" i="11" s="1"/>
  <c r="R20" i="11" a="1"/>
  <c r="R20" i="11" s="1"/>
  <c r="T4" i="11"/>
  <c r="T8" i="11"/>
  <c r="U18" i="11" a="1"/>
  <c r="U18" i="11" s="1"/>
  <c r="X43" i="11" a="1"/>
  <c r="X43" i="11" s="1"/>
  <c r="W21" i="11"/>
  <c r="Y36" i="11" a="1"/>
  <c r="Y36" i="11" s="1"/>
  <c r="Y11" i="11" a="1"/>
  <c r="Y11" i="11" s="1"/>
  <c r="N42" i="11"/>
  <c r="G9" i="11" a="1"/>
  <c r="G9" i="11" s="1"/>
  <c r="AB12" i="11" a="1"/>
  <c r="AB12" i="11" s="1"/>
  <c r="M42" i="11" a="1"/>
  <c r="M42" i="11" s="1"/>
  <c r="F47" i="11" a="1"/>
  <c r="F47" i="11" s="1"/>
  <c r="S26" i="11" a="1"/>
  <c r="S26" i="11" s="1"/>
  <c r="D18" i="11" a="1"/>
  <c r="D18" i="11" s="1"/>
  <c r="X35" i="11" a="1"/>
  <c r="X35" i="11" s="1"/>
  <c r="Z49" i="11"/>
  <c r="U14" i="11" a="1"/>
  <c r="U14" i="11" s="1"/>
  <c r="C31" i="11" a="1"/>
  <c r="C31" i="11" s="1"/>
  <c r="F45" i="11" a="1"/>
  <c r="F45" i="11" s="1"/>
  <c r="K9" i="11"/>
  <c r="AC30" i="11"/>
  <c r="W25" i="11"/>
  <c r="U39" i="11" a="1"/>
  <c r="U39" i="11" s="1"/>
  <c r="AD35" i="11" a="1"/>
  <c r="AD35" i="11" s="1"/>
  <c r="E6" i="11"/>
  <c r="Q13" i="11"/>
  <c r="S28" i="11" a="1"/>
  <c r="S28" i="11" s="1"/>
  <c r="W20" i="11"/>
  <c r="P20" i="11" a="1"/>
  <c r="P20" i="11" s="1"/>
  <c r="D35" i="11" a="1"/>
  <c r="D35" i="11" s="1"/>
  <c r="I34" i="11" a="1"/>
  <c r="I34" i="11" s="1"/>
  <c r="U12" i="11" a="1"/>
  <c r="U12" i="11" s="1"/>
  <c r="N49" i="11"/>
  <c r="N19" i="11"/>
  <c r="X41" i="11" a="1"/>
  <c r="X41" i="11" s="1"/>
  <c r="AA30" i="11" a="1"/>
  <c r="AA30" i="11" s="1"/>
  <c r="U44" i="11" a="1"/>
  <c r="U44" i="11" s="1"/>
  <c r="S45" i="11" a="1"/>
  <c r="S45" i="11" s="1"/>
  <c r="S37" i="11" a="1"/>
  <c r="S37" i="11" s="1"/>
  <c r="E22" i="11"/>
  <c r="K45" i="11"/>
  <c r="J25" i="11" a="1"/>
  <c r="J25" i="11" s="1"/>
  <c r="O15" i="11" a="1"/>
  <c r="O15" i="11" s="1"/>
  <c r="E49" i="11"/>
  <c r="O17" i="11" a="1"/>
  <c r="O17" i="11" s="1"/>
  <c r="AB48" i="11" a="1"/>
  <c r="AB48" i="11" s="1"/>
  <c r="X15" i="11" a="1"/>
  <c r="X15" i="11" s="1"/>
  <c r="G10" i="11" a="1"/>
  <c r="G10" i="11" s="1"/>
  <c r="G24" i="11" a="1"/>
  <c r="G24" i="11" s="1"/>
  <c r="AB19" i="11" a="1"/>
  <c r="AB19" i="11" s="1"/>
  <c r="AE30" i="11" a="1"/>
  <c r="AE30" i="11" s="1"/>
  <c r="AC4" i="11"/>
  <c r="K21" i="11"/>
  <c r="R5" i="11" a="1"/>
  <c r="R5" i="11" s="1"/>
  <c r="U10" i="11" a="1"/>
  <c r="U10" i="11" s="1"/>
  <c r="Y29" i="11" a="1"/>
  <c r="Y29" i="11" s="1"/>
  <c r="D40" i="11" a="1"/>
  <c r="D40" i="11" s="1"/>
  <c r="S15" i="11" a="1"/>
  <c r="S15" i="11" s="1"/>
  <c r="T33" i="11"/>
  <c r="L5" i="11" a="1"/>
  <c r="L5" i="11" s="1"/>
  <c r="AD36" i="11" a="1"/>
  <c r="AD36" i="11" s="1"/>
  <c r="AB17" i="11" a="1"/>
  <c r="AB17" i="11" s="1"/>
  <c r="E48" i="11"/>
  <c r="Q27" i="11"/>
  <c r="F28" i="11" a="1"/>
  <c r="F28" i="11" s="1"/>
  <c r="AC15" i="11"/>
  <c r="Q16" i="11"/>
  <c r="K15" i="11"/>
  <c r="G13" i="11" a="1"/>
  <c r="G13" i="11" s="1"/>
  <c r="D6" i="11" a="1"/>
  <c r="D6" i="11" s="1"/>
  <c r="H44" i="11"/>
  <c r="AA35" i="11" a="1"/>
  <c r="AA35" i="11" s="1"/>
  <c r="W24" i="11"/>
  <c r="M40" i="11" a="1"/>
  <c r="M40" i="11" s="1"/>
  <c r="C12" i="11" a="1"/>
  <c r="C12" i="11" s="1"/>
  <c r="AA39" i="11" a="1"/>
  <c r="AA39" i="11" s="1"/>
  <c r="I10" i="11" a="1"/>
  <c r="I10" i="11" s="1"/>
  <c r="AB7" i="11" a="1"/>
  <c r="AB7" i="11" s="1"/>
  <c r="P35" i="11" a="1"/>
  <c r="P35" i="11" s="1"/>
  <c r="E11" i="11"/>
  <c r="N34" i="11"/>
  <c r="O20" i="11" a="1"/>
  <c r="O20" i="11" s="1"/>
  <c r="Q45" i="11"/>
  <c r="Q28" i="11"/>
  <c r="G18" i="11" a="1"/>
  <c r="G18" i="11" s="1"/>
  <c r="S44" i="11" a="1"/>
  <c r="S44" i="11" s="1"/>
  <c r="Z23" i="11"/>
  <c r="H8" i="11"/>
  <c r="AD25" i="11" a="1"/>
  <c r="AD25" i="11" s="1"/>
  <c r="N21" i="11"/>
  <c r="P36" i="11" a="1"/>
  <c r="P36" i="11" s="1"/>
  <c r="W40" i="11"/>
  <c r="AC14" i="11"/>
  <c r="M18" i="11" a="1"/>
  <c r="M18" i="11" s="1"/>
  <c r="M43" i="11" a="1"/>
  <c r="M43" i="11" s="1"/>
  <c r="AB27" i="11" a="1"/>
  <c r="AB27" i="11" s="1"/>
  <c r="E13" i="11"/>
  <c r="O47" i="11" a="1"/>
  <c r="O47" i="11" s="1"/>
  <c r="N32" i="11"/>
  <c r="H6" i="11"/>
  <c r="W29" i="11"/>
  <c r="M8" i="11" a="1"/>
  <c r="M8" i="11" s="1"/>
  <c r="Z22" i="11"/>
  <c r="Z47" i="11"/>
  <c r="P16" i="11" a="1"/>
  <c r="P16" i="11" s="1"/>
  <c r="D49" i="11" a="1"/>
  <c r="D49" i="11" s="1"/>
  <c r="Q49" i="11"/>
  <c r="M7" i="11" a="1"/>
  <c r="M7" i="11" s="1"/>
  <c r="S30" i="11" a="1"/>
  <c r="S30" i="11" s="1"/>
  <c r="W27" i="11"/>
  <c r="H16" i="11"/>
  <c r="P17" i="11" a="1"/>
  <c r="P17" i="11" s="1"/>
  <c r="AC28" i="11"/>
  <c r="J29" i="11" a="1"/>
  <c r="J29" i="11" s="1"/>
  <c r="AB45" i="11" a="1"/>
  <c r="AB45" i="11" s="1"/>
  <c r="V39" i="11" a="1"/>
  <c r="V39" i="11" s="1"/>
  <c r="V12" i="11" a="1"/>
  <c r="V12" i="11" s="1"/>
  <c r="R9" i="11" a="1"/>
  <c r="R9" i="11" s="1"/>
  <c r="F27" i="11" a="1"/>
  <c r="F27" i="11" s="1"/>
  <c r="N11" i="11"/>
  <c r="Q4" i="11"/>
  <c r="O48" i="11" a="1"/>
  <c r="O48" i="11" s="1"/>
  <c r="P28" i="11" a="1"/>
  <c r="P28" i="11" s="1"/>
  <c r="L31" i="11" a="1"/>
  <c r="L31" i="11" s="1"/>
  <c r="Q42" i="11"/>
  <c r="AE17" i="11" a="1"/>
  <c r="AE17" i="11" s="1"/>
  <c r="Q8" i="11"/>
  <c r="X32" i="11" a="1"/>
  <c r="X32" i="11" s="1"/>
  <c r="C28" i="11" a="1"/>
  <c r="C28" i="11" s="1"/>
  <c r="J15" i="11" a="1"/>
  <c r="J15" i="11" s="1"/>
  <c r="J6" i="11" a="1"/>
  <c r="J6" i="11" s="1"/>
  <c r="X4" i="11" a="1"/>
  <c r="X4" i="11" s="1"/>
  <c r="D16" i="11" a="1"/>
  <c r="D16" i="11" s="1"/>
  <c r="L14" i="11" a="1"/>
  <c r="L14" i="11" s="1"/>
  <c r="V32" i="11" a="1"/>
  <c r="V32" i="11" s="1"/>
  <c r="Q47" i="11"/>
  <c r="AC9" i="11"/>
  <c r="P8" i="11" a="1"/>
  <c r="P8" i="11" s="1"/>
  <c r="G30" i="11" a="1"/>
  <c r="G30" i="11" s="1"/>
  <c r="T19" i="11"/>
  <c r="H7" i="11"/>
  <c r="F38" i="11" a="1"/>
  <c r="F38" i="11" s="1"/>
  <c r="T28" i="11"/>
  <c r="I49" i="11" a="1"/>
  <c r="I49" i="11" s="1"/>
  <c r="W16" i="11"/>
  <c r="Q36" i="11"/>
  <c r="M13" i="11" a="1"/>
  <c r="M13" i="11" s="1"/>
  <c r="T7" i="11"/>
  <c r="P14" i="11" a="1"/>
  <c r="P14" i="11" s="1"/>
  <c r="Z19" i="11"/>
  <c r="E33" i="11"/>
  <c r="D23" i="11" a="1"/>
  <c r="D23" i="11" s="1"/>
  <c r="Y10" i="11" a="1"/>
  <c r="Y10" i="11" s="1"/>
  <c r="Y44" i="11" a="1"/>
  <c r="Y44" i="11" s="1"/>
  <c r="I35" i="11" a="1"/>
  <c r="I35" i="11" s="1"/>
  <c r="X19" i="11" a="1"/>
  <c r="X19" i="11" s="1"/>
  <c r="E41" i="11"/>
  <c r="H11" i="11"/>
  <c r="AE15" i="11" a="1"/>
  <c r="AE15" i="11" s="1"/>
  <c r="W12" i="11"/>
  <c r="Z17" i="11"/>
  <c r="J10" i="11" a="1"/>
  <c r="J10" i="11" s="1"/>
  <c r="S38" i="11" a="1"/>
  <c r="S38" i="11" s="1"/>
  <c r="U48" i="11" a="1"/>
  <c r="U48" i="11" s="1"/>
  <c r="AE45" i="11" a="1"/>
  <c r="AE45" i="11" s="1"/>
  <c r="V16" i="11" a="1"/>
  <c r="V16" i="11" s="1"/>
  <c r="I31" i="11" a="1"/>
  <c r="I31" i="11" s="1"/>
  <c r="AA4" i="11" a="1"/>
  <c r="AA4" i="11" s="1"/>
  <c r="Q35" i="11"/>
  <c r="E34" i="11"/>
  <c r="F21" i="11" a="1"/>
  <c r="F21" i="11" s="1"/>
  <c r="T15" i="11"/>
  <c r="Y13" i="11" a="1"/>
  <c r="Y13" i="11" s="1"/>
  <c r="W23" i="11"/>
  <c r="E17" i="11"/>
  <c r="U43" i="11" a="1"/>
  <c r="U43" i="11" s="1"/>
  <c r="Y24" i="11" a="1"/>
  <c r="Y24" i="11" s="1"/>
  <c r="N6" i="11"/>
  <c r="AA15" i="11" a="1"/>
  <c r="AA15" i="11" s="1"/>
  <c r="AA34" i="11" a="1"/>
  <c r="AA34" i="11" s="1"/>
  <c r="AB35" i="11" a="1"/>
  <c r="AB35" i="11" s="1"/>
  <c r="M46" i="11" a="1"/>
  <c r="M46" i="11" s="1"/>
  <c r="O38" i="11" a="1"/>
  <c r="O38" i="11" s="1"/>
  <c r="AD47" i="11" a="1"/>
  <c r="AD47" i="11" s="1"/>
  <c r="AC8" i="11"/>
  <c r="AE4" i="11" a="1"/>
  <c r="AE4" i="11" s="1"/>
  <c r="AA37" i="11" a="1"/>
  <c r="AA37" i="11" s="1"/>
  <c r="W33" i="11"/>
  <c r="Y34" i="11" a="1"/>
  <c r="Y34" i="11" s="1"/>
  <c r="D13" i="11" a="1"/>
  <c r="D13" i="11" s="1"/>
  <c r="Y14" i="11" a="1"/>
  <c r="Y14" i="11" s="1"/>
  <c r="I4" i="11" a="1"/>
  <c r="I4" i="11" s="1"/>
  <c r="N39" i="11"/>
  <c r="H42" i="11"/>
  <c r="AC33" i="11"/>
  <c r="H19" i="11"/>
  <c r="AB30" i="11" a="1"/>
  <c r="AB30" i="11" s="1"/>
  <c r="H20" i="11"/>
  <c r="AD13" i="11" a="1"/>
  <c r="AD13" i="11" s="1"/>
  <c r="O30" i="11" a="1"/>
  <c r="O30" i="11" s="1"/>
  <c r="N38" i="11"/>
  <c r="P43" i="11" a="1"/>
  <c r="P43" i="11" s="1"/>
  <c r="AD40" i="11" a="1"/>
  <c r="AD40" i="11" s="1"/>
  <c r="T39" i="11"/>
  <c r="X44" i="11" a="1"/>
  <c r="X44" i="11" s="1"/>
  <c r="N28" i="11"/>
  <c r="K44" i="11"/>
  <c r="G34" i="11" a="1"/>
  <c r="G34" i="11" s="1"/>
  <c r="M19" i="11" a="1"/>
  <c r="M19" i="11" s="1"/>
  <c r="D15" i="11" a="1"/>
  <c r="D15" i="11" s="1"/>
  <c r="L40" i="11" a="1"/>
  <c r="L40" i="11" s="1"/>
  <c r="X10" i="11" a="1"/>
  <c r="X10" i="11" s="1"/>
  <c r="D44" i="11" a="1"/>
  <c r="D44" i="11" s="1"/>
  <c r="X20" i="11" a="1"/>
  <c r="X20" i="11" s="1"/>
  <c r="W31" i="11"/>
  <c r="C16" i="11" a="1"/>
  <c r="C16" i="11" s="1"/>
  <c r="H13" i="11"/>
  <c r="G14" i="11" a="1"/>
  <c r="G14" i="11" s="1"/>
  <c r="L47" i="11" a="1"/>
  <c r="L47" i="11" s="1"/>
  <c r="V29" i="11" a="1"/>
  <c r="V29" i="11" s="1"/>
  <c r="S43" i="11" a="1"/>
  <c r="S43" i="11" s="1"/>
  <c r="U5" i="11" a="1"/>
  <c r="U5" i="11" s="1"/>
  <c r="W46" i="11"/>
  <c r="F17" i="11" a="1"/>
  <c r="F17" i="11" s="1"/>
  <c r="AB16" i="11" a="1"/>
  <c r="AB16" i="11" s="1"/>
  <c r="S4" i="11" a="1"/>
  <c r="S4" i="11" s="1"/>
  <c r="O6" i="11" a="1"/>
  <c r="O6" i="11" s="1"/>
  <c r="C39" i="11" a="1"/>
  <c r="C39" i="11" s="1"/>
  <c r="M35" i="11" a="1"/>
  <c r="M35" i="11" s="1"/>
  <c r="X45" i="11" a="1"/>
  <c r="X45" i="11" s="1"/>
  <c r="E10" i="11"/>
  <c r="J13" i="11" a="1"/>
  <c r="J13" i="11" s="1"/>
  <c r="U31" i="11" a="1"/>
  <c r="U31" i="11" s="1"/>
  <c r="AA6" i="11" a="1"/>
  <c r="AA6" i="11" s="1"/>
  <c r="W35" i="11"/>
  <c r="W18" i="11"/>
  <c r="AD11" i="11" a="1"/>
  <c r="AD11" i="11" s="1"/>
  <c r="L36" i="11" a="1"/>
  <c r="L36" i="11" s="1"/>
  <c r="U6" i="11" a="1"/>
  <c r="U6" i="11" s="1"/>
  <c r="E43" i="11"/>
  <c r="Q26" i="11"/>
  <c r="J28" i="11" a="1"/>
  <c r="J28" i="11" s="1"/>
  <c r="Z13" i="11"/>
  <c r="S6" i="11" a="1"/>
  <c r="S6" i="11" s="1"/>
  <c r="T6" i="11"/>
  <c r="K31" i="11"/>
  <c r="W6" i="11"/>
  <c r="G48" i="11" a="1"/>
  <c r="G48" i="11" s="1"/>
  <c r="AA40" i="11" a="1"/>
  <c r="AA40" i="11" s="1"/>
  <c r="J20" i="11" a="1"/>
  <c r="J20" i="11" s="1"/>
  <c r="Z36" i="11"/>
  <c r="AE41" i="11" a="1"/>
  <c r="AE41" i="11" s="1"/>
  <c r="E45" i="11"/>
  <c r="M23" i="11" a="1"/>
  <c r="M23" i="11" s="1"/>
  <c r="G46" i="11" a="1"/>
  <c r="G46" i="11" s="1"/>
  <c r="O44" i="11" a="1"/>
  <c r="O44" i="11" s="1"/>
  <c r="U42" i="11" a="1"/>
  <c r="U42" i="11" s="1"/>
  <c r="K24" i="11"/>
  <c r="M49" i="11" a="1"/>
  <c r="M49" i="11" s="1"/>
  <c r="S16" i="11" a="1"/>
  <c r="S16" i="11" s="1"/>
  <c r="AA44" i="11" a="1"/>
  <c r="AA44" i="11" s="1"/>
  <c r="F37" i="11" a="1"/>
  <c r="F37" i="11" s="1"/>
  <c r="T29" i="11"/>
  <c r="U19" i="11" a="1"/>
  <c r="U19" i="11" s="1"/>
  <c r="G41" i="11" a="1"/>
  <c r="G41" i="11" s="1"/>
  <c r="AE12" i="11" a="1"/>
  <c r="AE12" i="11" s="1"/>
  <c r="C37" i="11" a="1"/>
  <c r="C37" i="11" s="1"/>
  <c r="N14" i="11"/>
  <c r="E40" i="11"/>
  <c r="U46" i="11" a="1"/>
  <c r="U46" i="11" s="1"/>
  <c r="G22" i="11" a="1"/>
  <c r="G22" i="11" s="1"/>
  <c r="S32" i="11" a="1"/>
  <c r="S32" i="11" s="1"/>
  <c r="F30" i="11" a="1"/>
  <c r="F30" i="11" s="1"/>
  <c r="Y18" i="11" a="1"/>
  <c r="Y18" i="11" s="1"/>
  <c r="V45" i="11" a="1"/>
  <c r="V45" i="11" s="1"/>
  <c r="M33" i="11" a="1"/>
  <c r="M33" i="11" s="1"/>
  <c r="Z5" i="11"/>
  <c r="M47" i="11" a="1"/>
  <c r="M47" i="11" s="1"/>
  <c r="Q44" i="11"/>
  <c r="M29" i="11" a="1"/>
  <c r="M29" i="11" s="1"/>
  <c r="G25" i="11" a="1"/>
  <c r="G25" i="11" s="1"/>
  <c r="B24" i="11"/>
  <c r="L45" i="11" a="1"/>
  <c r="L45" i="11" s="1"/>
  <c r="I11" i="11" a="1"/>
  <c r="I11" i="11" s="1"/>
  <c r="I25" i="11" a="1"/>
  <c r="I25" i="11" s="1"/>
  <c r="T11" i="11"/>
  <c r="F49" i="11" a="1"/>
  <c r="F49" i="11" s="1"/>
  <c r="H30" i="11"/>
  <c r="S8" i="11" a="1"/>
  <c r="S8" i="11" s="1"/>
  <c r="P44" i="11" a="1"/>
  <c r="P44" i="11" s="1"/>
  <c r="D46" i="11" a="1"/>
  <c r="D46" i="11" s="1"/>
  <c r="G15" i="11" a="1"/>
  <c r="G15" i="11" s="1"/>
  <c r="G11" i="11" a="1"/>
  <c r="G11" i="11" s="1"/>
  <c r="AE39" i="11" a="1"/>
  <c r="AE39" i="11" s="1"/>
  <c r="G4" i="11" a="1"/>
  <c r="G4" i="11" s="1"/>
  <c r="R28" i="11" a="1"/>
  <c r="R28" i="11" s="1"/>
  <c r="Q43" i="11"/>
  <c r="X31" i="11" a="1"/>
  <c r="X31" i="11" s="1"/>
  <c r="AC10" i="11"/>
  <c r="Z34" i="11"/>
  <c r="V10" i="11" a="1"/>
  <c r="V10" i="11" s="1"/>
  <c r="E35" i="11"/>
  <c r="K29" i="11"/>
  <c r="W34" i="11"/>
  <c r="K20" i="11"/>
  <c r="Q5" i="11"/>
  <c r="C43" i="11" a="1"/>
  <c r="C43" i="11" s="1"/>
  <c r="AB25" i="11" a="1"/>
  <c r="AB25" i="11" s="1"/>
  <c r="S14" i="11" a="1"/>
  <c r="S14" i="11" s="1"/>
  <c r="T16" i="11"/>
  <c r="K33" i="11"/>
  <c r="V9" i="11" a="1"/>
  <c r="V9" i="11" s="1"/>
  <c r="N7" i="11"/>
  <c r="C29" i="11" a="1"/>
  <c r="C29" i="11" s="1"/>
  <c r="AE43" i="11" a="1"/>
  <c r="AE43" i="11" s="1"/>
  <c r="B32" i="11"/>
  <c r="J44" i="11" a="1"/>
  <c r="J44" i="11" s="1"/>
  <c r="P27" i="11" a="1"/>
  <c r="P27" i="11" s="1"/>
  <c r="V38" i="11" a="1"/>
  <c r="V38" i="11" s="1"/>
  <c r="B48" i="11"/>
  <c r="E20" i="11"/>
  <c r="V5" i="11" a="1"/>
  <c r="V5" i="11" s="1"/>
  <c r="Z29" i="11"/>
  <c r="B38" i="11"/>
  <c r="AA16" i="11" a="1"/>
  <c r="AA16" i="11" s="1"/>
  <c r="J35" i="11" a="1"/>
  <c r="J35" i="11" s="1"/>
  <c r="O43" i="11" a="1"/>
  <c r="O43" i="11" s="1"/>
  <c r="V48" i="11" a="1"/>
  <c r="V48" i="11" s="1"/>
  <c r="T9" i="11"/>
  <c r="E9" i="11"/>
  <c r="G40" i="11" a="1"/>
  <c r="G40" i="11" s="1"/>
  <c r="O35" i="11" a="1"/>
  <c r="O35" i="11" s="1"/>
  <c r="F34" i="11" a="1"/>
  <c r="F34" i="11" s="1"/>
  <c r="Q17" i="11"/>
  <c r="I46" i="11" a="1"/>
  <c r="I46" i="11" s="1"/>
  <c r="R18" i="11" a="1"/>
  <c r="R18" i="11" s="1"/>
  <c r="U45" i="11" a="1"/>
  <c r="U45" i="11" s="1"/>
  <c r="U8" i="11" a="1"/>
  <c r="U8" i="11" s="1"/>
  <c r="G21" i="11" a="1"/>
  <c r="G21" i="11" s="1"/>
  <c r="AC13" i="11"/>
  <c r="AD16" i="11" a="1"/>
  <c r="AD16" i="11" s="1"/>
  <c r="L18" i="11" a="1"/>
  <c r="L18" i="11" s="1"/>
  <c r="M32" i="11" a="1"/>
  <c r="M32" i="11" s="1"/>
  <c r="G7" i="11" a="1"/>
  <c r="G7" i="11" s="1"/>
  <c r="N24" i="11"/>
  <c r="X12" i="11" a="1"/>
  <c r="X12" i="11" s="1"/>
  <c r="F15" i="11" a="1"/>
  <c r="F15" i="11" s="1"/>
  <c r="Z42" i="11"/>
  <c r="AA12" i="11" a="1"/>
  <c r="AA12" i="11" s="1"/>
  <c r="V46" i="11" a="1"/>
  <c r="V46" i="11" s="1"/>
  <c r="H31" i="11"/>
  <c r="F33" i="11" a="1"/>
  <c r="F33" i="11" s="1"/>
  <c r="AC31" i="11"/>
  <c r="O31" i="11" a="1"/>
  <c r="O31" i="11" s="1"/>
  <c r="Q25" i="11"/>
  <c r="T10" i="11"/>
  <c r="AC37" i="11"/>
  <c r="H32" i="11"/>
  <c r="Z41" i="11"/>
  <c r="D4" i="11" a="1"/>
  <c r="D4" i="11" s="1"/>
  <c r="E19" i="11"/>
  <c r="V25" i="11" a="1"/>
  <c r="V25" i="11" s="1"/>
  <c r="H33" i="11"/>
  <c r="C48" i="11" a="1"/>
  <c r="C48" i="11" s="1"/>
  <c r="L48" i="11" a="1"/>
  <c r="L48" i="11" s="1"/>
  <c r="S40" i="11" a="1"/>
  <c r="S40" i="11" s="1"/>
  <c r="C27" i="11" a="1"/>
  <c r="C27" i="11" s="1"/>
  <c r="B22" i="11"/>
  <c r="Z25" i="11"/>
  <c r="S29" i="11" a="1"/>
  <c r="S29" i="11" s="1"/>
  <c r="J30" i="11" a="1"/>
  <c r="J30" i="11" s="1"/>
  <c r="B4" i="11"/>
  <c r="V43" i="11" a="1"/>
  <c r="V43" i="11" s="1"/>
  <c r="E42" i="11"/>
  <c r="T31" i="11"/>
  <c r="B31" i="11"/>
  <c r="F9" i="11" a="1"/>
  <c r="F9" i="11" s="1"/>
  <c r="AE34" i="11" a="1"/>
  <c r="AE34" i="11" s="1"/>
  <c r="Y49" i="11" a="1"/>
  <c r="Y49" i="11" s="1"/>
  <c r="P10" i="11" a="1"/>
  <c r="P10" i="11" s="1"/>
  <c r="AA10" i="11" a="1"/>
  <c r="AA10" i="11" s="1"/>
  <c r="W47" i="11"/>
  <c r="N20" i="11"/>
  <c r="L19" i="11" a="1"/>
  <c r="L19" i="11" s="1"/>
  <c r="S18" i="11" a="1"/>
  <c r="S18" i="11" s="1"/>
  <c r="I40" i="11" a="1"/>
  <c r="I40" i="11" s="1"/>
  <c r="D32" i="11" a="1"/>
  <c r="D32" i="11" s="1"/>
  <c r="H9" i="11"/>
  <c r="AE44" i="11" a="1"/>
  <c r="AE44" i="11" s="1"/>
  <c r="AA25" i="11" a="1"/>
  <c r="AA25" i="11" s="1"/>
  <c r="L7" i="11" a="1"/>
  <c r="L7" i="11" s="1"/>
  <c r="U20" i="11" a="1"/>
  <c r="U20" i="11" s="1"/>
  <c r="S25" i="11" a="1"/>
  <c r="S25" i="11" s="1"/>
  <c r="R12" i="11" a="1"/>
  <c r="R12" i="11" s="1"/>
  <c r="AC5" i="11"/>
  <c r="X21" i="11" a="1"/>
  <c r="X21" i="11" s="1"/>
  <c r="D22" i="11" a="1"/>
  <c r="D22" i="11" s="1"/>
  <c r="AC45" i="11"/>
  <c r="J42" i="11" a="1"/>
  <c r="J42" i="11" s="1"/>
  <c r="T48" i="11"/>
  <c r="AB10" i="11" a="1"/>
  <c r="AB10" i="11" s="1"/>
  <c r="AC21" i="11"/>
  <c r="K37" i="11"/>
  <c r="B6" i="11"/>
  <c r="J11" i="11" a="1"/>
  <c r="J11" i="11" s="1"/>
  <c r="K39" i="11"/>
  <c r="K18" i="11"/>
  <c r="K35" i="11"/>
  <c r="P9" i="11" a="1"/>
  <c r="P9" i="11" s="1"/>
  <c r="L9" i="11" a="1"/>
  <c r="L9" i="11" s="1"/>
  <c r="H17" i="11"/>
  <c r="M21" i="11" a="1"/>
  <c r="M21" i="11" s="1"/>
  <c r="L42" i="11" a="1"/>
  <c r="L42" i="11" s="1"/>
  <c r="Z48" i="11"/>
  <c r="S24" i="11" a="1"/>
  <c r="S24" i="11" s="1"/>
  <c r="D11" i="11" a="1"/>
  <c r="D11" i="11" s="1"/>
  <c r="AD8" i="11" a="1"/>
  <c r="AD8" i="11" s="1"/>
  <c r="J33" i="11" a="1"/>
  <c r="J33" i="11" s="1"/>
  <c r="P19" i="11" a="1"/>
  <c r="P19" i="11" s="1"/>
  <c r="J31" i="11" a="1"/>
  <c r="J31" i="11" s="1"/>
  <c r="B15" i="11"/>
  <c r="Q38" i="11"/>
  <c r="AB37" i="11" a="1"/>
  <c r="AB37" i="11" s="1"/>
  <c r="P23" i="11" a="1"/>
  <c r="P23" i="11" s="1"/>
  <c r="B34" i="11"/>
  <c r="T44" i="11"/>
  <c r="H28" i="11"/>
  <c r="P42" i="11" a="1"/>
  <c r="P42" i="11" s="1"/>
  <c r="I29" i="11" a="1"/>
  <c r="I29" i="11" s="1"/>
  <c r="Q14" i="11"/>
  <c r="AD10" i="11" a="1"/>
  <c r="AD10" i="11" s="1"/>
  <c r="Q39" i="11"/>
  <c r="U47" i="11" a="1"/>
  <c r="U47" i="11" s="1"/>
  <c r="F19" i="11" a="1"/>
  <c r="F19" i="11" s="1"/>
  <c r="F48" i="11" a="1"/>
  <c r="F48" i="11" s="1"/>
  <c r="R39" i="11" a="1"/>
  <c r="R39" i="11" s="1"/>
  <c r="R45" i="11" a="1"/>
  <c r="R45" i="11" s="1"/>
  <c r="O25" i="11" a="1"/>
  <c r="O25" i="11" s="1"/>
  <c r="I12" i="11" a="1"/>
  <c r="I12" i="11" s="1"/>
  <c r="U36" i="11" a="1"/>
  <c r="U36" i="11" s="1"/>
  <c r="AE6" i="11" a="1"/>
  <c r="AE6" i="11" s="1"/>
  <c r="U22" i="11" a="1"/>
  <c r="U22" i="11" s="1"/>
  <c r="Q15" i="11"/>
  <c r="D39" i="11" a="1"/>
  <c r="D39" i="11" s="1"/>
  <c r="AC11" i="11"/>
  <c r="P15" i="11" a="1"/>
  <c r="P15" i="11" s="1"/>
  <c r="L49" i="11" a="1"/>
  <c r="L49" i="11" s="1"/>
  <c r="Z45" i="11"/>
  <c r="E14" i="11"/>
  <c r="J41" i="11" a="1"/>
  <c r="J41" i="11" s="1"/>
  <c r="T23" i="11"/>
  <c r="U26" i="11" a="1"/>
  <c r="U26" i="11" s="1"/>
  <c r="O7" i="11" a="1"/>
  <c r="O7" i="11" s="1"/>
  <c r="L17" i="11" a="1"/>
  <c r="L17" i="11" s="1"/>
  <c r="I5" i="11" a="1"/>
  <c r="I5" i="11" s="1"/>
  <c r="AD38" i="11" a="1"/>
  <c r="AD38" i="11" s="1"/>
  <c r="Y30" i="11" a="1"/>
  <c r="Y30" i="11" s="1"/>
  <c r="O10" i="11" a="1"/>
  <c r="O10" i="11" s="1"/>
  <c r="Z24" i="11"/>
  <c r="H45" i="11"/>
  <c r="O14" i="11" a="1"/>
  <c r="O14" i="11" s="1"/>
  <c r="J47" i="11" a="1"/>
  <c r="J47" i="11" s="1"/>
  <c r="I8" i="11" a="1"/>
  <c r="I8" i="11" s="1"/>
  <c r="R31" i="11" a="1"/>
  <c r="R31" i="11" s="1"/>
  <c r="G29" i="11" a="1"/>
  <c r="G29" i="11" s="1"/>
  <c r="Y40" i="11" a="1"/>
  <c r="Y40" i="11" s="1"/>
  <c r="F39" i="11" a="1"/>
  <c r="F39" i="11" s="1"/>
  <c r="V13" i="11" a="1"/>
  <c r="V13" i="11" s="1"/>
  <c r="B36" i="11"/>
  <c r="AD7" i="11" a="1"/>
  <c r="AD7" i="11" s="1"/>
  <c r="T20" i="11"/>
  <c r="Y16" i="11" a="1"/>
  <c r="Y16" i="11" s="1"/>
  <c r="B49" i="11"/>
  <c r="AA43" i="11" a="1"/>
  <c r="AA43" i="11" s="1"/>
  <c r="I44" i="11" a="1"/>
  <c r="I44" i="11" s="1"/>
  <c r="B43" i="11"/>
  <c r="AD32" i="11" a="1"/>
  <c r="AD32" i="11" s="1"/>
  <c r="AB22" i="11" a="1"/>
  <c r="AB22" i="11" s="1"/>
  <c r="R8" i="11" a="1"/>
  <c r="R8" i="11" s="1"/>
  <c r="R26" i="11" a="1"/>
  <c r="R26" i="11" s="1"/>
  <c r="AA19" i="11" a="1"/>
  <c r="AA19" i="11" s="1"/>
  <c r="AB5" i="11" a="1"/>
  <c r="AB5" i="11" s="1"/>
  <c r="Z38" i="11"/>
  <c r="B45" i="11"/>
  <c r="H48" i="11"/>
  <c r="AC48" i="11"/>
  <c r="L33" i="11" a="1"/>
  <c r="L33" i="11" s="1"/>
  <c r="K34" i="11"/>
  <c r="R42" i="11" a="1"/>
  <c r="R42" i="11" s="1"/>
  <c r="Y48" i="11" a="1"/>
  <c r="Y48" i="11" s="1"/>
  <c r="F35" i="11" a="1"/>
  <c r="F35" i="11" s="1"/>
  <c r="V11" i="11" a="1"/>
  <c r="V11" i="11" s="1"/>
  <c r="B42" i="11"/>
  <c r="P38" i="11" a="1"/>
  <c r="P38" i="11" s="1"/>
  <c r="S33" i="11" a="1"/>
  <c r="S33" i="11" s="1"/>
  <c r="AD31" i="11" a="1"/>
  <c r="AD31" i="11" s="1"/>
  <c r="K27" i="11"/>
  <c r="AE47" i="11" a="1"/>
  <c r="AE47" i="11" s="1"/>
  <c r="N4" i="11"/>
  <c r="U15" i="11" a="1"/>
  <c r="U15" i="11" s="1"/>
  <c r="U49" i="11" a="1"/>
  <c r="U49" i="11" s="1"/>
  <c r="X13" i="11" a="1"/>
  <c r="X13" i="11" s="1"/>
  <c r="Y5" i="11" a="1"/>
  <c r="Y5" i="11" s="1"/>
  <c r="AD43" i="11" a="1"/>
  <c r="AD43" i="11" s="1"/>
  <c r="C30" i="11" a="1"/>
  <c r="C30" i="11" s="1"/>
  <c r="W19" i="11"/>
  <c r="C10" i="11" a="1"/>
  <c r="C10" i="11" s="1"/>
  <c r="K17" i="11"/>
  <c r="AE16" i="11" a="1"/>
  <c r="AE16" i="11" s="1"/>
  <c r="K12" i="11"/>
  <c r="Y42" i="11" a="1"/>
  <c r="Y42" i="11" s="1"/>
  <c r="S34" i="11" a="1"/>
  <c r="S34" i="11" s="1"/>
  <c r="Z10" i="11"/>
  <c r="X29" i="11" a="1"/>
  <c r="X29" i="11" s="1"/>
  <c r="M12" i="11" a="1"/>
  <c r="M12" i="11" s="1"/>
  <c r="W17" i="11"/>
  <c r="N18" i="11"/>
  <c r="H36" i="11"/>
  <c r="F23" i="11" a="1"/>
  <c r="F23" i="11" s="1"/>
  <c r="W41" i="11"/>
  <c r="Y32" i="11" a="1"/>
  <c r="Y32" i="11" s="1"/>
  <c r="AD37" i="11" a="1"/>
  <c r="AD37" i="11" s="1"/>
  <c r="B16" i="11"/>
  <c r="Y37" i="11" a="1"/>
  <c r="Y37" i="11" s="1"/>
  <c r="X36" i="11" a="1"/>
  <c r="X36" i="11" s="1"/>
  <c r="S20" i="11" a="1"/>
  <c r="S20" i="11" s="1"/>
  <c r="Y33" i="11" a="1"/>
  <c r="Y33" i="11" s="1"/>
  <c r="K28" i="11"/>
  <c r="AC47" i="11"/>
  <c r="R36" i="11" a="1"/>
  <c r="R36" i="11" s="1"/>
  <c r="B11" i="11"/>
  <c r="Z15" i="11"/>
  <c r="AA36" i="11" a="1"/>
  <c r="AA36" i="11" s="1"/>
  <c r="Y31" i="11" a="1"/>
  <c r="Y31" i="11" s="1"/>
  <c r="AD18" i="11" a="1"/>
  <c r="AD18" i="11" s="1"/>
  <c r="T40" i="11"/>
  <c r="N26" i="11"/>
  <c r="H34" i="11"/>
  <c r="Z18" i="11"/>
  <c r="G32" i="11" a="1"/>
  <c r="G32" i="11" s="1"/>
  <c r="AA29" i="11" a="1"/>
  <c r="AA29" i="11" s="1"/>
  <c r="E30" i="11"/>
  <c r="K40" i="11"/>
  <c r="AB46" i="11" a="1"/>
  <c r="AB46" i="11" s="1"/>
  <c r="AD34" i="11" a="1"/>
  <c r="AD34" i="11" s="1"/>
  <c r="T49" i="11"/>
  <c r="W4" i="11"/>
  <c r="F5" i="11" a="1"/>
  <c r="F5" i="11" s="1"/>
  <c r="O9" i="11" a="1"/>
  <c r="O9" i="11" s="1"/>
  <c r="V17" i="11" a="1"/>
  <c r="V17" i="11" s="1"/>
  <c r="AC44" i="11"/>
  <c r="L4" i="11" a="1"/>
  <c r="L4" i="11" s="1"/>
  <c r="J4" i="11" a="1"/>
  <c r="J4" i="11" s="1"/>
  <c r="F29" i="11" a="1"/>
  <c r="F29" i="11" s="1"/>
  <c r="H46" i="11"/>
  <c r="T45" i="11"/>
  <c r="H21" i="11"/>
  <c r="C33" i="11" a="1"/>
  <c r="C33" i="11" s="1"/>
  <c r="Y23" i="11" a="1"/>
  <c r="Y23" i="11" s="1"/>
  <c r="P5" i="11" a="1"/>
  <c r="P5" i="11" s="1"/>
  <c r="T5" i="11"/>
  <c r="AB26" i="11" a="1"/>
  <c r="AB26" i="11" s="1"/>
  <c r="F42" i="11" a="1"/>
  <c r="F42" i="11" s="1"/>
  <c r="D48" i="11" a="1"/>
  <c r="D48" i="11" s="1"/>
  <c r="P4" i="11" a="1"/>
  <c r="P4" i="11" s="1"/>
  <c r="F22" i="11" a="1"/>
  <c r="F22" i="11" s="1"/>
  <c r="Z16" i="11"/>
  <c r="Q19" i="11"/>
  <c r="R34" i="11" a="1"/>
  <c r="R34" i="11" s="1"/>
  <c r="U9" i="11" a="1"/>
  <c r="U9" i="11" s="1"/>
  <c r="AA49" i="11" a="1"/>
  <c r="AA49" i="11" s="1"/>
  <c r="B17" i="11"/>
  <c r="AD27" i="11" a="1"/>
  <c r="AD27" i="11" s="1"/>
  <c r="O12" i="11" a="1"/>
  <c r="O12" i="11" s="1"/>
  <c r="N29" i="11"/>
  <c r="G28" i="11" a="1"/>
  <c r="G28" i="11" s="1"/>
  <c r="T24" i="11"/>
  <c r="Y21" i="11" a="1"/>
  <c r="Y21" i="11" s="1"/>
  <c r="D47" i="11" a="1"/>
  <c r="D47" i="11" s="1"/>
  <c r="B14" i="11"/>
  <c r="O11" i="11" a="1"/>
  <c r="O11" i="11" s="1"/>
  <c r="J17" i="11" a="1"/>
  <c r="J17" i="11" s="1"/>
  <c r="W44" i="11"/>
  <c r="C4" i="11" a="1"/>
  <c r="C4" i="11" s="1"/>
  <c r="E24" i="11"/>
  <c r="AE38" i="11" a="1"/>
  <c r="AE38" i="11" s="1"/>
  <c r="S48" i="11" a="1"/>
  <c r="S48" i="11" s="1"/>
  <c r="N25" i="11"/>
  <c r="AE29" i="11" a="1"/>
  <c r="AE29" i="11" s="1"/>
  <c r="AE46" i="11" a="1"/>
  <c r="AE46" i="11" s="1"/>
  <c r="G43" i="11" a="1"/>
  <c r="G43" i="11" s="1"/>
  <c r="I9" i="11" a="1"/>
  <c r="I9" i="11" s="1"/>
  <c r="F7" i="11" a="1"/>
  <c r="F7" i="11" s="1"/>
  <c r="X24" i="11" a="1"/>
  <c r="X24" i="11" s="1"/>
  <c r="F10" i="11" a="1"/>
  <c r="F10" i="11" s="1"/>
  <c r="C46" i="11" a="1"/>
  <c r="C46" i="11" s="1"/>
  <c r="R19" i="11" a="1"/>
  <c r="R19" i="11" s="1"/>
  <c r="E4" i="11"/>
  <c r="E26" i="11"/>
  <c r="H12" i="11"/>
  <c r="I39" i="11" a="1"/>
  <c r="I39" i="11" s="1"/>
  <c r="W22" i="11"/>
  <c r="V7" i="11" a="1"/>
  <c r="V7" i="11" s="1"/>
  <c r="P6" i="11" a="1"/>
  <c r="P6" i="11" s="1"/>
  <c r="V14" i="11" a="1"/>
  <c r="V14" i="11" s="1"/>
  <c r="O33" i="11" a="1"/>
  <c r="O33" i="11" s="1"/>
  <c r="K32" i="11"/>
  <c r="S27" i="11" a="1"/>
  <c r="S27" i="11" s="1"/>
  <c r="F25" i="11" a="1"/>
  <c r="F25" i="11" s="1"/>
  <c r="V22" i="11" a="1"/>
  <c r="V22" i="11" s="1"/>
  <c r="U33" i="11" a="1"/>
  <c r="U33" i="11" s="1"/>
  <c r="R21" i="11" a="1"/>
  <c r="R21" i="11" s="1"/>
  <c r="J9" i="11" a="1"/>
  <c r="J9" i="11" s="1"/>
  <c r="AC20" i="11"/>
  <c r="L29" i="11" a="1"/>
  <c r="L29" i="11" s="1"/>
  <c r="M30" i="11" a="1"/>
  <c r="M30" i="11" s="1"/>
  <c r="U25" i="11" a="1"/>
  <c r="U25" i="11" s="1"/>
  <c r="W10" i="11"/>
  <c r="B27" i="11"/>
  <c r="Q31" i="11"/>
  <c r="Y17" i="11" a="1"/>
  <c r="Y17" i="11" s="1"/>
  <c r="O27" i="11" a="1"/>
  <c r="O27" i="11" s="1"/>
  <c r="B44" i="11"/>
  <c r="T13" i="11"/>
  <c r="G49" i="11" a="1"/>
  <c r="G49" i="11" s="1"/>
  <c r="Y38" i="11" a="1"/>
  <c r="Y38" i="11" s="1"/>
  <c r="B29" i="11"/>
  <c r="AE26" i="11" a="1"/>
  <c r="AE26" i="11" s="1"/>
  <c r="J16" i="11" a="1"/>
  <c r="J16" i="11" s="1"/>
  <c r="AA41" i="11" a="1"/>
  <c r="AA41" i="11" s="1"/>
  <c r="M24" i="11" a="1"/>
  <c r="M24" i="11" s="1"/>
  <c r="E31" i="11"/>
  <c r="J45" i="11" a="1"/>
  <c r="J45" i="11" s="1"/>
  <c r="V15" i="11" a="1"/>
  <c r="V15" i="11" s="1"/>
  <c r="K30" i="11"/>
  <c r="Q21" i="11"/>
  <c r="AB11" i="11" a="1"/>
  <c r="AB11" i="11" s="1"/>
  <c r="D31" i="11" a="1"/>
  <c r="D31" i="11" s="1"/>
  <c r="F8" i="11" a="1"/>
  <c r="F8" i="11" s="1"/>
  <c r="F31" i="11" a="1"/>
  <c r="F31" i="11" s="1"/>
  <c r="F13" i="11" a="1"/>
  <c r="F13" i="11" s="1"/>
  <c r="R38" i="11" a="1"/>
  <c r="R38" i="11" s="1"/>
  <c r="L24" i="11" a="1"/>
  <c r="L24" i="11" s="1"/>
  <c r="Z31" i="11"/>
  <c r="B21" i="11"/>
  <c r="H25" i="11"/>
  <c r="M25" i="11" a="1"/>
  <c r="M25" i="11" s="1"/>
  <c r="N48" i="11"/>
  <c r="S39" i="11" a="1"/>
  <c r="S39" i="11" s="1"/>
  <c r="D37" i="11" a="1"/>
  <c r="D37" i="11" s="1"/>
  <c r="R32" i="11" a="1"/>
  <c r="R32" i="11" s="1"/>
  <c r="D9" i="11" a="1"/>
  <c r="D9" i="11" s="1"/>
  <c r="D10" i="11" a="1"/>
  <c r="D10" i="11" s="1"/>
  <c r="N23" i="11"/>
  <c r="F36" i="11" a="1"/>
  <c r="F36" i="11" s="1"/>
  <c r="AE9" i="11" a="1"/>
  <c r="AE9" i="11" s="1"/>
  <c r="N36" i="11"/>
  <c r="AB41" i="11" a="1"/>
  <c r="AB41" i="11" s="1"/>
  <c r="O39" i="11" a="1"/>
  <c r="O39" i="11" s="1"/>
  <c r="E27" i="11"/>
  <c r="Z39" i="11"/>
  <c r="C41" i="11" a="1"/>
  <c r="C41" i="11" s="1"/>
  <c r="C22" i="11" a="1"/>
  <c r="C22" i="11" s="1"/>
  <c r="AC19" i="11"/>
  <c r="T34" i="11"/>
  <c r="W37" i="11"/>
  <c r="E23" i="11"/>
  <c r="B33" i="11"/>
  <c r="AE32" i="11" a="1"/>
  <c r="AE32" i="11" s="1"/>
  <c r="X37" i="11" a="1"/>
  <c r="X37" i="11" s="1"/>
  <c r="W45" i="11"/>
  <c r="AB9" i="11" a="1"/>
  <c r="AB9" i="11" s="1"/>
  <c r="AA17" i="11" a="1"/>
  <c r="AA17" i="11" s="1"/>
  <c r="Y22" i="11" a="1"/>
  <c r="Y22" i="11" s="1"/>
  <c r="Y41" i="11" a="1"/>
  <c r="Y41" i="11" s="1"/>
  <c r="K49" i="11"/>
  <c r="U23" i="11" a="1"/>
  <c r="U23" i="11" s="1"/>
  <c r="D41" i="11" a="1"/>
  <c r="D41" i="11" s="1"/>
  <c r="S7" i="11" a="1"/>
  <c r="S7" i="11" s="1"/>
  <c r="V41" i="11" a="1"/>
  <c r="V41" i="11" s="1"/>
  <c r="W32" i="11"/>
  <c r="S21" i="11" a="1"/>
  <c r="S21" i="11" s="1"/>
  <c r="AD26" i="11" a="1"/>
  <c r="AD26" i="11" s="1"/>
  <c r="R15" i="11" a="1"/>
  <c r="R15" i="11" s="1"/>
  <c r="W43" i="11"/>
  <c r="L22" i="11" a="1"/>
  <c r="L22" i="11" s="1"/>
  <c r="W5" i="11"/>
  <c r="V31" i="11" a="1"/>
  <c r="V31" i="11" s="1"/>
  <c r="J49" i="11" a="1"/>
  <c r="J49" i="11" s="1"/>
  <c r="B23" i="11"/>
  <c r="R37" i="11" a="1"/>
  <c r="R37" i="11" s="1"/>
  <c r="K36" i="11"/>
  <c r="I23" i="11" a="1"/>
  <c r="I23" i="11" s="1"/>
  <c r="B26" i="11"/>
  <c r="X42" i="11" a="1"/>
  <c r="X42" i="11" s="1"/>
  <c r="W14" i="11"/>
  <c r="Z12" i="11"/>
  <c r="Q18" i="11"/>
  <c r="B20" i="11"/>
  <c r="AC43" i="11"/>
  <c r="G12" i="11" a="1"/>
  <c r="G12" i="11" s="1"/>
  <c r="Q9" i="11"/>
  <c r="L21" i="11" a="1"/>
  <c r="L21" i="11" s="1"/>
  <c r="Y25" i="11" a="1"/>
  <c r="Y25" i="11" s="1"/>
  <c r="X23" i="11" a="1"/>
  <c r="X23" i="11" s="1"/>
  <c r="V6" i="11" a="1"/>
  <c r="V6" i="11" s="1"/>
  <c r="AA9" i="11" a="1"/>
  <c r="AA9" i="11" s="1"/>
  <c r="D42" i="11" a="1"/>
  <c r="D42" i="11" s="1"/>
  <c r="J18" i="11" a="1"/>
  <c r="J18" i="11" s="1"/>
  <c r="F18" i="11" a="1"/>
  <c r="F18" i="11" s="1"/>
  <c r="G38" i="11" a="1"/>
  <c r="G38" i="11" s="1"/>
  <c r="I7" i="11" a="1"/>
  <c r="I7" i="11" s="1"/>
  <c r="AD44" i="11" a="1"/>
  <c r="AD44" i="11" s="1"/>
  <c r="N9" i="11"/>
  <c r="J7" i="11" a="1"/>
  <c r="J7" i="11" s="1"/>
  <c r="J12" i="11" a="1"/>
  <c r="J12" i="11" s="1"/>
  <c r="B40" i="11"/>
  <c r="Q22" i="11"/>
  <c r="U11" i="11" a="1"/>
  <c r="U11" i="11" s="1"/>
  <c r="AC36" i="11"/>
  <c r="AA42" i="11" a="1"/>
  <c r="AA42" i="11" s="1"/>
  <c r="R17" i="11" a="1"/>
  <c r="R17" i="11" s="1"/>
  <c r="F44" i="11" a="1"/>
  <c r="F44" i="11" s="1"/>
  <c r="B19" i="11"/>
  <c r="P24" i="11" a="1"/>
  <c r="P24" i="11" s="1"/>
  <c r="C5" i="11" a="1"/>
  <c r="C5" i="11" s="1"/>
  <c r="V30" i="11" a="1"/>
  <c r="V30" i="11" s="1"/>
  <c r="R33" i="11" a="1"/>
  <c r="R33" i="11" s="1"/>
  <c r="Q48" i="11"/>
  <c r="J8" i="11" a="1"/>
  <c r="J8" i="11" s="1"/>
  <c r="D30" i="11" a="1"/>
  <c r="D30" i="11" s="1"/>
  <c r="G33" i="11" a="1"/>
  <c r="G33" i="11" s="1"/>
  <c r="S11" i="11" a="1"/>
  <c r="S11" i="11" s="1"/>
  <c r="AD39" i="11" a="1"/>
  <c r="AD39" i="11" s="1"/>
  <c r="L28" i="11" a="1"/>
  <c r="L28" i="11" s="1"/>
  <c r="U35" i="11" a="1"/>
  <c r="U35" i="11" s="1"/>
  <c r="H39" i="11"/>
  <c r="C34" i="11" a="1"/>
  <c r="C34" i="11" s="1"/>
  <c r="X27" i="11" a="1"/>
  <c r="X27" i="11" s="1"/>
  <c r="S36" i="11" a="1"/>
  <c r="S36" i="11" s="1"/>
  <c r="B28" i="11"/>
  <c r="H35" i="11"/>
  <c r="AC17" i="11"/>
  <c r="AE19" i="11" a="1"/>
  <c r="AE19" i="11" s="1"/>
  <c r="B35" i="11"/>
  <c r="K43" i="11"/>
  <c r="L10" i="11" a="1"/>
  <c r="L10" i="11" s="1"/>
  <c r="Q37" i="11"/>
  <c r="V35" i="11" a="1"/>
  <c r="V35" i="11" s="1"/>
  <c r="B9" i="11"/>
  <c r="K26" i="11"/>
  <c r="I41" i="11" a="1"/>
  <c r="I41" i="11" s="1"/>
  <c r="W48" i="11"/>
  <c r="B8" i="11"/>
  <c r="AC46" i="11"/>
  <c r="AC38" i="11"/>
  <c r="U30" i="11" a="1"/>
  <c r="U30" i="11" s="1"/>
  <c r="S41" i="11" a="1"/>
  <c r="S41" i="11" s="1"/>
  <c r="E28" i="11"/>
  <c r="Y6" i="11" a="1"/>
  <c r="Y6" i="11" s="1"/>
  <c r="I16" i="11" a="1"/>
  <c r="I16" i="11" s="1"/>
  <c r="X39" i="11" a="1"/>
  <c r="X39" i="11" s="1"/>
  <c r="N41" i="11"/>
  <c r="O45" i="11" a="1"/>
  <c r="O45" i="11" s="1"/>
  <c r="Z33" i="11"/>
  <c r="L43" i="11" a="1"/>
  <c r="L43" i="11" s="1"/>
  <c r="L11" i="11" a="1"/>
  <c r="L11" i="11" s="1"/>
  <c r="B46" i="11"/>
  <c r="AA11" i="11" a="1"/>
  <c r="AA11" i="11" s="1"/>
  <c r="O32" i="11" a="1"/>
  <c r="O32" i="11" s="1"/>
  <c r="AA22" i="11" a="1"/>
  <c r="AA22" i="11" s="1"/>
  <c r="Q11" i="11"/>
  <c r="V8" i="11" a="1"/>
  <c r="V8" i="11" s="1"/>
  <c r="U38" i="11" a="1"/>
  <c r="U38" i="11" s="1"/>
  <c r="B30" i="11"/>
  <c r="J37" i="11" a="1"/>
  <c r="J37" i="11" s="1"/>
  <c r="AD4" i="11" a="1"/>
  <c r="AD4" i="11" s="1"/>
  <c r="AA20" i="11" a="1"/>
  <c r="AA20" i="11" s="1"/>
  <c r="T32" i="11"/>
  <c r="F24" i="11" a="1"/>
  <c r="F24" i="11" s="1"/>
  <c r="Z32" i="11"/>
  <c r="T36" i="11"/>
  <c r="C9" i="11" a="1"/>
  <c r="C9" i="11" s="1"/>
  <c r="K22" i="11"/>
  <c r="N47" i="11"/>
  <c r="X33" i="11" a="1"/>
  <c r="X33" i="11" s="1"/>
  <c r="O26" i="11" a="1"/>
  <c r="O26" i="11" s="1"/>
  <c r="T17" i="11"/>
  <c r="Z14" i="11"/>
  <c r="AD46" i="11" a="1"/>
  <c r="AD46" i="11" s="1"/>
  <c r="I32" i="11" a="1"/>
  <c r="I32" i="11" s="1"/>
  <c r="R7" i="11" a="1"/>
  <c r="R7" i="11" s="1"/>
  <c r="N40" i="11"/>
  <c r="B10" i="11"/>
  <c r="Q32" i="11"/>
  <c r="AA8" i="11" a="1"/>
  <c r="AA8" i="11" s="1"/>
  <c r="AB20" i="11" a="1"/>
  <c r="AB20" i="11" s="1"/>
  <c r="B7" i="11"/>
  <c r="T14" i="11"/>
  <c r="AE31" i="11" a="1"/>
  <c r="AE31" i="11" s="1"/>
  <c r="P12" i="11" a="1"/>
  <c r="P12" i="11" s="1"/>
  <c r="Z28" i="11"/>
  <c r="B12" i="11"/>
  <c r="Q6" i="11"/>
  <c r="U16" i="11" a="1"/>
  <c r="U16" i="11" s="1"/>
  <c r="C8" i="11" a="1"/>
  <c r="C8" i="11" s="1"/>
  <c r="B37" i="11"/>
  <c r="H26" i="11"/>
  <c r="M15" i="11" a="1"/>
  <c r="M15" i="11" s="1"/>
  <c r="AE37" i="11" a="1"/>
  <c r="AE37" i="11" s="1"/>
  <c r="V4" i="11" a="1"/>
  <c r="V4" i="11" s="1"/>
  <c r="V27" i="11" a="1"/>
  <c r="V27" i="11" s="1"/>
  <c r="X14" i="11" a="1"/>
  <c r="X14" i="11" s="1"/>
  <c r="AB40" i="11" a="1"/>
  <c r="AB40" i="11" s="1"/>
  <c r="P31" i="11" a="1"/>
  <c r="P31" i="11" s="1"/>
  <c r="Z26" i="11"/>
  <c r="N46" i="11"/>
  <c r="O28" i="11" a="1"/>
  <c r="O28" i="11" s="1"/>
  <c r="R41" i="11" a="1"/>
  <c r="R41" i="11" s="1"/>
  <c r="Y9" i="11" a="1"/>
  <c r="Y9" i="11" s="1"/>
  <c r="X16" i="11" a="1"/>
  <c r="X16" i="11" s="1"/>
  <c r="E25" i="11"/>
  <c r="C14" i="11" a="1"/>
  <c r="C14" i="11" s="1"/>
  <c r="W36" i="11"/>
  <c r="H37" i="11"/>
  <c r="C7" i="11" a="1"/>
  <c r="C7" i="11" s="1"/>
  <c r="Q46" i="11"/>
  <c r="B39" i="11"/>
  <c r="AN49" i="11" a="1"/>
  <c r="AN49" i="11" s="1"/>
  <c r="BJ46" i="11"/>
  <c r="BG18" i="11"/>
  <c r="AM6" i="11" a="1"/>
  <c r="AM6" i="11" s="1"/>
  <c r="AP36" i="11" a="1"/>
  <c r="AP36" i="11" s="1"/>
  <c r="AW35" i="11" a="1"/>
  <c r="AW35" i="11" s="1"/>
  <c r="BE14" i="11" a="1"/>
  <c r="BE14" i="11" s="1"/>
  <c r="BM38" i="11"/>
  <c r="BB28" i="11" a="1"/>
  <c r="BB28" i="11" s="1"/>
  <c r="BA6" i="11"/>
  <c r="AN28" i="11" a="1"/>
  <c r="AN28" i="11" s="1"/>
  <c r="BD40" i="11"/>
  <c r="BG12" i="11"/>
  <c r="BM32" i="11"/>
  <c r="AX20" i="11"/>
  <c r="BN40" i="11" a="1"/>
  <c r="BN40" i="11" s="1"/>
  <c r="BO47" i="11" a="1"/>
  <c r="BO47" i="11" s="1"/>
  <c r="BK28" i="11" a="1"/>
  <c r="BK28" i="11" s="1"/>
  <c r="BF16" i="11" a="1"/>
  <c r="BF16" i="11" s="1"/>
  <c r="AM4" i="11" a="1"/>
  <c r="AM4" i="11" s="1"/>
  <c r="AV30" i="11" a="1"/>
  <c r="AV30" i="11" s="1"/>
  <c r="AO48" i="11"/>
  <c r="BF11" i="11" a="1"/>
  <c r="BF11" i="11" s="1"/>
  <c r="BL40" i="11" a="1"/>
  <c r="BL40" i="11" s="1"/>
  <c r="BK8" i="11" a="1"/>
  <c r="BK8" i="11" s="1"/>
  <c r="AL17" i="11"/>
  <c r="AY35" i="11" a="1"/>
  <c r="AY35" i="11" s="1"/>
  <c r="BG21" i="11"/>
  <c r="BN20" i="11" a="1"/>
  <c r="BN20" i="11" s="1"/>
  <c r="BL38" i="11" a="1"/>
  <c r="BL38" i="11" s="1"/>
  <c r="AO49" i="11"/>
  <c r="BE8" i="11" a="1"/>
  <c r="BE8" i="11" s="1"/>
  <c r="BD12" i="11"/>
  <c r="AL13" i="11"/>
  <c r="AR39" i="11"/>
  <c r="BJ28" i="11"/>
  <c r="BI39" i="11" a="1"/>
  <c r="BI39" i="11" s="1"/>
  <c r="BF40" i="11" a="1"/>
  <c r="BF40" i="11" s="1"/>
  <c r="AY24" i="11" a="1"/>
  <c r="AY24" i="11" s="1"/>
  <c r="BC36" i="11" a="1"/>
  <c r="BC36" i="11" s="1"/>
  <c r="AS18" i="11" a="1"/>
  <c r="AS18" i="11" s="1"/>
  <c r="AV42" i="11" a="1"/>
  <c r="AV42" i="11" s="1"/>
  <c r="AO23" i="11"/>
  <c r="AX23" i="11"/>
  <c r="AZ36" i="11" a="1"/>
  <c r="AZ36" i="11" s="1"/>
  <c r="AX18" i="11"/>
  <c r="AY4" i="11" a="1"/>
  <c r="AY4" i="11" s="1"/>
  <c r="BC20" i="11" a="1"/>
  <c r="BC20" i="11" s="1"/>
  <c r="AZ18" i="11" a="1"/>
  <c r="AZ18" i="11" s="1"/>
  <c r="BM14" i="11"/>
  <c r="BG48" i="11"/>
  <c r="M41" i="11" a="1"/>
  <c r="M41" i="11" s="1"/>
  <c r="R40" i="11" a="1"/>
  <c r="R40" i="11" s="1"/>
  <c r="Z27" i="11"/>
  <c r="BH22" i="11" a="1"/>
  <c r="BH22" i="11" s="1"/>
  <c r="AU48" i="11"/>
  <c r="T22" i="11"/>
  <c r="AR14" i="11"/>
  <c r="AX33" i="11"/>
  <c r="AN15" i="11" a="1"/>
  <c r="AN15" i="11" s="1"/>
  <c r="AW45" i="11" a="1"/>
  <c r="AW45" i="11" s="1"/>
  <c r="BA44" i="11"/>
  <c r="AW14" i="11" a="1"/>
  <c r="AW14" i="11" s="1"/>
  <c r="BG27" i="11"/>
  <c r="AW32" i="11" a="1"/>
  <c r="AW32" i="11" s="1"/>
  <c r="AL14" i="11"/>
  <c r="AT42" i="11" a="1"/>
  <c r="AT42" i="11" s="1"/>
  <c r="AZ39" i="11" a="1"/>
  <c r="AZ39" i="11" s="1"/>
  <c r="AO33" i="11"/>
  <c r="BA11" i="11"/>
  <c r="BL24" i="11" a="1"/>
  <c r="BL24" i="11" s="1"/>
  <c r="AP10" i="11" a="1"/>
  <c r="AP10" i="11" s="1"/>
  <c r="AX37" i="11"/>
  <c r="AU47" i="11"/>
  <c r="AX47" i="11"/>
  <c r="BD48" i="11"/>
  <c r="AT24" i="11" a="1"/>
  <c r="AT24" i="11" s="1"/>
  <c r="AW23" i="11" a="1"/>
  <c r="AW23" i="11" s="1"/>
  <c r="AP16" i="11" a="1"/>
  <c r="AP16" i="11" s="1"/>
  <c r="AM10" i="11" a="1"/>
  <c r="AM10" i="11" s="1"/>
  <c r="AO30" i="11"/>
  <c r="AQ38" i="11" a="1"/>
  <c r="AQ38" i="11" s="1"/>
  <c r="BD29" i="11"/>
  <c r="BM16" i="11"/>
  <c r="BI18" i="11" a="1"/>
  <c r="BI18" i="11" s="1"/>
  <c r="AO32" i="11"/>
  <c r="BB44" i="11" a="1"/>
  <c r="BB44" i="11" s="1"/>
  <c r="BA37" i="11"/>
  <c r="BL12" i="11" a="1"/>
  <c r="BL12" i="11" s="1"/>
  <c r="AT10" i="11" a="1"/>
  <c r="AT10" i="11" s="1"/>
  <c r="AV47" i="11" a="1"/>
  <c r="AV47" i="11" s="1"/>
  <c r="AZ15" i="11" a="1"/>
  <c r="AZ15" i="11" s="1"/>
  <c r="BA4" i="11"/>
  <c r="AL19" i="11"/>
  <c r="AQ24" i="11" a="1"/>
  <c r="AQ24" i="11" s="1"/>
  <c r="BA26" i="11"/>
  <c r="BH49" i="11" a="1"/>
  <c r="BH49" i="11" s="1"/>
  <c r="AO10" i="11"/>
  <c r="BM43" i="11"/>
  <c r="AT16" i="11" a="1"/>
  <c r="AT16" i="11" s="1"/>
  <c r="AU29" i="11"/>
  <c r="BO44" i="11" a="1"/>
  <c r="BO44" i="11" s="1"/>
  <c r="BJ8" i="11"/>
  <c r="AX48" i="11"/>
  <c r="AQ20" i="11" a="1"/>
  <c r="AQ20" i="11" s="1"/>
  <c r="AO37" i="11"/>
  <c r="AU31" i="11"/>
  <c r="BG6" i="11"/>
  <c r="BI20" i="11" a="1"/>
  <c r="BI20" i="11" s="1"/>
  <c r="BA19" i="11"/>
  <c r="BI46" i="11" a="1"/>
  <c r="BI46" i="11" s="1"/>
  <c r="BJ12" i="11"/>
  <c r="M6" i="11" a="1"/>
  <c r="M6" i="11" s="1"/>
  <c r="B47" i="11"/>
  <c r="M26" i="11" a="1"/>
  <c r="M26" i="11" s="1"/>
  <c r="AW6" i="11" a="1"/>
  <c r="AW6" i="11" s="1"/>
  <c r="BM12" i="11"/>
  <c r="BO42" i="11" a="1"/>
  <c r="BO42" i="11" s="1"/>
  <c r="BR36" i="11"/>
  <c r="AP15" i="11" a="1"/>
  <c r="AP15" i="11" s="1"/>
  <c r="AV40" i="11" a="1"/>
  <c r="AV40" i="11" s="1"/>
  <c r="BM20" i="11"/>
  <c r="BK48" i="11" a="1"/>
  <c r="BK48" i="11" s="1"/>
  <c r="BB26" i="11" a="1"/>
  <c r="BB26" i="11" s="1"/>
  <c r="AS10" i="11" a="1"/>
  <c r="AS10" i="11" s="1"/>
  <c r="BO39" i="11" a="1"/>
  <c r="BO39" i="11" s="1"/>
  <c r="AO17" i="11"/>
  <c r="BN8" i="11" a="1"/>
  <c r="BN8" i="11" s="1"/>
  <c r="AM14" i="11" a="1"/>
  <c r="AM14" i="11" s="1"/>
  <c r="AR23" i="11"/>
  <c r="AX38" i="11"/>
  <c r="AR6" i="11"/>
  <c r="BM48" i="11"/>
  <c r="AR40" i="11"/>
  <c r="AZ23" i="11" a="1"/>
  <c r="AZ23" i="11" s="1"/>
  <c r="AN20" i="11" a="1"/>
  <c r="AN20" i="11" s="1"/>
  <c r="AV8" i="11" a="1"/>
  <c r="AV8" i="11" s="1"/>
  <c r="BK16" i="11" a="1"/>
  <c r="BK16" i="11" s="1"/>
  <c r="AT40" i="11" a="1"/>
  <c r="AT40" i="11" s="1"/>
  <c r="BG46" i="11"/>
  <c r="AY16" i="11" a="1"/>
  <c r="AY16" i="11" s="1"/>
  <c r="BN15" i="11" a="1"/>
  <c r="BN15" i="11" s="1"/>
  <c r="AO19" i="11"/>
  <c r="AO28" i="11"/>
  <c r="BB39" i="11" a="1"/>
  <c r="BB39" i="11" s="1"/>
  <c r="AX41" i="11"/>
  <c r="AS44" i="11" a="1"/>
  <c r="AS44" i="11" s="1"/>
  <c r="BM35" i="11"/>
  <c r="AT39" i="11" a="1"/>
  <c r="AT39" i="11" s="1"/>
  <c r="BL39" i="11" a="1"/>
  <c r="BL39" i="11" s="1"/>
  <c r="BD16" i="11"/>
  <c r="BJ7" i="11"/>
  <c r="BN49" i="11" a="1"/>
  <c r="BN49" i="11" s="1"/>
  <c r="AO36" i="11"/>
  <c r="AQ39" i="11" a="1"/>
  <c r="AQ39" i="11" s="1"/>
  <c r="BH35" i="11" a="1"/>
  <c r="BH35" i="11" s="1"/>
  <c r="BI42" i="11" a="1"/>
  <c r="BI42" i="11" s="1"/>
  <c r="AN30" i="11" a="1"/>
  <c r="AN30" i="11" s="1"/>
  <c r="AS4" i="11" a="1"/>
  <c r="AS4" i="11" s="1"/>
  <c r="BE42" i="11" a="1"/>
  <c r="BE42" i="11" s="1"/>
  <c r="AN34" i="11" a="1"/>
  <c r="AN34" i="11" s="1"/>
  <c r="AZ35" i="11" a="1"/>
  <c r="AZ35" i="11" s="1"/>
  <c r="AU30" i="11"/>
  <c r="BA16" i="11"/>
  <c r="BA14" i="11"/>
  <c r="BH6" i="11" a="1"/>
  <c r="BH6" i="11" s="1"/>
  <c r="AP39" i="11" a="1"/>
  <c r="AP39" i="11" s="1"/>
  <c r="BO11" i="11" a="1"/>
  <c r="BO11" i="11" s="1"/>
  <c r="M4" i="11" a="1"/>
  <c r="M4" i="11" s="1"/>
  <c r="AE35" i="11" a="1"/>
  <c r="AE35" i="11" s="1"/>
  <c r="B41" i="11"/>
  <c r="B25" i="11"/>
  <c r="BA15" i="11"/>
  <c r="BL34" i="11" a="1"/>
  <c r="BL34" i="11" s="1"/>
  <c r="BF35" i="11" a="1"/>
  <c r="BF35" i="11" s="1"/>
  <c r="BC35" i="11" a="1"/>
  <c r="BC35" i="11" s="1"/>
  <c r="AM35" i="11" a="1"/>
  <c r="AM35" i="11" s="1"/>
  <c r="BN4" i="11" a="1"/>
  <c r="BN4" i="11" s="1"/>
  <c r="BJ24" i="11"/>
  <c r="BI43" i="11" a="1"/>
  <c r="BI43" i="11" s="1"/>
  <c r="BA5" i="11"/>
  <c r="BJ33" i="11"/>
  <c r="AN32" i="11" a="1"/>
  <c r="AN32" i="11" s="1"/>
  <c r="AQ23" i="11" a="1"/>
  <c r="AQ23" i="11" s="1"/>
  <c r="BM41" i="11"/>
  <c r="AS34" i="11" a="1"/>
  <c r="AS34" i="11" s="1"/>
  <c r="BE11" i="11" a="1"/>
  <c r="BE11" i="11" s="1"/>
  <c r="AR42" i="11"/>
  <c r="AU4" i="11"/>
  <c r="AT20" i="11" a="1"/>
  <c r="AT20" i="11" s="1"/>
  <c r="AT4" i="11" a="1"/>
  <c r="AT4" i="11" s="1"/>
  <c r="BD21" i="11"/>
  <c r="BM45" i="11"/>
  <c r="BA13" i="11"/>
  <c r="AM48" i="11" a="1"/>
  <c r="AM48" i="11" s="1"/>
  <c r="BD39" i="11"/>
  <c r="BI11" i="11" a="1"/>
  <c r="BI11" i="11" s="1"/>
  <c r="BF44" i="11" a="1"/>
  <c r="BF44" i="11" s="1"/>
  <c r="AP20" i="11" a="1"/>
  <c r="AP20" i="11" s="1"/>
  <c r="AM18" i="11" a="1"/>
  <c r="AM18" i="11" s="1"/>
  <c r="AO12" i="11"/>
  <c r="AX4" i="11"/>
  <c r="AZ48" i="11" a="1"/>
  <c r="AZ48" i="11" s="1"/>
  <c r="AY39" i="11" a="1"/>
  <c r="AY39" i="11" s="1"/>
  <c r="BO46" i="11" a="1"/>
  <c r="BO46" i="11" s="1"/>
  <c r="BJ32" i="11"/>
  <c r="AL44" i="11"/>
  <c r="BN39" i="11" a="1"/>
  <c r="BN39" i="11" s="1"/>
  <c r="BJ13" i="11"/>
  <c r="AW47" i="11" a="1"/>
  <c r="AW47" i="11" s="1"/>
  <c r="BJ43" i="11"/>
  <c r="BA30" i="11"/>
  <c r="AN47" i="11" a="1"/>
  <c r="AN47" i="11" s="1"/>
  <c r="AX43" i="11"/>
  <c r="BO34" i="11" a="1"/>
  <c r="BO34" i="11" s="1"/>
  <c r="BA21" i="11"/>
  <c r="BJ27" i="11"/>
  <c r="BD23" i="11"/>
  <c r="BO48" i="11" a="1"/>
  <c r="BO48" i="11" s="1"/>
  <c r="AX28" i="11"/>
  <c r="BD33" i="11"/>
  <c r="BM6" i="11"/>
  <c r="AU35" i="11"/>
  <c r="AQ14" i="11" a="1"/>
  <c r="AQ14" i="11" s="1"/>
  <c r="BL6" i="11" a="1"/>
  <c r="BL6" i="11" s="1"/>
  <c r="BJ23" i="11"/>
  <c r="AO41" i="11"/>
  <c r="BG47" i="11"/>
  <c r="BN30" i="11" a="1"/>
  <c r="BN30" i="11" s="1"/>
  <c r="BE44" i="11" a="1"/>
  <c r="BE44" i="11" s="1"/>
  <c r="AL9" i="11"/>
  <c r="AB28" i="11" a="1"/>
  <c r="AB28" i="11" s="1"/>
  <c r="O19" i="11" a="1"/>
  <c r="O19" i="11" s="1"/>
  <c r="P13" i="11" a="1"/>
  <c r="P13" i="11" s="1"/>
  <c r="G17" i="11" a="1"/>
  <c r="G17" i="11" s="1"/>
  <c r="AW34" i="11" a="1"/>
  <c r="AW34" i="11" s="1"/>
  <c r="V23" i="11" a="1"/>
  <c r="V23" i="11" s="1"/>
  <c r="AS5" i="11" a="1"/>
  <c r="AS5" i="11" s="1"/>
  <c r="BG23" i="11"/>
  <c r="BF4" i="11" a="1"/>
  <c r="BF4" i="11" s="1"/>
  <c r="BF10" i="11" a="1"/>
  <c r="BF10" i="11" s="1"/>
  <c r="AR22" i="11"/>
  <c r="AO43" i="11"/>
  <c r="BD24" i="11"/>
  <c r="BI40" i="11" a="1"/>
  <c r="BI40" i="11" s="1"/>
  <c r="BB16" i="11" a="1"/>
  <c r="BB16" i="11" s="1"/>
  <c r="AR38" i="11"/>
  <c r="BH10" i="11" a="1"/>
  <c r="BH10" i="11" s="1"/>
  <c r="AM15" i="11" a="1"/>
  <c r="AM15" i="11" s="1"/>
  <c r="AM38" i="11" a="1"/>
  <c r="AM38" i="11" s="1"/>
  <c r="BK15" i="11" a="1"/>
  <c r="BK15" i="11" s="1"/>
  <c r="BG17" i="11"/>
  <c r="BF42" i="11" a="1"/>
  <c r="BF42" i="11" s="1"/>
  <c r="AX14" i="11"/>
  <c r="BB32" i="11" a="1"/>
  <c r="BB32" i="11" s="1"/>
  <c r="AP11" i="11" a="1"/>
  <c r="AP11" i="11" s="1"/>
  <c r="AZ44" i="11" a="1"/>
  <c r="AZ44" i="11" s="1"/>
  <c r="BE20" i="11" a="1"/>
  <c r="BE20" i="11" s="1"/>
  <c r="AY8" i="11" a="1"/>
  <c r="AY8" i="11" s="1"/>
  <c r="AQ16" i="11" a="1"/>
  <c r="AQ16" i="11" s="1"/>
  <c r="BE22" i="11" a="1"/>
  <c r="BE22" i="11" s="1"/>
  <c r="BI34" i="11" a="1"/>
  <c r="BI34" i="11" s="1"/>
  <c r="AU17" i="11"/>
  <c r="AP38" i="11" a="1"/>
  <c r="AP38" i="11" s="1"/>
  <c r="BA31" i="11"/>
  <c r="AQ28" i="11" a="1"/>
  <c r="AQ28" i="11" s="1"/>
  <c r="AX39" i="11"/>
  <c r="BN24" i="11" a="1"/>
  <c r="BN24" i="11" s="1"/>
  <c r="AR17" i="11"/>
  <c r="AO27" i="11"/>
  <c r="BJ38" i="11"/>
  <c r="AV36" i="11" a="1"/>
  <c r="AV36" i="11" s="1"/>
  <c r="BB18" i="11" a="1"/>
  <c r="BB18" i="11" s="1"/>
  <c r="BD19" i="11"/>
  <c r="AV18" i="11" a="1"/>
  <c r="AV18" i="11" s="1"/>
  <c r="BH8" i="11" a="1"/>
  <c r="BH8" i="11" s="1"/>
  <c r="AR48" i="11"/>
  <c r="AM16" i="11" a="1"/>
  <c r="AM16" i="11" s="1"/>
  <c r="AP40" i="11" a="1"/>
  <c r="AP40" i="11" s="1"/>
  <c r="BK26" i="11" a="1"/>
  <c r="BK26" i="11" s="1"/>
  <c r="BJ45" i="11"/>
  <c r="AV34" i="11" a="1"/>
  <c r="AV34" i="11" s="1"/>
  <c r="AL37" i="11"/>
  <c r="BI35" i="11" a="1"/>
  <c r="BI35" i="11" s="1"/>
  <c r="BE28" i="11" a="1"/>
  <c r="BE28" i="11" s="1"/>
  <c r="BD32" i="11"/>
  <c r="BA34" i="11"/>
  <c r="BH16" i="11" a="1"/>
  <c r="BH16" i="11" s="1"/>
  <c r="AR10" i="11"/>
  <c r="AU5" i="11"/>
  <c r="AO16" i="11"/>
  <c r="AN36" i="11" a="1"/>
  <c r="AN36" i="11" s="1"/>
  <c r="BA32" i="11"/>
  <c r="BK40" i="11" a="1"/>
  <c r="BK40" i="11" s="1"/>
  <c r="AB21" i="11" a="1"/>
  <c r="AB21" i="11" s="1"/>
  <c r="C38" i="11" a="1"/>
  <c r="C38" i="11" s="1"/>
  <c r="L41" i="11" a="1"/>
  <c r="L41" i="11" s="1"/>
  <c r="AZ38" i="11" a="1"/>
  <c r="AZ38" i="11" s="1"/>
  <c r="J32" i="11" a="1"/>
  <c r="J32" i="11" s="1"/>
  <c r="BP35" i="11"/>
  <c r="BK35" i="11" a="1"/>
  <c r="BK35" i="11" s="1"/>
  <c r="BH26" i="11" a="1"/>
  <c r="BH26" i="11" s="1"/>
  <c r="AU19" i="11"/>
  <c r="AQ47" i="11" a="1"/>
  <c r="AQ47" i="11" s="1"/>
  <c r="AX7" i="11"/>
  <c r="AL38" i="11"/>
  <c r="AZ12" i="11" a="1"/>
  <c r="AZ12" i="11" s="1"/>
  <c r="BG32" i="11"/>
  <c r="AT6" i="11" a="1"/>
  <c r="AT6" i="11" s="1"/>
  <c r="BI10" i="11" a="1"/>
  <c r="BI10" i="11" s="1"/>
  <c r="BG24" i="11"/>
  <c r="AR47" i="11"/>
  <c r="AQ40" i="11" a="1"/>
  <c r="AQ40" i="11" s="1"/>
  <c r="BF48" i="11" a="1"/>
  <c r="BF48" i="11" s="1"/>
  <c r="BA27" i="11"/>
  <c r="BL26" i="11" a="1"/>
  <c r="BL26" i="11" s="1"/>
  <c r="AM11" i="11" a="1"/>
  <c r="AM11" i="11" s="1"/>
  <c r="BP45" i="11"/>
  <c r="BC16" i="11" a="1"/>
  <c r="BC16" i="11" s="1"/>
  <c r="BC10" i="11" a="1"/>
  <c r="BC10" i="11" s="1"/>
  <c r="BN35" i="11" a="1"/>
  <c r="BN35" i="11" s="1"/>
  <c r="BD42" i="11"/>
  <c r="AX29" i="11"/>
  <c r="BC14" i="11" a="1"/>
  <c r="BC14" i="11" s="1"/>
  <c r="BA28" i="11"/>
  <c r="AT49" i="11" a="1"/>
  <c r="AT49" i="11" s="1"/>
  <c r="AV28" i="11" a="1"/>
  <c r="AV28" i="11" s="1"/>
  <c r="AN23" i="11" a="1"/>
  <c r="AN23" i="11" s="1"/>
  <c r="BA42" i="11"/>
  <c r="AS46" i="11" a="1"/>
  <c r="AS46" i="11" s="1"/>
  <c r="BI24" i="11" a="1"/>
  <c r="BI24" i="11" s="1"/>
  <c r="AL8" i="11"/>
  <c r="BJ36" i="11"/>
  <c r="BC39" i="11" a="1"/>
  <c r="BC39" i="11" s="1"/>
  <c r="BB34" i="11" a="1"/>
  <c r="BB34" i="11" s="1"/>
  <c r="AQ11" i="11" a="1"/>
  <c r="AQ11" i="11" s="1"/>
  <c r="BN42" i="11" a="1"/>
  <c r="BN42" i="11" s="1"/>
  <c r="BG13" i="11"/>
  <c r="AX17" i="11"/>
  <c r="AU20" i="11"/>
  <c r="BM8" i="11"/>
  <c r="AP48" i="11" a="1"/>
  <c r="AP48" i="11" s="1"/>
  <c r="AZ4" i="11" a="1"/>
  <c r="AZ4" i="11" s="1"/>
  <c r="BD5" i="11"/>
  <c r="BN22" i="11" a="1"/>
  <c r="BN22" i="11" s="1"/>
  <c r="BF34" i="11" a="1"/>
  <c r="BF34" i="11" s="1"/>
  <c r="BO35" i="11" a="1"/>
  <c r="BO35" i="11" s="1"/>
  <c r="BI14" i="11" a="1"/>
  <c r="BI14" i="11" s="1"/>
  <c r="AQ34" i="11" a="1"/>
  <c r="AQ34" i="11" s="1"/>
  <c r="AU37" i="11"/>
  <c r="AO21" i="11"/>
  <c r="AU49" i="11"/>
  <c r="AC6" i="11"/>
  <c r="C18" i="11" a="1"/>
  <c r="C18" i="11" s="1"/>
  <c r="BH39" i="11" a="1"/>
  <c r="BH39" i="11" s="1"/>
  <c r="S47" i="11" a="1"/>
  <c r="S47" i="11" s="1"/>
  <c r="AR41" i="11"/>
  <c r="C49" i="11" a="1"/>
  <c r="C49" i="11" s="1"/>
  <c r="AE5" i="11" a="1"/>
  <c r="AE5" i="11" s="1"/>
  <c r="BQ35" i="11"/>
  <c r="AR16" i="11"/>
  <c r="AR30" i="11"/>
  <c r="AP12" i="11" a="1"/>
  <c r="AP12" i="11" s="1"/>
  <c r="AN46" i="11" a="1"/>
  <c r="AN46" i="11" s="1"/>
  <c r="AR25" i="11"/>
  <c r="BA7" i="11"/>
  <c r="BL23" i="11" a="1"/>
  <c r="BL23" i="11" s="1"/>
  <c r="AY38" i="11" a="1"/>
  <c r="AY38" i="11" s="1"/>
  <c r="BL11" i="11" a="1"/>
  <c r="BL11" i="11" s="1"/>
  <c r="BL8" i="11" a="1"/>
  <c r="BL8" i="11" s="1"/>
  <c r="AY32" i="11" a="1"/>
  <c r="AY32" i="11" s="1"/>
  <c r="BD14" i="11"/>
  <c r="AX16" i="11"/>
  <c r="AV12" i="11" a="1"/>
  <c r="AV12" i="11" s="1"/>
  <c r="BN12" i="11" a="1"/>
  <c r="BN12" i="11" s="1"/>
  <c r="BO10" i="11" a="1"/>
  <c r="BO10" i="11" s="1"/>
  <c r="BD15" i="11"/>
  <c r="AQ49" i="11" a="1"/>
  <c r="AQ49" i="11" s="1"/>
  <c r="AY11" i="11" a="1"/>
  <c r="AY11" i="11" s="1"/>
  <c r="AZ22" i="11" a="1"/>
  <c r="AZ22" i="11" s="1"/>
  <c r="AR15" i="11"/>
  <c r="AV15" i="11" a="1"/>
  <c r="AV15" i="11" s="1"/>
  <c r="AU11" i="11"/>
  <c r="AV32" i="11" a="1"/>
  <c r="AV32" i="11" s="1"/>
  <c r="BK22" i="11" a="1"/>
  <c r="BK22" i="11" s="1"/>
  <c r="BD7" i="11"/>
  <c r="BA38" i="11"/>
  <c r="BC47" i="11" a="1"/>
  <c r="BC47" i="11" s="1"/>
  <c r="AN35" i="11" a="1"/>
  <c r="AN35" i="11" s="1"/>
  <c r="BH28" i="11" a="1"/>
  <c r="BH28" i="11" s="1"/>
  <c r="AR32" i="11"/>
  <c r="BD20" i="11"/>
  <c r="AQ48" i="11" a="1"/>
  <c r="AQ48" i="11" s="1"/>
  <c r="AL12" i="11"/>
  <c r="AL26" i="11"/>
  <c r="BJ14" i="11"/>
  <c r="BN6" i="11" a="1"/>
  <c r="BN6" i="11" s="1"/>
  <c r="AQ36" i="11" a="1"/>
  <c r="AQ36" i="11" s="1"/>
  <c r="AO46" i="11"/>
  <c r="BF18" i="11" a="1"/>
  <c r="BF18" i="11" s="1"/>
  <c r="AY48" i="11" a="1"/>
  <c r="AY48" i="11" s="1"/>
  <c r="BC34" i="11" a="1"/>
  <c r="BC34" i="11" s="1"/>
  <c r="BK39" i="11" a="1"/>
  <c r="BK39" i="11" s="1"/>
  <c r="BH32" i="11" a="1"/>
  <c r="BH32" i="11" s="1"/>
  <c r="AL33" i="11"/>
  <c r="BE6" i="11" a="1"/>
  <c r="BE6" i="11" s="1"/>
  <c r="AR43" i="11"/>
  <c r="AR9" i="11"/>
  <c r="AW22" i="11" a="1"/>
  <c r="AW22" i="11" s="1"/>
  <c r="BI44" i="11" a="1"/>
  <c r="BI44" i="11" s="1"/>
  <c r="BM44" i="11"/>
  <c r="AX42" i="11"/>
  <c r="BF14" i="11" a="1"/>
  <c r="BF14" i="11" s="1"/>
  <c r="AA27" i="11" a="1"/>
  <c r="AA27" i="11" s="1"/>
  <c r="O21" i="11" a="1"/>
  <c r="O21" i="11" s="1"/>
  <c r="H4" i="11"/>
  <c r="AA14" i="11" a="1"/>
  <c r="AA14" i="11" s="1"/>
  <c r="AO18" i="11"/>
  <c r="AE18" i="11" a="1"/>
  <c r="AE18" i="11" s="1"/>
  <c r="AY49" i="11" a="1"/>
  <c r="AY49" i="11" s="1"/>
  <c r="AY20" i="11" a="1"/>
  <c r="AY20" i="11" s="1"/>
  <c r="AN4" i="11" a="1"/>
  <c r="AN4" i="11" s="1"/>
  <c r="BO26" i="11" a="1"/>
  <c r="BO26" i="11" s="1"/>
  <c r="E13" i="12"/>
  <c r="AP35" i="11" a="1"/>
  <c r="AP35" i="11" s="1"/>
  <c r="BB12" i="11" a="1"/>
  <c r="BB12" i="11" s="1"/>
  <c r="AP24" i="11" a="1"/>
  <c r="AP24" i="11" s="1"/>
  <c r="AY44" i="11" a="1"/>
  <c r="AY44" i="11" s="1"/>
  <c r="AT44" i="11" a="1"/>
  <c r="AT44" i="11" s="1"/>
  <c r="AZ24" i="11" a="1"/>
  <c r="AZ24" i="11" s="1"/>
  <c r="BK4" i="11" a="1"/>
  <c r="BK4" i="11" s="1"/>
  <c r="BK24" i="11" a="1"/>
  <c r="BK24" i="11" s="1"/>
  <c r="BE24" i="11" a="1"/>
  <c r="BE24" i="11" s="1"/>
  <c r="AS26" i="11" a="1"/>
  <c r="AS26" i="11" s="1"/>
  <c r="AP26" i="11" a="1"/>
  <c r="AP26" i="11" s="1"/>
  <c r="AS49" i="11" a="1"/>
  <c r="AS49" i="11" s="1"/>
  <c r="AQ35" i="11" a="1"/>
  <c r="AQ35" i="11" s="1"/>
  <c r="BE26" i="11" a="1"/>
  <c r="BE26" i="11" s="1"/>
  <c r="AM26" i="11" a="1"/>
  <c r="AM26" i="11" s="1"/>
  <c r="BN44" i="11" a="1"/>
  <c r="BN44" i="11" s="1"/>
  <c r="BO20" i="11" a="1"/>
  <c r="BO20" i="11" s="1"/>
  <c r="AM24" i="11" a="1"/>
  <c r="AM24" i="11" s="1"/>
  <c r="BN26" i="11" a="1"/>
  <c r="BN26" i="11" s="1"/>
  <c r="AZ26" i="11" a="1"/>
  <c r="AZ26" i="11" s="1"/>
  <c r="BF26" i="11" a="1"/>
  <c r="BF26" i="11" s="1"/>
  <c r="BI12" i="11" a="1"/>
  <c r="BI12" i="11" s="1"/>
  <c r="AV35" i="11" a="1"/>
  <c r="AV35" i="11" s="1"/>
  <c r="AT35" i="11" a="1"/>
  <c r="AT35" i="11" s="1"/>
  <c r="BB20" i="11" a="1"/>
  <c r="BB20" i="11" s="1"/>
  <c r="AQ4" i="11" a="1"/>
  <c r="AQ4" i="11" s="1"/>
  <c r="BF20" i="11" a="1"/>
  <c r="BF20" i="11" s="1"/>
  <c r="BH12" i="11" a="1"/>
  <c r="BH12" i="11" s="1"/>
  <c r="BC4" i="11" a="1"/>
  <c r="BC4" i="11" s="1"/>
  <c r="AP4" i="11" a="1"/>
  <c r="AP4" i="11" s="1"/>
  <c r="BI4" i="11" a="1"/>
  <c r="BI4" i="11" s="1"/>
  <c r="BH4" i="11" a="1"/>
  <c r="BH4" i="11" s="1"/>
  <c r="BK12" i="11" a="1"/>
  <c r="BK12" i="11" s="1"/>
  <c r="BE12" i="11" a="1"/>
  <c r="BE12" i="11" s="1"/>
  <c r="AV44" i="11" a="1"/>
  <c r="AV44" i="11" s="1"/>
  <c r="BE49" i="11" a="1"/>
  <c r="BE49" i="11" s="1"/>
  <c r="AS20" i="11" a="1"/>
  <c r="AS20" i="11" s="1"/>
  <c r="AW12" i="11" a="1"/>
  <c r="AW12" i="11" s="1"/>
  <c r="BL20" i="11" a="1"/>
  <c r="BL20" i="11" s="1"/>
  <c r="BK20" i="11" a="1"/>
  <c r="BK20" i="11" s="1"/>
  <c r="AW20" i="11" a="1"/>
  <c r="AW20" i="11" s="1"/>
  <c r="BO49" i="11" a="1"/>
  <c r="BO49" i="11" s="1"/>
  <c r="AY12" i="11" a="1"/>
  <c r="AY12" i="11" s="1"/>
  <c r="BP24" i="11"/>
  <c r="S46" i="13"/>
  <c r="AM46" i="13"/>
  <c r="AU46" i="13"/>
  <c r="K46" i="13"/>
  <c r="EE55" i="10"/>
  <c r="EA72" i="10"/>
  <c r="FG13" i="10"/>
  <c r="EH104" i="10"/>
  <c r="FK13" i="10"/>
  <c r="DZ104" i="10"/>
  <c r="EF55" i="10"/>
  <c r="EB55" i="10"/>
  <c r="FN13" i="10"/>
  <c r="EI104" i="10"/>
  <c r="FI104" i="10"/>
  <c r="FG104" i="10"/>
  <c r="EH13" i="10"/>
  <c r="FP55" i="10"/>
  <c r="EI55" i="10"/>
  <c r="FH13" i="10"/>
  <c r="DZ13" i="10"/>
  <c r="EE104" i="10"/>
  <c r="FP13" i="10"/>
  <c r="FN104" i="10"/>
  <c r="FK104" i="10"/>
  <c r="FK72" i="10"/>
  <c r="FL49" i="10"/>
  <c r="DX49" i="10"/>
  <c r="FJ31" i="10"/>
  <c r="EI13" i="10"/>
  <c r="DW13" i="10"/>
  <c r="EC55" i="10"/>
  <c r="EG55" i="10"/>
  <c r="FL13" i="10"/>
  <c r="FJ49" i="10"/>
  <c r="FJ104" i="10"/>
  <c r="FO13" i="10"/>
  <c r="DY13" i="10"/>
  <c r="EH23" i="10"/>
  <c r="FM104" i="10"/>
  <c r="DW23" i="10"/>
  <c r="ED52" i="10"/>
  <c r="EE23" i="10"/>
  <c r="DX72" i="10"/>
  <c r="FG23" i="10"/>
  <c r="EH49" i="10"/>
  <c r="FI84" i="10"/>
  <c r="FP84" i="10"/>
  <c r="FG84" i="10"/>
  <c r="DW52" i="10"/>
  <c r="FP52" i="10"/>
  <c r="FJ52" i="10"/>
  <c r="FI52" i="10"/>
  <c r="FG120" i="10"/>
  <c r="FK120" i="10"/>
  <c r="FH72" i="10"/>
  <c r="DW49" i="10"/>
  <c r="FH49" i="10"/>
  <c r="EE49" i="10"/>
  <c r="FK49" i="10"/>
  <c r="EI37" i="10"/>
  <c r="EC49" i="10"/>
  <c r="FG49" i="10"/>
  <c r="EB49" i="10"/>
  <c r="DZ72" i="10"/>
  <c r="FF120" i="10"/>
  <c r="FI49" i="10"/>
  <c r="DY5" i="10"/>
  <c r="FO120" i="10"/>
  <c r="EI49" i="10"/>
  <c r="DX37" i="10"/>
  <c r="ED49" i="10"/>
  <c r="DZ49" i="10"/>
  <c r="FM49" i="10"/>
  <c r="FO49" i="10"/>
  <c r="EF49" i="10"/>
  <c r="EB52" i="10"/>
  <c r="FO52" i="10"/>
  <c r="EH52" i="10"/>
  <c r="EE84" i="10"/>
  <c r="EI84" i="10"/>
  <c r="DZ52" i="10"/>
  <c r="EF37" i="10"/>
  <c r="DY84" i="10"/>
  <c r="DX52" i="10"/>
  <c r="FJ84" i="10"/>
  <c r="DZ84" i="10"/>
  <c r="EA84" i="10"/>
  <c r="DW84" i="10"/>
  <c r="FK52" i="10"/>
  <c r="FH37" i="10"/>
  <c r="EC52" i="10"/>
  <c r="EF84" i="10"/>
  <c r="DY37" i="10"/>
  <c r="EB84" i="10"/>
  <c r="FL37" i="10"/>
  <c r="DY52" i="10"/>
  <c r="FO84" i="10"/>
  <c r="EE52" i="10"/>
  <c r="FG52" i="10"/>
  <c r="EI52" i="10"/>
  <c r="ED84" i="10"/>
  <c r="ED37" i="10"/>
  <c r="DW37" i="10"/>
  <c r="FM52" i="10"/>
  <c r="EB37" i="10"/>
  <c r="FK84" i="10"/>
  <c r="DW41" i="10"/>
  <c r="EG84" i="10"/>
  <c r="FL52" i="10"/>
  <c r="EH84" i="10"/>
  <c r="EA23" i="10"/>
  <c r="EG31" i="10"/>
  <c r="FM23" i="10"/>
  <c r="EA108" i="10"/>
  <c r="EI23" i="10"/>
  <c r="DX23" i="10"/>
  <c r="EF23" i="10"/>
  <c r="ED23" i="10"/>
  <c r="EC23" i="10"/>
  <c r="EB23" i="10"/>
  <c r="DZ23" i="10"/>
  <c r="FL25" i="10"/>
  <c r="FL23" i="10"/>
  <c r="EG23" i="10"/>
  <c r="FO23" i="10"/>
  <c r="FJ23" i="10"/>
  <c r="EH63" i="10"/>
  <c r="FL41" i="10"/>
  <c r="FN41" i="10"/>
  <c r="EA41" i="10"/>
  <c r="EE41" i="10"/>
  <c r="FG63" i="10"/>
  <c r="FH24" i="10"/>
  <c r="FF105" i="10"/>
  <c r="FK37" i="10"/>
  <c r="FK55" i="10"/>
  <c r="FO37" i="10"/>
  <c r="EC37" i="10"/>
  <c r="DX50" i="10"/>
  <c r="EG63" i="10"/>
  <c r="FG55" i="10"/>
  <c r="FM37" i="10"/>
  <c r="FG37" i="10"/>
  <c r="FK24" i="10"/>
  <c r="FJ37" i="10"/>
  <c r="EA37" i="10"/>
  <c r="FN37" i="10"/>
  <c r="EH37" i="10"/>
  <c r="DZ120" i="10"/>
  <c r="FP37" i="10"/>
  <c r="ED63" i="10"/>
  <c r="FJ41" i="10"/>
  <c r="FM41" i="10"/>
  <c r="FH63" i="10"/>
  <c r="EA5" i="10"/>
  <c r="FK41" i="10"/>
  <c r="EF5" i="10"/>
  <c r="EE5" i="10"/>
  <c r="DX63" i="10"/>
  <c r="FL63" i="10"/>
  <c r="FH5" i="10"/>
  <c r="EC63" i="10"/>
  <c r="FJ5" i="10"/>
  <c r="EB63" i="10"/>
  <c r="FJ63" i="10"/>
  <c r="FH85" i="10"/>
  <c r="FI63" i="10"/>
  <c r="DZ63" i="10"/>
  <c r="FM63" i="10"/>
  <c r="FO41" i="10"/>
  <c r="FK5" i="10"/>
  <c r="FN5" i="10"/>
  <c r="FO85" i="10"/>
  <c r="EH85" i="10"/>
  <c r="FN85" i="10"/>
  <c r="EB41" i="10"/>
  <c r="FI41" i="10"/>
  <c r="FO63" i="10"/>
  <c r="FP85" i="10"/>
  <c r="DZ41" i="10"/>
  <c r="DY63" i="10"/>
  <c r="FG41" i="10"/>
  <c r="FK63" i="10"/>
  <c r="EF63" i="10"/>
  <c r="ED41" i="10"/>
  <c r="DW63" i="10"/>
  <c r="FP63" i="10"/>
  <c r="BQ38" i="11"/>
  <c r="FH41" i="10"/>
  <c r="FP41" i="10"/>
  <c r="EC41" i="10"/>
  <c r="EI41" i="10"/>
  <c r="FJ50" i="10"/>
  <c r="DZ33" i="10"/>
  <c r="DX24" i="10"/>
  <c r="EI105" i="10"/>
  <c r="ED50" i="10"/>
  <c r="FG5" i="10"/>
  <c r="FL50" i="10"/>
  <c r="EB5" i="10"/>
  <c r="ED33" i="10"/>
  <c r="EB85" i="10"/>
  <c r="FO33" i="10"/>
  <c r="EE105" i="10"/>
  <c r="FP50" i="10"/>
  <c r="DZ50" i="10"/>
  <c r="EE24" i="10"/>
  <c r="FI33" i="10"/>
  <c r="FP33" i="10"/>
  <c r="EG33" i="10"/>
  <c r="EA24" i="10"/>
  <c r="FO24" i="10"/>
  <c r="EG105" i="10"/>
  <c r="FI24" i="10"/>
  <c r="FL105" i="10"/>
  <c r="DX33" i="10"/>
  <c r="FL24" i="10"/>
  <c r="EH50" i="10"/>
  <c r="FJ24" i="10"/>
  <c r="FP105" i="10"/>
  <c r="DZ24" i="10"/>
  <c r="DX105" i="10"/>
  <c r="ED5" i="10"/>
  <c r="EB33" i="10"/>
  <c r="EG85" i="10"/>
  <c r="DY105" i="10"/>
  <c r="DZ85" i="10"/>
  <c r="ED105" i="10"/>
  <c r="FN50" i="10"/>
  <c r="EI5" i="10"/>
  <c r="FN33" i="10"/>
  <c r="EE85" i="10"/>
  <c r="EA50" i="10"/>
  <c r="EI85" i="10"/>
  <c r="FM105" i="10"/>
  <c r="FO5" i="10"/>
  <c r="FM85" i="10"/>
  <c r="FG50" i="10"/>
  <c r="EF24" i="10"/>
  <c r="FG105" i="10"/>
  <c r="FJ33" i="10"/>
  <c r="FL85" i="10"/>
  <c r="FI50" i="10"/>
  <c r="DX85" i="10"/>
  <c r="FH50" i="10"/>
  <c r="FK50" i="10"/>
  <c r="DY24" i="10"/>
  <c r="EF105" i="10"/>
  <c r="FK33" i="10"/>
  <c r="EG50" i="10"/>
  <c r="EH33" i="10"/>
  <c r="ED85" i="10"/>
  <c r="FK105" i="10"/>
  <c r="DW24" i="10"/>
  <c r="FO105" i="10"/>
  <c r="DY33" i="10"/>
  <c r="EG24" i="10"/>
  <c r="FH33" i="10"/>
  <c r="FK85" i="10"/>
  <c r="FJ105" i="10"/>
  <c r="EI24" i="10"/>
  <c r="FJ85" i="10"/>
  <c r="EE50" i="10"/>
  <c r="FL5" i="10"/>
  <c r="DW33" i="10"/>
  <c r="FN24" i="10"/>
  <c r="EC105" i="10"/>
  <c r="EC33" i="10"/>
  <c r="FP24" i="10"/>
  <c r="DW105" i="10"/>
  <c r="EB50" i="10"/>
  <c r="DZ5" i="10"/>
  <c r="FG24" i="10"/>
  <c r="DY50" i="10"/>
  <c r="EA33" i="10"/>
  <c r="FM24" i="10"/>
  <c r="EA105" i="10"/>
  <c r="EC85" i="10"/>
  <c r="EG5" i="10"/>
  <c r="FM50" i="10"/>
  <c r="FM5" i="10"/>
  <c r="DY85" i="10"/>
  <c r="EI50" i="10"/>
  <c r="EF85" i="10"/>
  <c r="EC5" i="10"/>
  <c r="DW85" i="10"/>
  <c r="FP108" i="10"/>
  <c r="FI25" i="10"/>
  <c r="FF108" i="10"/>
  <c r="FP25" i="10"/>
  <c r="EI25" i="10"/>
  <c r="DW31" i="10"/>
  <c r="FO25" i="10"/>
  <c r="ED31" i="10"/>
  <c r="FM108" i="10"/>
  <c r="EC25" i="10"/>
  <c r="FI31" i="10"/>
  <c r="EG108" i="10"/>
  <c r="FG25" i="10"/>
  <c r="EF104" i="10"/>
  <c r="DX55" i="10"/>
  <c r="ED104" i="10"/>
  <c r="FJ55" i="10"/>
  <c r="DZ31" i="10"/>
  <c r="FJ13" i="10"/>
  <c r="FO108" i="10"/>
  <c r="EA25" i="10"/>
  <c r="DY31" i="10"/>
  <c r="FH108" i="10"/>
  <c r="FM25" i="10"/>
  <c r="FF104" i="10"/>
  <c r="DW55" i="10"/>
  <c r="FL104" i="10"/>
  <c r="FH55" i="10"/>
  <c r="EC31" i="10"/>
  <c r="FM13" i="10"/>
  <c r="EH108" i="10"/>
  <c r="FN31" i="10"/>
  <c r="ED108" i="10"/>
  <c r="ED25" i="10"/>
  <c r="EC104" i="10"/>
  <c r="FK31" i="10"/>
  <c r="DX108" i="10"/>
  <c r="FK25" i="10"/>
  <c r="EB108" i="10"/>
  <c r="DX25" i="10"/>
  <c r="EH25" i="10"/>
  <c r="FO31" i="10"/>
  <c r="FN108" i="10"/>
  <c r="EA31" i="10"/>
  <c r="FK108" i="10"/>
  <c r="DW108" i="10"/>
  <c r="DY25" i="10"/>
  <c r="DX104" i="10"/>
  <c r="FN55" i="10"/>
  <c r="EF31" i="10"/>
  <c r="DZ108" i="10"/>
  <c r="FL108" i="10"/>
  <c r="EA55" i="10"/>
  <c r="EG104" i="10"/>
  <c r="DW25" i="10"/>
  <c r="FP31" i="10"/>
  <c r="DX13" i="10"/>
  <c r="FI13" i="10"/>
  <c r="FI108" i="10"/>
  <c r="EE25" i="10"/>
  <c r="FP104" i="10"/>
  <c r="EH55" i="10"/>
  <c r="DZ25" i="10"/>
  <c r="ED55" i="10"/>
  <c r="EI31" i="10"/>
  <c r="EG13" i="10"/>
  <c r="EH31" i="10"/>
  <c r="FJ25" i="10"/>
  <c r="DY55" i="10"/>
  <c r="EI108" i="10"/>
  <c r="FH31" i="10"/>
  <c r="EF25" i="10"/>
  <c r="EF72" i="10"/>
  <c r="FN120" i="10"/>
  <c r="EI72" i="10"/>
  <c r="FP120" i="10"/>
  <c r="FL72" i="10"/>
  <c r="EF120" i="10"/>
  <c r="FO72" i="10"/>
  <c r="ED72" i="10"/>
  <c r="EC120" i="10"/>
  <c r="EA120" i="10"/>
  <c r="DY72" i="10"/>
  <c r="FM120" i="10"/>
  <c r="EB72" i="10"/>
  <c r="FJ120" i="10"/>
  <c r="EE120" i="10"/>
  <c r="FG72" i="10"/>
  <c r="FJ72" i="10"/>
  <c r="DX120" i="10"/>
  <c r="EC72" i="10"/>
  <c r="FI120" i="10"/>
  <c r="FN72" i="10"/>
  <c r="EH120" i="10"/>
  <c r="FI72" i="10"/>
  <c r="FL120" i="10"/>
  <c r="EB120" i="10"/>
  <c r="FP72" i="10"/>
  <c r="DY120" i="10"/>
  <c r="DW120" i="10"/>
  <c r="EG72" i="10"/>
  <c r="EH18" i="10"/>
  <c r="EB18" i="10"/>
  <c r="FN18" i="10"/>
  <c r="FH18" i="10"/>
  <c r="EE18" i="10"/>
  <c r="FM18" i="10"/>
  <c r="ED18" i="10"/>
  <c r="EC18" i="10"/>
  <c r="DZ18" i="10"/>
  <c r="FL18" i="10"/>
  <c r="DW18" i="10"/>
  <c r="EG18" i="10"/>
  <c r="EA49" i="10"/>
  <c r="EF18" i="10"/>
  <c r="DY18" i="10"/>
  <c r="FO18" i="10"/>
  <c r="FJ18" i="10"/>
  <c r="EI18" i="10"/>
  <c r="ER29" i="9"/>
  <c r="EN29" i="9"/>
  <c r="EO29" i="9"/>
  <c r="EP29" i="9"/>
  <c r="EQ29" i="9"/>
  <c r="EV29" i="9"/>
  <c r="FN29" i="9"/>
  <c r="FF29" i="9"/>
  <c r="FK29" i="9"/>
  <c r="EX29" i="9"/>
  <c r="FJ29" i="9"/>
  <c r="EB29" i="9"/>
  <c r="DY29" i="9"/>
  <c r="EU29" i="9"/>
  <c r="FE29" i="9"/>
  <c r="ED29" i="9"/>
  <c r="ES29" i="9"/>
  <c r="FG29" i="9"/>
  <c r="DZ29" i="9"/>
  <c r="EY29" i="9"/>
  <c r="EK29" i="9"/>
  <c r="FB29" i="9"/>
  <c r="EW29" i="9"/>
  <c r="FQ29" i="9"/>
  <c r="EA29" i="9"/>
  <c r="FL29" i="9"/>
  <c r="FI29" i="9"/>
  <c r="EE29" i="9"/>
  <c r="FH29" i="9"/>
  <c r="FD29" i="9"/>
  <c r="FO29" i="9"/>
  <c r="FC29" i="9"/>
  <c r="FA29" i="9"/>
  <c r="EG29" i="9"/>
  <c r="EF29" i="9"/>
  <c r="EZ29" i="9"/>
  <c r="EM29" i="9"/>
  <c r="EC29" i="9"/>
  <c r="EL29" i="9"/>
  <c r="FM29" i="9"/>
  <c r="EJ29" i="9"/>
  <c r="EI29" i="9"/>
  <c r="DX29" i="9"/>
  <c r="EH29" i="9"/>
  <c r="ET29" i="9"/>
  <c r="FP29" i="9"/>
  <c r="EB25" i="10"/>
  <c r="EG25" i="10"/>
  <c r="FN25" i="10"/>
  <c r="FM31" i="10"/>
  <c r="EE31" i="10"/>
  <c r="DX31" i="10"/>
  <c r="EB31" i="10"/>
  <c r="FL31" i="10"/>
  <c r="EE108" i="10"/>
  <c r="EF108" i="10"/>
  <c r="EC108" i="10"/>
  <c r="DY108" i="10"/>
  <c r="FJ108" i="10"/>
  <c r="EO44" i="9"/>
  <c r="FM44" i="9"/>
  <c r="FG44" i="9"/>
  <c r="DX44" i="9"/>
  <c r="EQ44" i="9"/>
  <c r="EZ44" i="9"/>
  <c r="EK44" i="9"/>
  <c r="EC44" i="9"/>
  <c r="EW44" i="9"/>
  <c r="EM44" i="9"/>
  <c r="FQ44" i="9"/>
  <c r="EH44" i="9"/>
  <c r="EU44" i="9"/>
  <c r="FO44" i="9"/>
  <c r="FK44" i="9"/>
  <c r="EE44" i="9"/>
  <c r="EY44" i="9"/>
  <c r="FF44" i="9"/>
  <c r="FD44" i="9"/>
  <c r="EB44" i="9"/>
  <c r="ER44" i="9"/>
  <c r="FB44" i="9"/>
  <c r="FA44" i="9"/>
  <c r="EI44" i="9"/>
  <c r="EV44" i="9"/>
  <c r="FN44" i="9"/>
  <c r="EJ44" i="9"/>
  <c r="EF44" i="9"/>
  <c r="FP44" i="9"/>
  <c r="EA44" i="9"/>
  <c r="FJ44" i="9"/>
  <c r="EG44" i="9"/>
  <c r="FC44" i="9"/>
  <c r="DZ44" i="9"/>
  <c r="FI44" i="9"/>
  <c r="EL44" i="9"/>
  <c r="FL44" i="9"/>
  <c r="FE44" i="9"/>
  <c r="EP44" i="9"/>
  <c r="FH44" i="9"/>
  <c r="ES44" i="9"/>
  <c r="EN44" i="9"/>
  <c r="ET44" i="9"/>
  <c r="DY44" i="9"/>
  <c r="EX44" i="9"/>
  <c r="ED44" i="9"/>
  <c r="EE116" i="10"/>
  <c r="DZ116" i="10"/>
  <c r="EA116" i="10"/>
  <c r="FP116" i="10"/>
  <c r="FI116" i="10"/>
  <c r="FM116" i="10"/>
  <c r="FJ116" i="10"/>
  <c r="FH116" i="10"/>
  <c r="EG116" i="10"/>
  <c r="EI116" i="10"/>
  <c r="EF116" i="10"/>
  <c r="EB116" i="10"/>
  <c r="EC116" i="10"/>
  <c r="DW116" i="10"/>
  <c r="DX116" i="10"/>
  <c r="FF116" i="10"/>
  <c r="FL116" i="10"/>
  <c r="FK116" i="10"/>
  <c r="FN116" i="10"/>
  <c r="FO116" i="10"/>
  <c r="FG116" i="10"/>
  <c r="ED116" i="10"/>
  <c r="DY116" i="10"/>
  <c r="EH116" i="10"/>
  <c r="ER20" i="9"/>
  <c r="EQ20" i="9"/>
  <c r="EO20" i="9"/>
  <c r="EP20" i="9"/>
  <c r="EN20" i="9"/>
  <c r="FO20" i="9"/>
  <c r="EK20" i="9"/>
  <c r="DX20" i="9"/>
  <c r="FC20" i="9"/>
  <c r="EH20" i="9"/>
  <c r="FM20" i="9"/>
  <c r="EL20" i="9"/>
  <c r="FQ20" i="9"/>
  <c r="FD20" i="9"/>
  <c r="ET20" i="9"/>
  <c r="EE20" i="9"/>
  <c r="FL20" i="9"/>
  <c r="EZ20" i="9"/>
  <c r="EV20" i="9"/>
  <c r="EC20" i="9"/>
  <c r="FE20" i="9"/>
  <c r="EA20" i="9"/>
  <c r="EW20" i="9"/>
  <c r="FF20" i="9"/>
  <c r="DY20" i="9"/>
  <c r="EY20" i="9"/>
  <c r="FH20" i="9"/>
  <c r="EX20" i="9"/>
  <c r="FA20" i="9"/>
  <c r="ES20" i="9"/>
  <c r="EJ20" i="9"/>
  <c r="EU20" i="9"/>
  <c r="EF20" i="9"/>
  <c r="FJ20" i="9"/>
  <c r="FP20" i="9"/>
  <c r="FG20" i="9"/>
  <c r="FK20" i="9"/>
  <c r="EB20" i="9"/>
  <c r="EM20" i="9"/>
  <c r="FN20" i="9"/>
  <c r="ED20" i="9"/>
  <c r="FI20" i="9"/>
  <c r="DZ20" i="9"/>
  <c r="FB20" i="9"/>
  <c r="EI20" i="9"/>
  <c r="EG20" i="9"/>
  <c r="EF102" i="10"/>
  <c r="FO102" i="10"/>
  <c r="FN102" i="10"/>
  <c r="FK102" i="10"/>
  <c r="FP102" i="10"/>
  <c r="FM102" i="10"/>
  <c r="EE102" i="10"/>
  <c r="FH102" i="10"/>
  <c r="EC102" i="10"/>
  <c r="DY102" i="10"/>
  <c r="EH102" i="10"/>
  <c r="FF102" i="10"/>
  <c r="FJ102" i="10"/>
  <c r="EG102" i="10"/>
  <c r="EI102" i="10"/>
  <c r="EA102" i="10"/>
  <c r="FL102" i="10"/>
  <c r="EB102" i="10"/>
  <c r="DW102" i="10"/>
  <c r="DX102" i="10"/>
  <c r="FI102" i="10"/>
  <c r="FG102" i="10"/>
  <c r="ED102" i="10"/>
  <c r="DZ102" i="10"/>
  <c r="DX42" i="10"/>
  <c r="EG42" i="10"/>
  <c r="FH42" i="10"/>
  <c r="EE42" i="10"/>
  <c r="FM42" i="10"/>
  <c r="EF42" i="10"/>
  <c r="DY42" i="10"/>
  <c r="FN42" i="10"/>
  <c r="FO42" i="10"/>
  <c r="EC42" i="10"/>
  <c r="DW42" i="10"/>
  <c r="FI42" i="10"/>
  <c r="EA42" i="10"/>
  <c r="FL42" i="10"/>
  <c r="FK42" i="10"/>
  <c r="DZ42" i="10"/>
  <c r="FP42" i="10"/>
  <c r="FJ42" i="10"/>
  <c r="EI42" i="10"/>
  <c r="EB42" i="10"/>
  <c r="EH42" i="10"/>
  <c r="FG42" i="10"/>
  <c r="ED42" i="10"/>
  <c r="EO103" i="9"/>
  <c r="FB103" i="9"/>
  <c r="FA103" i="9"/>
  <c r="EZ103" i="9"/>
  <c r="EU103" i="9"/>
  <c r="EP103" i="9"/>
  <c r="EJ103" i="9"/>
  <c r="EK103" i="9"/>
  <c r="EE103" i="9"/>
  <c r="EM103" i="9"/>
  <c r="EL103" i="9"/>
  <c r="EB103" i="9"/>
  <c r="DY103" i="9"/>
  <c r="EC103" i="9"/>
  <c r="EG103" i="9"/>
  <c r="DZ103" i="9"/>
  <c r="EH103" i="9"/>
  <c r="EA103" i="9"/>
  <c r="EF103" i="9"/>
  <c r="FO103" i="9"/>
  <c r="FJ103" i="9"/>
  <c r="FI103" i="9"/>
  <c r="FH103" i="9"/>
  <c r="FC103" i="9"/>
  <c r="ED103" i="9"/>
  <c r="DX103" i="9"/>
  <c r="FQ103" i="9"/>
  <c r="FK103" i="9"/>
  <c r="FM103" i="9"/>
  <c r="FG103" i="9"/>
  <c r="FE103" i="9"/>
  <c r="EY103" i="9"/>
  <c r="EW103" i="9"/>
  <c r="EQ103" i="9"/>
  <c r="ES103" i="9"/>
  <c r="EN103" i="9"/>
  <c r="EI103" i="9"/>
  <c r="FP103" i="9"/>
  <c r="FN103" i="9"/>
  <c r="FL103" i="9"/>
  <c r="FF103" i="9"/>
  <c r="FD103" i="9"/>
  <c r="EX103" i="9"/>
  <c r="EV103" i="9"/>
  <c r="ET103" i="9"/>
  <c r="ER103" i="9"/>
  <c r="EP26" i="9"/>
  <c r="EQ26" i="9"/>
  <c r="EN26" i="9"/>
  <c r="EO26" i="9"/>
  <c r="ER26" i="9"/>
  <c r="FP26" i="9"/>
  <c r="FJ26" i="9"/>
  <c r="DX26" i="9"/>
  <c r="FL26" i="9"/>
  <c r="FF26" i="9"/>
  <c r="DY26" i="9"/>
  <c r="FH26" i="9"/>
  <c r="FB26" i="9"/>
  <c r="EH26" i="9"/>
  <c r="FD26" i="9"/>
  <c r="EJ26" i="9"/>
  <c r="EI26" i="9"/>
  <c r="FA26" i="9"/>
  <c r="FQ26" i="9"/>
  <c r="EC26" i="9"/>
  <c r="EX26" i="9"/>
  <c r="EL26" i="9"/>
  <c r="FM26" i="9"/>
  <c r="DZ26" i="9"/>
  <c r="EU26" i="9"/>
  <c r="FK26" i="9"/>
  <c r="FE26" i="9"/>
  <c r="EG26" i="9"/>
  <c r="ES26" i="9"/>
  <c r="FG26" i="9"/>
  <c r="EZ26" i="9"/>
  <c r="EE26" i="9"/>
  <c r="ET26" i="9"/>
  <c r="FC26" i="9"/>
  <c r="EM26" i="9"/>
  <c r="EF26" i="9"/>
  <c r="EY26" i="9"/>
  <c r="EK26" i="9"/>
  <c r="EB26" i="9"/>
  <c r="EV26" i="9"/>
  <c r="EW26" i="9"/>
  <c r="FN26" i="9"/>
  <c r="FO26" i="9"/>
  <c r="FI26" i="9"/>
  <c r="ED26" i="9"/>
  <c r="EA26" i="9"/>
  <c r="EC62" i="10"/>
  <c r="FG62" i="10"/>
  <c r="ED62" i="10"/>
  <c r="FM62" i="10"/>
  <c r="EI62" i="10"/>
  <c r="FP62" i="10"/>
  <c r="EE62" i="10"/>
  <c r="DZ62" i="10"/>
  <c r="EF62" i="10"/>
  <c r="FH62" i="10"/>
  <c r="FL62" i="10"/>
  <c r="DW62" i="10"/>
  <c r="EG62" i="10"/>
  <c r="EH62" i="10"/>
  <c r="DX62" i="10"/>
  <c r="DY62" i="10"/>
  <c r="FI62" i="10"/>
  <c r="EA62" i="10"/>
  <c r="FN62" i="10"/>
  <c r="FO62" i="10"/>
  <c r="FJ62" i="10"/>
  <c r="EB62" i="10"/>
  <c r="FK62" i="10"/>
  <c r="EO115" i="9"/>
  <c r="FE115" i="9"/>
  <c r="ER115" i="9"/>
  <c r="FF115" i="9"/>
  <c r="DZ115" i="9"/>
  <c r="ES115" i="9"/>
  <c r="FK115" i="9"/>
  <c r="ET115" i="9"/>
  <c r="ED115" i="9"/>
  <c r="EJ115" i="9"/>
  <c r="FG115" i="9"/>
  <c r="EP115" i="9"/>
  <c r="DX115" i="9"/>
  <c r="EL115" i="9"/>
  <c r="FC115" i="9"/>
  <c r="EM115" i="9"/>
  <c r="EE115" i="9"/>
  <c r="FL115" i="9"/>
  <c r="EU115" i="9"/>
  <c r="EC115" i="9"/>
  <c r="FM115" i="9"/>
  <c r="EZ115" i="9"/>
  <c r="FN115" i="9"/>
  <c r="EI115" i="9"/>
  <c r="FP115" i="9"/>
  <c r="EH115" i="9"/>
  <c r="FH115" i="9"/>
  <c r="EA115" i="9"/>
  <c r="FD115" i="9"/>
  <c r="EB115" i="9"/>
  <c r="EV115" i="9"/>
  <c r="EF115" i="9"/>
  <c r="EK115" i="9"/>
  <c r="EG115" i="9"/>
  <c r="FO115" i="9"/>
  <c r="DY115" i="9"/>
  <c r="EY115" i="9"/>
  <c r="EQ115" i="9"/>
  <c r="FQ115" i="9"/>
  <c r="EN115" i="9"/>
  <c r="FI115" i="9"/>
  <c r="FJ115" i="9"/>
  <c r="FA115" i="9"/>
  <c r="FB115" i="9"/>
  <c r="EW115" i="9"/>
  <c r="EX115" i="9"/>
  <c r="EO113" i="9"/>
  <c r="FH113" i="9"/>
  <c r="ET113" i="9"/>
  <c r="FI113" i="9"/>
  <c r="EG113" i="9"/>
  <c r="EU113" i="9"/>
  <c r="FN113" i="9"/>
  <c r="FB113" i="9"/>
  <c r="DX113" i="9"/>
  <c r="EQ113" i="9"/>
  <c r="FJ113" i="9"/>
  <c r="ER113" i="9"/>
  <c r="DZ113" i="9"/>
  <c r="EM113" i="9"/>
  <c r="FF113" i="9"/>
  <c r="EN113" i="9"/>
  <c r="EE113" i="9"/>
  <c r="FK113" i="9"/>
  <c r="ES113" i="9"/>
  <c r="DY113" i="9"/>
  <c r="FP113" i="9"/>
  <c r="FC113" i="9"/>
  <c r="FQ113" i="9"/>
  <c r="EB113" i="9"/>
  <c r="EX113" i="9"/>
  <c r="EH113" i="9"/>
  <c r="EV113" i="9"/>
  <c r="EF113" i="9"/>
  <c r="EL113" i="9"/>
  <c r="EC113" i="9"/>
  <c r="FA113" i="9"/>
  <c r="EA113" i="9"/>
  <c r="EW113" i="9"/>
  <c r="EJ113" i="9"/>
  <c r="FL113" i="9"/>
  <c r="FM113" i="9"/>
  <c r="FD113" i="9"/>
  <c r="FE113" i="9"/>
  <c r="EY113" i="9"/>
  <c r="EZ113" i="9"/>
  <c r="EK113" i="9"/>
  <c r="EP113" i="9"/>
  <c r="FO113" i="9"/>
  <c r="ED113" i="9"/>
  <c r="FG113" i="9"/>
  <c r="EI113" i="9"/>
  <c r="EO114" i="9"/>
  <c r="FJ114" i="9"/>
  <c r="FB114" i="9"/>
  <c r="FN114" i="9"/>
  <c r="EE114" i="9"/>
  <c r="EW114" i="9"/>
  <c r="FO114" i="9"/>
  <c r="FC114" i="9"/>
  <c r="DZ114" i="9"/>
  <c r="ES114" i="9"/>
  <c r="FL114" i="9"/>
  <c r="EX114" i="9"/>
  <c r="ED114" i="9"/>
  <c r="EP114" i="9"/>
  <c r="FH114" i="9"/>
  <c r="ET114" i="9"/>
  <c r="EF114" i="9"/>
  <c r="FQ114" i="9"/>
  <c r="EY114" i="9"/>
  <c r="EM114" i="9"/>
  <c r="EH114" i="9"/>
  <c r="FE114" i="9"/>
  <c r="EN114" i="9"/>
  <c r="DX114" i="9"/>
  <c r="FP114" i="9"/>
  <c r="EA114" i="9"/>
  <c r="FI114" i="9"/>
  <c r="EB114" i="9"/>
  <c r="EZ114" i="9"/>
  <c r="DY114" i="9"/>
  <c r="ER114" i="9"/>
  <c r="EI114" i="9"/>
  <c r="EK114" i="9"/>
  <c r="EC114" i="9"/>
  <c r="FD114" i="9"/>
  <c r="EG114" i="9"/>
  <c r="EU114" i="9"/>
  <c r="EQ114" i="9"/>
  <c r="FM114" i="9"/>
  <c r="EJ114" i="9"/>
  <c r="FF114" i="9"/>
  <c r="FK114" i="9"/>
  <c r="FA114" i="9"/>
  <c r="FG114" i="9"/>
  <c r="EL114" i="9"/>
  <c r="EV114" i="9"/>
  <c r="DZ39" i="10"/>
  <c r="ED39" i="10"/>
  <c r="FK39" i="10"/>
  <c r="EE39" i="10"/>
  <c r="DW39" i="10"/>
  <c r="EI39" i="10"/>
  <c r="FM39" i="10"/>
  <c r="EC39" i="10"/>
  <c r="EG39" i="10"/>
  <c r="EH39" i="10"/>
  <c r="EA39" i="10"/>
  <c r="DX39" i="10"/>
  <c r="FH39" i="10"/>
  <c r="FG39" i="10"/>
  <c r="FP39" i="10"/>
  <c r="FL39" i="10"/>
  <c r="FI39" i="10"/>
  <c r="FJ39" i="10"/>
  <c r="EB39" i="10"/>
  <c r="DY39" i="10"/>
  <c r="FO39" i="10"/>
  <c r="EF39" i="10"/>
  <c r="FN39" i="10"/>
  <c r="DY32" i="10"/>
  <c r="FI32" i="10"/>
  <c r="DW32" i="10"/>
  <c r="FJ32" i="10"/>
  <c r="FO32" i="10"/>
  <c r="FL32" i="10"/>
  <c r="EF32" i="10"/>
  <c r="FG32" i="10"/>
  <c r="ED32" i="10"/>
  <c r="FH32" i="10"/>
  <c r="EC32" i="10"/>
  <c r="FM32" i="10"/>
  <c r="EH32" i="10"/>
  <c r="EB32" i="10"/>
  <c r="EG32" i="10"/>
  <c r="EE32" i="10"/>
  <c r="FK32" i="10"/>
  <c r="EA32" i="10"/>
  <c r="FP32" i="10"/>
  <c r="FN32" i="10"/>
  <c r="DX32" i="10"/>
  <c r="DZ32" i="10"/>
  <c r="EI32" i="10"/>
  <c r="FM22" i="10"/>
  <c r="EF22" i="10"/>
  <c r="FK22" i="10"/>
  <c r="ED22" i="10"/>
  <c r="FL22" i="10"/>
  <c r="EI22" i="10"/>
  <c r="EC22" i="10"/>
  <c r="EE22" i="10"/>
  <c r="DX22" i="10"/>
  <c r="EH22" i="10"/>
  <c r="FJ22" i="10"/>
  <c r="EA22" i="10"/>
  <c r="FG22" i="10"/>
  <c r="FH22" i="10"/>
  <c r="FP22" i="10"/>
  <c r="FO22" i="10"/>
  <c r="DY22" i="10"/>
  <c r="FN22" i="10"/>
  <c r="FI22" i="10"/>
  <c r="EG22" i="10"/>
  <c r="EB22" i="10"/>
  <c r="DZ22" i="10"/>
  <c r="DW22" i="10"/>
  <c r="ED16" i="10"/>
  <c r="EA16" i="10"/>
  <c r="DW16" i="10"/>
  <c r="FH16" i="10"/>
  <c r="FM16" i="10"/>
  <c r="FN16" i="10"/>
  <c r="FJ16" i="10"/>
  <c r="FI16" i="10"/>
  <c r="EC16" i="10"/>
  <c r="EB16" i="10"/>
  <c r="DX16" i="10"/>
  <c r="DY16" i="10"/>
  <c r="FP16" i="10"/>
  <c r="FK16" i="10"/>
  <c r="EI16" i="10"/>
  <c r="EF16" i="10"/>
  <c r="DZ16" i="10"/>
  <c r="EH16" i="10"/>
  <c r="FG16" i="10"/>
  <c r="FO16" i="10"/>
  <c r="EG16" i="10"/>
  <c r="FL16" i="10"/>
  <c r="EE16" i="10"/>
  <c r="FN82" i="10"/>
  <c r="ED82" i="10"/>
  <c r="FP82" i="10"/>
  <c r="FO82" i="10"/>
  <c r="EH82" i="10"/>
  <c r="DX82" i="10"/>
  <c r="EE82" i="10"/>
  <c r="DY82" i="10"/>
  <c r="EI82" i="10"/>
  <c r="FK82" i="10"/>
  <c r="EC82" i="10"/>
  <c r="FL82" i="10"/>
  <c r="EF82" i="10"/>
  <c r="EG82" i="10"/>
  <c r="EA82" i="10"/>
  <c r="FG82" i="10"/>
  <c r="FM82" i="10"/>
  <c r="DZ82" i="10"/>
  <c r="FH82" i="10"/>
  <c r="FI82" i="10"/>
  <c r="EB82" i="10"/>
  <c r="FJ82" i="10"/>
  <c r="DW82" i="10"/>
  <c r="BQ18" i="11"/>
  <c r="EO109" i="9"/>
  <c r="EY109" i="9"/>
  <c r="FQ109" i="9"/>
  <c r="EZ109" i="9"/>
  <c r="EH109" i="9"/>
  <c r="EM109" i="9"/>
  <c r="FE109" i="9"/>
  <c r="EN109" i="9"/>
  <c r="DZ109" i="9"/>
  <c r="FN109" i="9"/>
  <c r="FA109" i="9"/>
  <c r="EJ109" i="9"/>
  <c r="EB109" i="9"/>
  <c r="FK109" i="9"/>
  <c r="EW109" i="9"/>
  <c r="EA109" i="9"/>
  <c r="FB109" i="9"/>
  <c r="EK109" i="9"/>
  <c r="ED109" i="9"/>
  <c r="FG109" i="9"/>
  <c r="EP109" i="9"/>
  <c r="FI109" i="9"/>
  <c r="EG109" i="9"/>
  <c r="EX109" i="9"/>
  <c r="EE109" i="9"/>
  <c r="ES109" i="9"/>
  <c r="EC109" i="9"/>
  <c r="EL109" i="9"/>
  <c r="EI109" i="9"/>
  <c r="FM109" i="9"/>
  <c r="DX109" i="9"/>
  <c r="FJ109" i="9"/>
  <c r="DY109" i="9"/>
  <c r="ER109" i="9"/>
  <c r="FO109" i="9"/>
  <c r="FP109" i="9"/>
  <c r="FH109" i="9"/>
  <c r="FL109" i="9"/>
  <c r="FC109" i="9"/>
  <c r="FD109" i="9"/>
  <c r="ET109" i="9"/>
  <c r="EU109" i="9"/>
  <c r="EV109" i="9"/>
  <c r="EQ109" i="9"/>
  <c r="FF109" i="9"/>
  <c r="EF109" i="9"/>
  <c r="FO55" i="10"/>
  <c r="FM55" i="10"/>
  <c r="FL55" i="10"/>
  <c r="DY104" i="10"/>
  <c r="EB104" i="10"/>
  <c r="DW104" i="10"/>
  <c r="FO104" i="10"/>
  <c r="EA104" i="10"/>
  <c r="EC13" i="10"/>
  <c r="EE13" i="10"/>
  <c r="EF13" i="10"/>
  <c r="ED13" i="10"/>
  <c r="EB13" i="10"/>
  <c r="EO74" i="9"/>
  <c r="EY74" i="9"/>
  <c r="FL74" i="9"/>
  <c r="FF74" i="9"/>
  <c r="FO74" i="9"/>
  <c r="FH74" i="9"/>
  <c r="EV74" i="9"/>
  <c r="DZ74" i="9"/>
  <c r="FC74" i="9"/>
  <c r="FE74" i="9"/>
  <c r="ER74" i="9"/>
  <c r="EA74" i="9"/>
  <c r="EU74" i="9"/>
  <c r="FA74" i="9"/>
  <c r="EM74" i="9"/>
  <c r="ED74" i="9"/>
  <c r="EQ74" i="9"/>
  <c r="EW74" i="9"/>
  <c r="EP74" i="9"/>
  <c r="EH74" i="9"/>
  <c r="EL74" i="9"/>
  <c r="ES74" i="9"/>
  <c r="EE74" i="9"/>
  <c r="FM74" i="9"/>
  <c r="EN74" i="9"/>
  <c r="DY74" i="9"/>
  <c r="FI74" i="9"/>
  <c r="EJ74" i="9"/>
  <c r="FB74" i="9"/>
  <c r="FP74" i="9"/>
  <c r="EB74" i="9"/>
  <c r="EX74" i="9"/>
  <c r="FK74" i="9"/>
  <c r="EI74" i="9"/>
  <c r="ET74" i="9"/>
  <c r="FG74" i="9"/>
  <c r="EG74" i="9"/>
  <c r="FN74" i="9"/>
  <c r="EK74" i="9"/>
  <c r="FD74" i="9"/>
  <c r="EF74" i="9"/>
  <c r="FJ74" i="9"/>
  <c r="FQ74" i="9"/>
  <c r="EZ74" i="9"/>
  <c r="DX74" i="9"/>
  <c r="EC74" i="9"/>
  <c r="EO70" i="9"/>
  <c r="FI70" i="9"/>
  <c r="EW70" i="9"/>
  <c r="FP70" i="9"/>
  <c r="EI70" i="9"/>
  <c r="FF70" i="9"/>
  <c r="ER70" i="9"/>
  <c r="FJ70" i="9"/>
  <c r="EH70" i="9"/>
  <c r="EX70" i="9"/>
  <c r="FO70" i="9"/>
  <c r="FC70" i="9"/>
  <c r="DY70" i="9"/>
  <c r="ES70" i="9"/>
  <c r="FK70" i="9"/>
  <c r="EY70" i="9"/>
  <c r="EC70" i="9"/>
  <c r="EP70" i="9"/>
  <c r="FL70" i="9"/>
  <c r="ET70" i="9"/>
  <c r="EA70" i="9"/>
  <c r="FQ70" i="9"/>
  <c r="EZ70" i="9"/>
  <c r="EM70" i="9"/>
  <c r="ED70" i="9"/>
  <c r="FM70" i="9"/>
  <c r="EU70" i="9"/>
  <c r="EE70" i="9"/>
  <c r="FE70" i="9"/>
  <c r="EN70" i="9"/>
  <c r="DX70" i="9"/>
  <c r="EV70" i="9"/>
  <c r="DZ70" i="9"/>
  <c r="FN70" i="9"/>
  <c r="EB70" i="9"/>
  <c r="FB70" i="9"/>
  <c r="EF70" i="9"/>
  <c r="EL70" i="9"/>
  <c r="EG70" i="9"/>
  <c r="FH70" i="9"/>
  <c r="FA70" i="9"/>
  <c r="EK70" i="9"/>
  <c r="FD70" i="9"/>
  <c r="EQ70" i="9"/>
  <c r="EJ70" i="9"/>
  <c r="FG70" i="9"/>
  <c r="EO123" i="9"/>
  <c r="FL123" i="9"/>
  <c r="EU123" i="9"/>
  <c r="EA123" i="9"/>
  <c r="FM123" i="9"/>
  <c r="EZ123" i="9"/>
  <c r="FN123" i="9"/>
  <c r="DZ123" i="9"/>
  <c r="FI123" i="9"/>
  <c r="EV123" i="9"/>
  <c r="FJ123" i="9"/>
  <c r="EE123" i="9"/>
  <c r="FE123" i="9"/>
  <c r="ER123" i="9"/>
  <c r="FF123" i="9"/>
  <c r="EC123" i="9"/>
  <c r="EW123" i="9"/>
  <c r="FO123" i="9"/>
  <c r="EX123" i="9"/>
  <c r="EI123" i="9"/>
  <c r="EL123" i="9"/>
  <c r="FC123" i="9"/>
  <c r="EM123" i="9"/>
  <c r="EB123" i="9"/>
  <c r="ES123" i="9"/>
  <c r="ET123" i="9"/>
  <c r="EJ123" i="9"/>
  <c r="EP123" i="9"/>
  <c r="FP123" i="9"/>
  <c r="DX123" i="9"/>
  <c r="FH123" i="9"/>
  <c r="EF123" i="9"/>
  <c r="FD123" i="9"/>
  <c r="DY123" i="9"/>
  <c r="EK123" i="9"/>
  <c r="ED123" i="9"/>
  <c r="FK123" i="9"/>
  <c r="EG123" i="9"/>
  <c r="FG123" i="9"/>
  <c r="EH123" i="9"/>
  <c r="EY123" i="9"/>
  <c r="EQ123" i="9"/>
  <c r="FQ123" i="9"/>
  <c r="EN123" i="9"/>
  <c r="FA123" i="9"/>
  <c r="FB123" i="9"/>
  <c r="EB96" i="10"/>
  <c r="DZ96" i="10"/>
  <c r="ED96" i="10"/>
  <c r="EG96" i="10"/>
  <c r="EF96" i="10"/>
  <c r="DX96" i="10"/>
  <c r="EE96" i="10"/>
  <c r="FG96" i="10"/>
  <c r="EA96" i="10"/>
  <c r="DY96" i="10"/>
  <c r="FN96" i="10"/>
  <c r="FJ96" i="10"/>
  <c r="FI96" i="10"/>
  <c r="EC96" i="10"/>
  <c r="FH96" i="10"/>
  <c r="FP96" i="10"/>
  <c r="EH96" i="10"/>
  <c r="FM96" i="10"/>
  <c r="DW96" i="10"/>
  <c r="FO96" i="10"/>
  <c r="FK96" i="10"/>
  <c r="FF96" i="10"/>
  <c r="EI96" i="10"/>
  <c r="FL96" i="10"/>
  <c r="EI73" i="10"/>
  <c r="DY73" i="10"/>
  <c r="EC73" i="10"/>
  <c r="FJ73" i="10"/>
  <c r="EF73" i="10"/>
  <c r="FG73" i="10"/>
  <c r="EE73" i="10"/>
  <c r="DZ73" i="10"/>
  <c r="EG73" i="10"/>
  <c r="FN73" i="10"/>
  <c r="EB73" i="10"/>
  <c r="FP73" i="10"/>
  <c r="FK73" i="10"/>
  <c r="FL73" i="10"/>
  <c r="FI73" i="10"/>
  <c r="FO73" i="10"/>
  <c r="DX73" i="10"/>
  <c r="DW73" i="10"/>
  <c r="FM73" i="10"/>
  <c r="EH73" i="10"/>
  <c r="FH73" i="10"/>
  <c r="ED73" i="10"/>
  <c r="EA73" i="10"/>
  <c r="EH99" i="10"/>
  <c r="DX99" i="10"/>
  <c r="FG99" i="10"/>
  <c r="DZ99" i="10"/>
  <c r="FO99" i="10"/>
  <c r="FM99" i="10"/>
  <c r="FN99" i="10"/>
  <c r="FJ99" i="10"/>
  <c r="ED99" i="10"/>
  <c r="FH99" i="10"/>
  <c r="EE99" i="10"/>
  <c r="FI99" i="10"/>
  <c r="EG99" i="10"/>
  <c r="EB99" i="10"/>
  <c r="DY99" i="10"/>
  <c r="FP99" i="10"/>
  <c r="FL99" i="10"/>
  <c r="FK99" i="10"/>
  <c r="DW99" i="10"/>
  <c r="FF99" i="10"/>
  <c r="EF99" i="10"/>
  <c r="EI99" i="10"/>
  <c r="EC99" i="10"/>
  <c r="EA99" i="10"/>
  <c r="EO78" i="9"/>
  <c r="EK78" i="9"/>
  <c r="EJ78" i="9"/>
  <c r="EE78" i="9"/>
  <c r="EI78" i="9"/>
  <c r="DY78" i="9"/>
  <c r="EG78" i="9"/>
  <c r="DX78" i="9"/>
  <c r="EC78" i="9"/>
  <c r="ED78" i="9"/>
  <c r="FN78" i="9"/>
  <c r="FO78" i="9"/>
  <c r="FP78" i="9"/>
  <c r="FI78" i="9"/>
  <c r="FM78" i="9"/>
  <c r="FL78" i="9"/>
  <c r="FG78" i="9"/>
  <c r="FB78" i="9"/>
  <c r="FH78" i="9"/>
  <c r="FD78" i="9"/>
  <c r="FC78" i="9"/>
  <c r="EX78" i="9"/>
  <c r="FA78" i="9"/>
  <c r="EV78" i="9"/>
  <c r="EU78" i="9"/>
  <c r="EP78" i="9"/>
  <c r="FK78" i="9"/>
  <c r="EL78" i="9"/>
  <c r="EZ78" i="9"/>
  <c r="EB78" i="9"/>
  <c r="ER78" i="9"/>
  <c r="EH78" i="9"/>
  <c r="EN78" i="9"/>
  <c r="EA78" i="9"/>
  <c r="FJ78" i="9"/>
  <c r="EY78" i="9"/>
  <c r="FQ78" i="9"/>
  <c r="EQ78" i="9"/>
  <c r="FE78" i="9"/>
  <c r="EM78" i="9"/>
  <c r="EW78" i="9"/>
  <c r="DZ78" i="9"/>
  <c r="ES78" i="9"/>
  <c r="FF78" i="9"/>
  <c r="EF78" i="9"/>
  <c r="ET78" i="9"/>
  <c r="EO59" i="9"/>
  <c r="FM59" i="9"/>
  <c r="EV59" i="9"/>
  <c r="FN59" i="9"/>
  <c r="EF59" i="9"/>
  <c r="FJ59" i="9"/>
  <c r="ER59" i="9"/>
  <c r="FK59" i="9"/>
  <c r="EI59" i="9"/>
  <c r="FE59" i="9"/>
  <c r="EJ59" i="9"/>
  <c r="FF59" i="9"/>
  <c r="ED59" i="9"/>
  <c r="FP59" i="9"/>
  <c r="FC59" i="9"/>
  <c r="EM59" i="9"/>
  <c r="EE59" i="9"/>
  <c r="FO59" i="9"/>
  <c r="EG59" i="9"/>
  <c r="FH59" i="9"/>
  <c r="DX59" i="9"/>
  <c r="FQ59" i="9"/>
  <c r="FG59" i="9"/>
  <c r="DZ59" i="9"/>
  <c r="FA59" i="9"/>
  <c r="EY59" i="9"/>
  <c r="DY59" i="9"/>
  <c r="EW59" i="9"/>
  <c r="EU59" i="9"/>
  <c r="EB59" i="9"/>
  <c r="ES59" i="9"/>
  <c r="EQ59" i="9"/>
  <c r="EC59" i="9"/>
  <c r="EL59" i="9"/>
  <c r="EN59" i="9"/>
  <c r="EH59" i="9"/>
  <c r="FL59" i="9"/>
  <c r="FB59" i="9"/>
  <c r="FI59" i="9"/>
  <c r="EX59" i="9"/>
  <c r="FD59" i="9"/>
  <c r="ET59" i="9"/>
  <c r="EZ59" i="9"/>
  <c r="EP59" i="9"/>
  <c r="EK59" i="9"/>
  <c r="EA59" i="9"/>
  <c r="EE124" i="10"/>
  <c r="EB124" i="10"/>
  <c r="DX124" i="10"/>
  <c r="DW124" i="10"/>
  <c r="FG124" i="10"/>
  <c r="FF124" i="10"/>
  <c r="FK124" i="10"/>
  <c r="FH124" i="10"/>
  <c r="EI124" i="10"/>
  <c r="DY124" i="10"/>
  <c r="FM124" i="10"/>
  <c r="FJ124" i="10"/>
  <c r="FN124" i="10"/>
  <c r="DZ124" i="10"/>
  <c r="EG124" i="10"/>
  <c r="EF124" i="10"/>
  <c r="EH124" i="10"/>
  <c r="EA124" i="10"/>
  <c r="FO124" i="10"/>
  <c r="ED124" i="10"/>
  <c r="FI124" i="10"/>
  <c r="FL124" i="10"/>
  <c r="EC124" i="10"/>
  <c r="FP124" i="10"/>
  <c r="EO73" i="9"/>
  <c r="EM73" i="9"/>
  <c r="EI73" i="9"/>
  <c r="DY73" i="9"/>
  <c r="EG73" i="9"/>
  <c r="EE73" i="9"/>
  <c r="EF73" i="9"/>
  <c r="DX73" i="9"/>
  <c r="EH73" i="9"/>
  <c r="EC73" i="9"/>
  <c r="FP73" i="9"/>
  <c r="EB73" i="9"/>
  <c r="FQ73" i="9"/>
  <c r="FK73" i="9"/>
  <c r="EJ73" i="9"/>
  <c r="FN73" i="9"/>
  <c r="FM73" i="9"/>
  <c r="FH73" i="9"/>
  <c r="FO73" i="9"/>
  <c r="FI73" i="9"/>
  <c r="FL73" i="9"/>
  <c r="FC73" i="9"/>
  <c r="FF73" i="9"/>
  <c r="FG73" i="9"/>
  <c r="FA73" i="9"/>
  <c r="EV73" i="9"/>
  <c r="FB73" i="9"/>
  <c r="EX73" i="9"/>
  <c r="EW73" i="9"/>
  <c r="ER73" i="9"/>
  <c r="EY73" i="9"/>
  <c r="ET73" i="9"/>
  <c r="ES73" i="9"/>
  <c r="EN73" i="9"/>
  <c r="EU73" i="9"/>
  <c r="EP73" i="9"/>
  <c r="EK73" i="9"/>
  <c r="EA73" i="9"/>
  <c r="EL73" i="9"/>
  <c r="FD73" i="9"/>
  <c r="DZ73" i="9"/>
  <c r="EZ73" i="9"/>
  <c r="ED73" i="9"/>
  <c r="FJ73" i="9"/>
  <c r="EQ73" i="9"/>
  <c r="FE73" i="9"/>
  <c r="DW112" i="10"/>
  <c r="FH112" i="10"/>
  <c r="EH112" i="10"/>
  <c r="FF112" i="10"/>
  <c r="DZ112" i="10"/>
  <c r="FJ112" i="10"/>
  <c r="EB112" i="10"/>
  <c r="FK112" i="10"/>
  <c r="EF112" i="10"/>
  <c r="EA112" i="10"/>
  <c r="EI112" i="10"/>
  <c r="FP112" i="10"/>
  <c r="DX112" i="10"/>
  <c r="FI112" i="10"/>
  <c r="DY112" i="10"/>
  <c r="FM112" i="10"/>
  <c r="FL112" i="10"/>
  <c r="FN112" i="10"/>
  <c r="FG112" i="10"/>
  <c r="EC112" i="10"/>
  <c r="ED112" i="10"/>
  <c r="EE112" i="10"/>
  <c r="FO112" i="10"/>
  <c r="EG112" i="10"/>
  <c r="FO54" i="10"/>
  <c r="FL54" i="10"/>
  <c r="FG54" i="10"/>
  <c r="FI54" i="10"/>
  <c r="EH54" i="10"/>
  <c r="FM54" i="10"/>
  <c r="EC54" i="10"/>
  <c r="DX54" i="10"/>
  <c r="EA54" i="10"/>
  <c r="EE54" i="10"/>
  <c r="DY54" i="10"/>
  <c r="FN54" i="10"/>
  <c r="FJ54" i="10"/>
  <c r="EF54" i="10"/>
  <c r="FH54" i="10"/>
  <c r="EI54" i="10"/>
  <c r="EG54" i="10"/>
  <c r="ED54" i="10"/>
  <c r="DZ54" i="10"/>
  <c r="EB54" i="10"/>
  <c r="FK54" i="10"/>
  <c r="DW54" i="10"/>
  <c r="FP54" i="10"/>
  <c r="EO48" i="9"/>
  <c r="FL48" i="9"/>
  <c r="EY48" i="9"/>
  <c r="DZ48" i="9"/>
  <c r="FH48" i="9"/>
  <c r="ET48" i="9"/>
  <c r="EB48" i="9"/>
  <c r="FQ48" i="9"/>
  <c r="FC48" i="9"/>
  <c r="EQ48" i="9"/>
  <c r="DY48" i="9"/>
  <c r="EW48" i="9"/>
  <c r="EJ48" i="9"/>
  <c r="FG48" i="9"/>
  <c r="EH48" i="9"/>
  <c r="EP48" i="9"/>
  <c r="FN48" i="9"/>
  <c r="EG48" i="9"/>
  <c r="EK48" i="9"/>
  <c r="FJ48" i="9"/>
  <c r="EF48" i="9"/>
  <c r="FP48" i="9"/>
  <c r="FE48" i="9"/>
  <c r="EZ48" i="9"/>
  <c r="EX48" i="9"/>
  <c r="EV48" i="9"/>
  <c r="ES48" i="9"/>
  <c r="EU48" i="9"/>
  <c r="EL48" i="9"/>
  <c r="EN48" i="9"/>
  <c r="EI48" i="9"/>
  <c r="FM48" i="9"/>
  <c r="FO48" i="9"/>
  <c r="ED48" i="9"/>
  <c r="FI48" i="9"/>
  <c r="FK48" i="9"/>
  <c r="DX48" i="9"/>
  <c r="FD48" i="9"/>
  <c r="FF48" i="9"/>
  <c r="EA48" i="9"/>
  <c r="FA48" i="9"/>
  <c r="FB48" i="9"/>
  <c r="EC48" i="9"/>
  <c r="ER48" i="9"/>
  <c r="EM48" i="9"/>
  <c r="EE48" i="9"/>
  <c r="EN33" i="9"/>
  <c r="ES33" i="9"/>
  <c r="FM33" i="9"/>
  <c r="FJ33" i="9"/>
  <c r="EI33" i="9"/>
  <c r="ER33" i="9"/>
  <c r="ET33" i="9"/>
  <c r="FA33" i="9"/>
  <c r="EK33" i="9"/>
  <c r="ED33" i="9"/>
  <c r="EV33" i="9"/>
  <c r="EM33" i="9"/>
  <c r="EE33" i="9"/>
  <c r="EX33" i="9"/>
  <c r="FP33" i="9"/>
  <c r="EG33" i="9"/>
  <c r="FB33" i="9"/>
  <c r="EZ33" i="9"/>
  <c r="DY33" i="9"/>
  <c r="EO33" i="9"/>
  <c r="EJ33" i="9"/>
  <c r="EL33" i="9"/>
  <c r="EF33" i="9"/>
  <c r="FK33" i="9"/>
  <c r="FD33" i="9"/>
  <c r="EY33" i="9"/>
  <c r="FG33" i="9"/>
  <c r="FN33" i="9"/>
  <c r="DX33" i="9"/>
  <c r="FF33" i="9"/>
  <c r="EC33" i="9"/>
  <c r="EP33" i="9"/>
  <c r="FH33" i="9"/>
  <c r="FE33" i="9"/>
  <c r="FL33" i="9"/>
  <c r="FO33" i="9"/>
  <c r="FC33" i="9"/>
  <c r="EB33" i="9"/>
  <c r="EQ33" i="9"/>
  <c r="EH33" i="9"/>
  <c r="DZ33" i="9"/>
  <c r="EU33" i="9"/>
  <c r="EA33" i="9"/>
  <c r="EW33" i="9"/>
  <c r="FI33" i="9"/>
  <c r="FQ33" i="9"/>
  <c r="DY34" i="10"/>
  <c r="FJ34" i="10"/>
  <c r="EF34" i="10"/>
  <c r="FK34" i="10"/>
  <c r="FP34" i="10"/>
  <c r="FH34" i="10"/>
  <c r="EH34" i="10"/>
  <c r="EE34" i="10"/>
  <c r="EC34" i="10"/>
  <c r="EB34" i="10"/>
  <c r="FG34" i="10"/>
  <c r="EG34" i="10"/>
  <c r="EI34" i="10"/>
  <c r="DW34" i="10"/>
  <c r="ED34" i="10"/>
  <c r="FO34" i="10"/>
  <c r="EA34" i="10"/>
  <c r="FI34" i="10"/>
  <c r="FM34" i="10"/>
  <c r="FL34" i="10"/>
  <c r="FN34" i="10"/>
  <c r="DX34" i="10"/>
  <c r="DZ34" i="10"/>
  <c r="FN19" i="10"/>
  <c r="FJ19" i="10"/>
  <c r="FM19" i="10"/>
  <c r="FK19" i="10"/>
  <c r="DX19" i="10"/>
  <c r="FG19" i="10"/>
  <c r="EC19" i="10"/>
  <c r="FO19" i="10"/>
  <c r="DW19" i="10"/>
  <c r="FI19" i="10"/>
  <c r="FP19" i="10"/>
  <c r="EA19" i="10"/>
  <c r="FH19" i="10"/>
  <c r="EF19" i="10"/>
  <c r="FL19" i="10"/>
  <c r="EI19" i="10"/>
  <c r="DZ19" i="10"/>
  <c r="EH19" i="10"/>
  <c r="EE19" i="10"/>
  <c r="EB19" i="10"/>
  <c r="ED19" i="10"/>
  <c r="DY19" i="10"/>
  <c r="EG19" i="10"/>
  <c r="FP101" i="10"/>
  <c r="EB101" i="10"/>
  <c r="FG101" i="10"/>
  <c r="FJ101" i="10"/>
  <c r="FO101" i="10"/>
  <c r="FL101" i="10"/>
  <c r="DX101" i="10"/>
  <c r="FN101" i="10"/>
  <c r="EH101" i="10"/>
  <c r="DW101" i="10"/>
  <c r="EF101" i="10"/>
  <c r="FK101" i="10"/>
  <c r="EI101" i="10"/>
  <c r="FM101" i="10"/>
  <c r="ED101" i="10"/>
  <c r="FH101" i="10"/>
  <c r="EC101" i="10"/>
  <c r="EA101" i="10"/>
  <c r="EG101" i="10"/>
  <c r="DY101" i="10"/>
  <c r="EE101" i="10"/>
  <c r="FF101" i="10"/>
  <c r="DZ101" i="10"/>
  <c r="FI101" i="10"/>
  <c r="EO15" i="9"/>
  <c r="EN15" i="9"/>
  <c r="ER15" i="9"/>
  <c r="EP15" i="9"/>
  <c r="EQ15" i="9"/>
  <c r="EL15" i="9"/>
  <c r="FE15" i="9"/>
  <c r="EG15" i="9"/>
  <c r="ET15" i="9"/>
  <c r="FA15" i="9"/>
  <c r="DX15" i="9"/>
  <c r="FN15" i="9"/>
  <c r="ES15" i="9"/>
  <c r="EF15" i="9"/>
  <c r="FJ15" i="9"/>
  <c r="EV15" i="9"/>
  <c r="EB15" i="9"/>
  <c r="FF15" i="9"/>
  <c r="FP15" i="9"/>
  <c r="ED15" i="9"/>
  <c r="EU15" i="9"/>
  <c r="EK15" i="9"/>
  <c r="FH15" i="9"/>
  <c r="EE15" i="9"/>
  <c r="FO15" i="9"/>
  <c r="EX15" i="9"/>
  <c r="FD15" i="9"/>
  <c r="EH15" i="9"/>
  <c r="FG15" i="9"/>
  <c r="FM15" i="9"/>
  <c r="EM15" i="9"/>
  <c r="DY15" i="9"/>
  <c r="EW15" i="9"/>
  <c r="EC15" i="9"/>
  <c r="FK15" i="9"/>
  <c r="EI15" i="9"/>
  <c r="FC15" i="9"/>
  <c r="EY15" i="9"/>
  <c r="FB15" i="9"/>
  <c r="FQ15" i="9"/>
  <c r="FI15" i="9"/>
  <c r="EJ15" i="9"/>
  <c r="FL15" i="9"/>
  <c r="EZ15" i="9"/>
  <c r="EA15" i="9"/>
  <c r="DZ15" i="9"/>
  <c r="ED11" i="10"/>
  <c r="FG11" i="10"/>
  <c r="EC11" i="10"/>
  <c r="FP11" i="10"/>
  <c r="EB11" i="10"/>
  <c r="EA11" i="10"/>
  <c r="DY11" i="10"/>
  <c r="FO11" i="10"/>
  <c r="FK11" i="10"/>
  <c r="FL11" i="10"/>
  <c r="DX11" i="10"/>
  <c r="EI11" i="10"/>
  <c r="FM11" i="10"/>
  <c r="EH11" i="10"/>
  <c r="EG11" i="10"/>
  <c r="FI11" i="10"/>
  <c r="DW11" i="10"/>
  <c r="FJ11" i="10"/>
  <c r="FN11" i="10"/>
  <c r="DZ11" i="10"/>
  <c r="FH11" i="10"/>
  <c r="EF11" i="10"/>
  <c r="EE11" i="10"/>
  <c r="EO18" i="9"/>
  <c r="EW18" i="9"/>
  <c r="FD18" i="9"/>
  <c r="EJ18" i="9"/>
  <c r="EI18" i="9"/>
  <c r="FL18" i="9"/>
  <c r="FJ18" i="9"/>
  <c r="DY18" i="9"/>
  <c r="EN18" i="9"/>
  <c r="ES18" i="9"/>
  <c r="FO18" i="9"/>
  <c r="FI18" i="9"/>
  <c r="ED18" i="9"/>
  <c r="ER18" i="9"/>
  <c r="ET18" i="9"/>
  <c r="FK18" i="9"/>
  <c r="FA18" i="9"/>
  <c r="EE18" i="9"/>
  <c r="EP18" i="9"/>
  <c r="EU18" i="9"/>
  <c r="FP18" i="9"/>
  <c r="EC18" i="9"/>
  <c r="EX18" i="9"/>
  <c r="FC18" i="9"/>
  <c r="EG18" i="9"/>
  <c r="FQ18" i="9"/>
  <c r="FM18" i="9"/>
  <c r="FE18" i="9"/>
  <c r="FB18" i="9"/>
  <c r="EZ18" i="9"/>
  <c r="EH18" i="9"/>
  <c r="EM18" i="9"/>
  <c r="FG18" i="9"/>
  <c r="EL18" i="9"/>
  <c r="FN18" i="9"/>
  <c r="EK18" i="9"/>
  <c r="FF18" i="9"/>
  <c r="DZ18" i="9"/>
  <c r="EQ18" i="9"/>
  <c r="EF18" i="9"/>
  <c r="EY18" i="9"/>
  <c r="DX18" i="9"/>
  <c r="EV18" i="9"/>
  <c r="EA18" i="9"/>
  <c r="FH18" i="9"/>
  <c r="EB18" i="9"/>
  <c r="EO55" i="9"/>
  <c r="EZ55" i="9"/>
  <c r="EY55" i="9"/>
  <c r="ET55" i="9"/>
  <c r="ES55" i="9"/>
  <c r="EV55" i="9"/>
  <c r="EU55" i="9"/>
  <c r="EP55" i="9"/>
  <c r="EK55" i="9"/>
  <c r="ER55" i="9"/>
  <c r="EQ55" i="9"/>
  <c r="EL55" i="9"/>
  <c r="EF55" i="9"/>
  <c r="DY55" i="9"/>
  <c r="FN55" i="9"/>
  <c r="FM55" i="9"/>
  <c r="FL55" i="9"/>
  <c r="EH55" i="9"/>
  <c r="FE55" i="9"/>
  <c r="FH55" i="9"/>
  <c r="EC55" i="9"/>
  <c r="FA55" i="9"/>
  <c r="EN55" i="9"/>
  <c r="FJ55" i="9"/>
  <c r="EI55" i="9"/>
  <c r="EJ55" i="9"/>
  <c r="FF55" i="9"/>
  <c r="DZ55" i="9"/>
  <c r="ED55" i="9"/>
  <c r="FB55" i="9"/>
  <c r="FO55" i="9"/>
  <c r="EB55" i="9"/>
  <c r="FK55" i="9"/>
  <c r="EG55" i="9"/>
  <c r="FC55" i="9"/>
  <c r="FQ55" i="9"/>
  <c r="EW55" i="9"/>
  <c r="FP55" i="9"/>
  <c r="FD55" i="9"/>
  <c r="EE55" i="9"/>
  <c r="FG55" i="9"/>
  <c r="EM55" i="9"/>
  <c r="EA55" i="9"/>
  <c r="EX55" i="9"/>
  <c r="DX55" i="9"/>
  <c r="FI55" i="9"/>
  <c r="BI41" i="11" a="1"/>
  <c r="BI41" i="11" s="1"/>
  <c r="AY13" i="11" a="1"/>
  <c r="AY13" i="11" s="1"/>
  <c r="BR32" i="11"/>
  <c r="BO19" i="11" a="1"/>
  <c r="BO19" i="11" s="1"/>
  <c r="EH24" i="10"/>
  <c r="EB24" i="10"/>
  <c r="ED24" i="10"/>
  <c r="EC50" i="10"/>
  <c r="FO50" i="10"/>
  <c r="EF50" i="10"/>
  <c r="EH105" i="10"/>
  <c r="FN105" i="10"/>
  <c r="FH105" i="10"/>
  <c r="DZ105" i="10"/>
  <c r="EB105" i="10"/>
  <c r="EI33" i="10"/>
  <c r="EF33" i="10"/>
  <c r="EE33" i="10"/>
  <c r="FL33" i="10"/>
  <c r="FG33" i="10"/>
  <c r="EO52" i="9"/>
  <c r="ET52" i="9"/>
  <c r="ES52" i="9"/>
  <c r="EP52" i="9"/>
  <c r="EK52" i="9"/>
  <c r="EU52" i="9"/>
  <c r="EQ52" i="9"/>
  <c r="EL52" i="9"/>
  <c r="EH52" i="9"/>
  <c r="EJ52" i="9"/>
  <c r="EI52" i="9"/>
  <c r="ED52" i="9"/>
  <c r="EC52" i="9"/>
  <c r="EE52" i="9"/>
  <c r="EF52" i="9"/>
  <c r="DX52" i="9"/>
  <c r="EG52" i="9"/>
  <c r="EB52" i="9"/>
  <c r="FQ52" i="9"/>
  <c r="FP52" i="9"/>
  <c r="FO52" i="9"/>
  <c r="FI52" i="9"/>
  <c r="FM52" i="9"/>
  <c r="FK52" i="9"/>
  <c r="FJ52" i="9"/>
  <c r="FE52" i="9"/>
  <c r="FD52" i="9"/>
  <c r="FC52" i="9"/>
  <c r="FB52" i="9"/>
  <c r="EX52" i="9"/>
  <c r="EW52" i="9"/>
  <c r="FL52" i="9"/>
  <c r="FH52" i="9"/>
  <c r="FA52" i="9"/>
  <c r="EZ52" i="9"/>
  <c r="EV52" i="9"/>
  <c r="EN52" i="9"/>
  <c r="EA52" i="9"/>
  <c r="DZ52" i="9"/>
  <c r="FF52" i="9"/>
  <c r="EY52" i="9"/>
  <c r="EM52" i="9"/>
  <c r="FN52" i="9"/>
  <c r="FG52" i="9"/>
  <c r="ER52" i="9"/>
  <c r="DY52" i="9"/>
  <c r="EB80" i="10"/>
  <c r="DZ80" i="10"/>
  <c r="DW80" i="10"/>
  <c r="FK80" i="10"/>
  <c r="FM80" i="10"/>
  <c r="DY80" i="10"/>
  <c r="DX80" i="10"/>
  <c r="EI80" i="10"/>
  <c r="EF80" i="10"/>
  <c r="FJ80" i="10"/>
  <c r="EG80" i="10"/>
  <c r="FL80" i="10"/>
  <c r="FI80" i="10"/>
  <c r="FO80" i="10"/>
  <c r="FN80" i="10"/>
  <c r="FG80" i="10"/>
  <c r="EA80" i="10"/>
  <c r="FP80" i="10"/>
  <c r="EE80" i="10"/>
  <c r="FH80" i="10"/>
  <c r="EC80" i="10"/>
  <c r="EH80" i="10"/>
  <c r="ED80" i="10"/>
  <c r="EE111" i="10"/>
  <c r="FJ111" i="10"/>
  <c r="EC111" i="10"/>
  <c r="DW111" i="10"/>
  <c r="EA111" i="10"/>
  <c r="FH111" i="10"/>
  <c r="FF111" i="10"/>
  <c r="FN111" i="10"/>
  <c r="FI111" i="10"/>
  <c r="DY111" i="10"/>
  <c r="ED111" i="10"/>
  <c r="FM111" i="10"/>
  <c r="FG111" i="10"/>
  <c r="DZ111" i="10"/>
  <c r="FP111" i="10"/>
  <c r="FL111" i="10"/>
  <c r="FK111" i="10"/>
  <c r="EB111" i="10"/>
  <c r="DX111" i="10"/>
  <c r="FO111" i="10"/>
  <c r="EG111" i="10"/>
  <c r="EI111" i="10"/>
  <c r="EF111" i="10"/>
  <c r="EH111" i="10"/>
  <c r="EO110" i="9"/>
  <c r="EK110" i="9"/>
  <c r="EJ110" i="9"/>
  <c r="EE110" i="9"/>
  <c r="EG110" i="9"/>
  <c r="EF110" i="9"/>
  <c r="DZ110" i="9"/>
  <c r="ED110" i="9"/>
  <c r="EB110" i="9"/>
  <c r="EH110" i="9"/>
  <c r="EA110" i="9"/>
  <c r="DX110" i="9"/>
  <c r="FH110" i="9"/>
  <c r="FD110" i="9"/>
  <c r="FC110" i="9"/>
  <c r="EX110" i="9"/>
  <c r="FP110" i="9"/>
  <c r="EU110" i="9"/>
  <c r="FK110" i="9"/>
  <c r="EQ110" i="9"/>
  <c r="EZ110" i="9"/>
  <c r="FN110" i="9"/>
  <c r="EV110" i="9"/>
  <c r="FI110" i="9"/>
  <c r="FQ110" i="9"/>
  <c r="ER110" i="9"/>
  <c r="FF110" i="9"/>
  <c r="FE110" i="9"/>
  <c r="EI110" i="9"/>
  <c r="ET110" i="9"/>
  <c r="FA110" i="9"/>
  <c r="FO110" i="9"/>
  <c r="EP110" i="9"/>
  <c r="ES110" i="9"/>
  <c r="FG110" i="9"/>
  <c r="EC110" i="9"/>
  <c r="FM110" i="9"/>
  <c r="EW110" i="9"/>
  <c r="DY110" i="9"/>
  <c r="FL110" i="9"/>
  <c r="EN110" i="9"/>
  <c r="FJ110" i="9"/>
  <c r="EY110" i="9"/>
  <c r="EM110" i="9"/>
  <c r="FB110" i="9"/>
  <c r="EL110" i="9"/>
  <c r="EO95" i="9"/>
  <c r="EP95" i="9"/>
  <c r="FL95" i="9"/>
  <c r="EU95" i="9"/>
  <c r="EG95" i="9"/>
  <c r="FM95" i="9"/>
  <c r="EZ95" i="9"/>
  <c r="EB95" i="9"/>
  <c r="FI95" i="9"/>
  <c r="EV95" i="9"/>
  <c r="DZ95" i="9"/>
  <c r="FE95" i="9"/>
  <c r="ER95" i="9"/>
  <c r="DX95" i="9"/>
  <c r="FJ95" i="9"/>
  <c r="EW95" i="9"/>
  <c r="FO95" i="9"/>
  <c r="EF95" i="9"/>
  <c r="EX95" i="9"/>
  <c r="EL95" i="9"/>
  <c r="FC95" i="9"/>
  <c r="ED95" i="9"/>
  <c r="FN95" i="9"/>
  <c r="EK95" i="9"/>
  <c r="FF95" i="9"/>
  <c r="FK95" i="9"/>
  <c r="FB95" i="9"/>
  <c r="FH95" i="9"/>
  <c r="ET95" i="9"/>
  <c r="EY95" i="9"/>
  <c r="EM95" i="9"/>
  <c r="EQ95" i="9"/>
  <c r="FQ95" i="9"/>
  <c r="EN95" i="9"/>
  <c r="FA95" i="9"/>
  <c r="DY95" i="9"/>
  <c r="ES95" i="9"/>
  <c r="EH95" i="9"/>
  <c r="EJ95" i="9"/>
  <c r="EC95" i="9"/>
  <c r="FP95" i="9"/>
  <c r="EA95" i="9"/>
  <c r="FG95" i="9"/>
  <c r="EE95" i="9"/>
  <c r="FD95" i="9"/>
  <c r="EI95" i="9"/>
  <c r="EO124" i="9"/>
  <c r="FF124" i="9"/>
  <c r="ER124" i="9"/>
  <c r="FI124" i="9"/>
  <c r="EF124" i="9"/>
  <c r="ES124" i="9"/>
  <c r="FJ124" i="9"/>
  <c r="EY124" i="9"/>
  <c r="DY124" i="9"/>
  <c r="EL124" i="9"/>
  <c r="FD124" i="9"/>
  <c r="EQ124" i="9"/>
  <c r="DX124" i="9"/>
  <c r="FK124" i="9"/>
  <c r="EU124" i="9"/>
  <c r="EA124" i="9"/>
  <c r="FL124" i="9"/>
  <c r="FA124" i="9"/>
  <c r="EJ124" i="9"/>
  <c r="DZ124" i="9"/>
  <c r="FN124" i="9"/>
  <c r="ET124" i="9"/>
  <c r="FE124" i="9"/>
  <c r="EM124" i="9"/>
  <c r="EW124" i="9"/>
  <c r="EB124" i="9"/>
  <c r="EK124" i="9"/>
  <c r="EG124" i="9"/>
  <c r="FP124" i="9"/>
  <c r="EE124" i="9"/>
  <c r="FH124" i="9"/>
  <c r="ED124" i="9"/>
  <c r="EZ124" i="9"/>
  <c r="EI124" i="9"/>
  <c r="FM124" i="9"/>
  <c r="EV124" i="9"/>
  <c r="EH124" i="9"/>
  <c r="FB124" i="9"/>
  <c r="EN124" i="9"/>
  <c r="EC124" i="9"/>
  <c r="EX124" i="9"/>
  <c r="FO124" i="9"/>
  <c r="EP124" i="9"/>
  <c r="FG124" i="9"/>
  <c r="FQ124" i="9"/>
  <c r="FC124" i="9"/>
  <c r="EO112" i="9"/>
  <c r="EK112" i="9"/>
  <c r="FG112" i="9"/>
  <c r="EP112" i="9"/>
  <c r="EG112" i="9"/>
  <c r="FH112" i="9"/>
  <c r="ES112" i="9"/>
  <c r="EF112" i="9"/>
  <c r="FD112" i="9"/>
  <c r="EQ112" i="9"/>
  <c r="EB112" i="9"/>
  <c r="FQ112" i="9"/>
  <c r="EZ112" i="9"/>
  <c r="EM112" i="9"/>
  <c r="DY112" i="9"/>
  <c r="FI112" i="9"/>
  <c r="EV112" i="9"/>
  <c r="FJ112" i="9"/>
  <c r="ED112" i="9"/>
  <c r="EU112" i="9"/>
  <c r="FO112" i="9"/>
  <c r="EX112" i="9"/>
  <c r="EH112" i="9"/>
  <c r="EN112" i="9"/>
  <c r="EA112" i="9"/>
  <c r="EJ112" i="9"/>
  <c r="EC112" i="9"/>
  <c r="FK112" i="9"/>
  <c r="EE112" i="9"/>
  <c r="FC112" i="9"/>
  <c r="DX112" i="9"/>
  <c r="EY112" i="9"/>
  <c r="FM112" i="9"/>
  <c r="FN112" i="9"/>
  <c r="FE112" i="9"/>
  <c r="FF112" i="9"/>
  <c r="FA112" i="9"/>
  <c r="FB112" i="9"/>
  <c r="EW112" i="9"/>
  <c r="ER112" i="9"/>
  <c r="FP112" i="9"/>
  <c r="EL112" i="9"/>
  <c r="FL112" i="9"/>
  <c r="EI112" i="9"/>
  <c r="ET112" i="9"/>
  <c r="DZ112" i="9"/>
  <c r="EE60" i="10"/>
  <c r="FM60" i="10"/>
  <c r="EH60" i="10"/>
  <c r="EB60" i="10"/>
  <c r="EC60" i="10"/>
  <c r="DY60" i="10"/>
  <c r="FO60" i="10"/>
  <c r="EA60" i="10"/>
  <c r="DX60" i="10"/>
  <c r="FK60" i="10"/>
  <c r="FI60" i="10"/>
  <c r="FH60" i="10"/>
  <c r="DW60" i="10"/>
  <c r="FJ60" i="10"/>
  <c r="FP60" i="10"/>
  <c r="EG60" i="10"/>
  <c r="FG60" i="10"/>
  <c r="EF60" i="10"/>
  <c r="FL60" i="10"/>
  <c r="ED60" i="10"/>
  <c r="EI60" i="10"/>
  <c r="DZ60" i="10"/>
  <c r="FN60" i="10"/>
  <c r="EC103" i="10"/>
  <c r="FN103" i="10"/>
  <c r="EF103" i="10"/>
  <c r="FF103" i="10"/>
  <c r="DZ103" i="10"/>
  <c r="FG103" i="10"/>
  <c r="FJ103" i="10"/>
  <c r="DW103" i="10"/>
  <c r="FK103" i="10"/>
  <c r="FO103" i="10"/>
  <c r="FL103" i="10"/>
  <c r="EH103" i="10"/>
  <c r="DY103" i="10"/>
  <c r="EB103" i="10"/>
  <c r="FI103" i="10"/>
  <c r="FM103" i="10"/>
  <c r="EG103" i="10"/>
  <c r="FH103" i="10"/>
  <c r="EE103" i="10"/>
  <c r="ED103" i="10"/>
  <c r="EI103" i="10"/>
  <c r="DX103" i="10"/>
  <c r="EA103" i="10"/>
  <c r="FP103" i="10"/>
  <c r="EE51" i="10"/>
  <c r="FJ51" i="10"/>
  <c r="FP51" i="10"/>
  <c r="FN51" i="10"/>
  <c r="EB51" i="10"/>
  <c r="FI51" i="10"/>
  <c r="DY51" i="10"/>
  <c r="EI51" i="10"/>
  <c r="EG51" i="10"/>
  <c r="EH51" i="10"/>
  <c r="FH51" i="10"/>
  <c r="DZ51" i="10"/>
  <c r="DW51" i="10"/>
  <c r="FM51" i="10"/>
  <c r="FK51" i="10"/>
  <c r="DX51" i="10"/>
  <c r="FO51" i="10"/>
  <c r="EA51" i="10"/>
  <c r="FG51" i="10"/>
  <c r="EC51" i="10"/>
  <c r="EF51" i="10"/>
  <c r="ED51" i="10"/>
  <c r="FL51" i="10"/>
  <c r="EG92" i="10"/>
  <c r="FP92" i="10"/>
  <c r="EF92" i="10"/>
  <c r="FG92" i="10"/>
  <c r="EI92" i="10"/>
  <c r="FJ92" i="10"/>
  <c r="EA92" i="10"/>
  <c r="EB92" i="10"/>
  <c r="FL92" i="10"/>
  <c r="FI92" i="10"/>
  <c r="DZ92" i="10"/>
  <c r="DX92" i="10"/>
  <c r="FO92" i="10"/>
  <c r="FH92" i="10"/>
  <c r="FM92" i="10"/>
  <c r="ED92" i="10"/>
  <c r="DW92" i="10"/>
  <c r="EC92" i="10"/>
  <c r="FN92" i="10"/>
  <c r="EH92" i="10"/>
  <c r="FK92" i="10"/>
  <c r="EE92" i="10"/>
  <c r="FF92" i="10"/>
  <c r="DY92" i="10"/>
  <c r="EF53" i="10"/>
  <c r="FM53" i="10"/>
  <c r="EC53" i="10"/>
  <c r="FP53" i="10"/>
  <c r="EE53" i="10"/>
  <c r="DY53" i="10"/>
  <c r="EG53" i="10"/>
  <c r="FJ53" i="10"/>
  <c r="ED53" i="10"/>
  <c r="FI53" i="10"/>
  <c r="DW53" i="10"/>
  <c r="FH53" i="10"/>
  <c r="FN53" i="10"/>
  <c r="FL53" i="10"/>
  <c r="DZ53" i="10"/>
  <c r="EH53" i="10"/>
  <c r="EI53" i="10"/>
  <c r="EA53" i="10"/>
  <c r="FO53" i="10"/>
  <c r="FK53" i="10"/>
  <c r="EB53" i="10"/>
  <c r="DX53" i="10"/>
  <c r="FG53" i="10"/>
  <c r="EN30" i="9"/>
  <c r="ER30" i="9"/>
  <c r="EO30" i="9"/>
  <c r="EP30" i="9"/>
  <c r="EQ30" i="9"/>
  <c r="EV30" i="9"/>
  <c r="FJ30" i="9"/>
  <c r="EM30" i="9"/>
  <c r="EF30" i="9"/>
  <c r="FO30" i="9"/>
  <c r="EJ30" i="9"/>
  <c r="DX30" i="9"/>
  <c r="FG30" i="9"/>
  <c r="EI30" i="9"/>
  <c r="FM30" i="9"/>
  <c r="EK30" i="9"/>
  <c r="FQ30" i="9"/>
  <c r="FD30" i="9"/>
  <c r="ES30" i="9"/>
  <c r="DZ30" i="9"/>
  <c r="FE30" i="9"/>
  <c r="EH30" i="9"/>
  <c r="ED30" i="9"/>
  <c r="FH30" i="9"/>
  <c r="FL30" i="9"/>
  <c r="EZ30" i="9"/>
  <c r="FF30" i="9"/>
  <c r="EL30" i="9"/>
  <c r="FB30" i="9"/>
  <c r="DY30" i="9"/>
  <c r="ET30" i="9"/>
  <c r="EG30" i="9"/>
  <c r="EY30" i="9"/>
  <c r="EE30" i="9"/>
  <c r="EX30" i="9"/>
  <c r="FN30" i="9"/>
  <c r="EU30" i="9"/>
  <c r="FI30" i="9"/>
  <c r="EW30" i="9"/>
  <c r="FA30" i="9"/>
  <c r="FK30" i="9"/>
  <c r="EA30" i="9"/>
  <c r="FC30" i="9"/>
  <c r="EB30" i="9"/>
  <c r="FP30" i="9"/>
  <c r="EC30" i="9"/>
  <c r="EE97" i="10"/>
  <c r="FJ97" i="10"/>
  <c r="EG97" i="10"/>
  <c r="FM97" i="10"/>
  <c r="EC97" i="10"/>
  <c r="EA97" i="10"/>
  <c r="DZ97" i="10"/>
  <c r="FO97" i="10"/>
  <c r="FH97" i="10"/>
  <c r="EB97" i="10"/>
  <c r="FP97" i="10"/>
  <c r="FN97" i="10"/>
  <c r="FK97" i="10"/>
  <c r="DY97" i="10"/>
  <c r="DX97" i="10"/>
  <c r="FL97" i="10"/>
  <c r="EH97" i="10"/>
  <c r="DW97" i="10"/>
  <c r="ED97" i="10"/>
  <c r="FI97" i="10"/>
  <c r="EF97" i="10"/>
  <c r="FF97" i="10"/>
  <c r="EI97" i="10"/>
  <c r="FG97" i="10"/>
  <c r="EP19" i="9"/>
  <c r="EO19" i="9"/>
  <c r="EN19" i="9"/>
  <c r="EQ19" i="9"/>
  <c r="ER19" i="9"/>
  <c r="EX19" i="9"/>
  <c r="FO19" i="9"/>
  <c r="EW19" i="9"/>
  <c r="FC19" i="9"/>
  <c r="EU19" i="9"/>
  <c r="EM19" i="9"/>
  <c r="EK19" i="9"/>
  <c r="EI19" i="9"/>
  <c r="ET19" i="9"/>
  <c r="FN19" i="9"/>
  <c r="DY19" i="9"/>
  <c r="FP19" i="9"/>
  <c r="FF19" i="9"/>
  <c r="DX19" i="9"/>
  <c r="FD19" i="9"/>
  <c r="FQ19" i="9"/>
  <c r="FB19" i="9"/>
  <c r="EB19" i="9"/>
  <c r="EL19" i="9"/>
  <c r="EC19" i="9"/>
  <c r="FM19" i="9"/>
  <c r="EH19" i="9"/>
  <c r="ES19" i="9"/>
  <c r="FI19" i="9"/>
  <c r="EG19" i="9"/>
  <c r="EV19" i="9"/>
  <c r="FE19" i="9"/>
  <c r="EY19" i="9"/>
  <c r="FA19" i="9"/>
  <c r="FL19" i="9"/>
  <c r="EJ19" i="9"/>
  <c r="FH19" i="9"/>
  <c r="EF19" i="9"/>
  <c r="EZ19" i="9"/>
  <c r="DZ19" i="9"/>
  <c r="FK19" i="9"/>
  <c r="EE19" i="9"/>
  <c r="FG19" i="9"/>
  <c r="EA19" i="9"/>
  <c r="FJ19" i="9"/>
  <c r="ED19" i="9"/>
  <c r="EO84" i="9"/>
  <c r="EX84" i="9"/>
  <c r="FI84" i="9"/>
  <c r="EI84" i="9"/>
  <c r="FQ84" i="9"/>
  <c r="ES84" i="9"/>
  <c r="FJ84" i="9"/>
  <c r="EY84" i="9"/>
  <c r="EK84" i="9"/>
  <c r="EC84" i="9"/>
  <c r="FH84" i="9"/>
  <c r="ET84" i="9"/>
  <c r="EH84" i="9"/>
  <c r="EA84" i="9"/>
  <c r="FC84" i="9"/>
  <c r="EQ84" i="9"/>
  <c r="EE84" i="9"/>
  <c r="EU84" i="9"/>
  <c r="FK84" i="9"/>
  <c r="FD84" i="9"/>
  <c r="FN84" i="9"/>
  <c r="FE84" i="9"/>
  <c r="EJ84" i="9"/>
  <c r="ED84" i="9"/>
  <c r="EF84" i="9"/>
  <c r="EM84" i="9"/>
  <c r="EV84" i="9"/>
  <c r="EL84" i="9"/>
  <c r="FM84" i="9"/>
  <c r="EG84" i="9"/>
  <c r="FG84" i="9"/>
  <c r="FL84" i="9"/>
  <c r="FP84" i="9"/>
  <c r="ER84" i="9"/>
  <c r="EZ84" i="9"/>
  <c r="EB84" i="9"/>
  <c r="EW84" i="9"/>
  <c r="EP84" i="9"/>
  <c r="EN84" i="9"/>
  <c r="DY84" i="9"/>
  <c r="FO84" i="9"/>
  <c r="DX84" i="9"/>
  <c r="FF84" i="9"/>
  <c r="FA84" i="9"/>
  <c r="FB84" i="9"/>
  <c r="DZ84" i="9"/>
  <c r="EC100" i="10"/>
  <c r="DY100" i="10"/>
  <c r="EG100" i="10"/>
  <c r="EA100" i="10"/>
  <c r="DZ100" i="10"/>
  <c r="FL100" i="10"/>
  <c r="FG100" i="10"/>
  <c r="FO100" i="10"/>
  <c r="FF100" i="10"/>
  <c r="FM100" i="10"/>
  <c r="EE100" i="10"/>
  <c r="FK100" i="10"/>
  <c r="FJ100" i="10"/>
  <c r="DW100" i="10"/>
  <c r="FH100" i="10"/>
  <c r="EB100" i="10"/>
  <c r="FI100" i="10"/>
  <c r="FN100" i="10"/>
  <c r="DX100" i="10"/>
  <c r="FP100" i="10"/>
  <c r="EH100" i="10"/>
  <c r="EF100" i="10"/>
  <c r="EI100" i="10"/>
  <c r="ED100" i="10"/>
  <c r="EO105" i="9"/>
  <c r="FJ105" i="9"/>
  <c r="FE105" i="9"/>
  <c r="EZ105" i="9"/>
  <c r="EY105" i="9"/>
  <c r="FF105" i="9"/>
  <c r="FA105" i="9"/>
  <c r="FB105" i="9"/>
  <c r="EV105" i="9"/>
  <c r="FG105" i="9"/>
  <c r="EW105" i="9"/>
  <c r="ES105" i="9"/>
  <c r="ER105" i="9"/>
  <c r="EE105" i="9"/>
  <c r="DX105" i="9"/>
  <c r="EF105" i="9"/>
  <c r="EA105" i="9"/>
  <c r="DZ105" i="9"/>
  <c r="EJ105" i="9"/>
  <c r="FN105" i="9"/>
  <c r="EB105" i="9"/>
  <c r="ET105" i="9"/>
  <c r="FP105" i="9"/>
  <c r="EP105" i="9"/>
  <c r="FK105" i="9"/>
  <c r="EI105" i="9"/>
  <c r="FH105" i="9"/>
  <c r="EX105" i="9"/>
  <c r="FQ105" i="9"/>
  <c r="EM105" i="9"/>
  <c r="EU105" i="9"/>
  <c r="FM105" i="9"/>
  <c r="EK105" i="9"/>
  <c r="EL105" i="9"/>
  <c r="FD105" i="9"/>
  <c r="ED105" i="9"/>
  <c r="FI105" i="9"/>
  <c r="EH105" i="9"/>
  <c r="FL105" i="9"/>
  <c r="EN105" i="9"/>
  <c r="DY105" i="9"/>
  <c r="FC105" i="9"/>
  <c r="EG105" i="9"/>
  <c r="FO105" i="9"/>
  <c r="EQ105" i="9"/>
  <c r="EC105" i="9"/>
  <c r="EN39" i="9"/>
  <c r="EP39" i="9"/>
  <c r="EQ39" i="9"/>
  <c r="ER39" i="9"/>
  <c r="EO39" i="9"/>
  <c r="EY39" i="9"/>
  <c r="FE39" i="9"/>
  <c r="ED39" i="9"/>
  <c r="FF39" i="9"/>
  <c r="DZ39" i="9"/>
  <c r="FO39" i="9"/>
  <c r="FB39" i="9"/>
  <c r="EG39" i="9"/>
  <c r="FK39" i="9"/>
  <c r="EK39" i="9"/>
  <c r="EI39" i="9"/>
  <c r="FG39" i="9"/>
  <c r="EV39" i="9"/>
  <c r="DY39" i="9"/>
  <c r="FL39" i="9"/>
  <c r="EL39" i="9"/>
  <c r="EU39" i="9"/>
  <c r="FM39" i="9"/>
  <c r="EZ39" i="9"/>
  <c r="EH39" i="9"/>
  <c r="EF39" i="9"/>
  <c r="FC39" i="9"/>
  <c r="EA39" i="9"/>
  <c r="EE39" i="9"/>
  <c r="FQ39" i="9"/>
  <c r="EB39" i="9"/>
  <c r="FI39" i="9"/>
  <c r="FA39" i="9"/>
  <c r="EJ39" i="9"/>
  <c r="EX39" i="9"/>
  <c r="FP39" i="9"/>
  <c r="ES39" i="9"/>
  <c r="FH39" i="9"/>
  <c r="EW39" i="9"/>
  <c r="FD39" i="9"/>
  <c r="ET39" i="9"/>
  <c r="EM39" i="9"/>
  <c r="FN39" i="9"/>
  <c r="EC39" i="9"/>
  <c r="FJ39" i="9"/>
  <c r="DX39" i="9"/>
  <c r="EF52" i="10"/>
  <c r="EG52" i="10"/>
  <c r="EA52" i="10"/>
  <c r="FH52" i="10"/>
  <c r="EO67" i="9"/>
  <c r="EU67" i="9"/>
  <c r="FM67" i="9"/>
  <c r="EV67" i="9"/>
  <c r="EI67" i="9"/>
  <c r="EN67" i="9"/>
  <c r="FE67" i="9"/>
  <c r="EJ67" i="9"/>
  <c r="DZ67" i="9"/>
  <c r="FJ67" i="9"/>
  <c r="EL67" i="9"/>
  <c r="EA67" i="9"/>
  <c r="FF67" i="9"/>
  <c r="FP67" i="9"/>
  <c r="DX67" i="9"/>
  <c r="FB67" i="9"/>
  <c r="FL67" i="9"/>
  <c r="DY67" i="9"/>
  <c r="EX67" i="9"/>
  <c r="FH67" i="9"/>
  <c r="EF67" i="9"/>
  <c r="ET67" i="9"/>
  <c r="FD67" i="9"/>
  <c r="EC67" i="9"/>
  <c r="FO67" i="9"/>
  <c r="EP67" i="9"/>
  <c r="EZ67" i="9"/>
  <c r="ED67" i="9"/>
  <c r="FK67" i="9"/>
  <c r="EM67" i="9"/>
  <c r="ER67" i="9"/>
  <c r="FG67" i="9"/>
  <c r="FQ67" i="9"/>
  <c r="EK67" i="9"/>
  <c r="FC67" i="9"/>
  <c r="FI67" i="9"/>
  <c r="EG67" i="9"/>
  <c r="EY67" i="9"/>
  <c r="FA67" i="9"/>
  <c r="EH67" i="9"/>
  <c r="EQ67" i="9"/>
  <c r="EW67" i="9"/>
  <c r="EE67" i="9"/>
  <c r="FN67" i="9"/>
  <c r="ES67" i="9"/>
  <c r="EB67" i="9"/>
  <c r="DX84" i="10"/>
  <c r="FM84" i="10"/>
  <c r="FL84" i="10"/>
  <c r="FH84" i="10"/>
  <c r="FN84" i="10"/>
  <c r="EC106" i="10"/>
  <c r="FG106" i="10"/>
  <c r="ED106" i="10"/>
  <c r="FJ106" i="10"/>
  <c r="DZ106" i="10"/>
  <c r="FM106" i="10"/>
  <c r="FP106" i="10"/>
  <c r="EA106" i="10"/>
  <c r="FK106" i="10"/>
  <c r="FH106" i="10"/>
  <c r="EI106" i="10"/>
  <c r="FL106" i="10"/>
  <c r="FI106" i="10"/>
  <c r="EB106" i="10"/>
  <c r="DW106" i="10"/>
  <c r="FO106" i="10"/>
  <c r="DX106" i="10"/>
  <c r="DY106" i="10"/>
  <c r="FF106" i="10"/>
  <c r="FN106" i="10"/>
  <c r="EF106" i="10"/>
  <c r="EH106" i="10"/>
  <c r="EE106" i="10"/>
  <c r="EG106" i="10"/>
  <c r="EN17" i="9"/>
  <c r="ER17" i="9"/>
  <c r="EQ17" i="9"/>
  <c r="EO17" i="9"/>
  <c r="EP17" i="9"/>
  <c r="EY17" i="9"/>
  <c r="EJ17" i="9"/>
  <c r="EL17" i="9"/>
  <c r="EI17" i="9"/>
  <c r="EW17" i="9"/>
  <c r="FQ17" i="9"/>
  <c r="EE17" i="9"/>
  <c r="ET17" i="9"/>
  <c r="FM17" i="9"/>
  <c r="EA17" i="9"/>
  <c r="EK17" i="9"/>
  <c r="FP17" i="9"/>
  <c r="EF17" i="9"/>
  <c r="EX17" i="9"/>
  <c r="FE17" i="9"/>
  <c r="DY17" i="9"/>
  <c r="EU17" i="9"/>
  <c r="EZ17" i="9"/>
  <c r="DZ17" i="9"/>
  <c r="FO17" i="9"/>
  <c r="FK17" i="9"/>
  <c r="FJ17" i="9"/>
  <c r="FL17" i="9"/>
  <c r="FG17" i="9"/>
  <c r="FD17" i="9"/>
  <c r="FN17" i="9"/>
  <c r="DX17" i="9"/>
  <c r="FI17" i="9"/>
  <c r="EB17" i="9"/>
  <c r="FB17" i="9"/>
  <c r="ED17" i="9"/>
  <c r="EM17" i="9"/>
  <c r="FA17" i="9"/>
  <c r="EC17" i="9"/>
  <c r="EH17" i="9"/>
  <c r="EG17" i="9"/>
  <c r="EV17" i="9"/>
  <c r="ES17" i="9"/>
  <c r="FC17" i="9"/>
  <c r="FF17" i="9"/>
  <c r="FH17" i="9"/>
  <c r="EO90" i="9"/>
  <c r="ES90" i="9"/>
  <c r="FO90" i="9"/>
  <c r="EW90" i="9"/>
  <c r="EA90" i="9"/>
  <c r="EN90" i="9"/>
  <c r="FK90" i="9"/>
  <c r="ET90" i="9"/>
  <c r="ED90" i="9"/>
  <c r="EJ90" i="9"/>
  <c r="FG90" i="9"/>
  <c r="EK90" i="9"/>
  <c r="EH90" i="9"/>
  <c r="FP90" i="9"/>
  <c r="FC90" i="9"/>
  <c r="EE90" i="9"/>
  <c r="FL90" i="9"/>
  <c r="EX90" i="9"/>
  <c r="DY90" i="9"/>
  <c r="FH90" i="9"/>
  <c r="EU90" i="9"/>
  <c r="DX90" i="9"/>
  <c r="FM90" i="9"/>
  <c r="EY90" i="9"/>
  <c r="EL90" i="9"/>
  <c r="EI90" i="9"/>
  <c r="FI90" i="9"/>
  <c r="EV90" i="9"/>
  <c r="FN90" i="9"/>
  <c r="EG90" i="9"/>
  <c r="FE90" i="9"/>
  <c r="ER90" i="9"/>
  <c r="FJ90" i="9"/>
  <c r="EF90" i="9"/>
  <c r="EZ90" i="9"/>
  <c r="EM90" i="9"/>
  <c r="FF90" i="9"/>
  <c r="EC90" i="9"/>
  <c r="FB90" i="9"/>
  <c r="FD90" i="9"/>
  <c r="EP90" i="9"/>
  <c r="EQ90" i="9"/>
  <c r="FA90" i="9"/>
  <c r="EB90" i="9"/>
  <c r="DZ90" i="9"/>
  <c r="FQ90" i="9"/>
  <c r="EC94" i="10"/>
  <c r="DW94" i="10"/>
  <c r="EA94" i="10"/>
  <c r="FJ94" i="10"/>
  <c r="FG94" i="10"/>
  <c r="DX94" i="10"/>
  <c r="FK94" i="10"/>
  <c r="FO94" i="10"/>
  <c r="DZ94" i="10"/>
  <c r="FL94" i="10"/>
  <c r="ED94" i="10"/>
  <c r="FP94" i="10"/>
  <c r="FF94" i="10"/>
  <c r="DY94" i="10"/>
  <c r="FI94" i="10"/>
  <c r="EB94" i="10"/>
  <c r="FM94" i="10"/>
  <c r="FH94" i="10"/>
  <c r="FN94" i="10"/>
  <c r="EG94" i="10"/>
  <c r="EI94" i="10"/>
  <c r="EH94" i="10"/>
  <c r="EF94" i="10"/>
  <c r="EE94" i="10"/>
  <c r="ER10" i="9"/>
  <c r="EP10" i="9"/>
  <c r="EQ10" i="9"/>
  <c r="EN10" i="9"/>
  <c r="EO10" i="9"/>
  <c r="EZ10" i="9"/>
  <c r="EL10" i="9"/>
  <c r="EC10" i="9"/>
  <c r="ET10" i="9"/>
  <c r="EJ10" i="9"/>
  <c r="FN10" i="9"/>
  <c r="DZ10" i="9"/>
  <c r="EW10" i="9"/>
  <c r="FL10" i="9"/>
  <c r="FF10" i="9"/>
  <c r="EG10" i="9"/>
  <c r="FE10" i="9"/>
  <c r="EK10" i="9"/>
  <c r="FP10" i="9"/>
  <c r="EB10" i="9"/>
  <c r="FH10" i="9"/>
  <c r="EI10" i="9"/>
  <c r="FD10" i="9"/>
  <c r="DX10" i="9"/>
  <c r="EY10" i="9"/>
  <c r="FA10" i="9"/>
  <c r="DY10" i="9"/>
  <c r="EX10" i="9"/>
  <c r="EM10" i="9"/>
  <c r="EH10" i="9"/>
  <c r="EV10" i="9"/>
  <c r="FO10" i="9"/>
  <c r="ED10" i="9"/>
  <c r="EU10" i="9"/>
  <c r="FK10" i="9"/>
  <c r="EF10" i="9"/>
  <c r="ES10" i="9"/>
  <c r="FG10" i="9"/>
  <c r="EE10" i="9"/>
  <c r="FQ10" i="9"/>
  <c r="FC10" i="9"/>
  <c r="EA10" i="9"/>
  <c r="FM10" i="9"/>
  <c r="FJ10" i="9"/>
  <c r="FI10" i="9"/>
  <c r="FB10" i="9"/>
  <c r="EN22" i="9"/>
  <c r="EO22" i="9"/>
  <c r="EQ22" i="9"/>
  <c r="EP22" i="9"/>
  <c r="ER22" i="9"/>
  <c r="FB22" i="9"/>
  <c r="EZ22" i="9"/>
  <c r="DZ22" i="9"/>
  <c r="EK22" i="9"/>
  <c r="EM22" i="9"/>
  <c r="EC22" i="9"/>
  <c r="EU22" i="9"/>
  <c r="FQ22" i="9"/>
  <c r="FP22" i="9"/>
  <c r="EA22" i="9"/>
  <c r="EX22" i="9"/>
  <c r="EJ22" i="9"/>
  <c r="ED22" i="9"/>
  <c r="FM22" i="9"/>
  <c r="EE22" i="9"/>
  <c r="FH22" i="9"/>
  <c r="DX22" i="9"/>
  <c r="FE22" i="9"/>
  <c r="DY22" i="9"/>
  <c r="FA22" i="9"/>
  <c r="EI22" i="9"/>
  <c r="ES22" i="9"/>
  <c r="FO22" i="9"/>
  <c r="EB22" i="9"/>
  <c r="ET22" i="9"/>
  <c r="FK22" i="9"/>
  <c r="EG22" i="9"/>
  <c r="EY22" i="9"/>
  <c r="FL22" i="9"/>
  <c r="EF22" i="9"/>
  <c r="EW22" i="9"/>
  <c r="FD22" i="9"/>
  <c r="EH22" i="9"/>
  <c r="EV22" i="9"/>
  <c r="FJ22" i="9"/>
  <c r="FN22" i="9"/>
  <c r="FG22" i="9"/>
  <c r="FI22" i="9"/>
  <c r="FC22" i="9"/>
  <c r="FF22" i="9"/>
  <c r="EL22" i="9"/>
  <c r="FH15" i="10"/>
  <c r="FO15" i="10"/>
  <c r="EI15" i="10"/>
  <c r="FJ15" i="10"/>
  <c r="EE15" i="10"/>
  <c r="FG15" i="10"/>
  <c r="EH15" i="10"/>
  <c r="DZ15" i="10"/>
  <c r="EG15" i="10"/>
  <c r="FK15" i="10"/>
  <c r="DW15" i="10"/>
  <c r="DY15" i="10"/>
  <c r="FL15" i="10"/>
  <c r="EB15" i="10"/>
  <c r="FM15" i="10"/>
  <c r="EF15" i="10"/>
  <c r="EC15" i="10"/>
  <c r="ED15" i="10"/>
  <c r="DX15" i="10"/>
  <c r="FP15" i="10"/>
  <c r="EA15" i="10"/>
  <c r="FN15" i="10"/>
  <c r="FI15" i="10"/>
  <c r="EO43" i="9"/>
  <c r="EV43" i="9"/>
  <c r="FQ43" i="9"/>
  <c r="EN43" i="9"/>
  <c r="EE43" i="9"/>
  <c r="FO43" i="9"/>
  <c r="FM43" i="9"/>
  <c r="EC43" i="9"/>
  <c r="FH43" i="9"/>
  <c r="FJ43" i="9"/>
  <c r="EA43" i="9"/>
  <c r="FG43" i="9"/>
  <c r="FE43" i="9"/>
  <c r="DX43" i="9"/>
  <c r="EU43" i="9"/>
  <c r="FC43" i="9"/>
  <c r="FA43" i="9"/>
  <c r="EB43" i="9"/>
  <c r="EW43" i="9"/>
  <c r="EP43" i="9"/>
  <c r="EJ43" i="9"/>
  <c r="EH43" i="9"/>
  <c r="ES43" i="9"/>
  <c r="EM43" i="9"/>
  <c r="EK43" i="9"/>
  <c r="EG43" i="9"/>
  <c r="EY43" i="9"/>
  <c r="FN43" i="9"/>
  <c r="FP43" i="9"/>
  <c r="DZ43" i="9"/>
  <c r="EX43" i="9"/>
  <c r="FK43" i="9"/>
  <c r="FL43" i="9"/>
  <c r="DY43" i="9"/>
  <c r="ET43" i="9"/>
  <c r="FF43" i="9"/>
  <c r="FI43" i="9"/>
  <c r="EI43" i="9"/>
  <c r="ER43" i="9"/>
  <c r="FB43" i="9"/>
  <c r="FD43" i="9"/>
  <c r="ED43" i="9"/>
  <c r="EQ43" i="9"/>
  <c r="EL43" i="9"/>
  <c r="EZ43" i="9"/>
  <c r="EF43" i="9"/>
  <c r="EC98" i="10"/>
  <c r="EA98" i="10"/>
  <c r="DZ98" i="10"/>
  <c r="FJ98" i="10"/>
  <c r="FO98" i="10"/>
  <c r="FK98" i="10"/>
  <c r="FF98" i="10"/>
  <c r="FH98" i="10"/>
  <c r="FI98" i="10"/>
  <c r="EB98" i="10"/>
  <c r="EF98" i="10"/>
  <c r="FG98" i="10"/>
  <c r="DY98" i="10"/>
  <c r="FN98" i="10"/>
  <c r="FP98" i="10"/>
  <c r="FL98" i="10"/>
  <c r="EH98" i="10"/>
  <c r="FM98" i="10"/>
  <c r="EI98" i="10"/>
  <c r="EG98" i="10"/>
  <c r="ED98" i="10"/>
  <c r="DX98" i="10"/>
  <c r="EE98" i="10"/>
  <c r="DW98" i="10"/>
  <c r="EF56" i="10"/>
  <c r="EI56" i="10"/>
  <c r="FP56" i="10"/>
  <c r="ED56" i="10"/>
  <c r="DW56" i="10"/>
  <c r="FO56" i="10"/>
  <c r="EA56" i="10"/>
  <c r="FG56" i="10"/>
  <c r="EH56" i="10"/>
  <c r="FH56" i="10"/>
  <c r="EE56" i="10"/>
  <c r="FK56" i="10"/>
  <c r="EG56" i="10"/>
  <c r="DZ56" i="10"/>
  <c r="EC56" i="10"/>
  <c r="FN56" i="10"/>
  <c r="EB56" i="10"/>
  <c r="FJ56" i="10"/>
  <c r="FL56" i="10"/>
  <c r="FI56" i="10"/>
  <c r="DX56" i="10"/>
  <c r="DY56" i="10"/>
  <c r="FM56" i="10"/>
  <c r="EO92" i="9"/>
  <c r="EL92" i="9"/>
  <c r="FC92" i="9"/>
  <c r="EQ92" i="9"/>
  <c r="EE92" i="9"/>
  <c r="FL92" i="9"/>
  <c r="EV92" i="9"/>
  <c r="EF92" i="9"/>
  <c r="FD92" i="9"/>
  <c r="EN92" i="9"/>
  <c r="DX92" i="9"/>
  <c r="FN92" i="9"/>
  <c r="FA92" i="9"/>
  <c r="EJ92" i="9"/>
  <c r="DZ92" i="9"/>
  <c r="FE92" i="9"/>
  <c r="ER92" i="9"/>
  <c r="FI92" i="9"/>
  <c r="EA92" i="9"/>
  <c r="ES92" i="9"/>
  <c r="FJ92" i="9"/>
  <c r="EY92" i="9"/>
  <c r="EI92" i="9"/>
  <c r="EZ92" i="9"/>
  <c r="EB92" i="9"/>
  <c r="EU92" i="9"/>
  <c r="FM92" i="9"/>
  <c r="FO92" i="9"/>
  <c r="FG92" i="9"/>
  <c r="FF92" i="9"/>
  <c r="EX92" i="9"/>
  <c r="FB92" i="9"/>
  <c r="EP92" i="9"/>
  <c r="ET92" i="9"/>
  <c r="FQ92" i="9"/>
  <c r="EM92" i="9"/>
  <c r="FK92" i="9"/>
  <c r="DY92" i="9"/>
  <c r="EW92" i="9"/>
  <c r="EC92" i="9"/>
  <c r="EK92" i="9"/>
  <c r="ED92" i="9"/>
  <c r="FP92" i="9"/>
  <c r="EG92" i="9"/>
  <c r="FH92" i="9"/>
  <c r="EH92" i="9"/>
  <c r="DY14" i="10"/>
  <c r="EB14" i="10"/>
  <c r="EE14" i="10"/>
  <c r="FJ14" i="10"/>
  <c r="FM14" i="10"/>
  <c r="FK14" i="10"/>
  <c r="ED14" i="10"/>
  <c r="EF14" i="10"/>
  <c r="DZ14" i="10"/>
  <c r="EI14" i="10"/>
  <c r="DW14" i="10"/>
  <c r="EC14" i="10"/>
  <c r="FN14" i="10"/>
  <c r="EG14" i="10"/>
  <c r="FG14" i="10"/>
  <c r="DX14" i="10"/>
  <c r="FP14" i="10"/>
  <c r="FH14" i="10"/>
  <c r="FL14" i="10"/>
  <c r="FI14" i="10"/>
  <c r="FO14" i="10"/>
  <c r="EH14" i="10"/>
  <c r="EA14" i="10"/>
  <c r="EO104" i="9"/>
  <c r="FN104" i="9"/>
  <c r="FA104" i="9"/>
  <c r="EJ104" i="9"/>
  <c r="DZ104" i="9"/>
  <c r="FG104" i="9"/>
  <c r="EK104" i="9"/>
  <c r="FF104" i="9"/>
  <c r="ED104" i="9"/>
  <c r="EX104" i="9"/>
  <c r="FP104" i="9"/>
  <c r="FB104" i="9"/>
  <c r="EC104" i="9"/>
  <c r="ER104" i="9"/>
  <c r="FK104" i="9"/>
  <c r="EY104" i="9"/>
  <c r="EA104" i="9"/>
  <c r="EL104" i="9"/>
  <c r="FC104" i="9"/>
  <c r="EP104" i="9"/>
  <c r="EI104" i="9"/>
  <c r="FL104" i="9"/>
  <c r="EV104" i="9"/>
  <c r="DY104" i="9"/>
  <c r="FH104" i="9"/>
  <c r="EH104" i="9"/>
  <c r="EZ104" i="9"/>
  <c r="EF104" i="9"/>
  <c r="ET104" i="9"/>
  <c r="EN104" i="9"/>
  <c r="FI104" i="9"/>
  <c r="FO104" i="9"/>
  <c r="FE104" i="9"/>
  <c r="FJ104" i="9"/>
  <c r="EQ104" i="9"/>
  <c r="ES104" i="9"/>
  <c r="FQ104" i="9"/>
  <c r="EM104" i="9"/>
  <c r="FM104" i="9"/>
  <c r="EB104" i="9"/>
  <c r="FD104" i="9"/>
  <c r="DX104" i="9"/>
  <c r="EU104" i="9"/>
  <c r="EG104" i="9"/>
  <c r="EW104" i="9"/>
  <c r="EE104" i="9"/>
  <c r="FG6" i="10"/>
  <c r="EB6" i="10"/>
  <c r="DZ6" i="10"/>
  <c r="FM6" i="10"/>
  <c r="FP6" i="10"/>
  <c r="EC6" i="10"/>
  <c r="FN6" i="10"/>
  <c r="EH6" i="10"/>
  <c r="FH6" i="10"/>
  <c r="EE6" i="10"/>
  <c r="ED6" i="10"/>
  <c r="EA6" i="10"/>
  <c r="DW6" i="10"/>
  <c r="FI6" i="10"/>
  <c r="FL6" i="10"/>
  <c r="DX6" i="10"/>
  <c r="FJ6" i="10"/>
  <c r="FK6" i="10"/>
  <c r="DY6" i="10"/>
  <c r="EF6" i="10"/>
  <c r="FO6" i="10"/>
  <c r="EI6" i="10"/>
  <c r="EG6" i="10"/>
  <c r="FF85" i="10"/>
  <c r="FG85" i="10"/>
  <c r="FI85" i="10"/>
  <c r="EO89" i="9"/>
  <c r="FP89" i="9"/>
  <c r="FO89" i="9"/>
  <c r="FJ89" i="9"/>
  <c r="FI89" i="9"/>
  <c r="FC89" i="9"/>
  <c r="FG89" i="9"/>
  <c r="EW89" i="9"/>
  <c r="EZ89" i="9"/>
  <c r="EV89" i="9"/>
  <c r="EU89" i="9"/>
  <c r="EP89" i="9"/>
  <c r="ES89" i="9"/>
  <c r="EN89" i="9"/>
  <c r="EM89" i="9"/>
  <c r="EG89" i="9"/>
  <c r="EH89" i="9"/>
  <c r="EF89" i="9"/>
  <c r="DX89" i="9"/>
  <c r="FH89" i="9"/>
  <c r="FN89" i="9"/>
  <c r="EY89" i="9"/>
  <c r="FE89" i="9"/>
  <c r="ER89" i="9"/>
  <c r="FA89" i="9"/>
  <c r="EK89" i="9"/>
  <c r="ET89" i="9"/>
  <c r="FQ89" i="9"/>
  <c r="EI89" i="9"/>
  <c r="EL89" i="9"/>
  <c r="FM89" i="9"/>
  <c r="EC89" i="9"/>
  <c r="EA89" i="9"/>
  <c r="FD89" i="9"/>
  <c r="FK89" i="9"/>
  <c r="ED89" i="9"/>
  <c r="FB89" i="9"/>
  <c r="FF89" i="9"/>
  <c r="EJ89" i="9"/>
  <c r="EX89" i="9"/>
  <c r="EE89" i="9"/>
  <c r="EQ89" i="9"/>
  <c r="EB89" i="9"/>
  <c r="DZ89" i="9"/>
  <c r="FL89" i="9"/>
  <c r="DY89" i="9"/>
  <c r="EO93" i="9"/>
  <c r="ER93" i="9"/>
  <c r="FH93" i="9"/>
  <c r="ES93" i="9"/>
  <c r="DZ93" i="9"/>
  <c r="FL93" i="9"/>
  <c r="EY93" i="9"/>
  <c r="EA93" i="9"/>
  <c r="FI93" i="9"/>
  <c r="ET93" i="9"/>
  <c r="ED93" i="9"/>
  <c r="FD93" i="9"/>
  <c r="EV93" i="9"/>
  <c r="EF93" i="9"/>
  <c r="FE93" i="9"/>
  <c r="EN93" i="9"/>
  <c r="FF93" i="9"/>
  <c r="EI93" i="9"/>
  <c r="FA93" i="9"/>
  <c r="EJ93" i="9"/>
  <c r="FB93" i="9"/>
  <c r="EB93" i="9"/>
  <c r="FQ93" i="9"/>
  <c r="EM93" i="9"/>
  <c r="FJ93" i="9"/>
  <c r="FK93" i="9"/>
  <c r="EK93" i="9"/>
  <c r="EP93" i="9"/>
  <c r="EZ93" i="9"/>
  <c r="EE93" i="9"/>
  <c r="EQ93" i="9"/>
  <c r="DY93" i="9"/>
  <c r="EX93" i="9"/>
  <c r="EL93" i="9"/>
  <c r="EH93" i="9"/>
  <c r="EG93" i="9"/>
  <c r="FO93" i="9"/>
  <c r="EC93" i="9"/>
  <c r="EW93" i="9"/>
  <c r="DX93" i="9"/>
  <c r="FP93" i="9"/>
  <c r="EU93" i="9"/>
  <c r="FN93" i="9"/>
  <c r="FG93" i="9"/>
  <c r="FC93" i="9"/>
  <c r="FM93" i="9"/>
  <c r="EO120" i="9"/>
  <c r="FK120" i="9"/>
  <c r="ER120" i="9"/>
  <c r="EB120" i="9"/>
  <c r="FL120" i="9"/>
  <c r="EY120" i="9"/>
  <c r="FQ120" i="9"/>
  <c r="EE120" i="9"/>
  <c r="FH120" i="9"/>
  <c r="ES120" i="9"/>
  <c r="FM120" i="9"/>
  <c r="EF120" i="9"/>
  <c r="FD120" i="9"/>
  <c r="EP120" i="9"/>
  <c r="FI120" i="9"/>
  <c r="ED120" i="9"/>
  <c r="ET120" i="9"/>
  <c r="FN120" i="9"/>
  <c r="FA120" i="9"/>
  <c r="DY120" i="9"/>
  <c r="EJ120" i="9"/>
  <c r="FB120" i="9"/>
  <c r="EK120" i="9"/>
  <c r="EC120" i="9"/>
  <c r="EZ120" i="9"/>
  <c r="FE120" i="9"/>
  <c r="EV120" i="9"/>
  <c r="EU120" i="9"/>
  <c r="EN120" i="9"/>
  <c r="EW120" i="9"/>
  <c r="FO120" i="9"/>
  <c r="EA120" i="9"/>
  <c r="FG120" i="9"/>
  <c r="EG120" i="9"/>
  <c r="FC120" i="9"/>
  <c r="DZ120" i="9"/>
  <c r="EM120" i="9"/>
  <c r="EI120" i="9"/>
  <c r="FJ120" i="9"/>
  <c r="EH120" i="9"/>
  <c r="FF120" i="9"/>
  <c r="DX120" i="9"/>
  <c r="EX120" i="9"/>
  <c r="EQ120" i="9"/>
  <c r="FP120" i="9"/>
  <c r="EL120" i="9"/>
  <c r="EH5" i="10"/>
  <c r="DW5" i="10"/>
  <c r="FI5" i="10"/>
  <c r="FP5" i="10"/>
  <c r="FI64" i="10"/>
  <c r="FH64" i="10"/>
  <c r="EI64" i="10"/>
  <c r="FL64" i="10"/>
  <c r="EE64" i="10"/>
  <c r="FN64" i="10"/>
  <c r="EF64" i="10"/>
  <c r="DX64" i="10"/>
  <c r="EH64" i="10"/>
  <c r="FM64" i="10"/>
  <c r="FO64" i="10"/>
  <c r="EA64" i="10"/>
  <c r="FP64" i="10"/>
  <c r="EC64" i="10"/>
  <c r="EG64" i="10"/>
  <c r="DZ64" i="10"/>
  <c r="FJ64" i="10"/>
  <c r="EB64" i="10"/>
  <c r="DW64" i="10"/>
  <c r="FG64" i="10"/>
  <c r="FK64" i="10"/>
  <c r="ED64" i="10"/>
  <c r="DY64" i="10"/>
  <c r="AC68" i="11"/>
  <c r="Z63" i="11"/>
  <c r="AC98" i="11"/>
  <c r="Z74" i="11"/>
  <c r="AC93" i="11"/>
  <c r="AC85" i="11"/>
  <c r="Z97" i="11"/>
  <c r="Z61" i="11"/>
  <c r="AC86" i="11"/>
  <c r="T70" i="11"/>
  <c r="T87" i="11"/>
  <c r="T78" i="11"/>
  <c r="T86" i="11"/>
  <c r="T58" i="11"/>
  <c r="W80" i="11"/>
  <c r="W86" i="11"/>
  <c r="AC73" i="11"/>
  <c r="Z98" i="11"/>
  <c r="Z82" i="11"/>
  <c r="Z93" i="11"/>
  <c r="AC60" i="11"/>
  <c r="AC82" i="11"/>
  <c r="AC76" i="11"/>
  <c r="Z53" i="11"/>
  <c r="T83" i="11"/>
  <c r="W91" i="11"/>
  <c r="W76" i="11"/>
  <c r="AC81" i="11"/>
  <c r="AC74" i="11"/>
  <c r="Z90" i="11"/>
  <c r="AC78" i="11"/>
  <c r="Z73" i="11"/>
  <c r="AC96" i="11"/>
  <c r="AC84" i="11"/>
  <c r="T79" i="11"/>
  <c r="AC89" i="11"/>
  <c r="AC90" i="11"/>
  <c r="AC72" i="11"/>
  <c r="AC92" i="11"/>
  <c r="Z81" i="11"/>
  <c r="Z58" i="11"/>
  <c r="AC56" i="11"/>
  <c r="W93" i="11"/>
  <c r="T74" i="11"/>
  <c r="T91" i="11"/>
  <c r="T84" i="11"/>
  <c r="T64" i="11"/>
  <c r="W92" i="11"/>
  <c r="W74" i="11"/>
  <c r="Z77" i="11"/>
  <c r="AC53" i="11"/>
  <c r="AC80" i="11"/>
  <c r="AC57" i="11"/>
  <c r="Z89" i="11"/>
  <c r="Z66" i="11"/>
  <c r="Z72" i="11"/>
  <c r="T71" i="11"/>
  <c r="W90" i="11"/>
  <c r="W55" i="11"/>
  <c r="W79" i="11"/>
  <c r="T57" i="11"/>
  <c r="T95" i="11"/>
  <c r="W71" i="11"/>
  <c r="W98" i="11"/>
  <c r="Z85" i="11"/>
  <c r="Z54" i="11"/>
  <c r="AC88" i="11"/>
  <c r="AC65" i="11"/>
  <c r="Z71" i="11"/>
  <c r="Z56" i="11"/>
  <c r="Z80" i="11"/>
  <c r="T75" i="11"/>
  <c r="T88" i="11"/>
  <c r="T62" i="11"/>
  <c r="T98" i="11"/>
  <c r="W61" i="11"/>
  <c r="W81" i="11"/>
  <c r="W56" i="11"/>
  <c r="T69" i="11"/>
  <c r="Z57" i="11"/>
  <c r="Z62" i="11"/>
  <c r="Z67" i="11"/>
  <c r="AC55" i="11"/>
  <c r="AC79" i="11"/>
  <c r="Z64" i="11"/>
  <c r="Z88" i="11"/>
  <c r="W78" i="11"/>
  <c r="T54" i="11"/>
  <c r="W97" i="11"/>
  <c r="T89" i="11"/>
  <c r="T56" i="11"/>
  <c r="AC61" i="11"/>
  <c r="AC75" i="11"/>
  <c r="Z70" i="11"/>
  <c r="Z76" i="11"/>
  <c r="AC63" i="11"/>
  <c r="AC87" i="11"/>
  <c r="AC54" i="11"/>
  <c r="Z87" i="11"/>
  <c r="T96" i="11"/>
  <c r="W60" i="11"/>
  <c r="W89" i="11"/>
  <c r="AC69" i="11"/>
  <c r="AC83" i="11"/>
  <c r="Z60" i="11"/>
  <c r="Z84" i="11"/>
  <c r="AC71" i="11"/>
  <c r="Z83" i="11"/>
  <c r="AC62" i="11"/>
  <c r="Z96" i="11"/>
  <c r="AC59" i="11"/>
  <c r="AC67" i="11"/>
  <c r="AC91" i="11"/>
  <c r="AC58" i="11"/>
  <c r="Z92" i="11"/>
  <c r="Z65" i="11"/>
  <c r="AC94" i="11"/>
  <c r="Z78" i="11"/>
  <c r="AC97" i="11"/>
  <c r="W67" i="11"/>
  <c r="W64" i="11"/>
  <c r="W96" i="11"/>
  <c r="W77" i="11"/>
  <c r="Z91" i="11"/>
  <c r="T85" i="11"/>
  <c r="W68" i="11"/>
  <c r="T93" i="11"/>
  <c r="W85" i="11"/>
  <c r="Z59" i="11"/>
  <c r="T61" i="11"/>
  <c r="T55" i="11"/>
  <c r="W88" i="11"/>
  <c r="T67" i="11"/>
  <c r="AC77" i="11"/>
  <c r="W58" i="11"/>
  <c r="W63" i="11"/>
  <c r="W75" i="11"/>
  <c r="T68" i="11"/>
  <c r="AC95" i="11"/>
  <c r="T59" i="11"/>
  <c r="T53" i="11"/>
  <c r="T90" i="11"/>
  <c r="T76" i="11"/>
  <c r="Z94" i="11"/>
  <c r="W87" i="11"/>
  <c r="W62" i="11"/>
  <c r="W69" i="11"/>
  <c r="T66" i="11"/>
  <c r="Z69" i="11"/>
  <c r="W66" i="11"/>
  <c r="W59" i="11"/>
  <c r="T72" i="11"/>
  <c r="T80" i="11"/>
  <c r="Z55" i="11"/>
  <c r="Z86" i="11"/>
  <c r="W82" i="11"/>
  <c r="W95" i="11"/>
  <c r="Z75" i="11"/>
  <c r="Z95" i="11"/>
  <c r="W65" i="11"/>
  <c r="T73" i="11"/>
  <c r="W54" i="11"/>
  <c r="AC66" i="11"/>
  <c r="AC70" i="11"/>
  <c r="T65" i="11"/>
  <c r="T60" i="11"/>
  <c r="W53" i="11"/>
  <c r="Z68" i="11"/>
  <c r="W94" i="11"/>
  <c r="T92" i="11"/>
  <c r="W70" i="11"/>
  <c r="W73" i="11"/>
  <c r="AC64" i="11"/>
  <c r="T81" i="11"/>
  <c r="W72" i="11"/>
  <c r="W84" i="11"/>
  <c r="T97" i="11"/>
  <c r="T77" i="11"/>
  <c r="T63" i="11"/>
  <c r="W83" i="11"/>
  <c r="W57" i="11"/>
  <c r="Z79" i="11"/>
  <c r="T82" i="11"/>
  <c r="T94" i="11"/>
  <c r="Q72" i="11"/>
  <c r="Q88" i="11"/>
  <c r="Q75" i="11"/>
  <c r="Q89" i="11"/>
  <c r="N89" i="11"/>
  <c r="N65" i="11"/>
  <c r="N61" i="11"/>
  <c r="N96" i="11"/>
  <c r="E57" i="11"/>
  <c r="H54" i="11"/>
  <c r="K60" i="11"/>
  <c r="E85" i="11"/>
  <c r="H84" i="11"/>
  <c r="K92" i="11"/>
  <c r="E92" i="11"/>
  <c r="H59" i="11"/>
  <c r="K70" i="11"/>
  <c r="E55" i="11"/>
  <c r="H70" i="11"/>
  <c r="K91" i="11"/>
  <c r="B97" i="11"/>
  <c r="B62" i="11"/>
  <c r="Q71" i="11"/>
  <c r="Q80" i="11"/>
  <c r="Q54" i="11"/>
  <c r="Q57" i="11"/>
  <c r="N81" i="11"/>
  <c r="N95" i="11"/>
  <c r="N92" i="11"/>
  <c r="N78" i="11"/>
  <c r="E68" i="11"/>
  <c r="H81" i="11"/>
  <c r="K53" i="11"/>
  <c r="E77" i="11"/>
  <c r="H76" i="11"/>
  <c r="K80" i="11"/>
  <c r="E58" i="11"/>
  <c r="H88" i="11"/>
  <c r="K96" i="11"/>
  <c r="E71" i="11"/>
  <c r="H95" i="11"/>
  <c r="K84" i="11"/>
  <c r="N73" i="11"/>
  <c r="Q61" i="11"/>
  <c r="Q85" i="11"/>
  <c r="Q86" i="11"/>
  <c r="N98" i="11"/>
  <c r="N87" i="11"/>
  <c r="N75" i="11"/>
  <c r="K97" i="11"/>
  <c r="E95" i="11"/>
  <c r="H97" i="11"/>
  <c r="K63" i="11"/>
  <c r="E74" i="11"/>
  <c r="H74" i="11"/>
  <c r="K78" i="11"/>
  <c r="E89" i="11"/>
  <c r="H78" i="11"/>
  <c r="K75" i="11"/>
  <c r="E96" i="11"/>
  <c r="H67" i="11"/>
  <c r="K79" i="11"/>
  <c r="B74" i="11"/>
  <c r="Q69" i="11"/>
  <c r="Q81" i="11"/>
  <c r="Q53" i="11"/>
  <c r="Q60" i="11"/>
  <c r="N91" i="11"/>
  <c r="N77" i="11"/>
  <c r="N76" i="11"/>
  <c r="E56" i="11"/>
  <c r="H65" i="11"/>
  <c r="K85" i="11"/>
  <c r="E76" i="11"/>
  <c r="H75" i="11"/>
  <c r="E72" i="11"/>
  <c r="H77" i="11"/>
  <c r="K72" i="11"/>
  <c r="E67" i="11"/>
  <c r="H92" i="11"/>
  <c r="K73" i="11"/>
  <c r="B88" i="11"/>
  <c r="Q64" i="11"/>
  <c r="Q97" i="11"/>
  <c r="Q82" i="11"/>
  <c r="Q83" i="11"/>
  <c r="N83" i="11"/>
  <c r="N74" i="11"/>
  <c r="N54" i="11"/>
  <c r="E87" i="11"/>
  <c r="H90" i="11"/>
  <c r="K65" i="11"/>
  <c r="E61" i="11"/>
  <c r="H64" i="11"/>
  <c r="K62" i="11"/>
  <c r="E80" i="11"/>
  <c r="K54" i="11"/>
  <c r="E94" i="11"/>
  <c r="H73" i="11"/>
  <c r="K74" i="11"/>
  <c r="Q59" i="11"/>
  <c r="Q68" i="11"/>
  <c r="Q98" i="11"/>
  <c r="Q55" i="11"/>
  <c r="N79" i="11"/>
  <c r="N53" i="11"/>
  <c r="N58" i="11"/>
  <c r="E64" i="11"/>
  <c r="H61" i="11"/>
  <c r="K90" i="11"/>
  <c r="E82" i="11"/>
  <c r="H85" i="11"/>
  <c r="K57" i="11"/>
  <c r="H55" i="11"/>
  <c r="K61" i="11"/>
  <c r="B69" i="11"/>
  <c r="E73" i="11"/>
  <c r="H79" i="11"/>
  <c r="B54" i="11"/>
  <c r="N70" i="11"/>
  <c r="Q76" i="11"/>
  <c r="Q95" i="11"/>
  <c r="Q65" i="11"/>
  <c r="Q84" i="11"/>
  <c r="N80" i="11"/>
  <c r="N59" i="11"/>
  <c r="N64" i="11"/>
  <c r="E84" i="11"/>
  <c r="H83" i="11"/>
  <c r="K71" i="11"/>
  <c r="E98" i="11"/>
  <c r="H53" i="11"/>
  <c r="K64" i="11"/>
  <c r="E54" i="11"/>
  <c r="H89" i="11"/>
  <c r="K55" i="11"/>
  <c r="E75" i="11"/>
  <c r="K58" i="11"/>
  <c r="B64" i="11"/>
  <c r="Q73" i="11"/>
  <c r="Q67" i="11"/>
  <c r="Q62" i="11"/>
  <c r="Q93" i="11"/>
  <c r="Q78" i="11"/>
  <c r="N62" i="11"/>
  <c r="N57" i="11"/>
  <c r="N84" i="11"/>
  <c r="E60" i="11"/>
  <c r="H57" i="11"/>
  <c r="K95" i="11"/>
  <c r="E65" i="11"/>
  <c r="H69" i="11"/>
  <c r="K89" i="11"/>
  <c r="E86" i="11"/>
  <c r="H60" i="11"/>
  <c r="K68" i="11"/>
  <c r="B92" i="11"/>
  <c r="H68" i="11"/>
  <c r="K56" i="11"/>
  <c r="B85" i="11"/>
  <c r="B96" i="11"/>
  <c r="B59" i="11"/>
  <c r="B95" i="11"/>
  <c r="N71" i="11"/>
  <c r="Q87" i="11"/>
  <c r="Q91" i="11"/>
  <c r="Q66" i="11"/>
  <c r="Q74" i="11"/>
  <c r="N60" i="11"/>
  <c r="N82" i="11"/>
  <c r="N68" i="11"/>
  <c r="E81" i="11"/>
  <c r="H71" i="11"/>
  <c r="K88" i="11"/>
  <c r="E91" i="11"/>
  <c r="H94" i="11"/>
  <c r="K69" i="11"/>
  <c r="E53" i="11"/>
  <c r="H82" i="11"/>
  <c r="K93" i="11"/>
  <c r="E70" i="11"/>
  <c r="H93" i="11"/>
  <c r="K59" i="11"/>
  <c r="B63" i="11"/>
  <c r="B56" i="11"/>
  <c r="B68" i="11"/>
  <c r="Q70" i="11"/>
  <c r="Q94" i="11"/>
  <c r="Q58" i="11"/>
  <c r="Q96" i="11"/>
  <c r="N63" i="11"/>
  <c r="N67" i="11"/>
  <c r="N97" i="11"/>
  <c r="N94" i="11"/>
  <c r="B82" i="11"/>
  <c r="E97" i="11"/>
  <c r="H96" i="11"/>
  <c r="K77" i="11"/>
  <c r="E62" i="11"/>
  <c r="H63" i="11"/>
  <c r="K94" i="11"/>
  <c r="E69" i="11"/>
  <c r="H98" i="11"/>
  <c r="K82" i="11"/>
  <c r="E90" i="11"/>
  <c r="H58" i="11"/>
  <c r="K81" i="11"/>
  <c r="B86" i="11"/>
  <c r="B79" i="11"/>
  <c r="B71" i="11"/>
  <c r="N69" i="11"/>
  <c r="Q56" i="11"/>
  <c r="Q92" i="11"/>
  <c r="Q79" i="11"/>
  <c r="N56" i="11"/>
  <c r="N93" i="11"/>
  <c r="N90" i="11"/>
  <c r="N86" i="11"/>
  <c r="B80" i="11"/>
  <c r="E79" i="11"/>
  <c r="H72" i="11"/>
  <c r="K76" i="11"/>
  <c r="E88" i="11"/>
  <c r="H87" i="11"/>
  <c r="K83" i="11"/>
  <c r="E93" i="11"/>
  <c r="H66" i="11"/>
  <c r="K98" i="11"/>
  <c r="E63" i="11"/>
  <c r="H86" i="11"/>
  <c r="K86" i="11"/>
  <c r="B58" i="11"/>
  <c r="B60" i="11"/>
  <c r="B53" i="11"/>
  <c r="N88" i="11"/>
  <c r="H56" i="11"/>
  <c r="B76" i="11"/>
  <c r="B91" i="11"/>
  <c r="N66" i="11"/>
  <c r="K67" i="11"/>
  <c r="B84" i="11"/>
  <c r="E66" i="11"/>
  <c r="B75" i="11"/>
  <c r="H91" i="11"/>
  <c r="B55" i="11"/>
  <c r="K87" i="11"/>
  <c r="B98" i="11"/>
  <c r="B70" i="11"/>
  <c r="E83" i="11"/>
  <c r="B89" i="11"/>
  <c r="N72" i="11"/>
  <c r="H62" i="11"/>
  <c r="B72" i="11"/>
  <c r="B94" i="11"/>
  <c r="B66" i="11"/>
  <c r="Q90" i="11"/>
  <c r="K66" i="11"/>
  <c r="B57" i="11"/>
  <c r="B81" i="11"/>
  <c r="B65" i="11"/>
  <c r="B77" i="11"/>
  <c r="Q77" i="11"/>
  <c r="E78" i="11"/>
  <c r="B90" i="11"/>
  <c r="B73" i="11"/>
  <c r="Q63" i="11"/>
  <c r="H80" i="11"/>
  <c r="B83" i="11"/>
  <c r="B87" i="11"/>
  <c r="B78" i="11"/>
  <c r="B67" i="11"/>
  <c r="N55" i="11"/>
  <c r="B61" i="11"/>
  <c r="B93" i="11"/>
  <c r="N85" i="11"/>
  <c r="E59" i="11"/>
  <c r="EP28" i="9"/>
  <c r="EQ28" i="9"/>
  <c r="EO28" i="9"/>
  <c r="EN28" i="9"/>
  <c r="ER28" i="9"/>
  <c r="FE28" i="9"/>
  <c r="EY28" i="9"/>
  <c r="FP28" i="9"/>
  <c r="EV28" i="9"/>
  <c r="FJ28" i="9"/>
  <c r="EX28" i="9"/>
  <c r="FL28" i="9"/>
  <c r="EW28" i="9"/>
  <c r="FK28" i="9"/>
  <c r="FI28" i="9"/>
  <c r="EA28" i="9"/>
  <c r="ET28" i="9"/>
  <c r="FG28" i="9"/>
  <c r="EG28" i="9"/>
  <c r="ES28" i="9"/>
  <c r="FC28" i="9"/>
  <c r="EH28" i="9"/>
  <c r="EU28" i="9"/>
  <c r="EL28" i="9"/>
  <c r="EE28" i="9"/>
  <c r="FQ28" i="9"/>
  <c r="FN28" i="9"/>
  <c r="DY28" i="9"/>
  <c r="FM28" i="9"/>
  <c r="FH28" i="9"/>
  <c r="DZ28" i="9"/>
  <c r="FA28" i="9"/>
  <c r="FF28" i="9"/>
  <c r="EI28" i="9"/>
  <c r="EJ28" i="9"/>
  <c r="FB28" i="9"/>
  <c r="ED28" i="9"/>
  <c r="FD28" i="9"/>
  <c r="EK28" i="9"/>
  <c r="EF28" i="9"/>
  <c r="EZ28" i="9"/>
  <c r="EB28" i="9"/>
  <c r="EM28" i="9"/>
  <c r="EC28" i="9"/>
  <c r="FO28" i="9"/>
  <c r="DX28" i="9"/>
  <c r="EO91" i="9"/>
  <c r="FE91" i="9"/>
  <c r="EN91" i="9"/>
  <c r="FF91" i="9"/>
  <c r="EC91" i="9"/>
  <c r="FA91" i="9"/>
  <c r="EJ91" i="9"/>
  <c r="FB91" i="9"/>
  <c r="DZ91" i="9"/>
  <c r="EW91" i="9"/>
  <c r="FO91" i="9"/>
  <c r="EX91" i="9"/>
  <c r="ED91" i="9"/>
  <c r="ES91" i="9"/>
  <c r="FH91" i="9"/>
  <c r="ET91" i="9"/>
  <c r="EG91" i="9"/>
  <c r="EK91" i="9"/>
  <c r="FG91" i="9"/>
  <c r="EP91" i="9"/>
  <c r="EH91" i="9"/>
  <c r="FP91" i="9"/>
  <c r="FC91" i="9"/>
  <c r="EL91" i="9"/>
  <c r="EE91" i="9"/>
  <c r="FI91" i="9"/>
  <c r="EU91" i="9"/>
  <c r="EA91" i="9"/>
  <c r="FD91" i="9"/>
  <c r="EQ91" i="9"/>
  <c r="DX91" i="9"/>
  <c r="FQ91" i="9"/>
  <c r="EZ91" i="9"/>
  <c r="EM91" i="9"/>
  <c r="DY91" i="9"/>
  <c r="FM91" i="9"/>
  <c r="EV91" i="9"/>
  <c r="FN91" i="9"/>
  <c r="EF91" i="9"/>
  <c r="ER91" i="9"/>
  <c r="EY91" i="9"/>
  <c r="FK91" i="9"/>
  <c r="EB91" i="9"/>
  <c r="EI91" i="9"/>
  <c r="FJ91" i="9"/>
  <c r="FL91" i="9"/>
  <c r="EO24" i="9"/>
  <c r="EP24" i="9"/>
  <c r="ER24" i="9"/>
  <c r="EN24" i="9"/>
  <c r="FG24" i="9"/>
  <c r="FA24" i="9"/>
  <c r="EH24" i="9"/>
  <c r="FC24" i="9"/>
  <c r="EJ24" i="9"/>
  <c r="DY24" i="9"/>
  <c r="ES24" i="9"/>
  <c r="FN24" i="9"/>
  <c r="FK24" i="9"/>
  <c r="DZ24" i="9"/>
  <c r="EU24" i="9"/>
  <c r="FI24" i="9"/>
  <c r="FL24" i="9"/>
  <c r="EB24" i="9"/>
  <c r="EW24" i="9"/>
  <c r="FF24" i="9"/>
  <c r="FD24" i="9"/>
  <c r="EI24" i="9"/>
  <c r="ET24" i="9"/>
  <c r="EK24" i="9"/>
  <c r="EM24" i="9"/>
  <c r="EG24" i="9"/>
  <c r="EV24" i="9"/>
  <c r="FQ24" i="9"/>
  <c r="EC24" i="9"/>
  <c r="FO24" i="9"/>
  <c r="FH24" i="9"/>
  <c r="DX24" i="9"/>
  <c r="FE24" i="9"/>
  <c r="FP24" i="9"/>
  <c r="EZ24" i="9"/>
  <c r="ED24" i="9"/>
  <c r="EA24" i="9"/>
  <c r="EE24" i="9"/>
  <c r="EY24" i="9"/>
  <c r="EF24" i="9"/>
  <c r="EX24" i="9"/>
  <c r="FJ24" i="9"/>
  <c r="EL24" i="9"/>
  <c r="FB24" i="9"/>
  <c r="FM24" i="9"/>
  <c r="EO25" i="9"/>
  <c r="EN25" i="9"/>
  <c r="EP25" i="9"/>
  <c r="ER25" i="9"/>
  <c r="EQ25" i="9"/>
  <c r="FK25" i="9"/>
  <c r="FI25" i="9"/>
  <c r="EB25" i="9"/>
  <c r="FF25" i="9"/>
  <c r="FD25" i="9"/>
  <c r="EE25" i="9"/>
  <c r="FB25" i="9"/>
  <c r="EZ25" i="9"/>
  <c r="EA25" i="9"/>
  <c r="EW25" i="9"/>
  <c r="FE25" i="9"/>
  <c r="FC25" i="9"/>
  <c r="DY25" i="9"/>
  <c r="FG25" i="9"/>
  <c r="EC25" i="9"/>
  <c r="EU25" i="9"/>
  <c r="EJ25" i="9"/>
  <c r="ED25" i="9"/>
  <c r="ES25" i="9"/>
  <c r="FQ25" i="9"/>
  <c r="EG25" i="9"/>
  <c r="EY25" i="9"/>
  <c r="FM25" i="9"/>
  <c r="EH25" i="9"/>
  <c r="ET25" i="9"/>
  <c r="EM25" i="9"/>
  <c r="DX25" i="9"/>
  <c r="EV25" i="9"/>
  <c r="FP25" i="9"/>
  <c r="EX25" i="9"/>
  <c r="FL25" i="9"/>
  <c r="FO25" i="9"/>
  <c r="FH25" i="9"/>
  <c r="EK25" i="9"/>
  <c r="FA25" i="9"/>
  <c r="EF25" i="9"/>
  <c r="EL25" i="9"/>
  <c r="FN25" i="9"/>
  <c r="DZ25" i="9"/>
  <c r="FJ25" i="9"/>
  <c r="EI25" i="9"/>
  <c r="EG91" i="10"/>
  <c r="FP91" i="10"/>
  <c r="EA91" i="10"/>
  <c r="FN91" i="10"/>
  <c r="EF91" i="10"/>
  <c r="FG91" i="10"/>
  <c r="ED91" i="10"/>
  <c r="FL91" i="10"/>
  <c r="EI91" i="10"/>
  <c r="FK91" i="10"/>
  <c r="EC91" i="10"/>
  <c r="EB91" i="10"/>
  <c r="EH91" i="10"/>
  <c r="FF91" i="10"/>
  <c r="EE91" i="10"/>
  <c r="FJ91" i="10"/>
  <c r="DX91" i="10"/>
  <c r="DZ91" i="10"/>
  <c r="DY91" i="10"/>
  <c r="FO91" i="10"/>
  <c r="FI91" i="10"/>
  <c r="DW91" i="10"/>
  <c r="FH91" i="10"/>
  <c r="FM91" i="10"/>
  <c r="EA10" i="10"/>
  <c r="EH10" i="10"/>
  <c r="FJ10" i="10"/>
  <c r="ED10" i="10"/>
  <c r="DZ10" i="10"/>
  <c r="EC10" i="10"/>
  <c r="FP10" i="10"/>
  <c r="EG10" i="10"/>
  <c r="FO10" i="10"/>
  <c r="FK10" i="10"/>
  <c r="FM10" i="10"/>
  <c r="EB10" i="10"/>
  <c r="DY10" i="10"/>
  <c r="FN10" i="10"/>
  <c r="EF10" i="10"/>
  <c r="EI10" i="10"/>
  <c r="EE10" i="10"/>
  <c r="DX10" i="10"/>
  <c r="DW10" i="10"/>
  <c r="FG10" i="10"/>
  <c r="FH10" i="10"/>
  <c r="FI10" i="10"/>
  <c r="FL10" i="10"/>
  <c r="EO62" i="9"/>
  <c r="EC62" i="9"/>
  <c r="FQ62" i="9"/>
  <c r="FO62" i="9"/>
  <c r="FK62" i="9"/>
  <c r="FF62" i="9"/>
  <c r="FE62" i="9"/>
  <c r="FD62" i="9"/>
  <c r="FG62" i="9"/>
  <c r="FB62" i="9"/>
  <c r="FA62" i="9"/>
  <c r="EZ62" i="9"/>
  <c r="FC62" i="9"/>
  <c r="EX62" i="9"/>
  <c r="EW62" i="9"/>
  <c r="EU62" i="9"/>
  <c r="ET62" i="9"/>
  <c r="EP62" i="9"/>
  <c r="EN62" i="9"/>
  <c r="EM62" i="9"/>
  <c r="EF62" i="9"/>
  <c r="EG62" i="9"/>
  <c r="DZ62" i="9"/>
  <c r="EH62" i="9"/>
  <c r="FL62" i="9"/>
  <c r="FM62" i="9"/>
  <c r="FJ62" i="9"/>
  <c r="FH62" i="9"/>
  <c r="ES62" i="9"/>
  <c r="EQ62" i="9"/>
  <c r="EK62" i="9"/>
  <c r="EB62" i="9"/>
  <c r="EA62" i="9"/>
  <c r="EI62" i="9"/>
  <c r="ED62" i="9"/>
  <c r="FN62" i="9"/>
  <c r="FP62" i="9"/>
  <c r="FI62" i="9"/>
  <c r="EY62" i="9"/>
  <c r="ER62" i="9"/>
  <c r="EV62" i="9"/>
  <c r="EJ62" i="9"/>
  <c r="EL62" i="9"/>
  <c r="EE62" i="9"/>
  <c r="DY62" i="9"/>
  <c r="DX62" i="9"/>
  <c r="FK46" i="10"/>
  <c r="DW46" i="10"/>
  <c r="FI46" i="10"/>
  <c r="EF46" i="10"/>
  <c r="FL46" i="10"/>
  <c r="EC46" i="10"/>
  <c r="FN46" i="10"/>
  <c r="EH46" i="10"/>
  <c r="FO46" i="10"/>
  <c r="DX46" i="10"/>
  <c r="EG46" i="10"/>
  <c r="FH46" i="10"/>
  <c r="FM46" i="10"/>
  <c r="DZ46" i="10"/>
  <c r="FP46" i="10"/>
  <c r="FJ46" i="10"/>
  <c r="EB46" i="10"/>
  <c r="DY46" i="10"/>
  <c r="FG46" i="10"/>
  <c r="EE46" i="10"/>
  <c r="EI46" i="10"/>
  <c r="ED46" i="10"/>
  <c r="EA46" i="10"/>
  <c r="FH88" i="10"/>
  <c r="FM88" i="10"/>
  <c r="FK88" i="10"/>
  <c r="FJ88" i="10"/>
  <c r="EB88" i="10"/>
  <c r="FO88" i="10"/>
  <c r="EE88" i="10"/>
  <c r="DX88" i="10"/>
  <c r="ED88" i="10"/>
  <c r="FF88" i="10"/>
  <c r="EF88" i="10"/>
  <c r="FL88" i="10"/>
  <c r="EG88" i="10"/>
  <c r="EC88" i="10"/>
  <c r="EA88" i="10"/>
  <c r="DW88" i="10"/>
  <c r="FI88" i="10"/>
  <c r="FN88" i="10"/>
  <c r="EI88" i="10"/>
  <c r="FP88" i="10"/>
  <c r="FG88" i="10"/>
  <c r="DY88" i="10"/>
  <c r="DZ88" i="10"/>
  <c r="EH88" i="10"/>
  <c r="EO85" i="9"/>
  <c r="FO85" i="9"/>
  <c r="EV85" i="9"/>
  <c r="DZ85" i="9"/>
  <c r="FJ85" i="9"/>
  <c r="ER85" i="9"/>
  <c r="EC85" i="9"/>
  <c r="FE85" i="9"/>
  <c r="EN85" i="9"/>
  <c r="DX85" i="9"/>
  <c r="FM85" i="9"/>
  <c r="FA85" i="9"/>
  <c r="EJ85" i="9"/>
  <c r="EA85" i="9"/>
  <c r="FK85" i="9"/>
  <c r="EW85" i="9"/>
  <c r="FN85" i="9"/>
  <c r="ED85" i="9"/>
  <c r="FF85" i="9"/>
  <c r="ES85" i="9"/>
  <c r="FH85" i="9"/>
  <c r="EF85" i="9"/>
  <c r="EX85" i="9"/>
  <c r="FP85" i="9"/>
  <c r="FC85" i="9"/>
  <c r="EH85" i="9"/>
  <c r="ET85" i="9"/>
  <c r="FL85" i="9"/>
  <c r="EY85" i="9"/>
  <c r="DY85" i="9"/>
  <c r="EP85" i="9"/>
  <c r="FI85" i="9"/>
  <c r="EU85" i="9"/>
  <c r="EI85" i="9"/>
  <c r="EL85" i="9"/>
  <c r="FD85" i="9"/>
  <c r="EQ85" i="9"/>
  <c r="EB85" i="9"/>
  <c r="EM85" i="9"/>
  <c r="EE85" i="9"/>
  <c r="EG85" i="9"/>
  <c r="FB85" i="9"/>
  <c r="FQ85" i="9"/>
  <c r="EK85" i="9"/>
  <c r="EZ85" i="9"/>
  <c r="FG85" i="9"/>
  <c r="EA89" i="10"/>
  <c r="FH89" i="10"/>
  <c r="EH89" i="10"/>
  <c r="DY89" i="10"/>
  <c r="EE89" i="10"/>
  <c r="FJ89" i="10"/>
  <c r="EF89" i="10"/>
  <c r="FL89" i="10"/>
  <c r="EC89" i="10"/>
  <c r="EB89" i="10"/>
  <c r="EI89" i="10"/>
  <c r="FI89" i="10"/>
  <c r="DZ89" i="10"/>
  <c r="FF89" i="10"/>
  <c r="FP89" i="10"/>
  <c r="DW89" i="10"/>
  <c r="FN89" i="10"/>
  <c r="FM89" i="10"/>
  <c r="FO89" i="10"/>
  <c r="FK89" i="10"/>
  <c r="ED89" i="10"/>
  <c r="EG89" i="10"/>
  <c r="FG89" i="10"/>
  <c r="DX89" i="10"/>
  <c r="EE7" i="10"/>
  <c r="DY7" i="10"/>
  <c r="DX7" i="10"/>
  <c r="EA7" i="10"/>
  <c r="FH7" i="10"/>
  <c r="EG7" i="10"/>
  <c r="FM7" i="10"/>
  <c r="FN7" i="10"/>
  <c r="DZ7" i="10"/>
  <c r="FL7" i="10"/>
  <c r="EC7" i="10"/>
  <c r="FG7" i="10"/>
  <c r="FP7" i="10"/>
  <c r="EF7" i="10"/>
  <c r="EI7" i="10"/>
  <c r="EH7" i="10"/>
  <c r="ED7" i="10"/>
  <c r="FJ7" i="10"/>
  <c r="FI7" i="10"/>
  <c r="FK7" i="10"/>
  <c r="EB7" i="10"/>
  <c r="DW7" i="10"/>
  <c r="FO7" i="10"/>
  <c r="DY77" i="10"/>
  <c r="FM77" i="10"/>
  <c r="FG77" i="10"/>
  <c r="EH77" i="10"/>
  <c r="FH77" i="10"/>
  <c r="EF77" i="10"/>
  <c r="FK77" i="10"/>
  <c r="EB77" i="10"/>
  <c r="EG77" i="10"/>
  <c r="EE77" i="10"/>
  <c r="DX77" i="10"/>
  <c r="EC77" i="10"/>
  <c r="DW77" i="10"/>
  <c r="EI77" i="10"/>
  <c r="FN77" i="10"/>
  <c r="FL77" i="10"/>
  <c r="FP77" i="10"/>
  <c r="EA77" i="10"/>
  <c r="DZ77" i="10"/>
  <c r="FI77" i="10"/>
  <c r="FJ77" i="10"/>
  <c r="FO77" i="10"/>
  <c r="ED77" i="10"/>
  <c r="EO118" i="9"/>
  <c r="EV118" i="9"/>
  <c r="FK118" i="9"/>
  <c r="ET118" i="9"/>
  <c r="ED118" i="9"/>
  <c r="EZ118" i="9"/>
  <c r="FJ118" i="9"/>
  <c r="EN118" i="9"/>
  <c r="EE118" i="9"/>
  <c r="EP118" i="9"/>
  <c r="EX118" i="9"/>
  <c r="DX118" i="9"/>
  <c r="FO118" i="9"/>
  <c r="EK118" i="9"/>
  <c r="DY118" i="9"/>
  <c r="FG118" i="9"/>
  <c r="FQ118" i="9"/>
  <c r="EF118" i="9"/>
  <c r="FP118" i="9"/>
  <c r="EU118" i="9"/>
  <c r="FE118" i="9"/>
  <c r="EB118" i="9"/>
  <c r="FH118" i="9"/>
  <c r="EL118" i="9"/>
  <c r="EW118" i="9"/>
  <c r="EG118" i="9"/>
  <c r="FD118" i="9"/>
  <c r="ES118" i="9"/>
  <c r="ER118" i="9"/>
  <c r="EJ118" i="9"/>
  <c r="EM118" i="9"/>
  <c r="EA118" i="9"/>
  <c r="FC118" i="9"/>
  <c r="EI118" i="9"/>
  <c r="EY118" i="9"/>
  <c r="EC118" i="9"/>
  <c r="EQ118" i="9"/>
  <c r="DZ118" i="9"/>
  <c r="FN118" i="9"/>
  <c r="EH118" i="9"/>
  <c r="FF118" i="9"/>
  <c r="FB118" i="9"/>
  <c r="FM118" i="9"/>
  <c r="FI118" i="9"/>
  <c r="FL118" i="9"/>
  <c r="FA118" i="9"/>
  <c r="EO60" i="9"/>
  <c r="ES60" i="9"/>
  <c r="FP60" i="9"/>
  <c r="FB60" i="9"/>
  <c r="EI60" i="9"/>
  <c r="FQ60" i="9"/>
  <c r="FC60" i="9"/>
  <c r="EM60" i="9"/>
  <c r="FH60" i="9"/>
  <c r="EU60" i="9"/>
  <c r="EF60" i="9"/>
  <c r="FN60" i="9"/>
  <c r="FA60" i="9"/>
  <c r="EN60" i="9"/>
  <c r="DZ60" i="9"/>
  <c r="FG60" i="9"/>
  <c r="EQ60" i="9"/>
  <c r="EJ60" i="9"/>
  <c r="EH60" i="9"/>
  <c r="EL60" i="9"/>
  <c r="FO60" i="9"/>
  <c r="EE60" i="9"/>
  <c r="FK60" i="9"/>
  <c r="FI60" i="9"/>
  <c r="EB60" i="9"/>
  <c r="FD60" i="9"/>
  <c r="FF60" i="9"/>
  <c r="EW60" i="9"/>
  <c r="EY60" i="9"/>
  <c r="ER60" i="9"/>
  <c r="ET60" i="9"/>
  <c r="EP60" i="9"/>
  <c r="DY60" i="9"/>
  <c r="EK60" i="9"/>
  <c r="DX60" i="9"/>
  <c r="FJ60" i="9"/>
  <c r="EC60" i="9"/>
  <c r="FM60" i="9"/>
  <c r="FL60" i="9"/>
  <c r="EA60" i="9"/>
  <c r="FE60" i="9"/>
  <c r="EZ60" i="9"/>
  <c r="ED60" i="9"/>
  <c r="EX60" i="9"/>
  <c r="EV60" i="9"/>
  <c r="EG60" i="9"/>
  <c r="FN23" i="10"/>
  <c r="FI23" i="10"/>
  <c r="FH23" i="10"/>
  <c r="DY23" i="10"/>
  <c r="FK23" i="10"/>
  <c r="EO54" i="9"/>
  <c r="FI54" i="9"/>
  <c r="ER54" i="9"/>
  <c r="DX54" i="9"/>
  <c r="FM54" i="9"/>
  <c r="EX54" i="9"/>
  <c r="FG54" i="9"/>
  <c r="EF54" i="9"/>
  <c r="FJ54" i="9"/>
  <c r="ES54" i="9"/>
  <c r="FD54" i="9"/>
  <c r="EC54" i="9"/>
  <c r="FL54" i="9"/>
  <c r="EP54" i="9"/>
  <c r="EZ54" i="9"/>
  <c r="EI54" i="9"/>
  <c r="ET54" i="9"/>
  <c r="FH54" i="9"/>
  <c r="EN54" i="9"/>
  <c r="DZ54" i="9"/>
  <c r="EM54" i="9"/>
  <c r="FA54" i="9"/>
  <c r="EA54" i="9"/>
  <c r="FO54" i="9"/>
  <c r="EH54" i="9"/>
  <c r="FF54" i="9"/>
  <c r="DY54" i="9"/>
  <c r="FB54" i="9"/>
  <c r="EE54" i="9"/>
  <c r="EL54" i="9"/>
  <c r="EB54" i="9"/>
  <c r="FP54" i="9"/>
  <c r="EG54" i="9"/>
  <c r="FE54" i="9"/>
  <c r="ED54" i="9"/>
  <c r="EW54" i="9"/>
  <c r="FN54" i="9"/>
  <c r="EK54" i="9"/>
  <c r="FQ54" i="9"/>
  <c r="FK54" i="9"/>
  <c r="FC54" i="9"/>
  <c r="EU54" i="9"/>
  <c r="EY54" i="9"/>
  <c r="EQ54" i="9"/>
  <c r="EV54" i="9"/>
  <c r="EJ54" i="9"/>
  <c r="EE123" i="10"/>
  <c r="EB123" i="10"/>
  <c r="EF123" i="10"/>
  <c r="DW123" i="10"/>
  <c r="EC123" i="10"/>
  <c r="FM123" i="10"/>
  <c r="EA123" i="10"/>
  <c r="FI123" i="10"/>
  <c r="DY123" i="10"/>
  <c r="FL123" i="10"/>
  <c r="FG123" i="10"/>
  <c r="DZ123" i="10"/>
  <c r="FP123" i="10"/>
  <c r="FH123" i="10"/>
  <c r="EH123" i="10"/>
  <c r="FO123" i="10"/>
  <c r="DX123" i="10"/>
  <c r="FK123" i="10"/>
  <c r="EG123" i="10"/>
  <c r="FN123" i="10"/>
  <c r="ED123" i="10"/>
  <c r="FJ123" i="10"/>
  <c r="EI123" i="10"/>
  <c r="FF123" i="10"/>
  <c r="EO49" i="9"/>
  <c r="EM49" i="9"/>
  <c r="FG49" i="9"/>
  <c r="EN49" i="9"/>
  <c r="EE49" i="9"/>
  <c r="FO49" i="9"/>
  <c r="EX49" i="9"/>
  <c r="EJ49" i="9"/>
  <c r="EC49" i="9"/>
  <c r="FK49" i="9"/>
  <c r="ET49" i="9"/>
  <c r="ED49" i="9"/>
  <c r="FH49" i="9"/>
  <c r="EQ49" i="9"/>
  <c r="FI49" i="9"/>
  <c r="EG49" i="9"/>
  <c r="FN49" i="9"/>
  <c r="DX49" i="9"/>
  <c r="FP49" i="9"/>
  <c r="FJ49" i="9"/>
  <c r="EB49" i="9"/>
  <c r="FL49" i="9"/>
  <c r="FE49" i="9"/>
  <c r="EH49" i="9"/>
  <c r="FC49" i="9"/>
  <c r="EP49" i="9"/>
  <c r="EF49" i="9"/>
  <c r="EZ49" i="9"/>
  <c r="EK49" i="9"/>
  <c r="EA49" i="9"/>
  <c r="EV49" i="9"/>
  <c r="FQ49" i="9"/>
  <c r="DY49" i="9"/>
  <c r="ER49" i="9"/>
  <c r="FM49" i="9"/>
  <c r="DZ49" i="9"/>
  <c r="FF49" i="9"/>
  <c r="FD49" i="9"/>
  <c r="FB49" i="9"/>
  <c r="FA49" i="9"/>
  <c r="EY49" i="9"/>
  <c r="EW49" i="9"/>
  <c r="EU49" i="9"/>
  <c r="ES49" i="9"/>
  <c r="EL49" i="9"/>
  <c r="EI49" i="9"/>
  <c r="EF36" i="10"/>
  <c r="DZ36" i="10"/>
  <c r="EC36" i="10"/>
  <c r="FI36" i="10"/>
  <c r="DY36" i="10"/>
  <c r="FO36" i="10"/>
  <c r="FK36" i="10"/>
  <c r="EA36" i="10"/>
  <c r="FM36" i="10"/>
  <c r="EE36" i="10"/>
  <c r="DX36" i="10"/>
  <c r="FN36" i="10"/>
  <c r="FP36" i="10"/>
  <c r="FL36" i="10"/>
  <c r="EG36" i="10"/>
  <c r="FH36" i="10"/>
  <c r="EI36" i="10"/>
  <c r="FJ36" i="10"/>
  <c r="DW36" i="10"/>
  <c r="ED36" i="10"/>
  <c r="EB36" i="10"/>
  <c r="EH36" i="10"/>
  <c r="FG36" i="10"/>
  <c r="EO65" i="9"/>
  <c r="FJ65" i="9"/>
  <c r="EW65" i="9"/>
  <c r="FO65" i="9"/>
  <c r="ED65" i="9"/>
  <c r="EX65" i="9"/>
  <c r="FP65" i="9"/>
  <c r="FB65" i="9"/>
  <c r="EH65" i="9"/>
  <c r="ET65" i="9"/>
  <c r="FL65" i="9"/>
  <c r="EY65" i="9"/>
  <c r="EB65" i="9"/>
  <c r="EP65" i="9"/>
  <c r="FH65" i="9"/>
  <c r="EU65" i="9"/>
  <c r="EI65" i="9"/>
  <c r="FQ65" i="9"/>
  <c r="EZ65" i="9"/>
  <c r="EL65" i="9"/>
  <c r="EC65" i="9"/>
  <c r="FM65" i="9"/>
  <c r="EV65" i="9"/>
  <c r="DZ65" i="9"/>
  <c r="FD65" i="9"/>
  <c r="EM65" i="9"/>
  <c r="DX65" i="9"/>
  <c r="FA65" i="9"/>
  <c r="EE65" i="9"/>
  <c r="ES65" i="9"/>
  <c r="EF65" i="9"/>
  <c r="EN65" i="9"/>
  <c r="FC65" i="9"/>
  <c r="ER65" i="9"/>
  <c r="EJ65" i="9"/>
  <c r="FK65" i="9"/>
  <c r="FN65" i="9"/>
  <c r="FF65" i="9"/>
  <c r="FE65" i="9"/>
  <c r="EQ65" i="9"/>
  <c r="FG65" i="9"/>
  <c r="DY65" i="9"/>
  <c r="EK65" i="9"/>
  <c r="EA65" i="9"/>
  <c r="FI65" i="9"/>
  <c r="EG65" i="9"/>
  <c r="EO108" i="9"/>
  <c r="EJ108" i="9"/>
  <c r="FB108" i="9"/>
  <c r="EK108" i="9"/>
  <c r="DX108" i="9"/>
  <c r="FN108" i="9"/>
  <c r="ES108" i="9"/>
  <c r="EI108" i="9"/>
  <c r="FG108" i="9"/>
  <c r="EP108" i="9"/>
  <c r="EG108" i="9"/>
  <c r="FP108" i="9"/>
  <c r="FC108" i="9"/>
  <c r="EL108" i="9"/>
  <c r="DZ108" i="9"/>
  <c r="FL108" i="9"/>
  <c r="ET108" i="9"/>
  <c r="FJ108" i="9"/>
  <c r="DY108" i="9"/>
  <c r="FD108" i="9"/>
  <c r="EQ108" i="9"/>
  <c r="FM108" i="9"/>
  <c r="ED108" i="9"/>
  <c r="EU108" i="9"/>
  <c r="FK108" i="9"/>
  <c r="FA108" i="9"/>
  <c r="EE108" i="9"/>
  <c r="FQ108" i="9"/>
  <c r="FE108" i="9"/>
  <c r="FI108" i="9"/>
  <c r="EW108" i="9"/>
  <c r="EZ108" i="9"/>
  <c r="ER108" i="9"/>
  <c r="EV108" i="9"/>
  <c r="EA108" i="9"/>
  <c r="EN108" i="9"/>
  <c r="EF108" i="9"/>
  <c r="FO108" i="9"/>
  <c r="EB108" i="9"/>
  <c r="EY108" i="9"/>
  <c r="EH108" i="9"/>
  <c r="EM108" i="9"/>
  <c r="EC108" i="9"/>
  <c r="FH108" i="9"/>
  <c r="FF108" i="9"/>
  <c r="EX108" i="9"/>
  <c r="EH122" i="10"/>
  <c r="FH122" i="10"/>
  <c r="ED122" i="10"/>
  <c r="EA122" i="10"/>
  <c r="EG122" i="10"/>
  <c r="DY122" i="10"/>
  <c r="EC122" i="10"/>
  <c r="FL122" i="10"/>
  <c r="EB122" i="10"/>
  <c r="FJ122" i="10"/>
  <c r="DW122" i="10"/>
  <c r="DZ122" i="10"/>
  <c r="FP122" i="10"/>
  <c r="FG122" i="10"/>
  <c r="FO122" i="10"/>
  <c r="FK122" i="10"/>
  <c r="EF122" i="10"/>
  <c r="DX122" i="10"/>
  <c r="EI122" i="10"/>
  <c r="FF122" i="10"/>
  <c r="EE122" i="10"/>
  <c r="FM122" i="10"/>
  <c r="FI122" i="10"/>
  <c r="FN122" i="10"/>
  <c r="EO83" i="9"/>
  <c r="FM83" i="9"/>
  <c r="EZ83" i="9"/>
  <c r="FN83" i="9"/>
  <c r="EA83" i="9"/>
  <c r="EJ83" i="9"/>
  <c r="FG83" i="9"/>
  <c r="EP83" i="9"/>
  <c r="DZ83" i="9"/>
  <c r="FA83" i="9"/>
  <c r="FK83" i="9"/>
  <c r="EG83" i="9"/>
  <c r="EW83" i="9"/>
  <c r="FC83" i="9"/>
  <c r="EH83" i="9"/>
  <c r="ES83" i="9"/>
  <c r="EY83" i="9"/>
  <c r="EE83" i="9"/>
  <c r="EL83" i="9"/>
  <c r="EU83" i="9"/>
  <c r="EB83" i="9"/>
  <c r="FP83" i="9"/>
  <c r="EQ83" i="9"/>
  <c r="DX83" i="9"/>
  <c r="FL83" i="9"/>
  <c r="EN83" i="9"/>
  <c r="DY83" i="9"/>
  <c r="FH83" i="9"/>
  <c r="FJ83" i="9"/>
  <c r="EF83" i="9"/>
  <c r="FD83" i="9"/>
  <c r="FF83" i="9"/>
  <c r="EI83" i="9"/>
  <c r="EV83" i="9"/>
  <c r="FB83" i="9"/>
  <c r="EC83" i="9"/>
  <c r="FQ83" i="9"/>
  <c r="ER83" i="9"/>
  <c r="EX83" i="9"/>
  <c r="ED83" i="9"/>
  <c r="FI83" i="9"/>
  <c r="EK83" i="9"/>
  <c r="ET83" i="9"/>
  <c r="FE83" i="9"/>
  <c r="FO83" i="9"/>
  <c r="EM83" i="9"/>
  <c r="EO47" i="9"/>
  <c r="EV47" i="9"/>
  <c r="FN47" i="9"/>
  <c r="FA47" i="9"/>
  <c r="EE47" i="9"/>
  <c r="ER47" i="9"/>
  <c r="FJ47" i="9"/>
  <c r="EW47" i="9"/>
  <c r="EH47" i="9"/>
  <c r="EJ47" i="9"/>
  <c r="FB47" i="9"/>
  <c r="EK47" i="9"/>
  <c r="EI47" i="9"/>
  <c r="FO47" i="9"/>
  <c r="EX47" i="9"/>
  <c r="EB47" i="9"/>
  <c r="FK47" i="9"/>
  <c r="ET47" i="9"/>
  <c r="EG47" i="9"/>
  <c r="FP47" i="9"/>
  <c r="FC47" i="9"/>
  <c r="EL47" i="9"/>
  <c r="DZ47" i="9"/>
  <c r="FL47" i="9"/>
  <c r="EY47" i="9"/>
  <c r="FQ47" i="9"/>
  <c r="EF47" i="9"/>
  <c r="FD47" i="9"/>
  <c r="EQ47" i="9"/>
  <c r="FI47" i="9"/>
  <c r="ED47" i="9"/>
  <c r="FE47" i="9"/>
  <c r="ES47" i="9"/>
  <c r="DX47" i="9"/>
  <c r="FG47" i="9"/>
  <c r="EA47" i="9"/>
  <c r="EZ47" i="9"/>
  <c r="DY47" i="9"/>
  <c r="EN47" i="9"/>
  <c r="EC47" i="9"/>
  <c r="FH47" i="9"/>
  <c r="EU47" i="9"/>
  <c r="EM47" i="9"/>
  <c r="FF47" i="9"/>
  <c r="EP47" i="9"/>
  <c r="FM47" i="9"/>
  <c r="FI43" i="10"/>
  <c r="FG43" i="10"/>
  <c r="FK43" i="10"/>
  <c r="FL43" i="10"/>
  <c r="DX43" i="10"/>
  <c r="EC43" i="10"/>
  <c r="FM43" i="10"/>
  <c r="ED43" i="10"/>
  <c r="DW43" i="10"/>
  <c r="FH43" i="10"/>
  <c r="FP43" i="10"/>
  <c r="EF43" i="10"/>
  <c r="EA43" i="10"/>
  <c r="EE43" i="10"/>
  <c r="FN43" i="10"/>
  <c r="EH43" i="10"/>
  <c r="FJ43" i="10"/>
  <c r="EG43" i="10"/>
  <c r="EB43" i="10"/>
  <c r="DY43" i="10"/>
  <c r="FO43" i="10"/>
  <c r="DZ43" i="10"/>
  <c r="EI43" i="10"/>
  <c r="EO82" i="9"/>
  <c r="EK82" i="9"/>
  <c r="FG82" i="9"/>
  <c r="ET82" i="9"/>
  <c r="EA82" i="9"/>
  <c r="FQ82" i="9"/>
  <c r="FD82" i="9"/>
  <c r="EV82" i="9"/>
  <c r="ED82" i="9"/>
  <c r="FL82" i="9"/>
  <c r="EZ82" i="9"/>
  <c r="EL82" i="9"/>
  <c r="EH82" i="9"/>
  <c r="FH82" i="9"/>
  <c r="EU82" i="9"/>
  <c r="EE82" i="9"/>
  <c r="FE82" i="9"/>
  <c r="EQ82" i="9"/>
  <c r="DY82" i="9"/>
  <c r="FA82" i="9"/>
  <c r="EM82" i="9"/>
  <c r="DX82" i="9"/>
  <c r="FI82" i="9"/>
  <c r="ER82" i="9"/>
  <c r="FM82" i="9"/>
  <c r="EI82" i="9"/>
  <c r="FF82" i="9"/>
  <c r="EN82" i="9"/>
  <c r="FJ82" i="9"/>
  <c r="EG82" i="9"/>
  <c r="FB82" i="9"/>
  <c r="EJ82" i="9"/>
  <c r="FN82" i="9"/>
  <c r="EF82" i="9"/>
  <c r="EX82" i="9"/>
  <c r="FP82" i="9"/>
  <c r="FC82" i="9"/>
  <c r="EC82" i="9"/>
  <c r="DZ82" i="9"/>
  <c r="FO82" i="9"/>
  <c r="ES82" i="9"/>
  <c r="EW82" i="9"/>
  <c r="FK82" i="9"/>
  <c r="EP82" i="9"/>
  <c r="EY82" i="9"/>
  <c r="EB82" i="9"/>
  <c r="EP32" i="9"/>
  <c r="EQ32" i="9"/>
  <c r="EN32" i="9"/>
  <c r="ER32" i="9"/>
  <c r="EO32" i="9"/>
  <c r="ES32" i="9"/>
  <c r="FN32" i="9"/>
  <c r="FL32" i="9"/>
  <c r="EF32" i="9"/>
  <c r="ET32" i="9"/>
  <c r="FB32" i="9"/>
  <c r="EZ32" i="9"/>
  <c r="EC32" i="9"/>
  <c r="EY32" i="9"/>
  <c r="EK32" i="9"/>
  <c r="EM32" i="9"/>
  <c r="DY32" i="9"/>
  <c r="EV32" i="9"/>
  <c r="FQ32" i="9"/>
  <c r="EI32" i="9"/>
  <c r="FO32" i="9"/>
  <c r="FI32" i="9"/>
  <c r="ED32" i="9"/>
  <c r="FK32" i="9"/>
  <c r="FC32" i="9"/>
  <c r="EJ32" i="9"/>
  <c r="DX32" i="9"/>
  <c r="FE32" i="9"/>
  <c r="FA32" i="9"/>
  <c r="FP32" i="9"/>
  <c r="FH32" i="9"/>
  <c r="EW32" i="9"/>
  <c r="FD32" i="9"/>
  <c r="EU32" i="9"/>
  <c r="EH32" i="9"/>
  <c r="EX32" i="9"/>
  <c r="DZ32" i="9"/>
  <c r="FG32" i="9"/>
  <c r="EB32" i="9"/>
  <c r="EL32" i="9"/>
  <c r="EA32" i="9"/>
  <c r="FJ32" i="9"/>
  <c r="EG32" i="9"/>
  <c r="FF32" i="9"/>
  <c r="EE32" i="9"/>
  <c r="FM32" i="9"/>
  <c r="FI81" i="10"/>
  <c r="EH81" i="10"/>
  <c r="FG81" i="10"/>
  <c r="EC81" i="10"/>
  <c r="FH81" i="10"/>
  <c r="EE81" i="10"/>
  <c r="FM81" i="10"/>
  <c r="EA81" i="10"/>
  <c r="FK81" i="10"/>
  <c r="DW81" i="10"/>
  <c r="FJ81" i="10"/>
  <c r="EF81" i="10"/>
  <c r="FP81" i="10"/>
  <c r="EI81" i="10"/>
  <c r="FL81" i="10"/>
  <c r="ED81" i="10"/>
  <c r="DY81" i="10"/>
  <c r="FN81" i="10"/>
  <c r="FO81" i="10"/>
  <c r="DZ81" i="10"/>
  <c r="DX81" i="10"/>
  <c r="EG81" i="10"/>
  <c r="EB81" i="10"/>
  <c r="EO81" i="9"/>
  <c r="EU81" i="9"/>
  <c r="FN81" i="9"/>
  <c r="FA81" i="9"/>
  <c r="EB81" i="9"/>
  <c r="EQ81" i="9"/>
  <c r="FJ81" i="9"/>
  <c r="EW81" i="9"/>
  <c r="EI81" i="9"/>
  <c r="EN81" i="9"/>
  <c r="FE81" i="9"/>
  <c r="ER81" i="9"/>
  <c r="EF81" i="9"/>
  <c r="FP81" i="9"/>
  <c r="FB81" i="9"/>
  <c r="EL81" i="9"/>
  <c r="EA81" i="9"/>
  <c r="EK81" i="9"/>
  <c r="FQ81" i="9"/>
  <c r="EC81" i="9"/>
  <c r="FO81" i="9"/>
  <c r="FM81" i="9"/>
  <c r="FK81" i="9"/>
  <c r="FI81" i="9"/>
  <c r="FF81" i="9"/>
  <c r="FD81" i="9"/>
  <c r="EY81" i="9"/>
  <c r="EJ81" i="9"/>
  <c r="ET81" i="9"/>
  <c r="DZ81" i="9"/>
  <c r="EP81" i="9"/>
  <c r="DY81" i="9"/>
  <c r="EM81" i="9"/>
  <c r="DX81" i="9"/>
  <c r="FL81" i="9"/>
  <c r="FG81" i="9"/>
  <c r="ED81" i="9"/>
  <c r="FH81" i="9"/>
  <c r="EX81" i="9"/>
  <c r="EG81" i="9"/>
  <c r="FC81" i="9"/>
  <c r="ES81" i="9"/>
  <c r="EE81" i="9"/>
  <c r="EZ81" i="9"/>
  <c r="EV81" i="9"/>
  <c r="EH81" i="9"/>
  <c r="EO106" i="9"/>
  <c r="EQ106" i="9"/>
  <c r="FD106" i="9"/>
  <c r="ER106" i="9"/>
  <c r="EA106" i="9"/>
  <c r="FI106" i="9"/>
  <c r="ES106" i="9"/>
  <c r="EG106" i="9"/>
  <c r="FE106" i="9"/>
  <c r="EN106" i="9"/>
  <c r="ED106" i="9"/>
  <c r="FA106" i="9"/>
  <c r="EJ106" i="9"/>
  <c r="DX106" i="9"/>
  <c r="FJ106" i="9"/>
  <c r="ET106" i="9"/>
  <c r="FK106" i="9"/>
  <c r="EC106" i="9"/>
  <c r="EX106" i="9"/>
  <c r="FL106" i="9"/>
  <c r="EY106" i="9"/>
  <c r="EH106" i="9"/>
  <c r="EW106" i="9"/>
  <c r="EB106" i="9"/>
  <c r="EK106" i="9"/>
  <c r="EI106" i="9"/>
  <c r="FQ106" i="9"/>
  <c r="EF106" i="9"/>
  <c r="FH106" i="9"/>
  <c r="DZ106" i="9"/>
  <c r="EZ106" i="9"/>
  <c r="DY106" i="9"/>
  <c r="FB106" i="9"/>
  <c r="EE106" i="9"/>
  <c r="FN106" i="9"/>
  <c r="FP106" i="9"/>
  <c r="FF106" i="9"/>
  <c r="FO106" i="9"/>
  <c r="FG106" i="9"/>
  <c r="FC106" i="9"/>
  <c r="EU106" i="9"/>
  <c r="EV106" i="9"/>
  <c r="EL106" i="9"/>
  <c r="EM106" i="9"/>
  <c r="FM106" i="9"/>
  <c r="EP106" i="9"/>
  <c r="EO102" i="9"/>
  <c r="FM102" i="9"/>
  <c r="EZ102" i="9"/>
  <c r="EL102" i="9"/>
  <c r="EG102" i="9"/>
  <c r="FH102" i="9"/>
  <c r="EV102" i="9"/>
  <c r="EH102" i="9"/>
  <c r="FA102" i="9"/>
  <c r="EM102" i="9"/>
  <c r="DX102" i="9"/>
  <c r="FN102" i="9"/>
  <c r="EW102" i="9"/>
  <c r="EP102" i="9"/>
  <c r="EB102" i="9"/>
  <c r="FI102" i="9"/>
  <c r="ES102" i="9"/>
  <c r="FP102" i="9"/>
  <c r="DY102" i="9"/>
  <c r="FB102" i="9"/>
  <c r="EJ102" i="9"/>
  <c r="FG102" i="9"/>
  <c r="EF102" i="9"/>
  <c r="EX102" i="9"/>
  <c r="FO102" i="9"/>
  <c r="FC102" i="9"/>
  <c r="ED102" i="9"/>
  <c r="EK102" i="9"/>
  <c r="FL102" i="9"/>
  <c r="EU102" i="9"/>
  <c r="EC102" i="9"/>
  <c r="FD102" i="9"/>
  <c r="ER102" i="9"/>
  <c r="FJ102" i="9"/>
  <c r="EY102" i="9"/>
  <c r="EQ102" i="9"/>
  <c r="DZ102" i="9"/>
  <c r="FF102" i="9"/>
  <c r="EE102" i="9"/>
  <c r="ET102" i="9"/>
  <c r="EA102" i="9"/>
  <c r="FQ102" i="9"/>
  <c r="EI102" i="9"/>
  <c r="FE102" i="9"/>
  <c r="EN102" i="9"/>
  <c r="FK102" i="9"/>
  <c r="FI18" i="10"/>
  <c r="EA18" i="10"/>
  <c r="FG18" i="10"/>
  <c r="FK18" i="10"/>
  <c r="FP18" i="10"/>
  <c r="ER35" i="9"/>
  <c r="EP35" i="9"/>
  <c r="EO35" i="9"/>
  <c r="EQ35" i="9"/>
  <c r="EN35" i="9"/>
  <c r="ES35" i="9"/>
  <c r="FN35" i="9"/>
  <c r="FP35" i="9"/>
  <c r="EB35" i="9"/>
  <c r="EV35" i="9"/>
  <c r="FJ35" i="9"/>
  <c r="FL35" i="9"/>
  <c r="EI35" i="9"/>
  <c r="EW35" i="9"/>
  <c r="FF35" i="9"/>
  <c r="FH35" i="9"/>
  <c r="EH35" i="9"/>
  <c r="EU35" i="9"/>
  <c r="FB35" i="9"/>
  <c r="FD35" i="9"/>
  <c r="EG35" i="9"/>
  <c r="ET35" i="9"/>
  <c r="EL35" i="9"/>
  <c r="EZ35" i="9"/>
  <c r="EC35" i="9"/>
  <c r="EY35" i="9"/>
  <c r="FQ35" i="9"/>
  <c r="DY35" i="9"/>
  <c r="FO35" i="9"/>
  <c r="FI35" i="9"/>
  <c r="DX35" i="9"/>
  <c r="FK35" i="9"/>
  <c r="FE35" i="9"/>
  <c r="DZ35" i="9"/>
  <c r="FG35" i="9"/>
  <c r="FA35" i="9"/>
  <c r="EE35" i="9"/>
  <c r="FC35" i="9"/>
  <c r="EJ35" i="9"/>
  <c r="EF35" i="9"/>
  <c r="EK35" i="9"/>
  <c r="EA35" i="9"/>
  <c r="ED35" i="9"/>
  <c r="EX35" i="9"/>
  <c r="EM35" i="9"/>
  <c r="FM35" i="9"/>
  <c r="EH17" i="10"/>
  <c r="FI17" i="10"/>
  <c r="EC17" i="10"/>
  <c r="FG17" i="10"/>
  <c r="EF17" i="10"/>
  <c r="DX17" i="10"/>
  <c r="EI17" i="10"/>
  <c r="EB17" i="10"/>
  <c r="FH17" i="10"/>
  <c r="FM17" i="10"/>
  <c r="FK17" i="10"/>
  <c r="DY17" i="10"/>
  <c r="EG17" i="10"/>
  <c r="FO17" i="10"/>
  <c r="EE17" i="10"/>
  <c r="FL17" i="10"/>
  <c r="ED17" i="10"/>
  <c r="EA17" i="10"/>
  <c r="FN17" i="10"/>
  <c r="FP17" i="10"/>
  <c r="DZ17" i="10"/>
  <c r="DW17" i="10"/>
  <c r="FJ17" i="10"/>
  <c r="EF76" i="10"/>
  <c r="FH76" i="10"/>
  <c r="EE76" i="10"/>
  <c r="FN76" i="10"/>
  <c r="EI76" i="10"/>
  <c r="FG76" i="10"/>
  <c r="EB76" i="10"/>
  <c r="EH76" i="10"/>
  <c r="DW76" i="10"/>
  <c r="ED76" i="10"/>
  <c r="FO76" i="10"/>
  <c r="DY76" i="10"/>
  <c r="DX76" i="10"/>
  <c r="FM76" i="10"/>
  <c r="FL76" i="10"/>
  <c r="EA76" i="10"/>
  <c r="FK76" i="10"/>
  <c r="EG76" i="10"/>
  <c r="FP76" i="10"/>
  <c r="EC76" i="10"/>
  <c r="FI76" i="10"/>
  <c r="DZ76" i="10"/>
  <c r="FJ76" i="10"/>
  <c r="EO53" i="9"/>
  <c r="ES53" i="9"/>
  <c r="FL53" i="9"/>
  <c r="EY53" i="9"/>
  <c r="EE53" i="9"/>
  <c r="FQ53" i="9"/>
  <c r="EZ53" i="9"/>
  <c r="EM53" i="9"/>
  <c r="EG53" i="9"/>
  <c r="FO53" i="9"/>
  <c r="EV53" i="9"/>
  <c r="ED53" i="9"/>
  <c r="FJ53" i="9"/>
  <c r="EQ53" i="9"/>
  <c r="EI53" i="9"/>
  <c r="FK53" i="9"/>
  <c r="EW53" i="9"/>
  <c r="FN53" i="9"/>
  <c r="EH53" i="9"/>
  <c r="FB53" i="9"/>
  <c r="EK53" i="9"/>
  <c r="FG53" i="9"/>
  <c r="EF53" i="9"/>
  <c r="FP53" i="9"/>
  <c r="EC53" i="9"/>
  <c r="FI53" i="9"/>
  <c r="DZ53" i="9"/>
  <c r="FD53" i="9"/>
  <c r="EA53" i="9"/>
  <c r="EN53" i="9"/>
  <c r="FM53" i="9"/>
  <c r="EJ53" i="9"/>
  <c r="FF53" i="9"/>
  <c r="FH53" i="9"/>
  <c r="EX53" i="9"/>
  <c r="FC53" i="9"/>
  <c r="EU53" i="9"/>
  <c r="ET53" i="9"/>
  <c r="EL53" i="9"/>
  <c r="EP53" i="9"/>
  <c r="FE53" i="9"/>
  <c r="DX53" i="9"/>
  <c r="FA53" i="9"/>
  <c r="EB53" i="9"/>
  <c r="ER53" i="9"/>
  <c r="DY53" i="9"/>
  <c r="EI44" i="10"/>
  <c r="FJ44" i="10"/>
  <c r="EH44" i="10"/>
  <c r="DX44" i="10"/>
  <c r="ED44" i="10"/>
  <c r="FK44" i="10"/>
  <c r="EB44" i="10"/>
  <c r="DZ44" i="10"/>
  <c r="DY44" i="10"/>
  <c r="FI44" i="10"/>
  <c r="FO44" i="10"/>
  <c r="DW44" i="10"/>
  <c r="FG44" i="10"/>
  <c r="FL44" i="10"/>
  <c r="EA44" i="10"/>
  <c r="EG44" i="10"/>
  <c r="FH44" i="10"/>
  <c r="EE44" i="10"/>
  <c r="FM44" i="10"/>
  <c r="EF44" i="10"/>
  <c r="FN44" i="10"/>
  <c r="EC44" i="10"/>
  <c r="FP44" i="10"/>
  <c r="EA79" i="10"/>
  <c r="EF79" i="10"/>
  <c r="FN79" i="10"/>
  <c r="EI79" i="10"/>
  <c r="FJ79" i="10"/>
  <c r="EE79" i="10"/>
  <c r="FG79" i="10"/>
  <c r="DZ79" i="10"/>
  <c r="FI79" i="10"/>
  <c r="FO79" i="10"/>
  <c r="ED79" i="10"/>
  <c r="EB79" i="10"/>
  <c r="EC79" i="10"/>
  <c r="DW79" i="10"/>
  <c r="EH79" i="10"/>
  <c r="FM79" i="10"/>
  <c r="EG79" i="10"/>
  <c r="FP79" i="10"/>
  <c r="DX79" i="10"/>
  <c r="DY79" i="10"/>
  <c r="FH79" i="10"/>
  <c r="FL79" i="10"/>
  <c r="FK79" i="10"/>
  <c r="EF29" i="10"/>
  <c r="FK29" i="10"/>
  <c r="FI29" i="10"/>
  <c r="EH29" i="10"/>
  <c r="EG29" i="10"/>
  <c r="ED29" i="10"/>
  <c r="DZ29" i="10"/>
  <c r="EB29" i="10"/>
  <c r="DW29" i="10"/>
  <c r="FM29" i="10"/>
  <c r="FO29" i="10"/>
  <c r="FG29" i="10"/>
  <c r="FN29" i="10"/>
  <c r="EI29" i="10"/>
  <c r="DX29" i="10"/>
  <c r="EC29" i="10"/>
  <c r="EE29" i="10"/>
  <c r="EA29" i="10"/>
  <c r="FH29" i="10"/>
  <c r="FJ29" i="10"/>
  <c r="DY29" i="10"/>
  <c r="FL29" i="10"/>
  <c r="FP29" i="10"/>
  <c r="FM83" i="10"/>
  <c r="FH83" i="10"/>
  <c r="FO83" i="10"/>
  <c r="EA83" i="10"/>
  <c r="FL83" i="10"/>
  <c r="FP83" i="10"/>
  <c r="EI83" i="10"/>
  <c r="EB83" i="10"/>
  <c r="DY83" i="10"/>
  <c r="FG83" i="10"/>
  <c r="EF83" i="10"/>
  <c r="DX83" i="10"/>
  <c r="ED83" i="10"/>
  <c r="FI83" i="10"/>
  <c r="EC83" i="10"/>
  <c r="FK83" i="10"/>
  <c r="EH83" i="10"/>
  <c r="DZ83" i="10"/>
  <c r="DW83" i="10"/>
  <c r="FN83" i="10"/>
  <c r="FJ83" i="10"/>
  <c r="EE83" i="10"/>
  <c r="EG83" i="10"/>
  <c r="FH86" i="10"/>
  <c r="FI86" i="10"/>
  <c r="EF86" i="10"/>
  <c r="FG86" i="10"/>
  <c r="ED86" i="10"/>
  <c r="EG86" i="10"/>
  <c r="EI86" i="10"/>
  <c r="EC86" i="10"/>
  <c r="DX86" i="10"/>
  <c r="EB86" i="10"/>
  <c r="FM86" i="10"/>
  <c r="DW86" i="10"/>
  <c r="FN86" i="10"/>
  <c r="FP86" i="10"/>
  <c r="FL86" i="10"/>
  <c r="FO86" i="10"/>
  <c r="EH86" i="10"/>
  <c r="FF86" i="10"/>
  <c r="EE86" i="10"/>
  <c r="FK86" i="10"/>
  <c r="DZ86" i="10"/>
  <c r="FJ86" i="10"/>
  <c r="DY86" i="10"/>
  <c r="EA86" i="10"/>
  <c r="EO79" i="9"/>
  <c r="FD79" i="9"/>
  <c r="EQ79" i="9"/>
  <c r="FI79" i="9"/>
  <c r="EC79" i="9"/>
  <c r="EZ79" i="9"/>
  <c r="EM79" i="9"/>
  <c r="FE79" i="9"/>
  <c r="ED79" i="9"/>
  <c r="ER79" i="9"/>
  <c r="FJ79" i="9"/>
  <c r="EW79" i="9"/>
  <c r="EG79" i="9"/>
  <c r="EN79" i="9"/>
  <c r="FF79" i="9"/>
  <c r="ES79" i="9"/>
  <c r="EE79" i="9"/>
  <c r="EJ79" i="9"/>
  <c r="FB79" i="9"/>
  <c r="EK79" i="9"/>
  <c r="EI79" i="9"/>
  <c r="FK79" i="9"/>
  <c r="ET79" i="9"/>
  <c r="DZ79" i="9"/>
  <c r="FH79" i="9"/>
  <c r="EP79" i="9"/>
  <c r="DX79" i="9"/>
  <c r="FL79" i="9"/>
  <c r="EY79" i="9"/>
  <c r="FQ79" i="9"/>
  <c r="EF79" i="9"/>
  <c r="FO79" i="9"/>
  <c r="FC79" i="9"/>
  <c r="EU79" i="9"/>
  <c r="FN79" i="9"/>
  <c r="EX79" i="9"/>
  <c r="EL79" i="9"/>
  <c r="FM79" i="9"/>
  <c r="FA79" i="9"/>
  <c r="EB79" i="9"/>
  <c r="FP79" i="9"/>
  <c r="DY79" i="9"/>
  <c r="FG79" i="9"/>
  <c r="EH79" i="9"/>
  <c r="EV79" i="9"/>
  <c r="EA79" i="9"/>
  <c r="EI40" i="10"/>
  <c r="DY40" i="10"/>
  <c r="EB40" i="10"/>
  <c r="DW40" i="10"/>
  <c r="FH40" i="10"/>
  <c r="FK40" i="10"/>
  <c r="FL40" i="10"/>
  <c r="FN40" i="10"/>
  <c r="FI40" i="10"/>
  <c r="FO40" i="10"/>
  <c r="EE40" i="10"/>
  <c r="FJ40" i="10"/>
  <c r="EA40" i="10"/>
  <c r="DX40" i="10"/>
  <c r="FP40" i="10"/>
  <c r="FM40" i="10"/>
  <c r="FG40" i="10"/>
  <c r="EH40" i="10"/>
  <c r="EG40" i="10"/>
  <c r="ED40" i="10"/>
  <c r="EC40" i="10"/>
  <c r="EF40" i="10"/>
  <c r="DZ40" i="10"/>
  <c r="ET5" i="9"/>
  <c r="FA5" i="9"/>
  <c r="EL5" i="9"/>
  <c r="FN5" i="9"/>
  <c r="FL5" i="9"/>
  <c r="EC5" i="9"/>
  <c r="FK5" i="9"/>
  <c r="FI5" i="9"/>
  <c r="DY5" i="9"/>
  <c r="EQ5" i="9"/>
  <c r="FF5" i="9"/>
  <c r="FD5" i="9"/>
  <c r="EF5" i="9"/>
  <c r="EP5" i="9"/>
  <c r="EY5" i="9"/>
  <c r="FM5" i="9"/>
  <c r="FG5" i="9"/>
  <c r="EH5" i="9"/>
  <c r="EW5" i="9"/>
  <c r="FJ5" i="9"/>
  <c r="FH5" i="9"/>
  <c r="ED5" i="9"/>
  <c r="FB5" i="9"/>
  <c r="EG5" i="9"/>
  <c r="FQ5" i="9"/>
  <c r="EI5" i="9"/>
  <c r="EJ5" i="9"/>
  <c r="EN5" i="9"/>
  <c r="EZ5" i="9"/>
  <c r="EO5" i="9"/>
  <c r="ES5" i="9"/>
  <c r="FO5" i="9"/>
  <c r="DX5" i="9"/>
  <c r="EV5" i="9"/>
  <c r="EX5" i="9"/>
  <c r="EK5" i="9"/>
  <c r="FE5" i="9"/>
  <c r="ER5" i="9"/>
  <c r="FP5" i="9"/>
  <c r="EM5" i="9"/>
  <c r="FC5" i="9"/>
  <c r="EE5" i="9"/>
  <c r="EA5" i="9"/>
  <c r="EB5" i="9"/>
  <c r="EU5" i="9"/>
  <c r="DZ5" i="9"/>
  <c r="EP41" i="9"/>
  <c r="EN41" i="9"/>
  <c r="ER41" i="9"/>
  <c r="EJ41" i="9"/>
  <c r="FP41" i="9"/>
  <c r="DX41" i="9"/>
  <c r="EW41" i="9"/>
  <c r="EA41" i="9"/>
  <c r="FH41" i="9"/>
  <c r="DZ41" i="9"/>
  <c r="EV41" i="9"/>
  <c r="FQ41" i="9"/>
  <c r="EZ41" i="9"/>
  <c r="EB41" i="9"/>
  <c r="EQ41" i="9"/>
  <c r="EU41" i="9"/>
  <c r="EM41" i="9"/>
  <c r="EE41" i="9"/>
  <c r="ES41" i="9"/>
  <c r="EH41" i="9"/>
  <c r="DY41" i="9"/>
  <c r="FN41" i="9"/>
  <c r="EI41" i="9"/>
  <c r="EC41" i="9"/>
  <c r="FJ41" i="9"/>
  <c r="FL41" i="9"/>
  <c r="FE41" i="9"/>
  <c r="FC41" i="9"/>
  <c r="FG41" i="9"/>
  <c r="EL41" i="9"/>
  <c r="ED41" i="9"/>
  <c r="FO41" i="9"/>
  <c r="EG41" i="9"/>
  <c r="FK41" i="9"/>
  <c r="FM41" i="9"/>
  <c r="FF41" i="9"/>
  <c r="EY41" i="9"/>
  <c r="FI41" i="9"/>
  <c r="FB41" i="9"/>
  <c r="ET41" i="9"/>
  <c r="FD41" i="9"/>
  <c r="EK41" i="9"/>
  <c r="EO41" i="9"/>
  <c r="EX41" i="9"/>
  <c r="FA41" i="9"/>
  <c r="EF41" i="9"/>
  <c r="EO100" i="9"/>
  <c r="EJ100" i="9"/>
  <c r="FD100" i="9"/>
  <c r="EH100" i="9"/>
  <c r="EF100" i="9"/>
  <c r="FE100" i="9"/>
  <c r="ER100" i="9"/>
  <c r="FB100" i="9"/>
  <c r="FP100" i="9"/>
  <c r="FG100" i="9"/>
  <c r="EK100" i="9"/>
  <c r="EM100" i="9"/>
  <c r="FJ100" i="9"/>
  <c r="EX100" i="9"/>
  <c r="FI100" i="9"/>
  <c r="DY100" i="9"/>
  <c r="EZ100" i="9"/>
  <c r="EL100" i="9"/>
  <c r="EI100" i="9"/>
  <c r="FO100" i="9"/>
  <c r="EW100" i="9"/>
  <c r="FK100" i="9"/>
  <c r="FF100" i="9"/>
  <c r="DZ100" i="9"/>
  <c r="FM100" i="9"/>
  <c r="EC100" i="9"/>
  <c r="FA100" i="9"/>
  <c r="FH100" i="9"/>
  <c r="ET100" i="9"/>
  <c r="FC100" i="9"/>
  <c r="ED100" i="9"/>
  <c r="EU100" i="9"/>
  <c r="EB100" i="9"/>
  <c r="EN100" i="9"/>
  <c r="EQ100" i="9"/>
  <c r="FN100" i="9"/>
  <c r="EE100" i="9"/>
  <c r="FL100" i="9"/>
  <c r="EG100" i="9"/>
  <c r="EP100" i="9"/>
  <c r="DX100" i="9"/>
  <c r="ES100" i="9"/>
  <c r="FQ100" i="9"/>
  <c r="EV100" i="9"/>
  <c r="EA100" i="9"/>
  <c r="EY100" i="9"/>
  <c r="ET16" i="9"/>
  <c r="FN16" i="9"/>
  <c r="EH16" i="9"/>
  <c r="FD16" i="9"/>
  <c r="EK16" i="9"/>
  <c r="DX16" i="9"/>
  <c r="EQ16" i="9"/>
  <c r="EU16" i="9"/>
  <c r="FG16" i="9"/>
  <c r="FA16" i="9"/>
  <c r="EC16" i="9"/>
  <c r="EN16" i="9"/>
  <c r="EX16" i="9"/>
  <c r="EL16" i="9"/>
  <c r="EG16" i="9"/>
  <c r="EO16" i="9"/>
  <c r="EW16" i="9"/>
  <c r="FF16" i="9"/>
  <c r="EF16" i="9"/>
  <c r="ER16" i="9"/>
  <c r="FP16" i="9"/>
  <c r="FQ16" i="9"/>
  <c r="EE16" i="9"/>
  <c r="FH16" i="9"/>
  <c r="FI16" i="9"/>
  <c r="EY16" i="9"/>
  <c r="EI16" i="9"/>
  <c r="FL16" i="9"/>
  <c r="DY16" i="9"/>
  <c r="EZ16" i="9"/>
  <c r="DZ16" i="9"/>
  <c r="EM16" i="9"/>
  <c r="EA16" i="9"/>
  <c r="FO16" i="9"/>
  <c r="EB16" i="9"/>
  <c r="FK16" i="9"/>
  <c r="ED16" i="9"/>
  <c r="FC16" i="9"/>
  <c r="FJ16" i="9"/>
  <c r="FB16" i="9"/>
  <c r="FM16" i="9"/>
  <c r="EP16" i="9"/>
  <c r="EV16" i="9"/>
  <c r="FE16" i="9"/>
  <c r="ES16" i="9"/>
  <c r="EJ16" i="9"/>
  <c r="EH26" i="10"/>
  <c r="DZ26" i="10"/>
  <c r="EE26" i="10"/>
  <c r="FH26" i="10"/>
  <c r="EG26" i="10"/>
  <c r="FN26" i="10"/>
  <c r="ED26" i="10"/>
  <c r="FK26" i="10"/>
  <c r="DX26" i="10"/>
  <c r="EB26" i="10"/>
  <c r="DW26" i="10"/>
  <c r="DY26" i="10"/>
  <c r="FO26" i="10"/>
  <c r="FM26" i="10"/>
  <c r="FP26" i="10"/>
  <c r="FJ26" i="10"/>
  <c r="EA26" i="10"/>
  <c r="EF26" i="10"/>
  <c r="FG26" i="10"/>
  <c r="EI26" i="10"/>
  <c r="FL26" i="10"/>
  <c r="EC26" i="10"/>
  <c r="FI26" i="10"/>
  <c r="EO72" i="9"/>
  <c r="FD72" i="9"/>
  <c r="EN72" i="9"/>
  <c r="DX72" i="9"/>
  <c r="FN72" i="9"/>
  <c r="FA72" i="9"/>
  <c r="EJ72" i="9"/>
  <c r="DZ72" i="9"/>
  <c r="FI72" i="9"/>
  <c r="EV72" i="9"/>
  <c r="FO72" i="9"/>
  <c r="EC72" i="9"/>
  <c r="FE72" i="9"/>
  <c r="ER72" i="9"/>
  <c r="FJ72" i="9"/>
  <c r="EB72" i="9"/>
  <c r="FG72" i="9"/>
  <c r="EK72" i="9"/>
  <c r="FF72" i="9"/>
  <c r="ED72" i="9"/>
  <c r="EX72" i="9"/>
  <c r="FP72" i="9"/>
  <c r="FB72" i="9"/>
  <c r="EG72" i="9"/>
  <c r="EQ72" i="9"/>
  <c r="FH72" i="9"/>
  <c r="ET72" i="9"/>
  <c r="EH72" i="9"/>
  <c r="EL72" i="9"/>
  <c r="FC72" i="9"/>
  <c r="EP72" i="9"/>
  <c r="EA72" i="9"/>
  <c r="FQ72" i="9"/>
  <c r="EZ72" i="9"/>
  <c r="EM72" i="9"/>
  <c r="EF72" i="9"/>
  <c r="FM72" i="9"/>
  <c r="EU72" i="9"/>
  <c r="DY72" i="9"/>
  <c r="ES72" i="9"/>
  <c r="FL72" i="9"/>
  <c r="FK72" i="9"/>
  <c r="EW72" i="9"/>
  <c r="EY72" i="9"/>
  <c r="EI72" i="9"/>
  <c r="EE72" i="9"/>
  <c r="AQ21" i="11" a="1"/>
  <c r="AQ21" i="11" s="1"/>
  <c r="EP40" i="9"/>
  <c r="EQ40" i="9"/>
  <c r="ES40" i="9"/>
  <c r="FP40" i="9"/>
  <c r="DZ40" i="9"/>
  <c r="FI40" i="9"/>
  <c r="FH40" i="9"/>
  <c r="DY40" i="9"/>
  <c r="FB40" i="9"/>
  <c r="EZ40" i="9"/>
  <c r="EH40" i="9"/>
  <c r="EN40" i="9"/>
  <c r="ER40" i="9"/>
  <c r="FQ40" i="9"/>
  <c r="FC40" i="9"/>
  <c r="EO40" i="9"/>
  <c r="FM40" i="9"/>
  <c r="EL40" i="9"/>
  <c r="FL40" i="9"/>
  <c r="EA40" i="9"/>
  <c r="EW40" i="9"/>
  <c r="FE40" i="9"/>
  <c r="DX40" i="9"/>
  <c r="EU40" i="9"/>
  <c r="FA40" i="9"/>
  <c r="EE40" i="9"/>
  <c r="ET40" i="9"/>
  <c r="EJ40" i="9"/>
  <c r="EC40" i="9"/>
  <c r="EY40" i="9"/>
  <c r="FK40" i="9"/>
  <c r="EI40" i="9"/>
  <c r="EV40" i="9"/>
  <c r="FD40" i="9"/>
  <c r="EB40" i="9"/>
  <c r="EX40" i="9"/>
  <c r="EM40" i="9"/>
  <c r="EG40" i="9"/>
  <c r="FN40" i="9"/>
  <c r="FO40" i="9"/>
  <c r="ED40" i="9"/>
  <c r="FF40" i="9"/>
  <c r="FJ40" i="9"/>
  <c r="EF40" i="9"/>
  <c r="EK40" i="9"/>
  <c r="FG40" i="9"/>
  <c r="EO68" i="9"/>
  <c r="FE68" i="9"/>
  <c r="FA68" i="9"/>
  <c r="ET68" i="9"/>
  <c r="ES68" i="9"/>
  <c r="FG68" i="9"/>
  <c r="EU68" i="9"/>
  <c r="EV68" i="9"/>
  <c r="EQ68" i="9"/>
  <c r="EX68" i="9"/>
  <c r="EW68" i="9"/>
  <c r="EN68" i="9"/>
  <c r="EM68" i="9"/>
  <c r="EG68" i="9"/>
  <c r="FP68" i="9"/>
  <c r="FO68" i="9"/>
  <c r="EI68" i="9"/>
  <c r="EJ68" i="9"/>
  <c r="FL68" i="9"/>
  <c r="DY68" i="9"/>
  <c r="FM68" i="9"/>
  <c r="EF68" i="9"/>
  <c r="FD68" i="9"/>
  <c r="DX68" i="9"/>
  <c r="EK68" i="9"/>
  <c r="FJ68" i="9"/>
  <c r="FQ68" i="9"/>
  <c r="EH68" i="9"/>
  <c r="FF68" i="9"/>
  <c r="FN68" i="9"/>
  <c r="FI68" i="9"/>
  <c r="EB68" i="9"/>
  <c r="EY68" i="9"/>
  <c r="ER68" i="9"/>
  <c r="FK68" i="9"/>
  <c r="EC68" i="9"/>
  <c r="EP68" i="9"/>
  <c r="FH68" i="9"/>
  <c r="EA68" i="9"/>
  <c r="EL68" i="9"/>
  <c r="FC68" i="9"/>
  <c r="DZ68" i="9"/>
  <c r="ED68" i="9"/>
  <c r="EE68" i="9"/>
  <c r="EZ68" i="9"/>
  <c r="FB68" i="9"/>
  <c r="ER23" i="9"/>
  <c r="EQ23" i="9"/>
  <c r="EO23" i="9"/>
  <c r="EP23" i="9"/>
  <c r="EN23" i="9"/>
  <c r="ET23" i="9"/>
  <c r="ED23" i="9"/>
  <c r="FM23" i="9"/>
  <c r="EZ23" i="9"/>
  <c r="EX23" i="9"/>
  <c r="EB23" i="9"/>
  <c r="FE23" i="9"/>
  <c r="DZ23" i="9"/>
  <c r="EV23" i="9"/>
  <c r="FN23" i="9"/>
  <c r="FA23" i="9"/>
  <c r="EI23" i="9"/>
  <c r="ES23" i="9"/>
  <c r="FJ23" i="9"/>
  <c r="EJ23" i="9"/>
  <c r="DY23" i="9"/>
  <c r="EU23" i="9"/>
  <c r="FB23" i="9"/>
  <c r="EE23" i="9"/>
  <c r="FO23" i="9"/>
  <c r="EK23" i="9"/>
  <c r="DX23" i="9"/>
  <c r="FG23" i="9"/>
  <c r="EF23" i="9"/>
  <c r="FL23" i="9"/>
  <c r="FQ23" i="9"/>
  <c r="FI23" i="9"/>
  <c r="EC23" i="9"/>
  <c r="EY23" i="9"/>
  <c r="FP23" i="9"/>
  <c r="EW23" i="9"/>
  <c r="FH23" i="9"/>
  <c r="FK23" i="9"/>
  <c r="FD23" i="9"/>
  <c r="FC23" i="9"/>
  <c r="EM23" i="9"/>
  <c r="EL23" i="9"/>
  <c r="EA23" i="9"/>
  <c r="FF23" i="9"/>
  <c r="EH23" i="9"/>
  <c r="EG23" i="9"/>
  <c r="EO96" i="9"/>
  <c r="EM96" i="9"/>
  <c r="FD96" i="9"/>
  <c r="EN96" i="9"/>
  <c r="EG96" i="9"/>
  <c r="FE96" i="9"/>
  <c r="EW96" i="9"/>
  <c r="EA96" i="9"/>
  <c r="FG96" i="9"/>
  <c r="EK96" i="9"/>
  <c r="EF96" i="9"/>
  <c r="FO96" i="9"/>
  <c r="EX96" i="9"/>
  <c r="FP96" i="9"/>
  <c r="DY96" i="9"/>
  <c r="FF96" i="9"/>
  <c r="EP96" i="9"/>
  <c r="FH96" i="9"/>
  <c r="DX96" i="9"/>
  <c r="ES96" i="9"/>
  <c r="FM96" i="9"/>
  <c r="ET96" i="9"/>
  <c r="EB96" i="9"/>
  <c r="FB96" i="9"/>
  <c r="FC96" i="9"/>
  <c r="EY96" i="9"/>
  <c r="EZ96" i="9"/>
  <c r="EQ96" i="9"/>
  <c r="EV96" i="9"/>
  <c r="FN96" i="9"/>
  <c r="EJ96" i="9"/>
  <c r="FJ96" i="9"/>
  <c r="EH96" i="9"/>
  <c r="ER96" i="9"/>
  <c r="EI96" i="9"/>
  <c r="EL96" i="9"/>
  <c r="DZ96" i="9"/>
  <c r="FQ96" i="9"/>
  <c r="EC96" i="9"/>
  <c r="FI96" i="9"/>
  <c r="ED96" i="9"/>
  <c r="FA96" i="9"/>
  <c r="EE96" i="9"/>
  <c r="EU96" i="9"/>
  <c r="FK96" i="9"/>
  <c r="FL96" i="9"/>
  <c r="EO88" i="9"/>
  <c r="FP88" i="9"/>
  <c r="FB88" i="9"/>
  <c r="EL88" i="9"/>
  <c r="DZ88" i="9"/>
  <c r="FK88" i="9"/>
  <c r="EY88" i="9"/>
  <c r="FQ88" i="9"/>
  <c r="EC88" i="9"/>
  <c r="FH88" i="9"/>
  <c r="ES88" i="9"/>
  <c r="FM88" i="9"/>
  <c r="EB88" i="9"/>
  <c r="FC88" i="9"/>
  <c r="EP88" i="9"/>
  <c r="FL88" i="9"/>
  <c r="ED88" i="9"/>
  <c r="EZ88" i="9"/>
  <c r="EM88" i="9"/>
  <c r="FD88" i="9"/>
  <c r="EG88" i="9"/>
  <c r="ET88" i="9"/>
  <c r="FN88" i="9"/>
  <c r="FA88" i="9"/>
  <c r="EE88" i="9"/>
  <c r="EN88" i="9"/>
  <c r="FE88" i="9"/>
  <c r="EW88" i="9"/>
  <c r="EA88" i="9"/>
  <c r="EJ88" i="9"/>
  <c r="FG88" i="9"/>
  <c r="EK88" i="9"/>
  <c r="EF88" i="9"/>
  <c r="FO88" i="9"/>
  <c r="EX88" i="9"/>
  <c r="DY88" i="9"/>
  <c r="FJ88" i="9"/>
  <c r="ER88" i="9"/>
  <c r="EI88" i="9"/>
  <c r="EV88" i="9"/>
  <c r="FF88" i="9"/>
  <c r="FI88" i="9"/>
  <c r="EQ88" i="9"/>
  <c r="EU88" i="9"/>
  <c r="DX88" i="9"/>
  <c r="EH88" i="9"/>
  <c r="ER36" i="9"/>
  <c r="EP36" i="9"/>
  <c r="EQ36" i="9"/>
  <c r="EN36" i="9"/>
  <c r="EO36" i="9"/>
  <c r="EK36" i="9"/>
  <c r="EB36" i="9"/>
  <c r="FG36" i="9"/>
  <c r="ES36" i="9"/>
  <c r="EF36" i="9"/>
  <c r="FH36" i="9"/>
  <c r="DY36" i="9"/>
  <c r="EU36" i="9"/>
  <c r="FQ36" i="9"/>
  <c r="FD36" i="9"/>
  <c r="EE36" i="9"/>
  <c r="EW36" i="9"/>
  <c r="FL36" i="9"/>
  <c r="EZ36" i="9"/>
  <c r="ED36" i="9"/>
  <c r="FN36" i="9"/>
  <c r="FA36" i="9"/>
  <c r="EH36" i="9"/>
  <c r="FF36" i="9"/>
  <c r="EG36" i="9"/>
  <c r="FO36" i="9"/>
  <c r="DZ36" i="9"/>
  <c r="EV36" i="9"/>
  <c r="FP36" i="9"/>
  <c r="EY36" i="9"/>
  <c r="EM36" i="9"/>
  <c r="ET36" i="9"/>
  <c r="EA36" i="9"/>
  <c r="FI36" i="9"/>
  <c r="DX36" i="9"/>
  <c r="FB36" i="9"/>
  <c r="FJ36" i="9"/>
  <c r="EC36" i="9"/>
  <c r="FC36" i="9"/>
  <c r="EI36" i="9"/>
  <c r="EL36" i="9"/>
  <c r="FE36" i="9"/>
  <c r="EX36" i="9"/>
  <c r="FM36" i="9"/>
  <c r="EJ36" i="9"/>
  <c r="FK36" i="9"/>
  <c r="FL118" i="10"/>
  <c r="FH118" i="10"/>
  <c r="FJ118" i="10"/>
  <c r="FO118" i="10"/>
  <c r="FN118" i="10"/>
  <c r="FF118" i="10"/>
  <c r="EH118" i="10"/>
  <c r="EB118" i="10"/>
  <c r="DX118" i="10"/>
  <c r="FP118" i="10"/>
  <c r="DW118" i="10"/>
  <c r="FM118" i="10"/>
  <c r="FK118" i="10"/>
  <c r="FG118" i="10"/>
  <c r="EF118" i="10"/>
  <c r="FI118" i="10"/>
  <c r="EI118" i="10"/>
  <c r="EG118" i="10"/>
  <c r="ED118" i="10"/>
  <c r="EE118" i="10"/>
  <c r="EC118" i="10"/>
  <c r="EA118" i="10"/>
  <c r="DZ118" i="10"/>
  <c r="DY118" i="10"/>
  <c r="EG74" i="10"/>
  <c r="FH74" i="10"/>
  <c r="EI74" i="10"/>
  <c r="FK74" i="10"/>
  <c r="EF74" i="10"/>
  <c r="FM74" i="10"/>
  <c r="DX74" i="10"/>
  <c r="EB74" i="10"/>
  <c r="EC74" i="10"/>
  <c r="FO74" i="10"/>
  <c r="EH74" i="10"/>
  <c r="FI74" i="10"/>
  <c r="EE74" i="10"/>
  <c r="DY74" i="10"/>
  <c r="FJ74" i="10"/>
  <c r="FP74" i="10"/>
  <c r="EA74" i="10"/>
  <c r="DZ74" i="10"/>
  <c r="FL74" i="10"/>
  <c r="FN74" i="10"/>
  <c r="FG74" i="10"/>
  <c r="ED74" i="10"/>
  <c r="DW74" i="10"/>
  <c r="EO119" i="9"/>
  <c r="DX119" i="9"/>
  <c r="FL119" i="9"/>
  <c r="FK119" i="9"/>
  <c r="FF119" i="9"/>
  <c r="FE119" i="9"/>
  <c r="FH119" i="9"/>
  <c r="FG119" i="9"/>
  <c r="FB119" i="9"/>
  <c r="FA119" i="9"/>
  <c r="FD119" i="9"/>
  <c r="FC119" i="9"/>
  <c r="EX119" i="9"/>
  <c r="EW119" i="9"/>
  <c r="ER119" i="9"/>
  <c r="EJ119" i="9"/>
  <c r="EH119" i="9"/>
  <c r="EG119" i="9"/>
  <c r="DZ119" i="9"/>
  <c r="ED119" i="9"/>
  <c r="EP119" i="9"/>
  <c r="EI119" i="9"/>
  <c r="EL119" i="9"/>
  <c r="EY119" i="9"/>
  <c r="EE119" i="9"/>
  <c r="EU119" i="9"/>
  <c r="FQ119" i="9"/>
  <c r="EQ119" i="9"/>
  <c r="FM119" i="9"/>
  <c r="EM119" i="9"/>
  <c r="FI119" i="9"/>
  <c r="EB119" i="9"/>
  <c r="ES119" i="9"/>
  <c r="FP119" i="9"/>
  <c r="DY119" i="9"/>
  <c r="EK119" i="9"/>
  <c r="EV119" i="9"/>
  <c r="FJ119" i="9"/>
  <c r="EC119" i="9"/>
  <c r="ET119" i="9"/>
  <c r="EA119" i="9"/>
  <c r="EF119" i="9"/>
  <c r="EZ119" i="9"/>
  <c r="EN119" i="9"/>
  <c r="FO119" i="9"/>
  <c r="FN119" i="9"/>
  <c r="FH61" i="10"/>
  <c r="FM61" i="10"/>
  <c r="EE61" i="10"/>
  <c r="DX61" i="10"/>
  <c r="EA61" i="10"/>
  <c r="DW61" i="10"/>
  <c r="DY61" i="10"/>
  <c r="FK61" i="10"/>
  <c r="EF61" i="10"/>
  <c r="EC61" i="10"/>
  <c r="DZ61" i="10"/>
  <c r="EB61" i="10"/>
  <c r="ED61" i="10"/>
  <c r="FP61" i="10"/>
  <c r="FG61" i="10"/>
  <c r="EG61" i="10"/>
  <c r="FJ61" i="10"/>
  <c r="FO61" i="10"/>
  <c r="FL61" i="10"/>
  <c r="FI61" i="10"/>
  <c r="EH61" i="10"/>
  <c r="FN61" i="10"/>
  <c r="EI61" i="10"/>
  <c r="EO101" i="9"/>
  <c r="FN101" i="9"/>
  <c r="EX101" i="9"/>
  <c r="EC101" i="9"/>
  <c r="FP101" i="9"/>
  <c r="FC101" i="9"/>
  <c r="FQ101" i="9"/>
  <c r="EA101" i="9"/>
  <c r="FL101" i="9"/>
  <c r="EY101" i="9"/>
  <c r="FO101" i="9"/>
  <c r="EH101" i="9"/>
  <c r="FI101" i="9"/>
  <c r="EU101" i="9"/>
  <c r="FJ101" i="9"/>
  <c r="EF101" i="9"/>
  <c r="EZ101" i="9"/>
  <c r="EL101" i="9"/>
  <c r="FA101" i="9"/>
  <c r="DY101" i="9"/>
  <c r="EM101" i="9"/>
  <c r="FF101" i="9"/>
  <c r="EN101" i="9"/>
  <c r="ED101" i="9"/>
  <c r="EQ101" i="9"/>
  <c r="EE101" i="9"/>
  <c r="FM101" i="9"/>
  <c r="EB101" i="9"/>
  <c r="FK101" i="9"/>
  <c r="EI101" i="9"/>
  <c r="FB101" i="9"/>
  <c r="EG101" i="9"/>
  <c r="ET101" i="9"/>
  <c r="EK101" i="9"/>
  <c r="FD101" i="9"/>
  <c r="FE101" i="9"/>
  <c r="EV101" i="9"/>
  <c r="EW101" i="9"/>
  <c r="ER101" i="9"/>
  <c r="ES101" i="9"/>
  <c r="EP101" i="9"/>
  <c r="EJ101" i="9"/>
  <c r="FH101" i="9"/>
  <c r="DZ101" i="9"/>
  <c r="FG101" i="9"/>
  <c r="DX101" i="9"/>
  <c r="EO6" i="9"/>
  <c r="EQ6" i="9"/>
  <c r="ER6" i="9"/>
  <c r="EN6" i="9"/>
  <c r="EP6" i="9"/>
  <c r="EY6" i="9"/>
  <c r="EK6" i="9"/>
  <c r="EM6" i="9"/>
  <c r="EB6" i="9"/>
  <c r="EW6" i="9"/>
  <c r="FQ6" i="9"/>
  <c r="ED6" i="9"/>
  <c r="FP6" i="9"/>
  <c r="FI6" i="9"/>
  <c r="DX6" i="9"/>
  <c r="FK6" i="9"/>
  <c r="FE6" i="9"/>
  <c r="DY6" i="9"/>
  <c r="FG6" i="9"/>
  <c r="FA6" i="9"/>
  <c r="EI6" i="9"/>
  <c r="EL6" i="9"/>
  <c r="FO6" i="9"/>
  <c r="EC6" i="9"/>
  <c r="EV6" i="9"/>
  <c r="FN6" i="9"/>
  <c r="FL6" i="9"/>
  <c r="EA6" i="9"/>
  <c r="ES6" i="9"/>
  <c r="FF6" i="9"/>
  <c r="FD6" i="9"/>
  <c r="EG6" i="9"/>
  <c r="EJ6" i="9"/>
  <c r="FH6" i="9"/>
  <c r="EZ6" i="9"/>
  <c r="DZ6" i="9"/>
  <c r="EE6" i="9"/>
  <c r="EU6" i="9"/>
  <c r="EH6" i="9"/>
  <c r="ET6" i="9"/>
  <c r="EF6" i="9"/>
  <c r="EX6" i="9"/>
  <c r="FC6" i="9"/>
  <c r="FJ6" i="9"/>
  <c r="FB6" i="9"/>
  <c r="FM6" i="9"/>
  <c r="ED75" i="10"/>
  <c r="FL75" i="10"/>
  <c r="EG75" i="10"/>
  <c r="DZ75" i="10"/>
  <c r="EC75" i="10"/>
  <c r="FH75" i="10"/>
  <c r="EB75" i="10"/>
  <c r="EA75" i="10"/>
  <c r="FO75" i="10"/>
  <c r="FP75" i="10"/>
  <c r="FM75" i="10"/>
  <c r="FN75" i="10"/>
  <c r="EF75" i="10"/>
  <c r="DY75" i="10"/>
  <c r="EI75" i="10"/>
  <c r="EE75" i="10"/>
  <c r="EH75" i="10"/>
  <c r="DW75" i="10"/>
  <c r="DX75" i="10"/>
  <c r="FJ75" i="10"/>
  <c r="FG75" i="10"/>
  <c r="FI75" i="10"/>
  <c r="FK75" i="10"/>
  <c r="FH27" i="9"/>
  <c r="EL27" i="9"/>
  <c r="EG27" i="9"/>
  <c r="EQ27" i="9"/>
  <c r="EP27" i="9"/>
  <c r="EY27" i="9"/>
  <c r="FK27" i="9"/>
  <c r="FE27" i="9"/>
  <c r="EA27" i="9"/>
  <c r="EN27" i="9"/>
  <c r="EX27" i="9"/>
  <c r="FG27" i="9"/>
  <c r="EU27" i="9"/>
  <c r="FJ27" i="9"/>
  <c r="EC27" i="9"/>
  <c r="FP27" i="9"/>
  <c r="FF27" i="9"/>
  <c r="DX27" i="9"/>
  <c r="EO27" i="9"/>
  <c r="ET27" i="9"/>
  <c r="FQ27" i="9"/>
  <c r="EE27" i="9"/>
  <c r="EV27" i="9"/>
  <c r="FI27" i="9"/>
  <c r="FL27" i="9"/>
  <c r="EJ27" i="9"/>
  <c r="EZ27" i="9"/>
  <c r="EB27" i="9"/>
  <c r="FC27" i="9"/>
  <c r="EI27" i="9"/>
  <c r="FB27" i="9"/>
  <c r="FM27" i="9"/>
  <c r="FA27" i="9"/>
  <c r="EK27" i="9"/>
  <c r="DZ27" i="9"/>
  <c r="ED27" i="9"/>
  <c r="ES27" i="9"/>
  <c r="DY27" i="9"/>
  <c r="ER27" i="9"/>
  <c r="EW27" i="9"/>
  <c r="EH27" i="9"/>
  <c r="FD27" i="9"/>
  <c r="EF27" i="9"/>
  <c r="FO27" i="9"/>
  <c r="EM27" i="9"/>
  <c r="FN27" i="9"/>
  <c r="EE95" i="10"/>
  <c r="FJ95" i="10"/>
  <c r="EG95" i="10"/>
  <c r="FH95" i="10"/>
  <c r="DX95" i="10"/>
  <c r="FP95" i="10"/>
  <c r="EA95" i="10"/>
  <c r="EB95" i="10"/>
  <c r="EF95" i="10"/>
  <c r="DZ95" i="10"/>
  <c r="EC95" i="10"/>
  <c r="FN95" i="10"/>
  <c r="FK95" i="10"/>
  <c r="FF95" i="10"/>
  <c r="EH95" i="10"/>
  <c r="FI95" i="10"/>
  <c r="FL95" i="10"/>
  <c r="EI95" i="10"/>
  <c r="ED95" i="10"/>
  <c r="FG95" i="10"/>
  <c r="FM95" i="10"/>
  <c r="DW95" i="10"/>
  <c r="DY95" i="10"/>
  <c r="FO95" i="10"/>
  <c r="EH71" i="10"/>
  <c r="FG71" i="10"/>
  <c r="DY71" i="10"/>
  <c r="EA71" i="10"/>
  <c r="FO71" i="10"/>
  <c r="FM71" i="10"/>
  <c r="ED71" i="10"/>
  <c r="DZ71" i="10"/>
  <c r="FP71" i="10"/>
  <c r="FH71" i="10"/>
  <c r="FK71" i="10"/>
  <c r="EF71" i="10"/>
  <c r="EB71" i="10"/>
  <c r="EC71" i="10"/>
  <c r="DW71" i="10"/>
  <c r="EI71" i="10"/>
  <c r="FI71" i="10"/>
  <c r="EE71" i="10"/>
  <c r="FJ71" i="10"/>
  <c r="DX71" i="10"/>
  <c r="FN71" i="10"/>
  <c r="FL71" i="10"/>
  <c r="EG71" i="10"/>
  <c r="EF68" i="10"/>
  <c r="FG68" i="10"/>
  <c r="ED68" i="10"/>
  <c r="FJ68" i="10"/>
  <c r="EB68" i="10"/>
  <c r="FN68" i="10"/>
  <c r="DW68" i="10"/>
  <c r="EG68" i="10"/>
  <c r="FK68" i="10"/>
  <c r="FP68" i="10"/>
  <c r="EH68" i="10"/>
  <c r="FM68" i="10"/>
  <c r="FI68" i="10"/>
  <c r="EA68" i="10"/>
  <c r="FO68" i="10"/>
  <c r="DX68" i="10"/>
  <c r="FL68" i="10"/>
  <c r="DZ68" i="10"/>
  <c r="DY68" i="10"/>
  <c r="FH68" i="10"/>
  <c r="EE68" i="10"/>
  <c r="EC68" i="10"/>
  <c r="EI68" i="10"/>
  <c r="EA38" i="10"/>
  <c r="DX38" i="10"/>
  <c r="FN38" i="10"/>
  <c r="EF38" i="10"/>
  <c r="ED38" i="10"/>
  <c r="EE38" i="10"/>
  <c r="DZ38" i="10"/>
  <c r="EC38" i="10"/>
  <c r="FK38" i="10"/>
  <c r="EH38" i="10"/>
  <c r="FJ38" i="10"/>
  <c r="DY38" i="10"/>
  <c r="FI38" i="10"/>
  <c r="EB38" i="10"/>
  <c r="FM38" i="10"/>
  <c r="FL38" i="10"/>
  <c r="FG38" i="10"/>
  <c r="FO38" i="10"/>
  <c r="FH38" i="10"/>
  <c r="EG38" i="10"/>
  <c r="FP38" i="10"/>
  <c r="DW38" i="10"/>
  <c r="EI38" i="10"/>
  <c r="EI20" i="10"/>
  <c r="FN20" i="10"/>
  <c r="EA20" i="10"/>
  <c r="FJ20" i="10"/>
  <c r="EF20" i="10"/>
  <c r="DX20" i="10"/>
  <c r="EE20" i="10"/>
  <c r="FG20" i="10"/>
  <c r="EC20" i="10"/>
  <c r="FM20" i="10"/>
  <c r="FH20" i="10"/>
  <c r="DW20" i="10"/>
  <c r="FK20" i="10"/>
  <c r="FP20" i="10"/>
  <c r="DZ20" i="10"/>
  <c r="FL20" i="10"/>
  <c r="EG20" i="10"/>
  <c r="FI20" i="10"/>
  <c r="EH20" i="10"/>
  <c r="FO20" i="10"/>
  <c r="ED20" i="10"/>
  <c r="EB20" i="10"/>
  <c r="DY20" i="10"/>
  <c r="EG9" i="10"/>
  <c r="FN9" i="10"/>
  <c r="DW9" i="10"/>
  <c r="FO9" i="10"/>
  <c r="FI9" i="10"/>
  <c r="FM9" i="10"/>
  <c r="FG9" i="10"/>
  <c r="FL9" i="10"/>
  <c r="EH9" i="10"/>
  <c r="DY9" i="10"/>
  <c r="EI9" i="10"/>
  <c r="EA9" i="10"/>
  <c r="ED9" i="10"/>
  <c r="EF9" i="10"/>
  <c r="EE9" i="10"/>
  <c r="EC9" i="10"/>
  <c r="EB9" i="10"/>
  <c r="DX9" i="10"/>
  <c r="FJ9" i="10"/>
  <c r="FP9" i="10"/>
  <c r="FH9" i="10"/>
  <c r="FK9" i="10"/>
  <c r="DZ9" i="10"/>
  <c r="EO71" i="9"/>
  <c r="FN71" i="9"/>
  <c r="FM71" i="9"/>
  <c r="FH71" i="9"/>
  <c r="FG71" i="9"/>
  <c r="FB71" i="9"/>
  <c r="FA71" i="9"/>
  <c r="EV71" i="9"/>
  <c r="EU71" i="9"/>
  <c r="EX71" i="9"/>
  <c r="EW71" i="9"/>
  <c r="ER71" i="9"/>
  <c r="EQ71" i="9"/>
  <c r="ET71" i="9"/>
  <c r="ES71" i="9"/>
  <c r="EN71" i="9"/>
  <c r="EM71" i="9"/>
  <c r="EL71" i="9"/>
  <c r="EG71" i="9"/>
  <c r="EB71" i="9"/>
  <c r="EF71" i="9"/>
  <c r="EA71" i="9"/>
  <c r="FP71" i="9"/>
  <c r="FO71" i="9"/>
  <c r="FJ71" i="9"/>
  <c r="FD71" i="9"/>
  <c r="FF71" i="9"/>
  <c r="EZ71" i="9"/>
  <c r="EP71" i="9"/>
  <c r="EJ71" i="9"/>
  <c r="EC71" i="9"/>
  <c r="DZ71" i="9"/>
  <c r="ED71" i="9"/>
  <c r="DX71" i="9"/>
  <c r="FQ71" i="9"/>
  <c r="FK71" i="9"/>
  <c r="FI71" i="9"/>
  <c r="FC71" i="9"/>
  <c r="FE71" i="9"/>
  <c r="EY71" i="9"/>
  <c r="EK71" i="9"/>
  <c r="DY71" i="9"/>
  <c r="EE71" i="9"/>
  <c r="EH71" i="9"/>
  <c r="EI71" i="9"/>
  <c r="FL71" i="9"/>
  <c r="DZ69" i="10"/>
  <c r="EI69" i="10"/>
  <c r="FP69" i="10"/>
  <c r="ED69" i="10"/>
  <c r="EB69" i="10"/>
  <c r="EE69" i="10"/>
  <c r="FO69" i="10"/>
  <c r="EC69" i="10"/>
  <c r="FL69" i="10"/>
  <c r="FN69" i="10"/>
  <c r="DY69" i="10"/>
  <c r="EH69" i="10"/>
  <c r="EF69" i="10"/>
  <c r="EG69" i="10"/>
  <c r="EA69" i="10"/>
  <c r="FK69" i="10"/>
  <c r="FJ69" i="10"/>
  <c r="FG69" i="10"/>
  <c r="FM69" i="10"/>
  <c r="FH69" i="10"/>
  <c r="DX69" i="10"/>
  <c r="DW69" i="10"/>
  <c r="FI69" i="10"/>
  <c r="EB57" i="10"/>
  <c r="FJ57" i="10"/>
  <c r="FK57" i="10"/>
  <c r="DZ57" i="10"/>
  <c r="FM57" i="10"/>
  <c r="FG57" i="10"/>
  <c r="FP57" i="10"/>
  <c r="FH57" i="10"/>
  <c r="DX57" i="10"/>
  <c r="FL57" i="10"/>
  <c r="DW57" i="10"/>
  <c r="EH57" i="10"/>
  <c r="FO57" i="10"/>
  <c r="EC57" i="10"/>
  <c r="FI57" i="10"/>
  <c r="EF57" i="10"/>
  <c r="EG57" i="10"/>
  <c r="EE57" i="10"/>
  <c r="EA57" i="10"/>
  <c r="EI57" i="10"/>
  <c r="DY57" i="10"/>
  <c r="ED57" i="10"/>
  <c r="FN57" i="10"/>
  <c r="AM25" i="11" a="1"/>
  <c r="AM25" i="11" s="1"/>
  <c r="ED120" i="10"/>
  <c r="EG120" i="10"/>
  <c r="FH120" i="10"/>
  <c r="EE72" i="10"/>
  <c r="EH72" i="10"/>
  <c r="FM72" i="10"/>
  <c r="EO61" i="9"/>
  <c r="EW61" i="9"/>
  <c r="FG61" i="9"/>
  <c r="EP61" i="9"/>
  <c r="EK61" i="9"/>
  <c r="EN61" i="9"/>
  <c r="EY61" i="9"/>
  <c r="ED61" i="9"/>
  <c r="DX61" i="9"/>
  <c r="EJ61" i="9"/>
  <c r="EU61" i="9"/>
  <c r="EF61" i="9"/>
  <c r="DZ61" i="9"/>
  <c r="FP61" i="9"/>
  <c r="EQ61" i="9"/>
  <c r="ER61" i="9"/>
  <c r="FI61" i="9"/>
  <c r="FM61" i="9"/>
  <c r="EH61" i="9"/>
  <c r="FQ61" i="9"/>
  <c r="FD61" i="9"/>
  <c r="FK61" i="9"/>
  <c r="DY61" i="9"/>
  <c r="FJ61" i="9"/>
  <c r="EV61" i="9"/>
  <c r="FB61" i="9"/>
  <c r="EI61" i="9"/>
  <c r="EZ61" i="9"/>
  <c r="EG61" i="9"/>
  <c r="FN61" i="9"/>
  <c r="EC61" i="9"/>
  <c r="FH61" i="9"/>
  <c r="FC61" i="9"/>
  <c r="EL61" i="9"/>
  <c r="FF61" i="9"/>
  <c r="EX61" i="9"/>
  <c r="FO61" i="9"/>
  <c r="ET61" i="9"/>
  <c r="FE61" i="9"/>
  <c r="EA61" i="9"/>
  <c r="FA61" i="9"/>
  <c r="EE61" i="9"/>
  <c r="ES61" i="9"/>
  <c r="EM61" i="9"/>
  <c r="EB61" i="9"/>
  <c r="FL61" i="9"/>
  <c r="EO75" i="9"/>
  <c r="FH75" i="9"/>
  <c r="ET75" i="9"/>
  <c r="FP75" i="9"/>
  <c r="EF75" i="9"/>
  <c r="FG75" i="9"/>
  <c r="EP75" i="9"/>
  <c r="FL75" i="9"/>
  <c r="EI75" i="9"/>
  <c r="FC75" i="9"/>
  <c r="EM75" i="9"/>
  <c r="FI75" i="9"/>
  <c r="EC75" i="9"/>
  <c r="EU75" i="9"/>
  <c r="FM75" i="9"/>
  <c r="EZ75" i="9"/>
  <c r="ED75" i="9"/>
  <c r="FN75" i="9"/>
  <c r="FA75" i="9"/>
  <c r="EK75" i="9"/>
  <c r="EE75" i="9"/>
  <c r="EX75" i="9"/>
  <c r="EA75" i="9"/>
  <c r="FQ75" i="9"/>
  <c r="DX75" i="9"/>
  <c r="FJ75" i="9"/>
  <c r="DY75" i="9"/>
  <c r="FE75" i="9"/>
  <c r="DZ75" i="9"/>
  <c r="EW75" i="9"/>
  <c r="EG75" i="9"/>
  <c r="FO75" i="9"/>
  <c r="ES75" i="9"/>
  <c r="EH75" i="9"/>
  <c r="EY75" i="9"/>
  <c r="EJ75" i="9"/>
  <c r="EQ75" i="9"/>
  <c r="EL75" i="9"/>
  <c r="EN75" i="9"/>
  <c r="FD75" i="9"/>
  <c r="FK75" i="9"/>
  <c r="EV75" i="9"/>
  <c r="FF75" i="9"/>
  <c r="ER75" i="9"/>
  <c r="FB75" i="9"/>
  <c r="EB75" i="9"/>
  <c r="EI117" i="10"/>
  <c r="FG117" i="10"/>
  <c r="EE117" i="10"/>
  <c r="EB117" i="10"/>
  <c r="EG117" i="10"/>
  <c r="DW117" i="10"/>
  <c r="EC117" i="10"/>
  <c r="FL117" i="10"/>
  <c r="DX117" i="10"/>
  <c r="FP117" i="10"/>
  <c r="FI117" i="10"/>
  <c r="EA117" i="10"/>
  <c r="FH117" i="10"/>
  <c r="FO117" i="10"/>
  <c r="FK117" i="10"/>
  <c r="FM117" i="10"/>
  <c r="EH117" i="10"/>
  <c r="DZ117" i="10"/>
  <c r="EF117" i="10"/>
  <c r="FF117" i="10"/>
  <c r="ED117" i="10"/>
  <c r="FJ117" i="10"/>
  <c r="DY117" i="10"/>
  <c r="FN117" i="10"/>
  <c r="DW115" i="10"/>
  <c r="DZ115" i="10"/>
  <c r="FJ115" i="10"/>
  <c r="FN115" i="10"/>
  <c r="EH115" i="10"/>
  <c r="FF115" i="10"/>
  <c r="EC115" i="10"/>
  <c r="FM115" i="10"/>
  <c r="EI115" i="10"/>
  <c r="FG115" i="10"/>
  <c r="EF115" i="10"/>
  <c r="DY115" i="10"/>
  <c r="EB115" i="10"/>
  <c r="FL115" i="10"/>
  <c r="DX115" i="10"/>
  <c r="FP115" i="10"/>
  <c r="EA115" i="10"/>
  <c r="FK115" i="10"/>
  <c r="FI115" i="10"/>
  <c r="FO115" i="10"/>
  <c r="ED115" i="10"/>
  <c r="EG115" i="10"/>
  <c r="EE115" i="10"/>
  <c r="FH115" i="10"/>
  <c r="EO94" i="9"/>
  <c r="FJ94" i="9"/>
  <c r="FF94" i="9"/>
  <c r="FE94" i="9"/>
  <c r="EZ94" i="9"/>
  <c r="EY94" i="9"/>
  <c r="ET94" i="9"/>
  <c r="ES94" i="9"/>
  <c r="EN94" i="9"/>
  <c r="EU94" i="9"/>
  <c r="EQ94" i="9"/>
  <c r="EL94" i="9"/>
  <c r="EE94" i="9"/>
  <c r="EH94" i="9"/>
  <c r="EF94" i="9"/>
  <c r="EG94" i="9"/>
  <c r="DX94" i="9"/>
  <c r="EI94" i="9"/>
  <c r="FN94" i="9"/>
  <c r="FM94" i="9"/>
  <c r="FG94" i="9"/>
  <c r="EP94" i="9"/>
  <c r="EV94" i="9"/>
  <c r="EA94" i="9"/>
  <c r="ER94" i="9"/>
  <c r="ED94" i="9"/>
  <c r="EJ94" i="9"/>
  <c r="FP94" i="9"/>
  <c r="FQ94" i="9"/>
  <c r="EB94" i="9"/>
  <c r="FL94" i="9"/>
  <c r="FH94" i="9"/>
  <c r="FC94" i="9"/>
  <c r="FA94" i="9"/>
  <c r="EM94" i="9"/>
  <c r="EW94" i="9"/>
  <c r="DY94" i="9"/>
  <c r="EK94" i="9"/>
  <c r="EC94" i="9"/>
  <c r="DZ94" i="9"/>
  <c r="FI94" i="9"/>
  <c r="FO94" i="9"/>
  <c r="FB94" i="9"/>
  <c r="FK94" i="9"/>
  <c r="EX94" i="9"/>
  <c r="FD94" i="9"/>
  <c r="EO58" i="9"/>
  <c r="EJ58" i="9"/>
  <c r="FL58" i="9"/>
  <c r="EY58" i="9"/>
  <c r="EB58" i="9"/>
  <c r="ER58" i="9"/>
  <c r="FG58" i="9"/>
  <c r="EA58" i="9"/>
  <c r="EN58" i="9"/>
  <c r="FC58" i="9"/>
  <c r="DX58" i="9"/>
  <c r="FP58" i="9"/>
  <c r="ET58" i="9"/>
  <c r="DY58" i="9"/>
  <c r="FH58" i="9"/>
  <c r="EU58" i="9"/>
  <c r="EE58" i="9"/>
  <c r="FD58" i="9"/>
  <c r="EL58" i="9"/>
  <c r="EF58" i="9"/>
  <c r="EZ58" i="9"/>
  <c r="FN58" i="9"/>
  <c r="EC58" i="9"/>
  <c r="FQ58" i="9"/>
  <c r="EV58" i="9"/>
  <c r="FJ58" i="9"/>
  <c r="EI58" i="9"/>
  <c r="FM58" i="9"/>
  <c r="EQ58" i="9"/>
  <c r="FF58" i="9"/>
  <c r="EH58" i="9"/>
  <c r="FI58" i="9"/>
  <c r="EM58" i="9"/>
  <c r="FB58" i="9"/>
  <c r="EG58" i="9"/>
  <c r="FE58" i="9"/>
  <c r="EP58" i="9"/>
  <c r="EX58" i="9"/>
  <c r="ED58" i="9"/>
  <c r="FA58" i="9"/>
  <c r="FO58" i="9"/>
  <c r="ES58" i="9"/>
  <c r="DZ58" i="9"/>
  <c r="EW58" i="9"/>
  <c r="FK58" i="9"/>
  <c r="EK58" i="9"/>
  <c r="ED78" i="10"/>
  <c r="FG78" i="10"/>
  <c r="DX78" i="10"/>
  <c r="FO78" i="10"/>
  <c r="FM78" i="10"/>
  <c r="EB78" i="10"/>
  <c r="EG78" i="10"/>
  <c r="FL78" i="10"/>
  <c r="EE78" i="10"/>
  <c r="DW78" i="10"/>
  <c r="EI78" i="10"/>
  <c r="FK78" i="10"/>
  <c r="EC78" i="10"/>
  <c r="FJ78" i="10"/>
  <c r="EH78" i="10"/>
  <c r="FN78" i="10"/>
  <c r="FI78" i="10"/>
  <c r="DY78" i="10"/>
  <c r="FH78" i="10"/>
  <c r="EF78" i="10"/>
  <c r="DZ78" i="10"/>
  <c r="EA78" i="10"/>
  <c r="FP78" i="10"/>
  <c r="EO116" i="9"/>
  <c r="FF116" i="9"/>
  <c r="EW116" i="9"/>
  <c r="ER116" i="9"/>
  <c r="DX116" i="9"/>
  <c r="FB116" i="9"/>
  <c r="EN116" i="9"/>
  <c r="EE116" i="9"/>
  <c r="EF116" i="9"/>
  <c r="ES116" i="9"/>
  <c r="FO116" i="9"/>
  <c r="ED116" i="9"/>
  <c r="EV116" i="9"/>
  <c r="EP116" i="9"/>
  <c r="FI116" i="9"/>
  <c r="FE116" i="9"/>
  <c r="DY116" i="9"/>
  <c r="EL116" i="9"/>
  <c r="FG116" i="9"/>
  <c r="EI116" i="9"/>
  <c r="EA116" i="9"/>
  <c r="FJ116" i="9"/>
  <c r="EY116" i="9"/>
  <c r="DZ116" i="9"/>
  <c r="FH116" i="9"/>
  <c r="ET116" i="9"/>
  <c r="FQ116" i="9"/>
  <c r="FL116" i="9"/>
  <c r="EZ116" i="9"/>
  <c r="EM116" i="9"/>
  <c r="EK116" i="9"/>
  <c r="FP116" i="9"/>
  <c r="EG116" i="9"/>
  <c r="FD116" i="9"/>
  <c r="EU116" i="9"/>
  <c r="EJ116" i="9"/>
  <c r="FC116" i="9"/>
  <c r="EQ116" i="9"/>
  <c r="FN116" i="9"/>
  <c r="EC116" i="9"/>
  <c r="EH116" i="9"/>
  <c r="FA116" i="9"/>
  <c r="FM116" i="9"/>
  <c r="EB116" i="9"/>
  <c r="EX116" i="9"/>
  <c r="FK116" i="9"/>
  <c r="EO80" i="9"/>
  <c r="FQ80" i="9"/>
  <c r="EZ80" i="9"/>
  <c r="EM80" i="9"/>
  <c r="DY80" i="9"/>
  <c r="FD80" i="9"/>
  <c r="EN80" i="9"/>
  <c r="FE80" i="9"/>
  <c r="DZ80" i="9"/>
  <c r="FA80" i="9"/>
  <c r="EJ80" i="9"/>
  <c r="FG80" i="9"/>
  <c r="EC80" i="9"/>
  <c r="EU80" i="9"/>
  <c r="FO80" i="9"/>
  <c r="EX80" i="9"/>
  <c r="EB80" i="9"/>
  <c r="EK80" i="9"/>
  <c r="FF80" i="9"/>
  <c r="EP80" i="9"/>
  <c r="EG80" i="9"/>
  <c r="FH80" i="9"/>
  <c r="ES80" i="9"/>
  <c r="EA80" i="9"/>
  <c r="EW80" i="9"/>
  <c r="ER80" i="9"/>
  <c r="FP80" i="9"/>
  <c r="EL80" i="9"/>
  <c r="FL80" i="9"/>
  <c r="EH80" i="9"/>
  <c r="FC80" i="9"/>
  <c r="EF80" i="9"/>
  <c r="ET80" i="9"/>
  <c r="EI80" i="9"/>
  <c r="EV80" i="9"/>
  <c r="DX80" i="9"/>
  <c r="FK80" i="9"/>
  <c r="ED80" i="9"/>
  <c r="FB80" i="9"/>
  <c r="EE80" i="9"/>
  <c r="EY80" i="9"/>
  <c r="EQ80" i="9"/>
  <c r="FM80" i="9"/>
  <c r="FN80" i="9"/>
  <c r="FI80" i="9"/>
  <c r="FJ80" i="9"/>
  <c r="EI93" i="10"/>
  <c r="EA93" i="10"/>
  <c r="EC93" i="10"/>
  <c r="EB93" i="10"/>
  <c r="DX93" i="10"/>
  <c r="FI93" i="10"/>
  <c r="DW93" i="10"/>
  <c r="FN93" i="10"/>
  <c r="FM93" i="10"/>
  <c r="FL93" i="10"/>
  <c r="FP93" i="10"/>
  <c r="FF93" i="10"/>
  <c r="FH93" i="10"/>
  <c r="DY93" i="10"/>
  <c r="DZ93" i="10"/>
  <c r="FO93" i="10"/>
  <c r="FK93" i="10"/>
  <c r="FG93" i="10"/>
  <c r="EH93" i="10"/>
  <c r="FJ93" i="10"/>
  <c r="EF93" i="10"/>
  <c r="EG93" i="10"/>
  <c r="ED93" i="10"/>
  <c r="EE93" i="10"/>
  <c r="EO87" i="9"/>
  <c r="EC87" i="9"/>
  <c r="EE87" i="9"/>
  <c r="DX87" i="9"/>
  <c r="ED87" i="9"/>
  <c r="EI87" i="9"/>
  <c r="FQ87" i="9"/>
  <c r="EA87" i="9"/>
  <c r="FN87" i="9"/>
  <c r="FM87" i="9"/>
  <c r="FO87" i="9"/>
  <c r="FJ87" i="9"/>
  <c r="FI87" i="9"/>
  <c r="FP87" i="9"/>
  <c r="FK87" i="9"/>
  <c r="FF87" i="9"/>
  <c r="FE87" i="9"/>
  <c r="FL87" i="9"/>
  <c r="FG87" i="9"/>
  <c r="FB87" i="9"/>
  <c r="FA87" i="9"/>
  <c r="FD87" i="9"/>
  <c r="EY87" i="9"/>
  <c r="ET87" i="9"/>
  <c r="ES87" i="9"/>
  <c r="EZ87" i="9"/>
  <c r="EU87" i="9"/>
  <c r="EP87" i="9"/>
  <c r="EJ87" i="9"/>
  <c r="EV87" i="9"/>
  <c r="EQ87" i="9"/>
  <c r="EM87" i="9"/>
  <c r="EL87" i="9"/>
  <c r="ER87" i="9"/>
  <c r="EN87" i="9"/>
  <c r="EB87" i="9"/>
  <c r="DY87" i="9"/>
  <c r="EW87" i="9"/>
  <c r="EF87" i="9"/>
  <c r="EH87" i="9"/>
  <c r="FH87" i="9"/>
  <c r="EK87" i="9"/>
  <c r="FC87" i="9"/>
  <c r="EG87" i="9"/>
  <c r="EX87" i="9"/>
  <c r="DZ87" i="9"/>
  <c r="EO34" i="9"/>
  <c r="EP34" i="9"/>
  <c r="ER34" i="9"/>
  <c r="EN34" i="9"/>
  <c r="EQ34" i="9"/>
  <c r="EU34" i="9"/>
  <c r="EJ34" i="9"/>
  <c r="DZ34" i="9"/>
  <c r="ES34" i="9"/>
  <c r="FL34" i="9"/>
  <c r="EA34" i="9"/>
  <c r="FO34" i="9"/>
  <c r="FH34" i="9"/>
  <c r="DX34" i="9"/>
  <c r="FG34" i="9"/>
  <c r="FB34" i="9"/>
  <c r="EE34" i="9"/>
  <c r="ET34" i="9"/>
  <c r="EK34" i="9"/>
  <c r="FK34" i="9"/>
  <c r="EB34" i="9"/>
  <c r="EX34" i="9"/>
  <c r="FP34" i="9"/>
  <c r="EV34" i="9"/>
  <c r="FE34" i="9"/>
  <c r="FJ34" i="9"/>
  <c r="FA34" i="9"/>
  <c r="FD34" i="9"/>
  <c r="EL34" i="9"/>
  <c r="EZ34" i="9"/>
  <c r="DY34" i="9"/>
  <c r="FM34" i="9"/>
  <c r="EF34" i="9"/>
  <c r="FI34" i="9"/>
  <c r="EC34" i="9"/>
  <c r="FN34" i="9"/>
  <c r="EI34" i="9"/>
  <c r="FC34" i="9"/>
  <c r="EG34" i="9"/>
  <c r="FF34" i="9"/>
  <c r="EH34" i="9"/>
  <c r="EY34" i="9"/>
  <c r="EM34" i="9"/>
  <c r="ED34" i="9"/>
  <c r="EW34" i="9"/>
  <c r="FQ34" i="9"/>
  <c r="EA66" i="10"/>
  <c r="DX66" i="10"/>
  <c r="FH66" i="10"/>
  <c r="FM66" i="10"/>
  <c r="FO66" i="10"/>
  <c r="FJ66" i="10"/>
  <c r="EG66" i="10"/>
  <c r="EH66" i="10"/>
  <c r="EC66" i="10"/>
  <c r="ED66" i="10"/>
  <c r="DY66" i="10"/>
  <c r="EI66" i="10"/>
  <c r="FG66" i="10"/>
  <c r="FN66" i="10"/>
  <c r="FL66" i="10"/>
  <c r="FP66" i="10"/>
  <c r="DZ66" i="10"/>
  <c r="EF66" i="10"/>
  <c r="FK66" i="10"/>
  <c r="EE66" i="10"/>
  <c r="FI66" i="10"/>
  <c r="EB66" i="10"/>
  <c r="DW66" i="10"/>
  <c r="EC35" i="10"/>
  <c r="DZ35" i="10"/>
  <c r="EB35" i="10"/>
  <c r="FP35" i="10"/>
  <c r="DY35" i="10"/>
  <c r="EA35" i="10"/>
  <c r="FJ35" i="10"/>
  <c r="FK35" i="10"/>
  <c r="DX35" i="10"/>
  <c r="FM35" i="10"/>
  <c r="EE35" i="10"/>
  <c r="FL35" i="10"/>
  <c r="FN35" i="10"/>
  <c r="DW35" i="10"/>
  <c r="FO35" i="10"/>
  <c r="ED35" i="10"/>
  <c r="FG35" i="10"/>
  <c r="FI35" i="10"/>
  <c r="FH35" i="10"/>
  <c r="EF35" i="10"/>
  <c r="EI35" i="10"/>
  <c r="EH35" i="10"/>
  <c r="EG35" i="10"/>
  <c r="FG121" i="10"/>
  <c r="FJ121" i="10"/>
  <c r="EH121" i="10"/>
  <c r="DY121" i="10"/>
  <c r="EC121" i="10"/>
  <c r="DZ121" i="10"/>
  <c r="EF121" i="10"/>
  <c r="FN121" i="10"/>
  <c r="EI121" i="10"/>
  <c r="FH121" i="10"/>
  <c r="ED121" i="10"/>
  <c r="DX121" i="10"/>
  <c r="FF121" i="10"/>
  <c r="FM121" i="10"/>
  <c r="EG121" i="10"/>
  <c r="EA121" i="10"/>
  <c r="FK121" i="10"/>
  <c r="DW121" i="10"/>
  <c r="FL121" i="10"/>
  <c r="FP121" i="10"/>
  <c r="FO121" i="10"/>
  <c r="EE121" i="10"/>
  <c r="EB121" i="10"/>
  <c r="FI121" i="10"/>
  <c r="EN14" i="9"/>
  <c r="ER14" i="9"/>
  <c r="EO14" i="9"/>
  <c r="EP14" i="9"/>
  <c r="EQ14" i="9"/>
  <c r="FD14" i="9"/>
  <c r="EI14" i="9"/>
  <c r="FI14" i="9"/>
  <c r="EU14" i="9"/>
  <c r="EL14" i="9"/>
  <c r="FL14" i="9"/>
  <c r="FA14" i="9"/>
  <c r="EW14" i="9"/>
  <c r="EC14" i="9"/>
  <c r="FJ14" i="9"/>
  <c r="EM14" i="9"/>
  <c r="ET14" i="9"/>
  <c r="ED14" i="9"/>
  <c r="FF14" i="9"/>
  <c r="DY14" i="9"/>
  <c r="ES14" i="9"/>
  <c r="FO14" i="9"/>
  <c r="EJ14" i="9"/>
  <c r="EB14" i="9"/>
  <c r="EX14" i="9"/>
  <c r="FK14" i="9"/>
  <c r="EA14" i="9"/>
  <c r="FP14" i="9"/>
  <c r="FC14" i="9"/>
  <c r="DX14" i="9"/>
  <c r="DZ14" i="9"/>
  <c r="FB14" i="9"/>
  <c r="EH14" i="9"/>
  <c r="EY14" i="9"/>
  <c r="FQ14" i="9"/>
  <c r="EV14" i="9"/>
  <c r="FN14" i="9"/>
  <c r="FM14" i="9"/>
  <c r="FE14" i="9"/>
  <c r="FH14" i="9"/>
  <c r="EF14" i="9"/>
  <c r="EZ14" i="9"/>
  <c r="EE14" i="9"/>
  <c r="FG14" i="9"/>
  <c r="EK14" i="9"/>
  <c r="EG14" i="9"/>
  <c r="EB119" i="10"/>
  <c r="DZ119" i="10"/>
  <c r="FF119" i="10"/>
  <c r="FM119" i="10"/>
  <c r="FO119" i="10"/>
  <c r="FK119" i="10"/>
  <c r="FL119" i="10"/>
  <c r="FN119" i="10"/>
  <c r="EF119" i="10"/>
  <c r="EE119" i="10"/>
  <c r="EA119" i="10"/>
  <c r="FG119" i="10"/>
  <c r="DW119" i="10"/>
  <c r="DX119" i="10"/>
  <c r="EI119" i="10"/>
  <c r="FP119" i="10"/>
  <c r="DY119" i="10"/>
  <c r="EG119" i="10"/>
  <c r="ED119" i="10"/>
  <c r="FI119" i="10"/>
  <c r="EC119" i="10"/>
  <c r="FH119" i="10"/>
  <c r="EH119" i="10"/>
  <c r="FJ119" i="10"/>
  <c r="EG90" i="10"/>
  <c r="FH90" i="10"/>
  <c r="ED90" i="10"/>
  <c r="FK90" i="10"/>
  <c r="EA90" i="10"/>
  <c r="FJ90" i="10"/>
  <c r="FF90" i="10"/>
  <c r="DY90" i="10"/>
  <c r="EH90" i="10"/>
  <c r="FG90" i="10"/>
  <c r="FM90" i="10"/>
  <c r="FL90" i="10"/>
  <c r="DZ90" i="10"/>
  <c r="FI90" i="10"/>
  <c r="FN90" i="10"/>
  <c r="EB90" i="10"/>
  <c r="DW90" i="10"/>
  <c r="DX90" i="10"/>
  <c r="EI90" i="10"/>
  <c r="FO90" i="10"/>
  <c r="EC90" i="10"/>
  <c r="FP90" i="10"/>
  <c r="EF90" i="10"/>
  <c r="EE90" i="10"/>
  <c r="DZ65" i="10"/>
  <c r="EA65" i="10"/>
  <c r="FN65" i="10"/>
  <c r="FG65" i="10"/>
  <c r="FM65" i="10"/>
  <c r="DW65" i="10"/>
  <c r="FL65" i="10"/>
  <c r="FI65" i="10"/>
  <c r="EB65" i="10"/>
  <c r="EH65" i="10"/>
  <c r="FK65" i="10"/>
  <c r="EF65" i="10"/>
  <c r="FH65" i="10"/>
  <c r="ED65" i="10"/>
  <c r="FP65" i="10"/>
  <c r="EI65" i="10"/>
  <c r="DY65" i="10"/>
  <c r="EC65" i="10"/>
  <c r="FJ65" i="10"/>
  <c r="EG65" i="10"/>
  <c r="DX65" i="10"/>
  <c r="EE65" i="10"/>
  <c r="FO65" i="10"/>
  <c r="BQ10" i="11"/>
  <c r="EI63" i="10"/>
  <c r="EE63" i="10"/>
  <c r="FN63" i="10"/>
  <c r="EF41" i="10"/>
  <c r="DX41" i="10"/>
  <c r="DY41" i="10"/>
  <c r="EH41" i="10"/>
  <c r="EO77" i="9"/>
  <c r="FK77" i="9"/>
  <c r="EW77" i="9"/>
  <c r="EA77" i="9"/>
  <c r="FF77" i="9"/>
  <c r="ER77" i="9"/>
  <c r="ED77" i="9"/>
  <c r="FB77" i="9"/>
  <c r="EK77" i="9"/>
  <c r="EF77" i="9"/>
  <c r="FN77" i="9"/>
  <c r="EX77" i="9"/>
  <c r="FP77" i="9"/>
  <c r="EE77" i="9"/>
  <c r="FH77" i="9"/>
  <c r="ES77" i="9"/>
  <c r="FL77" i="9"/>
  <c r="EH77" i="9"/>
  <c r="FG77" i="9"/>
  <c r="EV77" i="9"/>
  <c r="FI77" i="9"/>
  <c r="DY77" i="9"/>
  <c r="EY77" i="9"/>
  <c r="FQ77" i="9"/>
  <c r="EZ77" i="9"/>
  <c r="EB77" i="9"/>
  <c r="ET77" i="9"/>
  <c r="FO77" i="9"/>
  <c r="EU77" i="9"/>
  <c r="EG77" i="9"/>
  <c r="EP77" i="9"/>
  <c r="FJ77" i="9"/>
  <c r="EQ77" i="9"/>
  <c r="EM77" i="9"/>
  <c r="FE77" i="9"/>
  <c r="EN77" i="9"/>
  <c r="EC77" i="9"/>
  <c r="FC77" i="9"/>
  <c r="FM77" i="9"/>
  <c r="EL77" i="9"/>
  <c r="FA77" i="9"/>
  <c r="FD77" i="9"/>
  <c r="EJ77" i="9"/>
  <c r="EI77" i="9"/>
  <c r="DZ77" i="9"/>
  <c r="DX77" i="9"/>
  <c r="DZ28" i="10"/>
  <c r="DX28" i="10"/>
  <c r="FJ28" i="10"/>
  <c r="FG28" i="10"/>
  <c r="EB28" i="10"/>
  <c r="EG28" i="10"/>
  <c r="DY28" i="10"/>
  <c r="EI28" i="10"/>
  <c r="EA28" i="10"/>
  <c r="EH28" i="10"/>
  <c r="FP28" i="10"/>
  <c r="EE28" i="10"/>
  <c r="FM28" i="10"/>
  <c r="FK28" i="10"/>
  <c r="FH28" i="10"/>
  <c r="DW28" i="10"/>
  <c r="FI28" i="10"/>
  <c r="FL28" i="10"/>
  <c r="FO28" i="10"/>
  <c r="EF28" i="10"/>
  <c r="ED28" i="10"/>
  <c r="EC28" i="10"/>
  <c r="FN28" i="10"/>
  <c r="EO111" i="9"/>
  <c r="FH111" i="9"/>
  <c r="EQ111" i="9"/>
  <c r="FI111" i="9"/>
  <c r="DX111" i="9"/>
  <c r="FD111" i="9"/>
  <c r="EN111" i="9"/>
  <c r="FE111" i="9"/>
  <c r="DZ111" i="9"/>
  <c r="EV111" i="9"/>
  <c r="FJ111" i="9"/>
  <c r="EW111" i="9"/>
  <c r="EC111" i="9"/>
  <c r="ER111" i="9"/>
  <c r="FF111" i="9"/>
  <c r="ES111" i="9"/>
  <c r="ED111" i="9"/>
  <c r="EK111" i="9"/>
  <c r="FB111" i="9"/>
  <c r="EJ111" i="9"/>
  <c r="EA111" i="9"/>
  <c r="FK111" i="9"/>
  <c r="ET111" i="9"/>
  <c r="EH111" i="9"/>
  <c r="FG111" i="9"/>
  <c r="EP111" i="9"/>
  <c r="EI111" i="9"/>
  <c r="FP111" i="9"/>
  <c r="EY111" i="9"/>
  <c r="FQ111" i="9"/>
  <c r="DY111" i="9"/>
  <c r="FL111" i="9"/>
  <c r="EB111" i="9"/>
  <c r="EZ111" i="9"/>
  <c r="EF111" i="9"/>
  <c r="FO111" i="9"/>
  <c r="EE111" i="9"/>
  <c r="FC111" i="9"/>
  <c r="EU111" i="9"/>
  <c r="FN111" i="9"/>
  <c r="EX111" i="9"/>
  <c r="EM111" i="9"/>
  <c r="FM111" i="9"/>
  <c r="FA111" i="9"/>
  <c r="EL111" i="9"/>
  <c r="EG111" i="9"/>
  <c r="ER12" i="9"/>
  <c r="EQ12" i="9"/>
  <c r="EP12" i="9"/>
  <c r="EO12" i="9"/>
  <c r="EN12" i="9"/>
  <c r="EU12" i="9"/>
  <c r="FL12" i="9"/>
  <c r="FG12" i="9"/>
  <c r="EI12" i="9"/>
  <c r="EV12" i="9"/>
  <c r="FE12" i="9"/>
  <c r="FC12" i="9"/>
  <c r="ED12" i="9"/>
  <c r="EX12" i="9"/>
  <c r="FA12" i="9"/>
  <c r="EL12" i="9"/>
  <c r="DZ12" i="9"/>
  <c r="FF12" i="9"/>
  <c r="FD12" i="9"/>
  <c r="EG12" i="9"/>
  <c r="EY12" i="9"/>
  <c r="EM12" i="9"/>
  <c r="FN12" i="9"/>
  <c r="FO12" i="9"/>
  <c r="FB12" i="9"/>
  <c r="EB12" i="9"/>
  <c r="EK12" i="9"/>
  <c r="EH12" i="9"/>
  <c r="FQ12" i="9"/>
  <c r="DX12" i="9"/>
  <c r="EJ12" i="9"/>
  <c r="EC12" i="9"/>
  <c r="FP12" i="9"/>
  <c r="EE12" i="9"/>
  <c r="ET12" i="9"/>
  <c r="FM12" i="9"/>
  <c r="EF12" i="9"/>
  <c r="EW12" i="9"/>
  <c r="ES12" i="9"/>
  <c r="FH12" i="9"/>
  <c r="FK12" i="9"/>
  <c r="FJ12" i="9"/>
  <c r="EZ12" i="9"/>
  <c r="FI12" i="9"/>
  <c r="EA12" i="9"/>
  <c r="DY12" i="9"/>
  <c r="EC21" i="10"/>
  <c r="FP21" i="10"/>
  <c r="EG21" i="10"/>
  <c r="FO21" i="10"/>
  <c r="ED21" i="10"/>
  <c r="FL21" i="10"/>
  <c r="EA21" i="10"/>
  <c r="DX21" i="10"/>
  <c r="DY21" i="10"/>
  <c r="FH21" i="10"/>
  <c r="FK21" i="10"/>
  <c r="DW21" i="10"/>
  <c r="FN21" i="10"/>
  <c r="FJ21" i="10"/>
  <c r="EB21" i="10"/>
  <c r="EH21" i="10"/>
  <c r="FM21" i="10"/>
  <c r="EF21" i="10"/>
  <c r="FI21" i="10"/>
  <c r="EE21" i="10"/>
  <c r="FG21" i="10"/>
  <c r="EI21" i="10"/>
  <c r="DZ21" i="10"/>
  <c r="FN70" i="10"/>
  <c r="FL70" i="10"/>
  <c r="FG70" i="10"/>
  <c r="DX70" i="10"/>
  <c r="EA70" i="10"/>
  <c r="DY70" i="10"/>
  <c r="EF70" i="10"/>
  <c r="FJ70" i="10"/>
  <c r="EE70" i="10"/>
  <c r="FO70" i="10"/>
  <c r="ED70" i="10"/>
  <c r="EB70" i="10"/>
  <c r="DW70" i="10"/>
  <c r="FK70" i="10"/>
  <c r="FH70" i="10"/>
  <c r="DZ70" i="10"/>
  <c r="FP70" i="10"/>
  <c r="FM70" i="10"/>
  <c r="FI70" i="10"/>
  <c r="EC70" i="10"/>
  <c r="EG70" i="10"/>
  <c r="EI70" i="10"/>
  <c r="EH70" i="10"/>
  <c r="EO46" i="9"/>
  <c r="EI46" i="9"/>
  <c r="ED46" i="9"/>
  <c r="FL46" i="9"/>
  <c r="DZ46" i="9"/>
  <c r="FP46" i="9"/>
  <c r="FJ46" i="9"/>
  <c r="FQ46" i="9"/>
  <c r="FO46" i="9"/>
  <c r="FK46" i="9"/>
  <c r="FF46" i="9"/>
  <c r="EW46" i="9"/>
  <c r="EU46" i="9"/>
  <c r="EV46" i="9"/>
  <c r="EK46" i="9"/>
  <c r="FI46" i="9"/>
  <c r="EM46" i="9"/>
  <c r="EX46" i="9"/>
  <c r="FE46" i="9"/>
  <c r="EG46" i="9"/>
  <c r="ES46" i="9"/>
  <c r="ER46" i="9"/>
  <c r="FG46" i="9"/>
  <c r="EE46" i="9"/>
  <c r="EN46" i="9"/>
  <c r="FC46" i="9"/>
  <c r="EH46" i="9"/>
  <c r="EJ46" i="9"/>
  <c r="EY46" i="9"/>
  <c r="DY46" i="9"/>
  <c r="FM46" i="9"/>
  <c r="EL46" i="9"/>
  <c r="FH46" i="9"/>
  <c r="EA46" i="9"/>
  <c r="EZ46" i="9"/>
  <c r="DX46" i="9"/>
  <c r="FA46" i="9"/>
  <c r="EC46" i="9"/>
  <c r="FD46" i="9"/>
  <c r="EQ46" i="9"/>
  <c r="EB46" i="9"/>
  <c r="ET46" i="9"/>
  <c r="EF46" i="9"/>
  <c r="FB46" i="9"/>
  <c r="EP46" i="9"/>
  <c r="FN46" i="9"/>
  <c r="FK113" i="10"/>
  <c r="DY113" i="10"/>
  <c r="FL113" i="10"/>
  <c r="FG113" i="10"/>
  <c r="FM113" i="10"/>
  <c r="FH113" i="10"/>
  <c r="EG113" i="10"/>
  <c r="FO113" i="10"/>
  <c r="EF113" i="10"/>
  <c r="EA113" i="10"/>
  <c r="ED113" i="10"/>
  <c r="FJ113" i="10"/>
  <c r="DZ113" i="10"/>
  <c r="DW113" i="10"/>
  <c r="EH113" i="10"/>
  <c r="EC113" i="10"/>
  <c r="FN113" i="10"/>
  <c r="FP113" i="10"/>
  <c r="DX113" i="10"/>
  <c r="EE113" i="10"/>
  <c r="EI113" i="10"/>
  <c r="FF113" i="10"/>
  <c r="FI113" i="10"/>
  <c r="EB113" i="10"/>
  <c r="FK48" i="10"/>
  <c r="FN48" i="10"/>
  <c r="EG48" i="10"/>
  <c r="FI48" i="10"/>
  <c r="DZ48" i="10"/>
  <c r="EI48" i="10"/>
  <c r="DY48" i="10"/>
  <c r="EC48" i="10"/>
  <c r="FJ48" i="10"/>
  <c r="EF48" i="10"/>
  <c r="FP48" i="10"/>
  <c r="EE48" i="10"/>
  <c r="EB48" i="10"/>
  <c r="EH48" i="10"/>
  <c r="FH48" i="10"/>
  <c r="ED48" i="10"/>
  <c r="FM48" i="10"/>
  <c r="DX48" i="10"/>
  <c r="FG48" i="10"/>
  <c r="DW48" i="10"/>
  <c r="EA48" i="10"/>
  <c r="FL48" i="10"/>
  <c r="FO48" i="10"/>
  <c r="EO50" i="9"/>
  <c r="EX50" i="9"/>
  <c r="EP50" i="9"/>
  <c r="FC50" i="9"/>
  <c r="EI50" i="9"/>
  <c r="ET50" i="9"/>
  <c r="FM50" i="9"/>
  <c r="EY50" i="9"/>
  <c r="ED50" i="9"/>
  <c r="EN50" i="9"/>
  <c r="FK50" i="9"/>
  <c r="EU50" i="9"/>
  <c r="EH50" i="9"/>
  <c r="FE50" i="9"/>
  <c r="ER50" i="9"/>
  <c r="DX50" i="9"/>
  <c r="FQ50" i="9"/>
  <c r="FP50" i="9"/>
  <c r="EB50" i="9"/>
  <c r="FL50" i="9"/>
  <c r="FJ50" i="9"/>
  <c r="FH50" i="9"/>
  <c r="FG50" i="9"/>
  <c r="FA50" i="9"/>
  <c r="EQ50" i="9"/>
  <c r="EW50" i="9"/>
  <c r="EK50" i="9"/>
  <c r="ES50" i="9"/>
  <c r="EA50" i="9"/>
  <c r="EM50" i="9"/>
  <c r="EF50" i="9"/>
  <c r="FO50" i="9"/>
  <c r="FN50" i="9"/>
  <c r="DY50" i="9"/>
  <c r="FI50" i="9"/>
  <c r="FD50" i="9"/>
  <c r="EE50" i="9"/>
  <c r="FF50" i="9"/>
  <c r="EZ50" i="9"/>
  <c r="DZ50" i="9"/>
  <c r="FB50" i="9"/>
  <c r="EV50" i="9"/>
  <c r="EC50" i="9"/>
  <c r="EJ50" i="9"/>
  <c r="EL50" i="9"/>
  <c r="EG50" i="9"/>
  <c r="EE114" i="10"/>
  <c r="DZ114" i="10"/>
  <c r="EF114" i="10"/>
  <c r="FN114" i="10"/>
  <c r="DW114" i="10"/>
  <c r="FJ114" i="10"/>
  <c r="FP114" i="10"/>
  <c r="DX114" i="10"/>
  <c r="FG114" i="10"/>
  <c r="FF114" i="10"/>
  <c r="ED114" i="10"/>
  <c r="EG114" i="10"/>
  <c r="EA114" i="10"/>
  <c r="FO114" i="10"/>
  <c r="EC114" i="10"/>
  <c r="FI114" i="10"/>
  <c r="EH114" i="10"/>
  <c r="EI114" i="10"/>
  <c r="EB114" i="10"/>
  <c r="FK114" i="10"/>
  <c r="DY114" i="10"/>
  <c r="FM114" i="10"/>
  <c r="FH114" i="10"/>
  <c r="FL114" i="10"/>
  <c r="EO98" i="9"/>
  <c r="FI98" i="9"/>
  <c r="ES98" i="9"/>
  <c r="DY98" i="9"/>
  <c r="FN98" i="9"/>
  <c r="EP98" i="9"/>
  <c r="DX98" i="9"/>
  <c r="FO98" i="9"/>
  <c r="FC98" i="9"/>
  <c r="EL98" i="9"/>
  <c r="EB98" i="9"/>
  <c r="FG98" i="9"/>
  <c r="ET98" i="9"/>
  <c r="FK98" i="9"/>
  <c r="EG98" i="9"/>
  <c r="EU98" i="9"/>
  <c r="FL98" i="9"/>
  <c r="EZ98" i="9"/>
  <c r="DZ98" i="9"/>
  <c r="FD98" i="9"/>
  <c r="EW98" i="9"/>
  <c r="ED98" i="9"/>
  <c r="EY98" i="9"/>
  <c r="FQ98" i="9"/>
  <c r="EH98" i="9"/>
  <c r="EQ98" i="9"/>
  <c r="FP98" i="9"/>
  <c r="EN98" i="9"/>
  <c r="FE98" i="9"/>
  <c r="EJ98" i="9"/>
  <c r="FB98" i="9"/>
  <c r="FM98" i="9"/>
  <c r="ER98" i="9"/>
  <c r="EX98" i="9"/>
  <c r="EK98" i="9"/>
  <c r="EV98" i="9"/>
  <c r="EE98" i="9"/>
  <c r="EM98" i="9"/>
  <c r="EI98" i="9"/>
  <c r="FH98" i="9"/>
  <c r="EF98" i="9"/>
  <c r="FF98" i="9"/>
  <c r="EC98" i="9"/>
  <c r="FJ98" i="9"/>
  <c r="FA98" i="9"/>
  <c r="EA98" i="9"/>
  <c r="EG37" i="10"/>
  <c r="EE37" i="10"/>
  <c r="FI37" i="10"/>
  <c r="EO86" i="9"/>
  <c r="EN86" i="9"/>
  <c r="FF86" i="9"/>
  <c r="ES86" i="9"/>
  <c r="EG86" i="9"/>
  <c r="EJ86" i="9"/>
  <c r="FB86" i="9"/>
  <c r="EK86" i="9"/>
  <c r="ED86" i="9"/>
  <c r="FP86" i="9"/>
  <c r="EX86" i="9"/>
  <c r="EE86" i="9"/>
  <c r="FG86" i="9"/>
  <c r="EU86" i="9"/>
  <c r="FM86" i="9"/>
  <c r="EH86" i="9"/>
  <c r="FD86" i="9"/>
  <c r="ET86" i="9"/>
  <c r="EF86" i="9"/>
  <c r="EZ86" i="9"/>
  <c r="EP86" i="9"/>
  <c r="DY86" i="9"/>
  <c r="EV86" i="9"/>
  <c r="EL86" i="9"/>
  <c r="EC86" i="9"/>
  <c r="ER86" i="9"/>
  <c r="FQ86" i="9"/>
  <c r="EA86" i="9"/>
  <c r="FJ86" i="9"/>
  <c r="FH86" i="9"/>
  <c r="FL86" i="9"/>
  <c r="FE86" i="9"/>
  <c r="FC86" i="9"/>
  <c r="FA86" i="9"/>
  <c r="EY86" i="9"/>
  <c r="EW86" i="9"/>
  <c r="EQ86" i="9"/>
  <c r="DZ86" i="9"/>
  <c r="EM86" i="9"/>
  <c r="DX86" i="9"/>
  <c r="FO86" i="9"/>
  <c r="FN86" i="9"/>
  <c r="EB86" i="9"/>
  <c r="FK86" i="9"/>
  <c r="FI86" i="9"/>
  <c r="EI86" i="9"/>
  <c r="ER7" i="9"/>
  <c r="EP7" i="9"/>
  <c r="EQ7" i="9"/>
  <c r="EO7" i="9"/>
  <c r="EN7" i="9"/>
  <c r="EY7" i="9"/>
  <c r="EG7" i="9"/>
  <c r="FB7" i="9"/>
  <c r="EI7" i="9"/>
  <c r="ES7" i="9"/>
  <c r="FG7" i="9"/>
  <c r="DY7" i="9"/>
  <c r="FP7" i="9"/>
  <c r="FC7" i="9"/>
  <c r="DX7" i="9"/>
  <c r="FL7" i="9"/>
  <c r="EL7" i="9"/>
  <c r="FQ7" i="9"/>
  <c r="FD7" i="9"/>
  <c r="EF7" i="9"/>
  <c r="FI7" i="9"/>
  <c r="EU7" i="9"/>
  <c r="ED7" i="9"/>
  <c r="FJ7" i="9"/>
  <c r="EJ7" i="9"/>
  <c r="EX7" i="9"/>
  <c r="EK7" i="9"/>
  <c r="EV7" i="9"/>
  <c r="EC7" i="9"/>
  <c r="FH7" i="9"/>
  <c r="FM7" i="9"/>
  <c r="EZ7" i="9"/>
  <c r="FE7" i="9"/>
  <c r="EM7" i="9"/>
  <c r="FA7" i="9"/>
  <c r="EA7" i="9"/>
  <c r="DZ7" i="9"/>
  <c r="FO7" i="9"/>
  <c r="EE7" i="9"/>
  <c r="FK7" i="9"/>
  <c r="EH7" i="9"/>
  <c r="EB7" i="9"/>
  <c r="EW7" i="9"/>
  <c r="FN7" i="9"/>
  <c r="ET7" i="9"/>
  <c r="FF7" i="9"/>
  <c r="EA58" i="10"/>
  <c r="EF58" i="10"/>
  <c r="FK58" i="10"/>
  <c r="EI58" i="10"/>
  <c r="FL58" i="10"/>
  <c r="EE58" i="10"/>
  <c r="FH58" i="10"/>
  <c r="EH58" i="10"/>
  <c r="DZ58" i="10"/>
  <c r="EC58" i="10"/>
  <c r="FO58" i="10"/>
  <c r="EG58" i="10"/>
  <c r="ED58" i="10"/>
  <c r="FJ58" i="10"/>
  <c r="DX58" i="10"/>
  <c r="EB58" i="10"/>
  <c r="DY58" i="10"/>
  <c r="DW58" i="10"/>
  <c r="FP58" i="10"/>
  <c r="FN58" i="10"/>
  <c r="FI58" i="10"/>
  <c r="FG58" i="10"/>
  <c r="FM58" i="10"/>
  <c r="EO122" i="9"/>
  <c r="EZ122" i="9"/>
  <c r="EM122" i="9"/>
  <c r="FF122" i="9"/>
  <c r="DZ122" i="9"/>
  <c r="EN122" i="9"/>
  <c r="FJ122" i="9"/>
  <c r="ET122" i="9"/>
  <c r="ED122" i="9"/>
  <c r="EJ122" i="9"/>
  <c r="FG122" i="9"/>
  <c r="EK122" i="9"/>
  <c r="EI122" i="9"/>
  <c r="FQ122" i="9"/>
  <c r="FC122" i="9"/>
  <c r="EC122" i="9"/>
  <c r="FH122" i="9"/>
  <c r="EU122" i="9"/>
  <c r="DX122" i="9"/>
  <c r="FO122" i="9"/>
  <c r="EV122" i="9"/>
  <c r="FM122" i="9"/>
  <c r="EA122" i="9"/>
  <c r="EX122" i="9"/>
  <c r="FP122" i="9"/>
  <c r="EQ122" i="9"/>
  <c r="FL122" i="9"/>
  <c r="EL122" i="9"/>
  <c r="FE122" i="9"/>
  <c r="FI122" i="9"/>
  <c r="FB122" i="9"/>
  <c r="FA122" i="9"/>
  <c r="ES122" i="9"/>
  <c r="EW122" i="9"/>
  <c r="FK122" i="9"/>
  <c r="EH122" i="9"/>
  <c r="FD122" i="9"/>
  <c r="EB122" i="9"/>
  <c r="EY122" i="9"/>
  <c r="EG122" i="9"/>
  <c r="ER122" i="9"/>
  <c r="EF122" i="9"/>
  <c r="EP122" i="9"/>
  <c r="EE122" i="9"/>
  <c r="DY122" i="9"/>
  <c r="FN122" i="9"/>
  <c r="FI110" i="10"/>
  <c r="EA110" i="10"/>
  <c r="EB110" i="10"/>
  <c r="FM110" i="10"/>
  <c r="EG110" i="10"/>
  <c r="FL110" i="10"/>
  <c r="ED110" i="10"/>
  <c r="FP110" i="10"/>
  <c r="EH110" i="10"/>
  <c r="DX110" i="10"/>
  <c r="DZ110" i="10"/>
  <c r="FJ110" i="10"/>
  <c r="DY110" i="10"/>
  <c r="FN110" i="10"/>
  <c r="FG110" i="10"/>
  <c r="FK110" i="10"/>
  <c r="DW110" i="10"/>
  <c r="FO110" i="10"/>
  <c r="FF110" i="10"/>
  <c r="FH110" i="10"/>
  <c r="EE110" i="10"/>
  <c r="EC110" i="10"/>
  <c r="EF110" i="10"/>
  <c r="EI110" i="10"/>
  <c r="EP11" i="9"/>
  <c r="FE11" i="9"/>
  <c r="FC11" i="9"/>
  <c r="EC11" i="9"/>
  <c r="EQ11" i="9"/>
  <c r="EN11" i="9"/>
  <c r="EU11" i="9"/>
  <c r="FP11" i="9"/>
  <c r="FJ11" i="9"/>
  <c r="EF11" i="9"/>
  <c r="ER11" i="9"/>
  <c r="ET11" i="9"/>
  <c r="FL11" i="9"/>
  <c r="FF11" i="9"/>
  <c r="EE11" i="9"/>
  <c r="EY11" i="9"/>
  <c r="FH11" i="9"/>
  <c r="FB11" i="9"/>
  <c r="EA11" i="9"/>
  <c r="FQ11" i="9"/>
  <c r="FO11" i="9"/>
  <c r="DX11" i="9"/>
  <c r="FM11" i="9"/>
  <c r="FK11" i="9"/>
  <c r="DZ11" i="9"/>
  <c r="EX11" i="9"/>
  <c r="EK11" i="9"/>
  <c r="EV11" i="9"/>
  <c r="EI11" i="9"/>
  <c r="FA11" i="9"/>
  <c r="ED11" i="9"/>
  <c r="FD11" i="9"/>
  <c r="EH11" i="9"/>
  <c r="EM11" i="9"/>
  <c r="EW11" i="9"/>
  <c r="ES11" i="9"/>
  <c r="FI11" i="9"/>
  <c r="EJ11" i="9"/>
  <c r="EO11" i="9"/>
  <c r="EZ11" i="9"/>
  <c r="FG11" i="9"/>
  <c r="EL11" i="9"/>
  <c r="FN11" i="9"/>
  <c r="EB11" i="9"/>
  <c r="EG11" i="9"/>
  <c r="DY11" i="9"/>
  <c r="EO42" i="9"/>
  <c r="EY42" i="9"/>
  <c r="FQ42" i="9"/>
  <c r="EL42" i="9"/>
  <c r="EH42" i="9"/>
  <c r="FJ42" i="9"/>
  <c r="FH42" i="9"/>
  <c r="EB42" i="9"/>
  <c r="EU42" i="9"/>
  <c r="FC42" i="9"/>
  <c r="FA42" i="9"/>
  <c r="EA42" i="9"/>
  <c r="ER42" i="9"/>
  <c r="FB42" i="9"/>
  <c r="DY42" i="9"/>
  <c r="EW42" i="9"/>
  <c r="EN42" i="9"/>
  <c r="DX42" i="9"/>
  <c r="ET42" i="9"/>
  <c r="EJ42" i="9"/>
  <c r="EC42" i="9"/>
  <c r="EV42" i="9"/>
  <c r="FL42" i="9"/>
  <c r="ED42" i="9"/>
  <c r="EX42" i="9"/>
  <c r="FE42" i="9"/>
  <c r="EE42" i="9"/>
  <c r="EQ42" i="9"/>
  <c r="EM42" i="9"/>
  <c r="EG42" i="9"/>
  <c r="FN42" i="9"/>
  <c r="EP42" i="9"/>
  <c r="DZ42" i="9"/>
  <c r="FO42" i="9"/>
  <c r="FP42" i="9"/>
  <c r="EI42" i="9"/>
  <c r="EK42" i="9"/>
  <c r="FK42" i="9"/>
  <c r="EF42" i="9"/>
  <c r="FM42" i="9"/>
  <c r="FG42" i="9"/>
  <c r="FI42" i="9"/>
  <c r="FD42" i="9"/>
  <c r="ES42" i="9"/>
  <c r="FF42" i="9"/>
  <c r="EZ42" i="9"/>
  <c r="EQ38" i="9"/>
  <c r="ER38" i="9"/>
  <c r="EO38" i="9"/>
  <c r="EN38" i="9"/>
  <c r="EP38" i="9"/>
  <c r="FA38" i="9"/>
  <c r="EL38" i="9"/>
  <c r="EE38" i="9"/>
  <c r="ET38" i="9"/>
  <c r="EJ38" i="9"/>
  <c r="FN38" i="9"/>
  <c r="EG38" i="9"/>
  <c r="ES38" i="9"/>
  <c r="FK38" i="9"/>
  <c r="FF38" i="9"/>
  <c r="EI38" i="9"/>
  <c r="EX38" i="9"/>
  <c r="FG38" i="9"/>
  <c r="FB38" i="9"/>
  <c r="EB38" i="9"/>
  <c r="EV38" i="9"/>
  <c r="FD38" i="9"/>
  <c r="EK38" i="9"/>
  <c r="ED38" i="9"/>
  <c r="EW38" i="9"/>
  <c r="EM38" i="9"/>
  <c r="EF38" i="9"/>
  <c r="FQ38" i="9"/>
  <c r="FP38" i="9"/>
  <c r="DX38" i="9"/>
  <c r="FH38" i="9"/>
  <c r="FL38" i="9"/>
  <c r="EC38" i="9"/>
  <c r="FE38" i="9"/>
  <c r="FO38" i="9"/>
  <c r="EZ38" i="9"/>
  <c r="FJ38" i="9"/>
  <c r="FC38" i="9"/>
  <c r="FI38" i="9"/>
  <c r="DY38" i="9"/>
  <c r="EA38" i="9"/>
  <c r="DZ38" i="9"/>
  <c r="EY38" i="9"/>
  <c r="EH38" i="9"/>
  <c r="EU38" i="9"/>
  <c r="FM38" i="9"/>
  <c r="FF107" i="10"/>
  <c r="FH107" i="10"/>
  <c r="FG107" i="10"/>
  <c r="FL107" i="10"/>
  <c r="FO107" i="10"/>
  <c r="FI107" i="10"/>
  <c r="EF107" i="10"/>
  <c r="DX107" i="10"/>
  <c r="FP107" i="10"/>
  <c r="EG107" i="10"/>
  <c r="FJ107" i="10"/>
  <c r="EC107" i="10"/>
  <c r="DW107" i="10"/>
  <c r="EI107" i="10"/>
  <c r="FN107" i="10"/>
  <c r="EH107" i="10"/>
  <c r="EB107" i="10"/>
  <c r="EA107" i="10"/>
  <c r="ED107" i="10"/>
  <c r="EE107" i="10"/>
  <c r="DZ107" i="10"/>
  <c r="FK107" i="10"/>
  <c r="FM107" i="10"/>
  <c r="DY107" i="10"/>
  <c r="FA21" i="9"/>
  <c r="EL21" i="9"/>
  <c r="EF21" i="9"/>
  <c r="ER21" i="9"/>
  <c r="EO21" i="9"/>
  <c r="EP21" i="9"/>
  <c r="EV21" i="9"/>
  <c r="FH21" i="9"/>
  <c r="FB21" i="9"/>
  <c r="EG21" i="9"/>
  <c r="EQ21" i="9"/>
  <c r="FM21" i="9"/>
  <c r="FK21" i="9"/>
  <c r="EB21" i="9"/>
  <c r="FE21" i="9"/>
  <c r="FF21" i="9"/>
  <c r="FP21" i="9"/>
  <c r="ED21" i="9"/>
  <c r="EY21" i="9"/>
  <c r="FD21" i="9"/>
  <c r="DX21" i="9"/>
  <c r="EX21" i="9"/>
  <c r="EM21" i="9"/>
  <c r="DZ21" i="9"/>
  <c r="FC21" i="9"/>
  <c r="EW21" i="9"/>
  <c r="FN21" i="9"/>
  <c r="ET21" i="9"/>
  <c r="FJ21" i="9"/>
  <c r="EU21" i="9"/>
  <c r="EK21" i="9"/>
  <c r="ES21" i="9"/>
  <c r="EE21" i="9"/>
  <c r="FQ21" i="9"/>
  <c r="EI21" i="9"/>
  <c r="FI21" i="9"/>
  <c r="EA21" i="9"/>
  <c r="EJ21" i="9"/>
  <c r="EC21" i="9"/>
  <c r="FL21" i="9"/>
  <c r="DY21" i="9"/>
  <c r="EN21" i="9"/>
  <c r="EZ21" i="9"/>
  <c r="EH21" i="9"/>
  <c r="FO21" i="9"/>
  <c r="FG21" i="9"/>
  <c r="EO64" i="9"/>
  <c r="ET64" i="9"/>
  <c r="FI64" i="9"/>
  <c r="EU64" i="9"/>
  <c r="EB64" i="9"/>
  <c r="EQ64" i="9"/>
  <c r="FD64" i="9"/>
  <c r="EW64" i="9"/>
  <c r="ED64" i="9"/>
  <c r="EM64" i="9"/>
  <c r="FA64" i="9"/>
  <c r="EN64" i="9"/>
  <c r="EG64" i="9"/>
  <c r="FN64" i="9"/>
  <c r="EV64" i="9"/>
  <c r="EJ64" i="9"/>
  <c r="EE64" i="9"/>
  <c r="FJ64" i="9"/>
  <c r="ER64" i="9"/>
  <c r="EH64" i="9"/>
  <c r="FE64" i="9"/>
  <c r="EP64" i="9"/>
  <c r="EA64" i="9"/>
  <c r="FG64" i="9"/>
  <c r="EK64" i="9"/>
  <c r="EF64" i="9"/>
  <c r="FO64" i="9"/>
  <c r="EX64" i="9"/>
  <c r="FP64" i="9"/>
  <c r="DY64" i="9"/>
  <c r="FK64" i="9"/>
  <c r="ES64" i="9"/>
  <c r="FL64" i="9"/>
  <c r="EI64" i="9"/>
  <c r="FF64" i="9"/>
  <c r="EL64" i="9"/>
  <c r="FH64" i="9"/>
  <c r="DX64" i="9"/>
  <c r="FB64" i="9"/>
  <c r="FQ64" i="9"/>
  <c r="FC64" i="9"/>
  <c r="DZ64" i="9"/>
  <c r="EY64" i="9"/>
  <c r="FM64" i="9"/>
  <c r="EZ64" i="9"/>
  <c r="EC64" i="9"/>
  <c r="FP67" i="10"/>
  <c r="DZ67" i="10"/>
  <c r="EG67" i="10"/>
  <c r="FH67" i="10"/>
  <c r="EF67" i="10"/>
  <c r="FI67" i="10"/>
  <c r="EI67" i="10"/>
  <c r="EC67" i="10"/>
  <c r="EH67" i="10"/>
  <c r="DY67" i="10"/>
  <c r="ED67" i="10"/>
  <c r="FL67" i="10"/>
  <c r="FN67" i="10"/>
  <c r="FM67" i="10"/>
  <c r="FG67" i="10"/>
  <c r="EE67" i="10"/>
  <c r="EA67" i="10"/>
  <c r="FK67" i="10"/>
  <c r="DW67" i="10"/>
  <c r="EB67" i="10"/>
  <c r="FJ67" i="10"/>
  <c r="DX67" i="10"/>
  <c r="FO67" i="10"/>
  <c r="EH30" i="10"/>
  <c r="DW30" i="10"/>
  <c r="DX30" i="10"/>
  <c r="EB30" i="10"/>
  <c r="DY30" i="10"/>
  <c r="FG30" i="10"/>
  <c r="FO30" i="10"/>
  <c r="FM30" i="10"/>
  <c r="EA30" i="10"/>
  <c r="ED30" i="10"/>
  <c r="FJ30" i="10"/>
  <c r="FL30" i="10"/>
  <c r="FH30" i="10"/>
  <c r="FK30" i="10"/>
  <c r="DZ30" i="10"/>
  <c r="FN30" i="10"/>
  <c r="FI30" i="10"/>
  <c r="FP30" i="10"/>
  <c r="EF30" i="10"/>
  <c r="EI30" i="10"/>
  <c r="EC30" i="10"/>
  <c r="EG30" i="10"/>
  <c r="EE30" i="10"/>
  <c r="EV9" i="9"/>
  <c r="FO9" i="9"/>
  <c r="FE9" i="9"/>
  <c r="EH9" i="9"/>
  <c r="ES9" i="9"/>
  <c r="FC9" i="9"/>
  <c r="EJ9" i="9"/>
  <c r="EY9" i="9"/>
  <c r="FN9" i="9"/>
  <c r="EB9" i="9"/>
  <c r="EW9" i="9"/>
  <c r="FK9" i="9"/>
  <c r="DZ9" i="9"/>
  <c r="EO9" i="9"/>
  <c r="EG9" i="9"/>
  <c r="FD9" i="9"/>
  <c r="FQ9" i="9"/>
  <c r="DX9" i="9"/>
  <c r="EP9" i="9"/>
  <c r="DY9" i="9"/>
  <c r="FA9" i="9"/>
  <c r="FM9" i="9"/>
  <c r="EC9" i="9"/>
  <c r="FF9" i="9"/>
  <c r="EN9" i="9"/>
  <c r="EK9" i="9"/>
  <c r="EQ9" i="9"/>
  <c r="EX9" i="9"/>
  <c r="EZ9" i="9"/>
  <c r="FP9" i="9"/>
  <c r="EA9" i="9"/>
  <c r="FI9" i="9"/>
  <c r="EE9" i="9"/>
  <c r="ET9" i="9"/>
  <c r="EU9" i="9"/>
  <c r="FL9" i="9"/>
  <c r="ER9" i="9"/>
  <c r="EL9" i="9"/>
  <c r="FG9" i="9"/>
  <c r="FH9" i="9"/>
  <c r="FB9" i="9"/>
  <c r="FJ9" i="9"/>
  <c r="EM9" i="9"/>
  <c r="EF9" i="9"/>
  <c r="EI9" i="9"/>
  <c r="ED9" i="9"/>
  <c r="EO51" i="9"/>
  <c r="FA51" i="9"/>
  <c r="EK51" i="9"/>
  <c r="FB51" i="9"/>
  <c r="EG51" i="9"/>
  <c r="ES51" i="9"/>
  <c r="FK51" i="9"/>
  <c r="ET51" i="9"/>
  <c r="EA51" i="9"/>
  <c r="FP51" i="9"/>
  <c r="FC51" i="9"/>
  <c r="EM51" i="9"/>
  <c r="EV51" i="9"/>
  <c r="EX51" i="9"/>
  <c r="ER51" i="9"/>
  <c r="EP51" i="9"/>
  <c r="FQ51" i="9"/>
  <c r="EJ51" i="9"/>
  <c r="EH51" i="9"/>
  <c r="FM51" i="9"/>
  <c r="FO51" i="9"/>
  <c r="EI51" i="9"/>
  <c r="FI51" i="9"/>
  <c r="FG51" i="9"/>
  <c r="DX51" i="9"/>
  <c r="FE51" i="9"/>
  <c r="EY51" i="9"/>
  <c r="EB51" i="9"/>
  <c r="EW51" i="9"/>
  <c r="EU51" i="9"/>
  <c r="DY51" i="9"/>
  <c r="EL51" i="9"/>
  <c r="EQ51" i="9"/>
  <c r="DZ51" i="9"/>
  <c r="FL51" i="9"/>
  <c r="EN51" i="9"/>
  <c r="EF51" i="9"/>
  <c r="FH51" i="9"/>
  <c r="FN51" i="9"/>
  <c r="ED51" i="9"/>
  <c r="FD51" i="9"/>
  <c r="FJ51" i="9"/>
  <c r="EE51" i="9"/>
  <c r="EZ51" i="9"/>
  <c r="FF51" i="9"/>
  <c r="EQ31" i="9"/>
  <c r="EP31" i="9"/>
  <c r="ER31" i="9"/>
  <c r="EN31" i="9"/>
  <c r="EO31" i="9"/>
  <c r="FM31" i="9"/>
  <c r="EM31" i="9"/>
  <c r="ET31" i="9"/>
  <c r="FA31" i="9"/>
  <c r="FO31" i="9"/>
  <c r="EC31" i="9"/>
  <c r="EY31" i="9"/>
  <c r="EJ31" i="9"/>
  <c r="FK31" i="9"/>
  <c r="DY31" i="9"/>
  <c r="FN31" i="9"/>
  <c r="ES31" i="9"/>
  <c r="FG31" i="9"/>
  <c r="EH31" i="9"/>
  <c r="FF31" i="9"/>
  <c r="FP31" i="9"/>
  <c r="EX31" i="9"/>
  <c r="FD31" i="9"/>
  <c r="DX31" i="9"/>
  <c r="FJ31" i="9"/>
  <c r="FC31" i="9"/>
  <c r="FB31" i="9"/>
  <c r="EL31" i="9"/>
  <c r="EK31" i="9"/>
  <c r="EA31" i="9"/>
  <c r="FQ31" i="9"/>
  <c r="EB31" i="9"/>
  <c r="FI31" i="9"/>
  <c r="DZ31" i="9"/>
  <c r="FE31" i="9"/>
  <c r="EF31" i="9"/>
  <c r="EV31" i="9"/>
  <c r="EG31" i="9"/>
  <c r="FL31" i="9"/>
  <c r="ED31" i="9"/>
  <c r="FH31" i="9"/>
  <c r="EI31" i="9"/>
  <c r="EZ31" i="9"/>
  <c r="EE31" i="9"/>
  <c r="EW31" i="9"/>
  <c r="EU31" i="9"/>
  <c r="FP27" i="10"/>
  <c r="FL27" i="10"/>
  <c r="DX27" i="10"/>
  <c r="EF27" i="10"/>
  <c r="DW27" i="10"/>
  <c r="ED27" i="10"/>
  <c r="FN27" i="10"/>
  <c r="EI27" i="10"/>
  <c r="FK27" i="10"/>
  <c r="EC27" i="10"/>
  <c r="FJ27" i="10"/>
  <c r="EH27" i="10"/>
  <c r="FG27" i="10"/>
  <c r="EE27" i="10"/>
  <c r="DZ27" i="10"/>
  <c r="EG27" i="10"/>
  <c r="FI27" i="10"/>
  <c r="EB27" i="10"/>
  <c r="EA27" i="10"/>
  <c r="DY27" i="10"/>
  <c r="FM27" i="10"/>
  <c r="FH27" i="10"/>
  <c r="FO27" i="10"/>
  <c r="EO121" i="9"/>
  <c r="FM121" i="9"/>
  <c r="FH121" i="9"/>
  <c r="FL121" i="9"/>
  <c r="FF121" i="9"/>
  <c r="EZ121" i="9"/>
  <c r="EY121" i="9"/>
  <c r="EX121" i="9"/>
  <c r="ET121" i="9"/>
  <c r="FB121" i="9"/>
  <c r="EV121" i="9"/>
  <c r="EU121" i="9"/>
  <c r="EP121" i="9"/>
  <c r="ES121" i="9"/>
  <c r="ER121" i="9"/>
  <c r="EQ121" i="9"/>
  <c r="EA121" i="9"/>
  <c r="EK121" i="9"/>
  <c r="EJ121" i="9"/>
  <c r="EB121" i="9"/>
  <c r="DX121" i="9"/>
  <c r="DZ121" i="9"/>
  <c r="ED121" i="9"/>
  <c r="FN121" i="9"/>
  <c r="FI121" i="9"/>
  <c r="FA121" i="9"/>
  <c r="FD121" i="9"/>
  <c r="EW121" i="9"/>
  <c r="EM121" i="9"/>
  <c r="EF121" i="9"/>
  <c r="EI121" i="9"/>
  <c r="EC121" i="9"/>
  <c r="FQ121" i="9"/>
  <c r="FO121" i="9"/>
  <c r="FJ121" i="9"/>
  <c r="FG121" i="9"/>
  <c r="FE121" i="9"/>
  <c r="FC121" i="9"/>
  <c r="EN121" i="9"/>
  <c r="EL121" i="9"/>
  <c r="EE121" i="9"/>
  <c r="EG121" i="9"/>
  <c r="DY121" i="9"/>
  <c r="EH121" i="9"/>
  <c r="FP121" i="9"/>
  <c r="FK121" i="9"/>
  <c r="EO107" i="9"/>
  <c r="FO107" i="9"/>
  <c r="EX107" i="9"/>
  <c r="FP107" i="9"/>
  <c r="DY107" i="9"/>
  <c r="FH107" i="9"/>
  <c r="ET107" i="9"/>
  <c r="FL107" i="9"/>
  <c r="EF107" i="9"/>
  <c r="FG107" i="9"/>
  <c r="EP107" i="9"/>
  <c r="FI107" i="9"/>
  <c r="EI107" i="9"/>
  <c r="FC107" i="9"/>
  <c r="EL107" i="9"/>
  <c r="FD107" i="9"/>
  <c r="EC107" i="9"/>
  <c r="EY107" i="9"/>
  <c r="FQ107" i="9"/>
  <c r="EZ107" i="9"/>
  <c r="EB107" i="9"/>
  <c r="EU107" i="9"/>
  <c r="FM107" i="9"/>
  <c r="EV107" i="9"/>
  <c r="DX107" i="9"/>
  <c r="EM107" i="9"/>
  <c r="FE107" i="9"/>
  <c r="EN107" i="9"/>
  <c r="EH107" i="9"/>
  <c r="FN107" i="9"/>
  <c r="FA107" i="9"/>
  <c r="EJ107" i="9"/>
  <c r="DZ107" i="9"/>
  <c r="FK107" i="9"/>
  <c r="EW107" i="9"/>
  <c r="EA107" i="9"/>
  <c r="FF107" i="9"/>
  <c r="ES107" i="9"/>
  <c r="ED107" i="9"/>
  <c r="FB107" i="9"/>
  <c r="FJ107" i="9"/>
  <c r="EK107" i="9"/>
  <c r="ER107" i="9"/>
  <c r="EE107" i="9"/>
  <c r="EG107" i="9"/>
  <c r="EQ107" i="9"/>
  <c r="EO57" i="9"/>
  <c r="FL57" i="9"/>
  <c r="FF57" i="9"/>
  <c r="FG57" i="9"/>
  <c r="EN57" i="9"/>
  <c r="FH57" i="9"/>
  <c r="EY57" i="9"/>
  <c r="EU57" i="9"/>
  <c r="ED57" i="9"/>
  <c r="FC57" i="9"/>
  <c r="ET57" i="9"/>
  <c r="EK57" i="9"/>
  <c r="DX57" i="9"/>
  <c r="EZ57" i="9"/>
  <c r="EP57" i="9"/>
  <c r="FQ57" i="9"/>
  <c r="EH57" i="9"/>
  <c r="EV57" i="9"/>
  <c r="EL57" i="9"/>
  <c r="FM57" i="9"/>
  <c r="EE57" i="9"/>
  <c r="EQ57" i="9"/>
  <c r="DZ57" i="9"/>
  <c r="FI57" i="9"/>
  <c r="EM57" i="9"/>
  <c r="EG57" i="9"/>
  <c r="FD57" i="9"/>
  <c r="EF57" i="9"/>
  <c r="EI57" i="9"/>
  <c r="FA57" i="9"/>
  <c r="DY57" i="9"/>
  <c r="FN57" i="9"/>
  <c r="EW57" i="9"/>
  <c r="EC57" i="9"/>
  <c r="FJ57" i="9"/>
  <c r="ER57" i="9"/>
  <c r="FO57" i="9"/>
  <c r="FE57" i="9"/>
  <c r="EJ57" i="9"/>
  <c r="FK57" i="9"/>
  <c r="EX57" i="9"/>
  <c r="EB57" i="9"/>
  <c r="FP57" i="9"/>
  <c r="FB57" i="9"/>
  <c r="ES57" i="9"/>
  <c r="EA57" i="9"/>
  <c r="FK45" i="10"/>
  <c r="FH45" i="10"/>
  <c r="EH45" i="10"/>
  <c r="FG45" i="10"/>
  <c r="EC45" i="10"/>
  <c r="FI45" i="10"/>
  <c r="EF45" i="10"/>
  <c r="EB45" i="10"/>
  <c r="ED45" i="10"/>
  <c r="FP45" i="10"/>
  <c r="DY45" i="10"/>
  <c r="EG45" i="10"/>
  <c r="FL45" i="10"/>
  <c r="EA45" i="10"/>
  <c r="FO45" i="10"/>
  <c r="FM45" i="10"/>
  <c r="FJ45" i="10"/>
  <c r="DX45" i="10"/>
  <c r="FN45" i="10"/>
  <c r="EI45" i="10"/>
  <c r="EE45" i="10"/>
  <c r="DZ45" i="10"/>
  <c r="DW45" i="10"/>
  <c r="P6" i="3"/>
  <c r="EO99" i="9"/>
  <c r="FC99" i="9"/>
  <c r="EL99" i="9"/>
  <c r="FD99" i="9"/>
  <c r="DY99" i="9"/>
  <c r="EY99" i="9"/>
  <c r="FQ99" i="9"/>
  <c r="EZ99" i="9"/>
  <c r="EF99" i="9"/>
  <c r="EU99" i="9"/>
  <c r="FM99" i="9"/>
  <c r="EV99" i="9"/>
  <c r="EI99" i="9"/>
  <c r="EQ99" i="9"/>
  <c r="FI99" i="9"/>
  <c r="ER99" i="9"/>
  <c r="EC99" i="9"/>
  <c r="EM99" i="9"/>
  <c r="FE99" i="9"/>
  <c r="EN99" i="9"/>
  <c r="DZ99" i="9"/>
  <c r="FN99" i="9"/>
  <c r="FA99" i="9"/>
  <c r="EJ99" i="9"/>
  <c r="ED99" i="9"/>
  <c r="FF99" i="9"/>
  <c r="ES99" i="9"/>
  <c r="EH99" i="9"/>
  <c r="FB99" i="9"/>
  <c r="EK99" i="9"/>
  <c r="EE99" i="9"/>
  <c r="FO99" i="9"/>
  <c r="EX99" i="9"/>
  <c r="FP99" i="9"/>
  <c r="EB99" i="9"/>
  <c r="FK99" i="9"/>
  <c r="ET99" i="9"/>
  <c r="FL99" i="9"/>
  <c r="EA99" i="9"/>
  <c r="FG99" i="9"/>
  <c r="FJ99" i="9"/>
  <c r="EP99" i="9"/>
  <c r="EW99" i="9"/>
  <c r="FH99" i="9"/>
  <c r="EG99" i="9"/>
  <c r="DX99" i="9"/>
  <c r="FN49" i="10"/>
  <c r="DY49" i="10"/>
  <c r="EG49" i="10"/>
  <c r="ER8" i="9"/>
  <c r="EP8" i="9"/>
  <c r="EQ8" i="9"/>
  <c r="EO8" i="9"/>
  <c r="EN8" i="9"/>
  <c r="EW8" i="9"/>
  <c r="FO8" i="9"/>
  <c r="FI8" i="9"/>
  <c r="EG8" i="9"/>
  <c r="EU8" i="9"/>
  <c r="FK8" i="9"/>
  <c r="FE8" i="9"/>
  <c r="EI8" i="9"/>
  <c r="EY8" i="9"/>
  <c r="FC8" i="9"/>
  <c r="EJ8" i="9"/>
  <c r="EB8" i="9"/>
  <c r="FH8" i="9"/>
  <c r="FM8" i="9"/>
  <c r="FD8" i="9"/>
  <c r="FA8" i="9"/>
  <c r="EZ8" i="9"/>
  <c r="EC8" i="9"/>
  <c r="EM8" i="9"/>
  <c r="DY8" i="9"/>
  <c r="FG8" i="9"/>
  <c r="DX8" i="9"/>
  <c r="EL8" i="9"/>
  <c r="EA8" i="9"/>
  <c r="ET8" i="9"/>
  <c r="FJ8" i="9"/>
  <c r="ED8" i="9"/>
  <c r="EV8" i="9"/>
  <c r="FF8" i="9"/>
  <c r="EE8" i="9"/>
  <c r="EX8" i="9"/>
  <c r="FB8" i="9"/>
  <c r="DZ8" i="9"/>
  <c r="FP8" i="9"/>
  <c r="EK8" i="9"/>
  <c r="EF8" i="9"/>
  <c r="ES8" i="9"/>
  <c r="FL8" i="9"/>
  <c r="FN8" i="9"/>
  <c r="FQ8" i="9"/>
  <c r="EH8" i="9"/>
  <c r="EO69" i="9"/>
  <c r="FG69" i="9"/>
  <c r="EP69" i="9"/>
  <c r="DX69" i="9"/>
  <c r="FP69" i="9"/>
  <c r="FC69" i="9"/>
  <c r="EL69" i="9"/>
  <c r="EA69" i="9"/>
  <c r="FI69" i="9"/>
  <c r="EU69" i="9"/>
  <c r="FO69" i="9"/>
  <c r="EF69" i="9"/>
  <c r="FD69" i="9"/>
  <c r="EQ69" i="9"/>
  <c r="FJ69" i="9"/>
  <c r="EE69" i="9"/>
  <c r="EZ69" i="9"/>
  <c r="EM69" i="9"/>
  <c r="FE69" i="9"/>
  <c r="EH69" i="9"/>
  <c r="ER69" i="9"/>
  <c r="FK69" i="9"/>
  <c r="EW69" i="9"/>
  <c r="EI69" i="9"/>
  <c r="EN69" i="9"/>
  <c r="FF69" i="9"/>
  <c r="ES69" i="9"/>
  <c r="EB69" i="9"/>
  <c r="FN69" i="9"/>
  <c r="EX69" i="9"/>
  <c r="DZ69" i="9"/>
  <c r="FM69" i="9"/>
  <c r="FB69" i="9"/>
  <c r="ET69" i="9"/>
  <c r="FQ69" i="9"/>
  <c r="FA69" i="9"/>
  <c r="EJ69" i="9"/>
  <c r="EC69" i="9"/>
  <c r="FL69" i="9"/>
  <c r="ED69" i="9"/>
  <c r="EV69" i="9"/>
  <c r="DY69" i="9"/>
  <c r="EK69" i="9"/>
  <c r="EG69" i="9"/>
  <c r="FH69" i="9"/>
  <c r="EY69" i="9"/>
  <c r="EO45" i="9"/>
  <c r="EX45" i="9"/>
  <c r="FJ45" i="9"/>
  <c r="EN45" i="9"/>
  <c r="DY45" i="9"/>
  <c r="EW45" i="9"/>
  <c r="EM45" i="9"/>
  <c r="EG45" i="9"/>
  <c r="ED45" i="9"/>
  <c r="EY45" i="9"/>
  <c r="EJ45" i="9"/>
  <c r="FK45" i="9"/>
  <c r="EI45" i="9"/>
  <c r="FN45" i="9"/>
  <c r="FP45" i="9"/>
  <c r="EK45" i="9"/>
  <c r="FG45" i="9"/>
  <c r="FI45" i="9"/>
  <c r="EA45" i="9"/>
  <c r="ER45" i="9"/>
  <c r="FQ45" i="9"/>
  <c r="EL45" i="9"/>
  <c r="DZ45" i="9"/>
  <c r="FE45" i="9"/>
  <c r="FB45" i="9"/>
  <c r="FA45" i="9"/>
  <c r="DX45" i="9"/>
  <c r="FL45" i="9"/>
  <c r="EU45" i="9"/>
  <c r="FD45" i="9"/>
  <c r="ET45" i="9"/>
  <c r="EZ45" i="9"/>
  <c r="EV45" i="9"/>
  <c r="FM45" i="9"/>
  <c r="ES45" i="9"/>
  <c r="EB45" i="9"/>
  <c r="EQ45" i="9"/>
  <c r="EH45" i="9"/>
  <c r="FH45" i="9"/>
  <c r="EF45" i="9"/>
  <c r="FC45" i="9"/>
  <c r="EC45" i="9"/>
  <c r="EP45" i="9"/>
  <c r="FF45" i="9"/>
  <c r="FO45" i="9"/>
  <c r="EE45" i="9"/>
  <c r="EO56" i="9"/>
  <c r="EZ56" i="9"/>
  <c r="EM56" i="9"/>
  <c r="FD56" i="9"/>
  <c r="EG56" i="9"/>
  <c r="FO56" i="9"/>
  <c r="ES56" i="9"/>
  <c r="DX56" i="9"/>
  <c r="FJ56" i="9"/>
  <c r="EQ56" i="9"/>
  <c r="EA56" i="9"/>
  <c r="FF56" i="9"/>
  <c r="EL56" i="9"/>
  <c r="EC56" i="9"/>
  <c r="FB56" i="9"/>
  <c r="FQ56" i="9"/>
  <c r="EH56" i="9"/>
  <c r="FP56" i="9"/>
  <c r="EY56" i="9"/>
  <c r="FM56" i="9"/>
  <c r="EE56" i="9"/>
  <c r="FK56" i="9"/>
  <c r="ET56" i="9"/>
  <c r="FL56" i="9"/>
  <c r="ED56" i="9"/>
  <c r="FH56" i="9"/>
  <c r="EP56" i="9"/>
  <c r="FA56" i="9"/>
  <c r="EI56" i="9"/>
  <c r="FC56" i="9"/>
  <c r="FN56" i="9"/>
  <c r="EW56" i="9"/>
  <c r="EB56" i="9"/>
  <c r="EV56" i="9"/>
  <c r="FI56" i="9"/>
  <c r="ER56" i="9"/>
  <c r="EF56" i="9"/>
  <c r="EU56" i="9"/>
  <c r="FE56" i="9"/>
  <c r="EK56" i="9"/>
  <c r="EN56" i="9"/>
  <c r="FG56" i="9"/>
  <c r="DY56" i="9"/>
  <c r="EJ56" i="9"/>
  <c r="EX56" i="9"/>
  <c r="DZ56" i="9"/>
  <c r="EO66" i="9"/>
  <c r="FP66" i="9"/>
  <c r="EY66" i="9"/>
  <c r="FQ66" i="9"/>
  <c r="EB66" i="9"/>
  <c r="FD66" i="9"/>
  <c r="EK66" i="9"/>
  <c r="FE66" i="9"/>
  <c r="EF66" i="9"/>
  <c r="EZ66" i="9"/>
  <c r="FM66" i="9"/>
  <c r="FA66" i="9"/>
  <c r="EC66" i="9"/>
  <c r="EV66" i="9"/>
  <c r="FI66" i="9"/>
  <c r="EW66" i="9"/>
  <c r="DZ66" i="9"/>
  <c r="FJ66" i="9"/>
  <c r="ET66" i="9"/>
  <c r="EE66" i="9"/>
  <c r="FG66" i="9"/>
  <c r="EN66" i="9"/>
  <c r="DY66" i="9"/>
  <c r="FF66" i="9"/>
  <c r="ED66" i="9"/>
  <c r="EX66" i="9"/>
  <c r="EA66" i="9"/>
  <c r="FK66" i="9"/>
  <c r="FL66" i="9"/>
  <c r="ER66" i="9"/>
  <c r="ES66" i="9"/>
  <c r="FO66" i="9"/>
  <c r="EP66" i="9"/>
  <c r="FN66" i="9"/>
  <c r="EH66" i="9"/>
  <c r="EL66" i="9"/>
  <c r="FC66" i="9"/>
  <c r="EU66" i="9"/>
  <c r="EQ66" i="9"/>
  <c r="FB66" i="9"/>
  <c r="EJ66" i="9"/>
  <c r="FH66" i="9"/>
  <c r="EM66" i="9"/>
  <c r="DX66" i="9"/>
  <c r="EI66" i="9"/>
  <c r="EG66" i="9"/>
  <c r="EC12" i="10"/>
  <c r="FL12" i="10"/>
  <c r="EE12" i="10"/>
  <c r="FI12" i="10"/>
  <c r="ED12" i="10"/>
  <c r="FP12" i="10"/>
  <c r="EF12" i="10"/>
  <c r="FH12" i="10"/>
  <c r="EI12" i="10"/>
  <c r="EH12" i="10"/>
  <c r="EB12" i="10"/>
  <c r="FK12" i="10"/>
  <c r="DY12" i="10"/>
  <c r="FN12" i="10"/>
  <c r="FG12" i="10"/>
  <c r="EA12" i="10"/>
  <c r="FO12" i="10"/>
  <c r="DZ12" i="10"/>
  <c r="DW12" i="10"/>
  <c r="FM12" i="10"/>
  <c r="FJ12" i="10"/>
  <c r="DX12" i="10"/>
  <c r="EG12" i="10"/>
  <c r="EP37" i="9"/>
  <c r="EQ37" i="9"/>
  <c r="ER37" i="9"/>
  <c r="EO37" i="9"/>
  <c r="EN37" i="9"/>
  <c r="FI37" i="9"/>
  <c r="FB37" i="9"/>
  <c r="EF37" i="9"/>
  <c r="FD37" i="9"/>
  <c r="EK37" i="9"/>
  <c r="EC37" i="9"/>
  <c r="ET37" i="9"/>
  <c r="EM37" i="9"/>
  <c r="FM37" i="9"/>
  <c r="EE37" i="9"/>
  <c r="EV37" i="9"/>
  <c r="FO37" i="9"/>
  <c r="FJ37" i="9"/>
  <c r="DY37" i="9"/>
  <c r="EX37" i="9"/>
  <c r="FH37" i="9"/>
  <c r="FE37" i="9"/>
  <c r="EH37" i="9"/>
  <c r="ES37" i="9"/>
  <c r="FC37" i="9"/>
  <c r="EJ37" i="9"/>
  <c r="EG37" i="9"/>
  <c r="EY37" i="9"/>
  <c r="EL37" i="9"/>
  <c r="EB37" i="9"/>
  <c r="FP37" i="9"/>
  <c r="FK37" i="9"/>
  <c r="DX37" i="9"/>
  <c r="DZ37" i="9"/>
  <c r="ED37" i="9"/>
  <c r="EU37" i="9"/>
  <c r="EA37" i="9"/>
  <c r="EW37" i="9"/>
  <c r="FL37" i="9"/>
  <c r="EZ37" i="9"/>
  <c r="FG37" i="9"/>
  <c r="FN37" i="9"/>
  <c r="FF37" i="9"/>
  <c r="FQ37" i="9"/>
  <c r="FA37" i="9"/>
  <c r="EI37" i="9"/>
  <c r="DX8" i="10"/>
  <c r="FH8" i="10"/>
  <c r="EH8" i="10"/>
  <c r="DW8" i="10"/>
  <c r="DZ8" i="10"/>
  <c r="EF8" i="10"/>
  <c r="FG8" i="10"/>
  <c r="FK8" i="10"/>
  <c r="EG8" i="10"/>
  <c r="FN8" i="10"/>
  <c r="FP8" i="10"/>
  <c r="FI8" i="10"/>
  <c r="FJ8" i="10"/>
  <c r="EA8" i="10"/>
  <c r="FM8" i="10"/>
  <c r="DY8" i="10"/>
  <c r="EC8" i="10"/>
  <c r="EE8" i="10"/>
  <c r="EI8" i="10"/>
  <c r="ED8" i="10"/>
  <c r="FL8" i="10"/>
  <c r="FO8" i="10"/>
  <c r="EB8" i="10"/>
  <c r="EG47" i="10"/>
  <c r="FN47" i="10"/>
  <c r="FI47" i="10"/>
  <c r="FJ47" i="10"/>
  <c r="DX47" i="10"/>
  <c r="FM47" i="10"/>
  <c r="FL47" i="10"/>
  <c r="FK47" i="10"/>
  <c r="EF47" i="10"/>
  <c r="FO47" i="10"/>
  <c r="EA47" i="10"/>
  <c r="FG47" i="10"/>
  <c r="DZ47" i="10"/>
  <c r="FH47" i="10"/>
  <c r="FP47" i="10"/>
  <c r="EB47" i="10"/>
  <c r="ED47" i="10"/>
  <c r="DW47" i="10"/>
  <c r="EI47" i="10"/>
  <c r="EC47" i="10"/>
  <c r="EH47" i="10"/>
  <c r="EE47" i="10"/>
  <c r="DY47" i="10"/>
  <c r="EO63" i="9"/>
  <c r="FF63" i="9"/>
  <c r="ES63" i="9"/>
  <c r="FK63" i="9"/>
  <c r="EH63" i="9"/>
  <c r="EL63" i="9"/>
  <c r="FD63" i="9"/>
  <c r="EQ63" i="9"/>
  <c r="EE63" i="9"/>
  <c r="EP63" i="9"/>
  <c r="EV63" i="9"/>
  <c r="DX63" i="9"/>
  <c r="FI63" i="9"/>
  <c r="EJ63" i="9"/>
  <c r="EC63" i="9"/>
  <c r="FE63" i="9"/>
  <c r="FO63" i="9"/>
  <c r="ED63" i="9"/>
  <c r="FA63" i="9"/>
  <c r="FH63" i="9"/>
  <c r="EA63" i="9"/>
  <c r="FJ63" i="9"/>
  <c r="FP63" i="9"/>
  <c r="EU63" i="9"/>
  <c r="EX63" i="9"/>
  <c r="FG63" i="9"/>
  <c r="EB63" i="9"/>
  <c r="EZ63" i="9"/>
  <c r="ER63" i="9"/>
  <c r="EN63" i="9"/>
  <c r="FC63" i="9"/>
  <c r="FN63" i="9"/>
  <c r="EY63" i="9"/>
  <c r="FB63" i="9"/>
  <c r="EM63" i="9"/>
  <c r="ET63" i="9"/>
  <c r="DZ63" i="9"/>
  <c r="FQ63" i="9"/>
  <c r="DY63" i="9"/>
  <c r="FM63" i="9"/>
  <c r="EF63" i="9"/>
  <c r="EW63" i="9"/>
  <c r="EG63" i="9"/>
  <c r="EK63" i="9"/>
  <c r="EI63" i="9"/>
  <c r="FL63" i="9"/>
  <c r="ED59" i="10"/>
  <c r="FP59" i="10"/>
  <c r="EH59" i="10"/>
  <c r="FI59" i="10"/>
  <c r="EG59" i="10"/>
  <c r="DZ59" i="10"/>
  <c r="EB59" i="10"/>
  <c r="FN59" i="10"/>
  <c r="DW59" i="10"/>
  <c r="EA59" i="10"/>
  <c r="FG59" i="10"/>
  <c r="FH59" i="10"/>
  <c r="FO59" i="10"/>
  <c r="FJ59" i="10"/>
  <c r="EE59" i="10"/>
  <c r="FK59" i="10"/>
  <c r="DX59" i="10"/>
  <c r="EF59" i="10"/>
  <c r="DY59" i="10"/>
  <c r="EC59" i="10"/>
  <c r="FL59" i="10"/>
  <c r="EI59" i="10"/>
  <c r="FM59" i="10"/>
  <c r="EO117" i="9"/>
  <c r="FQ117" i="9"/>
  <c r="FD117" i="9"/>
  <c r="EQ117" i="9"/>
  <c r="DY117" i="9"/>
  <c r="FE117" i="9"/>
  <c r="ER117" i="9"/>
  <c r="ED117" i="9"/>
  <c r="FA117" i="9"/>
  <c r="EM117" i="9"/>
  <c r="EE117" i="9"/>
  <c r="FN117" i="9"/>
  <c r="EW117" i="9"/>
  <c r="EP117" i="9"/>
  <c r="EB117" i="9"/>
  <c r="FF117" i="9"/>
  <c r="EN117" i="9"/>
  <c r="FL117" i="9"/>
  <c r="EI117" i="9"/>
  <c r="ET117" i="9"/>
  <c r="FH117" i="9"/>
  <c r="EY117" i="9"/>
  <c r="DX117" i="9"/>
  <c r="FK117" i="9"/>
  <c r="FO117" i="9"/>
  <c r="FB117" i="9"/>
  <c r="FG117" i="9"/>
  <c r="EX117" i="9"/>
  <c r="FC117" i="9"/>
  <c r="EK117" i="9"/>
  <c r="EU117" i="9"/>
  <c r="FM117" i="9"/>
  <c r="EL117" i="9"/>
  <c r="FJ117" i="9"/>
  <c r="EG117" i="9"/>
  <c r="ES117" i="9"/>
  <c r="EC117" i="9"/>
  <c r="EJ117" i="9"/>
  <c r="EF117" i="9"/>
  <c r="FP117" i="9"/>
  <c r="EH117" i="9"/>
  <c r="FI117" i="9"/>
  <c r="EA117" i="9"/>
  <c r="EZ117" i="9"/>
  <c r="DZ117" i="9"/>
  <c r="EV117" i="9"/>
  <c r="EA109" i="10"/>
  <c r="FK109" i="10"/>
  <c r="FH109" i="10"/>
  <c r="EB109" i="10"/>
  <c r="EC109" i="10"/>
  <c r="FP109" i="10"/>
  <c r="DZ109" i="10"/>
  <c r="EH109" i="10"/>
  <c r="EG109" i="10"/>
  <c r="FM109" i="10"/>
  <c r="EE109" i="10"/>
  <c r="DW109" i="10"/>
  <c r="DY109" i="10"/>
  <c r="FG109" i="10"/>
  <c r="DX109" i="10"/>
  <c r="FL109" i="10"/>
  <c r="FI109" i="10"/>
  <c r="FN109" i="10"/>
  <c r="FO109" i="10"/>
  <c r="ED109" i="10"/>
  <c r="EF109" i="10"/>
  <c r="EI109" i="10"/>
  <c r="FF109" i="10"/>
  <c r="FJ109" i="10"/>
  <c r="EN13" i="9"/>
  <c r="ER13" i="9"/>
  <c r="EO13" i="9"/>
  <c r="EP13" i="9"/>
  <c r="EQ13" i="9"/>
  <c r="ES13" i="9"/>
  <c r="EK13" i="9"/>
  <c r="EA13" i="9"/>
  <c r="FQ13" i="9"/>
  <c r="FN13" i="9"/>
  <c r="EI13" i="9"/>
  <c r="FJ13" i="9"/>
  <c r="FF13" i="9"/>
  <c r="FI13" i="9"/>
  <c r="ET13" i="9"/>
  <c r="FC13" i="9"/>
  <c r="EH13" i="9"/>
  <c r="EV13" i="9"/>
  <c r="FK13" i="9"/>
  <c r="DX13" i="9"/>
  <c r="EX13" i="9"/>
  <c r="FB13" i="9"/>
  <c r="FD13" i="9"/>
  <c r="EU13" i="9"/>
  <c r="FP13" i="9"/>
  <c r="DY13" i="9"/>
  <c r="FM13" i="9"/>
  <c r="EZ13" i="9"/>
  <c r="EC13" i="9"/>
  <c r="FE13" i="9"/>
  <c r="EF13" i="9"/>
  <c r="EB13" i="9"/>
  <c r="FA13" i="9"/>
  <c r="ED13" i="9"/>
  <c r="EM13" i="9"/>
  <c r="EE13" i="9"/>
  <c r="EJ13" i="9"/>
  <c r="FL13" i="9"/>
  <c r="FO13" i="9"/>
  <c r="EL13" i="9"/>
  <c r="EY13" i="9"/>
  <c r="FG13" i="9"/>
  <c r="DZ13" i="9"/>
  <c r="EW13" i="9"/>
  <c r="FH13" i="9"/>
  <c r="EG13" i="9"/>
  <c r="EO97" i="9"/>
  <c r="EJ97" i="9"/>
  <c r="FL97" i="9"/>
  <c r="ET97" i="9"/>
  <c r="EI97" i="9"/>
  <c r="FQ97" i="9"/>
  <c r="FC97" i="9"/>
  <c r="EV97" i="9"/>
  <c r="EF97" i="9"/>
  <c r="FH97" i="9"/>
  <c r="EU97" i="9"/>
  <c r="DZ97" i="9"/>
  <c r="FD97" i="9"/>
  <c r="EQ97" i="9"/>
  <c r="DY97" i="9"/>
  <c r="EZ97" i="9"/>
  <c r="EM97" i="9"/>
  <c r="DX97" i="9"/>
  <c r="FI97" i="9"/>
  <c r="ER97" i="9"/>
  <c r="FO97" i="9"/>
  <c r="ED97" i="9"/>
  <c r="FE97" i="9"/>
  <c r="EN97" i="9"/>
  <c r="FJ97" i="9"/>
  <c r="EG97" i="9"/>
  <c r="EW97" i="9"/>
  <c r="FP97" i="9"/>
  <c r="FG97" i="9"/>
  <c r="EH97" i="9"/>
  <c r="ES97" i="9"/>
  <c r="EB97" i="9"/>
  <c r="FM97" i="9"/>
  <c r="EC97" i="9"/>
  <c r="FB97" i="9"/>
  <c r="EP97" i="9"/>
  <c r="FK97" i="9"/>
  <c r="EY97" i="9"/>
  <c r="EK97" i="9"/>
  <c r="FF97" i="9"/>
  <c r="EX97" i="9"/>
  <c r="EL97" i="9"/>
  <c r="FN97" i="9"/>
  <c r="EA97" i="9"/>
  <c r="FA97" i="9"/>
  <c r="EE97" i="9"/>
  <c r="EO76" i="9"/>
  <c r="FF76" i="9"/>
  <c r="EP76" i="9"/>
  <c r="DX76" i="9"/>
  <c r="FP76" i="9"/>
  <c r="FB76" i="9"/>
  <c r="EL76" i="9"/>
  <c r="DZ76" i="9"/>
  <c r="FJ76" i="9"/>
  <c r="EY76" i="9"/>
  <c r="FQ76" i="9"/>
  <c r="EC76" i="9"/>
  <c r="EV76" i="9"/>
  <c r="FH76" i="9"/>
  <c r="EW76" i="9"/>
  <c r="EH76" i="9"/>
  <c r="EQ76" i="9"/>
  <c r="EK76" i="9"/>
  <c r="EM76" i="9"/>
  <c r="DY76" i="9"/>
  <c r="FL76" i="9"/>
  <c r="FE76" i="9"/>
  <c r="EA76" i="9"/>
  <c r="FC76" i="9"/>
  <c r="FG76" i="9"/>
  <c r="ED76" i="9"/>
  <c r="EZ76" i="9"/>
  <c r="EX76" i="9"/>
  <c r="EG76" i="9"/>
  <c r="EN76" i="9"/>
  <c r="FK76" i="9"/>
  <c r="EE76" i="9"/>
  <c r="EJ76" i="9"/>
  <c r="FM76" i="9"/>
  <c r="EB76" i="9"/>
  <c r="FI76" i="9"/>
  <c r="FA76" i="9"/>
  <c r="EF76" i="9"/>
  <c r="EI76" i="9"/>
  <c r="EU76" i="9"/>
  <c r="FO76" i="9"/>
  <c r="ET76" i="9"/>
  <c r="FN76" i="9"/>
  <c r="ES76" i="9"/>
  <c r="FD76" i="9"/>
  <c r="ER76" i="9"/>
  <c r="EH87" i="10"/>
  <c r="FI87" i="10"/>
  <c r="FF87" i="10"/>
  <c r="DZ87" i="10"/>
  <c r="FN87" i="10"/>
  <c r="EC87" i="10"/>
  <c r="EB87" i="10"/>
  <c r="FJ87" i="10"/>
  <c r="DW87" i="10"/>
  <c r="FL87" i="10"/>
  <c r="DY87" i="10"/>
  <c r="FH87" i="10"/>
  <c r="EF87" i="10"/>
  <c r="FG87" i="10"/>
  <c r="ED87" i="10"/>
  <c r="EG87" i="10"/>
  <c r="EI87" i="10"/>
  <c r="DX87" i="10"/>
  <c r="EE87" i="10"/>
  <c r="FM87" i="10"/>
  <c r="EA87" i="10"/>
  <c r="FO87" i="10"/>
  <c r="FP87" i="10"/>
  <c r="FK87" i="10"/>
  <c r="P23" i="3"/>
  <c r="BK29" i="11" a="1"/>
  <c r="BK29" i="11" s="1"/>
  <c r="AQ29" i="11" a="1"/>
  <c r="AQ29" i="11" s="1"/>
  <c r="BC29" i="11" a="1"/>
  <c r="BC29" i="11" s="1"/>
  <c r="BI29" i="11" a="1"/>
  <c r="BI29" i="11" s="1"/>
  <c r="BR30" i="11"/>
  <c r="BF29" i="11" a="1"/>
  <c r="BF29" i="11" s="1"/>
  <c r="AT29" i="11" a="1"/>
  <c r="AT29" i="11" s="1"/>
  <c r="AZ29" i="11" a="1"/>
  <c r="AZ29" i="11" s="1"/>
  <c r="BO29" i="11" a="1"/>
  <c r="BO29" i="11" s="1"/>
  <c r="BH29" i="11" a="1"/>
  <c r="BH29" i="11" s="1"/>
  <c r="AY29" i="11" a="1"/>
  <c r="AY29" i="11" s="1"/>
  <c r="AV29" i="11" a="1"/>
  <c r="AV29" i="11" s="1"/>
  <c r="BL29" i="11" a="1"/>
  <c r="BL29" i="11" s="1"/>
  <c r="AP29" i="11" a="1"/>
  <c r="AP29" i="11" s="1"/>
  <c r="P55" i="3"/>
  <c r="AP9" i="11" a="1"/>
  <c r="AP9" i="11" s="1"/>
  <c r="BL13" i="11" a="1"/>
  <c r="BL13" i="11" s="1"/>
  <c r="AZ41" i="11" a="1"/>
  <c r="AZ41" i="11" s="1"/>
  <c r="P60" i="3"/>
  <c r="BF19" i="11" a="1"/>
  <c r="BF19" i="11" s="1"/>
  <c r="BQ14" i="11"/>
  <c r="BR22" i="11"/>
  <c r="BQ30" i="11"/>
  <c r="BR10" i="11"/>
  <c r="BP28" i="11"/>
  <c r="BQ28" i="11"/>
  <c r="BR28" i="11"/>
  <c r="BO27" i="11" a="1"/>
  <c r="BO27" i="11" s="1"/>
  <c r="AZ27" i="11" a="1"/>
  <c r="AZ27" i="11" s="1"/>
  <c r="BN27" i="11" a="1"/>
  <c r="BN27" i="11" s="1"/>
  <c r="BC27" i="11" a="1"/>
  <c r="BC27" i="11" s="1"/>
  <c r="AT27" i="11" a="1"/>
  <c r="AT27" i="11" s="1"/>
  <c r="AN27" i="11" a="1"/>
  <c r="AN27" i="11" s="1"/>
  <c r="AM27" i="11" a="1"/>
  <c r="AM27" i="11" s="1"/>
  <c r="AW27" i="11" a="1"/>
  <c r="AW27" i="11" s="1"/>
  <c r="BB27" i="11" a="1"/>
  <c r="BB27" i="11" s="1"/>
  <c r="AP27" i="11" a="1"/>
  <c r="AP27" i="11" s="1"/>
  <c r="BL27" i="11" a="1"/>
  <c r="BL27" i="11" s="1"/>
  <c r="AQ27" i="11" a="1"/>
  <c r="AQ27" i="11" s="1"/>
  <c r="BH27" i="11" a="1"/>
  <c r="BH27" i="11" s="1"/>
  <c r="AS27" i="11" a="1"/>
  <c r="AS27" i="11" s="1"/>
  <c r="BF27" i="11" a="1"/>
  <c r="BF27" i="11" s="1"/>
  <c r="BK27" i="11" a="1"/>
  <c r="BK27" i="11" s="1"/>
  <c r="BI27" i="11" a="1"/>
  <c r="BI27" i="11" s="1"/>
  <c r="AY27" i="11" a="1"/>
  <c r="AY27" i="11" s="1"/>
  <c r="BQ26" i="11"/>
  <c r="BH43" i="11" a="1"/>
  <c r="BH43" i="11" s="1"/>
  <c r="BE43" i="11" a="1"/>
  <c r="BE43" i="11" s="1"/>
  <c r="BL43" i="11" a="1"/>
  <c r="BL43" i="11" s="1"/>
  <c r="AN43" i="11" a="1"/>
  <c r="AN43" i="11" s="1"/>
  <c r="BC43" i="11" a="1"/>
  <c r="BC43" i="11" s="1"/>
  <c r="AZ43" i="11" a="1"/>
  <c r="AZ43" i="11" s="1"/>
  <c r="AV43" i="11" a="1"/>
  <c r="AV43" i="11" s="1"/>
  <c r="AT43" i="11" a="1"/>
  <c r="AT43" i="11" s="1"/>
  <c r="AP43" i="11" a="1"/>
  <c r="AP43" i="11" s="1"/>
  <c r="AW43" i="11" a="1"/>
  <c r="AW43" i="11" s="1"/>
  <c r="BK43" i="11" a="1"/>
  <c r="BK43" i="11" s="1"/>
  <c r="BN43" i="11" a="1"/>
  <c r="BN43" i="11" s="1"/>
  <c r="AS43" i="11" a="1"/>
  <c r="AS43" i="11" s="1"/>
  <c r="BF43" i="11" a="1"/>
  <c r="BF43" i="11" s="1"/>
  <c r="AM43" i="11" a="1"/>
  <c r="AM43" i="11" s="1"/>
  <c r="AY43" i="11" a="1"/>
  <c r="AY43" i="11" s="1"/>
  <c r="BP18" i="11"/>
  <c r="BR18" i="11"/>
  <c r="AM17" i="11" a="1"/>
  <c r="AM17" i="11" s="1"/>
  <c r="BL17" i="11" a="1"/>
  <c r="BL17" i="11" s="1"/>
  <c r="AP17" i="11" a="1"/>
  <c r="AP17" i="11" s="1"/>
  <c r="BC17" i="11" a="1"/>
  <c r="BC17" i="11" s="1"/>
  <c r="AW17" i="11" a="1"/>
  <c r="AW17" i="11" s="1"/>
  <c r="BH17" i="11" a="1"/>
  <c r="BH17" i="11" s="1"/>
  <c r="BO17" i="11" a="1"/>
  <c r="BO17" i="11" s="1"/>
  <c r="BB17" i="11" a="1"/>
  <c r="BB17" i="11" s="1"/>
  <c r="AY17" i="11" a="1"/>
  <c r="AY17" i="11" s="1"/>
  <c r="AZ17" i="11" a="1"/>
  <c r="AZ17" i="11" s="1"/>
  <c r="BI17" i="11" a="1"/>
  <c r="BI17" i="11" s="1"/>
  <c r="BF17" i="11" a="1"/>
  <c r="BF17" i="11" s="1"/>
  <c r="BK17" i="11" a="1"/>
  <c r="BK17" i="11" s="1"/>
  <c r="AV17" i="11" a="1"/>
  <c r="AV17" i="11" s="1"/>
  <c r="AQ17" i="11" a="1"/>
  <c r="AQ17" i="11" s="1"/>
  <c r="BE17" i="11" a="1"/>
  <c r="BE17" i="11" s="1"/>
  <c r="BN17" i="11" a="1"/>
  <c r="BN17" i="11" s="1"/>
  <c r="P59" i="3"/>
  <c r="P26" i="3"/>
  <c r="P44" i="3"/>
  <c r="BB37" i="11" a="1"/>
  <c r="BB37" i="11" s="1"/>
  <c r="BP14" i="11"/>
  <c r="BI37" i="11" a="1"/>
  <c r="BI37" i="11" s="1"/>
  <c r="AQ43" i="11" a="1"/>
  <c r="AQ43" i="11" s="1"/>
  <c r="BQ22" i="11"/>
  <c r="BP30" i="11"/>
  <c r="BE29" i="11" a="1"/>
  <c r="BE29" i="11" s="1"/>
  <c r="P19" i="3"/>
  <c r="AT17" i="11" a="1"/>
  <c r="AT17" i="11" s="1"/>
  <c r="BO43" i="11" a="1"/>
  <c r="BO43" i="11" s="1"/>
  <c r="BP26" i="11"/>
  <c r="BP6" i="11"/>
  <c r="BR6" i="11"/>
  <c r="BQ6" i="11"/>
  <c r="BI5" i="11" a="1"/>
  <c r="BI5" i="11" s="1"/>
  <c r="AN5" i="11" a="1"/>
  <c r="AN5" i="11" s="1"/>
  <c r="BH5" i="11" a="1"/>
  <c r="BH5" i="11" s="1"/>
  <c r="AM5" i="11" a="1"/>
  <c r="AM5" i="11" s="1"/>
  <c r="BK5" i="11" a="1"/>
  <c r="BK5" i="11" s="1"/>
  <c r="AP5" i="11" a="1"/>
  <c r="AP5" i="11" s="1"/>
  <c r="BN5" i="11" a="1"/>
  <c r="BN5" i="11" s="1"/>
  <c r="AY5" i="11" a="1"/>
  <c r="AY5" i="11" s="1"/>
  <c r="AZ5" i="11" a="1"/>
  <c r="AZ5" i="11" s="1"/>
  <c r="BO5" i="11" a="1"/>
  <c r="BO5" i="11" s="1"/>
  <c r="BE5" i="11" a="1"/>
  <c r="BE5" i="11" s="1"/>
  <c r="AQ5" i="11" a="1"/>
  <c r="AQ5" i="11" s="1"/>
  <c r="AT5" i="11" a="1"/>
  <c r="AT5" i="11" s="1"/>
  <c r="BL5" i="11" a="1"/>
  <c r="BL5" i="11" s="1"/>
  <c r="BC5" i="11" a="1"/>
  <c r="BC5" i="11" s="1"/>
  <c r="BB5" i="11" a="1"/>
  <c r="BB5" i="11" s="1"/>
  <c r="P4" i="3"/>
  <c r="P16" i="3"/>
  <c r="BP34" i="11"/>
  <c r="BR34" i="11"/>
  <c r="BQ34" i="11"/>
  <c r="AY33" i="11" a="1"/>
  <c r="AY33" i="11" s="1"/>
  <c r="AZ33" i="11" a="1"/>
  <c r="AZ33" i="11" s="1"/>
  <c r="BI33" i="11" a="1"/>
  <c r="BI33" i="11" s="1"/>
  <c r="AW33" i="11" a="1"/>
  <c r="AW33" i="11" s="1"/>
  <c r="AV33" i="11" a="1"/>
  <c r="AV33" i="11" s="1"/>
  <c r="BO33" i="11" a="1"/>
  <c r="BO33" i="11" s="1"/>
  <c r="BF33" i="11" a="1"/>
  <c r="BF33" i="11" s="1"/>
  <c r="BH33" i="11" a="1"/>
  <c r="BH33" i="11" s="1"/>
  <c r="BB33" i="11" a="1"/>
  <c r="BB33" i="11" s="1"/>
  <c r="AM33" i="11" a="1"/>
  <c r="AM33" i="11" s="1"/>
  <c r="BK33" i="11" a="1"/>
  <c r="BK33" i="11" s="1"/>
  <c r="AP33" i="11" a="1"/>
  <c r="AP33" i="11" s="1"/>
  <c r="AN33" i="11" a="1"/>
  <c r="AN33" i="11" s="1"/>
  <c r="AT33" i="11" a="1"/>
  <c r="AT33" i="11" s="1"/>
  <c r="BL33" i="11" a="1"/>
  <c r="BL33" i="11" s="1"/>
  <c r="BC33" i="11" a="1"/>
  <c r="BC33" i="11" s="1"/>
  <c r="BE33" i="11" a="1"/>
  <c r="BE33" i="11" s="1"/>
  <c r="AS33" i="11" a="1"/>
  <c r="AS33" i="11" s="1"/>
  <c r="AQ33" i="11" a="1"/>
  <c r="AQ33" i="11" s="1"/>
  <c r="BN33" i="11" a="1"/>
  <c r="BN33" i="11" s="1"/>
  <c r="BR42" i="11"/>
  <c r="BQ42" i="11"/>
  <c r="BN41" i="11" a="1"/>
  <c r="BN41" i="11" s="1"/>
  <c r="BP42" i="11"/>
  <c r="AP41" i="11" a="1"/>
  <c r="AP41" i="11" s="1"/>
  <c r="AN41" i="11" a="1"/>
  <c r="AN41" i="11" s="1"/>
  <c r="BH41" i="11" a="1"/>
  <c r="BH41" i="11" s="1"/>
  <c r="AS41" i="11" a="1"/>
  <c r="AS41" i="11" s="1"/>
  <c r="BF41" i="11" a="1"/>
  <c r="BF41" i="11" s="1"/>
  <c r="BB41" i="11" a="1"/>
  <c r="BB41" i="11" s="1"/>
  <c r="AV41" i="11" a="1"/>
  <c r="AV41" i="11" s="1"/>
  <c r="AM41" i="11" a="1"/>
  <c r="AM41" i="11" s="1"/>
  <c r="BL41" i="11" a="1"/>
  <c r="BL41" i="11" s="1"/>
  <c r="BE41" i="11" a="1"/>
  <c r="BE41" i="11" s="1"/>
  <c r="BO41" i="11" a="1"/>
  <c r="BO41" i="11" s="1"/>
  <c r="AW41" i="11" a="1"/>
  <c r="AW41" i="11" s="1"/>
  <c r="AT41" i="11" a="1"/>
  <c r="AT41" i="11" s="1"/>
  <c r="AQ41" i="11" a="1"/>
  <c r="AQ41" i="11" s="1"/>
  <c r="BK41" i="11" a="1"/>
  <c r="BK41" i="11" s="1"/>
  <c r="BF13" i="11" a="1"/>
  <c r="BF13" i="11" s="1"/>
  <c r="AM13" i="11" a="1"/>
  <c r="AM13" i="11" s="1"/>
  <c r="BK13" i="11" a="1"/>
  <c r="BK13" i="11" s="1"/>
  <c r="AT13" i="11" a="1"/>
  <c r="AT13" i="11" s="1"/>
  <c r="AW13" i="11" a="1"/>
  <c r="AW13" i="11" s="1"/>
  <c r="BC13" i="11" a="1"/>
  <c r="BC13" i="11" s="1"/>
  <c r="AZ13" i="11" a="1"/>
  <c r="AZ13" i="11" s="1"/>
  <c r="AP13" i="11" a="1"/>
  <c r="AP13" i="11" s="1"/>
  <c r="AQ13" i="11" a="1"/>
  <c r="AQ13" i="11" s="1"/>
  <c r="BB13" i="11" a="1"/>
  <c r="BB13" i="11" s="1"/>
  <c r="BO13" i="11" a="1"/>
  <c r="BO13" i="11" s="1"/>
  <c r="AV13" i="11" a="1"/>
  <c r="AV13" i="11" s="1"/>
  <c r="BI13" i="11" a="1"/>
  <c r="BI13" i="11" s="1"/>
  <c r="BH13" i="11" a="1"/>
  <c r="BH13" i="11" s="1"/>
  <c r="BQ8" i="11"/>
  <c r="BP8" i="11"/>
  <c r="AV7" i="11" a="1"/>
  <c r="AV7" i="11" s="1"/>
  <c r="BF7" i="11" a="1"/>
  <c r="BF7" i="11" s="1"/>
  <c r="BR8" i="11"/>
  <c r="BI7" i="11" a="1"/>
  <c r="BI7" i="11" s="1"/>
  <c r="BH7" i="11" a="1"/>
  <c r="BH7" i="11" s="1"/>
  <c r="AT7" i="11" a="1"/>
  <c r="AT7" i="11" s="1"/>
  <c r="AS7" i="11" a="1"/>
  <c r="AS7" i="11" s="1"/>
  <c r="AZ7" i="11" a="1"/>
  <c r="AZ7" i="11" s="1"/>
  <c r="BN7" i="11" a="1"/>
  <c r="BN7" i="11" s="1"/>
  <c r="AW7" i="11" a="1"/>
  <c r="AW7" i="11" s="1"/>
  <c r="BB7" i="11" a="1"/>
  <c r="BB7" i="11" s="1"/>
  <c r="AQ7" i="11" a="1"/>
  <c r="AQ7" i="11" s="1"/>
  <c r="BE7" i="11" a="1"/>
  <c r="BE7" i="11" s="1"/>
  <c r="AM7" i="11" a="1"/>
  <c r="AM7" i="11" s="1"/>
  <c r="AY7" i="11" a="1"/>
  <c r="AY7" i="11" s="1"/>
  <c r="AP7" i="11" a="1"/>
  <c r="AP7" i="11" s="1"/>
  <c r="P9" i="3"/>
  <c r="BL25" i="11" a="1"/>
  <c r="BL25" i="11" s="1"/>
  <c r="P5" i="3"/>
  <c r="BC41" i="11" a="1"/>
  <c r="BC41" i="11" s="1"/>
  <c r="BN13" i="11" a="1"/>
  <c r="BN13" i="11" s="1"/>
  <c r="BQ44" i="11"/>
  <c r="BL21" i="11" a="1"/>
  <c r="BL21" i="11" s="1"/>
  <c r="P14" i="3"/>
  <c r="P29" i="3"/>
  <c r="AQ19" i="11" a="1"/>
  <c r="AQ19" i="11" s="1"/>
  <c r="BN29" i="11" a="1"/>
  <c r="BN29" i="11" s="1"/>
  <c r="AN13" i="11" a="1"/>
  <c r="AN13" i="11" s="1"/>
  <c r="BO9" i="11" a="1"/>
  <c r="BO9" i="11" s="1"/>
  <c r="AS17" i="11" a="1"/>
  <c r="AS17" i="11" s="1"/>
  <c r="BB43" i="11" a="1"/>
  <c r="BB43" i="11" s="1"/>
  <c r="BO7" i="11" a="1"/>
  <c r="BO7" i="11" s="1"/>
  <c r="BN19" i="11" a="1"/>
  <c r="BN19" i="11" s="1"/>
  <c r="BE19" i="11" a="1"/>
  <c r="BE19" i="11" s="1"/>
  <c r="AN19" i="11" a="1"/>
  <c r="AN19" i="11" s="1"/>
  <c r="AV19" i="11" a="1"/>
  <c r="AV19" i="11" s="1"/>
  <c r="AZ19" i="11" a="1"/>
  <c r="AZ19" i="11" s="1"/>
  <c r="AP19" i="11" a="1"/>
  <c r="AP19" i="11" s="1"/>
  <c r="AW19" i="11" a="1"/>
  <c r="AW19" i="11" s="1"/>
  <c r="BK19" i="11" a="1"/>
  <c r="BK19" i="11" s="1"/>
  <c r="BC19" i="11" a="1"/>
  <c r="BC19" i="11" s="1"/>
  <c r="AM19" i="11" a="1"/>
  <c r="AM19" i="11" s="1"/>
  <c r="BB19" i="11" a="1"/>
  <c r="BB19" i="11" s="1"/>
  <c r="AS19" i="11" a="1"/>
  <c r="AS19" i="11" s="1"/>
  <c r="BH19" i="11" a="1"/>
  <c r="BH19" i="11" s="1"/>
  <c r="BQ32" i="11"/>
  <c r="AQ31" i="11" a="1"/>
  <c r="AQ31" i="11" s="1"/>
  <c r="AZ31" i="11" a="1"/>
  <c r="AZ31" i="11" s="1"/>
  <c r="AV31" i="11" a="1"/>
  <c r="AV31" i="11" s="1"/>
  <c r="BO31" i="11" a="1"/>
  <c r="BO31" i="11" s="1"/>
  <c r="BC31" i="11" a="1"/>
  <c r="BC31" i="11" s="1"/>
  <c r="BI31" i="11" a="1"/>
  <c r="BI31" i="11" s="1"/>
  <c r="AM31" i="11" a="1"/>
  <c r="AM31" i="11" s="1"/>
  <c r="BE31" i="11" a="1"/>
  <c r="BE31" i="11" s="1"/>
  <c r="AW31" i="11" a="1"/>
  <c r="AW31" i="11" s="1"/>
  <c r="BN31" i="11" a="1"/>
  <c r="BN31" i="11" s="1"/>
  <c r="AT31" i="11" a="1"/>
  <c r="AT31" i="11" s="1"/>
  <c r="BH31" i="11" a="1"/>
  <c r="BH31" i="11" s="1"/>
  <c r="BB31" i="11" a="1"/>
  <c r="BB31" i="11" s="1"/>
  <c r="BK31" i="11" a="1"/>
  <c r="BK31" i="11" s="1"/>
  <c r="AY31" i="11" a="1"/>
  <c r="AY31" i="11" s="1"/>
  <c r="AP31" i="11" a="1"/>
  <c r="AP31" i="11" s="1"/>
  <c r="P28" i="3"/>
  <c r="P20" i="3"/>
  <c r="AQ9" i="11" a="1"/>
  <c r="AQ9" i="11" s="1"/>
  <c r="AN17" i="11" a="1"/>
  <c r="AN17" i="11" s="1"/>
  <c r="AN31" i="11" a="1"/>
  <c r="AN31" i="11" s="1"/>
  <c r="BE27" i="11" a="1"/>
  <c r="BE27" i="11" s="1"/>
  <c r="BB29" i="11" a="1"/>
  <c r="BB29" i="11" s="1"/>
  <c r="BR14" i="11"/>
  <c r="BI19" i="11" a="1"/>
  <c r="BI19" i="11" s="1"/>
  <c r="BR44" i="11"/>
  <c r="AT19" i="11" a="1"/>
  <c r="AT19" i="11" s="1"/>
  <c r="P22" i="3"/>
  <c r="P21" i="3"/>
  <c r="P48" i="3"/>
  <c r="BR20" i="11"/>
  <c r="AW29" i="11" a="1"/>
  <c r="AW29" i="11" s="1"/>
  <c r="BP38" i="11"/>
  <c r="BR38" i="11"/>
  <c r="BN37" i="11" a="1"/>
  <c r="BN37" i="11" s="1"/>
  <c r="BL37" i="11" a="1"/>
  <c r="BL37" i="11" s="1"/>
  <c r="BC37" i="11" a="1"/>
  <c r="BC37" i="11" s="1"/>
  <c r="AY37" i="11" a="1"/>
  <c r="AY37" i="11" s="1"/>
  <c r="AS37" i="11" a="1"/>
  <c r="AS37" i="11" s="1"/>
  <c r="BF37" i="11" a="1"/>
  <c r="BF37" i="11" s="1"/>
  <c r="AM37" i="11" a="1"/>
  <c r="AM37" i="11" s="1"/>
  <c r="BE37" i="11" a="1"/>
  <c r="BE37" i="11" s="1"/>
  <c r="AV37" i="11" a="1"/>
  <c r="AV37" i="11" s="1"/>
  <c r="AW37" i="11" a="1"/>
  <c r="AW37" i="11" s="1"/>
  <c r="AN37" i="11" a="1"/>
  <c r="AN37" i="11" s="1"/>
  <c r="AZ37" i="11" a="1"/>
  <c r="AZ37" i="11" s="1"/>
  <c r="AP37" i="11" a="1"/>
  <c r="AP37" i="11" s="1"/>
  <c r="BK37" i="11" a="1"/>
  <c r="BK37" i="11" s="1"/>
  <c r="AT37" i="11" a="1"/>
  <c r="AT37" i="11" s="1"/>
  <c r="BH37" i="11" a="1"/>
  <c r="BH37" i="11" s="1"/>
  <c r="AQ37" i="11" a="1"/>
  <c r="AQ37" i="11" s="1"/>
  <c r="BP32" i="11"/>
  <c r="P13" i="3"/>
  <c r="P32" i="3"/>
  <c r="BL19" i="11" a="1"/>
  <c r="BL19" i="11" s="1"/>
  <c r="BC9" i="11" a="1"/>
  <c r="BC9" i="11" s="1"/>
  <c r="BQ20" i="11"/>
  <c r="AT21" i="11" a="1"/>
  <c r="AT21" i="11" s="1"/>
  <c r="AP21" i="11" a="1"/>
  <c r="AP21" i="11" s="1"/>
  <c r="AS21" i="11" a="1"/>
  <c r="AS21" i="11" s="1"/>
  <c r="AW21" i="11" a="1"/>
  <c r="AW21" i="11" s="1"/>
  <c r="BC21" i="11" a="1"/>
  <c r="BC21" i="11" s="1"/>
  <c r="BK21" i="11" a="1"/>
  <c r="BK21" i="11" s="1"/>
  <c r="BN21" i="11" a="1"/>
  <c r="BN21" i="11" s="1"/>
  <c r="AY21" i="11" a="1"/>
  <c r="AY21" i="11" s="1"/>
  <c r="BI21" i="11" a="1"/>
  <c r="BI21" i="11" s="1"/>
  <c r="BH21" i="11" a="1"/>
  <c r="BH21" i="11" s="1"/>
  <c r="AZ21" i="11" a="1"/>
  <c r="AZ21" i="11" s="1"/>
  <c r="BB21" i="11" a="1"/>
  <c r="BB21" i="11" s="1"/>
  <c r="BO21" i="11" a="1"/>
  <c r="BO21" i="11" s="1"/>
  <c r="AN21" i="11" a="1"/>
  <c r="AN21" i="11" s="1"/>
  <c r="BC7" i="11" a="1"/>
  <c r="BC7" i="11" s="1"/>
  <c r="AW5" i="11" a="1"/>
  <c r="AW5" i="11" s="1"/>
  <c r="AV21" i="11" a="1"/>
  <c r="AV21" i="11" s="1"/>
  <c r="P35" i="3"/>
  <c r="P49" i="3"/>
  <c r="P12" i="3"/>
  <c r="P41" i="3"/>
  <c r="P8" i="3"/>
  <c r="P38" i="3"/>
  <c r="P24" i="3"/>
  <c r="P61" i="3"/>
  <c r="P57" i="3"/>
  <c r="P56" i="3"/>
  <c r="P33" i="3"/>
  <c r="P7" i="3"/>
  <c r="P47" i="3"/>
  <c r="P18" i="3"/>
  <c r="P36" i="3"/>
  <c r="P30" i="3"/>
  <c r="P46" i="3"/>
  <c r="P31" i="3"/>
  <c r="P15" i="3"/>
  <c r="P3" i="3"/>
  <c r="P54" i="3"/>
  <c r="P52" i="3"/>
  <c r="P25" i="3"/>
  <c r="P39" i="3"/>
  <c r="P42" i="3"/>
  <c r="P53" i="3"/>
  <c r="P50" i="3"/>
  <c r="P27" i="3"/>
  <c r="P2" i="3"/>
  <c r="P34" i="3"/>
  <c r="P58" i="3"/>
  <c r="P10" i="3"/>
  <c r="P43" i="3"/>
  <c r="P45" i="3"/>
  <c r="AN7" i="11" a="1"/>
  <c r="AN7" i="11" s="1"/>
  <c r="P17" i="3"/>
  <c r="BP44" i="11"/>
  <c r="BF5" i="11" a="1"/>
  <c r="BF5" i="11" s="1"/>
  <c r="BL7" i="11" a="1"/>
  <c r="BL7" i="11" s="1"/>
  <c r="BE21" i="11" a="1"/>
  <c r="BE21" i="11" s="1"/>
  <c r="AS25" i="11" a="1"/>
  <c r="AS25" i="11" s="1"/>
  <c r="BH25" i="11" a="1"/>
  <c r="BH25" i="11" s="1"/>
  <c r="AZ25" i="11" a="1"/>
  <c r="AZ25" i="11" s="1"/>
  <c r="BK25" i="11" a="1"/>
  <c r="BK25" i="11" s="1"/>
  <c r="AP25" i="11" a="1"/>
  <c r="AP25" i="11" s="1"/>
  <c r="BB25" i="11" a="1"/>
  <c r="BB25" i="11" s="1"/>
  <c r="AY25" i="11" a="1"/>
  <c r="AY25" i="11" s="1"/>
  <c r="BN25" i="11" a="1"/>
  <c r="BN25" i="11" s="1"/>
  <c r="BO25" i="11" a="1"/>
  <c r="BO25" i="11" s="1"/>
  <c r="BC25" i="11" a="1"/>
  <c r="BC25" i="11" s="1"/>
  <c r="AW25" i="11" a="1"/>
  <c r="AW25" i="11" s="1"/>
  <c r="AV25" i="11" a="1"/>
  <c r="AV25" i="11" s="1"/>
  <c r="AT25" i="11" a="1"/>
  <c r="AT25" i="11" s="1"/>
  <c r="AQ25" i="11" a="1"/>
  <c r="AQ25" i="11" s="1"/>
  <c r="BI25" i="11" a="1"/>
  <c r="BI25" i="11" s="1"/>
  <c r="BF25" i="11" a="1"/>
  <c r="BF25" i="11" s="1"/>
  <c r="AN25" i="11" a="1"/>
  <c r="AN25" i="11" s="1"/>
  <c r="BP10" i="11"/>
  <c r="BB9" i="11" a="1"/>
  <c r="BB9" i="11" s="1"/>
  <c r="AS9" i="11" a="1"/>
  <c r="AS9" i="11" s="1"/>
  <c r="BI9" i="11" a="1"/>
  <c r="BI9" i="11" s="1"/>
  <c r="AV9" i="11" a="1"/>
  <c r="AV9" i="11" s="1"/>
  <c r="BH9" i="11" a="1"/>
  <c r="BH9" i="11" s="1"/>
  <c r="BL9" i="11" a="1"/>
  <c r="BL9" i="11" s="1"/>
  <c r="BF9" i="11" a="1"/>
  <c r="BF9" i="11" s="1"/>
  <c r="AZ9" i="11" a="1"/>
  <c r="AZ9" i="11" s="1"/>
  <c r="AT9" i="11" a="1"/>
  <c r="AT9" i="11" s="1"/>
  <c r="BK9" i="11" a="1"/>
  <c r="BK9" i="11" s="1"/>
  <c r="AN9" i="11" a="1"/>
  <c r="AN9" i="11" s="1"/>
  <c r="AY9" i="11" a="1"/>
  <c r="AY9" i="11" s="1"/>
  <c r="BN9" i="11" a="1"/>
  <c r="BN9" i="11" s="1"/>
  <c r="AM9" i="11" a="1"/>
  <c r="AM9" i="11" s="1"/>
  <c r="BE9" i="11" a="1"/>
  <c r="BE9" i="11" s="1"/>
  <c r="AW9" i="11" a="1"/>
  <c r="AW9" i="11" s="1"/>
  <c r="BR26" i="11"/>
  <c r="P11" i="3"/>
  <c r="P51" i="3"/>
  <c r="AS13" i="11" a="1"/>
  <c r="AS13" i="11" s="1"/>
  <c r="BO37" i="11" a="1"/>
  <c r="BO37" i="11" s="1"/>
  <c r="AS29" i="11" a="1"/>
  <c r="AS29" i="11" s="1"/>
  <c r="AY41" i="11" a="1"/>
  <c r="AY41" i="11" s="1"/>
  <c r="BL31" i="11" a="1"/>
  <c r="BL31" i="11" s="1"/>
  <c r="AM21" i="11" a="1"/>
  <c r="AM21" i="11" s="1"/>
  <c r="AM29" i="11" a="1"/>
  <c r="AM29" i="11" s="1"/>
  <c r="BR46" i="11"/>
  <c r="BQ46" i="11"/>
  <c r="BP46" i="11"/>
  <c r="BC45" i="11" a="1"/>
  <c r="BC45" i="11" s="1"/>
  <c r="AZ45" i="11" a="1"/>
  <c r="AZ45" i="11" s="1"/>
  <c r="AY45" i="11" a="1"/>
  <c r="AY45" i="11" s="1"/>
  <c r="BB45" i="11" a="1"/>
  <c r="BB45" i="11" s="1"/>
  <c r="AM45" i="11" a="1"/>
  <c r="AM45" i="11" s="1"/>
  <c r="BO45" i="11" a="1"/>
  <c r="BO45" i="11" s="1"/>
  <c r="BI45" i="11" a="1"/>
  <c r="BI45" i="11" s="1"/>
  <c r="AV45" i="11" a="1"/>
  <c r="AV45" i="11" s="1"/>
  <c r="AP45" i="11" a="1"/>
  <c r="AP45" i="11" s="1"/>
  <c r="BN45" i="11" a="1"/>
  <c r="BN45" i="11" s="1"/>
  <c r="BF45" i="11" a="1"/>
  <c r="BF45" i="11" s="1"/>
  <c r="AT45" i="11" a="1"/>
  <c r="AT45" i="11" s="1"/>
  <c r="AN45" i="11" a="1"/>
  <c r="AN45" i="11" s="1"/>
  <c r="BH45" i="11" a="1"/>
  <c r="BH45" i="11" s="1"/>
  <c r="BK45" i="11" a="1"/>
  <c r="BK45" i="11" s="1"/>
  <c r="AQ45" i="11" a="1"/>
  <c r="AQ45" i="11" s="1"/>
  <c r="BE45" i="11" a="1"/>
  <c r="BE45" i="11" s="1"/>
  <c r="AS45" i="11" a="1"/>
  <c r="AS45" i="11" s="1"/>
  <c r="BL45" i="11" a="1"/>
  <c r="BL45" i="11" s="1"/>
  <c r="P37" i="3"/>
  <c r="P40" i="3"/>
  <c r="BE13" i="11" a="1"/>
  <c r="BE13" i="11" s="1"/>
  <c r="BK7" i="11" a="1"/>
  <c r="BK7" i="11" s="1"/>
  <c r="AS31" i="11" a="1"/>
  <c r="AS31" i="11" s="1"/>
  <c r="BE25" i="11" a="1"/>
  <c r="BE25" i="11" s="1"/>
  <c r="AV5" i="11" a="1"/>
  <c r="AV5" i="11" s="1"/>
  <c r="BF21" i="11" a="1"/>
  <c r="BF21" i="11" s="1"/>
  <c r="BP20" i="11"/>
  <c r="BP22" i="11"/>
  <c r="AN29" i="11" a="1"/>
  <c r="AN29" i="11" s="1"/>
  <c r="E23" i="12" l="1"/>
  <c r="E26" i="12"/>
  <c r="E16" i="12"/>
  <c r="E29" i="12"/>
  <c r="E21" i="12"/>
  <c r="E18" i="12"/>
  <c r="E33" i="12"/>
  <c r="E31" i="12"/>
  <c r="E20" i="12"/>
  <c r="E34" i="12"/>
  <c r="E25" i="12"/>
  <c r="E27" i="12"/>
  <c r="E30" i="12"/>
  <c r="E22" i="12"/>
  <c r="E28" i="12"/>
  <c r="E17" i="12"/>
  <c r="E24" i="12"/>
  <c r="E19" i="12"/>
  <c r="E15" i="12"/>
  <c r="E32" i="12"/>
  <c r="E35" i="12"/>
  <c r="AA78" i="11" a="1"/>
  <c r="AA78" i="11" s="1"/>
  <c r="AA92" i="11" a="1"/>
  <c r="AA92" i="11" s="1"/>
  <c r="L60" i="11" a="1"/>
  <c r="L60" i="11" s="1"/>
  <c r="U70" i="11" a="1"/>
  <c r="U70" i="11" s="1"/>
  <c r="I63" i="11" a="1"/>
  <c r="I63" i="11" s="1"/>
  <c r="F58" i="11" a="1"/>
  <c r="F58" i="11" s="1"/>
  <c r="F74" i="11" a="1"/>
  <c r="F74" i="11" s="1"/>
  <c r="C84" i="11" a="1"/>
  <c r="C84" i="11" s="1"/>
  <c r="U81" i="11" a="1"/>
  <c r="U81" i="11" s="1"/>
  <c r="L88" i="11" a="1"/>
  <c r="L88" i="11" s="1"/>
  <c r="AA93" i="11" a="1"/>
  <c r="AA93" i="11" s="1"/>
  <c r="I68" i="11" a="1"/>
  <c r="I68" i="11" s="1"/>
  <c r="F69" i="11" a="1"/>
  <c r="F69" i="11" s="1"/>
  <c r="I94" i="11" a="1"/>
  <c r="I94" i="11" s="1"/>
  <c r="I95" i="11" a="1"/>
  <c r="I95" i="11" s="1"/>
  <c r="I97" i="11" a="1"/>
  <c r="I97" i="11" s="1"/>
  <c r="L65" i="11" a="1"/>
  <c r="L65" i="11" s="1"/>
  <c r="F80" i="11" a="1"/>
  <c r="F80" i="11" s="1"/>
  <c r="I67" i="11" a="1"/>
  <c r="I67" i="11" s="1"/>
  <c r="I73" i="11" a="1"/>
  <c r="I73" i="11" s="1"/>
  <c r="AD64" i="11" a="1"/>
  <c r="AD64" i="11" s="1"/>
  <c r="L71" i="11" a="1"/>
  <c r="L71" i="11" s="1"/>
  <c r="AD82" i="11" a="1"/>
  <c r="AD82" i="11" s="1"/>
  <c r="L86" i="11" a="1"/>
  <c r="L86" i="11" s="1"/>
  <c r="X98" i="11" a="1"/>
  <c r="X98" i="11" s="1"/>
  <c r="O61" i="11" a="1"/>
  <c r="O61" i="11" s="1"/>
  <c r="U75" i="11" a="1"/>
  <c r="U75" i="11" s="1"/>
  <c r="I79" i="11" a="1"/>
  <c r="I79" i="11" s="1"/>
  <c r="U83" i="11" a="1"/>
  <c r="U83" i="11" s="1"/>
  <c r="R87" i="11" a="1"/>
  <c r="R87" i="11" s="1"/>
  <c r="AD55" i="11" a="1"/>
  <c r="AD55" i="11" s="1"/>
  <c r="O59" i="11" a="1"/>
  <c r="O59" i="11" s="1"/>
  <c r="R72" i="11" a="1"/>
  <c r="R72" i="11" s="1"/>
  <c r="U76" i="11" a="1"/>
  <c r="U76" i="11" s="1"/>
  <c r="I53" i="11" a="1"/>
  <c r="I53" i="11" s="1"/>
  <c r="I89" i="11" a="1"/>
  <c r="I89" i="11" s="1"/>
  <c r="F54" i="11" a="1"/>
  <c r="F54" i="11" s="1"/>
  <c r="L56" i="11" a="1"/>
  <c r="L56" i="11" s="1"/>
  <c r="AA57" i="11" a="1"/>
  <c r="AA57" i="11" s="1"/>
  <c r="L96" i="11" a="1"/>
  <c r="L96" i="11" s="1"/>
  <c r="L91" i="11" a="1"/>
  <c r="L91" i="11" s="1"/>
  <c r="AD90" i="11" a="1"/>
  <c r="AD90" i="11" s="1"/>
  <c r="F95" i="11" a="1"/>
  <c r="F95" i="11" s="1"/>
  <c r="F93" i="11" a="1"/>
  <c r="F93" i="11" s="1"/>
  <c r="R64" i="11" a="1"/>
  <c r="R64" i="11" s="1"/>
  <c r="AD75" i="11" a="1"/>
  <c r="AD75" i="11" s="1"/>
  <c r="AG66" i="11"/>
  <c r="V66" i="11"/>
  <c r="AF66" i="11"/>
  <c r="J66" i="11"/>
  <c r="G66" i="11"/>
  <c r="M66" i="11"/>
  <c r="AB66" i="11"/>
  <c r="AH66" i="11"/>
  <c r="AE66" i="11"/>
  <c r="Y66" i="11"/>
  <c r="P66" i="11"/>
  <c r="C66" i="11" a="1"/>
  <c r="C66" i="11" s="1"/>
  <c r="D66" i="11"/>
  <c r="S66" i="11"/>
  <c r="F66" i="11" a="1"/>
  <c r="F66" i="11" s="1"/>
  <c r="AF62" i="11"/>
  <c r="AB62" i="11"/>
  <c r="G62" i="11"/>
  <c r="M62" i="11"/>
  <c r="AH62" i="11"/>
  <c r="AG62" i="11"/>
  <c r="AE62" i="11"/>
  <c r="V62" i="11"/>
  <c r="Y62" i="11"/>
  <c r="J62" i="11"/>
  <c r="D62" i="11"/>
  <c r="P62" i="11"/>
  <c r="S62" i="11"/>
  <c r="AF85" i="11"/>
  <c r="G85" i="11"/>
  <c r="D85" i="11"/>
  <c r="J85" i="11"/>
  <c r="M85" i="11"/>
  <c r="AG85" i="11"/>
  <c r="P85" i="11"/>
  <c r="AE85" i="11"/>
  <c r="V85" i="11"/>
  <c r="S85" i="11"/>
  <c r="AH85" i="11"/>
  <c r="Y85" i="11"/>
  <c r="AB85" i="11"/>
  <c r="F79" i="11" a="1"/>
  <c r="F79" i="11" s="1"/>
  <c r="C73" i="11" a="1"/>
  <c r="C73" i="11" s="1"/>
  <c r="U67" i="11" a="1"/>
  <c r="U67" i="11" s="1"/>
  <c r="R96" i="11" a="1"/>
  <c r="R96" i="11" s="1"/>
  <c r="F76" i="11" a="1"/>
  <c r="F76" i="11" s="1"/>
  <c r="AD93" i="11" a="1"/>
  <c r="AD93" i="11" s="1"/>
  <c r="I72" i="11" a="1"/>
  <c r="I72" i="11" s="1"/>
  <c r="X90" i="11" a="1"/>
  <c r="X90" i="11" s="1"/>
  <c r="C98" i="11" a="1"/>
  <c r="C98" i="11" s="1"/>
  <c r="L93" i="11" a="1"/>
  <c r="L93" i="11" s="1"/>
  <c r="O72" i="11" a="1"/>
  <c r="O72" i="11" s="1"/>
  <c r="O62" i="11" a="1"/>
  <c r="O62" i="11" s="1"/>
  <c r="R88" i="11" a="1"/>
  <c r="R88" i="11" s="1"/>
  <c r="I98" i="11" a="1"/>
  <c r="I98" i="11" s="1"/>
  <c r="L90" i="11" a="1"/>
  <c r="L90" i="11" s="1"/>
  <c r="AD53" i="11" a="1"/>
  <c r="AD53" i="11" s="1"/>
  <c r="I64" i="11" a="1"/>
  <c r="I64" i="11" s="1"/>
  <c r="U78" i="11" a="1"/>
  <c r="U78" i="11" s="1"/>
  <c r="AA63" i="11" a="1"/>
  <c r="AA63" i="11" s="1"/>
  <c r="X93" i="11" a="1"/>
  <c r="X93" i="11" s="1"/>
  <c r="O75" i="11" a="1"/>
  <c r="O75" i="11" s="1"/>
  <c r="AD85" i="11" a="1"/>
  <c r="AD85" i="11" s="1"/>
  <c r="R59" i="11" a="1"/>
  <c r="R59" i="11" s="1"/>
  <c r="L53" i="11" a="1"/>
  <c r="L53" i="11" s="1"/>
  <c r="L85" i="11" a="1"/>
  <c r="L85" i="11" s="1"/>
  <c r="AD86" i="11" a="1"/>
  <c r="AD86" i="11" s="1"/>
  <c r="O58" i="11" a="1"/>
  <c r="O58" i="11" s="1"/>
  <c r="C62" i="11" a="1"/>
  <c r="C62" i="11" s="1"/>
  <c r="L87" i="11" a="1"/>
  <c r="L87" i="11" s="1"/>
  <c r="P72" i="11"/>
  <c r="G79" i="11"/>
  <c r="AH79" i="11"/>
  <c r="AF79" i="11"/>
  <c r="J79" i="11"/>
  <c r="S79" i="11"/>
  <c r="P79" i="11"/>
  <c r="AG79" i="11"/>
  <c r="AB79" i="11"/>
  <c r="M79" i="11"/>
  <c r="D79" i="11"/>
  <c r="AE79" i="11"/>
  <c r="V79" i="11"/>
  <c r="Y79" i="11"/>
  <c r="O79" i="11" a="1"/>
  <c r="O79" i="11" s="1"/>
  <c r="R79" i="11" a="1"/>
  <c r="R79" i="11" s="1"/>
  <c r="AB83" i="11"/>
  <c r="AH83" i="11"/>
  <c r="G83" i="11"/>
  <c r="AG83" i="11"/>
  <c r="M83" i="11"/>
  <c r="D83" i="11"/>
  <c r="AF83" i="11"/>
  <c r="S83" i="11"/>
  <c r="V83" i="11"/>
  <c r="Y83" i="11"/>
  <c r="P83" i="11"/>
  <c r="AE83" i="11"/>
  <c r="J83" i="11"/>
  <c r="AA83" i="11" a="1"/>
  <c r="AA83" i="11" s="1"/>
  <c r="R83" i="11" a="1"/>
  <c r="R83" i="11" s="1"/>
  <c r="AD83" i="11" a="1"/>
  <c r="AD83" i="11" s="1"/>
  <c r="I83" i="11" a="1"/>
  <c r="I83" i="11" s="1"/>
  <c r="AE87" i="11"/>
  <c r="AH87" i="11"/>
  <c r="Y87" i="11"/>
  <c r="AF87" i="11"/>
  <c r="J87" i="11"/>
  <c r="M87" i="11"/>
  <c r="V87" i="11"/>
  <c r="G87" i="11"/>
  <c r="AB87" i="11"/>
  <c r="D87" i="11"/>
  <c r="S87" i="11"/>
  <c r="P87" i="11"/>
  <c r="AG87" i="11"/>
  <c r="U98" i="11" a="1"/>
  <c r="U98" i="11" s="1"/>
  <c r="F65" i="11" a="1"/>
  <c r="F65" i="11" s="1"/>
  <c r="AA79" i="11" a="1"/>
  <c r="AA79" i="11" s="1"/>
  <c r="I71" i="11" a="1"/>
  <c r="I71" i="11" s="1"/>
  <c r="AD72" i="11" a="1"/>
  <c r="AD72" i="11" s="1"/>
  <c r="AA75" i="11" a="1"/>
  <c r="AA75" i="11" s="1"/>
  <c r="U86" i="11" a="1"/>
  <c r="U86" i="11" s="1"/>
  <c r="C74" i="11" a="1"/>
  <c r="C74" i="11" s="1"/>
  <c r="C68" i="11" a="1"/>
  <c r="C68" i="11" s="1"/>
  <c r="R70" i="11" a="1"/>
  <c r="R70" i="11" s="1"/>
  <c r="C82" i="11" a="1"/>
  <c r="C82" i="11" s="1"/>
  <c r="O65" i="11" a="1"/>
  <c r="O65" i="11" s="1"/>
  <c r="X64" i="11" a="1"/>
  <c r="X64" i="11" s="1"/>
  <c r="L76" i="11" a="1"/>
  <c r="L76" i="11" s="1"/>
  <c r="R78" i="11" a="1"/>
  <c r="R78" i="11" s="1"/>
  <c r="U65" i="11" a="1"/>
  <c r="U65" i="11" s="1"/>
  <c r="U85" i="11" a="1"/>
  <c r="U85" i="11" s="1"/>
  <c r="L69" i="11" a="1"/>
  <c r="L69" i="11" s="1"/>
  <c r="L81" i="11" a="1"/>
  <c r="L81" i="11" s="1"/>
  <c r="I74" i="11" a="1"/>
  <c r="I74" i="11" s="1"/>
  <c r="C81" i="11" a="1"/>
  <c r="C81" i="11" s="1"/>
  <c r="AD79" i="11" a="1"/>
  <c r="AD79" i="11" s="1"/>
  <c r="AA58" i="11" a="1"/>
  <c r="AA58" i="11" s="1"/>
  <c r="I58" i="11" a="1"/>
  <c r="I58" i="11" s="1"/>
  <c r="C87" i="11" a="1"/>
  <c r="C87" i="11" s="1"/>
  <c r="F73" i="11" a="1"/>
  <c r="F73" i="11" s="1"/>
  <c r="P55" i="11"/>
  <c r="Y55" i="11"/>
  <c r="G55" i="11"/>
  <c r="M55" i="11"/>
  <c r="J55" i="11"/>
  <c r="AF55" i="11"/>
  <c r="AG55" i="11"/>
  <c r="S55" i="11"/>
  <c r="D55" i="11"/>
  <c r="V55" i="11"/>
  <c r="AH55" i="11"/>
  <c r="AE55" i="11"/>
  <c r="AB55" i="11"/>
  <c r="V77" i="11"/>
  <c r="J77" i="11"/>
  <c r="Y77" i="11"/>
  <c r="AH77" i="11"/>
  <c r="AB77" i="11"/>
  <c r="G77" i="11"/>
  <c r="P77" i="11"/>
  <c r="AF77" i="11"/>
  <c r="D77" i="11"/>
  <c r="S77" i="11"/>
  <c r="AG77" i="11"/>
  <c r="M77" i="11"/>
  <c r="AE77" i="11"/>
  <c r="AG59" i="11"/>
  <c r="D59" i="11"/>
  <c r="P59" i="11"/>
  <c r="M59" i="11"/>
  <c r="J59" i="11"/>
  <c r="S59" i="11"/>
  <c r="G59" i="11"/>
  <c r="V59" i="11"/>
  <c r="AH59" i="11"/>
  <c r="AF59" i="11"/>
  <c r="Y59" i="11"/>
  <c r="AE59" i="11"/>
  <c r="AB59" i="11"/>
  <c r="AA59" i="11" a="1"/>
  <c r="AA59" i="11" s="1"/>
  <c r="I59" i="11" a="1"/>
  <c r="I59" i="11" s="1"/>
  <c r="L59" i="11" a="1"/>
  <c r="L59" i="11" s="1"/>
  <c r="U59" i="11" a="1"/>
  <c r="U59" i="11" s="1"/>
  <c r="M72" i="11"/>
  <c r="Y72" i="11"/>
  <c r="J72" i="11"/>
  <c r="AE72" i="11"/>
  <c r="G72" i="11"/>
  <c r="D72" i="11"/>
  <c r="AF72" i="11"/>
  <c r="AG72" i="11"/>
  <c r="V72" i="11"/>
  <c r="S72" i="11"/>
  <c r="AB72" i="11"/>
  <c r="AH72" i="11"/>
  <c r="L72" i="11" a="1"/>
  <c r="L72" i="11" s="1"/>
  <c r="X82" i="11" a="1"/>
  <c r="X82" i="11" s="1"/>
  <c r="F64" i="11" a="1"/>
  <c r="F64" i="11" s="1"/>
  <c r="C90" i="11" a="1"/>
  <c r="C90" i="11" s="1"/>
  <c r="I77" i="11" a="1"/>
  <c r="I77" i="11" s="1"/>
  <c r="C53" i="11" a="1"/>
  <c r="C53" i="11" s="1"/>
  <c r="C96" i="11" a="1"/>
  <c r="C96" i="11" s="1"/>
  <c r="O83" i="11" a="1"/>
  <c r="O83" i="11" s="1"/>
  <c r="L70" i="11" a="1"/>
  <c r="L70" i="11" s="1"/>
  <c r="R95" i="11" a="1"/>
  <c r="R95" i="11" s="1"/>
  <c r="O98" i="11" a="1"/>
  <c r="O98" i="11" s="1"/>
  <c r="L58" i="11" a="1"/>
  <c r="L58" i="11" s="1"/>
  <c r="AD96" i="11" a="1"/>
  <c r="AD96" i="11" s="1"/>
  <c r="AA56" i="11" a="1"/>
  <c r="AA56" i="11" s="1"/>
  <c r="U61" i="11" a="1"/>
  <c r="U61" i="11" s="1"/>
  <c r="U53" i="11" a="1"/>
  <c r="U53" i="11" s="1"/>
  <c r="AD61" i="11" a="1"/>
  <c r="AD61" i="11" s="1"/>
  <c r="X79" i="11" a="1"/>
  <c r="X79" i="11" s="1"/>
  <c r="X80" i="11" a="1"/>
  <c r="X80" i="11" s="1"/>
  <c r="R56" i="11" a="1"/>
  <c r="R56" i="11" s="1"/>
  <c r="AA70" i="11" a="1"/>
  <c r="AA70" i="11" s="1"/>
  <c r="F55" i="11" a="1"/>
  <c r="F55" i="11" s="1"/>
  <c r="AD71" i="11" a="1"/>
  <c r="AD71" i="11" s="1"/>
  <c r="F82" i="11" a="1"/>
  <c r="F82" i="11" s="1"/>
  <c r="AD88" i="11" a="1"/>
  <c r="AD88" i="11" s="1"/>
  <c r="F94" i="11" a="1"/>
  <c r="F94" i="11" s="1"/>
  <c r="U68" i="11" a="1"/>
  <c r="U68" i="11" s="1"/>
  <c r="AD80" i="11" a="1"/>
  <c r="AD80" i="11" s="1"/>
  <c r="AD91" i="11" a="1"/>
  <c r="AD91" i="11" s="1"/>
  <c r="AA65" i="11" a="1"/>
  <c r="AA65" i="11" s="1"/>
  <c r="X77" i="11" a="1"/>
  <c r="X77" i="11" s="1"/>
  <c r="AA55" i="11" a="1"/>
  <c r="AA55" i="11" s="1"/>
  <c r="AA53" i="11" a="1"/>
  <c r="AA53" i="11" s="1"/>
  <c r="AF76" i="11"/>
  <c r="J76" i="11"/>
  <c r="G76" i="11"/>
  <c r="P76" i="11"/>
  <c r="Y76" i="11"/>
  <c r="AG76" i="11"/>
  <c r="AE76" i="11"/>
  <c r="AB76" i="11"/>
  <c r="V76" i="11"/>
  <c r="M76" i="11"/>
  <c r="AH76" i="11"/>
  <c r="D76" i="11"/>
  <c r="S76" i="11"/>
  <c r="AD76" i="11" a="1"/>
  <c r="AD76" i="11" s="1"/>
  <c r="M53" i="11"/>
  <c r="V53" i="11"/>
  <c r="AF53" i="11"/>
  <c r="G53" i="11"/>
  <c r="J53" i="11"/>
  <c r="S53" i="11"/>
  <c r="D53" i="11"/>
  <c r="P53" i="11"/>
  <c r="AH53" i="11"/>
  <c r="AB53" i="11"/>
  <c r="AG53" i="11"/>
  <c r="Y53" i="11"/>
  <c r="AE53" i="11"/>
  <c r="AG89" i="11"/>
  <c r="AF89" i="11"/>
  <c r="V89" i="11"/>
  <c r="AH89" i="11"/>
  <c r="M89" i="11"/>
  <c r="AE89" i="11"/>
  <c r="P89" i="11"/>
  <c r="J89" i="11"/>
  <c r="Y89" i="11"/>
  <c r="AB89" i="11"/>
  <c r="G89" i="11"/>
  <c r="D89" i="11"/>
  <c r="S89" i="11"/>
  <c r="G54" i="11"/>
  <c r="P54" i="11"/>
  <c r="AF54" i="11"/>
  <c r="AB54" i="11"/>
  <c r="S54" i="11"/>
  <c r="D54" i="11"/>
  <c r="AE54" i="11"/>
  <c r="M54" i="11"/>
  <c r="AH54" i="11"/>
  <c r="Y54" i="11"/>
  <c r="J54" i="11"/>
  <c r="V54" i="11"/>
  <c r="AG54" i="11"/>
  <c r="AD65" i="11" a="1"/>
  <c r="AD65" i="11" s="1"/>
  <c r="X94" i="11" a="1"/>
  <c r="X94" i="11" s="1"/>
  <c r="C64" i="11" a="1"/>
  <c r="C64" i="11" s="1"/>
  <c r="C63" i="11" a="1"/>
  <c r="C63" i="11" s="1"/>
  <c r="AA61" i="11" a="1"/>
  <c r="AA61" i="11" s="1"/>
  <c r="X73" i="11" a="1"/>
  <c r="X73" i="11" s="1"/>
  <c r="I69" i="11" a="1"/>
  <c r="I69" i="11" s="1"/>
  <c r="C83" i="11" a="1"/>
  <c r="C83" i="11" s="1"/>
  <c r="AD59" i="11" a="1"/>
  <c r="AD59" i="11" s="1"/>
  <c r="F87" i="11" a="1"/>
  <c r="F87" i="11" s="1"/>
  <c r="L97" i="11" a="1"/>
  <c r="L97" i="11" s="1"/>
  <c r="F70" i="11" a="1"/>
  <c r="F70" i="11" s="1"/>
  <c r="R75" i="11" a="1"/>
  <c r="R75" i="11" s="1"/>
  <c r="C67" i="11" a="1"/>
  <c r="C67" i="11" s="1"/>
  <c r="U58" i="11" a="1"/>
  <c r="U58" i="11" s="1"/>
  <c r="R68" i="11" a="1"/>
  <c r="R68" i="11" s="1"/>
  <c r="C89" i="11" a="1"/>
  <c r="C89" i="11" s="1"/>
  <c r="X65" i="11" a="1"/>
  <c r="X65" i="11" s="1"/>
  <c r="C94" i="11" a="1"/>
  <c r="C94" i="11" s="1"/>
  <c r="O54" i="11" a="1"/>
  <c r="O54" i="11" s="1"/>
  <c r="U87" i="11" a="1"/>
  <c r="U87" i="11" s="1"/>
  <c r="AD81" i="11" a="1"/>
  <c r="AD81" i="11" s="1"/>
  <c r="I55" i="11" a="1"/>
  <c r="I55" i="11" s="1"/>
  <c r="AD56" i="11" a="1"/>
  <c r="AD56" i="11" s="1"/>
  <c r="C80" i="11" a="1"/>
  <c r="C80" i="11" s="1"/>
  <c r="AA64" i="11" a="1"/>
  <c r="AA64" i="11" s="1"/>
  <c r="L66" i="11" a="1"/>
  <c r="L66" i="11" s="1"/>
  <c r="X55" i="11" a="1"/>
  <c r="X55" i="11" s="1"/>
  <c r="R53" i="11" a="1"/>
  <c r="R53" i="11" s="1"/>
  <c r="F63" i="11" a="1"/>
  <c r="F63" i="11" s="1"/>
  <c r="Y57" i="11"/>
  <c r="AB57" i="11"/>
  <c r="G57" i="11"/>
  <c r="V57" i="11"/>
  <c r="S57" i="11"/>
  <c r="AG57" i="11"/>
  <c r="AH57" i="11"/>
  <c r="M57" i="11"/>
  <c r="AE57" i="11"/>
  <c r="P57" i="11"/>
  <c r="J57" i="11"/>
  <c r="D57" i="11"/>
  <c r="AF57" i="11"/>
  <c r="L57" i="11" a="1"/>
  <c r="L57" i="11" s="1"/>
  <c r="P96" i="11"/>
  <c r="AF96" i="11"/>
  <c r="M96" i="11"/>
  <c r="AG96" i="11"/>
  <c r="AB96" i="11"/>
  <c r="Y96" i="11"/>
  <c r="S96" i="11"/>
  <c r="AE96" i="11"/>
  <c r="AH96" i="11"/>
  <c r="D96" i="11"/>
  <c r="V96" i="11"/>
  <c r="J96" i="11"/>
  <c r="G96" i="11"/>
  <c r="AB91" i="11"/>
  <c r="V91" i="11"/>
  <c r="AG91" i="11"/>
  <c r="S91" i="11"/>
  <c r="J91" i="11"/>
  <c r="P91" i="11"/>
  <c r="AH91" i="11"/>
  <c r="AE91" i="11"/>
  <c r="M91" i="11"/>
  <c r="AF91" i="11"/>
  <c r="D91" i="11"/>
  <c r="Y91" i="11"/>
  <c r="G91" i="11"/>
  <c r="Y90" i="11"/>
  <c r="G90" i="11"/>
  <c r="P90" i="11"/>
  <c r="J90" i="11"/>
  <c r="AH90" i="11"/>
  <c r="AG90" i="11"/>
  <c r="D90" i="11"/>
  <c r="AF90" i="11"/>
  <c r="AE90" i="11"/>
  <c r="AB90" i="11"/>
  <c r="S90" i="11"/>
  <c r="V90" i="11"/>
  <c r="M90" i="11"/>
  <c r="O60" i="11" a="1"/>
  <c r="O60" i="11" s="1"/>
  <c r="C72" i="11" a="1"/>
  <c r="C72" i="11" s="1"/>
  <c r="R55" i="11" a="1"/>
  <c r="R55" i="11" s="1"/>
  <c r="U90" i="11" a="1"/>
  <c r="U90" i="11" s="1"/>
  <c r="AA62" i="11" a="1"/>
  <c r="AA62" i="11" s="1"/>
  <c r="AA97" i="11" a="1"/>
  <c r="AA97" i="11" s="1"/>
  <c r="AA98" i="11" a="1"/>
  <c r="AA98" i="11" s="1"/>
  <c r="AA81" i="11" a="1"/>
  <c r="AA81" i="11" s="1"/>
  <c r="O67" i="11" a="1"/>
  <c r="O67" i="11" s="1"/>
  <c r="O91" i="11" a="1"/>
  <c r="O91" i="11" s="1"/>
  <c r="O89" i="11" a="1"/>
  <c r="O89" i="11" s="1"/>
  <c r="I85" i="11" a="1"/>
  <c r="I85" i="11" s="1"/>
  <c r="U54" i="11" a="1"/>
  <c r="U54" i="11" s="1"/>
  <c r="AA94" i="11" a="1"/>
  <c r="AA94" i="11" s="1"/>
  <c r="L78" i="11" a="1"/>
  <c r="L78" i="11" s="1"/>
  <c r="X57" i="11" a="1"/>
  <c r="X57" i="11" s="1"/>
  <c r="X85" i="11" a="1"/>
  <c r="X85" i="11" s="1"/>
  <c r="C55" i="11" a="1"/>
  <c r="C55" i="11" s="1"/>
  <c r="R94" i="11" a="1"/>
  <c r="R94" i="11" s="1"/>
  <c r="F77" i="11" a="1"/>
  <c r="F77" i="11" s="1"/>
  <c r="R60" i="11" a="1"/>
  <c r="R60" i="11" s="1"/>
  <c r="X87" i="11" a="1"/>
  <c r="X87" i="11" s="1"/>
  <c r="U69" i="11" a="1"/>
  <c r="U69" i="11" s="1"/>
  <c r="O84" i="11" a="1"/>
  <c r="O84" i="11" s="1"/>
  <c r="F60" i="11" a="1"/>
  <c r="F60" i="11" s="1"/>
  <c r="I86" i="11" a="1"/>
  <c r="I86" i="11" s="1"/>
  <c r="U94" i="11" a="1"/>
  <c r="U94" i="11" s="1"/>
  <c r="O66" i="11" a="1"/>
  <c r="O66" i="11" s="1"/>
  <c r="F75" i="11" a="1"/>
  <c r="F75" i="11" s="1"/>
  <c r="C86" i="11" a="1"/>
  <c r="C86" i="11" s="1"/>
  <c r="J56" i="11"/>
  <c r="AG56" i="11"/>
  <c r="S56" i="11"/>
  <c r="AE56" i="11"/>
  <c r="Y56" i="11"/>
  <c r="P56" i="11"/>
  <c r="D56" i="11"/>
  <c r="G56" i="11"/>
  <c r="V56" i="11"/>
  <c r="AB56" i="11"/>
  <c r="AH56" i="11"/>
  <c r="M56" i="11"/>
  <c r="AF56" i="11"/>
  <c r="U56" i="11" a="1"/>
  <c r="U56" i="11" s="1"/>
  <c r="M74" i="11"/>
  <c r="AE74" i="11"/>
  <c r="G74" i="11"/>
  <c r="Y74" i="11"/>
  <c r="AG74" i="11"/>
  <c r="AB74" i="11"/>
  <c r="J74" i="11"/>
  <c r="D74" i="11"/>
  <c r="V74" i="11"/>
  <c r="P74" i="11"/>
  <c r="AH74" i="11"/>
  <c r="S74" i="11"/>
  <c r="AF74" i="11"/>
  <c r="R74" i="11" a="1"/>
  <c r="R74" i="11" s="1"/>
  <c r="L74" i="11" a="1"/>
  <c r="L74" i="11" s="1"/>
  <c r="X74" i="11" a="1"/>
  <c r="X74" i="11" s="1"/>
  <c r="U74" i="11" a="1"/>
  <c r="U74" i="11" s="1"/>
  <c r="G78" i="11"/>
  <c r="AB78" i="11"/>
  <c r="D78" i="11"/>
  <c r="AG78" i="11"/>
  <c r="P78" i="11"/>
  <c r="AF78" i="11"/>
  <c r="V78" i="11"/>
  <c r="AE78" i="11"/>
  <c r="Y78" i="11"/>
  <c r="S78" i="11"/>
  <c r="M78" i="11"/>
  <c r="AH78" i="11"/>
  <c r="J78" i="11"/>
  <c r="F78" i="11" a="1"/>
  <c r="F78" i="11" s="1"/>
  <c r="O78" i="11" a="1"/>
  <c r="O78" i="11" s="1"/>
  <c r="AH92" i="11"/>
  <c r="AE92" i="11"/>
  <c r="G92" i="11"/>
  <c r="M92" i="11"/>
  <c r="J92" i="11"/>
  <c r="AG92" i="11"/>
  <c r="P92" i="11"/>
  <c r="Y92" i="11"/>
  <c r="S92" i="11"/>
  <c r="AB92" i="11"/>
  <c r="D92" i="11"/>
  <c r="AF92" i="11"/>
  <c r="V92" i="11"/>
  <c r="X76" i="11" a="1"/>
  <c r="X76" i="11" s="1"/>
  <c r="L92" i="11" a="1"/>
  <c r="L92" i="11" s="1"/>
  <c r="F72" i="11" a="1"/>
  <c r="F72" i="11" s="1"/>
  <c r="O82" i="11" a="1"/>
  <c r="O82" i="11" s="1"/>
  <c r="O88" i="11" a="1"/>
  <c r="O88" i="11" s="1"/>
  <c r="O56" i="11" a="1"/>
  <c r="O56" i="11" s="1"/>
  <c r="X81" i="11" a="1"/>
  <c r="X81" i="11" s="1"/>
  <c r="AA68" i="11" a="1"/>
  <c r="AA68" i="11" s="1"/>
  <c r="AA82" i="11" a="1"/>
  <c r="AA82" i="11" s="1"/>
  <c r="R61" i="11" a="1"/>
  <c r="R61" i="11" s="1"/>
  <c r="R91" i="11" a="1"/>
  <c r="R91" i="11" s="1"/>
  <c r="L94" i="11" a="1"/>
  <c r="L94" i="11" s="1"/>
  <c r="L64" i="11" a="1"/>
  <c r="L64" i="11" s="1"/>
  <c r="R82" i="11" a="1"/>
  <c r="R82" i="11" s="1"/>
  <c r="C54" i="11" a="1"/>
  <c r="C54" i="11" s="1"/>
  <c r="X75" i="11" a="1"/>
  <c r="X75" i="11" s="1"/>
  <c r="O73" i="11" a="1"/>
  <c r="O73" i="11" s="1"/>
  <c r="X59" i="11" a="1"/>
  <c r="X59" i="11" s="1"/>
  <c r="U95" i="11" a="1"/>
  <c r="U95" i="11" s="1"/>
  <c r="X92" i="11" a="1"/>
  <c r="X92" i="11" s="1"/>
  <c r="C85" i="11" a="1"/>
  <c r="C85" i="11" s="1"/>
  <c r="X70" i="11" a="1"/>
  <c r="X70" i="11" s="1"/>
  <c r="AA73" i="11" a="1"/>
  <c r="AA73" i="11" s="1"/>
  <c r="R89" i="11" a="1"/>
  <c r="R89" i="11" s="1"/>
  <c r="F96" i="11" a="1"/>
  <c r="F96" i="11" s="1"/>
  <c r="AA71" i="11" a="1"/>
  <c r="AA71" i="11" s="1"/>
  <c r="U80" i="11" a="1"/>
  <c r="U80" i="11" s="1"/>
  <c r="AA85" i="11" a="1"/>
  <c r="AA85" i="11" s="1"/>
  <c r="AD62" i="11" a="1"/>
  <c r="AD62" i="11" s="1"/>
  <c r="X54" i="11" a="1"/>
  <c r="X54" i="11" s="1"/>
  <c r="O85" i="11" a="1"/>
  <c r="O85" i="11" s="1"/>
  <c r="X78" i="11" a="1"/>
  <c r="X78" i="11" s="1"/>
  <c r="F68" i="11" a="1"/>
  <c r="F68" i="11" s="1"/>
  <c r="J60" i="11"/>
  <c r="AG60" i="11"/>
  <c r="P60" i="11"/>
  <c r="AE60" i="11"/>
  <c r="G60" i="11"/>
  <c r="D60" i="11"/>
  <c r="V60" i="11"/>
  <c r="AB60" i="11"/>
  <c r="M60" i="11"/>
  <c r="AH60" i="11"/>
  <c r="AF60" i="11"/>
  <c r="Y60" i="11"/>
  <c r="S60" i="11"/>
  <c r="J70" i="11"/>
  <c r="G70" i="11"/>
  <c r="AH70" i="11"/>
  <c r="D70" i="11"/>
  <c r="AB70" i="11"/>
  <c r="AG70" i="11"/>
  <c r="AF70" i="11"/>
  <c r="AE70" i="11"/>
  <c r="S70" i="11"/>
  <c r="M70" i="11"/>
  <c r="Y70" i="11"/>
  <c r="V70" i="11"/>
  <c r="P70" i="11"/>
  <c r="M63" i="11"/>
  <c r="D63" i="11"/>
  <c r="AB63" i="11"/>
  <c r="Y63" i="11"/>
  <c r="S63" i="11"/>
  <c r="J63" i="11"/>
  <c r="V63" i="11"/>
  <c r="AH63" i="11"/>
  <c r="G63" i="11"/>
  <c r="AE63" i="11"/>
  <c r="P63" i="11"/>
  <c r="AG63" i="11"/>
  <c r="AF63" i="11"/>
  <c r="AE58" i="11"/>
  <c r="M58" i="11"/>
  <c r="AH58" i="11"/>
  <c r="G58" i="11"/>
  <c r="Y58" i="11"/>
  <c r="V58" i="11"/>
  <c r="AF58" i="11"/>
  <c r="AG58" i="11"/>
  <c r="J58" i="11"/>
  <c r="AB58" i="11"/>
  <c r="P58" i="11"/>
  <c r="S58" i="11"/>
  <c r="D58" i="11"/>
  <c r="I78" i="11" a="1"/>
  <c r="I78" i="11" s="1"/>
  <c r="O53" i="11" a="1"/>
  <c r="O53" i="11" s="1"/>
  <c r="AD63" i="11" a="1"/>
  <c r="AD63" i="11" s="1"/>
  <c r="R57" i="11" a="1"/>
  <c r="R57" i="11" s="1"/>
  <c r="F97" i="11" a="1"/>
  <c r="F97" i="11" s="1"/>
  <c r="C71" i="11" a="1"/>
  <c r="C71" i="11" s="1"/>
  <c r="R76" i="11" a="1"/>
  <c r="R76" i="11" s="1"/>
  <c r="L62" i="11" a="1"/>
  <c r="L62" i="11" s="1"/>
  <c r="U71" i="11" a="1"/>
  <c r="U71" i="11" s="1"/>
  <c r="X88" i="11" a="1"/>
  <c r="X88" i="11" s="1"/>
  <c r="L95" i="11" a="1"/>
  <c r="L95" i="11" s="1"/>
  <c r="L83" i="11" a="1"/>
  <c r="L83" i="11" s="1"/>
  <c r="U72" i="11" a="1"/>
  <c r="U72" i="11" s="1"/>
  <c r="R54" i="11" a="1"/>
  <c r="R54" i="11" s="1"/>
  <c r="R85" i="11" a="1"/>
  <c r="R85" i="11" s="1"/>
  <c r="C76" i="11" a="1"/>
  <c r="C76" i="11" s="1"/>
  <c r="AA86" i="11" a="1"/>
  <c r="AA86" i="11" s="1"/>
  <c r="L79" i="11" a="1"/>
  <c r="L79" i="11" s="1"/>
  <c r="AA90" i="11" a="1"/>
  <c r="AA90" i="11" s="1"/>
  <c r="C70" i="11" a="1"/>
  <c r="C70" i="11" s="1"/>
  <c r="I70" i="11" a="1"/>
  <c r="I70" i="11" s="1"/>
  <c r="U62" i="11" a="1"/>
  <c r="U62" i="11" s="1"/>
  <c r="U77" i="11" a="1"/>
  <c r="U77" i="11" s="1"/>
  <c r="U60" i="11" a="1"/>
  <c r="U60" i="11" s="1"/>
  <c r="O92" i="11" a="1"/>
  <c r="O92" i="11" s="1"/>
  <c r="F71" i="11" a="1"/>
  <c r="F71" i="11" s="1"/>
  <c r="O81" i="11" a="1"/>
  <c r="O81" i="11" s="1"/>
  <c r="O64" i="11" a="1"/>
  <c r="O64" i="11" s="1"/>
  <c r="V84" i="11"/>
  <c r="AF84" i="11"/>
  <c r="G84" i="11"/>
  <c r="J84" i="11"/>
  <c r="M84" i="11"/>
  <c r="P84" i="11"/>
  <c r="AE84" i="11"/>
  <c r="AG84" i="11"/>
  <c r="AH84" i="11"/>
  <c r="Y84" i="11"/>
  <c r="D84" i="11"/>
  <c r="AB84" i="11"/>
  <c r="S84" i="11"/>
  <c r="L84" i="11" a="1"/>
  <c r="L84" i="11" s="1"/>
  <c r="AD84" i="11" a="1"/>
  <c r="AD84" i="11" s="1"/>
  <c r="J81" i="11"/>
  <c r="V81" i="11"/>
  <c r="G81" i="11"/>
  <c r="D81" i="11"/>
  <c r="AG81" i="11"/>
  <c r="M81" i="11"/>
  <c r="S81" i="11"/>
  <c r="P81" i="11"/>
  <c r="Y81" i="11"/>
  <c r="AE81" i="11"/>
  <c r="AB81" i="11"/>
  <c r="AH81" i="11"/>
  <c r="AF81" i="11"/>
  <c r="P88" i="11"/>
  <c r="AH88" i="11"/>
  <c r="D88" i="11"/>
  <c r="M88" i="11"/>
  <c r="G88" i="11"/>
  <c r="AG88" i="11"/>
  <c r="AB88" i="11"/>
  <c r="V88" i="11"/>
  <c r="AF88" i="11"/>
  <c r="J88" i="11"/>
  <c r="Y88" i="11"/>
  <c r="AE88" i="11"/>
  <c r="S88" i="11"/>
  <c r="G93" i="11"/>
  <c r="Y93" i="11"/>
  <c r="D93" i="11"/>
  <c r="S93" i="11"/>
  <c r="AG93" i="11"/>
  <c r="M93" i="11"/>
  <c r="AE93" i="11"/>
  <c r="AB93" i="11"/>
  <c r="P93" i="11"/>
  <c r="AF93" i="11"/>
  <c r="J93" i="11"/>
  <c r="AH93" i="11"/>
  <c r="V93" i="11"/>
  <c r="U93" i="11" a="1"/>
  <c r="U93" i="11" s="1"/>
  <c r="U92" i="11" a="1"/>
  <c r="U92" i="11" s="1"/>
  <c r="X60" i="11" a="1"/>
  <c r="X60" i="11" s="1"/>
  <c r="F61" i="11" a="1"/>
  <c r="F61" i="11" s="1"/>
  <c r="R93" i="11" a="1"/>
  <c r="R93" i="11" s="1"/>
  <c r="U97" i="11" a="1"/>
  <c r="U97" i="11" s="1"/>
  <c r="X63" i="11" a="1"/>
  <c r="X63" i="11" s="1"/>
  <c r="R71" i="11" a="1"/>
  <c r="R71" i="11" s="1"/>
  <c r="F57" i="11" a="1"/>
  <c r="F57" i="11" s="1"/>
  <c r="I93" i="11" a="1"/>
  <c r="I93" i="11" s="1"/>
  <c r="O90" i="11" a="1"/>
  <c r="O90" i="11" s="1"/>
  <c r="O63" i="11" a="1"/>
  <c r="O63" i="11" s="1"/>
  <c r="L82" i="11" a="1"/>
  <c r="L82" i="11" s="1"/>
  <c r="C93" i="11" a="1"/>
  <c r="C93" i="11" s="1"/>
  <c r="F62" i="11" a="1"/>
  <c r="F62" i="11" s="1"/>
  <c r="O76" i="11" a="1"/>
  <c r="O76" i="11" s="1"/>
  <c r="L89" i="11" a="1"/>
  <c r="L89" i="11" s="1"/>
  <c r="U91" i="11" a="1"/>
  <c r="U91" i="11" s="1"/>
  <c r="X96" i="11" a="1"/>
  <c r="X96" i="11" s="1"/>
  <c r="I66" i="11" a="1"/>
  <c r="I66" i="11" s="1"/>
  <c r="L54" i="11" a="1"/>
  <c r="L54" i="11" s="1"/>
  <c r="AA96" i="11" a="1"/>
  <c r="AA96" i="11" s="1"/>
  <c r="L55" i="11" a="1"/>
  <c r="L55" i="11" s="1"/>
  <c r="O86" i="11" a="1"/>
  <c r="O86" i="11" s="1"/>
  <c r="C60" i="11" a="1"/>
  <c r="C60" i="11" s="1"/>
  <c r="L77" i="11" a="1"/>
  <c r="L77" i="11" s="1"/>
  <c r="AD78" i="11" a="1"/>
  <c r="AD78" i="11" s="1"/>
  <c r="R86" i="11" a="1"/>
  <c r="R86" i="11" s="1"/>
  <c r="F56" i="11" a="1"/>
  <c r="F56" i="11" s="1"/>
  <c r="I60" i="11" a="1"/>
  <c r="I60" i="11" s="1"/>
  <c r="F91" i="11" a="1"/>
  <c r="F91" i="11" s="1"/>
  <c r="I91" i="11" a="1"/>
  <c r="I91" i="11" s="1"/>
  <c r="O55" i="11" a="1"/>
  <c r="O55" i="11" s="1"/>
  <c r="U55" i="11" a="1"/>
  <c r="U55" i="11" s="1"/>
  <c r="AB68" i="11"/>
  <c r="V68" i="11"/>
  <c r="G68" i="11"/>
  <c r="AF68" i="11"/>
  <c r="S68" i="11"/>
  <c r="J68" i="11"/>
  <c r="M68" i="11"/>
  <c r="AE68" i="11"/>
  <c r="AG68" i="11"/>
  <c r="Y68" i="11"/>
  <c r="P68" i="11"/>
  <c r="AH68" i="11"/>
  <c r="D68" i="11"/>
  <c r="AD68" i="11" a="1"/>
  <c r="AD68" i="11" s="1"/>
  <c r="M69" i="11"/>
  <c r="AE69" i="11"/>
  <c r="P69" i="11"/>
  <c r="AH69" i="11"/>
  <c r="AF69" i="11"/>
  <c r="V69" i="11"/>
  <c r="Y69" i="11"/>
  <c r="D69" i="11"/>
  <c r="AB69" i="11"/>
  <c r="G69" i="11"/>
  <c r="J69" i="11"/>
  <c r="AG69" i="11"/>
  <c r="S69" i="11"/>
  <c r="AD69" i="11" a="1"/>
  <c r="AD69" i="11" s="1"/>
  <c r="G94" i="11"/>
  <c r="AB94" i="11"/>
  <c r="J94" i="11"/>
  <c r="D94" i="11"/>
  <c r="AG94" i="11"/>
  <c r="AH94" i="11"/>
  <c r="S94" i="11"/>
  <c r="AF94" i="11"/>
  <c r="V94" i="11"/>
  <c r="Y94" i="11"/>
  <c r="P94" i="11"/>
  <c r="M94" i="11"/>
  <c r="AE94" i="11"/>
  <c r="G95" i="11"/>
  <c r="AE95" i="11"/>
  <c r="AF95" i="11"/>
  <c r="Y95" i="11"/>
  <c r="AH95" i="11"/>
  <c r="AB95" i="11"/>
  <c r="AG95" i="11"/>
  <c r="J95" i="11"/>
  <c r="S95" i="11"/>
  <c r="D95" i="11"/>
  <c r="V95" i="11"/>
  <c r="M95" i="11"/>
  <c r="P95" i="11"/>
  <c r="AA84" i="11" a="1"/>
  <c r="AA84" i="11" s="1"/>
  <c r="F90" i="11" a="1"/>
  <c r="F90" i="11" s="1"/>
  <c r="AD94" i="11" a="1"/>
  <c r="AD94" i="11" s="1"/>
  <c r="C57" i="11" a="1"/>
  <c r="C57" i="11" s="1"/>
  <c r="I62" i="11" a="1"/>
  <c r="I62" i="11" s="1"/>
  <c r="C58" i="11" a="1"/>
  <c r="C58" i="11" s="1"/>
  <c r="L73" i="11" a="1"/>
  <c r="L73" i="11" s="1"/>
  <c r="L80" i="11" a="1"/>
  <c r="L80" i="11" s="1"/>
  <c r="F81" i="11" a="1"/>
  <c r="F81" i="11" s="1"/>
  <c r="I80" i="11" a="1"/>
  <c r="I80" i="11" s="1"/>
  <c r="X71" i="11" a="1"/>
  <c r="X71" i="11" s="1"/>
  <c r="F84" i="11" a="1"/>
  <c r="F84" i="11" s="1"/>
  <c r="AD89" i="11" a="1"/>
  <c r="AD89" i="11" s="1"/>
  <c r="AD66" i="11" a="1"/>
  <c r="AD66" i="11" s="1"/>
  <c r="C91" i="11" a="1"/>
  <c r="C91" i="11" s="1"/>
  <c r="C79" i="11" a="1"/>
  <c r="C79" i="11" s="1"/>
  <c r="C92" i="11" a="1"/>
  <c r="C92" i="11" s="1"/>
  <c r="U63" i="11" a="1"/>
  <c r="U63" i="11" s="1"/>
  <c r="F59" i="11" a="1"/>
  <c r="F59" i="11" s="1"/>
  <c r="R92" i="11" a="1"/>
  <c r="R92" i="11" s="1"/>
  <c r="AD77" i="11" a="1"/>
  <c r="AD77" i="11" s="1"/>
  <c r="F92" i="11" a="1"/>
  <c r="F92" i="11" s="1"/>
  <c r="L75" i="11" a="1"/>
  <c r="L75" i="11" s="1"/>
  <c r="AA87" i="11" a="1"/>
  <c r="AA87" i="11" s="1"/>
  <c r="AA91" i="11" a="1"/>
  <c r="AA91" i="11" s="1"/>
  <c r="U57" i="11" a="1"/>
  <c r="U57" i="11" s="1"/>
  <c r="X62" i="11" a="1"/>
  <c r="X62" i="11" s="1"/>
  <c r="U96" i="11" a="1"/>
  <c r="U96" i="11" s="1"/>
  <c r="C88" i="11" a="1"/>
  <c r="C88" i="11" s="1"/>
  <c r="X95" i="11" a="1"/>
  <c r="X95" i="11" s="1"/>
  <c r="AA95" i="11" a="1"/>
  <c r="AA95" i="11" s="1"/>
  <c r="I65" i="11" a="1"/>
  <c r="I65" i="11" s="1"/>
  <c r="F88" i="11" a="1"/>
  <c r="F88" i="11" s="1"/>
  <c r="AF97" i="11"/>
  <c r="G97" i="11"/>
  <c r="S97" i="11"/>
  <c r="D97" i="11"/>
  <c r="M97" i="11"/>
  <c r="P97" i="11"/>
  <c r="Y97" i="11"/>
  <c r="AB97" i="11"/>
  <c r="AE97" i="11"/>
  <c r="J97" i="11"/>
  <c r="O97" i="11" a="1"/>
  <c r="O97" i="11" s="1"/>
  <c r="AD97" i="11" a="1"/>
  <c r="AD97" i="11" s="1"/>
  <c r="V97" i="11"/>
  <c r="AG97" i="11"/>
  <c r="D65" i="11"/>
  <c r="V65" i="11"/>
  <c r="S65" i="11"/>
  <c r="AG65" i="11"/>
  <c r="AF65" i="11"/>
  <c r="Y65" i="11"/>
  <c r="M65" i="11"/>
  <c r="P65" i="11"/>
  <c r="AH65" i="11"/>
  <c r="AE65" i="11"/>
  <c r="J65" i="11"/>
  <c r="AB65" i="11"/>
  <c r="G65" i="11"/>
  <c r="R65" i="11" a="1"/>
  <c r="R65" i="11" s="1"/>
  <c r="C65" i="11" a="1"/>
  <c r="C65" i="11" s="1"/>
  <c r="J80" i="11"/>
  <c r="AF80" i="11"/>
  <c r="AE80" i="11"/>
  <c r="M80" i="11"/>
  <c r="AG80" i="11"/>
  <c r="P80" i="11"/>
  <c r="G80" i="11"/>
  <c r="S80" i="11"/>
  <c r="AH80" i="11"/>
  <c r="Y80" i="11"/>
  <c r="AB80" i="11"/>
  <c r="V80" i="11"/>
  <c r="D80" i="11"/>
  <c r="J67" i="11"/>
  <c r="D67" i="11"/>
  <c r="G67" i="11"/>
  <c r="AB67" i="11"/>
  <c r="M67" i="11"/>
  <c r="AF67" i="11"/>
  <c r="AH67" i="11"/>
  <c r="S67" i="11"/>
  <c r="AG67" i="11"/>
  <c r="Y67" i="11"/>
  <c r="P67" i="11"/>
  <c r="V67" i="11"/>
  <c r="AE67" i="11"/>
  <c r="X67" i="11" a="1"/>
  <c r="X67" i="11" s="1"/>
  <c r="I87" i="11" a="1"/>
  <c r="I87" i="11" s="1"/>
  <c r="X83" i="11" a="1"/>
  <c r="X83" i="11" s="1"/>
  <c r="X89" i="11" a="1"/>
  <c r="X89" i="11" s="1"/>
  <c r="U66" i="11" a="1"/>
  <c r="U66" i="11" s="1"/>
  <c r="F67" i="11" a="1"/>
  <c r="F67" i="11" s="1"/>
  <c r="O96" i="11" a="1"/>
  <c r="O96" i="11" s="1"/>
  <c r="I96" i="11" a="1"/>
  <c r="I96" i="11" s="1"/>
  <c r="I92" i="11" a="1"/>
  <c r="I92" i="11" s="1"/>
  <c r="L63" i="11" a="1"/>
  <c r="L63" i="11" s="1"/>
  <c r="O71" i="11" a="1"/>
  <c r="O71" i="11" s="1"/>
  <c r="X68" i="11" a="1"/>
  <c r="X68" i="11" s="1"/>
  <c r="O70" i="11" a="1"/>
  <c r="O70" i="11" s="1"/>
  <c r="R80" i="11" a="1"/>
  <c r="R80" i="11" s="1"/>
  <c r="AD70" i="11" a="1"/>
  <c r="AD70" i="11" s="1"/>
  <c r="I54" i="11" a="1"/>
  <c r="I54" i="11" s="1"/>
  <c r="L61" i="11" a="1"/>
  <c r="L61" i="11" s="1"/>
  <c r="AA89" i="11" a="1"/>
  <c r="AA89" i="11" s="1"/>
  <c r="I84" i="11" a="1"/>
  <c r="I84" i="11" s="1"/>
  <c r="C69" i="11" a="1"/>
  <c r="C69" i="11" s="1"/>
  <c r="X53" i="11" a="1"/>
  <c r="X53" i="11" s="1"/>
  <c r="AD54" i="11" a="1"/>
  <c r="AD54" i="11" s="1"/>
  <c r="I61" i="11" a="1"/>
  <c r="I61" i="11" s="1"/>
  <c r="O80" i="11" a="1"/>
  <c r="O80" i="11" s="1"/>
  <c r="AD57" i="11" a="1"/>
  <c r="AD57" i="11" s="1"/>
  <c r="F89" i="11" a="1"/>
  <c r="F89" i="11" s="1"/>
  <c r="O57" i="11" a="1"/>
  <c r="O57" i="11" s="1"/>
  <c r="R66" i="11" a="1"/>
  <c r="R66" i="11" s="1"/>
  <c r="R58" i="11" a="1"/>
  <c r="R58" i="11" s="1"/>
  <c r="R62" i="11" a="1"/>
  <c r="R62" i="11" s="1"/>
  <c r="X61" i="11" a="1"/>
  <c r="X61" i="11" s="1"/>
  <c r="I90" i="11" a="1"/>
  <c r="I90" i="11" s="1"/>
  <c r="U82" i="11" a="1"/>
  <c r="U82" i="11" s="1"/>
  <c r="AA66" i="11" a="1"/>
  <c r="AA66" i="11" s="1"/>
  <c r="L98" i="11" a="1"/>
  <c r="L98" i="11" s="1"/>
  <c r="AA69" i="11" a="1"/>
  <c r="AA69" i="11" s="1"/>
  <c r="Y73" i="11"/>
  <c r="P73" i="11"/>
  <c r="AG73" i="11"/>
  <c r="AE73" i="11"/>
  <c r="J73" i="11"/>
  <c r="AB73" i="11"/>
  <c r="V73" i="11"/>
  <c r="AH73" i="11"/>
  <c r="D73" i="11"/>
  <c r="AF73" i="11"/>
  <c r="S73" i="11"/>
  <c r="G73" i="11"/>
  <c r="M73" i="11"/>
  <c r="U73" i="11" a="1"/>
  <c r="U73" i="11" s="1"/>
  <c r="AD73" i="11" a="1"/>
  <c r="AD73" i="11" s="1"/>
  <c r="R73" i="11" a="1"/>
  <c r="R73" i="11" s="1"/>
  <c r="V64" i="11"/>
  <c r="J64" i="11"/>
  <c r="D64" i="11"/>
  <c r="P64" i="11"/>
  <c r="AE64" i="11"/>
  <c r="Y64" i="11"/>
  <c r="S64" i="11"/>
  <c r="AB64" i="11"/>
  <c r="M64" i="11"/>
  <c r="G64" i="11"/>
  <c r="AH64" i="11"/>
  <c r="AG64" i="11"/>
  <c r="AF64" i="11"/>
  <c r="G71" i="11"/>
  <c r="M71" i="11"/>
  <c r="AF71" i="11"/>
  <c r="S71" i="11"/>
  <c r="Y71" i="11"/>
  <c r="J71" i="11"/>
  <c r="D71" i="11"/>
  <c r="AG71" i="11"/>
  <c r="AB71" i="11"/>
  <c r="AE71" i="11"/>
  <c r="AH71" i="11"/>
  <c r="V71" i="11"/>
  <c r="P71" i="11"/>
  <c r="J82" i="11"/>
  <c r="AG82" i="11"/>
  <c r="Y82" i="11"/>
  <c r="P82" i="11"/>
  <c r="AE82" i="11"/>
  <c r="AH82" i="11"/>
  <c r="AB82" i="11"/>
  <c r="D82" i="11"/>
  <c r="AF82" i="11"/>
  <c r="M82" i="11"/>
  <c r="G82" i="11"/>
  <c r="S82" i="11"/>
  <c r="V82" i="11"/>
  <c r="C59" i="11" a="1"/>
  <c r="C59" i="11" s="1"/>
  <c r="R69" i="11" a="1"/>
  <c r="R69" i="11" s="1"/>
  <c r="U89" i="11" a="1"/>
  <c r="U89" i="11" s="1"/>
  <c r="L68" i="11" a="1"/>
  <c r="L68" i="11" s="1"/>
  <c r="AA77" i="11" a="1"/>
  <c r="AA77" i="11" s="1"/>
  <c r="X97" i="11" a="1"/>
  <c r="X97" i="11" s="1"/>
  <c r="AD58" i="11" a="1"/>
  <c r="AD58" i="11" s="1"/>
  <c r="X58" i="11" a="1"/>
  <c r="X58" i="11" s="1"/>
  <c r="R90" i="11" a="1"/>
  <c r="R90" i="11" s="1"/>
  <c r="U64" i="11" a="1"/>
  <c r="U64" i="11" s="1"/>
  <c r="X72" i="11" a="1"/>
  <c r="X72" i="11" s="1"/>
  <c r="O77" i="11" a="1"/>
  <c r="O77" i="11" s="1"/>
  <c r="R81" i="11" a="1"/>
  <c r="R81" i="11" s="1"/>
  <c r="X86" i="11" a="1"/>
  <c r="X86" i="11" s="1"/>
  <c r="U79" i="11" a="1"/>
  <c r="U79" i="11" s="1"/>
  <c r="U88" i="11" a="1"/>
  <c r="U88" i="11" s="1"/>
  <c r="AA88" i="11" a="1"/>
  <c r="AA88" i="11" s="1"/>
  <c r="C78" i="11" a="1"/>
  <c r="C78" i="11" s="1"/>
  <c r="AD67" i="11" a="1"/>
  <c r="AD67" i="11" s="1"/>
  <c r="R84" i="11" a="1"/>
  <c r="R84" i="11" s="1"/>
  <c r="I81" i="11" a="1"/>
  <c r="I81" i="11" s="1"/>
  <c r="X56" i="11" a="1"/>
  <c r="X56" i="11" s="1"/>
  <c r="F85" i="11" a="1"/>
  <c r="F85" i="11" s="1"/>
  <c r="C56" i="11" a="1"/>
  <c r="C56" i="11" s="1"/>
  <c r="AD95" i="11" a="1"/>
  <c r="AD95" i="11" s="1"/>
  <c r="X69" i="11" a="1"/>
  <c r="X69" i="11" s="1"/>
  <c r="AD92" i="11" a="1"/>
  <c r="AD92" i="11" s="1"/>
  <c r="X66" i="11" a="1"/>
  <c r="X66" i="11" s="1"/>
  <c r="AA60" i="11" a="1"/>
  <c r="AA60" i="11" s="1"/>
  <c r="AH97" i="11"/>
  <c r="L67" i="11" a="1"/>
  <c r="L67" i="11" s="1"/>
  <c r="I56" i="11" a="1"/>
  <c r="I56" i="11" s="1"/>
  <c r="AD74" i="11" a="1"/>
  <c r="AD74" i="11" s="1"/>
  <c r="Y86" i="11"/>
  <c r="AH86" i="11"/>
  <c r="AB86" i="11"/>
  <c r="G86" i="11"/>
  <c r="AG86" i="11"/>
  <c r="D86" i="11"/>
  <c r="AE86" i="11"/>
  <c r="M86" i="11"/>
  <c r="V86" i="11"/>
  <c r="AF86" i="11"/>
  <c r="P86" i="11"/>
  <c r="J86" i="11"/>
  <c r="S86" i="11"/>
  <c r="F86" i="11" a="1"/>
  <c r="F86" i="11" s="1"/>
  <c r="P98" i="11"/>
  <c r="M98" i="11"/>
  <c r="J98" i="11"/>
  <c r="AH98" i="11"/>
  <c r="AG98" i="11"/>
  <c r="AB98" i="11"/>
  <c r="D98" i="11"/>
  <c r="G98" i="11"/>
  <c r="S98" i="11"/>
  <c r="AE98" i="11"/>
  <c r="V98" i="11"/>
  <c r="Y98" i="11"/>
  <c r="AF98" i="11"/>
  <c r="F98" i="11" a="1"/>
  <c r="F98" i="11" s="1"/>
  <c r="R98" i="11" a="1"/>
  <c r="R98" i="11" s="1"/>
  <c r="M61" i="11"/>
  <c r="P61" i="11"/>
  <c r="D61" i="11"/>
  <c r="AB61" i="11"/>
  <c r="AF61" i="11"/>
  <c r="S61" i="11"/>
  <c r="G61" i="11"/>
  <c r="V61" i="11"/>
  <c r="AG61" i="11"/>
  <c r="Y61" i="11"/>
  <c r="AE61" i="11"/>
  <c r="J61" i="11"/>
  <c r="AH61" i="11"/>
  <c r="S75" i="11"/>
  <c r="AH75" i="11"/>
  <c r="AB75" i="11"/>
  <c r="D75" i="11"/>
  <c r="G75" i="11"/>
  <c r="AF75" i="11"/>
  <c r="M75" i="11"/>
  <c r="AG75" i="11"/>
  <c r="P75" i="11"/>
  <c r="AE75" i="11"/>
  <c r="Y75" i="11"/>
  <c r="V75" i="11"/>
  <c r="J75" i="11"/>
  <c r="I75" i="11" a="1"/>
  <c r="I75" i="11" s="1"/>
  <c r="C75" i="11" a="1"/>
  <c r="C75" i="11" s="1"/>
  <c r="F83" i="11" a="1"/>
  <c r="F83" i="11" s="1"/>
  <c r="O93" i="11" a="1"/>
  <c r="O93" i="11" s="1"/>
  <c r="AA67" i="11" a="1"/>
  <c r="AA67" i="11" s="1"/>
  <c r="I82" i="11" a="1"/>
  <c r="I82" i="11" s="1"/>
  <c r="O87" i="11" a="1"/>
  <c r="O87" i="11" s="1"/>
  <c r="R67" i="11" a="1"/>
  <c r="R67" i="11" s="1"/>
  <c r="O69" i="11" a="1"/>
  <c r="O69" i="11" s="1"/>
  <c r="I76" i="11" a="1"/>
  <c r="I76" i="11" s="1"/>
  <c r="C77" i="11" a="1"/>
  <c r="C77" i="11" s="1"/>
  <c r="AA76" i="11" a="1"/>
  <c r="AA76" i="11" s="1"/>
  <c r="AA54" i="11" a="1"/>
  <c r="AA54" i="11" s="1"/>
  <c r="X91" i="11" a="1"/>
  <c r="X91" i="11" s="1"/>
  <c r="C95" i="11" a="1"/>
  <c r="C95" i="11" s="1"/>
  <c r="AD60" i="11" a="1"/>
  <c r="AD60" i="11" s="1"/>
  <c r="C61" i="11" a="1"/>
  <c r="C61" i="11" s="1"/>
  <c r="F53" i="11" a="1"/>
  <c r="F53" i="11" s="1"/>
  <c r="AA72" i="11" a="1"/>
  <c r="AA72" i="11" s="1"/>
  <c r="AA74" i="11" a="1"/>
  <c r="AA74" i="11" s="1"/>
  <c r="O68" i="11" a="1"/>
  <c r="O68" i="11" s="1"/>
  <c r="R63" i="11" a="1"/>
  <c r="R63" i="11" s="1"/>
  <c r="O94" i="11" a="1"/>
  <c r="O94" i="11" s="1"/>
  <c r="O95" i="11" a="1"/>
  <c r="O95" i="11" s="1"/>
  <c r="AD98" i="11" a="1"/>
  <c r="AD98" i="11" s="1"/>
  <c r="X84" i="11" a="1"/>
  <c r="X84" i="11" s="1"/>
  <c r="AA80" i="11" a="1"/>
  <c r="AA80" i="11" s="1"/>
  <c r="AD87" i="11" a="1"/>
  <c r="AD87" i="11" s="1"/>
  <c r="O74" i="11" a="1"/>
  <c r="O74" i="11" s="1"/>
  <c r="U84" i="11" a="1"/>
  <c r="U84" i="11" s="1"/>
  <c r="R77" i="11" a="1"/>
  <c r="R77" i="11" s="1"/>
  <c r="C97" i="11" a="1"/>
  <c r="C97" i="11" s="1"/>
  <c r="I88" i="11" a="1"/>
  <c r="I88" i="11" s="1"/>
  <c r="I57" i="11" a="1"/>
  <c r="I57" i="11" s="1"/>
  <c r="R97" i="11" a="1"/>
  <c r="R97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Takahashi,Hideaki</author>
  </authors>
  <commentList>
    <comment ref="D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Takahashi,Hideaki:</t>
        </r>
        <r>
          <rPr>
            <sz val="9"/>
            <color indexed="81"/>
            <rFont val="Tahoma"/>
            <family val="2"/>
          </rPr>
          <t xml:space="preserve">
Input data on "Data Input" sheet.</t>
        </r>
      </text>
    </comment>
    <comment ref="O1" authorId="0" shapeId="0" xr:uid="{00000000-0006-0000-0000-000002000000}">
      <text>
        <r>
          <rPr>
            <sz val="9"/>
            <color indexed="81"/>
            <rFont val="Tahoma"/>
            <family val="2"/>
          </rPr>
          <t>Value is higher if tumor is bigger, body weight is smaller, and mouse # is smaller.
Value is also determined by name of cell line.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Takahashi,Hideaki</author>
  </authors>
  <commentList>
    <comment ref="N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Takahashi,Hideaki:</t>
        </r>
        <r>
          <rPr>
            <sz val="9"/>
            <color indexed="81"/>
            <rFont val="Tahoma"/>
            <family val="2"/>
          </rPr>
          <t xml:space="preserve">
Specify the dates for measurement</t>
        </r>
      </text>
    </comment>
  </commentList>
</comments>
</file>

<file path=xl/sharedStrings.xml><?xml version="1.0" encoding="utf-8"?>
<sst xmlns="http://schemas.openxmlformats.org/spreadsheetml/2006/main" count="1442" uniqueCount="404">
  <si>
    <t>Date</t>
  </si>
  <si>
    <t>Day</t>
  </si>
  <si>
    <t>Description</t>
  </si>
  <si>
    <t>Control</t>
  </si>
  <si>
    <t>Cell line</t>
  </si>
  <si>
    <t>No. of mice</t>
  </si>
  <si>
    <t>Leakage</t>
  </si>
  <si>
    <t>BW</t>
  </si>
  <si>
    <t>A</t>
  </si>
  <si>
    <t>B</t>
  </si>
  <si>
    <t>80% 
BW</t>
  </si>
  <si>
    <t>#</t>
  </si>
  <si>
    <t>Censored?</t>
  </si>
  <si>
    <t>Exclude?</t>
  </si>
  <si>
    <t>Group</t>
  </si>
  <si>
    <t>No. of censored case</t>
  </si>
  <si>
    <t>Analyze the survival curve</t>
  </si>
  <si>
    <t>Tag #</t>
  </si>
  <si>
    <t>80% BW</t>
  </si>
  <si>
    <t>0</t>
  </si>
  <si>
    <t>3</t>
  </si>
  <si>
    <t>6</t>
  </si>
  <si>
    <t>8</t>
  </si>
  <si>
    <t>12</t>
  </si>
  <si>
    <t>14</t>
  </si>
  <si>
    <t>15</t>
  </si>
  <si>
    <t>19</t>
  </si>
  <si>
    <t>22</t>
  </si>
  <si>
    <t>27</t>
  </si>
  <si>
    <t>29</t>
  </si>
  <si>
    <t>33</t>
  </si>
  <si>
    <t>36</t>
  </si>
  <si>
    <t>40</t>
  </si>
  <si>
    <t>43</t>
  </si>
  <si>
    <t>47</t>
  </si>
  <si>
    <t>50</t>
  </si>
  <si>
    <t>54</t>
  </si>
  <si>
    <t>57</t>
  </si>
  <si>
    <t>60</t>
  </si>
  <si>
    <t>64</t>
  </si>
  <si>
    <t>68</t>
  </si>
  <si>
    <t>71</t>
  </si>
  <si>
    <t>75</t>
  </si>
  <si>
    <t>78</t>
  </si>
  <si>
    <t>82</t>
  </si>
  <si>
    <t>85</t>
  </si>
  <si>
    <t>89</t>
  </si>
  <si>
    <t>92</t>
  </si>
  <si>
    <t>96</t>
  </si>
  <si>
    <t>99</t>
  </si>
  <si>
    <t>M</t>
  </si>
  <si>
    <t>61</t>
  </si>
  <si>
    <t>62</t>
  </si>
  <si>
    <t>63</t>
  </si>
  <si>
    <t>65</t>
  </si>
  <si>
    <t>66</t>
  </si>
  <si>
    <t>67</t>
  </si>
  <si>
    <t>69</t>
  </si>
  <si>
    <t>70</t>
  </si>
  <si>
    <t>72</t>
  </si>
  <si>
    <t>1</t>
  </si>
  <si>
    <t>2</t>
  </si>
  <si>
    <t>4</t>
  </si>
  <si>
    <t>5</t>
  </si>
  <si>
    <t>7</t>
  </si>
  <si>
    <t>9</t>
  </si>
  <si>
    <t>10</t>
  </si>
  <si>
    <t>11</t>
  </si>
  <si>
    <t>13</t>
  </si>
  <si>
    <t>16</t>
  </si>
  <si>
    <t>17</t>
  </si>
  <si>
    <t>18</t>
  </si>
  <si>
    <t>20</t>
  </si>
  <si>
    <t>21</t>
  </si>
  <si>
    <t>23</t>
  </si>
  <si>
    <t>24</t>
  </si>
  <si>
    <t>25</t>
  </si>
  <si>
    <t>26</t>
  </si>
  <si>
    <t>28</t>
  </si>
  <si>
    <t>30</t>
  </si>
  <si>
    <t>31</t>
  </si>
  <si>
    <t>32</t>
  </si>
  <si>
    <t>34</t>
  </si>
  <si>
    <t>35</t>
  </si>
  <si>
    <t>37</t>
  </si>
  <si>
    <t>38</t>
  </si>
  <si>
    <t>39</t>
  </si>
  <si>
    <t>41</t>
  </si>
  <si>
    <t>42</t>
  </si>
  <si>
    <t>44</t>
  </si>
  <si>
    <t>45</t>
  </si>
  <si>
    <t>46</t>
  </si>
  <si>
    <t>48</t>
  </si>
  <si>
    <t>49</t>
  </si>
  <si>
    <t>51</t>
  </si>
  <si>
    <t>52</t>
  </si>
  <si>
    <t>53</t>
  </si>
  <si>
    <t>55</t>
  </si>
  <si>
    <t>56</t>
  </si>
  <si>
    <t>58</t>
  </si>
  <si>
    <t>59</t>
  </si>
  <si>
    <t>73</t>
  </si>
  <si>
    <t>74</t>
  </si>
  <si>
    <t>76</t>
  </si>
  <si>
    <t>77</t>
  </si>
  <si>
    <t>79</t>
  </si>
  <si>
    <t>80</t>
  </si>
  <si>
    <t>81</t>
  </si>
  <si>
    <t>83</t>
  </si>
  <si>
    <t>84</t>
  </si>
  <si>
    <t>86</t>
  </si>
  <si>
    <t>87</t>
  </si>
  <si>
    <t>88</t>
  </si>
  <si>
    <t>90</t>
  </si>
  <si>
    <t>91</t>
  </si>
  <si>
    <t>93</t>
  </si>
  <si>
    <t>94</t>
  </si>
  <si>
    <t>95</t>
  </si>
  <si>
    <t>97</t>
  </si>
  <si>
    <t>98</t>
  </si>
  <si>
    <t>100</t>
  </si>
  <si>
    <t>Day #</t>
  </si>
  <si>
    <t>C</t>
  </si>
  <si>
    <t>D</t>
  </si>
  <si>
    <t>E</t>
  </si>
  <si>
    <t>F</t>
  </si>
  <si>
    <t>G</t>
  </si>
  <si>
    <t>H</t>
  </si>
  <si>
    <t>I</t>
  </si>
  <si>
    <t>J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</si>
  <si>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</si>
  <si>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</si>
  <si>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</si>
  <si>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</si>
  <si>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</si>
  <si>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</si>
  <si>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</si>
  <si>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</si>
  <si>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Group I</t>
  </si>
  <si>
    <t>Group J</t>
  </si>
  <si>
    <t>Copy "Duration of Survival" and Group A-J columns and paste to GraphPad Prism</t>
  </si>
  <si>
    <t>Tag 
#</t>
  </si>
  <si>
    <t>Cage #</t>
  </si>
  <si>
    <t>Gr</t>
  </si>
  <si>
    <t># of cells</t>
  </si>
  <si>
    <t>Treatment1</t>
  </si>
  <si>
    <t>I.P.</t>
  </si>
  <si>
    <t>Treatment2</t>
  </si>
  <si>
    <t>P.O.</t>
  </si>
  <si>
    <t>Treatment3</t>
  </si>
  <si>
    <t>I.V.</t>
  </si>
  <si>
    <t>Body weight (g)</t>
  </si>
  <si>
    <t>Dose</t>
  </si>
  <si>
    <t>#1</t>
  </si>
  <si>
    <t>#2</t>
  </si>
  <si>
    <t>#3</t>
  </si>
  <si>
    <t>Test/Control</t>
  </si>
  <si>
    <t>Test</t>
  </si>
  <si>
    <t>Concentration</t>
  </si>
  <si>
    <t>/body</t>
  </si>
  <si>
    <t>μg</t>
  </si>
  <si>
    <t>mg</t>
  </si>
  <si>
    <t>/mL</t>
  </si>
  <si>
    <t>Route</t>
  </si>
  <si>
    <t>Substance name</t>
  </si>
  <si>
    <t>/kg</t>
  </si>
  <si>
    <t>mL</t>
  </si>
  <si>
    <t>N/A</t>
  </si>
  <si>
    <t>Molecular weight</t>
  </si>
  <si>
    <t>g</t>
  </si>
  <si>
    <t>/mol</t>
  </si>
  <si>
    <t>mmol</t>
  </si>
  <si>
    <t>/L</t>
  </si>
  <si>
    <r>
      <t>/</t>
    </r>
    <r>
      <rPr>
        <sz val="11"/>
        <color theme="1"/>
        <rFont val="Calibri"/>
        <family val="2"/>
      </rPr>
      <t>μL</t>
    </r>
  </si>
  <si>
    <t>μL</t>
  </si>
  <si>
    <t>/g</t>
  </si>
  <si>
    <t>List of Route</t>
  </si>
  <si>
    <t>List of Unit</t>
  </si>
  <si>
    <t>ng</t>
  </si>
  <si>
    <t>L</t>
  </si>
  <si>
    <t>kg</t>
  </si>
  <si>
    <t>List of /Unit</t>
  </si>
  <si>
    <t>mol</t>
  </si>
  <si>
    <t>nmol</t>
  </si>
  <si>
    <t>Conc in μg</t>
  </si>
  <si>
    <r>
      <t xml:space="preserve">Dose in </t>
    </r>
    <r>
      <rPr>
        <b/>
        <sz val="11"/>
        <color theme="1"/>
        <rFont val="Calibri"/>
        <family val="2"/>
      </rPr>
      <t>μg or μL</t>
    </r>
  </si>
  <si>
    <r>
      <t xml:space="preserve">Dose in </t>
    </r>
    <r>
      <rPr>
        <b/>
        <sz val="11"/>
        <color theme="1"/>
        <rFont val="Calibri"/>
        <family val="2"/>
      </rPr>
      <t>/g</t>
    </r>
  </si>
  <si>
    <r>
      <t xml:space="preserve">Conc in </t>
    </r>
    <r>
      <rPr>
        <b/>
        <sz val="11"/>
        <color theme="1"/>
        <rFont val="Calibri"/>
        <family val="2"/>
      </rPr>
      <t>μ</t>
    </r>
    <r>
      <rPr>
        <b/>
        <sz val="11"/>
        <color theme="1"/>
        <rFont val="Calibri"/>
        <family val="2"/>
        <scheme val="minor"/>
      </rPr>
      <t>g/</t>
    </r>
    <r>
      <rPr>
        <b/>
        <sz val="11"/>
        <color theme="1"/>
        <rFont val="Calibri"/>
        <family val="2"/>
      </rPr>
      <t>μ</t>
    </r>
    <r>
      <rPr>
        <b/>
        <sz val="11"/>
        <color theme="1"/>
        <rFont val="Calibri"/>
        <family val="2"/>
        <scheme val="minor"/>
      </rPr>
      <t>L</t>
    </r>
  </si>
  <si>
    <r>
      <t xml:space="preserve">Dose in </t>
    </r>
    <r>
      <rPr>
        <b/>
        <sz val="11"/>
        <color theme="1"/>
        <rFont val="Calibri"/>
        <family val="2"/>
      </rPr>
      <t>μL/g</t>
    </r>
  </si>
  <si>
    <t>Dose Calculation</t>
  </si>
  <si>
    <t># of mice</t>
  </si>
  <si>
    <t>Date of start of treatment</t>
  </si>
  <si>
    <t>Total</t>
  </si>
  <si>
    <t>Mod1</t>
  </si>
  <si>
    <t>Mod2</t>
  </si>
  <si>
    <t>Ave A</t>
  </si>
  <si>
    <t>SD A</t>
  </si>
  <si>
    <t>Ave B</t>
  </si>
  <si>
    <t>SD B</t>
  </si>
  <si>
    <t>Ave C</t>
  </si>
  <si>
    <t>SD C</t>
  </si>
  <si>
    <t>Ave D</t>
  </si>
  <si>
    <t>SD D</t>
  </si>
  <si>
    <t>Ave E</t>
  </si>
  <si>
    <t>SD E</t>
  </si>
  <si>
    <t>Ave F</t>
  </si>
  <si>
    <t>SD F</t>
  </si>
  <si>
    <t>Ave G</t>
  </si>
  <si>
    <t>SD G</t>
  </si>
  <si>
    <t>Ave H</t>
  </si>
  <si>
    <t>SD H</t>
  </si>
  <si>
    <t>Ave I</t>
  </si>
  <si>
    <t>SD I</t>
  </si>
  <si>
    <t>Ave J</t>
  </si>
  <si>
    <t>SD J</t>
  </si>
  <si>
    <t>N A</t>
  </si>
  <si>
    <t>N B</t>
  </si>
  <si>
    <t>N C</t>
  </si>
  <si>
    <t>N D</t>
  </si>
  <si>
    <t>N E</t>
  </si>
  <si>
    <t>N F</t>
  </si>
  <si>
    <t>N G</t>
  </si>
  <si>
    <t>N H</t>
  </si>
  <si>
    <t>N I</t>
  </si>
  <si>
    <t>N J</t>
  </si>
  <si>
    <t>Tumor Volume (Average, SD, N)</t>
  </si>
  <si>
    <t>Ave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</si>
  <si>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</si>
  <si>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</si>
  <si>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</si>
  <si>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</si>
  <si>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</si>
  <si>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</si>
  <si>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</si>
  <si>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</si>
  <si>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</si>
  <si>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</si>
  <si>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</si>
  <si>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</si>
  <si>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</si>
  <si>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</si>
  <si>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</si>
  <si>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</si>
  <si>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</si>
  <si>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</si>
  <si>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</si>
  <si>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</si>
  <si>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SD</t>
  </si>
  <si>
    <t>N</t>
  </si>
  <si>
    <t>Body Weight (Average, SD, N)</t>
  </si>
  <si>
    <t>Tx #</t>
  </si>
  <si>
    <t>Treatment</t>
  </si>
  <si>
    <t>g/mol</t>
  </si>
  <si>
    <t>MW</t>
  </si>
  <si>
    <t>Sort #</t>
  </si>
  <si>
    <t>Value for sorting</t>
  </si>
  <si>
    <t>Mouse #</t>
  </si>
  <si>
    <t>Rank</t>
  </si>
  <si>
    <t>Date of death</t>
  </si>
  <si>
    <t>Value for RDM</t>
  </si>
  <si>
    <t>Rank for RDM</t>
  </si>
  <si>
    <t/>
  </si>
  <si>
    <t>Tx starts</t>
  </si>
  <si>
    <t>Tx ends</t>
  </si>
  <si>
    <t>From</t>
  </si>
  <si>
    <t>To</t>
  </si>
  <si>
    <t>Initial BW</t>
  </si>
  <si>
    <t>TV before Tx</t>
  </si>
  <si>
    <t>Tx</t>
  </si>
  <si>
    <t>Survival from Injection</t>
  </si>
  <si>
    <t>Day # before Tx starts</t>
  </si>
  <si>
    <t>Day # after start of treatment</t>
  </si>
  <si>
    <t>Mean TV @ Tx</t>
  </si>
  <si>
    <t>Day # after Tx</t>
  </si>
  <si>
    <t>Date of 
Death</t>
  </si>
  <si>
    <t>Necropsy</t>
  </si>
  <si>
    <t>Duration of Treatment</t>
  </si>
  <si>
    <t>Data Overview</t>
  </si>
  <si>
    <t>Date of necropsy</t>
  </si>
  <si>
    <t>Survival from Tx initiation</t>
  </si>
  <si>
    <t>Tumor volume</t>
  </si>
  <si>
    <t>-Individual</t>
  </si>
  <si>
    <t>-Grouped</t>
  </si>
  <si>
    <t>--By inoculation date</t>
  </si>
  <si>
    <t>--By treatment initiation date</t>
  </si>
  <si>
    <t>Body weight</t>
  </si>
  <si>
    <t>Survival</t>
  </si>
  <si>
    <t>Investigator</t>
  </si>
  <si>
    <t>Tissue Log #</t>
  </si>
  <si>
    <t>Cell Line</t>
  </si>
  <si>
    <t>EXPERIMENT</t>
  </si>
  <si>
    <t>Site Injected</t>
  </si>
  <si>
    <t>Cell # inj.ed</t>
  </si>
  <si>
    <t>Site harvested</t>
  </si>
  <si>
    <t>Ear tag No.</t>
  </si>
  <si>
    <t>x 3</t>
  </si>
  <si>
    <t xml:space="preserve">Investigator:                                                  </t>
  </si>
  <si>
    <t>Protocol:                                                       </t>
  </si>
  <si>
    <t>Purchase Funding Source:                         </t>
  </si>
  <si>
    <t xml:space="preserve">Species:                                                           </t>
  </si>
  <si>
    <t>Mouse</t>
  </si>
  <si>
    <t xml:space="preserve">Strain:                                                             </t>
  </si>
  <si>
    <t>Sex:                                                                  </t>
  </si>
  <si>
    <t xml:space="preserve">Age:                                                                 </t>
  </si>
  <si>
    <t xml:space="preserve">Quantity per Delivery:                                  </t>
  </si>
  <si>
    <t xml:space="preserve">Vendor:                                                           </t>
  </si>
  <si>
    <t>order #</t>
  </si>
  <si>
    <t>location</t>
  </si>
  <si>
    <t xml:space="preserve">order by </t>
  </si>
  <si>
    <t>Weigth</t>
  </si>
  <si>
    <t>order date</t>
  </si>
  <si>
    <t>Housing Label</t>
  </si>
  <si>
    <t>Treatment description</t>
  </si>
  <si>
    <t>Date of Injection</t>
  </si>
  <si>
    <t>Tongue tumor</t>
  </si>
  <si>
    <t>LN mets</t>
  </si>
  <si>
    <t>lung mets</t>
  </si>
  <si>
    <t>Isoprenaline</t>
  </si>
  <si>
    <t>PD1</t>
  </si>
  <si>
    <t>0000664 C57BL/6J</t>
  </si>
  <si>
    <t>5/cage</t>
  </si>
  <si>
    <t>Jackson Laboratory</t>
  </si>
  <si>
    <t>BSRB Suite 2 S1.8226</t>
  </si>
  <si>
    <t>00001522/Amit-Neutral</t>
  </si>
  <si>
    <t>00001522-RN01</t>
  </si>
  <si>
    <t>Jeffrey N Myers</t>
  </si>
  <si>
    <t>anti-PD1</t>
  </si>
  <si>
    <t xml:space="preserve">anti-PD1 + Isoprenaline </t>
  </si>
  <si>
    <t>x20 mice</t>
  </si>
  <si>
    <t>30,000,000 cells/1.8 mL</t>
  </si>
  <si>
    <t>Con</t>
  </si>
  <si>
    <t>ISO</t>
  </si>
  <si>
    <t>PD1+ISO</t>
  </si>
  <si>
    <t>Moc 1</t>
  </si>
  <si>
    <t>Moc1</t>
  </si>
  <si>
    <t>ug</t>
  </si>
  <si>
    <t xml:space="preserve">Date of cell injection </t>
  </si>
  <si>
    <t>Male</t>
  </si>
  <si>
    <t>Shamima</t>
  </si>
  <si>
    <t xml:space="preserve">Date of start of Tumor Measurement </t>
  </si>
  <si>
    <t>Note</t>
  </si>
  <si>
    <t>Higher dose of  Isoprenaline causesed cardiac arrest:  Deborah's opinion</t>
  </si>
  <si>
    <t xml:space="preserve">Isoprenaline dose changed on 12/11/2020 </t>
  </si>
  <si>
    <t>100 ul/mouse</t>
  </si>
  <si>
    <t>Exp. Termination date</t>
  </si>
  <si>
    <t>Tumor burden</t>
  </si>
  <si>
    <t xml:space="preserve">anti 4-1BB + Isoprenaline </t>
  </si>
  <si>
    <t>anti 4-1BB</t>
  </si>
  <si>
    <t>4-1BB</t>
  </si>
  <si>
    <t>4 wk</t>
  </si>
  <si>
    <t>V047698</t>
  </si>
  <si>
    <t xml:space="preserve">Arrival date: </t>
  </si>
  <si>
    <t xml:space="preserve">PBS </t>
  </si>
  <si>
    <t xml:space="preserve">PD1 </t>
  </si>
  <si>
    <t xml:space="preserve">Isoprenaline </t>
  </si>
  <si>
    <t xml:space="preserve">until ~day 25 </t>
  </si>
  <si>
    <t>Mo</t>
  </si>
  <si>
    <t>Tu</t>
  </si>
  <si>
    <t>We</t>
  </si>
  <si>
    <t>Th</t>
  </si>
  <si>
    <t>Fr</t>
  </si>
  <si>
    <t>Sa</t>
  </si>
  <si>
    <r>
      <t xml:space="preserve">8 </t>
    </r>
    <r>
      <rPr>
        <b/>
        <sz val="12"/>
        <color rgb="FF000000"/>
        <rFont val="Calibri"/>
        <family val="2"/>
      </rPr>
      <t>(day10)</t>
    </r>
  </si>
  <si>
    <t>Anti PD1, 4-1Bb ISO</t>
  </si>
  <si>
    <t>Tumor measurement</t>
  </si>
  <si>
    <t>Anti PD1, 4-1Bb</t>
  </si>
  <si>
    <t>Robin</t>
  </si>
  <si>
    <t>22  Robin, Ayo</t>
  </si>
  <si>
    <r>
      <t>SAC (</t>
    </r>
    <r>
      <rPr>
        <sz val="12"/>
        <color rgb="FF000000"/>
        <rFont val="Calibri"/>
        <family val="2"/>
      </rPr>
      <t>4 mice with largest tumor)</t>
    </r>
  </si>
  <si>
    <r>
      <t xml:space="preserve">23      </t>
    </r>
    <r>
      <rPr>
        <sz val="12"/>
        <color rgb="FFF2791E"/>
        <rFont val="Calibri"/>
        <family val="2"/>
      </rPr>
      <t>Tumor measurement</t>
    </r>
  </si>
  <si>
    <r>
      <t>Survival curve</t>
    </r>
    <r>
      <rPr>
        <b/>
        <sz val="12"/>
        <color rgb="FF7030A0"/>
        <rFont val="Calibri"/>
        <family val="2"/>
      </rPr>
      <t>/continue</t>
    </r>
  </si>
  <si>
    <t>DEC. 1</t>
  </si>
  <si>
    <t>Day 1:   10/29/2021 cell injection</t>
  </si>
  <si>
    <t>Died</t>
  </si>
  <si>
    <t>cage #</t>
  </si>
  <si>
    <t>747615 &amp; 747621</t>
  </si>
  <si>
    <t xml:space="preserve">747619 &amp; 747620              </t>
  </si>
  <si>
    <t xml:space="preserve">747622 &amp; 747623              </t>
  </si>
  <si>
    <t xml:space="preserve">747614 &amp; 747616              </t>
  </si>
  <si>
    <t xml:space="preserve">747612 &amp; 747613              </t>
  </si>
  <si>
    <t xml:space="preserve">747617 &amp; 747618              </t>
  </si>
  <si>
    <t>4-1BB+ISO</t>
  </si>
  <si>
    <t>400,000 cells/20 uL DMEM + Matrigel</t>
  </si>
  <si>
    <t>Anti PD1</t>
  </si>
  <si>
    <t>dead</t>
  </si>
  <si>
    <r>
      <t>Tumor measurement</t>
    </r>
    <r>
      <rPr>
        <sz val="12"/>
        <color rgb="FF7030A0"/>
        <rFont val="Calibri"/>
        <family val="2"/>
      </rPr>
      <t xml:space="preserve"> </t>
    </r>
  </si>
  <si>
    <t xml:space="preserve">NOV. 1 Tumor measurement </t>
  </si>
  <si>
    <t xml:space="preserve">4  Tumor measurement </t>
  </si>
  <si>
    <t xml:space="preserve">Control </t>
  </si>
  <si>
    <t xml:space="preserve"> PD1</t>
  </si>
  <si>
    <t>Dead</t>
  </si>
  <si>
    <t>Tongue +</t>
  </si>
  <si>
    <t>Sample Tongue</t>
  </si>
  <si>
    <t>exclude, 11/1/21</t>
  </si>
  <si>
    <t>exclude , 11/24/21</t>
  </si>
  <si>
    <t>exclude, 11/4/21</t>
  </si>
  <si>
    <t>exclude, 11/19/21</t>
  </si>
  <si>
    <t xml:space="preserve">control </t>
  </si>
  <si>
    <t xml:space="preserve">mice </t>
  </si>
  <si>
    <t>no tumor</t>
  </si>
  <si>
    <t xml:space="preserve">Iso </t>
  </si>
  <si>
    <t>Iso+PD1</t>
  </si>
  <si>
    <t>1-,  1,21x1.21</t>
  </si>
  <si>
    <t>Iso+4-1BB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</si>
</sst>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m/d;@"/>
    <numFmt numFmtId="165" formatCode="0.0"/>
    <numFmt numFmtId="166" formatCode="_(* #,##0_);_(* \(#,##0\);_(* &quot;-&quot;??_);_(@_)"/>
    <numFmt numFmtId="167" formatCode="[$-409]d\-mmm\-yy;@"/>
    <numFmt numFmtId="168" formatCode="dd"/>
    <numFmt numFmtId="169" formatCode="_(* #,##0.000_);_(* \(#,##0.000\);_(* &quot;-&quot;??_);_(@_)"/>
  </numFmts>
  <fonts count="5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1"/>
      <name val="Calibri Light"/>
      <family val="2"/>
      <scheme val="major"/>
    </font>
    <font>
      <sz val="16"/>
      <color theme="1"/>
      <name val="Calibri"/>
      <family val="2"/>
      <scheme val="minor"/>
    </font>
    <font>
      <b/>
      <sz val="11"/>
      <color theme="0"/>
      <name val="Calibri Light"/>
      <family val="2"/>
      <scheme val="major"/>
    </font>
    <font>
      <sz val="36"/>
      <color theme="4" tint="-0.24994659260841701"/>
      <name val="Calibri"/>
      <family val="2"/>
      <scheme val="minor"/>
    </font>
    <font>
      <b/>
      <sz val="28"/>
      <color theme="0"/>
      <name val="Calibri Light"/>
      <family val="2"/>
      <scheme val="major"/>
    </font>
    <font>
      <b/>
      <sz val="9"/>
      <color indexed="81"/>
      <name val="Tahoma"/>
      <family val="2"/>
    </font>
    <font>
      <sz val="9"/>
      <color rgb="FFFF0000"/>
      <name val="Calibri"/>
      <family val="2"/>
      <scheme val="minor"/>
    </font>
    <font>
      <sz val="9"/>
      <color indexed="81"/>
      <name val="Tahoma"/>
      <family val="2"/>
    </font>
    <font>
      <sz val="9"/>
      <color rgb="FF000000"/>
      <name val="Calibri"/>
      <family val="2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sz val="8.5"/>
      <color rgb="FF363636"/>
      <name val="Lucida Sans"/>
      <family val="2"/>
    </font>
    <font>
      <sz val="8.5"/>
      <color theme="1"/>
      <name val="Verdana"/>
      <family val="2"/>
    </font>
    <font>
      <b/>
      <sz val="10"/>
      <color theme="1"/>
      <name val="Arial"/>
      <family val="2"/>
    </font>
    <font>
      <sz val="12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7030A0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rgb="FFFF0000"/>
      <name val="Calibri"/>
      <family val="2"/>
      <scheme val="minor"/>
    </font>
    <font>
      <sz val="18"/>
      <name val="Arial"/>
      <family val="2"/>
    </font>
    <font>
      <b/>
      <sz val="14"/>
      <color rgb="FFFFFFFF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7030A0"/>
      <name val="Calibri"/>
      <family val="2"/>
    </font>
    <font>
      <sz val="12"/>
      <color rgb="FFF2791E"/>
      <name val="Calibri"/>
      <family val="2"/>
    </font>
    <font>
      <b/>
      <sz val="12"/>
      <color rgb="FF7030A0"/>
      <name val="Calibri"/>
      <family val="2"/>
    </font>
    <font>
      <b/>
      <sz val="12"/>
      <color rgb="FFC00000"/>
      <name val="Calibri"/>
      <family val="2"/>
    </font>
    <font>
      <sz val="14"/>
      <color rgb="FF7030A0"/>
      <name val="Calibri"/>
      <family val="2"/>
      <scheme val="minor"/>
    </font>
    <font>
      <sz val="6"/>
      <color theme="1"/>
      <name val="Calibri"/>
      <family val="2"/>
      <scheme val="minor"/>
    </font>
    <font>
      <sz val="12"/>
      <color rgb="FFF2791E"/>
      <name val="Calibri"/>
      <family val="2"/>
    </font>
    <font>
      <sz val="12"/>
      <color rgb="FF000000"/>
      <name val="Calibri"/>
      <family val="2"/>
    </font>
    <font>
      <b/>
      <sz val="9"/>
      <color rgb="FFFF0000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  <fill>
      <patternFill patternType="solid">
        <fgColor rgb="FFDAE3F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14996795556505021"/>
      </right>
      <top/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/>
      <right style="thick">
        <color theme="0"/>
      </right>
      <top/>
      <bottom/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</borders>
  <cellStyleXfs count="16">
    <xf numFmtId="0" fontId="0" fillId="0" borderId="0"/>
    <xf numFmtId="43" fontId="1" fillId="0" borderId="0" applyFont="0" applyFill="0" applyBorder="0" applyAlignment="0" applyProtection="0"/>
    <xf numFmtId="0" fontId="10" fillId="0" borderId="0" applyFill="0" applyBorder="0" applyProtection="0"/>
    <xf numFmtId="168" fontId="11" fillId="0" borderId="35" applyFill="0" applyProtection="0">
      <alignment horizontal="left" vertical="top" wrapText="1" indent="1"/>
    </xf>
    <xf numFmtId="168" fontId="12" fillId="0" borderId="36" applyFill="0" applyProtection="0">
      <alignment horizontal="left" vertical="center" wrapText="1" indent="1"/>
    </xf>
    <xf numFmtId="0" fontId="13" fillId="8" borderId="37" applyNumberFormat="0" applyProtection="0">
      <alignment horizontal="left" vertical="center" indent="1"/>
    </xf>
    <xf numFmtId="0" fontId="13" fillId="9" borderId="37" applyNumberFormat="0" applyProtection="0">
      <alignment horizontal="left" indent="1"/>
    </xf>
    <xf numFmtId="0" fontId="14" fillId="0" borderId="0" applyNumberFormat="0" applyFill="0" applyProtection="0">
      <alignment horizontal="left" indent="3"/>
    </xf>
    <xf numFmtId="0" fontId="15" fillId="9" borderId="0" applyNumberFormat="0" applyBorder="0" applyProtection="0">
      <alignment horizontal="center"/>
    </xf>
    <xf numFmtId="168" fontId="1" fillId="0" borderId="0" applyNumberFormat="0" applyFill="0" applyProtection="0">
      <alignment horizontal="left" vertical="top" wrapText="1" indent="1"/>
    </xf>
    <xf numFmtId="168" fontId="10" fillId="0" borderId="38" applyNumberFormat="0" applyFill="0" applyProtection="0">
      <alignment horizontal="left" vertical="center" wrapText="1" indent="1"/>
    </xf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31" fillId="10" borderId="0" applyNumberFormat="0" applyBorder="0" applyAlignment="0" applyProtection="0"/>
    <xf numFmtId="0" fontId="32" fillId="11" borderId="0" applyNumberFormat="0" applyBorder="0" applyAlignment="0" applyProtection="0"/>
    <xf numFmtId="0" fontId="33" fillId="12" borderId="0" applyNumberFormat="0" applyBorder="0" applyAlignment="0" applyProtection="0"/>
  </cellStyleXfs>
  <cellXfs count="438">
    <xf numFmtId="0" fontId="0" fillId="0" borderId="0" xfId="0"/>
    <xf numFmtId="0" fontId="2" fillId="0" borderId="0" xfId="0" applyFont="1"/>
    <xf numFmtId="0" fontId="2" fillId="0" borderId="1" xfId="0" applyFont="1" applyBorder="1"/>
    <xf numFmtId="165" fontId="2" fillId="0" borderId="0" xfId="0" applyNumberFormat="1" applyFont="1"/>
    <xf numFmtId="2" fontId="2" fillId="0" borderId="0" xfId="0" applyNumberFormat="1" applyFont="1"/>
    <xf numFmtId="0" fontId="2" fillId="0" borderId="1" xfId="0" applyFont="1" applyBorder="1" applyAlignment="1">
      <alignment horizontal="center" wrapText="1"/>
    </xf>
    <xf numFmtId="2" fontId="2" fillId="0" borderId="1" xfId="0" applyNumberFormat="1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166" fontId="2" fillId="0" borderId="0" xfId="1" applyNumberFormat="1" applyFont="1"/>
    <xf numFmtId="0" fontId="4" fillId="0" borderId="0" xfId="0" applyFont="1"/>
    <xf numFmtId="0" fontId="4" fillId="0" borderId="1" xfId="0" applyFont="1" applyBorder="1"/>
    <xf numFmtId="1" fontId="4" fillId="0" borderId="0" xfId="0" applyNumberFormat="1" applyFont="1" applyAlignment="1">
      <alignment horizontal="right"/>
    </xf>
    <xf numFmtId="2" fontId="4" fillId="0" borderId="0" xfId="0" applyNumberFormat="1" applyFont="1"/>
    <xf numFmtId="0" fontId="4" fillId="0" borderId="0" xfId="0" applyFont="1" applyProtection="1"/>
    <xf numFmtId="0" fontId="2" fillId="0" borderId="0" xfId="0" applyFont="1" applyFill="1" applyBorder="1"/>
    <xf numFmtId="165" fontId="2" fillId="0" borderId="0" xfId="0" applyNumberFormat="1" applyFont="1" applyFill="1" applyBorder="1"/>
    <xf numFmtId="14" fontId="2" fillId="0" borderId="0" xfId="0" applyNumberFormat="1" applyFont="1"/>
    <xf numFmtId="1" fontId="2" fillId="0" borderId="0" xfId="0" applyNumberFormat="1" applyFont="1" applyFill="1" applyBorder="1"/>
    <xf numFmtId="0" fontId="2" fillId="0" borderId="0" xfId="0" applyFont="1" applyProtection="1">
      <protection locked="0"/>
    </xf>
    <xf numFmtId="166" fontId="2" fillId="0" borderId="0" xfId="1" applyNumberFormat="1" applyFont="1" applyProtection="1">
      <protection locked="0"/>
    </xf>
    <xf numFmtId="14" fontId="2" fillId="0" borderId="0" xfId="0" applyNumberFormat="1" applyFont="1" applyProtection="1">
      <protection locked="0"/>
    </xf>
    <xf numFmtId="1" fontId="2" fillId="0" borderId="0" xfId="1" applyNumberFormat="1" applyFont="1" applyProtection="1">
      <protection locked="0"/>
    </xf>
    <xf numFmtId="0" fontId="7" fillId="0" borderId="0" xfId="0" applyFont="1"/>
    <xf numFmtId="0" fontId="0" fillId="0" borderId="0" xfId="0" applyAlignment="1"/>
    <xf numFmtId="0" fontId="0" fillId="0" borderId="0" xfId="0" applyFill="1"/>
    <xf numFmtId="165" fontId="0" fillId="0" borderId="0" xfId="0" applyNumberFormat="1"/>
    <xf numFmtId="0" fontId="0" fillId="4" borderId="0" xfId="0" applyFill="1" applyBorder="1" applyAlignment="1"/>
    <xf numFmtId="0" fontId="0" fillId="7" borderId="0" xfId="0" applyFill="1" applyBorder="1" applyAlignment="1"/>
    <xf numFmtId="0" fontId="0" fillId="5" borderId="0" xfId="0" applyFill="1" applyBorder="1" applyAlignment="1"/>
    <xf numFmtId="0" fontId="0" fillId="6" borderId="0" xfId="0" applyFill="1" applyBorder="1" applyAlignment="1"/>
    <xf numFmtId="165" fontId="0" fillId="4" borderId="0" xfId="0" applyNumberFormat="1" applyFill="1" applyBorder="1"/>
    <xf numFmtId="165" fontId="0" fillId="7" borderId="0" xfId="0" applyNumberFormat="1" applyFill="1" applyBorder="1"/>
    <xf numFmtId="165" fontId="0" fillId="6" borderId="0" xfId="0" applyNumberFormat="1" applyFill="1" applyBorder="1"/>
    <xf numFmtId="165" fontId="0" fillId="0" borderId="12" xfId="0" applyNumberFormat="1" applyFill="1" applyBorder="1"/>
    <xf numFmtId="2" fontId="7" fillId="0" borderId="12" xfId="0" applyNumberFormat="1" applyFont="1" applyFill="1" applyBorder="1"/>
    <xf numFmtId="2" fontId="0" fillId="0" borderId="12" xfId="0" applyNumberFormat="1" applyFill="1" applyBorder="1"/>
    <xf numFmtId="2" fontId="7" fillId="4" borderId="0" xfId="0" applyNumberFormat="1" applyFont="1" applyFill="1" applyBorder="1"/>
    <xf numFmtId="2" fontId="0" fillId="4" borderId="0" xfId="0" applyNumberFormat="1" applyFill="1" applyBorder="1"/>
    <xf numFmtId="2" fontId="0" fillId="7" borderId="0" xfId="0" applyNumberFormat="1" applyFill="1" applyBorder="1"/>
    <xf numFmtId="2" fontId="0" fillId="5" borderId="0" xfId="0" applyNumberFormat="1" applyFill="1" applyBorder="1"/>
    <xf numFmtId="2" fontId="0" fillId="6" borderId="0" xfId="0" applyNumberFormat="1" applyFill="1" applyBorder="1"/>
    <xf numFmtId="165" fontId="0" fillId="0" borderId="0" xfId="0" applyNumberFormat="1" applyFill="1" applyBorder="1"/>
    <xf numFmtId="2" fontId="7" fillId="0" borderId="0" xfId="0" applyNumberFormat="1" applyFont="1" applyFill="1" applyBorder="1"/>
    <xf numFmtId="2" fontId="0" fillId="0" borderId="0" xfId="0" applyNumberFormat="1" applyFill="1" applyBorder="1"/>
    <xf numFmtId="165" fontId="0" fillId="4" borderId="12" xfId="0" applyNumberFormat="1" applyFill="1" applyBorder="1"/>
    <xf numFmtId="2" fontId="7" fillId="4" borderId="12" xfId="0" applyNumberFormat="1" applyFont="1" applyFill="1" applyBorder="1"/>
    <xf numFmtId="2" fontId="0" fillId="4" borderId="12" xfId="0" applyNumberFormat="1" applyFill="1" applyBorder="1"/>
    <xf numFmtId="165" fontId="0" fillId="7" borderId="12" xfId="0" applyNumberFormat="1" applyFill="1" applyBorder="1"/>
    <xf numFmtId="2" fontId="0" fillId="7" borderId="12" xfId="0" applyNumberFormat="1" applyFill="1" applyBorder="1"/>
    <xf numFmtId="2" fontId="0" fillId="5" borderId="12" xfId="0" applyNumberFormat="1" applyFill="1" applyBorder="1"/>
    <xf numFmtId="165" fontId="0" fillId="6" borderId="12" xfId="0" applyNumberFormat="1" applyFill="1" applyBorder="1"/>
    <xf numFmtId="2" fontId="0" fillId="6" borderId="12" xfId="0" applyNumberFormat="1" applyFill="1" applyBorder="1"/>
    <xf numFmtId="165" fontId="0" fillId="4" borderId="0" xfId="0" applyNumberFormat="1" applyFill="1" applyBorder="1" applyAlignment="1" applyProtection="1">
      <protection locked="0"/>
    </xf>
    <xf numFmtId="165" fontId="0" fillId="7" borderId="0" xfId="0" applyNumberFormat="1" applyFill="1" applyBorder="1" applyAlignment="1" applyProtection="1">
      <protection locked="0"/>
    </xf>
    <xf numFmtId="165" fontId="0" fillId="4" borderId="0" xfId="0" applyNumberFormat="1" applyFill="1" applyBorder="1" applyProtection="1">
      <protection locked="0"/>
    </xf>
    <xf numFmtId="165" fontId="0" fillId="7" borderId="0" xfId="0" applyNumberFormat="1" applyFill="1" applyBorder="1" applyProtection="1">
      <protection locked="0"/>
    </xf>
    <xf numFmtId="165" fontId="0" fillId="6" borderId="0" xfId="0" applyNumberFormat="1" applyFill="1" applyBorder="1" applyProtection="1">
      <protection locked="0"/>
    </xf>
    <xf numFmtId="0" fontId="7" fillId="0" borderId="0" xfId="0" applyFont="1" applyAlignment="1"/>
    <xf numFmtId="165" fontId="0" fillId="4" borderId="0" xfId="0" applyNumberFormat="1" applyFill="1" applyBorder="1" applyProtection="1"/>
    <xf numFmtId="0" fontId="7" fillId="4" borderId="0" xfId="0" applyFont="1" applyFill="1" applyBorder="1" applyProtection="1"/>
    <xf numFmtId="0" fontId="0" fillId="4" borderId="0" xfId="0" applyFill="1" applyBorder="1" applyProtection="1"/>
    <xf numFmtId="165" fontId="0" fillId="7" borderId="0" xfId="0" applyNumberFormat="1" applyFill="1" applyBorder="1" applyProtection="1"/>
    <xf numFmtId="0" fontId="0" fillId="7" borderId="0" xfId="0" applyFill="1" applyBorder="1" applyProtection="1"/>
    <xf numFmtId="0" fontId="0" fillId="5" borderId="0" xfId="0" applyFill="1" applyBorder="1" applyProtection="1"/>
    <xf numFmtId="165" fontId="0" fillId="6" borderId="0" xfId="0" applyNumberFormat="1" applyFill="1" applyBorder="1" applyProtection="1"/>
    <xf numFmtId="0" fontId="0" fillId="6" borderId="0" xfId="0" applyFill="1" applyBorder="1" applyProtection="1"/>
    <xf numFmtId="0" fontId="0" fillId="0" borderId="0" xfId="0" applyProtection="1"/>
    <xf numFmtId="0" fontId="7" fillId="7" borderId="0" xfId="0" applyFont="1" applyFill="1" applyBorder="1" applyProtection="1"/>
    <xf numFmtId="0" fontId="7" fillId="5" borderId="0" xfId="0" applyFont="1" applyFill="1" applyBorder="1" applyProtection="1"/>
    <xf numFmtId="0" fontId="7" fillId="6" borderId="0" xfId="0" applyFont="1" applyFill="1" applyBorder="1" applyProtection="1"/>
    <xf numFmtId="0" fontId="0" fillId="7" borderId="15" xfId="0" applyFill="1" applyBorder="1" applyAlignment="1"/>
    <xf numFmtId="0" fontId="0" fillId="7" borderId="15" xfId="0" applyFill="1" applyBorder="1" applyProtection="1"/>
    <xf numFmtId="0" fontId="7" fillId="7" borderId="15" xfId="0" applyFont="1" applyFill="1" applyBorder="1" applyProtection="1"/>
    <xf numFmtId="2" fontId="0" fillId="7" borderId="15" xfId="0" applyNumberFormat="1" applyFill="1" applyBorder="1"/>
    <xf numFmtId="2" fontId="0" fillId="0" borderId="15" xfId="0" applyNumberFormat="1" applyFill="1" applyBorder="1"/>
    <xf numFmtId="2" fontId="0" fillId="0" borderId="19" xfId="0" applyNumberFormat="1" applyFill="1" applyBorder="1"/>
    <xf numFmtId="2" fontId="0" fillId="7" borderId="19" xfId="0" applyNumberFormat="1" applyFill="1" applyBorder="1"/>
    <xf numFmtId="165" fontId="0" fillId="4" borderId="21" xfId="0" applyNumberFormat="1" applyFill="1" applyBorder="1"/>
    <xf numFmtId="2" fontId="7" fillId="4" borderId="21" xfId="0" applyNumberFormat="1" applyFont="1" applyFill="1" applyBorder="1"/>
    <xf numFmtId="2" fontId="0" fillId="4" borderId="21" xfId="0" applyNumberFormat="1" applyFill="1" applyBorder="1"/>
    <xf numFmtId="165" fontId="0" fillId="7" borderId="21" xfId="0" applyNumberFormat="1" applyFill="1" applyBorder="1"/>
    <xf numFmtId="2" fontId="0" fillId="7" borderId="21" xfId="0" applyNumberFormat="1" applyFill="1" applyBorder="1"/>
    <xf numFmtId="2" fontId="0" fillId="5" borderId="21" xfId="0" applyNumberFormat="1" applyFill="1" applyBorder="1"/>
    <xf numFmtId="165" fontId="0" fillId="6" borderId="21" xfId="0" applyNumberFormat="1" applyFill="1" applyBorder="1"/>
    <xf numFmtId="2" fontId="0" fillId="6" borderId="21" xfId="0" applyNumberFormat="1" applyFill="1" applyBorder="1"/>
    <xf numFmtId="2" fontId="0" fillId="7" borderId="22" xfId="0" applyNumberFormat="1" applyFill="1" applyBorder="1"/>
    <xf numFmtId="165" fontId="0" fillId="5" borderId="14" xfId="0" applyNumberFormat="1" applyFill="1" applyBorder="1" applyAlignment="1" applyProtection="1">
      <protection locked="0"/>
    </xf>
    <xf numFmtId="165" fontId="0" fillId="5" borderId="14" xfId="0" applyNumberFormat="1" applyFill="1" applyBorder="1" applyProtection="1">
      <protection locked="0"/>
    </xf>
    <xf numFmtId="165" fontId="0" fillId="5" borderId="14" xfId="0" applyNumberFormat="1" applyFill="1" applyBorder="1" applyProtection="1"/>
    <xf numFmtId="165" fontId="0" fillId="5" borderId="14" xfId="0" applyNumberFormat="1" applyFill="1" applyBorder="1"/>
    <xf numFmtId="165" fontId="0" fillId="0" borderId="14" xfId="0" applyNumberFormat="1" applyFill="1" applyBorder="1"/>
    <xf numFmtId="165" fontId="0" fillId="0" borderId="18" xfId="0" applyNumberFormat="1" applyFill="1" applyBorder="1"/>
    <xf numFmtId="165" fontId="0" fillId="5" borderId="18" xfId="0" applyNumberFormat="1" applyFill="1" applyBorder="1"/>
    <xf numFmtId="165" fontId="0" fillId="5" borderId="20" xfId="0" applyNumberFormat="1" applyFill="1" applyBorder="1"/>
    <xf numFmtId="0" fontId="6" fillId="0" borderId="23" xfId="0" applyFont="1" applyBorder="1"/>
    <xf numFmtId="0" fontId="6" fillId="0" borderId="23" xfId="0" applyFont="1" applyBorder="1" applyAlignment="1"/>
    <xf numFmtId="0" fontId="6" fillId="0" borderId="23" xfId="0" applyFont="1" applyFill="1" applyBorder="1" applyProtection="1"/>
    <xf numFmtId="0" fontId="6" fillId="0" borderId="23" xfId="0" applyFont="1" applyBorder="1" applyProtection="1"/>
    <xf numFmtId="0" fontId="6" fillId="0" borderId="24" xfId="0" applyFont="1" applyBorder="1"/>
    <xf numFmtId="0" fontId="0" fillId="0" borderId="23" xfId="0" applyBorder="1"/>
    <xf numFmtId="0" fontId="0" fillId="0" borderId="23" xfId="0" applyFill="1" applyBorder="1"/>
    <xf numFmtId="0" fontId="0" fillId="0" borderId="25" xfId="0" applyFill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6" fillId="0" borderId="31" xfId="0" applyFont="1" applyBorder="1"/>
    <xf numFmtId="165" fontId="0" fillId="4" borderId="32" xfId="0" applyNumberFormat="1" applyFill="1" applyBorder="1" applyProtection="1">
      <protection locked="0"/>
    </xf>
    <xf numFmtId="165" fontId="0" fillId="7" borderId="32" xfId="0" applyNumberFormat="1" applyFill="1" applyBorder="1" applyProtection="1">
      <protection locked="0"/>
    </xf>
    <xf numFmtId="165" fontId="0" fillId="5" borderId="33" xfId="0" applyNumberFormat="1" applyFill="1" applyBorder="1" applyProtection="1">
      <protection locked="0"/>
    </xf>
    <xf numFmtId="165" fontId="0" fillId="6" borderId="32" xfId="0" applyNumberFormat="1" applyFill="1" applyBorder="1" applyProtection="1">
      <protection locked="0"/>
    </xf>
    <xf numFmtId="0" fontId="2" fillId="0" borderId="0" xfId="0" applyFont="1" applyProtection="1"/>
    <xf numFmtId="166" fontId="2" fillId="0" borderId="0" xfId="1" applyNumberFormat="1" applyFont="1" applyProtection="1"/>
    <xf numFmtId="0" fontId="2" fillId="0" borderId="1" xfId="0" applyFont="1" applyBorder="1" applyAlignment="1">
      <alignment horizontal="center"/>
    </xf>
    <xf numFmtId="165" fontId="19" fillId="0" borderId="0" xfId="0" applyNumberFormat="1" applyFont="1" applyFill="1" applyBorder="1"/>
    <xf numFmtId="0" fontId="20" fillId="0" borderId="0" xfId="0" applyFont="1" applyFill="1" applyBorder="1"/>
    <xf numFmtId="165" fontId="20" fillId="0" borderId="0" xfId="0" applyNumberFormat="1" applyFont="1" applyFill="1" applyBorder="1"/>
    <xf numFmtId="2" fontId="20" fillId="0" borderId="0" xfId="0" applyNumberFormat="1" applyFont="1" applyFill="1" applyBorder="1"/>
    <xf numFmtId="1" fontId="19" fillId="0" borderId="0" xfId="0" applyNumberFormat="1" applyFont="1" applyFill="1" applyBorder="1"/>
    <xf numFmtId="0" fontId="21" fillId="0" borderId="5" xfId="0" applyFont="1" applyBorder="1"/>
    <xf numFmtId="1" fontId="21" fillId="0" borderId="1" xfId="0" applyNumberFormat="1" applyFont="1" applyBorder="1" applyAlignment="1">
      <alignment horizontal="right"/>
    </xf>
    <xf numFmtId="0" fontId="21" fillId="0" borderId="1" xfId="0" applyFont="1" applyBorder="1"/>
    <xf numFmtId="2" fontId="21" fillId="0" borderId="1" xfId="0" applyNumberFormat="1" applyFont="1" applyBorder="1"/>
    <xf numFmtId="165" fontId="21" fillId="0" borderId="1" xfId="0" applyNumberFormat="1" applyFont="1" applyFill="1" applyBorder="1" applyProtection="1">
      <protection locked="0"/>
    </xf>
    <xf numFmtId="165" fontId="21" fillId="0" borderId="1" xfId="0" applyNumberFormat="1" applyFont="1" applyBorder="1" applyProtection="1"/>
    <xf numFmtId="165" fontId="21" fillId="0" borderId="3" xfId="0" applyNumberFormat="1" applyFont="1" applyFill="1" applyBorder="1" applyProtection="1">
      <protection locked="0"/>
    </xf>
    <xf numFmtId="0" fontId="21" fillId="0" borderId="7" xfId="0" applyFont="1" applyBorder="1"/>
    <xf numFmtId="0" fontId="21" fillId="0" borderId="8" xfId="0" applyFont="1" applyBorder="1"/>
    <xf numFmtId="165" fontId="21" fillId="0" borderId="8" xfId="0" applyNumberFormat="1" applyFont="1" applyBorder="1" applyProtection="1"/>
    <xf numFmtId="0" fontId="2" fillId="0" borderId="0" xfId="0" applyNumberFormat="1" applyFont="1"/>
    <xf numFmtId="2" fontId="19" fillId="0" borderId="0" xfId="0" applyNumberFormat="1" applyFont="1" applyFill="1" applyBorder="1"/>
    <xf numFmtId="2" fontId="22" fillId="0" borderId="0" xfId="0" applyNumberFormat="1" applyFont="1" applyFill="1" applyBorder="1"/>
    <xf numFmtId="2" fontId="2" fillId="0" borderId="0" xfId="0" applyNumberFormat="1" applyFont="1" applyFill="1" applyBorder="1"/>
    <xf numFmtId="0" fontId="2" fillId="0" borderId="40" xfId="0" applyFont="1" applyBorder="1"/>
    <xf numFmtId="0" fontId="2" fillId="0" borderId="41" xfId="0" applyFont="1" applyBorder="1"/>
    <xf numFmtId="0" fontId="2" fillId="0" borderId="42" xfId="0" applyFont="1" applyBorder="1"/>
    <xf numFmtId="0" fontId="2" fillId="0" borderId="45" xfId="0" applyFont="1" applyBorder="1"/>
    <xf numFmtId="0" fontId="2" fillId="0" borderId="46" xfId="0" applyFont="1" applyBorder="1"/>
    <xf numFmtId="0" fontId="20" fillId="0" borderId="47" xfId="0" applyFont="1" applyBorder="1"/>
    <xf numFmtId="0" fontId="20" fillId="3" borderId="48" xfId="0" applyFont="1" applyFill="1" applyBorder="1"/>
    <xf numFmtId="0" fontId="20" fillId="0" borderId="48" xfId="0" applyFont="1" applyBorder="1"/>
    <xf numFmtId="0" fontId="20" fillId="0" borderId="39" xfId="0" applyFont="1" applyBorder="1"/>
    <xf numFmtId="0" fontId="2" fillId="0" borderId="0" xfId="0" applyFont="1" applyFill="1" applyBorder="1" applyProtection="1">
      <protection locked="0"/>
    </xf>
    <xf numFmtId="0" fontId="4" fillId="0" borderId="11" xfId="0" applyNumberFormat="1" applyFont="1" applyFill="1" applyBorder="1" applyProtection="1"/>
    <xf numFmtId="165" fontId="21" fillId="0" borderId="6" xfId="0" applyNumberFormat="1" applyFont="1" applyFill="1" applyBorder="1" applyProtection="1">
      <protection locked="0"/>
    </xf>
    <xf numFmtId="165" fontId="21" fillId="0" borderId="8" xfId="0" applyNumberFormat="1" applyFont="1" applyFill="1" applyBorder="1" applyProtection="1">
      <protection locked="0"/>
    </xf>
    <xf numFmtId="165" fontId="21" fillId="0" borderId="9" xfId="0" applyNumberFormat="1" applyFont="1" applyFill="1" applyBorder="1" applyProtection="1">
      <protection locked="0"/>
    </xf>
    <xf numFmtId="165" fontId="0" fillId="5" borderId="0" xfId="0" applyNumberFormat="1" applyFill="1" applyBorder="1" applyProtection="1">
      <protection locked="0"/>
    </xf>
    <xf numFmtId="165" fontId="0" fillId="6" borderId="14" xfId="0" applyNumberFormat="1" applyFill="1" applyBorder="1" applyAlignment="1" applyProtection="1">
      <protection locked="0"/>
    </xf>
    <xf numFmtId="165" fontId="0" fillId="6" borderId="14" xfId="0" applyNumberFormat="1" applyFill="1" applyBorder="1" applyProtection="1">
      <protection locked="0"/>
    </xf>
    <xf numFmtId="165" fontId="0" fillId="7" borderId="15" xfId="0" applyNumberFormat="1" applyFill="1" applyBorder="1" applyProtection="1">
      <protection locked="0"/>
    </xf>
    <xf numFmtId="165" fontId="0" fillId="6" borderId="14" xfId="0" applyNumberFormat="1" applyFill="1" applyBorder="1" applyProtection="1"/>
    <xf numFmtId="165" fontId="0" fillId="6" borderId="33" xfId="0" applyNumberFormat="1" applyFill="1" applyBorder="1" applyProtection="1">
      <protection locked="0"/>
    </xf>
    <xf numFmtId="165" fontId="0" fillId="5" borderId="32" xfId="0" applyNumberFormat="1" applyFill="1" applyBorder="1" applyProtection="1">
      <protection locked="0"/>
    </xf>
    <xf numFmtId="165" fontId="0" fillId="7" borderId="34" xfId="0" applyNumberFormat="1" applyFill="1" applyBorder="1" applyProtection="1">
      <protection locked="0"/>
    </xf>
    <xf numFmtId="2" fontId="2" fillId="0" borderId="0" xfId="0" applyNumberFormat="1" applyFont="1" applyProtection="1">
      <protection locked="0"/>
    </xf>
    <xf numFmtId="2" fontId="2" fillId="0" borderId="0" xfId="0" applyNumberFormat="1" applyFont="1" applyProtection="1"/>
    <xf numFmtId="169" fontId="2" fillId="0" borderId="0" xfId="1" applyNumberFormat="1" applyFont="1" applyProtection="1"/>
    <xf numFmtId="165" fontId="21" fillId="0" borderId="3" xfId="0" applyNumberFormat="1" applyFont="1" applyBorder="1" applyProtection="1"/>
    <xf numFmtId="165" fontId="21" fillId="5" borderId="1" xfId="0" applyNumberFormat="1" applyFont="1" applyFill="1" applyBorder="1" applyProtection="1">
      <protection locked="0"/>
    </xf>
    <xf numFmtId="165" fontId="2" fillId="0" borderId="0" xfId="0" applyNumberFormat="1" applyFont="1" applyProtection="1"/>
    <xf numFmtId="164" fontId="2" fillId="0" borderId="1" xfId="0" applyNumberFormat="1" applyFont="1" applyBorder="1" applyAlignment="1">
      <alignment horizontal="center" wrapText="1"/>
    </xf>
    <xf numFmtId="164" fontId="2" fillId="0" borderId="0" xfId="0" applyNumberFormat="1" applyFont="1"/>
    <xf numFmtId="0" fontId="2" fillId="0" borderId="0" xfId="0" applyNumberFormat="1" applyFont="1" applyFill="1" applyBorder="1"/>
    <xf numFmtId="0" fontId="2" fillId="0" borderId="0" xfId="0" applyFont="1" applyAlignment="1"/>
    <xf numFmtId="166" fontId="2" fillId="0" borderId="0" xfId="1" applyNumberFormat="1" applyFont="1" applyAlignment="1"/>
    <xf numFmtId="14" fontId="2" fillId="0" borderId="0" xfId="0" applyNumberFormat="1" applyFont="1" applyAlignment="1"/>
    <xf numFmtId="166" fontId="2" fillId="0" borderId="0" xfId="1" applyNumberFormat="1" applyFont="1" applyAlignment="1" applyProtection="1"/>
    <xf numFmtId="14" fontId="2" fillId="0" borderId="0" xfId="0" applyNumberFormat="1" applyFont="1" applyProtection="1"/>
    <xf numFmtId="0" fontId="4" fillId="2" borderId="0" xfId="0" applyNumberFormat="1" applyFont="1" applyFill="1" applyBorder="1" applyProtection="1"/>
    <xf numFmtId="164" fontId="4" fillId="0" borderId="10" xfId="0" applyNumberFormat="1" applyFont="1" applyFill="1" applyBorder="1" applyProtection="1"/>
    <xf numFmtId="0" fontId="4" fillId="0" borderId="1" xfId="0" applyNumberFormat="1" applyFont="1" applyBorder="1" applyProtection="1"/>
    <xf numFmtId="0" fontId="4" fillId="0" borderId="2" xfId="0" applyNumberFormat="1" applyFont="1" applyBorder="1" applyProtection="1"/>
    <xf numFmtId="0" fontId="4" fillId="0" borderId="3" xfId="0" applyNumberFormat="1" applyFont="1" applyBorder="1" applyAlignment="1" applyProtection="1">
      <alignment horizontal="left"/>
    </xf>
    <xf numFmtId="0" fontId="4" fillId="0" borderId="3" xfId="0" applyNumberFormat="1" applyFont="1" applyBorder="1" applyProtection="1"/>
    <xf numFmtId="0" fontId="4" fillId="0" borderId="4" xfId="0" applyNumberFormat="1" applyFont="1" applyBorder="1" applyProtection="1"/>
    <xf numFmtId="0" fontId="4" fillId="0" borderId="3" xfId="0" applyNumberFormat="1" applyFont="1" applyFill="1" applyBorder="1" applyProtection="1"/>
    <xf numFmtId="0" fontId="4" fillId="0" borderId="0" xfId="0" applyNumberFormat="1" applyFont="1" applyProtection="1"/>
    <xf numFmtId="0" fontId="4" fillId="0" borderId="1" xfId="0" applyFont="1" applyBorder="1" applyProtection="1"/>
    <xf numFmtId="1" fontId="4" fillId="0" borderId="1" xfId="0" applyNumberFormat="1" applyFont="1" applyBorder="1" applyAlignment="1" applyProtection="1">
      <alignment horizontal="right"/>
    </xf>
    <xf numFmtId="2" fontId="4" fillId="0" borderId="6" xfId="0" applyNumberFormat="1" applyFont="1" applyBorder="1" applyProtection="1"/>
    <xf numFmtId="164" fontId="4" fillId="0" borderId="6" xfId="0" applyNumberFormat="1" applyFont="1" applyBorder="1" applyProtection="1"/>
    <xf numFmtId="1" fontId="4" fillId="0" borderId="1" xfId="0" applyNumberFormat="1" applyFont="1" applyBorder="1" applyProtection="1"/>
    <xf numFmtId="1" fontId="4" fillId="0" borderId="2" xfId="0" applyNumberFormat="1" applyFont="1" applyBorder="1" applyProtection="1"/>
    <xf numFmtId="1" fontId="4" fillId="0" borderId="3" xfId="0" applyNumberFormat="1" applyFont="1" applyBorder="1" applyAlignment="1" applyProtection="1">
      <alignment horizontal="right"/>
    </xf>
    <xf numFmtId="1" fontId="4" fillId="0" borderId="3" xfId="0" applyNumberFormat="1" applyFont="1" applyBorder="1" applyProtection="1"/>
    <xf numFmtId="1" fontId="4" fillId="0" borderId="4" xfId="0" applyNumberFormat="1" applyFont="1" applyBorder="1" applyProtection="1"/>
    <xf numFmtId="1" fontId="4" fillId="0" borderId="0" xfId="0" applyNumberFormat="1" applyFont="1" applyProtection="1"/>
    <xf numFmtId="0" fontId="4" fillId="2" borderId="4" xfId="0" applyNumberFormat="1" applyFont="1" applyFill="1" applyBorder="1" applyProtection="1">
      <protection locked="0"/>
    </xf>
    <xf numFmtId="0" fontId="4" fillId="2" borderId="2" xfId="0" applyNumberFormat="1" applyFont="1" applyFill="1" applyBorder="1" applyProtection="1">
      <protection locked="0"/>
    </xf>
    <xf numFmtId="0" fontId="4" fillId="2" borderId="3" xfId="0" applyNumberFormat="1" applyFont="1" applyFill="1" applyBorder="1" applyProtection="1">
      <protection locked="0"/>
    </xf>
    <xf numFmtId="2" fontId="2" fillId="0" borderId="0" xfId="0" applyNumberFormat="1" applyFont="1" applyAlignment="1" applyProtection="1"/>
    <xf numFmtId="2" fontId="2" fillId="0" borderId="0" xfId="0" applyNumberFormat="1" applyFont="1" applyAlignment="1"/>
    <xf numFmtId="0" fontId="2" fillId="0" borderId="1" xfId="0" applyFont="1" applyBorder="1" applyAlignment="1">
      <alignment horizontal="right"/>
    </xf>
    <xf numFmtId="2" fontId="2" fillId="0" borderId="1" xfId="0" applyNumberFormat="1" applyFont="1" applyBorder="1"/>
    <xf numFmtId="164" fontId="2" fillId="0" borderId="1" xfId="0" applyNumberFormat="1" applyFont="1" applyBorder="1"/>
    <xf numFmtId="165" fontId="2" fillId="0" borderId="1" xfId="0" applyNumberFormat="1" applyFont="1" applyBorder="1" applyAlignment="1">
      <alignment horizontal="center" wrapText="1"/>
    </xf>
    <xf numFmtId="165" fontId="2" fillId="0" borderId="1" xfId="0" applyNumberFormat="1" applyFont="1" applyBorder="1"/>
    <xf numFmtId="14" fontId="2" fillId="2" borderId="1" xfId="0" applyNumberFormat="1" applyFont="1" applyFill="1" applyBorder="1" applyProtection="1">
      <protection locked="0"/>
    </xf>
    <xf numFmtId="14" fontId="2" fillId="2" borderId="3" xfId="0" applyNumberFormat="1" applyFont="1" applyFill="1" applyBorder="1" applyProtection="1">
      <protection locked="0"/>
    </xf>
    <xf numFmtId="0" fontId="2" fillId="0" borderId="47" xfId="0" applyFont="1" applyBorder="1"/>
    <xf numFmtId="0" fontId="2" fillId="0" borderId="48" xfId="0" applyFont="1" applyBorder="1"/>
    <xf numFmtId="0" fontId="2" fillId="0" borderId="39" xfId="0" applyFont="1" applyBorder="1"/>
    <xf numFmtId="0" fontId="2" fillId="3" borderId="3" xfId="0" applyFont="1" applyFill="1" applyBorder="1" applyProtection="1">
      <protection locked="0"/>
    </xf>
    <xf numFmtId="0" fontId="2" fillId="0" borderId="3" xfId="0" applyFont="1" applyBorder="1" applyProtection="1">
      <protection locked="0"/>
    </xf>
    <xf numFmtId="0" fontId="17" fillId="0" borderId="3" xfId="0" applyFont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0" borderId="46" xfId="0" applyFont="1" applyBorder="1" applyProtection="1">
      <protection locked="0"/>
    </xf>
    <xf numFmtId="0" fontId="2" fillId="0" borderId="1" xfId="0" applyFont="1" applyBorder="1" applyProtection="1">
      <protection locked="0"/>
    </xf>
    <xf numFmtId="0" fontId="17" fillId="0" borderId="1" xfId="0" applyFont="1" applyBorder="1" applyProtection="1">
      <protection locked="0"/>
    </xf>
    <xf numFmtId="0" fontId="2" fillId="0" borderId="41" xfId="0" applyFont="1" applyBorder="1" applyProtection="1">
      <protection locked="0"/>
    </xf>
    <xf numFmtId="0" fontId="2" fillId="3" borderId="43" xfId="0" applyFont="1" applyFill="1" applyBorder="1" applyProtection="1">
      <protection locked="0"/>
    </xf>
    <xf numFmtId="0" fontId="2" fillId="0" borderId="43" xfId="0" applyFont="1" applyBorder="1" applyProtection="1">
      <protection locked="0"/>
    </xf>
    <xf numFmtId="0" fontId="2" fillId="0" borderId="44" xfId="0" applyFont="1" applyBorder="1" applyProtection="1">
      <protection locked="0"/>
    </xf>
    <xf numFmtId="14" fontId="4" fillId="0" borderId="6" xfId="0" applyNumberFormat="1" applyFont="1" applyBorder="1" applyProtection="1"/>
    <xf numFmtId="14" fontId="4" fillId="0" borderId="4" xfId="0" applyNumberFormat="1" applyFont="1" applyBorder="1" applyProtection="1"/>
    <xf numFmtId="14" fontId="21" fillId="0" borderId="3" xfId="0" applyNumberFormat="1" applyFont="1" applyBorder="1"/>
    <xf numFmtId="14" fontId="21" fillId="0" borderId="1" xfId="0" applyNumberFormat="1" applyFont="1" applyBorder="1"/>
    <xf numFmtId="14" fontId="21" fillId="0" borderId="8" xfId="0" applyNumberFormat="1" applyFont="1" applyBorder="1"/>
    <xf numFmtId="14" fontId="4" fillId="0" borderId="0" xfId="0" applyNumberFormat="1" applyFont="1"/>
    <xf numFmtId="1" fontId="21" fillId="0" borderId="3" xfId="0" applyNumberFormat="1" applyFont="1" applyBorder="1"/>
    <xf numFmtId="0" fontId="5" fillId="0" borderId="0" xfId="0" applyFont="1" applyFill="1" applyBorder="1" applyAlignment="1"/>
    <xf numFmtId="0" fontId="5" fillId="0" borderId="0" xfId="0" applyNumberFormat="1" applyFont="1" applyFill="1" applyBorder="1"/>
    <xf numFmtId="164" fontId="4" fillId="0" borderId="0" xfId="0" applyNumberFormat="1" applyFont="1" applyProtection="1">
      <protection locked="0"/>
    </xf>
    <xf numFmtId="164" fontId="2" fillId="0" borderId="1" xfId="0" applyNumberFormat="1" applyFont="1" applyBorder="1" applyAlignment="1">
      <alignment horizontal="center"/>
    </xf>
    <xf numFmtId="0" fontId="17" fillId="0" borderId="0" xfId="0" applyFont="1" applyProtection="1">
      <protection locked="0"/>
    </xf>
    <xf numFmtId="165" fontId="21" fillId="5" borderId="3" xfId="0" applyNumberFormat="1" applyFont="1" applyFill="1" applyBorder="1" applyProtection="1">
      <protection locked="0"/>
    </xf>
    <xf numFmtId="0" fontId="17" fillId="0" borderId="43" xfId="0" applyFont="1" applyBorder="1" applyProtection="1">
      <protection locked="0"/>
    </xf>
    <xf numFmtId="0" fontId="2" fillId="0" borderId="0" xfId="0" quotePrefix="1" applyFont="1" applyFill="1" applyBorder="1"/>
    <xf numFmtId="0" fontId="23" fillId="0" borderId="0" xfId="12" quotePrefix="1" applyFill="1" applyBorder="1"/>
    <xf numFmtId="165" fontId="2" fillId="0" borderId="1" xfId="0" applyNumberFormat="1" applyFont="1" applyFill="1" applyBorder="1"/>
    <xf numFmtId="164" fontId="2" fillId="0" borderId="1" xfId="0" applyNumberFormat="1" applyFont="1" applyFill="1" applyBorder="1"/>
    <xf numFmtId="0" fontId="2" fillId="0" borderId="1" xfId="0" applyFont="1" applyFill="1" applyBorder="1"/>
    <xf numFmtId="16" fontId="2" fillId="0" borderId="1" xfId="0" applyNumberFormat="1" applyFont="1" applyBorder="1" applyAlignment="1">
      <alignment horizontal="center" wrapText="1"/>
    </xf>
    <xf numFmtId="164" fontId="2" fillId="0" borderId="6" xfId="0" applyNumberFormat="1" applyFont="1" applyBorder="1" applyAlignment="1"/>
    <xf numFmtId="0" fontId="4" fillId="0" borderId="0" xfId="0" applyNumberFormat="1" applyFont="1" applyFill="1" applyBorder="1" applyProtection="1">
      <protection locked="0"/>
    </xf>
    <xf numFmtId="3" fontId="0" fillId="0" borderId="0" xfId="0" applyNumberFormat="1"/>
    <xf numFmtId="14" fontId="0" fillId="0" borderId="0" xfId="0" applyNumberFormat="1"/>
    <xf numFmtId="0" fontId="0" fillId="0" borderId="0" xfId="0" applyFill="1" applyBorder="1"/>
    <xf numFmtId="16" fontId="0" fillId="0" borderId="0" xfId="0" applyNumberFormat="1" applyFill="1" applyBorder="1"/>
    <xf numFmtId="164" fontId="4" fillId="0" borderId="0" xfId="0" applyNumberFormat="1" applyFont="1" applyFill="1" applyBorder="1" applyProtection="1"/>
    <xf numFmtId="0" fontId="24" fillId="0" borderId="0" xfId="0" applyNumberFormat="1" applyFont="1" applyFill="1" applyBorder="1" applyProtection="1">
      <protection locked="0"/>
    </xf>
    <xf numFmtId="0" fontId="26" fillId="0" borderId="0" xfId="0" applyFont="1" applyBorder="1" applyAlignment="1"/>
    <xf numFmtId="2" fontId="0" fillId="0" borderId="0" xfId="0" applyNumberFormat="1" applyFill="1"/>
    <xf numFmtId="0" fontId="0" fillId="2" borderId="0" xfId="0" applyFill="1"/>
    <xf numFmtId="0" fontId="0" fillId="0" borderId="0" xfId="0" applyAlignment="1">
      <alignment vertical="center"/>
    </xf>
    <xf numFmtId="165" fontId="2" fillId="0" borderId="0" xfId="0" applyNumberFormat="1" applyFont="1" applyProtection="1">
      <protection locked="0"/>
    </xf>
    <xf numFmtId="0" fontId="2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164" fontId="2" fillId="0" borderId="52" xfId="0" applyNumberFormat="1" applyFont="1" applyBorder="1" applyAlignment="1">
      <alignment horizontal="center"/>
    </xf>
    <xf numFmtId="0" fontId="25" fillId="0" borderId="53" xfId="0" applyFont="1" applyBorder="1" applyAlignment="1"/>
    <xf numFmtId="0" fontId="25" fillId="0" borderId="53" xfId="0" applyNumberFormat="1" applyFont="1" applyBorder="1" applyAlignment="1"/>
    <xf numFmtId="49" fontId="29" fillId="0" borderId="53" xfId="0" applyNumberFormat="1" applyFont="1" applyBorder="1" applyAlignment="1"/>
    <xf numFmtId="49" fontId="25" fillId="0" borderId="53" xfId="0" applyNumberFormat="1" applyFont="1" applyBorder="1" applyAlignment="1"/>
    <xf numFmtId="2" fontId="21" fillId="0" borderId="1" xfId="11" applyNumberFormat="1" applyFont="1" applyFill="1" applyBorder="1" applyProtection="1">
      <protection locked="0"/>
    </xf>
    <xf numFmtId="0" fontId="26" fillId="0" borderId="0" xfId="0" applyFont="1" applyFill="1" applyBorder="1" applyAlignment="1"/>
    <xf numFmtId="49" fontId="25" fillId="0" borderId="1" xfId="0" applyNumberFormat="1" applyFont="1" applyFill="1" applyBorder="1" applyAlignment="1"/>
    <xf numFmtId="49" fontId="25" fillId="0" borderId="1" xfId="0" applyNumberFormat="1" applyFont="1" applyFill="1" applyBorder="1" applyAlignment="1">
      <alignment wrapText="1"/>
    </xf>
    <xf numFmtId="0" fontId="30" fillId="0" borderId="0" xfId="0" applyFont="1" applyFill="1"/>
    <xf numFmtId="1" fontId="0" fillId="0" borderId="0" xfId="0" applyNumberFormat="1" applyFill="1" applyBorder="1"/>
    <xf numFmtId="0" fontId="31" fillId="10" borderId="1" xfId="13" applyBorder="1" applyAlignment="1">
      <alignment horizontal="right"/>
    </xf>
    <xf numFmtId="0" fontId="32" fillId="11" borderId="1" xfId="14" applyBorder="1" applyAlignment="1">
      <alignment horizontal="right"/>
    </xf>
    <xf numFmtId="165" fontId="2" fillId="2" borderId="0" xfId="0" applyNumberFormat="1" applyFont="1" applyFill="1" applyBorder="1"/>
    <xf numFmtId="0" fontId="35" fillId="0" borderId="0" xfId="0" applyFont="1" applyProtection="1"/>
    <xf numFmtId="2" fontId="35" fillId="0" borderId="0" xfId="0" applyNumberFormat="1" applyFont="1" applyProtection="1"/>
    <xf numFmtId="14" fontId="2" fillId="0" borderId="1" xfId="0" applyNumberFormat="1" applyFont="1" applyBorder="1"/>
    <xf numFmtId="0" fontId="2" fillId="0" borderId="0" xfId="0" applyFont="1" applyBorder="1" applyAlignment="1"/>
    <xf numFmtId="166" fontId="2" fillId="0" borderId="0" xfId="1" applyNumberFormat="1" applyFont="1" applyBorder="1" applyAlignment="1"/>
    <xf numFmtId="165" fontId="2" fillId="0" borderId="0" xfId="0" applyNumberFormat="1" applyFont="1" applyBorder="1" applyAlignment="1"/>
    <xf numFmtId="0" fontId="2" fillId="0" borderId="0" xfId="0" applyFont="1" applyBorder="1"/>
    <xf numFmtId="0" fontId="33" fillId="12" borderId="0" xfId="15" applyBorder="1" applyAlignment="1">
      <alignment horizontal="right"/>
    </xf>
    <xf numFmtId="165" fontId="21" fillId="0" borderId="0" xfId="0" applyNumberFormat="1" applyFont="1" applyBorder="1" applyProtection="1"/>
    <xf numFmtId="0" fontId="2" fillId="0" borderId="0" xfId="0" applyFont="1" applyBorder="1" applyProtection="1">
      <protection locked="0"/>
    </xf>
    <xf numFmtId="0" fontId="31" fillId="10" borderId="0" xfId="13" applyBorder="1" applyAlignment="1">
      <alignment horizontal="right"/>
    </xf>
    <xf numFmtId="0" fontId="32" fillId="11" borderId="0" xfId="14" applyBorder="1" applyAlignment="1">
      <alignment horizontal="right"/>
    </xf>
    <xf numFmtId="165" fontId="2" fillId="0" borderId="0" xfId="0" applyNumberFormat="1" applyFont="1" applyBorder="1" applyProtection="1"/>
    <xf numFmtId="0" fontId="2" fillId="0" borderId="0" xfId="0" applyFont="1" applyBorder="1" applyAlignment="1">
      <alignment horizontal="right"/>
    </xf>
    <xf numFmtId="0" fontId="33" fillId="3" borderId="1" xfId="15" applyFill="1" applyBorder="1" applyAlignment="1">
      <alignment horizontal="right"/>
    </xf>
    <xf numFmtId="0" fontId="10" fillId="16" borderId="1" xfId="13" applyFont="1" applyFill="1" applyBorder="1" applyAlignment="1">
      <alignment horizontal="right"/>
    </xf>
    <xf numFmtId="0" fontId="10" fillId="16" borderId="1" xfId="14" applyFont="1" applyFill="1" applyBorder="1" applyAlignment="1">
      <alignment horizontal="right"/>
    </xf>
    <xf numFmtId="0" fontId="2" fillId="14" borderId="1" xfId="0" applyFont="1" applyFill="1" applyBorder="1" applyAlignment="1">
      <alignment horizontal="right"/>
    </xf>
    <xf numFmtId="0" fontId="10" fillId="13" borderId="1" xfId="15" applyFont="1" applyFill="1" applyBorder="1" applyAlignment="1">
      <alignment horizontal="right"/>
    </xf>
    <xf numFmtId="0" fontId="10" fillId="13" borderId="1" xfId="13" applyFont="1" applyFill="1" applyBorder="1" applyAlignment="1">
      <alignment horizontal="right"/>
    </xf>
    <xf numFmtId="0" fontId="0" fillId="15" borderId="1" xfId="0" applyFont="1" applyFill="1" applyBorder="1" applyAlignment="1">
      <alignment horizontal="right"/>
    </xf>
    <xf numFmtId="1" fontId="37" fillId="0" borderId="1" xfId="0" applyNumberFormat="1" applyFont="1" applyBorder="1" applyAlignment="1">
      <alignment horizontal="right"/>
    </xf>
    <xf numFmtId="1" fontId="21" fillId="4" borderId="1" xfId="0" applyNumberFormat="1" applyFont="1" applyFill="1" applyBorder="1" applyAlignment="1">
      <alignment horizontal="right"/>
    </xf>
    <xf numFmtId="0" fontId="10" fillId="3" borderId="1" xfId="15" applyFont="1" applyFill="1" applyBorder="1" applyAlignment="1">
      <alignment horizontal="right"/>
    </xf>
    <xf numFmtId="0" fontId="10" fillId="3" borderId="1" xfId="13" applyFont="1" applyFill="1" applyBorder="1" applyAlignment="1">
      <alignment horizontal="right"/>
    </xf>
    <xf numFmtId="0" fontId="31" fillId="3" borderId="1" xfId="13" applyFill="1" applyBorder="1" applyAlignment="1">
      <alignment horizontal="right"/>
    </xf>
    <xf numFmtId="0" fontId="0" fillId="0" borderId="0" xfId="0" applyFont="1" applyFill="1" applyBorder="1"/>
    <xf numFmtId="165" fontId="21" fillId="4" borderId="1" xfId="0" applyNumberFormat="1" applyFont="1" applyFill="1" applyBorder="1" applyProtection="1">
      <protection locked="0"/>
    </xf>
    <xf numFmtId="0" fontId="2" fillId="17" borderId="1" xfId="0" applyFont="1" applyFill="1" applyBorder="1"/>
    <xf numFmtId="0" fontId="2" fillId="0" borderId="54" xfId="0" applyFont="1" applyBorder="1"/>
    <xf numFmtId="14" fontId="2" fillId="2" borderId="8" xfId="0" applyNumberFormat="1" applyFont="1" applyFill="1" applyBorder="1" applyProtection="1">
      <protection locked="0"/>
    </xf>
    <xf numFmtId="0" fontId="2" fillId="0" borderId="55" xfId="0" applyFont="1" applyBorder="1" applyAlignment="1">
      <alignment horizontal="right"/>
    </xf>
    <xf numFmtId="0" fontId="17" fillId="0" borderId="1" xfId="0" applyFont="1" applyBorder="1"/>
    <xf numFmtId="14" fontId="17" fillId="0" borderId="1" xfId="0" applyNumberFormat="1" applyFont="1" applyBorder="1"/>
    <xf numFmtId="164" fontId="2" fillId="0" borderId="52" xfId="0" applyNumberFormat="1" applyFont="1" applyBorder="1" applyAlignment="1">
      <alignment horizontal="center"/>
    </xf>
    <xf numFmtId="0" fontId="0" fillId="0" borderId="1" xfId="0" applyBorder="1" applyAlignment="1">
      <alignment wrapText="1"/>
    </xf>
    <xf numFmtId="0" fontId="17" fillId="2" borderId="1" xfId="0" applyFont="1" applyFill="1" applyBorder="1" applyProtection="1">
      <protection locked="0"/>
    </xf>
    <xf numFmtId="0" fontId="41" fillId="18" borderId="56" xfId="0" applyFont="1" applyFill="1" applyBorder="1" applyAlignment="1">
      <alignment horizontal="left" vertical="center" wrapText="1" readingOrder="1"/>
    </xf>
    <xf numFmtId="0" fontId="40" fillId="19" borderId="57" xfId="0" applyFont="1" applyFill="1" applyBorder="1" applyAlignment="1">
      <alignment vertical="top" wrapText="1"/>
    </xf>
    <xf numFmtId="0" fontId="42" fillId="19" borderId="57" xfId="0" applyFont="1" applyFill="1" applyBorder="1" applyAlignment="1">
      <alignment horizontal="left" vertical="center" wrapText="1" readingOrder="1"/>
    </xf>
    <xf numFmtId="0" fontId="42" fillId="20" borderId="58" xfId="0" applyFont="1" applyFill="1" applyBorder="1" applyAlignment="1">
      <alignment horizontal="left" vertical="center" wrapText="1" readingOrder="1"/>
    </xf>
    <xf numFmtId="0" fontId="44" fillId="20" borderId="59" xfId="0" applyFont="1" applyFill="1" applyBorder="1" applyAlignment="1">
      <alignment horizontal="left" vertical="center" wrapText="1" readingOrder="1"/>
    </xf>
    <xf numFmtId="0" fontId="45" fillId="20" borderId="60" xfId="0" applyFont="1" applyFill="1" applyBorder="1" applyAlignment="1">
      <alignment horizontal="left" vertical="center" wrapText="1" readingOrder="1"/>
    </xf>
    <xf numFmtId="0" fontId="0" fillId="20" borderId="60" xfId="0" applyFill="1" applyBorder="1" applyAlignment="1">
      <alignment vertical="top" wrapText="1"/>
    </xf>
    <xf numFmtId="0" fontId="45" fillId="20" borderId="59" xfId="0" applyFont="1" applyFill="1" applyBorder="1" applyAlignment="1">
      <alignment horizontal="left" vertical="center" wrapText="1" readingOrder="1"/>
    </xf>
    <xf numFmtId="0" fontId="44" fillId="20" borderId="60" xfId="0" applyFont="1" applyFill="1" applyBorder="1" applyAlignment="1">
      <alignment horizontal="left" vertical="center" wrapText="1" readingOrder="1"/>
    </xf>
    <xf numFmtId="0" fontId="42" fillId="19" borderId="58" xfId="0" applyFont="1" applyFill="1" applyBorder="1" applyAlignment="1">
      <alignment horizontal="left" vertical="center" wrapText="1" readingOrder="1"/>
    </xf>
    <xf numFmtId="0" fontId="44" fillId="19" borderId="59" xfId="0" applyFont="1" applyFill="1" applyBorder="1" applyAlignment="1">
      <alignment horizontal="left" vertical="center" wrapText="1" readingOrder="1"/>
    </xf>
    <xf numFmtId="0" fontId="45" fillId="19" borderId="60" xfId="0" applyFont="1" applyFill="1" applyBorder="1" applyAlignment="1">
      <alignment horizontal="left" vertical="center" wrapText="1" readingOrder="1"/>
    </xf>
    <xf numFmtId="0" fontId="44" fillId="19" borderId="60" xfId="0" applyFont="1" applyFill="1" applyBorder="1" applyAlignment="1">
      <alignment horizontal="left" vertical="center" wrapText="1" readingOrder="1"/>
    </xf>
    <xf numFmtId="0" fontId="45" fillId="19" borderId="59" xfId="0" applyFont="1" applyFill="1" applyBorder="1" applyAlignment="1">
      <alignment horizontal="left" vertical="center" wrapText="1" readingOrder="1"/>
    </xf>
    <xf numFmtId="0" fontId="42" fillId="19" borderId="60" xfId="0" applyFont="1" applyFill="1" applyBorder="1" applyAlignment="1">
      <alignment horizontal="left" vertical="center" wrapText="1" readingOrder="1"/>
    </xf>
    <xf numFmtId="0" fontId="40" fillId="20" borderId="60" xfId="0" applyFont="1" applyFill="1" applyBorder="1" applyAlignment="1">
      <alignment vertical="top" wrapText="1"/>
    </xf>
    <xf numFmtId="0" fontId="46" fillId="20" borderId="59" xfId="0" applyFont="1" applyFill="1" applyBorder="1" applyAlignment="1">
      <alignment horizontal="left" vertical="center" wrapText="1" readingOrder="1"/>
    </xf>
    <xf numFmtId="0" fontId="47" fillId="20" borderId="59" xfId="0" applyFont="1" applyFill="1" applyBorder="1" applyAlignment="1">
      <alignment horizontal="left" vertical="center" wrapText="1" readingOrder="1"/>
    </xf>
    <xf numFmtId="0" fontId="42" fillId="21" borderId="58" xfId="0" applyFont="1" applyFill="1" applyBorder="1" applyAlignment="1">
      <alignment horizontal="left" vertical="center" wrapText="1" readingOrder="1"/>
    </xf>
    <xf numFmtId="0" fontId="45" fillId="21" borderId="61" xfId="0" applyFont="1" applyFill="1" applyBorder="1" applyAlignment="1">
      <alignment horizontal="left" vertical="center" wrapText="1" readingOrder="1"/>
    </xf>
    <xf numFmtId="0" fontId="42" fillId="21" borderId="62" xfId="0" applyFont="1" applyFill="1" applyBorder="1" applyAlignment="1">
      <alignment horizontal="left" vertical="center" wrapText="1" readingOrder="1"/>
    </xf>
    <xf numFmtId="0" fontId="45" fillId="21" borderId="60" xfId="0" applyFont="1" applyFill="1" applyBorder="1" applyAlignment="1">
      <alignment horizontal="left" vertical="center" wrapText="1" readingOrder="1"/>
    </xf>
    <xf numFmtId="0" fontId="48" fillId="0" borderId="0" xfId="0" applyFont="1" applyAlignment="1">
      <alignment horizontal="left" vertical="center" readingOrder="1"/>
    </xf>
    <xf numFmtId="165" fontId="21" fillId="3" borderId="1" xfId="0" applyNumberFormat="1" applyFont="1" applyFill="1" applyBorder="1" applyProtection="1">
      <protection locked="0"/>
    </xf>
    <xf numFmtId="165" fontId="21" fillId="3" borderId="3" xfId="0" applyNumberFormat="1" applyFont="1" applyFill="1" applyBorder="1" applyProtection="1">
      <protection locked="0"/>
    </xf>
    <xf numFmtId="165" fontId="34" fillId="3" borderId="1" xfId="0" applyNumberFormat="1" applyFont="1" applyFill="1" applyBorder="1" applyProtection="1">
      <protection locked="0"/>
    </xf>
    <xf numFmtId="165" fontId="36" fillId="3" borderId="1" xfId="0" applyNumberFormat="1" applyFont="1" applyFill="1" applyBorder="1" applyProtection="1">
      <protection locked="0"/>
    </xf>
    <xf numFmtId="1" fontId="21" fillId="0" borderId="1" xfId="0" applyNumberFormat="1" applyFont="1" applyFill="1" applyBorder="1" applyAlignment="1">
      <alignment horizontal="right"/>
    </xf>
    <xf numFmtId="0" fontId="35" fillId="0" borderId="0" xfId="0" applyFont="1" applyProtection="1">
      <protection locked="0"/>
    </xf>
    <xf numFmtId="164" fontId="2" fillId="0" borderId="1" xfId="0" applyNumberFormat="1" applyFont="1" applyBorder="1" applyAlignment="1">
      <alignment horizontal="center"/>
    </xf>
    <xf numFmtId="164" fontId="2" fillId="0" borderId="52" xfId="0" applyNumberFormat="1" applyFont="1" applyBorder="1" applyAlignment="1">
      <alignment horizontal="center"/>
    </xf>
    <xf numFmtId="0" fontId="49" fillId="0" borderId="0" xfId="0" applyFont="1"/>
    <xf numFmtId="1" fontId="39" fillId="0" borderId="1" xfId="0" applyNumberFormat="1" applyFont="1" applyBorder="1" applyAlignment="1">
      <alignment horizontal="right"/>
    </xf>
    <xf numFmtId="1" fontId="21" fillId="3" borderId="1" xfId="0" applyNumberFormat="1" applyFont="1" applyFill="1" applyBorder="1" applyAlignment="1">
      <alignment horizontal="right"/>
    </xf>
    <xf numFmtId="0" fontId="21" fillId="0" borderId="1" xfId="0" applyFont="1" applyFill="1" applyBorder="1"/>
    <xf numFmtId="2" fontId="21" fillId="0" borderId="1" xfId="0" applyNumberFormat="1" applyFont="1" applyFill="1" applyBorder="1"/>
    <xf numFmtId="14" fontId="21" fillId="0" borderId="1" xfId="0" applyNumberFormat="1" applyFont="1" applyFill="1" applyBorder="1"/>
    <xf numFmtId="14" fontId="21" fillId="0" borderId="3" xfId="0" applyNumberFormat="1" applyFont="1" applyFill="1" applyBorder="1"/>
    <xf numFmtId="165" fontId="21" fillId="0" borderId="1" xfId="0" applyNumberFormat="1" applyFont="1" applyFill="1" applyBorder="1" applyProtection="1"/>
    <xf numFmtId="1" fontId="21" fillId="0" borderId="3" xfId="0" applyNumberFormat="1" applyFont="1" applyFill="1" applyBorder="1"/>
    <xf numFmtId="0" fontId="10" fillId="22" borderId="1" xfId="13" applyFont="1" applyFill="1" applyBorder="1" applyAlignment="1">
      <alignment horizontal="right"/>
    </xf>
    <xf numFmtId="0" fontId="31" fillId="22" borderId="1" xfId="13" applyFill="1" applyBorder="1" applyAlignment="1">
      <alignment horizontal="right"/>
    </xf>
    <xf numFmtId="0" fontId="10" fillId="22" borderId="1" xfId="14" applyFont="1" applyFill="1" applyBorder="1" applyAlignment="1">
      <alignment horizontal="right"/>
    </xf>
    <xf numFmtId="0" fontId="32" fillId="22" borderId="1" xfId="14" applyFill="1" applyBorder="1" applyAlignment="1">
      <alignment horizontal="right"/>
    </xf>
    <xf numFmtId="165" fontId="34" fillId="22" borderId="1" xfId="0" applyNumberFormat="1" applyFont="1" applyFill="1" applyBorder="1" applyProtection="1">
      <protection locked="0"/>
    </xf>
    <xf numFmtId="165" fontId="21" fillId="22" borderId="1" xfId="0" applyNumberFormat="1" applyFont="1" applyFill="1" applyBorder="1" applyProtection="1">
      <protection locked="0"/>
    </xf>
    <xf numFmtId="1" fontId="21" fillId="22" borderId="1" xfId="0" applyNumberFormat="1" applyFont="1" applyFill="1" applyBorder="1" applyAlignment="1">
      <alignment horizontal="right"/>
    </xf>
    <xf numFmtId="1" fontId="21" fillId="23" borderId="1" xfId="0" applyNumberFormat="1" applyFont="1" applyFill="1" applyBorder="1" applyAlignment="1">
      <alignment horizontal="right"/>
    </xf>
    <xf numFmtId="165" fontId="21" fillId="23" borderId="1" xfId="0" applyNumberFormat="1" applyFont="1" applyFill="1" applyBorder="1" applyProtection="1">
      <protection locked="0"/>
    </xf>
    <xf numFmtId="165" fontId="38" fillId="23" borderId="1" xfId="0" applyNumberFormat="1" applyFont="1" applyFill="1" applyBorder="1" applyProtection="1">
      <protection locked="0"/>
    </xf>
    <xf numFmtId="1" fontId="21" fillId="24" borderId="1" xfId="0" applyNumberFormat="1" applyFont="1" applyFill="1" applyBorder="1" applyAlignment="1">
      <alignment horizontal="right"/>
    </xf>
    <xf numFmtId="165" fontId="21" fillId="24" borderId="1" xfId="0" applyNumberFormat="1" applyFont="1" applyFill="1" applyBorder="1" applyProtection="1">
      <protection locked="0"/>
    </xf>
    <xf numFmtId="1" fontId="39" fillId="0" borderId="1" xfId="0" applyNumberFormat="1" applyFont="1" applyFill="1" applyBorder="1" applyAlignment="1">
      <alignment horizontal="right"/>
    </xf>
    <xf numFmtId="165" fontId="38" fillId="0" borderId="1" xfId="0" applyNumberFormat="1" applyFont="1" applyFill="1" applyBorder="1" applyProtection="1">
      <protection locked="0"/>
    </xf>
    <xf numFmtId="165" fontId="39" fillId="0" borderId="1" xfId="0" applyNumberFormat="1" applyFont="1" applyFill="1" applyBorder="1" applyProtection="1">
      <protection locked="0"/>
    </xf>
    <xf numFmtId="0" fontId="32" fillId="0" borderId="1" xfId="14" applyFill="1" applyBorder="1" applyAlignment="1">
      <alignment horizontal="right"/>
    </xf>
    <xf numFmtId="0" fontId="0" fillId="0" borderId="1" xfId="0" applyFont="1" applyFill="1" applyBorder="1" applyAlignment="1">
      <alignment horizontal="right"/>
    </xf>
    <xf numFmtId="165" fontId="34" fillId="0" borderId="1" xfId="0" applyNumberFormat="1" applyFont="1" applyFill="1" applyBorder="1" applyProtection="1">
      <protection locked="0"/>
    </xf>
    <xf numFmtId="165" fontId="36" fillId="0" borderId="1" xfId="0" applyNumberFormat="1" applyFont="1" applyFill="1" applyBorder="1" applyProtection="1">
      <protection locked="0"/>
    </xf>
    <xf numFmtId="165" fontId="21" fillId="0" borderId="0" xfId="0" applyNumberFormat="1" applyFont="1" applyFill="1" applyProtection="1">
      <protection locked="0"/>
    </xf>
    <xf numFmtId="1" fontId="21" fillId="25" borderId="1" xfId="0" applyNumberFormat="1" applyFont="1" applyFill="1" applyBorder="1" applyAlignment="1">
      <alignment horizontal="right"/>
    </xf>
    <xf numFmtId="0" fontId="50" fillId="20" borderId="60" xfId="0" applyFont="1" applyFill="1" applyBorder="1" applyAlignment="1">
      <alignment horizontal="left" vertical="center" wrapText="1" readingOrder="1"/>
    </xf>
    <xf numFmtId="0" fontId="51" fillId="19" borderId="57" xfId="0" applyFont="1" applyFill="1" applyBorder="1" applyAlignment="1">
      <alignment horizontal="left" vertical="center" wrapText="1" readingOrder="1"/>
    </xf>
    <xf numFmtId="0" fontId="52" fillId="0" borderId="1" xfId="0" applyFont="1" applyBorder="1"/>
    <xf numFmtId="1" fontId="21" fillId="26" borderId="1" xfId="0" applyNumberFormat="1" applyFont="1" applyFill="1" applyBorder="1" applyAlignment="1">
      <alignment horizontal="right"/>
    </xf>
    <xf numFmtId="1" fontId="21" fillId="26" borderId="3" xfId="0" applyNumberFormat="1" applyFont="1" applyFill="1" applyBorder="1"/>
    <xf numFmtId="165" fontId="21" fillId="26" borderId="1" xfId="0" applyNumberFormat="1" applyFont="1" applyFill="1" applyBorder="1" applyProtection="1"/>
    <xf numFmtId="165" fontId="21" fillId="26" borderId="1" xfId="0" applyNumberFormat="1" applyFont="1" applyFill="1" applyBorder="1" applyProtection="1">
      <protection locked="0"/>
    </xf>
    <xf numFmtId="165" fontId="21" fillId="26" borderId="6" xfId="0" applyNumberFormat="1" applyFont="1" applyFill="1" applyBorder="1" applyProtection="1">
      <protection locked="0"/>
    </xf>
    <xf numFmtId="164" fontId="4" fillId="26" borderId="0" xfId="0" applyNumberFormat="1" applyFont="1" applyFill="1" applyProtection="1">
      <protection locked="0"/>
    </xf>
    <xf numFmtId="0" fontId="4" fillId="26" borderId="0" xfId="0" applyFont="1" applyFill="1"/>
    <xf numFmtId="165" fontId="4" fillId="0" borderId="1" xfId="0" applyNumberFormat="1" applyFont="1" applyFill="1" applyBorder="1" applyProtection="1">
      <protection locked="0"/>
    </xf>
    <xf numFmtId="165" fontId="21" fillId="27" borderId="1" xfId="0" applyNumberFormat="1" applyFont="1" applyFill="1" applyBorder="1" applyProtection="1">
      <protection locked="0"/>
    </xf>
    <xf numFmtId="165" fontId="21" fillId="27" borderId="6" xfId="0" applyNumberFormat="1" applyFont="1" applyFill="1" applyBorder="1" applyProtection="1">
      <protection locked="0"/>
    </xf>
    <xf numFmtId="165" fontId="21" fillId="6" borderId="1" xfId="0" applyNumberFormat="1" applyFont="1" applyFill="1" applyBorder="1" applyProtection="1">
      <protection locked="0"/>
    </xf>
    <xf numFmtId="165" fontId="21" fillId="13" borderId="1" xfId="0" applyNumberFormat="1" applyFont="1" applyFill="1" applyBorder="1" applyProtection="1">
      <protection locked="0"/>
    </xf>
    <xf numFmtId="0" fontId="17" fillId="22" borderId="0" xfId="0" applyFont="1" applyFill="1"/>
    <xf numFmtId="14" fontId="21" fillId="2" borderId="3" xfId="0" applyNumberFormat="1" applyFont="1" applyFill="1" applyBorder="1"/>
    <xf numFmtId="0" fontId="0" fillId="0" borderId="1" xfId="0" applyBorder="1"/>
    <xf numFmtId="14" fontId="0" fillId="0" borderId="1" xfId="0" applyNumberFormat="1" applyBorder="1"/>
    <xf numFmtId="0" fontId="20" fillId="0" borderId="49" xfId="0" applyFont="1" applyBorder="1" applyAlignment="1">
      <alignment horizontal="left"/>
    </xf>
    <xf numFmtId="0" fontId="20" fillId="0" borderId="51" xfId="0" applyFont="1" applyBorder="1" applyAlignment="1">
      <alignment horizontal="left"/>
    </xf>
    <xf numFmtId="0" fontId="20" fillId="0" borderId="48" xfId="0" applyFont="1" applyBorder="1" applyAlignment="1">
      <alignment horizontal="center"/>
    </xf>
    <xf numFmtId="0" fontId="20" fillId="0" borderId="50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0" borderId="52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left"/>
    </xf>
    <xf numFmtId="0" fontId="0" fillId="7" borderId="0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4" borderId="0" xfId="0" applyFont="1" applyFill="1" applyBorder="1" applyAlignment="1" applyProtection="1">
      <alignment horizontal="center"/>
      <protection locked="0"/>
    </xf>
    <xf numFmtId="0" fontId="0" fillId="7" borderId="0" xfId="0" applyFont="1" applyFill="1" applyBorder="1" applyAlignment="1" applyProtection="1">
      <alignment horizontal="center"/>
      <protection locked="0"/>
    </xf>
    <xf numFmtId="0" fontId="0" fillId="5" borderId="14" xfId="0" applyFont="1" applyFill="1" applyBorder="1" applyAlignment="1" applyProtection="1">
      <alignment horizontal="center"/>
      <protection locked="0"/>
    </xf>
    <xf numFmtId="0" fontId="0" fillId="5" borderId="0" xfId="0" applyFont="1" applyFill="1" applyBorder="1" applyAlignment="1" applyProtection="1">
      <alignment horizontal="center"/>
      <protection locked="0"/>
    </xf>
    <xf numFmtId="0" fontId="0" fillId="6" borderId="14" xfId="0" applyFont="1" applyFill="1" applyBorder="1" applyAlignment="1" applyProtection="1">
      <alignment horizontal="center"/>
      <protection locked="0"/>
    </xf>
    <xf numFmtId="0" fontId="0" fillId="6" borderId="0" xfId="0" applyFont="1" applyFill="1" applyBorder="1" applyAlignment="1" applyProtection="1">
      <alignment horizontal="center"/>
      <protection locked="0"/>
    </xf>
    <xf numFmtId="0" fontId="0" fillId="7" borderId="15" xfId="0" applyFont="1" applyFill="1" applyBorder="1" applyAlignment="1" applyProtection="1">
      <alignment horizontal="center"/>
      <protection locked="0"/>
    </xf>
    <xf numFmtId="0" fontId="0" fillId="4" borderId="0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8" fillId="0" borderId="0" xfId="0" applyFont="1" applyAlignment="1">
      <alignment horizontal="center"/>
    </xf>
    <xf numFmtId="2" fontId="6" fillId="4" borderId="13" xfId="0" applyNumberFormat="1" applyFont="1" applyFill="1" applyBorder="1" applyAlignment="1">
      <alignment horizontal="center"/>
    </xf>
    <xf numFmtId="2" fontId="6" fillId="7" borderId="13" xfId="0" applyNumberFormat="1" applyFont="1" applyFill="1" applyBorder="1" applyAlignment="1">
      <alignment horizontal="center"/>
    </xf>
    <xf numFmtId="2" fontId="6" fillId="5" borderId="16" xfId="0" applyNumberFormat="1" applyFont="1" applyFill="1" applyBorder="1" applyAlignment="1">
      <alignment horizontal="center"/>
    </xf>
    <xf numFmtId="2" fontId="6" fillId="5" borderId="13" xfId="0" applyNumberFormat="1" applyFont="1" applyFill="1" applyBorder="1" applyAlignment="1">
      <alignment horizontal="center"/>
    </xf>
    <xf numFmtId="2" fontId="6" fillId="7" borderId="17" xfId="0" applyNumberFormat="1" applyFont="1" applyFill="1" applyBorder="1" applyAlignment="1">
      <alignment horizontal="center"/>
    </xf>
    <xf numFmtId="2" fontId="6" fillId="6" borderId="13" xfId="0" applyNumberFormat="1" applyFont="1" applyFill="1" applyBorder="1" applyAlignment="1">
      <alignment horizontal="center"/>
    </xf>
    <xf numFmtId="0" fontId="6" fillId="4" borderId="28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6" fillId="5" borderId="28" xfId="0" applyFont="1" applyFill="1" applyBorder="1" applyAlignment="1">
      <alignment horizontal="center"/>
    </xf>
    <xf numFmtId="0" fontId="6" fillId="6" borderId="29" xfId="0" applyFont="1" applyFill="1" applyBorder="1" applyAlignment="1">
      <alignment horizontal="center"/>
    </xf>
    <xf numFmtId="0" fontId="6" fillId="6" borderId="28" xfId="0" applyFont="1" applyFill="1" applyBorder="1" applyAlignment="1">
      <alignment horizontal="center"/>
    </xf>
    <xf numFmtId="0" fontId="6" fillId="6" borderId="30" xfId="0" applyFont="1" applyFill="1" applyBorder="1" applyAlignment="1">
      <alignment horizontal="center"/>
    </xf>
    <xf numFmtId="0" fontId="0" fillId="4" borderId="0" xfId="0" applyFill="1" applyBorder="1" applyAlignment="1" applyProtection="1">
      <alignment horizontal="center"/>
      <protection locked="0"/>
    </xf>
    <xf numFmtId="0" fontId="0" fillId="7" borderId="0" xfId="0" applyFill="1" applyBorder="1" applyAlignment="1" applyProtection="1">
      <alignment horizontal="center"/>
      <protection locked="0"/>
    </xf>
    <xf numFmtId="0" fontId="0" fillId="5" borderId="14" xfId="0" applyFill="1" applyBorder="1" applyAlignment="1" applyProtection="1">
      <alignment horizontal="center"/>
      <protection locked="0"/>
    </xf>
    <xf numFmtId="0" fontId="0" fillId="5" borderId="0" xfId="0" applyFill="1" applyBorder="1" applyAlignment="1" applyProtection="1">
      <alignment horizontal="center"/>
      <protection locked="0"/>
    </xf>
    <xf numFmtId="0" fontId="0" fillId="6" borderId="14" xfId="0" applyFill="1" applyBorder="1" applyAlignment="1" applyProtection="1">
      <alignment horizontal="center"/>
      <protection locked="0"/>
    </xf>
    <xf numFmtId="0" fontId="0" fillId="6" borderId="0" xfId="0" applyFill="1" applyBorder="1" applyAlignment="1" applyProtection="1">
      <alignment horizontal="center"/>
      <protection locked="0"/>
    </xf>
    <xf numFmtId="0" fontId="0" fillId="7" borderId="15" xfId="0" applyFill="1" applyBorder="1" applyAlignment="1" applyProtection="1">
      <alignment horizontal="center"/>
      <protection locked="0"/>
    </xf>
    <xf numFmtId="0" fontId="42" fillId="19" borderId="58" xfId="0" applyFont="1" applyFill="1" applyBorder="1" applyAlignment="1">
      <alignment horizontal="left" vertical="center" wrapText="1" readingOrder="1"/>
    </xf>
    <xf numFmtId="0" fontId="42" fillId="19" borderId="60" xfId="0" applyFont="1" applyFill="1" applyBorder="1" applyAlignment="1">
      <alignment horizontal="left" vertical="center" wrapText="1" readingOrder="1"/>
    </xf>
    <xf numFmtId="0" fontId="42" fillId="21" borderId="62" xfId="0" applyFont="1" applyFill="1" applyBorder="1" applyAlignment="1">
      <alignment horizontal="left" vertical="center" wrapText="1" readingOrder="1"/>
    </xf>
    <xf numFmtId="0" fontId="42" fillId="21" borderId="60" xfId="0" applyFont="1" applyFill="1" applyBorder="1" applyAlignment="1">
      <alignment horizontal="left" vertical="center" wrapText="1" readingOrder="1"/>
    </xf>
    <xf numFmtId="0" fontId="42" fillId="21" borderId="58" xfId="0" applyFont="1" applyFill="1" applyBorder="1" applyAlignment="1">
      <alignment horizontal="left" vertical="center" wrapText="1" readingOrder="1"/>
    </xf>
    <xf numFmtId="0" fontId="42" fillId="21" borderId="61" xfId="0" applyFont="1" applyFill="1" applyBorder="1" applyAlignment="1">
      <alignment horizontal="left" vertical="center" wrapText="1" readingOrder="1"/>
    </xf>
    <xf numFmtId="0" fontId="42" fillId="20" borderId="58" xfId="0" applyFont="1" applyFill="1" applyBorder="1" applyAlignment="1">
      <alignment horizontal="left" vertical="center" wrapText="1" readingOrder="1"/>
    </xf>
    <xf numFmtId="0" fontId="42" fillId="20" borderId="59" xfId="0" applyFont="1" applyFill="1" applyBorder="1" applyAlignment="1">
      <alignment horizontal="left" vertical="center" wrapText="1" readingOrder="1"/>
    </xf>
    <xf numFmtId="0" fontId="42" fillId="20" borderId="60" xfId="0" applyFont="1" applyFill="1" applyBorder="1" applyAlignment="1">
      <alignment horizontal="left" vertical="center" wrapText="1" readingOrder="1"/>
    </xf>
    <xf numFmtId="0" fontId="42" fillId="19" borderId="59" xfId="0" applyFont="1" applyFill="1" applyBorder="1" applyAlignment="1">
      <alignment horizontal="left" vertical="center" wrapText="1" readingOrder="1"/>
    </xf>
  </cellXfs>
  <cellStyles count="16">
    <cellStyle name="Bad" xfId="14" builtinId="27"/>
    <cellStyle name="Comma" xfId="1" builtinId="3"/>
    <cellStyle name="Day" xfId="4" xr:uid="{00000000-0005-0000-0000-000002000000}"/>
    <cellStyle name="Day Detail" xfId="3" xr:uid="{00000000-0005-0000-0000-000003000000}"/>
    <cellStyle name="Good" xfId="13" builtinId="26"/>
    <cellStyle name="Heading 1 2" xfId="7" xr:uid="{00000000-0005-0000-0000-000005000000}"/>
    <cellStyle name="Heading 2 2" xfId="5" xr:uid="{00000000-0005-0000-0000-000006000000}"/>
    <cellStyle name="Heading 3 2" xfId="6" xr:uid="{00000000-0005-0000-0000-000007000000}"/>
    <cellStyle name="Hyperlink" xfId="12" builtinId="8"/>
    <cellStyle name="Neutral" xfId="15" builtinId="28"/>
    <cellStyle name="Normal" xfId="0" builtinId="0"/>
    <cellStyle name="Normal 2" xfId="2" xr:uid="{00000000-0005-0000-0000-00000B000000}"/>
    <cellStyle name="Notes" xfId="9" xr:uid="{00000000-0005-0000-0000-00000C000000}"/>
    <cellStyle name="Notes Header" xfId="10" xr:uid="{00000000-0005-0000-0000-00000D000000}"/>
    <cellStyle name="Percent" xfId="11" builtinId="5"/>
    <cellStyle name="Title 2" xfId="8" xr:uid="{00000000-0005-0000-0000-00000F000000}"/>
  </cellStyles>
  <dxfs count="736">
    <dxf>
      <fill>
        <patternFill>
          <bgColor theme="0" tint="-0.24994659260841701"/>
        </patternFill>
      </fill>
    </dxf>
    <dxf>
      <border>
        <bottom style="dotted">
          <color auto="1"/>
        </bottom>
        <vertical/>
        <horizontal/>
      </border>
    </dxf>
    <dxf>
      <fill>
        <patternFill>
          <bgColor theme="0" tint="-0.24994659260841701"/>
        </patternFill>
      </fill>
    </dxf>
    <dxf>
      <fill>
        <patternFill patternType="solid">
          <fgColor auto="1"/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theme="0" tint="-0.24994659260841701"/>
        </patternFill>
      </fill>
    </dxf>
    <dxf>
      <border>
        <bottom style="dotted">
          <color auto="1"/>
        </bottom>
        <vertical/>
        <horizontal/>
      </border>
    </dxf>
    <dxf>
      <fill>
        <patternFill>
          <bgColor theme="0" tint="-0.24994659260841701"/>
        </patternFill>
      </fill>
    </dxf>
    <dxf>
      <fill>
        <patternFill patternType="solid">
          <fgColor auto="1"/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>
          <bgColor theme="0" tint="-0.24994659260841701"/>
        </patternFill>
      </fill>
    </dxf>
    <dxf>
      <border>
        <bottom style="dotted">
          <color auto="1"/>
        </bottom>
        <vertical/>
        <horizontal/>
      </border>
    </dxf>
    <dxf>
      <fill>
        <patternFill>
          <bgColor theme="0" tint="-0.24994659260841701"/>
        </patternFill>
      </fill>
    </dxf>
    <dxf>
      <fill>
        <patternFill patternType="solid">
          <fgColor auto="1"/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ill>
        <patternFill patternType="solid">
          <fgColor auto="1"/>
          <bgColor theme="0" tint="-0.24994659260841701"/>
        </patternFill>
      </fill>
    </dxf>
    <dxf>
      <fill>
        <patternFill patternType="solid">
          <fgColor auto="1"/>
          <bgColor theme="0" tint="-0.24994659260841701"/>
        </patternFill>
      </fill>
    </dxf>
    <dxf>
      <fill>
        <patternFill>
          <bgColor theme="0" tint="-0.24994659260841701"/>
        </patternFill>
      </fill>
    </dxf>
    <dxf>
      <border>
        <bottom style="dotted">
          <color auto="1"/>
        </bottom>
        <vertical/>
        <horizontal/>
      </border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 patternType="solid">
          <fgColor auto="1"/>
          <bgColor theme="0" tint="-0.2499465926084170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strike val="0"/>
        <outline val="0"/>
        <shadow val="0"/>
        <u val="none"/>
        <vertAlign val="baseline"/>
        <sz val="9"/>
        <color rgb="FF000000"/>
        <name val="Calibri"/>
        <scheme val="none"/>
      </font>
      <numFmt numFmtId="1" formatCode="0"/>
      <fill>
        <patternFill patternType="none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9"/>
        <color rgb="FF000000"/>
        <name val="Calibri"/>
        <scheme val="none"/>
      </font>
      <numFmt numFmtId="165" formatCode="0.0"/>
      <fill>
        <patternFill patternType="none">
          <fgColor rgb="FF000000"/>
          <bgColor rgb="FFFFFFFF"/>
        </patternFill>
      </fill>
    </dxf>
    <dxf>
      <font>
        <b/>
        <strike val="0"/>
        <outline val="0"/>
        <shadow val="0"/>
        <u val="none"/>
        <vertAlign val="baseline"/>
        <sz val="9"/>
        <color auto="1"/>
        <name val="Calibri"/>
        <scheme val="none"/>
      </font>
      <numFmt numFmtId="2" formatCode="0.00"/>
      <fill>
        <patternFill patternType="none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9"/>
        <color rgb="FF000000"/>
        <name val="Calibri"/>
        <scheme val="none"/>
      </font>
      <numFmt numFmtId="1" formatCode="0"/>
      <fill>
        <patternFill patternType="none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9"/>
        <color rgb="FF000000"/>
        <name val="Calibri"/>
        <scheme val="none"/>
      </font>
      <numFmt numFmtId="165" formatCode="0.0"/>
      <fill>
        <patternFill patternType="none">
          <fgColor rgb="FF000000"/>
          <bgColor rgb="FFFFFFFF"/>
        </patternFill>
      </fill>
    </dxf>
    <dxf>
      <font>
        <b/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/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/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/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/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/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/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/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/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/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rgb="FF000000"/>
        <name val="Calibri"/>
        <scheme val="none"/>
      </font>
      <fill>
        <patternFill patternType="none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1" formatCode="0"/>
      <fill>
        <patternFill patternType="none">
          <fgColor rgb="FF000000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165" formatCode="0.0"/>
      <fill>
        <patternFill patternType="none">
          <fgColor rgb="FF000000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2" formatCode="0.00"/>
      <fill>
        <patternFill patternType="none">
          <fgColor rgb="FF000000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1" formatCode="0"/>
      <fill>
        <patternFill patternType="none">
          <fgColor rgb="FF000000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none"/>
      </font>
      <numFmt numFmtId="165" formatCode="0.0"/>
      <fill>
        <patternFill patternType="none">
          <fgColor rgb="FF000000"/>
          <bgColor rgb="FFFFFFFF"/>
        </patternFill>
      </fill>
    </dxf>
    <dxf>
      <font>
        <b/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/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/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/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/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/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/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/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/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/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rgb="FF000000"/>
        <name val="Calibri"/>
        <scheme val="none"/>
      </font>
      <fill>
        <patternFill patternType="none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rgb="FF000000"/>
        <name val="Calibri"/>
        <scheme val="none"/>
      </font>
      <numFmt numFmtId="1" formatCode="0"/>
      <fill>
        <patternFill patternType="none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9"/>
        <color rgb="FF000000"/>
        <name val="Calibri"/>
        <scheme val="none"/>
      </font>
      <numFmt numFmtId="165" formatCode="0.0"/>
      <fill>
        <patternFill patternType="none">
          <fgColor rgb="FF000000"/>
          <bgColor rgb="FFFFFFFF"/>
        </patternFill>
      </fill>
    </dxf>
    <dxf>
      <font>
        <b/>
        <strike val="0"/>
        <outline val="0"/>
        <shadow val="0"/>
        <u val="none"/>
        <vertAlign val="baseline"/>
        <sz val="9"/>
        <color auto="1"/>
        <name val="Calibri"/>
        <scheme val="none"/>
      </font>
      <numFmt numFmtId="2" formatCode="0.00"/>
      <fill>
        <patternFill patternType="none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9"/>
        <color rgb="FF000000"/>
        <name val="Calibri"/>
        <scheme val="none"/>
      </font>
      <numFmt numFmtId="1" formatCode="0"/>
      <fill>
        <patternFill patternType="none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9"/>
        <color rgb="FF000000"/>
        <name val="Calibri"/>
        <scheme val="none"/>
      </font>
      <numFmt numFmtId="165" formatCode="0.0"/>
      <fill>
        <patternFill patternType="none">
          <fgColor rgb="FF000000"/>
          <bgColor rgb="FFFFFFFF"/>
        </patternFill>
      </fill>
    </dxf>
    <dxf>
      <font>
        <b/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/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/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/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/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/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/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/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/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/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rgb="FF000000"/>
        <name val="Calibri"/>
        <scheme val="none"/>
      </font>
      <fill>
        <patternFill patternType="none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rgb="FF000000"/>
        <name val="Calibri"/>
        <scheme val="none"/>
      </font>
      <numFmt numFmtId="165" formatCode="0.0"/>
      <fill>
        <patternFill patternType="none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9"/>
        <color rgb="FF000000"/>
        <name val="Calibri"/>
        <scheme val="none"/>
      </font>
      <numFmt numFmtId="165" formatCode="0.0"/>
      <fill>
        <patternFill patternType="none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9"/>
        <color rgb="FF000000"/>
        <name val="Calibri"/>
        <scheme val="none"/>
      </font>
      <numFmt numFmtId="165" formatCode="0.0"/>
      <fill>
        <patternFill patternType="none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9"/>
        <color rgb="FF000000"/>
        <name val="Calibri"/>
        <scheme val="none"/>
      </font>
      <numFmt numFmtId="165" formatCode="0.0"/>
      <fill>
        <patternFill patternType="none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9"/>
        <color rgb="FF000000"/>
        <name val="Calibri"/>
        <scheme val="none"/>
      </font>
      <numFmt numFmtId="165" formatCode="0.0"/>
      <fill>
        <patternFill patternType="none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9"/>
        <color rgb="FF000000"/>
        <name val="Calibri"/>
        <scheme val="none"/>
      </font>
      <numFmt numFmtId="165" formatCode="0.0"/>
      <fill>
        <patternFill patternType="none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9"/>
        <color rgb="FF000000"/>
        <name val="Calibri"/>
        <scheme val="none"/>
      </font>
      <numFmt numFmtId="165" formatCode="0.0"/>
      <fill>
        <patternFill patternType="none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9"/>
        <color rgb="FF000000"/>
        <name val="Calibri"/>
        <scheme val="none"/>
      </font>
      <numFmt numFmtId="165" formatCode="0.0"/>
      <fill>
        <patternFill patternType="none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9"/>
        <color rgb="FF000000"/>
        <name val="Calibri"/>
        <scheme val="none"/>
      </font>
      <numFmt numFmtId="165" formatCode="0.0"/>
      <fill>
        <patternFill patternType="none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9"/>
        <color rgb="FF000000"/>
        <name val="Calibri"/>
        <scheme val="none"/>
      </font>
      <numFmt numFmtId="165" formatCode="0.0"/>
      <fill>
        <patternFill patternType="none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9"/>
        <color rgb="FF000000"/>
        <name val="Calibri"/>
        <scheme val="none"/>
      </font>
      <numFmt numFmtId="165" formatCode="0.0"/>
      <fill>
        <patternFill patternType="none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9"/>
        <color rgb="FF000000"/>
        <name val="Calibri"/>
        <scheme val="none"/>
      </font>
      <numFmt numFmtId="165" formatCode="0.0"/>
      <fill>
        <patternFill patternType="none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9"/>
        <color rgb="FF000000"/>
        <name val="Calibri"/>
        <scheme val="none"/>
      </font>
      <numFmt numFmtId="165" formatCode="0.0"/>
      <fill>
        <patternFill patternType="none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9"/>
        <color rgb="FF000000"/>
        <name val="Calibri"/>
        <scheme val="none"/>
      </font>
      <numFmt numFmtId="165" formatCode="0.0"/>
      <fill>
        <patternFill patternType="none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9"/>
        <color rgb="FF000000"/>
        <name val="Calibri"/>
        <scheme val="none"/>
      </font>
      <numFmt numFmtId="165" formatCode="0.0"/>
      <fill>
        <patternFill patternType="none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9"/>
        <color rgb="FF000000"/>
        <name val="Calibri"/>
        <scheme val="none"/>
      </font>
      <numFmt numFmtId="165" formatCode="0.0"/>
      <fill>
        <patternFill patternType="none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9"/>
        <color rgb="FF000000"/>
        <name val="Calibri"/>
        <scheme val="none"/>
      </font>
      <numFmt numFmtId="165" formatCode="0.0"/>
      <fill>
        <patternFill patternType="none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9"/>
        <color rgb="FF000000"/>
        <name val="Calibri"/>
        <scheme val="none"/>
      </font>
      <numFmt numFmtId="165" formatCode="0.0"/>
      <fill>
        <patternFill patternType="none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9"/>
        <color rgb="FF000000"/>
        <name val="Calibri"/>
        <scheme val="none"/>
      </font>
      <numFmt numFmtId="165" formatCode="0.0"/>
      <fill>
        <patternFill patternType="none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9"/>
        <color rgb="FF000000"/>
        <name val="Calibri"/>
        <scheme val="none"/>
      </font>
      <numFmt numFmtId="165" formatCode="0.0"/>
      <fill>
        <patternFill patternType="none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rgb="FF000000"/>
        <name val="Calibri"/>
        <scheme val="none"/>
      </font>
      <fill>
        <patternFill patternType="none">
          <fgColor rgb="FF000000"/>
          <bgColor rgb="FFFFFFFF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165" formatCode="0.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0.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0.0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65" formatCode="0.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" formatCode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9" formatCode="m/d/yyyy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color rgb="FFFF0000"/>
      </font>
    </dxf>
    <dxf>
      <fill>
        <patternFill>
          <bgColor theme="4" tint="0.59996337778862885"/>
        </patternFill>
      </fill>
    </dxf>
    <dxf>
      <fill>
        <patternFill>
          <bgColor theme="0" tint="-0.24994659260841701"/>
        </patternFill>
      </fill>
    </dxf>
    <dxf>
      <font>
        <color rgb="FFFF0000"/>
      </font>
    </dxf>
    <dxf>
      <fill>
        <patternFill>
          <bgColor theme="4" tint="0.59996337778862885"/>
        </patternFill>
      </fill>
    </dxf>
    <dxf>
      <fill>
        <patternFill>
          <bgColor theme="0" tint="-0.24994659260841701"/>
        </patternFill>
      </fill>
    </dxf>
    <dxf>
      <font>
        <color rgb="FFFF0000"/>
      </font>
    </dxf>
    <dxf>
      <fill>
        <patternFill>
          <bgColor theme="4" tint="0.59996337778862885"/>
        </patternFill>
      </fill>
    </dxf>
    <dxf>
      <fill>
        <patternFill>
          <bgColor theme="0" tint="-0.24994659260841701"/>
        </patternFill>
      </fill>
    </dxf>
    <dxf>
      <font>
        <color rgb="FFFF0000"/>
      </font>
    </dxf>
    <dxf>
      <fill>
        <patternFill>
          <bgColor theme="4" tint="0.59996337778862885"/>
        </patternFill>
      </fill>
    </dxf>
    <dxf>
      <fill>
        <patternFill>
          <bgColor theme="0" tint="-0.24994659260841701"/>
        </patternFill>
      </fill>
    </dxf>
    <dxf>
      <font>
        <color rgb="FFFF0000"/>
      </font>
    </dxf>
    <dxf>
      <fill>
        <patternFill>
          <bgColor theme="4" tint="0.59996337778862885"/>
        </patternFill>
      </fill>
    </dxf>
    <dxf>
      <fill>
        <patternFill>
          <bgColor theme="0" tint="-0.24994659260841701"/>
        </patternFill>
      </fill>
    </dxf>
    <dxf>
      <font>
        <color rgb="FFFF0000"/>
      </font>
    </dxf>
    <dxf>
      <fill>
        <patternFill>
          <bgColor theme="4" tint="0.59996337778862885"/>
        </patternFill>
      </fill>
    </dxf>
    <dxf>
      <fill>
        <patternFill>
          <bgColor theme="0" tint="-0.24994659260841701"/>
        </patternFill>
      </fill>
    </dxf>
    <dxf>
      <font>
        <color rgb="FFFF0000"/>
      </font>
    </dxf>
    <dxf>
      <fill>
        <patternFill>
          <bgColor theme="4" tint="0.59996337778862885"/>
        </patternFill>
      </fill>
    </dxf>
    <dxf>
      <fill>
        <patternFill>
          <bgColor theme="0" tint="-0.24994659260841701"/>
        </patternFill>
      </fill>
    </dxf>
    <dxf>
      <border>
        <bottom style="dashed">
          <color auto="1"/>
        </bottom>
        <vertical/>
        <horizontal/>
      </border>
    </dxf>
    <dxf>
      <border>
        <bottom style="hair">
          <color auto="1"/>
        </bottom>
        <vertical/>
        <horizontal/>
      </border>
    </dxf>
    <dxf>
      <border>
        <bottom style="dashed">
          <color auto="1"/>
        </bottom>
        <vertical/>
        <horizontal/>
      </border>
    </dxf>
    <dxf>
      <border>
        <bottom style="hair">
          <color auto="1"/>
        </bottom>
        <vertical/>
        <horizontal/>
      </border>
    </dxf>
    <dxf>
      <border>
        <bottom style="dashed">
          <color auto="1"/>
        </bottom>
        <vertical/>
        <horizontal/>
      </border>
    </dxf>
    <dxf>
      <border>
        <bottom style="hair">
          <color auto="1"/>
        </bottom>
        <vertical/>
        <horizontal/>
      </border>
    </dxf>
    <dxf>
      <border>
        <bottom style="dashed">
          <color auto="1"/>
        </bottom>
        <vertical/>
        <horizontal/>
      </border>
    </dxf>
    <dxf>
      <border>
        <bottom style="hair">
          <color auto="1"/>
        </bottom>
        <vertical/>
        <horizontal/>
      </border>
    </dxf>
    <dxf>
      <border>
        <bottom style="dotted">
          <color auto="1"/>
        </bottom>
        <vertical/>
        <horizontal/>
      </border>
    </dxf>
    <dxf>
      <border>
        <bottom style="dashed">
          <color auto="1"/>
        </bottom>
        <vertical/>
        <horizontal/>
      </border>
    </dxf>
    <dxf>
      <border>
        <bottom style="hair">
          <color auto="1"/>
        </bottom>
        <vertical/>
        <horizontal/>
      </border>
    </dxf>
    <dxf>
      <border>
        <bottom style="dashed">
          <color auto="1"/>
        </bottom>
        <vertical/>
        <horizontal/>
      </border>
    </dxf>
    <dxf>
      <border>
        <bottom style="hair">
          <color auto="1"/>
        </bottom>
        <vertical/>
        <horizontal/>
      </border>
    </dxf>
    <dxf>
      <border>
        <bottom style="dashed">
          <color auto="1"/>
        </bottom>
        <vertical/>
        <horizontal/>
      </border>
    </dxf>
    <dxf>
      <border>
        <bottom style="hair">
          <color auto="1"/>
        </bottom>
        <vertical/>
        <horizontal/>
      </border>
    </dxf>
    <dxf>
      <border>
        <bottom style="dashed">
          <color auto="1"/>
        </bottom>
        <vertical/>
        <horizontal/>
      </border>
    </dxf>
    <dxf>
      <border>
        <bottom style="hair">
          <color auto="1"/>
        </bottom>
        <vertical/>
        <horizontal/>
      </border>
    </dxf>
    <dxf>
      <border>
        <bottom style="dashed">
          <color auto="1"/>
        </bottom>
        <vertical/>
        <horizontal/>
      </border>
    </dxf>
    <dxf>
      <border>
        <bottom style="hair">
          <color auto="1"/>
        </bottom>
        <vertical/>
        <horizontal/>
      </border>
    </dxf>
    <dxf>
      <border>
        <bottom style="dashed">
          <color auto="1"/>
        </bottom>
        <vertical/>
        <horizontal/>
      </border>
    </dxf>
    <dxf>
      <border>
        <bottom style="hair">
          <color auto="1"/>
        </bottom>
        <vertical/>
        <horizontal/>
      </border>
    </dxf>
    <dxf>
      <border>
        <bottom style="dashed">
          <color auto="1"/>
        </bottom>
        <vertical/>
        <horizontal/>
      </border>
    </dxf>
    <dxf>
      <border>
        <bottom style="hair">
          <color auto="1"/>
        </bottom>
        <vertical/>
        <horizontal/>
      </border>
    </dxf>
    <dxf>
      <border>
        <bottom style="dashed">
          <color auto="1"/>
        </bottom>
        <vertical/>
        <horizontal/>
      </border>
    </dxf>
    <dxf>
      <border>
        <bottom style="hair">
          <color auto="1"/>
        </bottom>
        <vertical/>
        <horizontal/>
      </border>
    </dxf>
    <dxf>
      <border>
        <bottom style="dashed">
          <color auto="1"/>
        </bottom>
        <vertical/>
        <horizontal/>
      </border>
    </dxf>
    <dxf>
      <border>
        <bottom style="hair">
          <color auto="1"/>
        </bottom>
        <vertical/>
        <horizontal/>
      </border>
    </dxf>
    <dxf>
      <border>
        <bottom style="dashed">
          <color auto="1"/>
        </bottom>
        <vertical/>
        <horizontal/>
      </border>
    </dxf>
    <dxf>
      <border>
        <bottom style="hair">
          <color auto="1"/>
        </bottom>
        <vertical/>
        <horizontal/>
      </border>
    </dxf>
    <dxf>
      <border>
        <bottom style="dashed">
          <color auto="1"/>
        </bottom>
        <vertical/>
        <horizontal/>
      </border>
    </dxf>
    <dxf>
      <border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2" formatCode="0.00"/>
      <protection locked="1" hidden="0"/>
    </dxf>
    <dxf>
      <font>
        <strike val="0"/>
        <outline val="0"/>
        <shadow val="0"/>
        <u val="none"/>
        <vertAlign val="baseline"/>
        <sz val="9"/>
        <name val="Calibri"/>
        <scheme val="minor"/>
      </font>
      <numFmt numFmtId="2" formatCode="0.0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protection locked="1" hidden="0"/>
    </dxf>
    <dxf>
      <font>
        <strike val="0"/>
        <outline val="0"/>
        <shadow val="0"/>
        <u val="none"/>
        <vertAlign val="baseline"/>
        <sz val="9"/>
        <name val="Calibri"/>
        <scheme val="minor"/>
      </font>
      <numFmt numFmtId="0" formatCode="General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protection locked="1" hidden="0"/>
    </dxf>
    <dxf>
      <font>
        <strike val="0"/>
        <outline val="0"/>
        <shadow val="0"/>
        <u val="none"/>
        <vertAlign val="baseline"/>
        <sz val="9"/>
        <name val="Calibri"/>
        <scheme val="minor"/>
      </font>
      <numFmt numFmtId="0" formatCode="General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protection locked="1" hidden="0"/>
    </dxf>
    <dxf>
      <font>
        <strike val="0"/>
        <outline val="0"/>
        <shadow val="0"/>
        <u val="none"/>
        <vertAlign val="baseline"/>
        <sz val="9"/>
        <name val="Calibri"/>
        <scheme val="minor"/>
      </font>
      <numFmt numFmtId="0" formatCode="General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protection locked="1" hidden="0"/>
    </dxf>
    <dxf>
      <font>
        <strike val="0"/>
        <outline val="0"/>
        <shadow val="0"/>
        <u val="none"/>
        <vertAlign val="baseline"/>
        <sz val="9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protection locked="1" hidden="0"/>
    </dxf>
    <dxf>
      <font>
        <strike val="0"/>
        <outline val="0"/>
        <shadow val="0"/>
        <u val="none"/>
        <vertAlign val="baseline"/>
        <sz val="9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protection locked="1" hidden="0"/>
    </dxf>
    <dxf>
      <font>
        <strike val="0"/>
        <outline val="0"/>
        <shadow val="0"/>
        <u val="none"/>
        <vertAlign val="baseline"/>
        <sz val="9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protection locked="1" hidden="0"/>
    </dxf>
    <dxf>
      <font>
        <strike val="0"/>
        <outline val="0"/>
        <shadow val="0"/>
        <u val="none"/>
        <vertAlign val="baseline"/>
        <sz val="9"/>
        <name val="Calibri"/>
        <scheme val="minor"/>
      </font>
      <numFmt numFmtId="166" formatCode="_(* #,##0_);_(* \(#,##0\);_(* &quot;-&quot;??_);_(@_)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protection locked="1" hidden="0"/>
    </dxf>
    <dxf>
      <font>
        <strike val="0"/>
        <outline val="0"/>
        <shadow val="0"/>
        <u val="none"/>
        <vertAlign val="baseline"/>
        <sz val="9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0" formatCode="General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protection locked="1" hidden="0"/>
    </dxf>
    <dxf>
      <font>
        <strike val="0"/>
        <outline val="0"/>
        <shadow val="0"/>
        <u val="none"/>
        <vertAlign val="baseline"/>
        <sz val="9"/>
        <name val="Calibri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protection locked="1" hidden="0"/>
    </dxf>
    <dxf>
      <font>
        <strike val="0"/>
        <outline val="0"/>
        <shadow val="0"/>
        <u val="none"/>
        <vertAlign val="baseline"/>
        <sz val="9"/>
        <name val="Calibri"/>
        <scheme val="minor"/>
      </font>
    </dxf>
    <dxf>
      <protection locked="1" hidden="0"/>
    </dxf>
    <dxf>
      <font>
        <strike val="0"/>
        <outline val="0"/>
        <shadow val="0"/>
        <u val="none"/>
        <vertAlign val="baseline"/>
        <sz val="9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scheme val="minor"/>
      </font>
      <numFmt numFmtId="0" formatCode="General"/>
      <protection locked="1" hidden="0"/>
    </dxf>
    <dxf>
      <font>
        <strike val="0"/>
        <outline val="0"/>
        <shadow val="0"/>
        <u val="none"/>
        <vertAlign val="baseline"/>
        <sz val="9"/>
        <name val="Calibri"/>
        <scheme val="minor"/>
      </font>
      <numFmt numFmtId="0" formatCode="General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6" formatCode="_(* #,##0_);_(* \(#,##0\);_(* &quot;-&quot;??_);_(@_)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9" formatCode="_(* #,##0.000_);_(* \(#,##0.000\);_(* &quot;-&quot;??_);_(@_)"/>
      <protection locked="1" hidden="0"/>
    </dxf>
    <dxf>
      <font>
        <strike val="0"/>
        <outline val="0"/>
        <shadow val="0"/>
        <u val="none"/>
        <vertAlign val="baseline"/>
        <sz val="9"/>
        <name val="Calibri"/>
        <scheme val="minor"/>
      </font>
      <protection locked="0" hidden="0"/>
    </dxf>
    <dxf>
      <font>
        <strike val="0"/>
        <outline val="0"/>
        <shadow val="0"/>
        <u val="none"/>
        <vertAlign val="baseline"/>
        <sz val="9"/>
        <name val="Calibri"/>
        <scheme val="minor"/>
      </font>
      <protection locked="0" hidden="0"/>
    </dxf>
    <dxf>
      <font>
        <strike val="0"/>
        <outline val="0"/>
        <shadow val="0"/>
        <u val="none"/>
        <vertAlign val="baseline"/>
        <sz val="9"/>
        <name val="Calibri"/>
        <scheme val="minor"/>
      </font>
      <numFmt numFmtId="19" formatCode="m/d/yyyy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9" formatCode="m/d/yyyy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2" formatCode="0.0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2" formatCode="0.00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9" formatCode="m/d/yyyy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6" formatCode="_(* #,##0_);_(* \(#,##0\);_(* &quot;-&quot;??_);_(@_)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protection locked="0" hidden="0"/>
    </dxf>
    <dxf>
      <font>
        <strike val="0"/>
        <outline val="0"/>
        <shadow val="0"/>
        <u val="none"/>
        <vertAlign val="baseline"/>
        <sz val="9"/>
        <name val="Calibri"/>
        <scheme val="minor"/>
      </font>
      <protection locked="0" hidden="0"/>
    </dxf>
    <dxf>
      <font>
        <strike val="0"/>
        <outline val="0"/>
        <shadow val="0"/>
        <u val="none"/>
        <vertAlign val="baseline"/>
        <sz val="9"/>
        <name val="Calibri"/>
        <scheme val="minor"/>
      </font>
      <numFmt numFmtId="165" formatCode="0.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6" formatCode="_(* #,##0_);_(* \(#,##0\);_(* &quot;-&quot;??_);_(@_)"/>
      <protection locked="0" hidden="0"/>
    </dxf>
    <dxf>
      <font>
        <strike val="0"/>
        <outline val="0"/>
        <shadow val="0"/>
        <u val="none"/>
        <vertAlign val="baseline"/>
        <sz val="9"/>
        <name val="Calibri"/>
        <scheme val="minor"/>
      </font>
      <protection locked="0" hidden="0"/>
    </dxf>
    <dxf>
      <font>
        <strike val="0"/>
        <outline val="0"/>
        <shadow val="0"/>
        <u val="none"/>
        <vertAlign val="baseline"/>
        <sz val="9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name val="Calibri"/>
        <scheme val="minor"/>
      </font>
      <alignment horizontal="general" vertical="bottom" textRotation="0" wrapText="0" indent="0" justifyLastLine="0" shrinkToFit="0" readingOrder="0"/>
    </dxf>
    <dxf>
      <border>
        <bottom style="dashed">
          <color auto="1"/>
        </bottom>
        <vertical/>
        <horizontal/>
      </border>
    </dxf>
    <dxf>
      <border>
        <bottom style="hair">
          <color auto="1"/>
        </bottom>
        <vertical/>
        <horizontal/>
      </border>
    </dxf>
    <dxf>
      <border>
        <bottom style="dashed">
          <color auto="1"/>
        </bottom>
        <vertical/>
        <horizontal/>
      </border>
    </dxf>
    <dxf>
      <border>
        <bottom style="hair">
          <color auto="1"/>
        </bottom>
        <vertical/>
        <horizontal/>
      </border>
    </dxf>
    <dxf>
      <border>
        <bottom style="dashed">
          <color auto="1"/>
        </bottom>
        <vertical/>
        <horizontal/>
      </border>
    </dxf>
    <dxf>
      <border>
        <bottom style="hair">
          <color auto="1"/>
        </bottom>
        <vertical/>
        <horizontal/>
      </border>
    </dxf>
    <dxf>
      <border>
        <bottom style="dashed">
          <color auto="1"/>
        </bottom>
        <vertical/>
        <horizontal/>
      </border>
    </dxf>
    <dxf>
      <border>
        <bottom style="hair">
          <color auto="1"/>
        </bottom>
        <vertical/>
        <horizontal/>
      </border>
    </dxf>
    <dxf>
      <border>
        <bottom style="dashed">
          <color auto="1"/>
        </bottom>
        <vertical/>
        <horizontal/>
      </border>
    </dxf>
    <dxf>
      <border>
        <bottom style="hair">
          <color auto="1"/>
        </bottom>
        <vertical/>
        <horizontal/>
      </border>
    </dxf>
    <dxf>
      <border>
        <bottom style="dashed">
          <color auto="1"/>
        </bottom>
        <vertical/>
        <horizontal/>
      </border>
    </dxf>
    <dxf>
      <border>
        <bottom style="hair">
          <color auto="1"/>
        </bottom>
        <vertical/>
        <horizontal/>
      </border>
    </dxf>
    <dxf>
      <border>
        <bottom style="dashed">
          <color auto="1"/>
        </bottom>
        <vertical/>
        <horizontal/>
      </border>
    </dxf>
    <dxf>
      <border>
        <bottom style="hair">
          <color auto="1"/>
        </bottom>
        <vertical/>
        <horizontal/>
      </border>
    </dxf>
    <dxf>
      <border>
        <bottom style="dashed">
          <color auto="1"/>
        </bottom>
        <vertical/>
        <horizontal/>
      </border>
    </dxf>
    <dxf>
      <border>
        <bottom style="hair">
          <color auto="1"/>
        </bottom>
        <vertical/>
        <horizontal/>
      </border>
    </dxf>
    <dxf>
      <border>
        <bottom style="dashed">
          <color auto="1"/>
        </bottom>
        <vertical/>
        <horizontal/>
      </border>
    </dxf>
    <dxf>
      <border>
        <bottom style="hair">
          <color auto="1"/>
        </bottom>
        <vertical/>
        <horizontal/>
      </border>
    </dxf>
    <dxf>
      <border>
        <bottom style="dashed">
          <color auto="1"/>
        </bottom>
        <vertical/>
        <horizontal/>
      </border>
    </dxf>
    <dxf>
      <border>
        <bottom style="hair">
          <color auto="1"/>
        </bottom>
        <vertical/>
        <horizontal/>
      </border>
    </dxf>
    <dxf>
      <border>
        <bottom style="dashed">
          <color auto="1"/>
        </bottom>
        <vertical/>
        <horizontal/>
      </border>
    </dxf>
    <dxf>
      <border>
        <bottom style="hair">
          <color auto="1"/>
        </bottom>
        <vertical/>
        <horizontal/>
      </border>
    </dxf>
    <dxf>
      <border>
        <bottom style="dashed">
          <color auto="1"/>
        </bottom>
        <vertical/>
        <horizontal/>
      </border>
    </dxf>
    <dxf>
      <border>
        <bottom style="hair">
          <color auto="1"/>
        </bottom>
        <vertical/>
        <horizontal/>
      </border>
    </dxf>
    <dxf>
      <border>
        <bottom style="dashed">
          <color auto="1"/>
        </bottom>
        <vertical/>
        <horizontal/>
      </border>
    </dxf>
    <dxf>
      <border>
        <bottom style="hair">
          <color auto="1"/>
        </bottom>
        <vertical/>
        <horizontal/>
      </border>
    </dxf>
    <dxf>
      <border>
        <bottom style="dashed">
          <color auto="1"/>
        </bottom>
        <vertical/>
        <horizontal/>
      </border>
    </dxf>
    <dxf>
      <border>
        <bottom style="hair">
          <color auto="1"/>
        </bottom>
        <vertical/>
        <horizontal/>
      </border>
    </dxf>
    <dxf>
      <border>
        <bottom style="dashed">
          <color auto="1"/>
        </bottom>
        <vertical/>
        <horizontal/>
      </border>
    </dxf>
    <dxf>
      <border>
        <bottom style="hair">
          <color auto="1"/>
        </bottom>
        <vertical/>
        <horizontal/>
      </border>
    </dxf>
    <dxf>
      <border>
        <bottom style="dashed">
          <color auto="1"/>
        </bottom>
        <vertical/>
        <horizontal/>
      </border>
    </dxf>
    <dxf>
      <border>
        <bottom style="hair">
          <color auto="1"/>
        </bottom>
        <vertical/>
        <horizontal/>
      </border>
    </dxf>
    <dxf>
      <border>
        <bottom style="dotted">
          <color auto="1"/>
        </bottom>
        <vertical/>
        <horizontal/>
      </border>
    </dxf>
    <dxf>
      <border>
        <bottom style="dashed">
          <color auto="1"/>
        </bottom>
        <vertical/>
        <horizontal/>
      </border>
    </dxf>
    <dxf>
      <border>
        <bottom style="hair">
          <color auto="1"/>
        </bottom>
        <vertical/>
        <horizontal/>
      </border>
    </dxf>
    <dxf>
      <border>
        <bottom style="dashed">
          <color auto="1"/>
        </bottom>
        <vertical/>
        <horizontal/>
      </border>
    </dxf>
    <dxf>
      <border>
        <bottom style="hair">
          <color auto="1"/>
        </bottom>
        <vertical/>
        <horizontal/>
      </border>
    </dxf>
    <dxf>
      <border>
        <bottom style="dashed">
          <color auto="1"/>
        </bottom>
        <vertical/>
        <horizontal/>
      </border>
    </dxf>
    <dxf>
      <border>
        <bottom style="hair">
          <color auto="1"/>
        </bottom>
        <vertical/>
        <horizontal/>
      </border>
    </dxf>
    <dxf>
      <border>
        <bottom style="dashed">
          <color auto="1"/>
        </bottom>
        <vertical/>
        <horizontal/>
      </border>
    </dxf>
    <dxf>
      <border>
        <bottom style="hair">
          <color auto="1"/>
        </bottom>
        <vertical/>
        <horizontal/>
      </border>
    </dxf>
    <dxf>
      <border>
        <bottom style="dashed">
          <color auto="1"/>
        </bottom>
        <vertical/>
        <horizontal/>
      </border>
    </dxf>
    <dxf>
      <border>
        <bottom style="hair">
          <color auto="1"/>
        </bottom>
        <vertical/>
        <horizontal/>
      </border>
    </dxf>
    <dxf>
      <border>
        <bottom style="dotted">
          <color auto="1"/>
        </bottom>
        <vertical/>
        <horizontal/>
      </border>
    </dxf>
    <dxf>
      <border>
        <bottom style="dashed">
          <color auto="1"/>
        </bottom>
        <vertical/>
        <horizontal/>
      </border>
    </dxf>
    <dxf>
      <border>
        <bottom style="hair">
          <color auto="1"/>
        </bottom>
        <vertical/>
        <horizontal/>
      </border>
    </dxf>
    <dxf>
      <border>
        <bottom style="dashed">
          <color auto="1"/>
        </bottom>
        <vertical/>
        <horizontal/>
      </border>
    </dxf>
    <dxf>
      <border>
        <bottom style="hair">
          <color auto="1"/>
        </bottom>
        <vertical/>
        <horizontal/>
      </border>
    </dxf>
    <dxf>
      <border>
        <bottom style="dashed">
          <color auto="1"/>
        </bottom>
        <vertical/>
        <horizontal/>
      </border>
    </dxf>
    <dxf>
      <border>
        <bottom style="hair">
          <color auto="1"/>
        </bottom>
        <vertical/>
        <horizontal/>
      </border>
    </dxf>
    <dxf>
      <border>
        <bottom style="dashed">
          <color auto="1"/>
        </bottom>
        <vertical/>
        <horizontal/>
      </border>
    </dxf>
    <dxf>
      <border>
        <bottom style="hair">
          <color auto="1"/>
        </bottom>
        <vertical/>
        <horizontal/>
      </border>
    </dxf>
    <dxf>
      <border>
        <bottom style="dashed">
          <color auto="1"/>
        </bottom>
        <vertical/>
        <horizontal/>
      </border>
    </dxf>
    <dxf>
      <border>
        <bottom style="hair">
          <color auto="1"/>
        </bottom>
        <vertical/>
        <horizontal/>
      </border>
    </dxf>
    <dxf>
      <border>
        <bottom style="dashed">
          <color auto="1"/>
        </bottom>
        <vertical/>
        <horizontal/>
      </border>
    </dxf>
    <dxf>
      <border>
        <bottom style="hair">
          <color auto="1"/>
        </bottom>
        <vertical/>
        <horizontal/>
      </border>
    </dxf>
    <dxf>
      <border>
        <bottom style="dashed">
          <color auto="1"/>
        </bottom>
        <vertical/>
        <horizontal/>
      </border>
    </dxf>
    <dxf>
      <border>
        <bottom style="hair">
          <color auto="1"/>
        </bottom>
        <vertical/>
        <horizontal/>
      </border>
    </dxf>
    <dxf>
      <border>
        <bottom style="dashed">
          <color auto="1"/>
        </bottom>
        <vertical/>
        <horizontal/>
      </border>
    </dxf>
    <dxf>
      <border>
        <bottom style="hair">
          <color auto="1"/>
        </bottom>
        <vertical/>
        <horizontal/>
      </border>
    </dxf>
    <dxf>
      <border>
        <bottom style="dashed">
          <color auto="1"/>
        </bottom>
        <vertical/>
        <horizontal/>
      </border>
    </dxf>
    <dxf>
      <border>
        <bottom style="hair">
          <color auto="1"/>
        </bottom>
        <vertical/>
        <horizontal/>
      </border>
    </dxf>
    <dxf>
      <border>
        <bottom style="dashed">
          <color auto="1"/>
        </bottom>
        <vertical/>
        <horizontal/>
      </border>
    </dxf>
    <dxf>
      <border>
        <bottom style="hair">
          <color auto="1"/>
        </bottom>
        <vertical/>
        <horizontal/>
      </border>
    </dxf>
    <dxf>
      <border>
        <bottom style="dashed">
          <color auto="1"/>
        </bottom>
        <vertical/>
        <horizontal/>
      </border>
    </dxf>
    <dxf>
      <border>
        <bottom style="hair">
          <color auto="1"/>
        </bottom>
        <vertical/>
        <horizontal/>
      </border>
    </dxf>
    <dxf>
      <border>
        <bottom style="dashed">
          <color auto="1"/>
        </bottom>
        <vertical/>
        <horizontal/>
      </border>
    </dxf>
    <dxf>
      <border>
        <bottom style="hair">
          <color auto="1"/>
        </bottom>
        <vertical/>
        <horizontal/>
      </border>
    </dxf>
    <dxf>
      <border>
        <bottom style="dashed">
          <color auto="1"/>
        </bottom>
        <vertical/>
        <horizontal/>
      </border>
    </dxf>
    <dxf>
      <border>
        <bottom style="hair">
          <color auto="1"/>
        </bottom>
        <vertical/>
        <horizontal/>
      </border>
    </dxf>
  </dxfs>
  <tableStyles count="0" defaultTableStyle="TableStyleMedium2" defaultPivotStyle="PivotStyleLight16"/>
  <colors>
    <mruColors>
      <color rgb="FFF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TV!$H$61</c:f>
              <c:strCache>
                <c:ptCount val="1"/>
                <c:pt idx="0">
                  <c:v>PD1+ISO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TV!$H$62:$H$72</c:f>
              <c:numCache>
                <c:formatCode>0.0</c:formatCode>
                <c:ptCount val="11"/>
                <c:pt idx="0">
                  <c:v>0</c:v>
                </c:pt>
                <c:pt idx="1">
                  <c:v>#N/A</c:v>
                </c:pt>
                <c:pt idx="2">
                  <c:v>5.5186148558778871</c:v>
                </c:pt>
                <c:pt idx="3">
                  <c:v>4.0135799173042592</c:v>
                </c:pt>
                <c:pt idx="4">
                  <c:v>7.3985161490509128</c:v>
                </c:pt>
                <c:pt idx="5">
                  <c:v>10.951963012506408</c:v>
                </c:pt>
                <c:pt idx="6">
                  <c:v>11.281204226437229</c:v>
                </c:pt>
                <c:pt idx="7">
                  <c:v>15.649117467636042</c:v>
                </c:pt>
                <c:pt idx="8">
                  <c:v>25.217775345391594</c:v>
                </c:pt>
                <c:pt idx="9">
                  <c:v>33.966717872398206</c:v>
                </c:pt>
                <c:pt idx="10">
                  <c:v>44.085117550818282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19-425A-91FC-ACA39849BAC6}"/>
            </c:ext>
          </c:extLst>
        </c:ser>
        <c:ser>
          <c:idx val="1"/>
          <c:order val="1"/>
          <c:tx>
            <c:strRef>
              <c:f>TV!$I$61</c:f>
              <c:strCache>
                <c:ptCount val="1"/>
                <c:pt idx="0">
                  <c:v>ISO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TV!$I$62:$I$72</c:f>
              <c:numCache>
                <c:formatCode>0.0</c:formatCode>
                <c:ptCount val="11"/>
                <c:pt idx="0">
                  <c:v>0</c:v>
                </c:pt>
                <c:pt idx="1">
                  <c:v>#N/A</c:v>
                </c:pt>
                <c:pt idx="2">
                  <c:v>5.7315249882413823</c:v>
                </c:pt>
                <c:pt idx="3">
                  <c:v>6.3088497629649254</c:v>
                </c:pt>
                <c:pt idx="4">
                  <c:v>8.2228479393046054</c:v>
                </c:pt>
                <c:pt idx="5">
                  <c:v>8.3939564848783927</c:v>
                </c:pt>
                <c:pt idx="6">
                  <c:v>10.030000811295086</c:v>
                </c:pt>
                <c:pt idx="7">
                  <c:v>13.316203854522882</c:v>
                </c:pt>
                <c:pt idx="8">
                  <c:v>14.781101150855775</c:v>
                </c:pt>
                <c:pt idx="9">
                  <c:v>20.663046956707856</c:v>
                </c:pt>
                <c:pt idx="10">
                  <c:v>25.750123875409159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19-425A-91FC-ACA39849BAC6}"/>
            </c:ext>
          </c:extLst>
        </c:ser>
        <c:ser>
          <c:idx val="2"/>
          <c:order val="2"/>
          <c:tx>
            <c:strRef>
              <c:f>TV!$J$61</c:f>
              <c:strCache>
                <c:ptCount val="1"/>
                <c:pt idx="0">
                  <c:v>PD1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TV!$J$62:$J$72</c:f>
              <c:numCache>
                <c:formatCode>0.0</c:formatCode>
                <c:ptCount val="11"/>
                <c:pt idx="0">
                  <c:v>0</c:v>
                </c:pt>
                <c:pt idx="1">
                  <c:v>#N/A</c:v>
                </c:pt>
                <c:pt idx="2">
                  <c:v>5.0108117987023277</c:v>
                </c:pt>
                <c:pt idx="3">
                  <c:v>6.8428602478561187</c:v>
                </c:pt>
                <c:pt idx="4">
                  <c:v>7.3836939054717661</c:v>
                </c:pt>
                <c:pt idx="5">
                  <c:v>7.9577691738340679</c:v>
                </c:pt>
                <c:pt idx="6">
                  <c:v>10.275210233688789</c:v>
                </c:pt>
                <c:pt idx="7">
                  <c:v>13.286444594512977</c:v>
                </c:pt>
                <c:pt idx="8">
                  <c:v>14.073774837392383</c:v>
                </c:pt>
                <c:pt idx="9">
                  <c:v>17.570690416562609</c:v>
                </c:pt>
                <c:pt idx="10">
                  <c:v>19.563484684662754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19-425A-91FC-ACA39849BAC6}"/>
            </c:ext>
          </c:extLst>
        </c:ser>
        <c:ser>
          <c:idx val="3"/>
          <c:order val="3"/>
          <c:tx>
            <c:strRef>
              <c:f>TV!$K$61</c:f>
              <c:strCache>
                <c:ptCount val="1"/>
                <c:pt idx="0">
                  <c:v>Con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TV!$K$62:$K$72</c:f>
              <c:numCache>
                <c:formatCode>0.0</c:formatCode>
                <c:ptCount val="11"/>
                <c:pt idx="0">
                  <c:v>0</c:v>
                </c:pt>
                <c:pt idx="1">
                  <c:v>#N/A</c:v>
                </c:pt>
                <c:pt idx="2">
                  <c:v>5.6627301828735632</c:v>
                </c:pt>
                <c:pt idx="3">
                  <c:v>8.0399805695080637</c:v>
                </c:pt>
                <c:pt idx="4">
                  <c:v>7.6362586863854434</c:v>
                </c:pt>
                <c:pt idx="5">
                  <c:v>6.4848110481708972</c:v>
                </c:pt>
                <c:pt idx="6">
                  <c:v>8.9949687111303724</c:v>
                </c:pt>
                <c:pt idx="7">
                  <c:v>12.230918262312692</c:v>
                </c:pt>
                <c:pt idx="8">
                  <c:v>19.480925985920905</c:v>
                </c:pt>
                <c:pt idx="9">
                  <c:v>28.816514759573398</c:v>
                </c:pt>
                <c:pt idx="10">
                  <c:v>32.294134048346749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119-425A-91FC-ACA39849B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154047"/>
        <c:axId val="245876559"/>
      </c:lineChart>
      <c:catAx>
        <c:axId val="242154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876559"/>
        <c:crosses val="autoZero"/>
        <c:auto val="1"/>
        <c:lblAlgn val="ctr"/>
        <c:lblOffset val="100"/>
        <c:noMultiLvlLbl val="0"/>
      </c:catAx>
      <c:valAx>
        <c:axId val="245876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154047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123226</xdr:colOff>
      <xdr:row>37</xdr:row>
      <xdr:rowOff>38857</xdr:rowOff>
    </xdr:from>
    <xdr:to>
      <xdr:col>61</xdr:col>
      <xdr:colOff>244232</xdr:colOff>
      <xdr:row>73</xdr:row>
      <xdr:rowOff>97693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F6E93E5-1385-41BF-9528-4361884958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5083</xdr:colOff>
      <xdr:row>2</xdr:row>
      <xdr:rowOff>0</xdr:rowOff>
    </xdr:from>
    <xdr:to>
      <xdr:col>10</xdr:col>
      <xdr:colOff>330202</xdr:colOff>
      <xdr:row>11</xdr:row>
      <xdr:rowOff>170251</xdr:rowOff>
    </xdr:to>
    <xdr:pic>
      <xdr:nvPicPr>
        <xdr:cNvPr id="2" name="table">
          <a:extLst>
            <a:ext uri="{FF2B5EF4-FFF2-40B4-BE49-F238E27FC236}">
              <a16:creationId xmlns:a16="http://schemas.microsoft.com/office/drawing/2014/main" id="{3D2C461C-F848-4A6A-BFF6-E42DE9ED36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3" y="438150"/>
          <a:ext cx="9983469" cy="454222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196375</xdr:rowOff>
    </xdr:from>
    <xdr:to>
      <xdr:col>10</xdr:col>
      <xdr:colOff>330202</xdr:colOff>
      <xdr:row>14</xdr:row>
      <xdr:rowOff>432595</xdr:rowOff>
    </xdr:to>
    <xdr:pic>
      <xdr:nvPicPr>
        <xdr:cNvPr id="3" name="table">
          <a:extLst>
            <a:ext uri="{FF2B5EF4-FFF2-40B4-BE49-F238E27FC236}">
              <a16:creationId xmlns:a16="http://schemas.microsoft.com/office/drawing/2014/main" id="{FD0F4B67-7FB8-41AE-8E8F-7A7353E3D6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006500"/>
          <a:ext cx="9988552" cy="164592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project%20with%20abdullah\results\COTI\in%20vivo\Animal%20study%20from%20Hideaki\XRT%20+%20COTI-2\20170720AnimalExp_COTI_XRT-HN31_AL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c Information"/>
      <sheetName val="Data Input"/>
      <sheetName val="Sheet1"/>
      <sheetName val="Survival"/>
      <sheetName val="TV"/>
      <sheetName val="%BW"/>
      <sheetName val="BW"/>
      <sheetName val="Stat"/>
      <sheetName val="Handwriting"/>
      <sheetName val="Dose"/>
      <sheetName val="Information"/>
      <sheetName val="formalin tissue LOG"/>
      <sheetName val="formalin tissue LOG (2)"/>
      <sheetName val="frozen sample log"/>
      <sheetName val="20170720AnimalExp_COTI_XRT-HN3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MouseList" displayName="MouseList" ref="A1:R121" totalsRowShown="0" headerRowDxfId="665" dataDxfId="664">
  <autoFilter ref="A1:R121" xr:uid="{00000000-0009-0000-0100-000005000000}"/>
  <sortState xmlns:xlrd2="http://schemas.microsoft.com/office/spreadsheetml/2017/richdata2" ref="A2:R121">
    <sortCondition ref="A1:A121"/>
  </sortState>
  <tableColumns count="18">
    <tableColumn id="1" xr3:uid="{00000000-0010-0000-0000-000001000000}" name="Mouse #" dataDxfId="663">
      <calculatedColumnFormula>IFERROR(RANK(MouseList[[#This Row],[Value for sorting]],MouseList[Value for sorting]),"")</calculatedColumnFormula>
    </tableColumn>
    <tableColumn id="2" xr3:uid="{00000000-0010-0000-0000-000002000000}" name="Tag #" dataDxfId="662"/>
    <tableColumn id="3" xr3:uid="{00000000-0010-0000-0000-000003000000}" name="Cage #" dataDxfId="661"/>
    <tableColumn id="5" xr3:uid="{00000000-0010-0000-0000-000005000000}" name="Initial BW" dataDxfId="660">
      <calculatedColumnFormula>INDEX(DataInput[],MATCH(MouseList[[#This Row],[Mouse '#]],DataInput[Mouse '#],0),MATCH("80% BW",'Data Input'!$3:$3,0)-1)*1.25</calculatedColumnFormula>
    </tableColumn>
    <tableColumn id="6" xr3:uid="{00000000-0010-0000-0000-000006000000}" name="Leakage" dataDxfId="659"/>
    <tableColumn id="14" xr3:uid="{00000000-0010-0000-0000-00000E000000}" name="Cell line" dataDxfId="658"/>
    <tableColumn id="7" xr3:uid="{00000000-0010-0000-0000-000007000000}" name="Group" dataDxfId="657" dataCellStyle="Comma"/>
    <tableColumn id="15" xr3:uid="{00000000-0010-0000-0000-00000F000000}" name="Tx starts" dataDxfId="656"/>
    <tableColumn id="18" xr3:uid="{00000000-0010-0000-0000-000012000000}" name="Day # before Tx starts" dataDxfId="655">
      <calculatedColumnFormula>IFERROR(INDEX('Data Input'!$J$1:$BF$3,3,MATCH(MouseList[[#This Row],[Tx starts]],'Data Input'!$J$1:$BF$1,1)),"")</calculatedColumnFormula>
    </tableColumn>
    <tableColumn id="17" xr3:uid="{00000000-0010-0000-0000-000011000000}" name="TV before Tx" dataDxfId="654">
      <calculatedColumnFormula>IFERROR(INDEX(TV[],MATCH(VALUE(MouseList[[#This Row],[Day '# before Tx starts]]),TV[Day '#],0),MATCH(TEXT(MouseList[[#This Row],[Mouse '#]],0),TV[#Headers],0)),"")</calculatedColumnFormula>
    </tableColumn>
    <tableColumn id="16" xr3:uid="{00000000-0010-0000-0000-000010000000}" name="Tx ends" dataDxfId="653">
      <calculatedColumnFormula>IF(MouseList[[#This Row],[Tx starts]]=0,"",MouseList[[#This Row],[Tx starts]]+MAX($AF$15:$AF$17)-1)</calculatedColumnFormula>
    </tableColumn>
    <tableColumn id="8" xr3:uid="{00000000-0010-0000-0000-000008000000}" name="Date of death" dataDxfId="652"/>
    <tableColumn id="9" xr3:uid="{00000000-0010-0000-0000-000009000000}" name="Censored?" dataDxfId="651"/>
    <tableColumn id="10" xr3:uid="{00000000-0010-0000-0000-00000A000000}" name="Exclude?" dataDxfId="650"/>
    <tableColumn id="4" xr3:uid="{00000000-0010-0000-0000-000004000000}" name="Value for RDM" dataDxfId="649" dataCellStyle="Comma">
      <calculatedColumnFormula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calculatedColumnFormula>
    </tableColumn>
    <tableColumn id="11" xr3:uid="{00000000-0010-0000-0000-00000B000000}" name="Rank for RDM" dataDxfId="648" dataCellStyle="Comma">
      <calculatedColumnFormula>IF(MouseList[[#This Row],[Tag '#]]="","",RANK(MouseList[[#This Row],[Value for RDM]],MouseList[Value for RDM]))</calculatedColumnFormula>
    </tableColumn>
    <tableColumn id="13" xr3:uid="{00000000-0010-0000-0000-00000D000000}" name="Value for sorting" dataDxfId="647">
      <calculatedColumnFormula>IFERROR(VLOOKUP(MouseList[[#This Row],[Group]],TreatmentGroup[],2,FALSE)*1000+MouseList[[#This Row],[Mouse '#]],"")</calculatedColumnFormula>
    </tableColumn>
    <tableColumn id="12" xr3:uid="{00000000-0010-0000-0000-00000C000000}" name="Sort #" dataDxfId="646">
      <calculatedColumnFormula>IFERROR(RANK(MouseList[[#This Row],[Value for sorting]],MouseList[Value for sorting],1),"")</calculatedColumnFormula>
    </tableColumn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reatmentGroup" displayName="TreatmentGroup" ref="T1:AF12" totalsRowCount="1" headerRowDxfId="645" dataDxfId="644" totalsRowDxfId="643">
  <autoFilter ref="T1:AF11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00000000-0010-0000-0100-000001000000}" name="Group" totalsRowLabel="Total" dataDxfId="642" totalsRowDxfId="641"/>
    <tableColumn id="17" xr3:uid="{00000000-0010-0000-0100-000011000000}" name="cage #" dataDxfId="640" totalsRowDxfId="639"/>
    <tableColumn id="2" xr3:uid="{00000000-0010-0000-0100-000002000000}" name="Description" totalsRowFunction="count" dataDxfId="638" totalsRowDxfId="637"/>
    <tableColumn id="14" xr3:uid="{00000000-0010-0000-0100-00000E000000}" name="# of mice" totalsRowFunction="sum" dataDxfId="636" totalsRowDxfId="635">
      <calculatedColumnFormula>COUNTIF(MouseList[Group],TreatmentGroup[[#This Row],[Group]])</calculatedColumnFormula>
    </tableColumn>
    <tableColumn id="3" xr3:uid="{00000000-0010-0000-0100-000003000000}" name="Cell line" dataDxfId="634" totalsRowDxfId="633"/>
    <tableColumn id="4" xr3:uid="{00000000-0010-0000-0100-000004000000}" name="# of cells" dataDxfId="632" totalsRowDxfId="631" dataCellStyle="Comma"/>
    <tableColumn id="5" xr3:uid="{00000000-0010-0000-0100-000005000000}" name="Treatment1" dataDxfId="630" totalsRowDxfId="629"/>
    <tableColumn id="8" xr3:uid="{00000000-0010-0000-0100-000008000000}" name="Treatment2" dataDxfId="628" totalsRowDxfId="627"/>
    <tableColumn id="11" xr3:uid="{00000000-0010-0000-0100-00000B000000}" name="Treatment3" dataDxfId="626" totalsRowDxfId="625"/>
    <tableColumn id="15" xr3:uid="{00000000-0010-0000-0100-00000F000000}" name="Mod1" dataDxfId="624" totalsRowDxfId="623">
      <calculatedColumnFormula>IF(COUNTA(TreatmentGroup[[#This Row],[Description]])=1,TreatmentGroup[[#This Row],[cage '#]],"")</calculatedColumnFormula>
    </tableColumn>
    <tableColumn id="16" xr3:uid="{00000000-0010-0000-0100-000010000000}" name="Mod2" dataDxfId="622" totalsRowDxfId="621">
      <calculatedColumnFormula>IF(COUNTA(TreatmentGroup[[#This Row],[Description]])=1,TreatmentGroup[[#Totals],[Description]]*2-TreatmentGroup[[#This Row],[cage '#]]+1,"")</calculatedColumnFormula>
    </tableColumn>
    <tableColumn id="6" xr3:uid="{00000000-0010-0000-0100-000006000000}" name="Rank" dataDxfId="620" totalsRowDxfId="619">
      <calculatedColumnFormula>IFERROR(RANK(TreatmentGroup[[#This Row],[Mean TV @ Tx]],TreatmentGroup[Mean TV @ Tx]),"")</calculatedColumnFormula>
    </tableColumn>
    <tableColumn id="7" xr3:uid="{00000000-0010-0000-0100-000007000000}" name="Mean TV @ Tx" totalsRowFunction="average" dataDxfId="618" totalsRowDxfId="617">
      <calculatedColumnFormula>IFERROR(AVERAGEIFS(MouseList[TV before Tx],MouseList[Group],TreatmentGroup[[#This Row],[Group]]),"")</calculatedColumnFormula>
    </tableColumn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DataInput" displayName="DataInput" ref="B3:BE363" totalsRowShown="0" headerRowDxfId="564" dataDxfId="563" tableBorderDxfId="562">
  <autoFilter ref="B3:BE363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</autoFilter>
  <tableColumns count="56">
    <tableColumn id="1" xr3:uid="{00000000-0010-0000-0200-000001000000}" name="Mouse #" dataDxfId="561">
      <calculatedColumnFormula>QUOTIENT(A4-1,3)+1</calculatedColumnFormula>
    </tableColumn>
    <tableColumn id="2" xr3:uid="{00000000-0010-0000-0200-000002000000}" name="Tag #" dataDxfId="560">
      <calculatedColumnFormula>IF(DataInput[[#This Row],[80% BW]]="","",INDEX(MouseList[],MATCH(DataInput[[#This Row],[Mouse '#]],MouseList[Mouse '#],0),MATCH(DataInput[[#Headers],[Tag '#]],MouseList[#Headers],0)))</calculatedColumnFormula>
    </tableColumn>
    <tableColumn id="52" xr3:uid="{00000000-0010-0000-0200-000034000000}" name="Sort #" dataDxfId="559">
      <calculatedColumnFormula>IF(DataInput[[#This Row],[80% BW]]="","",INDEX(MouseList[],MATCH(DataInput[[#This Row],[Mouse '#]],MouseList[Mouse '#],0),MATCH(DataInput[[#Headers],[Sort '#]],MouseList[#Headers],0)))</calculatedColumnFormula>
    </tableColumn>
    <tableColumn id="53" xr3:uid="{00000000-0010-0000-0200-000035000000}" name="Group" dataDxfId="558">
      <calculatedColumnFormula>IF(DataInput[[#This Row],[80% BW]]="","",INDEX(MouseList[],MATCH(DataInput[[#This Row],[Mouse '#]],MouseList[Mouse '#],0),MATCH(DataInput[[#Headers],[Group]],MouseList[#Headers],0)))</calculatedColumnFormula>
    </tableColumn>
    <tableColumn id="3" xr3:uid="{00000000-0010-0000-0200-000003000000}" name="M" dataDxfId="557">
      <calculatedColumnFormula>IF(MOD(A4,3)=1,"W",IF(MOD(A4,3)=2,"A","B"))</calculatedColumnFormula>
    </tableColumn>
    <tableColumn id="4" xr3:uid="{00000000-0010-0000-0200-000004000000}" name="80% BW" dataDxfId="556">
      <calculatedColumnFormula>IFERROR(IF(DataInput[[#This Row],[0]]="",IF(DataInput[[#This Row],[1]]=0,"",DataInput[[#This Row],[1]]*0.8),DataInput[[#This Row],[0]]*0.8),"")</calculatedColumnFormula>
    </tableColumn>
    <tableColumn id="55" xr3:uid="{00000000-0010-0000-0200-000037000000}" name="Tx starts" dataDxfId="555">
      <calculatedColumnFormula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calculatedColumnFormula>
    </tableColumn>
    <tableColumn id="56" xr3:uid="{00000000-0010-0000-0200-000038000000}" name="Tx ends" dataDxfId="554">
      <calculatedColumnFormula>INDEX(MouseList[],MATCH(DataInput[[#This Row],[Mouse '#]],MouseList[Mouse '#],0),MATCH(DataInput[[#Headers],[Tx ends]],MouseList[#Headers],0))</calculatedColumnFormula>
    </tableColumn>
    <tableColumn id="54" xr3:uid="{00000000-0010-0000-0200-000036000000}" name="Date of death" dataDxfId="553">
      <calculatedColumnFormula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calculatedColumnFormula>
    </tableColumn>
    <tableColumn id="57" xr3:uid="{00000000-0010-0000-0200-000039000000}" name="Cage #" dataDxfId="552">
      <calculatedColumnFormula>INDEX(MouseList[],MATCH(DataInput[[#This Row],[Mouse '#]],MouseList[Mouse '#],0),MATCH(DataInput[[#Headers],[Cage '#]],MouseList[#Headers],0))</calculatedColumnFormula>
    </tableColumn>
    <tableColumn id="5" xr3:uid="{00000000-0010-0000-0200-000005000000}" name="0" dataDxfId="551"/>
    <tableColumn id="6" xr3:uid="{00000000-0010-0000-0200-000006000000}" name="1" dataDxfId="550">
      <calculatedColumnFormula>IF(VLOOKUP(B4,MouseList[[Mouse '#]:[Initial BW]],7,FALSE)="","",VLOOKUP(B4,MouseList[[Mouse '#]:[Initial BW]],7,FALSE))</calculatedColumnFormula>
    </tableColumn>
    <tableColumn id="8" xr3:uid="{00000000-0010-0000-0200-000008000000}" name="3" dataDxfId="549"/>
    <tableColumn id="9" xr3:uid="{00000000-0010-0000-0200-000009000000}" name="4" dataDxfId="548"/>
    <tableColumn id="10" xr3:uid="{00000000-0010-0000-0200-00000A000000}" name="5" dataDxfId="547"/>
    <tableColumn id="11" xr3:uid="{00000000-0010-0000-0200-00000B000000}" name="6" dataDxfId="546"/>
    <tableColumn id="12" xr3:uid="{00000000-0010-0000-0200-00000C000000}" name="7" dataDxfId="545"/>
    <tableColumn id="13" xr3:uid="{00000000-0010-0000-0200-00000D000000}" name="8" dataDxfId="544"/>
    <tableColumn id="14" xr3:uid="{00000000-0010-0000-0200-00000E000000}" name="9" dataDxfId="543"/>
    <tableColumn id="15" xr3:uid="{00000000-0010-0000-0200-00000F000000}" name="10" dataDxfId="542"/>
    <tableColumn id="16" xr3:uid="{00000000-0010-0000-0200-000010000000}" name="11" dataDxfId="541"/>
    <tableColumn id="17" xr3:uid="{00000000-0010-0000-0200-000011000000}" name="12" dataDxfId="540"/>
    <tableColumn id="18" xr3:uid="{00000000-0010-0000-0200-000012000000}" name="13" dataDxfId="539"/>
    <tableColumn id="19" xr3:uid="{00000000-0010-0000-0200-000013000000}" name="14" dataDxfId="538"/>
    <tableColumn id="20" xr3:uid="{00000000-0010-0000-0200-000014000000}" name="15" dataDxfId="537"/>
    <tableColumn id="21" xr3:uid="{00000000-0010-0000-0200-000015000000}" name="16" dataDxfId="536"/>
    <tableColumn id="22" xr3:uid="{00000000-0010-0000-0200-000016000000}" name="17" dataDxfId="535"/>
    <tableColumn id="23" xr3:uid="{00000000-0010-0000-0200-000017000000}" name="18" dataDxfId="534"/>
    <tableColumn id="24" xr3:uid="{00000000-0010-0000-0200-000018000000}" name="19" dataDxfId="533"/>
    <tableColumn id="25" xr3:uid="{00000000-0010-0000-0200-000019000000}" name="20" dataDxfId="532"/>
    <tableColumn id="26" xr3:uid="{00000000-0010-0000-0200-00001A000000}" name="21" dataDxfId="531"/>
    <tableColumn id="27" xr3:uid="{00000000-0010-0000-0200-00001B000000}" name="22" dataDxfId="530"/>
    <tableColumn id="28" xr3:uid="{00000000-0010-0000-0200-00001C000000}" name="23" dataDxfId="529"/>
    <tableColumn id="29" xr3:uid="{00000000-0010-0000-0200-00001D000000}" name="24" dataDxfId="528"/>
    <tableColumn id="30" xr3:uid="{00000000-0010-0000-0200-00001E000000}" name="25" dataDxfId="527"/>
    <tableColumn id="31" xr3:uid="{00000000-0010-0000-0200-00001F000000}" name="26" dataDxfId="526"/>
    <tableColumn id="32" xr3:uid="{00000000-0010-0000-0200-000020000000}" name="27" dataDxfId="525"/>
    <tableColumn id="33" xr3:uid="{00000000-0010-0000-0200-000021000000}" name="28" dataDxfId="524"/>
    <tableColumn id="34" xr3:uid="{00000000-0010-0000-0200-000022000000}" name="29" dataDxfId="523"/>
    <tableColumn id="35" xr3:uid="{00000000-0010-0000-0200-000023000000}" name="30" dataDxfId="522"/>
    <tableColumn id="36" xr3:uid="{00000000-0010-0000-0200-000024000000}" name="31" dataDxfId="521"/>
    <tableColumn id="37" xr3:uid="{00000000-0010-0000-0200-000025000000}" name="32" dataDxfId="520"/>
    <tableColumn id="38" xr3:uid="{00000000-0010-0000-0200-000026000000}" name="33" dataDxfId="519"/>
    <tableColumn id="39" xr3:uid="{00000000-0010-0000-0200-000027000000}" name="34" dataDxfId="518"/>
    <tableColumn id="40" xr3:uid="{00000000-0010-0000-0200-000028000000}" name="35" dataDxfId="517"/>
    <tableColumn id="41" xr3:uid="{00000000-0010-0000-0200-000029000000}" name="36" dataDxfId="516"/>
    <tableColumn id="42" xr3:uid="{00000000-0010-0000-0200-00002A000000}" name="37" dataDxfId="515"/>
    <tableColumn id="43" xr3:uid="{00000000-0010-0000-0200-00002B000000}" name="38" dataDxfId="514"/>
    <tableColumn id="44" xr3:uid="{00000000-0010-0000-0200-00002C000000}" name="39" dataDxfId="513"/>
    <tableColumn id="45" xr3:uid="{00000000-0010-0000-0200-00002D000000}" name="40" dataDxfId="512"/>
    <tableColumn id="46" xr3:uid="{00000000-0010-0000-0200-00002E000000}" name="41" dataDxfId="511"/>
    <tableColumn id="47" xr3:uid="{00000000-0010-0000-0200-00002F000000}" name="42" dataDxfId="510"/>
    <tableColumn id="48" xr3:uid="{00000000-0010-0000-0200-000030000000}" name="43" dataDxfId="509"/>
    <tableColumn id="49" xr3:uid="{00000000-0010-0000-0200-000031000000}" name="44" dataDxfId="508"/>
    <tableColumn id="50" xr3:uid="{00000000-0010-0000-0200-000032000000}" name="45" dataDxfId="507"/>
    <tableColumn id="51" xr3:uid="{00000000-0010-0000-0200-000033000000}" name="Necropsy" dataDxfId="506"/>
  </tableColumns>
  <tableStyleInfo name="TableStyleMedium15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SurvivalAnalysis" displayName="SurvivalAnalysis" ref="A1:P121" totalsRowShown="0" headerRowDxfId="505" dataDxfId="504">
  <autoFilter ref="A1:P121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sortState xmlns:xlrd2="http://schemas.microsoft.com/office/spreadsheetml/2017/richdata2" ref="A2:P121">
    <sortCondition ref="A1:A121"/>
  </sortState>
  <tableColumns count="16">
    <tableColumn id="1" xr3:uid="{00000000-0010-0000-0300-000001000000}" name="#" dataDxfId="503"/>
    <tableColumn id="16" xr3:uid="{00000000-0010-0000-0300-000010000000}" name="Sort #" dataDxfId="502">
      <calculatedColumnFormula>INDEX(MouseList[],MATCH(SurvivalAnalysis[[#This Row],['#]],MouseList[Mouse '#],0),MATCH(SurvivalAnalysis[[#Headers],[Sort '#]],MouseList[#Headers],0))</calculatedColumnFormula>
    </tableColumn>
    <tableColumn id="2" xr3:uid="{00000000-0010-0000-0300-000002000000}" name="Group" dataDxfId="501">
      <calculatedColumnFormula>IF(MouseList[[#This Row],[Exclude?]]=TRUE,"Excluded",IF(MouseList[[#This Row],[Group]]="","",MouseList[[#This Row],[Group]]))</calculatedColumnFormula>
    </tableColumn>
    <tableColumn id="4" xr3:uid="{00000000-0010-0000-0300-000004000000}" name="Censored?" dataDxfId="500">
      <calculatedColumnFormula>IF(SurvivalAnalysis[[#This Row],[Group]]="","",IF(MouseList[[#This Row],[Censored?]]=TRUE,"Yes","No"))</calculatedColumnFormula>
    </tableColumn>
    <tableColumn id="3" xr3:uid="{00000000-0010-0000-0300-000003000000}" name="Survival from Injection" dataDxfId="499">
      <calculatedColumnFormula>IF(MouseList[[#This Row],[Exclude?]]=TRUE,"",IF(MouseList[[#This Row],[Initial BW]]="","",IF(MouseList[[#This Row],[Date of death]]="",TODAY()-'Basic Information'!$W$20,MouseList[[#This Row],[Date of death]]-'Basic Information'!$W$20)))</calculatedColumnFormula>
    </tableColumn>
    <tableColumn id="15" xr3:uid="{00000000-0010-0000-0300-00000F000000}" name="Survival from Tx initiation" dataDxfId="498">
      <calculatedColumnFormula>IF(MouseList[[#This Row],[Exclude?]]=TRUE,"",IF(MouseList[[#This Row],[Tx starts]]="","",IF(MouseList[[#This Row],[Date of death]]="",TODAY()-MouseList[[#This Row],[Tx starts]],MouseList[[#This Row],[Date of death]]-MouseList[[#This Row],[Tx starts]])))</calculatedColumnFormula>
    </tableColumn>
    <tableColumn id="14" xr3:uid="{00000000-0010-0000-0300-00000E000000}" name="Group A" dataDxfId="497">
      <calculatedColumnFormula>IF(SurvivalAnalysis[[#This Row],[Group]]="A",IF(MouseList[[#This Row],[Date of death]]&gt;0,IF(MouseList[[#This Row],[Censored?]]=TRUE,0,1),0),"")</calculatedColumnFormula>
    </tableColumn>
    <tableColumn id="13" xr3:uid="{00000000-0010-0000-0300-00000D000000}" name="Group B" dataDxfId="496">
      <calculatedColumnFormula>IF(SurvivalAnalysis[[#This Row],[Group]]="B",IF(MouseList[[#This Row],[Date of death]]&gt;0,IF(MouseList[[#This Row],[Censored?]]=TRUE,0,1),0),"")</calculatedColumnFormula>
    </tableColumn>
    <tableColumn id="12" xr3:uid="{00000000-0010-0000-0300-00000C000000}" name="Group C" dataDxfId="495">
      <calculatedColumnFormula>IF(SurvivalAnalysis[[#This Row],[Group]]="C",IF(MouseList[[#This Row],[Date of death]]&gt;0,IF(MouseList[[#This Row],[Censored?]]=TRUE,0,1),0),"")</calculatedColumnFormula>
    </tableColumn>
    <tableColumn id="11" xr3:uid="{00000000-0010-0000-0300-00000B000000}" name="Group D" dataDxfId="494">
      <calculatedColumnFormula>IF(SurvivalAnalysis[[#This Row],[Group]]="D",IF(MouseList[[#This Row],[Date of death]]&gt;0,IF(MouseList[[#This Row],[Censored?]]=TRUE,0,1),0),"")</calculatedColumnFormula>
    </tableColumn>
    <tableColumn id="10" xr3:uid="{00000000-0010-0000-0300-00000A000000}" name="Group E" dataDxfId="493">
      <calculatedColumnFormula>IF(SurvivalAnalysis[[#This Row],[Group]]="E",IF(MouseList[[#This Row],[Date of death]]&gt;0,IF(MouseList[[#This Row],[Censored?]]=TRUE,0,1),0),"")</calculatedColumnFormula>
    </tableColumn>
    <tableColumn id="9" xr3:uid="{00000000-0010-0000-0300-000009000000}" name="Group F" dataDxfId="492">
      <calculatedColumnFormula>IF(SurvivalAnalysis[[#This Row],[Group]]="F",IF(MouseList[[#This Row],[Date of death]]&gt;0,IF(MouseList[[#This Row],[Censored?]]=TRUE,0,1),0),"")</calculatedColumnFormula>
    </tableColumn>
    <tableColumn id="8" xr3:uid="{00000000-0010-0000-0300-000008000000}" name="Group G" dataDxfId="491">
      <calculatedColumnFormula>IF(SurvivalAnalysis[[#This Row],[Group]]="G",IF(MouseList[[#This Row],[Date of death]]&gt;0,IF(MouseList[[#This Row],[Censored?]]=TRUE,0,1),0),"")</calculatedColumnFormula>
    </tableColumn>
    <tableColumn id="7" xr3:uid="{00000000-0010-0000-0300-000007000000}" name="Group H" dataDxfId="490">
      <calculatedColumnFormula>IF(SurvivalAnalysis[[#This Row],[Group]]="H",IF(MouseList[[#This Row],[Date of death]]&gt;0,IF(MouseList[[#This Row],[Censored?]]=TRUE,0,1),0),"")</calculatedColumnFormula>
    </tableColumn>
    <tableColumn id="6" xr3:uid="{00000000-0010-0000-0300-000006000000}" name="Group I" dataDxfId="489">
      <calculatedColumnFormula>IF(SurvivalAnalysis[[#This Row],[Group]]="I",IF(MouseList[[#This Row],[Date of death]]&gt;0,IF(MouseList[[#This Row],[Censored?]]=TRUE,0,1),0),"")</calculatedColumnFormula>
    </tableColumn>
    <tableColumn id="5" xr3:uid="{00000000-0010-0000-0300-000005000000}" name="Group J" dataDxfId="488">
      <calculatedColumnFormula>IF(SurvivalAnalysis[[#This Row],[Group]]="J",IF(MouseList[[#This Row],[Date of death]]&gt;0,IF(MouseList[[#This Row],[Censored?]]=TRUE,0,1),0),"")</calculatedColumnFormula>
    </tableColumn>
  </tableColumns>
  <tableStyleInfo name="TableStyleMedium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GroupSummary" displayName="GroupSummary" ref="R1:U11" totalsRowShown="0" headerRowDxfId="487" dataDxfId="486">
  <autoFilter ref="R1:U11" xr:uid="{00000000-0009-0000-0100-000008000000}"/>
  <tableColumns count="4">
    <tableColumn id="1" xr3:uid="{00000000-0010-0000-0400-000001000000}" name="Group" dataDxfId="485"/>
    <tableColumn id="5" xr3:uid="{00000000-0010-0000-0400-000005000000}" name="Description" dataDxfId="484">
      <calculatedColumnFormula>IF(VLOOKUP(GroupSummary[[#This Row],[Group]],TreatmentGroup[],3,FALSE)=0,"",VLOOKUP(GroupSummary[[#This Row],[Group]],TreatmentGroup[],3,FALSE))</calculatedColumnFormula>
    </tableColumn>
    <tableColumn id="2" xr3:uid="{00000000-0010-0000-0400-000002000000}" name="No. of mice" dataDxfId="483">
      <calculatedColumnFormula>COUNTIF(SurvivalAnalysis[Group],GroupSummary[[#This Row],[Group]])</calculatedColumnFormula>
    </tableColumn>
    <tableColumn id="3" xr3:uid="{00000000-0010-0000-0400-000003000000}" name="No. of censored case" dataDxfId="482">
      <calculatedColumnFormula>COUNTIFS(SurvivalAnalysis[[#This Row],[Group]],GroupSummary[[#This Row],[Group]],SurvivalAnalysis[[#This Row],[Censored?]],0)</calculatedColumnFormula>
    </tableColumn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TV" displayName="TV" ref="B4:DS50" totalsRowShown="0" headerRowDxfId="481" dataDxfId="480">
  <autoFilter ref="B4:DS50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  <filterColumn colId="99" hiddenButton="1"/>
    <filterColumn colId="100" hiddenButton="1"/>
    <filterColumn colId="101" hiddenButton="1"/>
    <filterColumn colId="102" hiddenButton="1"/>
    <filterColumn colId="103" hiddenButton="1"/>
    <filterColumn colId="104" hiddenButton="1"/>
    <filterColumn colId="105" hiddenButton="1"/>
    <filterColumn colId="106" hiddenButton="1"/>
    <filterColumn colId="107" hiddenButton="1"/>
    <filterColumn colId="108" hiddenButton="1"/>
    <filterColumn colId="109" hiddenButton="1"/>
    <filterColumn colId="110" hiddenButton="1"/>
    <filterColumn colId="111" hiddenButton="1"/>
    <filterColumn colId="112" hiddenButton="1"/>
    <filterColumn colId="113" hiddenButton="1"/>
    <filterColumn colId="114" hiddenButton="1"/>
    <filterColumn colId="115" hiddenButton="1"/>
    <filterColumn colId="116" hiddenButton="1"/>
    <filterColumn colId="117" hiddenButton="1"/>
    <filterColumn colId="118" hiddenButton="1"/>
    <filterColumn colId="119" hiddenButton="1"/>
    <filterColumn colId="120" hiddenButton="1"/>
    <filterColumn colId="121" hiddenButton="1"/>
  </autoFilter>
  <tableColumns count="122">
    <tableColumn id="1" xr3:uid="{00000000-0010-0000-0500-000001000000}" name="Day #" dataDxfId="479"/>
    <tableColumn id="102" xr3:uid="{00000000-0010-0000-0500-000066000000}" name="Day" dataDxfId="478">
      <calculatedColumnFormula>INDEX('Data Input'!$J$1:$BF$3,2,MATCH(TEXT(TV[[#This Row],[Day '#]],0),DataInput[[#Headers],[Date of death]:[Necropsy]],0))</calculatedColumnFormula>
    </tableColumn>
    <tableColumn id="2" xr3:uid="{00000000-0010-0000-0500-000002000000}" name="1" dataDxfId="477">
      <calculatedColumnFormula>IF(INDEX(MouseList[],MATCH(D$2,MouseList[Mouse '#],0),MATCH(MouseList[[#Headers],[Exclude?]],MouseList[#Headers],0))=TRUE,"",IF(INDEX(DataInput[],D$2*3-1,MATCH(TEXT($B5,0),DataInput[#Headers],0))="","",INDEX(DataInput[],D$4*3-1,MATCH(TEXT($B5,0),DataInput[#Headers],0))*(INDEX(DataInput[],D$4*3,MATCH(TEXT($B5,0),DataInput[#Headers],0)))^2*PI()/6))</calculatedColumnFormula>
    </tableColumn>
    <tableColumn id="3" xr3:uid="{00000000-0010-0000-0500-000003000000}" name="2" dataDxfId="476">
      <calculatedColumnFormula>IF(INDEX(MouseList[],MATCH(E$2,MouseList[Mouse '#],0),MATCH(MouseList[[#Headers],[Exclude?]],MouseList[#Headers],0))=TRUE,"",IF(INDEX(DataInput[],E$2*3-1,MATCH(TEXT($B5,0),DataInput[#Headers],0))="","",INDEX(DataInput[],E$4*3-1,MATCH(TEXT($B5,0),DataInput[#Headers],0))*(INDEX(DataInput[],E$4*3,MATCH(TEXT($B5,0),DataInput[#Headers],0)))^2*PI()/6))</calculatedColumnFormula>
    </tableColumn>
    <tableColumn id="4" xr3:uid="{00000000-0010-0000-0500-000004000000}" name="3" dataDxfId="475">
      <calculatedColumnFormula>IF(INDEX(MouseList[],MATCH(F$2,MouseList[Mouse '#],0),MATCH(MouseList[[#Headers],[Exclude?]],MouseList[#Headers],0))=TRUE,"",IF(INDEX(DataInput[],F$2*3-1,MATCH(TEXT($B5,0),DataInput[#Headers],0))="","",INDEX(DataInput[],F$4*3-1,MATCH(TEXT($B5,0),DataInput[#Headers],0))*(INDEX(DataInput[],F$4*3,MATCH(TEXT($B5,0),DataInput[#Headers],0)))^2*PI()/6))</calculatedColumnFormula>
    </tableColumn>
    <tableColumn id="5" xr3:uid="{00000000-0010-0000-0500-000005000000}" name="4" dataDxfId="474">
      <calculatedColumnFormula>IF(INDEX(MouseList[],MATCH(G$2,MouseList[Mouse '#],0),MATCH(MouseList[[#Headers],[Exclude?]],MouseList[#Headers],0))=TRUE,"",IF(INDEX(DataInput[],G$2*3-1,MATCH(TEXT($B5,0),DataInput[#Headers],0))="","",INDEX(DataInput[],G$4*3-1,MATCH(TEXT($B5,0),DataInput[#Headers],0))*(INDEX(DataInput[],G$4*3,MATCH(TEXT($B5,0),DataInput[#Headers],0)))^2*PI()/6))</calculatedColumnFormula>
    </tableColumn>
    <tableColumn id="6" xr3:uid="{00000000-0010-0000-0500-000006000000}" name="5" dataDxfId="473">
      <calculatedColumnFormula>IF(INDEX(MouseList[],MATCH(H$2,MouseList[Mouse '#],0),MATCH(MouseList[[#Headers],[Exclude?]],MouseList[#Headers],0))=TRUE,"",IF(INDEX(DataInput[],H$2*3-1,MATCH(TEXT($B5,0),DataInput[#Headers],0))="","",INDEX(DataInput[],H$4*3-1,MATCH(TEXT($B5,0),DataInput[#Headers],0))*(INDEX(DataInput[],H$4*3,MATCH(TEXT($B5,0),DataInput[#Headers],0)))^2*PI()/6))</calculatedColumnFormula>
    </tableColumn>
    <tableColumn id="7" xr3:uid="{00000000-0010-0000-0500-000007000000}" name="6" dataDxfId="472">
      <calculatedColumnFormula>IF(INDEX(MouseList[],MATCH(I$2,MouseList[Mouse '#],0),MATCH(MouseList[[#Headers],[Exclude?]],MouseList[#Headers],0))=TRUE,"",IF(INDEX(DataInput[],I$2*3-1,MATCH(TEXT($B5,0),DataInput[#Headers],0))="","",INDEX(DataInput[],I$4*3-1,MATCH(TEXT($B5,0),DataInput[#Headers],0))*(INDEX(DataInput[],I$4*3,MATCH(TEXT($B5,0),DataInput[#Headers],0)))^2*PI()/6))</calculatedColumnFormula>
    </tableColumn>
    <tableColumn id="8" xr3:uid="{00000000-0010-0000-0500-000008000000}" name="7" dataDxfId="471">
      <calculatedColumnFormula>IF(INDEX(MouseList[],MATCH(J$2,MouseList[Mouse '#],0),MATCH(MouseList[[#Headers],[Exclude?]],MouseList[#Headers],0))=TRUE,"",IF(INDEX(DataInput[],J$2*3-1,MATCH(TEXT($B5,0),DataInput[#Headers],0))="","",INDEX(DataInput[],J$4*3-1,MATCH(TEXT($B5,0),DataInput[#Headers],0))*(INDEX(DataInput[],J$4*3,MATCH(TEXT($B5,0),DataInput[#Headers],0)))^2*PI()/6))</calculatedColumnFormula>
    </tableColumn>
    <tableColumn id="9" xr3:uid="{00000000-0010-0000-0500-000009000000}" name="8" dataDxfId="470">
      <calculatedColumnFormula>IF(INDEX(MouseList[],MATCH(K$2,MouseList[Mouse '#],0),MATCH(MouseList[[#Headers],[Exclude?]],MouseList[#Headers],0))=TRUE,"",IF(INDEX(DataInput[],K$2*3-1,MATCH(TEXT($B5,0),DataInput[#Headers],0))="","",INDEX(DataInput[],K$4*3-1,MATCH(TEXT($B5,0),DataInput[#Headers],0))*(INDEX(DataInput[],K$4*3,MATCH(TEXT($B5,0),DataInput[#Headers],0)))^2*PI()/6))</calculatedColumnFormula>
    </tableColumn>
    <tableColumn id="10" xr3:uid="{00000000-0010-0000-0500-00000A000000}" name="9" dataDxfId="469">
      <calculatedColumnFormula>IF(INDEX(MouseList[],MATCH(L$2,MouseList[Mouse '#],0),MATCH(MouseList[[#Headers],[Exclude?]],MouseList[#Headers],0))=TRUE,"",IF(INDEX(DataInput[],L$2*3-1,MATCH(TEXT($B5,0),DataInput[#Headers],0))="","",INDEX(DataInput[],L$4*3-1,MATCH(TEXT($B5,0),DataInput[#Headers],0))*(INDEX(DataInput[],L$4*3,MATCH(TEXT($B5,0),DataInput[#Headers],0)))^2*PI()/6))</calculatedColumnFormula>
    </tableColumn>
    <tableColumn id="11" xr3:uid="{00000000-0010-0000-0500-00000B000000}" name="10" dataDxfId="468">
      <calculatedColumnFormula>IF(INDEX(MouseList[],MATCH(M$2,MouseList[Mouse '#],0),MATCH(MouseList[[#Headers],[Exclude?]],MouseList[#Headers],0))=TRUE,"",IF(INDEX(DataInput[],M$2*3-1,MATCH(TEXT($B5,0),DataInput[#Headers],0))="","",INDEX(DataInput[],M$4*3-1,MATCH(TEXT($B5,0),DataInput[#Headers],0))*(INDEX(DataInput[],M$4*3,MATCH(TEXT($B5,0),DataInput[#Headers],0)))^2*PI()/6))</calculatedColumnFormula>
    </tableColumn>
    <tableColumn id="12" xr3:uid="{00000000-0010-0000-0500-00000C000000}" name="11" dataDxfId="467">
      <calculatedColumnFormula>IF(INDEX(MouseList[],MATCH(N$2,MouseList[Mouse '#],0),MATCH(MouseList[[#Headers],[Exclude?]],MouseList[#Headers],0))=TRUE,"",IF(INDEX(DataInput[],N$2*3-1,MATCH(TEXT($B5,0),DataInput[#Headers],0))="","",INDEX(DataInput[],N$4*3-1,MATCH(TEXT($B5,0),DataInput[#Headers],0))*(INDEX(DataInput[],N$4*3,MATCH(TEXT($B5,0),DataInput[#Headers],0)))^2*PI()/6))</calculatedColumnFormula>
    </tableColumn>
    <tableColumn id="13" xr3:uid="{00000000-0010-0000-0500-00000D000000}" name="12" dataDxfId="466">
      <calculatedColumnFormula>IF(INDEX(MouseList[],MATCH(O$2,MouseList[Mouse '#],0),MATCH(MouseList[[#Headers],[Exclude?]],MouseList[#Headers],0))=TRUE,"",IF(INDEX(DataInput[],O$2*3-1,MATCH(TEXT($B5,0),DataInput[#Headers],0))="","",INDEX(DataInput[],O$4*3-1,MATCH(TEXT($B5,0),DataInput[#Headers],0))*(INDEX(DataInput[],O$4*3,MATCH(TEXT($B5,0),DataInput[#Headers],0)))^2*PI()/6))</calculatedColumnFormula>
    </tableColumn>
    <tableColumn id="14" xr3:uid="{00000000-0010-0000-0500-00000E000000}" name="13" dataDxfId="465">
      <calculatedColumnFormula>IF(INDEX(MouseList[],MATCH(P$2,MouseList[Mouse '#],0),MATCH(MouseList[[#Headers],[Exclude?]],MouseList[#Headers],0))=TRUE,"",IF(INDEX(DataInput[],P$2*3-1,MATCH(TEXT($B5,0),DataInput[#Headers],0))="","",INDEX(DataInput[],P$4*3-1,MATCH(TEXT($B5,0),DataInput[#Headers],0))*(INDEX(DataInput[],P$4*3,MATCH(TEXT($B5,0),DataInput[#Headers],0)))^2*PI()/6))</calculatedColumnFormula>
    </tableColumn>
    <tableColumn id="15" xr3:uid="{00000000-0010-0000-0500-00000F000000}" name="14" dataDxfId="464">
      <calculatedColumnFormula>IF(INDEX(MouseList[],MATCH(Q$2,MouseList[Mouse '#],0),MATCH(MouseList[[#Headers],[Exclude?]],MouseList[#Headers],0))=TRUE,"",IF(INDEX(DataInput[],Q$2*3-1,MATCH(TEXT($B5,0),DataInput[#Headers],0))="","",INDEX(DataInput[],Q$4*3-1,MATCH(TEXT($B5,0),DataInput[#Headers],0))*(INDEX(DataInput[],Q$4*3,MATCH(TEXT($B5,0),DataInput[#Headers],0)))^2*PI()/6))</calculatedColumnFormula>
    </tableColumn>
    <tableColumn id="16" xr3:uid="{00000000-0010-0000-0500-000010000000}" name="15" dataDxfId="463">
      <calculatedColumnFormula>IF(INDEX(MouseList[],MATCH(R$2,MouseList[Mouse '#],0),MATCH(MouseList[[#Headers],[Exclude?]],MouseList[#Headers],0))=TRUE,"",IF(INDEX(DataInput[],R$2*3-1,MATCH(TEXT($B5,0),DataInput[#Headers],0))="","",INDEX(DataInput[],R$4*3-1,MATCH(TEXT($B5,0),DataInput[#Headers],0))*(INDEX(DataInput[],R$4*3,MATCH(TEXT($B5,0),DataInput[#Headers],0)))^2*PI()/6))</calculatedColumnFormula>
    </tableColumn>
    <tableColumn id="17" xr3:uid="{00000000-0010-0000-0500-000011000000}" name="16" dataDxfId="462">
      <calculatedColumnFormula>IF(INDEX(MouseList[],MATCH(S$2,MouseList[Mouse '#],0),MATCH(MouseList[[#Headers],[Exclude?]],MouseList[#Headers],0))=TRUE,"",IF(INDEX(DataInput[],S$2*3-1,MATCH(TEXT($B5,0),DataInput[#Headers],0))="","",INDEX(DataInput[],S$4*3-1,MATCH(TEXT($B5,0),DataInput[#Headers],0))*(INDEX(DataInput[],S$4*3,MATCH(TEXT($B5,0),DataInput[#Headers],0)))^2*PI()/6))</calculatedColumnFormula>
    </tableColumn>
    <tableColumn id="18" xr3:uid="{00000000-0010-0000-0500-000012000000}" name="17" dataDxfId="461">
      <calculatedColumnFormula>IF(INDEX(MouseList[],MATCH(T$2,MouseList[Mouse '#],0),MATCH(MouseList[[#Headers],[Exclude?]],MouseList[#Headers],0))=TRUE,"",IF(INDEX(DataInput[],T$2*3-1,MATCH(TEXT($B5,0),DataInput[#Headers],0))="","",INDEX(DataInput[],T$4*3-1,MATCH(TEXT($B5,0),DataInput[#Headers],0))*(INDEX(DataInput[],T$4*3,MATCH(TEXT($B5,0),DataInput[#Headers],0)))^2*PI()/6))</calculatedColumnFormula>
    </tableColumn>
    <tableColumn id="19" xr3:uid="{00000000-0010-0000-0500-000013000000}" name="18" dataDxfId="460">
      <calculatedColumnFormula>IF(INDEX(MouseList[],MATCH(U$2,MouseList[Mouse '#],0),MATCH(MouseList[[#Headers],[Exclude?]],MouseList[#Headers],0))=TRUE,"",IF(INDEX(DataInput[],U$2*3-1,MATCH(TEXT($B5,0),DataInput[#Headers],0))="","",INDEX(DataInput[],U$4*3-1,MATCH(TEXT($B5,0),DataInput[#Headers],0))*(INDEX(DataInput[],U$4*3,MATCH(TEXT($B5,0),DataInput[#Headers],0)))^2*PI()/6))</calculatedColumnFormula>
    </tableColumn>
    <tableColumn id="20" xr3:uid="{00000000-0010-0000-0500-000014000000}" name="19" dataDxfId="459">
      <calculatedColumnFormula>IF(INDEX(MouseList[],MATCH(V$2,MouseList[Mouse '#],0),MATCH(MouseList[[#Headers],[Exclude?]],MouseList[#Headers],0))=TRUE,"",IF(INDEX(DataInput[],V$2*3-1,MATCH(TEXT($B5,0),DataInput[#Headers],0))="","",INDEX(DataInput[],V$4*3-1,MATCH(TEXT($B5,0),DataInput[#Headers],0))*(INDEX(DataInput[],V$4*3,MATCH(TEXT($B5,0),DataInput[#Headers],0)))^2*PI()/6))</calculatedColumnFormula>
    </tableColumn>
    <tableColumn id="21" xr3:uid="{00000000-0010-0000-0500-000015000000}" name="20" dataDxfId="458">
      <calculatedColumnFormula>IF(INDEX(MouseList[],MATCH(W$2,MouseList[Mouse '#],0),MATCH(MouseList[[#Headers],[Exclude?]],MouseList[#Headers],0))=TRUE,"",IF(INDEX(DataInput[],W$2*3-1,MATCH(TEXT($B5,0),DataInput[#Headers],0))="","",INDEX(DataInput[],W$4*3-1,MATCH(TEXT($B5,0),DataInput[#Headers],0))*(INDEX(DataInput[],W$4*3,MATCH(TEXT($B5,0),DataInput[#Headers],0)))^2*PI()/6))</calculatedColumnFormula>
    </tableColumn>
    <tableColumn id="22" xr3:uid="{00000000-0010-0000-0500-000016000000}" name="21" dataDxfId="457">
      <calculatedColumnFormula>IF(INDEX(MouseList[],MATCH(X$2,MouseList[Mouse '#],0),MATCH(MouseList[[#Headers],[Exclude?]],MouseList[#Headers],0))=TRUE,"",IF(INDEX(DataInput[],X$2*3-1,MATCH(TEXT($B5,0),DataInput[#Headers],0))="","",INDEX(DataInput[],X$4*3-1,MATCH(TEXT($B5,0),DataInput[#Headers],0))*(INDEX(DataInput[],X$4*3,MATCH(TEXT($B5,0),DataInput[#Headers],0)))^2*PI()/6))</calculatedColumnFormula>
    </tableColumn>
    <tableColumn id="23" xr3:uid="{00000000-0010-0000-0500-000017000000}" name="22" dataDxfId="456">
      <calculatedColumnFormula>IF(INDEX(MouseList[],MATCH(Y$2,MouseList[Mouse '#],0),MATCH(MouseList[[#Headers],[Exclude?]],MouseList[#Headers],0))=TRUE,"",IF(INDEX(DataInput[],Y$2*3-1,MATCH(TEXT($B5,0),DataInput[#Headers],0))="","",INDEX(DataInput[],Y$4*3-1,MATCH(TEXT($B5,0),DataInput[#Headers],0))*(INDEX(DataInput[],Y$4*3,MATCH(TEXT($B5,0),DataInput[#Headers],0)))^2*PI()/6))</calculatedColumnFormula>
    </tableColumn>
    <tableColumn id="24" xr3:uid="{00000000-0010-0000-0500-000018000000}" name="23" dataDxfId="455">
      <calculatedColumnFormula>IF(INDEX(MouseList[],MATCH(Z$2,MouseList[Mouse '#],0),MATCH(MouseList[[#Headers],[Exclude?]],MouseList[#Headers],0))=TRUE,"",IF(INDEX(DataInput[],Z$2*3-1,MATCH(TEXT($B5,0),DataInput[#Headers],0))="","",INDEX(DataInput[],Z$4*3-1,MATCH(TEXT($B5,0),DataInput[#Headers],0))*(INDEX(DataInput[],Z$4*3,MATCH(TEXT($B5,0),DataInput[#Headers],0)))^2*PI()/6))</calculatedColumnFormula>
    </tableColumn>
    <tableColumn id="25" xr3:uid="{00000000-0010-0000-0500-000019000000}" name="24" dataDxfId="454">
      <calculatedColumnFormula>IF(INDEX(MouseList[],MATCH(AA$2,MouseList[Mouse '#],0),MATCH(MouseList[[#Headers],[Exclude?]],MouseList[#Headers],0))=TRUE,"",IF(INDEX(DataInput[],AA$2*3-1,MATCH(TEXT($B5,0),DataInput[#Headers],0))="","",INDEX(DataInput[],AA$4*3-1,MATCH(TEXT($B5,0),DataInput[#Headers],0))*(INDEX(DataInput[],AA$4*3,MATCH(TEXT($B5,0),DataInput[#Headers],0)))^2*PI()/6))</calculatedColumnFormula>
    </tableColumn>
    <tableColumn id="26" xr3:uid="{00000000-0010-0000-0500-00001A000000}" name="25" dataDxfId="453">
      <calculatedColumnFormula>IF(INDEX(MouseList[],MATCH(AB$2,MouseList[Mouse '#],0),MATCH(MouseList[[#Headers],[Exclude?]],MouseList[#Headers],0))=TRUE,"",IF(INDEX(DataInput[],AB$2*3-1,MATCH(TEXT($B5,0),DataInput[#Headers],0))="","",INDEX(DataInput[],AB$4*3-1,MATCH(TEXT($B5,0),DataInput[#Headers],0))*(INDEX(DataInput[],AB$4*3,MATCH(TEXT($B5,0),DataInput[#Headers],0)))^2*PI()/6))</calculatedColumnFormula>
    </tableColumn>
    <tableColumn id="27" xr3:uid="{00000000-0010-0000-0500-00001B000000}" name="26" dataDxfId="452">
      <calculatedColumnFormula>IF(INDEX(MouseList[],MATCH(AC$2,MouseList[Mouse '#],0),MATCH(MouseList[[#Headers],[Exclude?]],MouseList[#Headers],0))=TRUE,"",IF(INDEX(DataInput[],AC$2*3-1,MATCH(TEXT($B5,0),DataInput[#Headers],0))="","",INDEX(DataInput[],AC$4*3-1,MATCH(TEXT($B5,0),DataInput[#Headers],0))*(INDEX(DataInput[],AC$4*3,MATCH(TEXT($B5,0),DataInput[#Headers],0)))^2*PI()/6))</calculatedColumnFormula>
    </tableColumn>
    <tableColumn id="28" xr3:uid="{00000000-0010-0000-0500-00001C000000}" name="27" dataDxfId="451">
      <calculatedColumnFormula>IF(INDEX(MouseList[],MATCH(AD$2,MouseList[Mouse '#],0),MATCH(MouseList[[#Headers],[Exclude?]],MouseList[#Headers],0))=TRUE,"",IF(INDEX(DataInput[],AD$2*3-1,MATCH(TEXT($B5,0),DataInput[#Headers],0))="","",INDEX(DataInput[],AD$4*3-1,MATCH(TEXT($B5,0),DataInput[#Headers],0))*(INDEX(DataInput[],AD$4*3,MATCH(TEXT($B5,0),DataInput[#Headers],0)))^2*PI()/6))</calculatedColumnFormula>
    </tableColumn>
    <tableColumn id="29" xr3:uid="{00000000-0010-0000-0500-00001D000000}" name="28" dataDxfId="450">
      <calculatedColumnFormula>IF(INDEX(MouseList[],MATCH(AE$2,MouseList[Mouse '#],0),MATCH(MouseList[[#Headers],[Exclude?]],MouseList[#Headers],0))=TRUE,"",IF(INDEX(DataInput[],AE$2*3-1,MATCH(TEXT($B5,0),DataInput[#Headers],0))="","",INDEX(DataInput[],AE$4*3-1,MATCH(TEXT($B5,0),DataInput[#Headers],0))*(INDEX(DataInput[],AE$4*3,MATCH(TEXT($B5,0),DataInput[#Headers],0)))^2*PI()/6))</calculatedColumnFormula>
    </tableColumn>
    <tableColumn id="30" xr3:uid="{00000000-0010-0000-0500-00001E000000}" name="29" dataDxfId="449">
      <calculatedColumnFormula>IF(INDEX(MouseList[],MATCH(AF$2,MouseList[Mouse '#],0),MATCH(MouseList[[#Headers],[Exclude?]],MouseList[#Headers],0))=TRUE,"",IF(INDEX(DataInput[],AF$2*3-1,MATCH(TEXT($B5,0),DataInput[#Headers],0))="","",INDEX(DataInput[],AF$4*3-1,MATCH(TEXT($B5,0),DataInput[#Headers],0))*(INDEX(DataInput[],AF$4*3,MATCH(TEXT($B5,0),DataInput[#Headers],0)))^2*PI()/6))</calculatedColumnFormula>
    </tableColumn>
    <tableColumn id="31" xr3:uid="{00000000-0010-0000-0500-00001F000000}" name="30" dataDxfId="448">
      <calculatedColumnFormula>IF(INDEX(MouseList[],MATCH(AG$2,MouseList[Mouse '#],0),MATCH(MouseList[[#Headers],[Exclude?]],MouseList[#Headers],0))=TRUE,"",IF(INDEX(DataInput[],AG$2*3-1,MATCH(TEXT($B5,0),DataInput[#Headers],0))="","",INDEX(DataInput[],AG$4*3-1,MATCH(TEXT($B5,0),DataInput[#Headers],0))*(INDEX(DataInput[],AG$4*3,MATCH(TEXT($B5,0),DataInput[#Headers],0)))^2*PI()/6))</calculatedColumnFormula>
    </tableColumn>
    <tableColumn id="32" xr3:uid="{00000000-0010-0000-0500-000020000000}" name="31" dataDxfId="447">
      <calculatedColumnFormula>IF(INDEX(MouseList[],MATCH(AH$2,MouseList[Mouse '#],0),MATCH(MouseList[[#Headers],[Exclude?]],MouseList[#Headers],0))=TRUE,"",IF(INDEX(DataInput[],AH$2*3-1,MATCH(TEXT($B5,0),DataInput[#Headers],0))="","",INDEX(DataInput[],AH$4*3-1,MATCH(TEXT($B5,0),DataInput[#Headers],0))*(INDEX(DataInput[],AH$4*3,MATCH(TEXT($B5,0),DataInput[#Headers],0)))^2*PI()/6))</calculatedColumnFormula>
    </tableColumn>
    <tableColumn id="33" xr3:uid="{00000000-0010-0000-0500-000021000000}" name="32" dataDxfId="446">
      <calculatedColumnFormula>IF(INDEX(MouseList[],MATCH(AI$2,MouseList[Mouse '#],0),MATCH(MouseList[[#Headers],[Exclude?]],MouseList[#Headers],0))=TRUE,"",IF(INDEX(DataInput[],AI$2*3-1,MATCH(TEXT($B5,0),DataInput[#Headers],0))="","",INDEX(DataInput[],AI$4*3-1,MATCH(TEXT($B5,0),DataInput[#Headers],0))*(INDEX(DataInput[],AI$4*3,MATCH(TEXT($B5,0),DataInput[#Headers],0)))^2*PI()/6))</calculatedColumnFormula>
    </tableColumn>
    <tableColumn id="34" xr3:uid="{00000000-0010-0000-0500-000022000000}" name="33" dataDxfId="445">
      <calculatedColumnFormula>IF(INDEX(MouseList[],MATCH(AJ$2,MouseList[Mouse '#],0),MATCH(MouseList[[#Headers],[Exclude?]],MouseList[#Headers],0))=TRUE,"",IF(INDEX(DataInput[],AJ$2*3-1,MATCH(TEXT($B5,0),DataInput[#Headers],0))="","",INDEX(DataInput[],AJ$4*3-1,MATCH(TEXT($B5,0),DataInput[#Headers],0))*(INDEX(DataInput[],AJ$4*3,MATCH(TEXT($B5,0),DataInput[#Headers],0)))^2*PI()/6))</calculatedColumnFormula>
    </tableColumn>
    <tableColumn id="35" xr3:uid="{00000000-0010-0000-0500-000023000000}" name="34" dataDxfId="444">
      <calculatedColumnFormula>IF(INDEX(MouseList[],MATCH(AK$2,MouseList[Mouse '#],0),MATCH(MouseList[[#Headers],[Exclude?]],MouseList[#Headers],0))=TRUE,"",IF(INDEX(DataInput[],AK$2*3-1,MATCH(TEXT($B5,0),DataInput[#Headers],0))="","",INDEX(DataInput[],AK$4*3-1,MATCH(TEXT($B5,0),DataInput[#Headers],0))*(INDEX(DataInput[],AK$4*3,MATCH(TEXT($B5,0),DataInput[#Headers],0)))^2*PI()/6))</calculatedColumnFormula>
    </tableColumn>
    <tableColumn id="36" xr3:uid="{00000000-0010-0000-0500-000024000000}" name="35" dataDxfId="443">
      <calculatedColumnFormula>IF(INDEX(MouseList[],MATCH(AL$2,MouseList[Mouse '#],0),MATCH(MouseList[[#Headers],[Exclude?]],MouseList[#Headers],0))=TRUE,"",IF(INDEX(DataInput[],AL$2*3-1,MATCH(TEXT($B5,0),DataInput[#Headers],0))="","",INDEX(DataInput[],AL$4*3-1,MATCH(TEXT($B5,0),DataInput[#Headers],0))*(INDEX(DataInput[],AL$4*3,MATCH(TEXT($B5,0),DataInput[#Headers],0)))^2*PI()/6))</calculatedColumnFormula>
    </tableColumn>
    <tableColumn id="37" xr3:uid="{00000000-0010-0000-0500-000025000000}" name="36" dataDxfId="442">
      <calculatedColumnFormula>IF(INDEX(MouseList[],MATCH(AM$2,MouseList[Mouse '#],0),MATCH(MouseList[[#Headers],[Exclude?]],MouseList[#Headers],0))=TRUE,"",IF(INDEX(DataInput[],AM$2*3-1,MATCH(TEXT($B5,0),DataInput[#Headers],0))="","",INDEX(DataInput[],AM$4*3-1,MATCH(TEXT($B5,0),DataInput[#Headers],0))*(INDEX(DataInput[],AM$4*3,MATCH(TEXT($B5,0),DataInput[#Headers],0)))^2*PI()/6))</calculatedColumnFormula>
    </tableColumn>
    <tableColumn id="38" xr3:uid="{00000000-0010-0000-0500-000026000000}" name="37" dataDxfId="441">
      <calculatedColumnFormula>IF(INDEX(MouseList[],MATCH(AN$2,MouseList[Mouse '#],0),MATCH(MouseList[[#Headers],[Exclude?]],MouseList[#Headers],0))=TRUE,"",IF(INDEX(DataInput[],AN$2*3-1,MATCH(TEXT($B5,0),DataInput[#Headers],0))="","",INDEX(DataInput[],AN$4*3-1,MATCH(TEXT($B5,0),DataInput[#Headers],0))*(INDEX(DataInput[],AN$4*3,MATCH(TEXT($B5,0),DataInput[#Headers],0)))^2*PI()/6))</calculatedColumnFormula>
    </tableColumn>
    <tableColumn id="39" xr3:uid="{00000000-0010-0000-0500-000027000000}" name="38" dataDxfId="440">
      <calculatedColumnFormula>IF(INDEX(MouseList[],MATCH(AO$2,MouseList[Mouse '#],0),MATCH(MouseList[[#Headers],[Exclude?]],MouseList[#Headers],0))=TRUE,"",IF(INDEX(DataInput[],AO$2*3-1,MATCH(TEXT($B5,0),DataInput[#Headers],0))="","",INDEX(DataInput[],AO$4*3-1,MATCH(TEXT($B5,0),DataInput[#Headers],0))*(INDEX(DataInput[],AO$4*3,MATCH(TEXT($B5,0),DataInput[#Headers],0)))^2*PI()/6))</calculatedColumnFormula>
    </tableColumn>
    <tableColumn id="40" xr3:uid="{00000000-0010-0000-0500-000028000000}" name="39" dataDxfId="439">
      <calculatedColumnFormula>IF(INDEX(MouseList[],MATCH(AP$2,MouseList[Mouse '#],0),MATCH(MouseList[[#Headers],[Exclude?]],MouseList[#Headers],0))=TRUE,"",IF(INDEX(DataInput[],AP$2*3-1,MATCH(TEXT($B5,0),DataInput[#Headers],0))="","",INDEX(DataInput[],AP$4*3-1,MATCH(TEXT($B5,0),DataInput[#Headers],0))*(INDEX(DataInput[],AP$4*3,MATCH(TEXT($B5,0),DataInput[#Headers],0)))^2*PI()/6))</calculatedColumnFormula>
    </tableColumn>
    <tableColumn id="41" xr3:uid="{00000000-0010-0000-0500-000029000000}" name="40" dataDxfId="438">
      <calculatedColumnFormula>IF(INDEX(MouseList[],MATCH(AQ$2,MouseList[Mouse '#],0),MATCH(MouseList[[#Headers],[Exclude?]],MouseList[#Headers],0))=TRUE,"",IF(INDEX(DataInput[],AQ$2*3-1,MATCH(TEXT($B5,0),DataInput[#Headers],0))="","",INDEX(DataInput[],AQ$4*3-1,MATCH(TEXT($B5,0),DataInput[#Headers],0))*(INDEX(DataInput[],AQ$4*3,MATCH(TEXT($B5,0),DataInput[#Headers],0)))^2*PI()/6))</calculatedColumnFormula>
    </tableColumn>
    <tableColumn id="42" xr3:uid="{00000000-0010-0000-0500-00002A000000}" name="41" dataDxfId="437">
      <calculatedColumnFormula>IF(INDEX(MouseList[],MATCH(AR$2,MouseList[Mouse '#],0),MATCH(MouseList[[#Headers],[Exclude?]],MouseList[#Headers],0))=TRUE,"",IF(INDEX(DataInput[],AR$2*3-1,MATCH(TEXT($B5,0),DataInput[#Headers],0))="","",INDEX(DataInput[],AR$4*3-1,MATCH(TEXT($B5,0),DataInput[#Headers],0))*(INDEX(DataInput[],AR$4*3,MATCH(TEXT($B5,0),DataInput[#Headers],0)))^2*PI()/6))</calculatedColumnFormula>
    </tableColumn>
    <tableColumn id="43" xr3:uid="{00000000-0010-0000-0500-00002B000000}" name="42" dataDxfId="436">
      <calculatedColumnFormula>IF(INDEX(MouseList[],MATCH(AS$2,MouseList[Mouse '#],0),MATCH(MouseList[[#Headers],[Exclude?]],MouseList[#Headers],0))=TRUE,"",IF(INDEX(DataInput[],AS$2*3-1,MATCH(TEXT($B5,0),DataInput[#Headers],0))="","",INDEX(DataInput[],AS$4*3-1,MATCH(TEXT($B5,0),DataInput[#Headers],0))*(INDEX(DataInput[],AS$4*3,MATCH(TEXT($B5,0),DataInput[#Headers],0)))^2*PI()/6))</calculatedColumnFormula>
    </tableColumn>
    <tableColumn id="44" xr3:uid="{00000000-0010-0000-0500-00002C000000}" name="43" dataDxfId="435">
      <calculatedColumnFormula>IF(INDEX(MouseList[],MATCH(AT$2,MouseList[Mouse '#],0),MATCH(MouseList[[#Headers],[Exclude?]],MouseList[#Headers],0))=TRUE,"",IF(INDEX(DataInput[],AT$2*3-1,MATCH(TEXT($B5,0),DataInput[#Headers],0))="","",INDEX(DataInput[],AT$4*3-1,MATCH(TEXT($B5,0),DataInput[#Headers],0))*(INDEX(DataInput[],AT$4*3,MATCH(TEXT($B5,0),DataInput[#Headers],0)))^2*PI()/6))</calculatedColumnFormula>
    </tableColumn>
    <tableColumn id="45" xr3:uid="{00000000-0010-0000-0500-00002D000000}" name="44" dataDxfId="434">
      <calculatedColumnFormula>IF(INDEX(MouseList[],MATCH(AU$2,MouseList[Mouse '#],0),MATCH(MouseList[[#Headers],[Exclude?]],MouseList[#Headers],0))=TRUE,"",IF(INDEX(DataInput[],AU$2*3-1,MATCH(TEXT($B5,0),DataInput[#Headers],0))="","",INDEX(DataInput[],AU$4*3-1,MATCH(TEXT($B5,0),DataInput[#Headers],0))*(INDEX(DataInput[],AU$4*3,MATCH(TEXT($B5,0),DataInput[#Headers],0)))^2*PI()/6))</calculatedColumnFormula>
    </tableColumn>
    <tableColumn id="46" xr3:uid="{00000000-0010-0000-0500-00002E000000}" name="45" dataDxfId="433">
      <calculatedColumnFormula>IF(INDEX(MouseList[],MATCH(AV$2,MouseList[Mouse '#],0),MATCH(MouseList[[#Headers],[Exclude?]],MouseList[#Headers],0))=TRUE,"",IF(INDEX(DataInput[],AV$2*3-1,MATCH(TEXT($B5,0),DataInput[#Headers],0))="","",INDEX(DataInput[],AV$4*3-1,MATCH(TEXT($B5,0),DataInput[#Headers],0))*(INDEX(DataInput[],AV$4*3,MATCH(TEXT($B5,0),DataInput[#Headers],0)))^2*PI()/6))</calculatedColumnFormula>
    </tableColumn>
    <tableColumn id="47" xr3:uid="{00000000-0010-0000-0500-00002F000000}" name="46" dataDxfId="432">
      <calculatedColumnFormula>IF(INDEX(MouseList[],MATCH(AW$2,MouseList[Mouse '#],0),MATCH(MouseList[[#Headers],[Exclude?]],MouseList[#Headers],0))=TRUE,"",IF(INDEX(DataInput[],AW$2*3-1,MATCH(TEXT($B5,0),DataInput[#Headers],0))="","",INDEX(DataInput[],AW$4*3-1,MATCH(TEXT($B5,0),DataInput[#Headers],0))*(INDEX(DataInput[],AW$4*3,MATCH(TEXT($B5,0),DataInput[#Headers],0)))^2*PI()/6))</calculatedColumnFormula>
    </tableColumn>
    <tableColumn id="48" xr3:uid="{00000000-0010-0000-0500-000030000000}" name="47" dataDxfId="431">
      <calculatedColumnFormula>IF(INDEX(MouseList[],MATCH(AX$2,MouseList[Mouse '#],0),MATCH(MouseList[[#Headers],[Exclude?]],MouseList[#Headers],0))=TRUE,"",IF(INDEX(DataInput[],AX$2*3-1,MATCH(TEXT($B5,0),DataInput[#Headers],0))="","",INDEX(DataInput[],AX$4*3-1,MATCH(TEXT($B5,0),DataInput[#Headers],0))*(INDEX(DataInput[],AX$4*3,MATCH(TEXT($B5,0),DataInput[#Headers],0)))^2*PI()/6))</calculatedColumnFormula>
    </tableColumn>
    <tableColumn id="49" xr3:uid="{00000000-0010-0000-0500-000031000000}" name="48" dataDxfId="430">
      <calculatedColumnFormula>IF(INDEX(MouseList[],MATCH(AY$2,MouseList[Mouse '#],0),MATCH(MouseList[[#Headers],[Exclude?]],MouseList[#Headers],0))=TRUE,"",IF(INDEX(DataInput[],AY$2*3-1,MATCH(TEXT($B5,0),DataInput[#Headers],0))="","",INDEX(DataInput[],AY$4*3-1,MATCH(TEXT($B5,0),DataInput[#Headers],0))*(INDEX(DataInput[],AY$4*3,MATCH(TEXT($B5,0),DataInput[#Headers],0)))^2*PI()/6))</calculatedColumnFormula>
    </tableColumn>
    <tableColumn id="50" xr3:uid="{00000000-0010-0000-0500-000032000000}" name="49" dataDxfId="429">
      <calculatedColumnFormula>IF(INDEX(MouseList[],MATCH(AZ$2,MouseList[Mouse '#],0),MATCH(MouseList[[#Headers],[Exclude?]],MouseList[#Headers],0))=TRUE,"",IF(INDEX(DataInput[],AZ$2*3-1,MATCH(TEXT($B5,0),DataInput[#Headers],0))="","",INDEX(DataInput[],AZ$4*3-1,MATCH(TEXT($B5,0),DataInput[#Headers],0))*(INDEX(DataInput[],AZ$4*3,MATCH(TEXT($B5,0),DataInput[#Headers],0)))^2*PI()/6))</calculatedColumnFormula>
    </tableColumn>
    <tableColumn id="51" xr3:uid="{00000000-0010-0000-0500-000033000000}" name="50" dataDxfId="428">
      <calculatedColumnFormula>IF(INDEX(MouseList[],MATCH(BA$2,MouseList[Mouse '#],0),MATCH(MouseList[[#Headers],[Exclude?]],MouseList[#Headers],0))=TRUE,"",IF(INDEX(DataInput[],BA$2*3-1,MATCH(TEXT($B5,0),DataInput[#Headers],0))="","",INDEX(DataInput[],BA$4*3-1,MATCH(TEXT($B5,0),DataInput[#Headers],0))*(INDEX(DataInput[],BA$4*3,MATCH(TEXT($B5,0),DataInput[#Headers],0)))^2*PI()/6))</calculatedColumnFormula>
    </tableColumn>
    <tableColumn id="52" xr3:uid="{00000000-0010-0000-0500-000034000000}" name="51" dataDxfId="427">
      <calculatedColumnFormula>IF(INDEX(MouseList[],MATCH(BB$2,MouseList[Mouse '#],0),MATCH(MouseList[[#Headers],[Exclude?]],MouseList[#Headers],0))=TRUE,"",IF(INDEX(DataInput[],BB$2*3-1,MATCH(TEXT($B5,0),DataInput[#Headers],0))="","",INDEX(DataInput[],BB$4*3-1,MATCH(TEXT($B5,0),DataInput[#Headers],0))*(INDEX(DataInput[],BB$4*3,MATCH(TEXT($B5,0),DataInput[#Headers],0)))^2*PI()/6))</calculatedColumnFormula>
    </tableColumn>
    <tableColumn id="53" xr3:uid="{00000000-0010-0000-0500-000035000000}" name="52" dataDxfId="426">
      <calculatedColumnFormula>IF(INDEX(MouseList[],MATCH(BC$2,MouseList[Mouse '#],0),MATCH(MouseList[[#Headers],[Exclude?]],MouseList[#Headers],0))=TRUE,"",IF(INDEX(DataInput[],BC$2*3-1,MATCH(TEXT($B5,0),DataInput[#Headers],0))="","",INDEX(DataInput[],BC$4*3-1,MATCH(TEXT($B5,0),DataInput[#Headers],0))*(INDEX(DataInput[],BC$4*3,MATCH(TEXT($B5,0),DataInput[#Headers],0)))^2*PI()/6))</calculatedColumnFormula>
    </tableColumn>
    <tableColumn id="54" xr3:uid="{00000000-0010-0000-0500-000036000000}" name="53" dataDxfId="425">
      <calculatedColumnFormula>IF(INDEX(MouseList[],MATCH(BD$2,MouseList[Mouse '#],0),MATCH(MouseList[[#Headers],[Exclude?]],MouseList[#Headers],0))=TRUE,"",IF(INDEX(DataInput[],BD$2*3-1,MATCH(TEXT($B5,0),DataInput[#Headers],0))="","",INDEX(DataInput[],BD$4*3-1,MATCH(TEXT($B5,0),DataInput[#Headers],0))*(INDEX(DataInput[],BD$4*3,MATCH(TEXT($B5,0),DataInput[#Headers],0)))^2*PI()/6))</calculatedColumnFormula>
    </tableColumn>
    <tableColumn id="55" xr3:uid="{00000000-0010-0000-0500-000037000000}" name="54" dataDxfId="424">
      <calculatedColumnFormula>IF(INDEX(MouseList[],MATCH(BE$2,MouseList[Mouse '#],0),MATCH(MouseList[[#Headers],[Exclude?]],MouseList[#Headers],0))=TRUE,"",IF(INDEX(DataInput[],BE$2*3-1,MATCH(TEXT($B5,0),DataInput[#Headers],0))="","",INDEX(DataInput[],BE$4*3-1,MATCH(TEXT($B5,0),DataInput[#Headers],0))*(INDEX(DataInput[],BE$4*3,MATCH(TEXT($B5,0),DataInput[#Headers],0)))^2*PI()/6))</calculatedColumnFormula>
    </tableColumn>
    <tableColumn id="56" xr3:uid="{00000000-0010-0000-0500-000038000000}" name="55" dataDxfId="423">
      <calculatedColumnFormula>IF(INDEX(MouseList[],MATCH(BF$2,MouseList[Mouse '#],0),MATCH(MouseList[[#Headers],[Exclude?]],MouseList[#Headers],0))=TRUE,"",IF(INDEX(DataInput[],BF$2*3-1,MATCH(TEXT($B5,0),DataInput[#Headers],0))="","",INDEX(DataInput[],BF$4*3-1,MATCH(TEXT($B5,0),DataInput[#Headers],0))*(INDEX(DataInput[],BF$4*3,MATCH(TEXT($B5,0),DataInput[#Headers],0)))^2*PI()/6))</calculatedColumnFormula>
    </tableColumn>
    <tableColumn id="57" xr3:uid="{00000000-0010-0000-0500-000039000000}" name="56" dataDxfId="422">
      <calculatedColumnFormula>IF(INDEX(MouseList[],MATCH(BG$2,MouseList[Mouse '#],0),MATCH(MouseList[[#Headers],[Exclude?]],MouseList[#Headers],0))=TRUE,"",IF(INDEX(DataInput[],BG$2*3-1,MATCH(TEXT($B5,0),DataInput[#Headers],0))="","",INDEX(DataInput[],BG$4*3-1,MATCH(TEXT($B5,0),DataInput[#Headers],0))*(INDEX(DataInput[],BG$4*3,MATCH(TEXT($B5,0),DataInput[#Headers],0)))^2*PI()/6))</calculatedColumnFormula>
    </tableColumn>
    <tableColumn id="58" xr3:uid="{00000000-0010-0000-0500-00003A000000}" name="57" dataDxfId="421">
      <calculatedColumnFormula>IF(INDEX(MouseList[],MATCH(BH$2,MouseList[Mouse '#],0),MATCH(MouseList[[#Headers],[Exclude?]],MouseList[#Headers],0))=TRUE,"",IF(INDEX(DataInput[],BH$2*3-1,MATCH(TEXT($B5,0),DataInput[#Headers],0))="","",INDEX(DataInput[],BH$4*3-1,MATCH(TEXT($B5,0),DataInput[#Headers],0))*(INDEX(DataInput[],BH$4*3,MATCH(TEXT($B5,0),DataInput[#Headers],0)))^2*PI()/6))</calculatedColumnFormula>
    </tableColumn>
    <tableColumn id="59" xr3:uid="{00000000-0010-0000-0500-00003B000000}" name="58" dataDxfId="420">
      <calculatedColumnFormula>IF(INDEX(MouseList[],MATCH(BI$2,MouseList[Mouse '#],0),MATCH(MouseList[[#Headers],[Exclude?]],MouseList[#Headers],0))=TRUE,"",IF(INDEX(DataInput[],BI$2*3-1,MATCH(TEXT($B5,0),DataInput[#Headers],0))="","",INDEX(DataInput[],BI$4*3-1,MATCH(TEXT($B5,0),DataInput[#Headers],0))*(INDEX(DataInput[],BI$4*3,MATCH(TEXT($B5,0),DataInput[#Headers],0)))^2*PI()/6))</calculatedColumnFormula>
    </tableColumn>
    <tableColumn id="60" xr3:uid="{00000000-0010-0000-0500-00003C000000}" name="59" dataDxfId="419">
      <calculatedColumnFormula>IF(INDEX(MouseList[],MATCH(BJ$2,MouseList[Mouse '#],0),MATCH(MouseList[[#Headers],[Exclude?]],MouseList[#Headers],0))=TRUE,"",IF(INDEX(DataInput[],BJ$2*3-1,MATCH(TEXT($B5,0),DataInput[#Headers],0))="","",INDEX(DataInput[],BJ$4*3-1,MATCH(TEXT($B5,0),DataInput[#Headers],0))*(INDEX(DataInput[],BJ$4*3,MATCH(TEXT($B5,0),DataInput[#Headers],0)))^2*PI()/6))</calculatedColumnFormula>
    </tableColumn>
    <tableColumn id="61" xr3:uid="{00000000-0010-0000-0500-00003D000000}" name="60" dataDxfId="418">
      <calculatedColumnFormula>IF(INDEX(MouseList[],MATCH(BK$2,MouseList[Mouse '#],0),MATCH(MouseList[[#Headers],[Exclude?]],MouseList[#Headers],0))=TRUE,"",IF(INDEX(DataInput[],BK$2*3-1,MATCH(TEXT($B5,0),DataInput[#Headers],0))="","",INDEX(DataInput[],BK$4*3-1,MATCH(TEXT($B5,0),DataInput[#Headers],0))*(INDEX(DataInput[],BK$4*3,MATCH(TEXT($B5,0),DataInput[#Headers],0)))^2*PI()/6))</calculatedColumnFormula>
    </tableColumn>
    <tableColumn id="62" xr3:uid="{00000000-0010-0000-0500-00003E000000}" name="61" dataDxfId="417">
      <calculatedColumnFormula>IF(INDEX(MouseList[],MATCH(BL$2,MouseList[Mouse '#],0),MATCH(MouseList[[#Headers],[Exclude?]],MouseList[#Headers],0))=TRUE,"",IF(INDEX(DataInput[],BL$2*3-1,MATCH(TEXT($B5,0),DataInput[#Headers],0))="","",INDEX(DataInput[],BL$4*3-1,MATCH(TEXT($B5,0),DataInput[#Headers],0))*(INDEX(DataInput[],BL$4*3,MATCH(TEXT($B5,0),DataInput[#Headers],0)))^2*PI()/6))</calculatedColumnFormula>
    </tableColumn>
    <tableColumn id="63" xr3:uid="{00000000-0010-0000-0500-00003F000000}" name="62" dataDxfId="416">
      <calculatedColumnFormula>IF(INDEX(MouseList[],MATCH(BM$2,MouseList[Mouse '#],0),MATCH(MouseList[[#Headers],[Exclude?]],MouseList[#Headers],0))=TRUE,"",IF(INDEX(DataInput[],BM$2*3-1,MATCH(TEXT($B5,0),DataInput[#Headers],0))="","",INDEX(DataInput[],BM$4*3-1,MATCH(TEXT($B5,0),DataInput[#Headers],0))*(INDEX(DataInput[],BM$4*3,MATCH(TEXT($B5,0),DataInput[#Headers],0)))^2*PI()/6))</calculatedColumnFormula>
    </tableColumn>
    <tableColumn id="64" xr3:uid="{00000000-0010-0000-0500-000040000000}" name="63" dataDxfId="415">
      <calculatedColumnFormula>IF(INDEX(MouseList[],MATCH(BN$2,MouseList[Mouse '#],0),MATCH(MouseList[[#Headers],[Exclude?]],MouseList[#Headers],0))=TRUE,"",IF(INDEX(DataInput[],BN$2*3-1,MATCH(TEXT($B5,0),DataInput[#Headers],0))="","",INDEX(DataInput[],BN$4*3-1,MATCH(TEXT($B5,0),DataInput[#Headers],0))*(INDEX(DataInput[],BN$4*3,MATCH(TEXT($B5,0),DataInput[#Headers],0)))^2*PI()/6))</calculatedColumnFormula>
    </tableColumn>
    <tableColumn id="65" xr3:uid="{00000000-0010-0000-0500-000041000000}" name="64" dataDxfId="414">
      <calculatedColumnFormula>IF(INDEX(MouseList[],MATCH(BO$2,MouseList[Mouse '#],0),MATCH(MouseList[[#Headers],[Exclude?]],MouseList[#Headers],0))=TRUE,"",IF(INDEX(DataInput[],BO$2*3-1,MATCH(TEXT($B5,0),DataInput[#Headers],0))="","",INDEX(DataInput[],BO$4*3-1,MATCH(TEXT($B5,0),DataInput[#Headers],0))*(INDEX(DataInput[],BO$4*3,MATCH(TEXT($B5,0),DataInput[#Headers],0)))^2*PI()/6))</calculatedColumnFormula>
    </tableColumn>
    <tableColumn id="66" xr3:uid="{00000000-0010-0000-0500-000042000000}" name="65" dataDxfId="413">
      <calculatedColumnFormula>IF(INDEX(MouseList[],MATCH(BP$2,MouseList[Mouse '#],0),MATCH(MouseList[[#Headers],[Exclude?]],MouseList[#Headers],0))=TRUE,"",IF(INDEX(DataInput[],BP$2*3-1,MATCH(TEXT($B5,0),DataInput[#Headers],0))="","",INDEX(DataInput[],BP$4*3-1,MATCH(TEXT($B5,0),DataInput[#Headers],0))*(INDEX(DataInput[],BP$4*3,MATCH(TEXT($B5,0),DataInput[#Headers],0)))^2*PI()/6))</calculatedColumnFormula>
    </tableColumn>
    <tableColumn id="67" xr3:uid="{00000000-0010-0000-0500-000043000000}" name="66" dataDxfId="412">
      <calculatedColumnFormula>IF(INDEX(MouseList[],MATCH(BQ$2,MouseList[Mouse '#],0),MATCH(MouseList[[#Headers],[Exclude?]],MouseList[#Headers],0))=TRUE,"",IF(INDEX(DataInput[],BQ$2*3-1,MATCH(TEXT($B5,0),DataInput[#Headers],0))="","",INDEX(DataInput[],BQ$4*3-1,MATCH(TEXT($B5,0),DataInput[#Headers],0))*(INDEX(DataInput[],BQ$4*3,MATCH(TEXT($B5,0),DataInput[#Headers],0)))^2*PI()/6))</calculatedColumnFormula>
    </tableColumn>
    <tableColumn id="68" xr3:uid="{00000000-0010-0000-0500-000044000000}" name="67" dataDxfId="411">
      <calculatedColumnFormula>IF(INDEX(MouseList[],MATCH(BR$2,MouseList[Mouse '#],0),MATCH(MouseList[[#Headers],[Exclude?]],MouseList[#Headers],0))=TRUE,"",IF(INDEX(DataInput[],BR$2*3-1,MATCH(TEXT($B5,0),DataInput[#Headers],0))="","",INDEX(DataInput[],BR$4*3-1,MATCH(TEXT($B5,0),DataInput[#Headers],0))*(INDEX(DataInput[],BR$4*3,MATCH(TEXT($B5,0),DataInput[#Headers],0)))^2*PI()/6))</calculatedColumnFormula>
    </tableColumn>
    <tableColumn id="69" xr3:uid="{00000000-0010-0000-0500-000045000000}" name="68" dataDxfId="410">
      <calculatedColumnFormula>IF(INDEX(MouseList[],MATCH(BS$2,MouseList[Mouse '#],0),MATCH(MouseList[[#Headers],[Exclude?]],MouseList[#Headers],0))=TRUE,"",IF(INDEX(DataInput[],BS$2*3-1,MATCH(TEXT($B5,0),DataInput[#Headers],0))="","",INDEX(DataInput[],BS$4*3-1,MATCH(TEXT($B5,0),DataInput[#Headers],0))*(INDEX(DataInput[],BS$4*3,MATCH(TEXT($B5,0),DataInput[#Headers],0)))^2*PI()/6))</calculatedColumnFormula>
    </tableColumn>
    <tableColumn id="70" xr3:uid="{00000000-0010-0000-0500-000046000000}" name="69" dataDxfId="409">
      <calculatedColumnFormula>IF(INDEX(MouseList[],MATCH(BT$2,MouseList[Mouse '#],0),MATCH(MouseList[[#Headers],[Exclude?]],MouseList[#Headers],0))=TRUE,"",IF(INDEX(DataInput[],BT$2*3-1,MATCH(TEXT($B5,0),DataInput[#Headers],0))="","",INDEX(DataInput[],BT$4*3-1,MATCH(TEXT($B5,0),DataInput[#Headers],0))*(INDEX(DataInput[],BT$4*3,MATCH(TEXT($B5,0),DataInput[#Headers],0)))^2*PI()/6))</calculatedColumnFormula>
    </tableColumn>
    <tableColumn id="71" xr3:uid="{00000000-0010-0000-0500-000047000000}" name="70" dataDxfId="408">
      <calculatedColumnFormula>IF(INDEX(MouseList[],MATCH(BU$2,MouseList[Mouse '#],0),MATCH(MouseList[[#Headers],[Exclude?]],MouseList[#Headers],0))=TRUE,"",IF(INDEX(DataInput[],BU$2*3-1,MATCH(TEXT($B5,0),DataInput[#Headers],0))="","",INDEX(DataInput[],BU$4*3-1,MATCH(TEXT($B5,0),DataInput[#Headers],0))*(INDEX(DataInput[],BU$4*3,MATCH(TEXT($B5,0),DataInput[#Headers],0)))^2*PI()/6))</calculatedColumnFormula>
    </tableColumn>
    <tableColumn id="72" xr3:uid="{00000000-0010-0000-0500-000048000000}" name="71" dataDxfId="407">
      <calculatedColumnFormula>IF(INDEX(MouseList[],MATCH(BV$2,MouseList[Mouse '#],0),MATCH(MouseList[[#Headers],[Exclude?]],MouseList[#Headers],0))=TRUE,"",IF(INDEX(DataInput[],BV$2*3-1,MATCH(TEXT($B5,0),DataInput[#Headers],0))="","",INDEX(DataInput[],BV$4*3-1,MATCH(TEXT($B5,0),DataInput[#Headers],0))*(INDEX(DataInput[],BV$4*3,MATCH(TEXT($B5,0),DataInput[#Headers],0)))^2*PI()/6))</calculatedColumnFormula>
    </tableColumn>
    <tableColumn id="73" xr3:uid="{00000000-0010-0000-0500-000049000000}" name="72" dataDxfId="406">
      <calculatedColumnFormula>IF(INDEX(MouseList[],MATCH(BW$2,MouseList[Mouse '#],0),MATCH(MouseList[[#Headers],[Exclude?]],MouseList[#Headers],0))=TRUE,"",IF(INDEX(DataInput[],BW$2*3-1,MATCH(TEXT($B5,0),DataInput[#Headers],0))="","",INDEX(DataInput[],BW$4*3-1,MATCH(TEXT($B5,0),DataInput[#Headers],0))*(INDEX(DataInput[],BW$4*3,MATCH(TEXT($B5,0),DataInput[#Headers],0)))^2*PI()/6))</calculatedColumnFormula>
    </tableColumn>
    <tableColumn id="74" xr3:uid="{00000000-0010-0000-0500-00004A000000}" name="73" dataDxfId="405">
      <calculatedColumnFormula>IF(INDEX(MouseList[],MATCH(BX$2,MouseList[Mouse '#],0),MATCH(MouseList[[#Headers],[Exclude?]],MouseList[#Headers],0))=TRUE,"",IF(INDEX(DataInput[],BX$2*3-1,MATCH(TEXT($B5,0),DataInput[#Headers],0))="","",INDEX(DataInput[],BX$4*3-1,MATCH(TEXT($B5,0),DataInput[#Headers],0))*(INDEX(DataInput[],BX$4*3,MATCH(TEXT($B5,0),DataInput[#Headers],0)))^2*PI()/6))</calculatedColumnFormula>
    </tableColumn>
    <tableColumn id="75" xr3:uid="{00000000-0010-0000-0500-00004B000000}" name="74" dataDxfId="404">
      <calculatedColumnFormula>IF(INDEX(MouseList[],MATCH(BY$2,MouseList[Mouse '#],0),MATCH(MouseList[[#Headers],[Exclude?]],MouseList[#Headers],0))=TRUE,"",IF(INDEX(DataInput[],BY$2*3-1,MATCH(TEXT($B5,0),DataInput[#Headers],0))="","",INDEX(DataInput[],BY$4*3-1,MATCH(TEXT($B5,0),DataInput[#Headers],0))*(INDEX(DataInput[],BY$4*3,MATCH(TEXT($B5,0),DataInput[#Headers],0)))^2*PI()/6))</calculatedColumnFormula>
    </tableColumn>
    <tableColumn id="76" xr3:uid="{00000000-0010-0000-0500-00004C000000}" name="75" dataDxfId="403">
      <calculatedColumnFormula>IF(INDEX(MouseList[],MATCH(BZ$2,MouseList[Mouse '#],0),MATCH(MouseList[[#Headers],[Exclude?]],MouseList[#Headers],0))=TRUE,"",IF(INDEX(DataInput[],BZ$2*3-1,MATCH(TEXT($B5,0),DataInput[#Headers],0))="","",INDEX(DataInput[],BZ$4*3-1,MATCH(TEXT($B5,0),DataInput[#Headers],0))*(INDEX(DataInput[],BZ$4*3,MATCH(TEXT($B5,0),DataInput[#Headers],0)))^2*PI()/6))</calculatedColumnFormula>
    </tableColumn>
    <tableColumn id="77" xr3:uid="{00000000-0010-0000-0500-00004D000000}" name="76" dataDxfId="402">
      <calculatedColumnFormula>IF(INDEX(MouseList[],MATCH(CA$2,MouseList[Mouse '#],0),MATCH(MouseList[[#Headers],[Exclude?]],MouseList[#Headers],0))=TRUE,"",IF(INDEX(DataInput[],CA$2*3-1,MATCH(TEXT($B5,0),DataInput[#Headers],0))="","",INDEX(DataInput[],CA$4*3-1,MATCH(TEXT($B5,0),DataInput[#Headers],0))*(INDEX(DataInput[],CA$4*3,MATCH(TEXT($B5,0),DataInput[#Headers],0)))^2*PI()/6))</calculatedColumnFormula>
    </tableColumn>
    <tableColumn id="78" xr3:uid="{00000000-0010-0000-0500-00004E000000}" name="77" dataDxfId="401">
      <calculatedColumnFormula>IF(INDEX(MouseList[],MATCH(CB$2,MouseList[Mouse '#],0),MATCH(MouseList[[#Headers],[Exclude?]],MouseList[#Headers],0))=TRUE,"",IF(INDEX(DataInput[],CB$2*3-1,MATCH(TEXT($B5,0),DataInput[#Headers],0))="","",INDEX(DataInput[],CB$4*3-1,MATCH(TEXT($B5,0),DataInput[#Headers],0))*(INDEX(DataInput[],CB$4*3,MATCH(TEXT($B5,0),DataInput[#Headers],0)))^2*PI()/6))</calculatedColumnFormula>
    </tableColumn>
    <tableColumn id="79" xr3:uid="{00000000-0010-0000-0500-00004F000000}" name="78" dataDxfId="400">
      <calculatedColumnFormula>IF(INDEX(MouseList[],MATCH(CC$2,MouseList[Mouse '#],0),MATCH(MouseList[[#Headers],[Exclude?]],MouseList[#Headers],0))=TRUE,"",IF(INDEX(DataInput[],CC$2*3-1,MATCH(TEXT($B5,0),DataInput[#Headers],0))="","",INDEX(DataInput[],CC$4*3-1,MATCH(TEXT($B5,0),DataInput[#Headers],0))*(INDEX(DataInput[],CC$4*3,MATCH(TEXT($B5,0),DataInput[#Headers],0)))^2*PI()/6))</calculatedColumnFormula>
    </tableColumn>
    <tableColumn id="80" xr3:uid="{00000000-0010-0000-0500-000050000000}" name="79" dataDxfId="399">
      <calculatedColumnFormula>IF(INDEX(MouseList[],MATCH(CD$2,MouseList[Mouse '#],0),MATCH(MouseList[[#Headers],[Exclude?]],MouseList[#Headers],0))=TRUE,"",IF(INDEX(DataInput[],CD$2*3-1,MATCH(TEXT($B5,0),DataInput[#Headers],0))="","",INDEX(DataInput[],CD$4*3-1,MATCH(TEXT($B5,0),DataInput[#Headers],0))*(INDEX(DataInput[],CD$4*3,MATCH(TEXT($B5,0),DataInput[#Headers],0)))^2*PI()/6))</calculatedColumnFormula>
    </tableColumn>
    <tableColumn id="81" xr3:uid="{00000000-0010-0000-0500-000051000000}" name="80" dataDxfId="398">
      <calculatedColumnFormula>IF(INDEX(MouseList[],MATCH(CE$2,MouseList[Mouse '#],0),MATCH(MouseList[[#Headers],[Exclude?]],MouseList[#Headers],0))=TRUE,"",IF(INDEX(DataInput[],CE$2*3-1,MATCH(TEXT($B5,0),DataInput[#Headers],0))="","",INDEX(DataInput[],CE$4*3-1,MATCH(TEXT($B5,0),DataInput[#Headers],0))*(INDEX(DataInput[],CE$4*3,MATCH(TEXT($B5,0),DataInput[#Headers],0)))^2*PI()/6))</calculatedColumnFormula>
    </tableColumn>
    <tableColumn id="82" xr3:uid="{00000000-0010-0000-0500-000052000000}" name="81" dataDxfId="397">
      <calculatedColumnFormula>IF(INDEX(MouseList[],MATCH(CF$2,MouseList[Mouse '#],0),MATCH(MouseList[[#Headers],[Exclude?]],MouseList[#Headers],0))=TRUE,"",IF(INDEX(DataInput[],CF$2*3-1,MATCH(TEXT($B5,0),DataInput[#Headers],0))="","",INDEX(DataInput[],CF$4*3-1,MATCH(TEXT($B5,0),DataInput[#Headers],0))*(INDEX(DataInput[],CF$4*3,MATCH(TEXT($B5,0),DataInput[#Headers],0)))^2*PI()/6))</calculatedColumnFormula>
    </tableColumn>
    <tableColumn id="83" xr3:uid="{00000000-0010-0000-0500-000053000000}" name="82" dataDxfId="396">
      <calculatedColumnFormula>IF(INDEX(MouseList[],MATCH(CG$2,MouseList[Mouse '#],0),MATCH(MouseList[[#Headers],[Exclude?]],MouseList[#Headers],0))=TRUE,"",IF(INDEX(DataInput[],CG$2*3-1,MATCH(TEXT($B5,0),DataInput[#Headers],0))="","",INDEX(DataInput[],CG$4*3-1,MATCH(TEXT($B5,0),DataInput[#Headers],0))*(INDEX(DataInput[],CG$4*3,MATCH(TEXT($B5,0),DataInput[#Headers],0)))^2*PI()/6))</calculatedColumnFormula>
    </tableColumn>
    <tableColumn id="84" xr3:uid="{00000000-0010-0000-0500-000054000000}" name="83" dataDxfId="395">
      <calculatedColumnFormula>IF(INDEX(MouseList[],MATCH(CH$2,MouseList[Mouse '#],0),MATCH(MouseList[[#Headers],[Exclude?]],MouseList[#Headers],0))=TRUE,"",IF(INDEX(DataInput[],CH$2*3-1,MATCH(TEXT($B5,0),DataInput[#Headers],0))="","",INDEX(DataInput[],CH$4*3-1,MATCH(TEXT($B5,0),DataInput[#Headers],0))*(INDEX(DataInput[],CH$4*3,MATCH(TEXT($B5,0),DataInput[#Headers],0)))^2*PI()/6))</calculatedColumnFormula>
    </tableColumn>
    <tableColumn id="85" xr3:uid="{00000000-0010-0000-0500-000055000000}" name="84" dataDxfId="394">
      <calculatedColumnFormula>IF(INDEX(MouseList[],MATCH(CI$2,MouseList[Mouse '#],0),MATCH(MouseList[[#Headers],[Exclude?]],MouseList[#Headers],0))=TRUE,"",IF(INDEX(DataInput[],CI$2*3-1,MATCH(TEXT($B5,0),DataInput[#Headers],0))="","",INDEX(DataInput[],CI$4*3-1,MATCH(TEXT($B5,0),DataInput[#Headers],0))*(INDEX(DataInput[],CI$4*3,MATCH(TEXT($B5,0),DataInput[#Headers],0)))^2*PI()/6))</calculatedColumnFormula>
    </tableColumn>
    <tableColumn id="86" xr3:uid="{00000000-0010-0000-0500-000056000000}" name="85" dataDxfId="393">
      <calculatedColumnFormula>IF(INDEX(MouseList[],MATCH(CJ$2,MouseList[Mouse '#],0),MATCH(MouseList[[#Headers],[Exclude?]],MouseList[#Headers],0))=TRUE,"",IF(INDEX(DataInput[],CJ$2*3-1,MATCH(TEXT($B5,0),DataInput[#Headers],0))="","",INDEX(DataInput[],CJ$4*3-1,MATCH(TEXT($B5,0),DataInput[#Headers],0))*(INDEX(DataInput[],CJ$4*3,MATCH(TEXT($B5,0),DataInput[#Headers],0)))^2*PI()/6))</calculatedColumnFormula>
    </tableColumn>
    <tableColumn id="87" xr3:uid="{00000000-0010-0000-0500-000057000000}" name="86" dataDxfId="392">
      <calculatedColumnFormula>IF(INDEX(MouseList[],MATCH(CK$2,MouseList[Mouse '#],0),MATCH(MouseList[[#Headers],[Exclude?]],MouseList[#Headers],0))=TRUE,"",IF(INDEX(DataInput[],CK$2*3-1,MATCH(TEXT($B5,0),DataInput[#Headers],0))="","",INDEX(DataInput[],CK$4*3-1,MATCH(TEXT($B5,0),DataInput[#Headers],0))*(INDEX(DataInput[],CK$4*3,MATCH(TEXT($B5,0),DataInput[#Headers],0)))^2*PI()/6))</calculatedColumnFormula>
    </tableColumn>
    <tableColumn id="88" xr3:uid="{00000000-0010-0000-0500-000058000000}" name="87" dataDxfId="391">
      <calculatedColumnFormula>IF(INDEX(MouseList[],MATCH(CL$2,MouseList[Mouse '#],0),MATCH(MouseList[[#Headers],[Exclude?]],MouseList[#Headers],0))=TRUE,"",IF(INDEX(DataInput[],CL$2*3-1,MATCH(TEXT($B5,0),DataInput[#Headers],0))="","",INDEX(DataInput[],CL$4*3-1,MATCH(TEXT($B5,0),DataInput[#Headers],0))*(INDEX(DataInput[],CL$4*3,MATCH(TEXT($B5,0),DataInput[#Headers],0)))^2*PI()/6))</calculatedColumnFormula>
    </tableColumn>
    <tableColumn id="89" xr3:uid="{00000000-0010-0000-0500-000059000000}" name="88" dataDxfId="390">
      <calculatedColumnFormula>IF(INDEX(MouseList[],MATCH(CM$2,MouseList[Mouse '#],0),MATCH(MouseList[[#Headers],[Exclude?]],MouseList[#Headers],0))=TRUE,"",IF(INDEX(DataInput[],CM$2*3-1,MATCH(TEXT($B5,0),DataInput[#Headers],0))="","",INDEX(DataInput[],CM$4*3-1,MATCH(TEXT($B5,0),DataInput[#Headers],0))*(INDEX(DataInput[],CM$4*3,MATCH(TEXT($B5,0),DataInput[#Headers],0)))^2*PI()/6))</calculatedColumnFormula>
    </tableColumn>
    <tableColumn id="90" xr3:uid="{00000000-0010-0000-0500-00005A000000}" name="89" dataDxfId="389">
      <calculatedColumnFormula>IF(INDEX(MouseList[],MATCH(CN$2,MouseList[Mouse '#],0),MATCH(MouseList[[#Headers],[Exclude?]],MouseList[#Headers],0))=TRUE,"",IF(INDEX(DataInput[],CN$2*3-1,MATCH(TEXT($B5,0),DataInput[#Headers],0))="","",INDEX(DataInput[],CN$4*3-1,MATCH(TEXT($B5,0),DataInput[#Headers],0))*(INDEX(DataInput[],CN$4*3,MATCH(TEXT($B5,0),DataInput[#Headers],0)))^2*PI()/6))</calculatedColumnFormula>
    </tableColumn>
    <tableColumn id="91" xr3:uid="{00000000-0010-0000-0500-00005B000000}" name="90" dataDxfId="388">
      <calculatedColumnFormula>IF(INDEX(MouseList[],MATCH(CO$2,MouseList[Mouse '#],0),MATCH(MouseList[[#Headers],[Exclude?]],MouseList[#Headers],0))=TRUE,"",IF(INDEX(DataInput[],CO$2*3-1,MATCH(TEXT($B5,0),DataInput[#Headers],0))="","",INDEX(DataInput[],CO$4*3-1,MATCH(TEXT($B5,0),DataInput[#Headers],0))*(INDEX(DataInput[],CO$4*3,MATCH(TEXT($B5,0),DataInput[#Headers],0)))^2*PI()/6))</calculatedColumnFormula>
    </tableColumn>
    <tableColumn id="92" xr3:uid="{00000000-0010-0000-0500-00005C000000}" name="91" dataDxfId="387">
      <calculatedColumnFormula>IF(INDEX(MouseList[],MATCH(CP$2,MouseList[Mouse '#],0),MATCH(MouseList[[#Headers],[Exclude?]],MouseList[#Headers],0))=TRUE,"",IF(INDEX(DataInput[],CP$2*3-1,MATCH(TEXT($B5,0),DataInput[#Headers],0))="","",INDEX(DataInput[],CP$4*3-1,MATCH(TEXT($B5,0),DataInput[#Headers],0))*(INDEX(DataInput[],CP$4*3,MATCH(TEXT($B5,0),DataInput[#Headers],0)))^2*PI()/6))</calculatedColumnFormula>
    </tableColumn>
    <tableColumn id="93" xr3:uid="{00000000-0010-0000-0500-00005D000000}" name="92" dataDxfId="386">
      <calculatedColumnFormula>IF(INDEX(MouseList[],MATCH(CQ$2,MouseList[Mouse '#],0),MATCH(MouseList[[#Headers],[Exclude?]],MouseList[#Headers],0))=TRUE,"",IF(INDEX(DataInput[],CQ$2*3-1,MATCH(TEXT($B5,0),DataInput[#Headers],0))="","",INDEX(DataInput[],CQ$4*3-1,MATCH(TEXT($B5,0),DataInput[#Headers],0))*(INDEX(DataInput[],CQ$4*3,MATCH(TEXT($B5,0),DataInput[#Headers],0)))^2*PI()/6))</calculatedColumnFormula>
    </tableColumn>
    <tableColumn id="94" xr3:uid="{00000000-0010-0000-0500-00005E000000}" name="93" dataDxfId="385">
      <calculatedColumnFormula>IF(INDEX(MouseList[],MATCH(CR$2,MouseList[Mouse '#],0),MATCH(MouseList[[#Headers],[Exclude?]],MouseList[#Headers],0))=TRUE,"",IF(INDEX(DataInput[],CR$2*3-1,MATCH(TEXT($B5,0),DataInput[#Headers],0))="","",INDEX(DataInput[],CR$4*3-1,MATCH(TEXT($B5,0),DataInput[#Headers],0))*(INDEX(DataInput[],CR$4*3,MATCH(TEXT($B5,0),DataInput[#Headers],0)))^2*PI()/6))</calculatedColumnFormula>
    </tableColumn>
    <tableColumn id="95" xr3:uid="{00000000-0010-0000-0500-00005F000000}" name="94" dataDxfId="384">
      <calculatedColumnFormula>IF(INDEX(MouseList[],MATCH(CS$2,MouseList[Mouse '#],0),MATCH(MouseList[[#Headers],[Exclude?]],MouseList[#Headers],0))=TRUE,"",IF(INDEX(DataInput[],CS$2*3-1,MATCH(TEXT($B5,0),DataInput[#Headers],0))="","",INDEX(DataInput[],CS$4*3-1,MATCH(TEXT($B5,0),DataInput[#Headers],0))*(INDEX(DataInput[],CS$4*3,MATCH(TEXT($B5,0),DataInput[#Headers],0)))^2*PI()/6))</calculatedColumnFormula>
    </tableColumn>
    <tableColumn id="96" xr3:uid="{00000000-0010-0000-0500-000060000000}" name="95" dataDxfId="383">
      <calculatedColumnFormula>IF(INDEX(MouseList[],MATCH(CT$2,MouseList[Mouse '#],0),MATCH(MouseList[[#Headers],[Exclude?]],MouseList[#Headers],0))=TRUE,"",IF(INDEX(DataInput[],CT$2*3-1,MATCH(TEXT($B5,0),DataInput[#Headers],0))="","",INDEX(DataInput[],CT$4*3-1,MATCH(TEXT($B5,0),DataInput[#Headers],0))*(INDEX(DataInput[],CT$4*3,MATCH(TEXT($B5,0),DataInput[#Headers],0)))^2*PI()/6))</calculatedColumnFormula>
    </tableColumn>
    <tableColumn id="97" xr3:uid="{00000000-0010-0000-0500-000061000000}" name="96" dataDxfId="382">
      <calculatedColumnFormula>IF(INDEX(MouseList[],MATCH(CU$2,MouseList[Mouse '#],0),MATCH(MouseList[[#Headers],[Exclude?]],MouseList[#Headers],0))=TRUE,"",IF(INDEX(DataInput[],CU$2*3-1,MATCH(TEXT($B5,0),DataInput[#Headers],0))="","",INDEX(DataInput[],CU$4*3-1,MATCH(TEXT($B5,0),DataInput[#Headers],0))*(INDEX(DataInput[],CU$4*3,MATCH(TEXT($B5,0),DataInput[#Headers],0)))^2*PI()/6))</calculatedColumnFormula>
    </tableColumn>
    <tableColumn id="98" xr3:uid="{00000000-0010-0000-0500-000062000000}" name="97" dataDxfId="381">
      <calculatedColumnFormula>IF(INDEX(MouseList[],MATCH(CV$2,MouseList[Mouse '#],0),MATCH(MouseList[[#Headers],[Exclude?]],MouseList[#Headers],0))=TRUE,"",IF(INDEX(DataInput[],CV$2*3-1,MATCH(TEXT($B5,0),DataInput[#Headers],0))="","",INDEX(DataInput[],CV$4*3-1,MATCH(TEXT($B5,0),DataInput[#Headers],0))*(INDEX(DataInput[],CV$4*3,MATCH(TEXT($B5,0),DataInput[#Headers],0)))^2*PI()/6))</calculatedColumnFormula>
    </tableColumn>
    <tableColumn id="99" xr3:uid="{00000000-0010-0000-0500-000063000000}" name="98" dataDxfId="380">
      <calculatedColumnFormula>IF(INDEX(MouseList[],MATCH(CW$2,MouseList[Mouse '#],0),MATCH(MouseList[[#Headers],[Exclude?]],MouseList[#Headers],0))=TRUE,"",IF(INDEX(DataInput[],CW$2*3-1,MATCH(TEXT($B5,0),DataInput[#Headers],0))="","",INDEX(DataInput[],CW$4*3-1,MATCH(TEXT($B5,0),DataInput[#Headers],0))*(INDEX(DataInput[],CW$4*3,MATCH(TEXT($B5,0),DataInput[#Headers],0)))^2*PI()/6))</calculatedColumnFormula>
    </tableColumn>
    <tableColumn id="100" xr3:uid="{00000000-0010-0000-0500-000064000000}" name="99" dataDxfId="379">
      <calculatedColumnFormula>IF(INDEX(MouseList[],MATCH(CX$2,MouseList[Mouse '#],0),MATCH(MouseList[[#Headers],[Exclude?]],MouseList[#Headers],0))=TRUE,"",IF(INDEX(DataInput[],CX$2*3-1,MATCH(TEXT($B5,0),DataInput[#Headers],0))="","",INDEX(DataInput[],CX$4*3-1,MATCH(TEXT($B5,0),DataInput[#Headers],0))*(INDEX(DataInput[],CX$4*3,MATCH(TEXT($B5,0),DataInput[#Headers],0)))^2*PI()/6))</calculatedColumnFormula>
    </tableColumn>
    <tableColumn id="101" xr3:uid="{00000000-0010-0000-0500-000065000000}" name="100" dataDxfId="378">
      <calculatedColumnFormula>IF(INDEX(MouseList[],MATCH(CY$2,MouseList[Mouse '#],0),MATCH(MouseList[[#Headers],[Exclude?]],MouseList[#Headers],0))=TRUE,"",IF(INDEX(DataInput[],CY$2*3-1,MATCH(TEXT($B5,0),DataInput[#Headers],0))="","",INDEX(DataInput[],CY$4*3-1,MATCH(TEXT($B5,0),DataInput[#Headers],0))*(INDEX(DataInput[],CY$4*3,MATCH(TEXT($B5,0),DataInput[#Headers],0)))^2*PI()/6))</calculatedColumnFormula>
    </tableColumn>
    <tableColumn id="103" xr3:uid="{00000000-0010-0000-0500-000067000000}" name="101" dataDxfId="377">
      <calculatedColumnFormula>IF(INDEX(MouseList[],MATCH(CZ$2,MouseList[Mouse '#],0),MATCH(MouseList[[#Headers],[Exclude?]],MouseList[#Headers],0))=TRUE,"",IF(INDEX(DataInput[],CZ$2*3-1,MATCH(TEXT($B5,0),DataInput[#Headers],0))="","",INDEX(DataInput[],CZ$4*3-1,MATCH(TEXT($B5,0),DataInput[#Headers],0))*(INDEX(DataInput[],CZ$4*3,MATCH(TEXT($B5,0),DataInput[#Headers],0)))^2*PI()/6))</calculatedColumnFormula>
    </tableColumn>
    <tableColumn id="104" xr3:uid="{00000000-0010-0000-0500-000068000000}" name="102" dataDxfId="376">
      <calculatedColumnFormula>IF(INDEX(MouseList[],MATCH(DA$2,MouseList[Mouse '#],0),MATCH(MouseList[[#Headers],[Exclude?]],MouseList[#Headers],0))=TRUE,"",IF(INDEX(DataInput[],DA$2*3-1,MATCH(TEXT($B5,0),DataInput[#Headers],0))="","",INDEX(DataInput[],DA$4*3-1,MATCH(TEXT($B5,0),DataInput[#Headers],0))*(INDEX(DataInput[],DA$4*3,MATCH(TEXT($B5,0),DataInput[#Headers],0)))^2*PI()/6))</calculatedColumnFormula>
    </tableColumn>
    <tableColumn id="105" xr3:uid="{00000000-0010-0000-0500-000069000000}" name="103" dataDxfId="375">
      <calculatedColumnFormula>IF(INDEX(MouseList[],MATCH(DB$2,MouseList[Mouse '#],0),MATCH(MouseList[[#Headers],[Exclude?]],MouseList[#Headers],0))=TRUE,"",IF(INDEX(DataInput[],DB$2*3-1,MATCH(TEXT($B5,0),DataInput[#Headers],0))="","",INDEX(DataInput[],DB$4*3-1,MATCH(TEXT($B5,0),DataInput[#Headers],0))*(INDEX(DataInput[],DB$4*3,MATCH(TEXT($B5,0),DataInput[#Headers],0)))^2*PI()/6))</calculatedColumnFormula>
    </tableColumn>
    <tableColumn id="106" xr3:uid="{00000000-0010-0000-0500-00006A000000}" name="104" dataDxfId="374">
      <calculatedColumnFormula>IF(INDEX(MouseList[],MATCH(DC$2,MouseList[Mouse '#],0),MATCH(MouseList[[#Headers],[Exclude?]],MouseList[#Headers],0))=TRUE,"",IF(INDEX(DataInput[],DC$2*3-1,MATCH(TEXT($B5,0),DataInput[#Headers],0))="","",INDEX(DataInput[],DC$4*3-1,MATCH(TEXT($B5,0),DataInput[#Headers],0))*(INDEX(DataInput[],DC$4*3,MATCH(TEXT($B5,0),DataInput[#Headers],0)))^2*PI()/6))</calculatedColumnFormula>
    </tableColumn>
    <tableColumn id="107" xr3:uid="{00000000-0010-0000-0500-00006B000000}" name="105" dataDxfId="373">
      <calculatedColumnFormula>IF(INDEX(MouseList[],MATCH(DD$2,MouseList[Mouse '#],0),MATCH(MouseList[[#Headers],[Exclude?]],MouseList[#Headers],0))=TRUE,"",IF(INDEX(DataInput[],DD$2*3-1,MATCH(TEXT($B5,0),DataInput[#Headers],0))="","",INDEX(DataInput[],DD$4*3-1,MATCH(TEXT($B5,0),DataInput[#Headers],0))*(INDEX(DataInput[],DD$4*3,MATCH(TEXT($B5,0),DataInput[#Headers],0)))^2*PI()/6))</calculatedColumnFormula>
    </tableColumn>
    <tableColumn id="108" xr3:uid="{00000000-0010-0000-0500-00006C000000}" name="106" dataDxfId="372">
      <calculatedColumnFormula>IF(INDEX(MouseList[],MATCH(DE$2,MouseList[Mouse '#],0),MATCH(MouseList[[#Headers],[Exclude?]],MouseList[#Headers],0))=TRUE,"",IF(INDEX(DataInput[],DE$2*3-1,MATCH(TEXT($B5,0),DataInput[#Headers],0))="","",INDEX(DataInput[],DE$4*3-1,MATCH(TEXT($B5,0),DataInput[#Headers],0))*(INDEX(DataInput[],DE$4*3,MATCH(TEXT($B5,0),DataInput[#Headers],0)))^2*PI()/6))</calculatedColumnFormula>
    </tableColumn>
    <tableColumn id="109" xr3:uid="{00000000-0010-0000-0500-00006D000000}" name="107" dataDxfId="371">
      <calculatedColumnFormula>IF(INDEX(MouseList[],MATCH(DF$2,MouseList[Mouse '#],0),MATCH(MouseList[[#Headers],[Exclude?]],MouseList[#Headers],0))=TRUE,"",IF(INDEX(DataInput[],DF$2*3-1,MATCH(TEXT($B5,0),DataInput[#Headers],0))="","",INDEX(DataInput[],DF$4*3-1,MATCH(TEXT($B5,0),DataInput[#Headers],0))*(INDEX(DataInput[],DF$4*3,MATCH(TEXT($B5,0),DataInput[#Headers],0)))^2*PI()/6))</calculatedColumnFormula>
    </tableColumn>
    <tableColumn id="110" xr3:uid="{00000000-0010-0000-0500-00006E000000}" name="108" dataDxfId="370">
      <calculatedColumnFormula>IF(INDEX(MouseList[],MATCH(DG$2,MouseList[Mouse '#],0),MATCH(MouseList[[#Headers],[Exclude?]],MouseList[#Headers],0))=TRUE,"",IF(INDEX(DataInput[],DG$2*3-1,MATCH(TEXT($B5,0),DataInput[#Headers],0))="","",INDEX(DataInput[],DG$4*3-1,MATCH(TEXT($B5,0),DataInput[#Headers],0))*(INDEX(DataInput[],DG$4*3,MATCH(TEXT($B5,0),DataInput[#Headers],0)))^2*PI()/6))</calculatedColumnFormula>
    </tableColumn>
    <tableColumn id="111" xr3:uid="{00000000-0010-0000-0500-00006F000000}" name="109" dataDxfId="369">
      <calculatedColumnFormula>IF(INDEX(MouseList[],MATCH(DH$2,MouseList[Mouse '#],0),MATCH(MouseList[[#Headers],[Exclude?]],MouseList[#Headers],0))=TRUE,"",IF(INDEX(DataInput[],DH$2*3-1,MATCH(TEXT($B5,0),DataInput[#Headers],0))="","",INDEX(DataInput[],DH$4*3-1,MATCH(TEXT($B5,0),DataInput[#Headers],0))*(INDEX(DataInput[],DH$4*3,MATCH(TEXT($B5,0),DataInput[#Headers],0)))^2*PI()/6))</calculatedColumnFormula>
    </tableColumn>
    <tableColumn id="112" xr3:uid="{00000000-0010-0000-0500-000070000000}" name="110" dataDxfId="368">
      <calculatedColumnFormula>IF(INDEX(MouseList[],MATCH(DI$2,MouseList[Mouse '#],0),MATCH(MouseList[[#Headers],[Exclude?]],MouseList[#Headers],0))=TRUE,"",IF(INDEX(DataInput[],DI$2*3-1,MATCH(TEXT($B5,0),DataInput[#Headers],0))="","",INDEX(DataInput[],DI$4*3-1,MATCH(TEXT($B5,0),DataInput[#Headers],0))*(INDEX(DataInput[],DI$4*3,MATCH(TEXT($B5,0),DataInput[#Headers],0)))^2*PI()/6))</calculatedColumnFormula>
    </tableColumn>
    <tableColumn id="113" xr3:uid="{00000000-0010-0000-0500-000071000000}" name="111" dataDxfId="367">
      <calculatedColumnFormula>IF(INDEX(MouseList[],MATCH(DJ$2,MouseList[Mouse '#],0),MATCH(MouseList[[#Headers],[Exclude?]],MouseList[#Headers],0))=TRUE,"",IF(INDEX(DataInput[],DJ$2*3-1,MATCH(TEXT($B5,0),DataInput[#Headers],0))="","",INDEX(DataInput[],DJ$4*3-1,MATCH(TEXT($B5,0),DataInput[#Headers],0))*(INDEX(DataInput[],DJ$4*3,MATCH(TEXT($B5,0),DataInput[#Headers],0)))^2*PI()/6))</calculatedColumnFormula>
    </tableColumn>
    <tableColumn id="114" xr3:uid="{00000000-0010-0000-0500-000072000000}" name="112" dataDxfId="366">
      <calculatedColumnFormula>IF(INDEX(MouseList[],MATCH(DK$2,MouseList[Mouse '#],0),MATCH(MouseList[[#Headers],[Exclude?]],MouseList[#Headers],0))=TRUE,"",IF(INDEX(DataInput[],DK$2*3-1,MATCH(TEXT($B5,0),DataInput[#Headers],0))="","",INDEX(DataInput[],DK$4*3-1,MATCH(TEXT($B5,0),DataInput[#Headers],0))*(INDEX(DataInput[],DK$4*3,MATCH(TEXT($B5,0),DataInput[#Headers],0)))^2*PI()/6))</calculatedColumnFormula>
    </tableColumn>
    <tableColumn id="115" xr3:uid="{00000000-0010-0000-0500-000073000000}" name="113" dataDxfId="365">
      <calculatedColumnFormula>IF(INDEX(MouseList[],MATCH(DL$2,MouseList[Mouse '#],0),MATCH(MouseList[[#Headers],[Exclude?]],MouseList[#Headers],0))=TRUE,"",IF(INDEX(DataInput[],DL$2*3-1,MATCH(TEXT($B5,0),DataInput[#Headers],0))="","",INDEX(DataInput[],DL$4*3-1,MATCH(TEXT($B5,0),DataInput[#Headers],0))*(INDEX(DataInput[],DL$4*3,MATCH(TEXT($B5,0),DataInput[#Headers],0)))^2*PI()/6))</calculatedColumnFormula>
    </tableColumn>
    <tableColumn id="116" xr3:uid="{00000000-0010-0000-0500-000074000000}" name="114" dataDxfId="364">
      <calculatedColumnFormula>IF(INDEX(MouseList[],MATCH(DM$2,MouseList[Mouse '#],0),MATCH(MouseList[[#Headers],[Exclude?]],MouseList[#Headers],0))=TRUE,"",IF(INDEX(DataInput[],DM$2*3-1,MATCH(TEXT($B5,0),DataInput[#Headers],0))="","",INDEX(DataInput[],DM$4*3-1,MATCH(TEXT($B5,0),DataInput[#Headers],0))*(INDEX(DataInput[],DM$4*3,MATCH(TEXT($B5,0),DataInput[#Headers],0)))^2*PI()/6))</calculatedColumnFormula>
    </tableColumn>
    <tableColumn id="117" xr3:uid="{00000000-0010-0000-0500-000075000000}" name="115" dataDxfId="363">
      <calculatedColumnFormula>IF(INDEX(MouseList[],MATCH(DN$2,MouseList[Mouse '#],0),MATCH(MouseList[[#Headers],[Exclude?]],MouseList[#Headers],0))=TRUE,"",IF(INDEX(DataInput[],DN$2*3-1,MATCH(TEXT($B5,0),DataInput[#Headers],0))="","",INDEX(DataInput[],DN$4*3-1,MATCH(TEXT($B5,0),DataInput[#Headers],0))*(INDEX(DataInput[],DN$4*3,MATCH(TEXT($B5,0),DataInput[#Headers],0)))^2*PI()/6))</calculatedColumnFormula>
    </tableColumn>
    <tableColumn id="118" xr3:uid="{00000000-0010-0000-0500-000076000000}" name="116" dataDxfId="362">
      <calculatedColumnFormula>IF(INDEX(MouseList[],MATCH(DO$2,MouseList[Mouse '#],0),MATCH(MouseList[[#Headers],[Exclude?]],MouseList[#Headers],0))=TRUE,"",IF(INDEX(DataInput[],DO$2*3-1,MATCH(TEXT($B5,0),DataInput[#Headers],0))="","",INDEX(DataInput[],DO$4*3-1,MATCH(TEXT($B5,0),DataInput[#Headers],0))*(INDEX(DataInput[],DO$4*3,MATCH(TEXT($B5,0),DataInput[#Headers],0)))^2*PI()/6))</calculatedColumnFormula>
    </tableColumn>
    <tableColumn id="119" xr3:uid="{00000000-0010-0000-0500-000077000000}" name="117" dataDxfId="361">
      <calculatedColumnFormula>IF(INDEX(MouseList[],MATCH(DP$2,MouseList[Mouse '#],0),MATCH(MouseList[[#Headers],[Exclude?]],MouseList[#Headers],0))=TRUE,"",IF(INDEX(DataInput[],DP$2*3-1,MATCH(TEXT($B5,0),DataInput[#Headers],0))="","",INDEX(DataInput[],DP$4*3-1,MATCH(TEXT($B5,0),DataInput[#Headers],0))*(INDEX(DataInput[],DP$4*3,MATCH(TEXT($B5,0),DataInput[#Headers],0)))^2*PI()/6))</calculatedColumnFormula>
    </tableColumn>
    <tableColumn id="120" xr3:uid="{00000000-0010-0000-0500-000078000000}" name="118" dataDxfId="360">
      <calculatedColumnFormula>IF(INDEX(MouseList[],MATCH(DQ$2,MouseList[Mouse '#],0),MATCH(MouseList[[#Headers],[Exclude?]],MouseList[#Headers],0))=TRUE,"",IF(INDEX(DataInput[],DQ$2*3-1,MATCH(TEXT($B5,0),DataInput[#Headers],0))="","",INDEX(DataInput[],DQ$4*3-1,MATCH(TEXT($B5,0),DataInput[#Headers],0))*(INDEX(DataInput[],DQ$4*3,MATCH(TEXT($B5,0),DataInput[#Headers],0)))^2*PI()/6))</calculatedColumnFormula>
    </tableColumn>
    <tableColumn id="121" xr3:uid="{00000000-0010-0000-0500-000079000000}" name="119" dataDxfId="359">
      <calculatedColumnFormula>IF(INDEX(MouseList[],MATCH(DR$2,MouseList[Mouse '#],0),MATCH(MouseList[[#Headers],[Exclude?]],MouseList[#Headers],0))=TRUE,"",IF(INDEX(DataInput[],DR$2*3-1,MATCH(TEXT($B5,0),DataInput[#Headers],0))="","",INDEX(DataInput[],DR$4*3-1,MATCH(TEXT($B5,0),DataInput[#Headers],0))*(INDEX(DataInput[],DR$4*3,MATCH(TEXT($B5,0),DataInput[#Headers],0)))^2*PI()/6))</calculatedColumnFormula>
    </tableColumn>
    <tableColumn id="122" xr3:uid="{00000000-0010-0000-0500-00007A000000}" name="120" dataDxfId="358">
      <calculatedColumnFormula>IF(INDEX(MouseList[],MATCH(DS$2,MouseList[Mouse '#],0),MATCH(MouseList[[#Headers],[Exclude?]],MouseList[#Headers],0))=TRUE,"",IF(INDEX(DataInput[],DS$2*3-1,MATCH(TEXT($B5,0),DataInput[#Headers],0))="","",INDEX(DataInput[],DS$4*3-1,MATCH(TEXT($B5,0),DataInput[#Headers],0))*(INDEX(DataInput[],DS$4*3,MATCH(TEXT($B5,0),DataInput[#Headers],0)))^2*PI()/6))</calculatedColumnFormula>
    </tableColumn>
  </tableColumns>
  <tableStyleInfo name="TableStyleMedium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6000000}" name="TV_after_Tx" displayName="TV_after_Tx" ref="DU4:FQ124" totalsRowShown="0" headerRowDxfId="357" dataDxfId="356">
  <autoFilter ref="DU4:FQ124" xr:uid="{00000000-0009-0000-0100-00000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</autoFilter>
  <tableColumns count="49">
    <tableColumn id="1" xr3:uid="{00000000-0010-0000-0600-000001000000}" name="Sort #" dataDxfId="355"/>
    <tableColumn id="2" xr3:uid="{00000000-0010-0000-0600-000002000000}" name="Group" dataDxfId="354">
      <calculatedColumnFormula>IFERROR(INDEX(MouseList[],MATCH(TV_after_Tx[[#This Row],[Sort '#]],MouseList[Sort '#],0),MATCH(TV_after_Tx[[#Headers],[Group]],MouseList[#Headers],0)),"")</calculatedColumnFormula>
    </tableColumn>
    <tableColumn id="48" xr3:uid="{00000000-0010-0000-0600-000030000000}" name="Mouse #" dataDxfId="353">
      <calculatedColumnFormula>IFERROR(INDEX(MouseList[],MATCH(TV_after_Tx[[#This Row],[Sort '#]],MouseList[Sort '#],0),MATCH(MouseList[[#Headers],[Mouse '#]],MouseList[#Headers],0)),"")</calculatedColumnFormula>
    </tableColumn>
    <tableColumn id="3" xr3:uid="{00000000-0010-0000-0600-000003000000}" name="0" dataDxfId="352">
      <calculatedColumnFormula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calculatedColumnFormula>
    </tableColumn>
    <tableColumn id="4" xr3:uid="{00000000-0010-0000-0600-000004000000}" name="1" dataDxfId="351">
      <calculatedColumnFormula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calculatedColumnFormula>
    </tableColumn>
    <tableColumn id="5" xr3:uid="{00000000-0010-0000-0600-000005000000}" name="2" dataDxfId="350">
      <calculatedColumnFormula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calculatedColumnFormula>
    </tableColumn>
    <tableColumn id="6" xr3:uid="{00000000-0010-0000-0600-000006000000}" name="3" dataDxfId="349">
      <calculatedColumnFormula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calculatedColumnFormula>
    </tableColumn>
    <tableColumn id="7" xr3:uid="{00000000-0010-0000-0600-000007000000}" name="4" dataDxfId="348">
      <calculatedColumnFormula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calculatedColumnFormula>
    </tableColumn>
    <tableColumn id="8" xr3:uid="{00000000-0010-0000-0600-000008000000}" name="5" dataDxfId="347">
      <calculatedColumnFormula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calculatedColumnFormula>
    </tableColumn>
    <tableColumn id="9" xr3:uid="{00000000-0010-0000-0600-000009000000}" name="6" dataDxfId="346">
      <calculatedColumnFormula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calculatedColumnFormula>
    </tableColumn>
    <tableColumn id="10" xr3:uid="{00000000-0010-0000-0600-00000A000000}" name="7" dataDxfId="345">
      <calculatedColumnFormula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calculatedColumnFormula>
    </tableColumn>
    <tableColumn id="11" xr3:uid="{00000000-0010-0000-0600-00000B000000}" name="8" dataDxfId="344">
      <calculatedColumnFormula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calculatedColumnFormula>
    </tableColumn>
    <tableColumn id="12" xr3:uid="{00000000-0010-0000-0600-00000C000000}" name="9" dataDxfId="343">
      <calculatedColumnFormula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calculatedColumnFormula>
    </tableColumn>
    <tableColumn id="13" xr3:uid="{00000000-0010-0000-0600-00000D000000}" name="10" dataDxfId="342">
      <calculatedColumnFormula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calculatedColumnFormula>
    </tableColumn>
    <tableColumn id="14" xr3:uid="{00000000-0010-0000-0600-00000E000000}" name="11" dataDxfId="341">
      <calculatedColumnFormula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calculatedColumnFormula>
    </tableColumn>
    <tableColumn id="15" xr3:uid="{00000000-0010-0000-0600-00000F000000}" name="12" dataDxfId="340">
      <calculatedColumnFormula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calculatedColumnFormula>
    </tableColumn>
    <tableColumn id="16" xr3:uid="{00000000-0010-0000-0600-000010000000}" name="13" dataDxfId="339">
      <calculatedColumnFormula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calculatedColumnFormula>
    </tableColumn>
    <tableColumn id="17" xr3:uid="{00000000-0010-0000-0600-000011000000}" name="14" dataDxfId="338">
      <calculatedColumnFormula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calculatedColumnFormula>
    </tableColumn>
    <tableColumn id="18" xr3:uid="{00000000-0010-0000-0600-000012000000}" name="15" dataDxfId="337">
      <calculatedColumnFormula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calculatedColumnFormula>
    </tableColumn>
    <tableColumn id="19" xr3:uid="{00000000-0010-0000-0600-000013000000}" name="16" dataDxfId="336">
      <calculatedColumnFormula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calculatedColumnFormula>
    </tableColumn>
    <tableColumn id="20" xr3:uid="{00000000-0010-0000-0600-000014000000}" name="17" dataDxfId="335">
      <calculatedColumnFormula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calculatedColumnFormula>
    </tableColumn>
    <tableColumn id="21" xr3:uid="{00000000-0010-0000-0600-000015000000}" name="18" dataDxfId="334">
      <calculatedColumnFormula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calculatedColumnFormula>
    </tableColumn>
    <tableColumn id="22" xr3:uid="{00000000-0010-0000-0600-000016000000}" name="19" dataDxfId="333">
      <calculatedColumnFormula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calculatedColumnFormula>
    </tableColumn>
    <tableColumn id="23" xr3:uid="{00000000-0010-0000-0600-000017000000}" name="20" dataDxfId="332">
      <calculatedColumnFormula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calculatedColumnFormula>
    </tableColumn>
    <tableColumn id="24" xr3:uid="{00000000-0010-0000-0600-000018000000}" name="21" dataDxfId="331">
      <calculatedColumnFormula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calculatedColumnFormula>
    </tableColumn>
    <tableColumn id="25" xr3:uid="{00000000-0010-0000-0600-000019000000}" name="22" dataDxfId="330">
      <calculatedColumnFormula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calculatedColumnFormula>
    </tableColumn>
    <tableColumn id="26" xr3:uid="{00000000-0010-0000-0600-00001A000000}" name="23" dataDxfId="329">
      <calculatedColumnFormula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calculatedColumnFormula>
    </tableColumn>
    <tableColumn id="27" xr3:uid="{00000000-0010-0000-0600-00001B000000}" name="24" dataDxfId="328">
      <calculatedColumnFormula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calculatedColumnFormula>
    </tableColumn>
    <tableColumn id="28" xr3:uid="{00000000-0010-0000-0600-00001C000000}" name="25" dataDxfId="327">
      <calculatedColumnFormula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calculatedColumnFormula>
    </tableColumn>
    <tableColumn id="29" xr3:uid="{00000000-0010-0000-0600-00001D000000}" name="26" dataDxfId="326">
      <calculatedColumnFormula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calculatedColumnFormula>
    </tableColumn>
    <tableColumn id="30" xr3:uid="{00000000-0010-0000-0600-00001E000000}" name="27" dataDxfId="325">
      <calculatedColumnFormula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calculatedColumnFormula>
    </tableColumn>
    <tableColumn id="31" xr3:uid="{00000000-0010-0000-0600-00001F000000}" name="28" dataDxfId="324">
      <calculatedColumnFormula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calculatedColumnFormula>
    </tableColumn>
    <tableColumn id="32" xr3:uid="{00000000-0010-0000-0600-000020000000}" name="29" dataDxfId="323">
      <calculatedColumnFormula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calculatedColumnFormula>
    </tableColumn>
    <tableColumn id="33" xr3:uid="{00000000-0010-0000-0600-000021000000}" name="30" dataDxfId="322">
      <calculatedColumnFormula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calculatedColumnFormula>
    </tableColumn>
    <tableColumn id="34" xr3:uid="{00000000-0010-0000-0600-000022000000}" name="31" dataDxfId="321">
      <calculatedColumnFormula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calculatedColumnFormula>
    </tableColumn>
    <tableColumn id="35" xr3:uid="{00000000-0010-0000-0600-000023000000}" name="32" dataDxfId="320">
      <calculatedColumnFormula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calculatedColumnFormula>
    </tableColumn>
    <tableColumn id="36" xr3:uid="{00000000-0010-0000-0600-000024000000}" name="33" dataDxfId="319">
      <calculatedColumnFormula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calculatedColumnFormula>
    </tableColumn>
    <tableColumn id="37" xr3:uid="{00000000-0010-0000-0600-000025000000}" name="34" dataDxfId="318">
      <calculatedColumnFormula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calculatedColumnFormula>
    </tableColumn>
    <tableColumn id="38" xr3:uid="{00000000-0010-0000-0600-000026000000}" name="35" dataDxfId="317">
      <calculatedColumnFormula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calculatedColumnFormula>
    </tableColumn>
    <tableColumn id="39" xr3:uid="{00000000-0010-0000-0600-000027000000}" name="36" dataDxfId="316">
      <calculatedColumnFormula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calculatedColumnFormula>
    </tableColumn>
    <tableColumn id="40" xr3:uid="{00000000-0010-0000-0600-000028000000}" name="37" dataDxfId="315">
      <calculatedColumnFormula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calculatedColumnFormula>
    </tableColumn>
    <tableColumn id="41" xr3:uid="{00000000-0010-0000-0600-000029000000}" name="38" dataDxfId="314">
      <calculatedColumnFormula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calculatedColumnFormula>
    </tableColumn>
    <tableColumn id="42" xr3:uid="{00000000-0010-0000-0600-00002A000000}" name="39" dataDxfId="313">
      <calculatedColumnFormula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calculatedColumnFormula>
    </tableColumn>
    <tableColumn id="43" xr3:uid="{00000000-0010-0000-0600-00002B000000}" name="40" dataDxfId="312">
      <calculatedColumnFormula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calculatedColumnFormula>
    </tableColumn>
    <tableColumn id="44" xr3:uid="{00000000-0010-0000-0600-00002C000000}" name="41" dataDxfId="311">
      <calculatedColumnFormula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calculatedColumnFormula>
    </tableColumn>
    <tableColumn id="45" xr3:uid="{00000000-0010-0000-0600-00002D000000}" name="42" dataDxfId="310">
      <calculatedColumnFormula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calculatedColumnFormula>
    </tableColumn>
    <tableColumn id="46" xr3:uid="{00000000-0010-0000-0600-00002E000000}" name="43" dataDxfId="309">
      <calculatedColumnFormula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calculatedColumnFormula>
    </tableColumn>
    <tableColumn id="47" xr3:uid="{00000000-0010-0000-0600-00002F000000}" name="44" dataDxfId="308">
      <calculatedColumnFormula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calculatedColumnFormula>
    </tableColumn>
    <tableColumn id="49" xr3:uid="{00000000-0010-0000-0600-000031000000}" name="45" dataDxfId="307">
      <calculatedColumnFormula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calculatedColumnFormula>
    </tableColumn>
  </tableColumns>
  <tableStyleInfo name="TableStyleMedium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7000000}" name="BWtable" displayName="BWtable" ref="A4:DR50" totalsRowShown="0" headerRowDxfId="306" dataDxfId="305">
  <autoFilter ref="A4:DR50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  <filterColumn colId="99" hiddenButton="1"/>
    <filterColumn colId="100" hiddenButton="1"/>
    <filterColumn colId="101" hiddenButton="1"/>
    <filterColumn colId="102" hiddenButton="1"/>
    <filterColumn colId="103" hiddenButton="1"/>
    <filterColumn colId="104" hiddenButton="1"/>
    <filterColumn colId="105" hiddenButton="1"/>
    <filterColumn colId="106" hiddenButton="1"/>
    <filterColumn colId="107" hiddenButton="1"/>
    <filterColumn colId="108" hiddenButton="1"/>
    <filterColumn colId="109" hiddenButton="1"/>
    <filterColumn colId="110" hiddenButton="1"/>
    <filterColumn colId="111" hiddenButton="1"/>
    <filterColumn colId="112" hiddenButton="1"/>
    <filterColumn colId="113" hiddenButton="1"/>
    <filterColumn colId="114" hiddenButton="1"/>
    <filterColumn colId="115" hiddenButton="1"/>
    <filterColumn colId="116" hiddenButton="1"/>
    <filterColumn colId="117" hiddenButton="1"/>
    <filterColumn colId="118" hiddenButton="1"/>
    <filterColumn colId="119" hiddenButton="1"/>
    <filterColumn colId="120" hiddenButton="1"/>
    <filterColumn colId="121" hiddenButton="1"/>
  </autoFilter>
  <tableColumns count="122">
    <tableColumn id="1" xr3:uid="{00000000-0010-0000-0700-000001000000}" name="Day #" dataDxfId="304"/>
    <tableColumn id="102" xr3:uid="{00000000-0010-0000-0700-000066000000}" name="Day" dataDxfId="303">
      <calculatedColumnFormula>INDEX(DataInput[#Headers],1,BWtable[[#This Row],[Day '#]]+11)</calculatedColumnFormula>
    </tableColumn>
    <tableColumn id="2" xr3:uid="{00000000-0010-0000-0700-000002000000}" name="1" dataDxfId="302">
      <calculatedColumnFormula>IF(INDEX(MouseList[],MATCH(C$2,'Basic Information'!$A$2:$A$140,0),11)=TRUE,"",IF(INDEX(DataInput[],C$4*3-2,MATCH($B5,DataInput[#Headers],0))="","",(INDEX(DataInput[],C$4*3-2,MATCH($B5,DataInput[#Headers],0)))))</calculatedColumnFormula>
    </tableColumn>
    <tableColumn id="3" xr3:uid="{00000000-0010-0000-0700-000003000000}" name="2" dataDxfId="301">
      <calculatedColumnFormula>IF(INDEX(MouseList[],MATCH(D$2,'Basic Information'!$A$2:$A$140,0),11)=TRUE,"",IF(INDEX(DataInput[],D$4*3-2,MATCH($B5,DataInput[#Headers],0))="","",(INDEX(DataInput[],D$4*3-2,MATCH($B5,DataInput[#Headers],0)))))</calculatedColumnFormula>
    </tableColumn>
    <tableColumn id="4" xr3:uid="{00000000-0010-0000-0700-000004000000}" name="3" dataDxfId="300">
      <calculatedColumnFormula>IF(INDEX(MouseList[],MATCH(E$2,'Basic Information'!$A$2:$A$140,0),11)=TRUE,"",IF(INDEX(DataInput[],E$4*3-2,MATCH($B5,DataInput[#Headers],0))="","",(INDEX(DataInput[],E$4*3-2,MATCH($B5,DataInput[#Headers],0)))))</calculatedColumnFormula>
    </tableColumn>
    <tableColumn id="5" xr3:uid="{00000000-0010-0000-0700-000005000000}" name="4" dataDxfId="299">
      <calculatedColumnFormula>IF(INDEX(MouseList[],MATCH(F$2,'Basic Information'!$A$2:$A$140,0),11)=TRUE,"",IF(INDEX(DataInput[],F$4*3-2,MATCH($B5,DataInput[#Headers],0))="","",(INDEX(DataInput[],F$4*3-2,MATCH($B5,DataInput[#Headers],0)))))</calculatedColumnFormula>
    </tableColumn>
    <tableColumn id="6" xr3:uid="{00000000-0010-0000-0700-000006000000}" name="5" dataDxfId="298">
      <calculatedColumnFormula>IF(INDEX(MouseList[],MATCH(G$2,'Basic Information'!$A$2:$A$140,0),11)=TRUE,"",IF(INDEX(DataInput[],G$4*3-2,MATCH($B5,DataInput[#Headers],0))="","",(INDEX(DataInput[],G$4*3-2,MATCH($B5,DataInput[#Headers],0)))))</calculatedColumnFormula>
    </tableColumn>
    <tableColumn id="7" xr3:uid="{00000000-0010-0000-0700-000007000000}" name="6" dataDxfId="297">
      <calculatedColumnFormula>IF(INDEX(MouseList[],MATCH(H$2,'Basic Information'!$A$2:$A$140,0),11)=TRUE,"",IF(INDEX(DataInput[],H$4*3-2,MATCH($B5,DataInput[#Headers],0))="","",(INDEX(DataInput[],H$4*3-2,MATCH($B5,DataInput[#Headers],0)))))</calculatedColumnFormula>
    </tableColumn>
    <tableColumn id="8" xr3:uid="{00000000-0010-0000-0700-000008000000}" name="7" dataDxfId="296">
      <calculatedColumnFormula>IF(INDEX(MouseList[],MATCH(I$2,'Basic Information'!$A$2:$A$140,0),11)=TRUE,"",IF(INDEX(DataInput[],I$4*3-2,MATCH($B5,DataInput[#Headers],0))="","",(INDEX(DataInput[],I$4*3-2,MATCH($B5,DataInput[#Headers],0)))))</calculatedColumnFormula>
    </tableColumn>
    <tableColumn id="9" xr3:uid="{00000000-0010-0000-0700-000009000000}" name="8" dataDxfId="295">
      <calculatedColumnFormula>IF(INDEX(MouseList[],MATCH(J$2,'Basic Information'!$A$2:$A$140,0),11)=TRUE,"",IF(INDEX(DataInput[],J$4*3-2,MATCH($B5,DataInput[#Headers],0))="","",(INDEX(DataInput[],J$4*3-2,MATCH($B5,DataInput[#Headers],0)))))</calculatedColumnFormula>
    </tableColumn>
    <tableColumn id="10" xr3:uid="{00000000-0010-0000-0700-00000A000000}" name="9" dataDxfId="294">
      <calculatedColumnFormula>IF(INDEX(MouseList[],MATCH(K$2,'Basic Information'!$A$2:$A$140,0),11)=TRUE,"",IF(INDEX(DataInput[],K$4*3-2,MATCH($B5,DataInput[#Headers],0))="","",(INDEX(DataInput[],K$4*3-2,MATCH($B5,DataInput[#Headers],0)))))</calculatedColumnFormula>
    </tableColumn>
    <tableColumn id="11" xr3:uid="{00000000-0010-0000-0700-00000B000000}" name="10" dataDxfId="293">
      <calculatedColumnFormula>IF(INDEX(MouseList[],MATCH(L$2,'Basic Information'!$A$2:$A$140,0),11)=TRUE,"",IF(INDEX(DataInput[],L$4*3-2,MATCH($B5,DataInput[#Headers],0))="","",(INDEX(DataInput[],L$4*3-2,MATCH($B5,DataInput[#Headers],0)))))</calculatedColumnFormula>
    </tableColumn>
    <tableColumn id="12" xr3:uid="{00000000-0010-0000-0700-00000C000000}" name="11" dataDxfId="292">
      <calculatedColumnFormula>IF(INDEX(MouseList[],MATCH(M$2,'Basic Information'!$A$2:$A$140,0),11)=TRUE,"",IF(INDEX(DataInput[],M$4*3-2,MATCH($B5,DataInput[#Headers],0))="","",(INDEX(DataInput[],M$4*3-2,MATCH($B5,DataInput[#Headers],0)))))</calculatedColumnFormula>
    </tableColumn>
    <tableColumn id="13" xr3:uid="{00000000-0010-0000-0700-00000D000000}" name="12" dataDxfId="291">
      <calculatedColumnFormula>IF(INDEX(MouseList[],MATCH(N$2,'Basic Information'!$A$2:$A$140,0),11)=TRUE,"",IF(INDEX(DataInput[],N$4*3-2,MATCH($B5,DataInput[#Headers],0))="","",(INDEX(DataInput[],N$4*3-2,MATCH($B5,DataInput[#Headers],0)))))</calculatedColumnFormula>
    </tableColumn>
    <tableColumn id="14" xr3:uid="{00000000-0010-0000-0700-00000E000000}" name="13" dataDxfId="290">
      <calculatedColumnFormula>IF(INDEX(MouseList[],MATCH(O$2,'Basic Information'!$A$2:$A$140,0),11)=TRUE,"",IF(INDEX(DataInput[],O$4*3-2,MATCH($B5,DataInput[#Headers],0))="","",(INDEX(DataInput[],O$4*3-2,MATCH($B5,DataInput[#Headers],0)))))</calculatedColumnFormula>
    </tableColumn>
    <tableColumn id="15" xr3:uid="{00000000-0010-0000-0700-00000F000000}" name="14" dataDxfId="289">
      <calculatedColumnFormula>IF(INDEX(MouseList[],MATCH(P$2,'Basic Information'!$A$2:$A$140,0),11)=TRUE,"",IF(INDEX(DataInput[],P$4*3-2,MATCH($B5,DataInput[#Headers],0))="","",(INDEX(DataInput[],P$4*3-2,MATCH($B5,DataInput[#Headers],0)))))</calculatedColumnFormula>
    </tableColumn>
    <tableColumn id="16" xr3:uid="{00000000-0010-0000-0700-000010000000}" name="15" dataDxfId="288">
      <calculatedColumnFormula>IF(INDEX(MouseList[],MATCH(Q$2,'Basic Information'!$A$2:$A$140,0),11)=TRUE,"",IF(INDEX(DataInput[],Q$4*3-2,MATCH($B5,DataInput[#Headers],0))="","",(INDEX(DataInput[],Q$4*3-2,MATCH($B5,DataInput[#Headers],0)))))</calculatedColumnFormula>
    </tableColumn>
    <tableColumn id="17" xr3:uid="{00000000-0010-0000-0700-000011000000}" name="16" dataDxfId="287">
      <calculatedColumnFormula>IF(INDEX(MouseList[],MATCH(R$2,'Basic Information'!$A$2:$A$140,0),11)=TRUE,"",IF(INDEX(DataInput[],R$4*3-2,MATCH($B5,DataInput[#Headers],0))="","",(INDEX(DataInput[],R$4*3-2,MATCH($B5,DataInput[#Headers],0)))))</calculatedColumnFormula>
    </tableColumn>
    <tableColumn id="18" xr3:uid="{00000000-0010-0000-0700-000012000000}" name="17" dataDxfId="286">
      <calculatedColumnFormula>IF(INDEX(MouseList[],MATCH(S$2,'Basic Information'!$A$2:$A$140,0),11)=TRUE,"",IF(INDEX(DataInput[],S$4*3-2,MATCH($B5,DataInput[#Headers],0))="","",(INDEX(DataInput[],S$4*3-2,MATCH($B5,DataInput[#Headers],0)))))</calculatedColumnFormula>
    </tableColumn>
    <tableColumn id="19" xr3:uid="{00000000-0010-0000-0700-000013000000}" name="18" dataDxfId="285">
      <calculatedColumnFormula>IF(INDEX(MouseList[],MATCH(T$2,'Basic Information'!$A$2:$A$140,0),11)=TRUE,"",IF(INDEX(DataInput[],T$4*3-2,MATCH($B5,DataInput[#Headers],0))="","",(INDEX(DataInput[],T$4*3-2,MATCH($B5,DataInput[#Headers],0)))))</calculatedColumnFormula>
    </tableColumn>
    <tableColumn id="20" xr3:uid="{00000000-0010-0000-0700-000014000000}" name="19" dataDxfId="284">
      <calculatedColumnFormula>IF(INDEX(MouseList[],MATCH(U$2,'Basic Information'!$A$2:$A$140,0),11)=TRUE,"",IF(INDEX(DataInput[],U$4*3-2,MATCH($B5,DataInput[#Headers],0))="","",(INDEX(DataInput[],U$4*3-2,MATCH($B5,DataInput[#Headers],0)))))</calculatedColumnFormula>
    </tableColumn>
    <tableColumn id="21" xr3:uid="{00000000-0010-0000-0700-000015000000}" name="20" dataDxfId="283">
      <calculatedColumnFormula>IF(INDEX(MouseList[],MATCH(V$2,'Basic Information'!$A$2:$A$140,0),11)=TRUE,"",IF(INDEX(DataInput[],V$4*3-2,MATCH($B5,DataInput[#Headers],0))="","",(INDEX(DataInput[],V$4*3-2,MATCH($B5,DataInput[#Headers],0)))))</calculatedColumnFormula>
    </tableColumn>
    <tableColumn id="22" xr3:uid="{00000000-0010-0000-0700-000016000000}" name="21" dataDxfId="282">
      <calculatedColumnFormula>IF(INDEX(MouseList[],MATCH(W$2,'Basic Information'!$A$2:$A$140,0),11)=TRUE,"",IF(INDEX(DataInput[],W$4*3-2,MATCH($B5,DataInput[#Headers],0))="","",(INDEX(DataInput[],W$4*3-2,MATCH($B5,DataInput[#Headers],0)))))</calculatedColumnFormula>
    </tableColumn>
    <tableColumn id="23" xr3:uid="{00000000-0010-0000-0700-000017000000}" name="22" dataDxfId="281">
      <calculatedColumnFormula>IF(INDEX(MouseList[],MATCH(X$2,'Basic Information'!$A$2:$A$140,0),11)=TRUE,"",IF(INDEX(DataInput[],X$4*3-2,MATCH($B5,DataInput[#Headers],0))="","",(INDEX(DataInput[],X$4*3-2,MATCH($B5,DataInput[#Headers],0)))))</calculatedColumnFormula>
    </tableColumn>
    <tableColumn id="24" xr3:uid="{00000000-0010-0000-0700-000018000000}" name="23" dataDxfId="280">
      <calculatedColumnFormula>IF(INDEX(MouseList[],MATCH(Y$2,'Basic Information'!$A$2:$A$140,0),11)=TRUE,"",IF(INDEX(DataInput[],Y$4*3-2,MATCH($B5,DataInput[#Headers],0))="","",(INDEX(DataInput[],Y$4*3-2,MATCH($B5,DataInput[#Headers],0)))))</calculatedColumnFormula>
    </tableColumn>
    <tableColumn id="25" xr3:uid="{00000000-0010-0000-0700-000019000000}" name="24" dataDxfId="279">
      <calculatedColumnFormula>IF(INDEX(MouseList[],MATCH(Z$2,'Basic Information'!$A$2:$A$140,0),11)=TRUE,"",IF(INDEX(DataInput[],Z$4*3-2,MATCH($B5,DataInput[#Headers],0))="","",(INDEX(DataInput[],Z$4*3-2,MATCH($B5,DataInput[#Headers],0)))))</calculatedColumnFormula>
    </tableColumn>
    <tableColumn id="26" xr3:uid="{00000000-0010-0000-0700-00001A000000}" name="25" dataDxfId="278">
      <calculatedColumnFormula>IF(INDEX(MouseList[],MATCH(AA$2,'Basic Information'!$A$2:$A$140,0),11)=TRUE,"",IF(INDEX(DataInput[],AA$4*3-2,MATCH($B5,DataInput[#Headers],0))="","",(INDEX(DataInput[],AA$4*3-2,MATCH($B5,DataInput[#Headers],0)))))</calculatedColumnFormula>
    </tableColumn>
    <tableColumn id="27" xr3:uid="{00000000-0010-0000-0700-00001B000000}" name="26" dataDxfId="277">
      <calculatedColumnFormula>IF(INDEX(MouseList[],MATCH(AB$2,'Basic Information'!$A$2:$A$140,0),11)=TRUE,"",IF(INDEX(DataInput[],AB$4*3-2,MATCH($B5,DataInput[#Headers],0))="","",(INDEX(DataInput[],AB$4*3-2,MATCH($B5,DataInput[#Headers],0)))))</calculatedColumnFormula>
    </tableColumn>
    <tableColumn id="28" xr3:uid="{00000000-0010-0000-0700-00001C000000}" name="27" dataDxfId="276">
      <calculatedColumnFormula>IF(INDEX(MouseList[],MATCH(AC$2,'Basic Information'!$A$2:$A$140,0),11)=TRUE,"",IF(INDEX(DataInput[],AC$4*3-2,MATCH($B5,DataInput[#Headers],0))="","",(INDEX(DataInput[],AC$4*3-2,MATCH($B5,DataInput[#Headers],0)))))</calculatedColumnFormula>
    </tableColumn>
    <tableColumn id="29" xr3:uid="{00000000-0010-0000-0700-00001D000000}" name="28" dataDxfId="275">
      <calculatedColumnFormula>IF(INDEX(MouseList[],MATCH(AD$2,'Basic Information'!$A$2:$A$140,0),11)=TRUE,"",IF(INDEX(DataInput[],AD$4*3-2,MATCH($B5,DataInput[#Headers],0))="","",(INDEX(DataInput[],AD$4*3-2,MATCH($B5,DataInput[#Headers],0)))))</calculatedColumnFormula>
    </tableColumn>
    <tableColumn id="30" xr3:uid="{00000000-0010-0000-0700-00001E000000}" name="29" dataDxfId="274">
      <calculatedColumnFormula>IF(INDEX(MouseList[],MATCH(AE$2,'Basic Information'!$A$2:$A$140,0),11)=TRUE,"",IF(INDEX(DataInput[],AE$4*3-2,MATCH($B5,DataInput[#Headers],0))="","",(INDEX(DataInput[],AE$4*3-2,MATCH($B5,DataInput[#Headers],0)))))</calculatedColumnFormula>
    </tableColumn>
    <tableColumn id="31" xr3:uid="{00000000-0010-0000-0700-00001F000000}" name="30" dataDxfId="273">
      <calculatedColumnFormula>IF(INDEX(MouseList[],MATCH(AF$2,'Basic Information'!$A$2:$A$140,0),11)=TRUE,"",IF(INDEX(DataInput[],AF$4*3-2,MATCH($B5,DataInput[#Headers],0))="","",(INDEX(DataInput[],AF$4*3-2,MATCH($B5,DataInput[#Headers],0)))))</calculatedColumnFormula>
    </tableColumn>
    <tableColumn id="32" xr3:uid="{00000000-0010-0000-0700-000020000000}" name="31" dataDxfId="272">
      <calculatedColumnFormula>IF(INDEX(MouseList[],MATCH(AG$2,'Basic Information'!$A$2:$A$140,0),11)=TRUE,"",IF(INDEX(DataInput[],AG$4*3-2,MATCH($B5,DataInput[#Headers],0))="","",(INDEX(DataInput[],AG$4*3-2,MATCH($B5,DataInput[#Headers],0)))))</calculatedColumnFormula>
    </tableColumn>
    <tableColumn id="33" xr3:uid="{00000000-0010-0000-0700-000021000000}" name="32" dataDxfId="271">
      <calculatedColumnFormula>IF(INDEX(MouseList[],MATCH(AH$2,'Basic Information'!$A$2:$A$140,0),11)=TRUE,"",IF(INDEX(DataInput[],AH$4*3-2,MATCH($B5,DataInput[#Headers],0))="","",(INDEX(DataInput[],AH$4*3-2,MATCH($B5,DataInput[#Headers],0)))))</calculatedColumnFormula>
    </tableColumn>
    <tableColumn id="34" xr3:uid="{00000000-0010-0000-0700-000022000000}" name="33" dataDxfId="270">
      <calculatedColumnFormula>IF(INDEX(MouseList[],MATCH(AI$2,'Basic Information'!$A$2:$A$140,0),11)=TRUE,"",IF(INDEX(DataInput[],AI$4*3-2,MATCH($B5,DataInput[#Headers],0))="","",(INDEX(DataInput[],AI$4*3-2,MATCH($B5,DataInput[#Headers],0)))))</calculatedColumnFormula>
    </tableColumn>
    <tableColumn id="35" xr3:uid="{00000000-0010-0000-0700-000023000000}" name="34" dataDxfId="269">
      <calculatedColumnFormula>IF(INDEX(MouseList[],MATCH(AJ$2,'Basic Information'!$A$2:$A$140,0),11)=TRUE,"",IF(INDEX(DataInput[],AJ$4*3-2,MATCH($B5,DataInput[#Headers],0))="","",(INDEX(DataInput[],AJ$4*3-2,MATCH($B5,DataInput[#Headers],0)))))</calculatedColumnFormula>
    </tableColumn>
    <tableColumn id="36" xr3:uid="{00000000-0010-0000-0700-000024000000}" name="35" dataDxfId="268">
      <calculatedColumnFormula>IF(INDEX(MouseList[],MATCH(AK$2,'Basic Information'!$A$2:$A$140,0),11)=TRUE,"",IF(INDEX(DataInput[],AK$4*3-2,MATCH($B5,DataInput[#Headers],0))="","",(INDEX(DataInput[],AK$4*3-2,MATCH($B5,DataInput[#Headers],0)))))</calculatedColumnFormula>
    </tableColumn>
    <tableColumn id="37" xr3:uid="{00000000-0010-0000-0700-000025000000}" name="36" dataDxfId="267">
      <calculatedColumnFormula>IF(INDEX(MouseList[],MATCH(AL$2,'Basic Information'!$A$2:$A$140,0),11)=TRUE,"",IF(INDEX(DataInput[],AL$4*3-2,MATCH($B5,DataInput[#Headers],0))="","",(INDEX(DataInput[],AL$4*3-2,MATCH($B5,DataInput[#Headers],0)))))</calculatedColumnFormula>
    </tableColumn>
    <tableColumn id="38" xr3:uid="{00000000-0010-0000-0700-000026000000}" name="37" dataDxfId="266">
      <calculatedColumnFormula>IF(INDEX(MouseList[],MATCH(AM$2,'Basic Information'!$A$2:$A$140,0),11)=TRUE,"",IF(INDEX(DataInput[],AM$4*3-2,MATCH($B5,DataInput[#Headers],0))="","",(INDEX(DataInput[],AM$4*3-2,MATCH($B5,DataInput[#Headers],0)))))</calculatedColumnFormula>
    </tableColumn>
    <tableColumn id="39" xr3:uid="{00000000-0010-0000-0700-000027000000}" name="38" dataDxfId="265">
      <calculatedColumnFormula>IF(INDEX(MouseList[],MATCH(AN$2,'Basic Information'!$A$2:$A$140,0),11)=TRUE,"",IF(INDEX(DataInput[],AN$4*3-2,MATCH($B5,DataInput[#Headers],0))="","",(INDEX(DataInput[],AN$4*3-2,MATCH($B5,DataInput[#Headers],0)))))</calculatedColumnFormula>
    </tableColumn>
    <tableColumn id="40" xr3:uid="{00000000-0010-0000-0700-000028000000}" name="39" dataDxfId="264">
      <calculatedColumnFormula>IF(INDEX(MouseList[],MATCH(AO$2,'Basic Information'!$A$2:$A$140,0),11)=TRUE,"",IF(INDEX(DataInput[],AO$4*3-2,MATCH($B5,DataInput[#Headers],0))="","",(INDEX(DataInput[],AO$4*3-2,MATCH($B5,DataInput[#Headers],0)))))</calculatedColumnFormula>
    </tableColumn>
    <tableColumn id="41" xr3:uid="{00000000-0010-0000-0700-000029000000}" name="40" dataDxfId="263">
      <calculatedColumnFormula>IF(INDEX(MouseList[],MATCH(AP$2,'Basic Information'!$A$2:$A$140,0),11)=TRUE,"",IF(INDEX(DataInput[],AP$4*3-2,MATCH($B5,DataInput[#Headers],0))="","",(INDEX(DataInput[],AP$4*3-2,MATCH($B5,DataInput[#Headers],0)))))</calculatedColumnFormula>
    </tableColumn>
    <tableColumn id="42" xr3:uid="{00000000-0010-0000-0700-00002A000000}" name="41" dataDxfId="262">
      <calculatedColumnFormula>IF(INDEX(MouseList[],MATCH(AQ$2,'Basic Information'!$A$2:$A$140,0),11)=TRUE,"",IF(INDEX(DataInput[],AQ$4*3-2,MATCH($B5,DataInput[#Headers],0))="","",(INDEX(DataInput[],AQ$4*3-2,MATCH($B5,DataInput[#Headers],0)))))</calculatedColumnFormula>
    </tableColumn>
    <tableColumn id="43" xr3:uid="{00000000-0010-0000-0700-00002B000000}" name="42" dataDxfId="261">
      <calculatedColumnFormula>IF(INDEX(MouseList[],MATCH(AR$2,'Basic Information'!$A$2:$A$140,0),11)=TRUE,"",IF(INDEX(DataInput[],AR$4*3-2,MATCH($B5,DataInput[#Headers],0))="","",(INDEX(DataInput[],AR$4*3-2,MATCH($B5,DataInput[#Headers],0)))))</calculatedColumnFormula>
    </tableColumn>
    <tableColumn id="44" xr3:uid="{00000000-0010-0000-0700-00002C000000}" name="43" dataDxfId="260">
      <calculatedColumnFormula>IF(INDEX(MouseList[],MATCH(AS$2,'Basic Information'!$A$2:$A$140,0),11)=TRUE,"",IF(INDEX(DataInput[],AS$4*3-2,MATCH($B5,DataInput[#Headers],0))="","",(INDEX(DataInput[],AS$4*3-2,MATCH($B5,DataInput[#Headers],0)))))</calculatedColumnFormula>
    </tableColumn>
    <tableColumn id="45" xr3:uid="{00000000-0010-0000-0700-00002D000000}" name="44" dataDxfId="259">
      <calculatedColumnFormula>IF(INDEX(MouseList[],MATCH(AT$2,'Basic Information'!$A$2:$A$140,0),11)=TRUE,"",IF(INDEX(DataInput[],AT$4*3-2,MATCH($B5,DataInput[#Headers],0))="","",(INDEX(DataInput[],AT$4*3-2,MATCH($B5,DataInput[#Headers],0)))))</calculatedColumnFormula>
    </tableColumn>
    <tableColumn id="46" xr3:uid="{00000000-0010-0000-0700-00002E000000}" name="45" dataDxfId="258">
      <calculatedColumnFormula>IF(INDEX(MouseList[],MATCH(AU$2,'Basic Information'!$A$2:$A$140,0),11)=TRUE,"",IF(INDEX(DataInput[],AU$4*3-2,MATCH($B5,DataInput[#Headers],0))="","",(INDEX(DataInput[],AU$4*3-2,MATCH($B5,DataInput[#Headers],0)))))</calculatedColumnFormula>
    </tableColumn>
    <tableColumn id="47" xr3:uid="{00000000-0010-0000-0700-00002F000000}" name="46" dataDxfId="257">
      <calculatedColumnFormula>IF(INDEX(MouseList[],MATCH(AV$2,'Basic Information'!$A$2:$A$140,0),11)=TRUE,"",IF(INDEX(DataInput[],AV$4*3-2,MATCH($B5,DataInput[#Headers],0))="","",(INDEX(DataInput[],AV$4*3-2,MATCH($B5,DataInput[#Headers],0)))))</calculatedColumnFormula>
    </tableColumn>
    <tableColumn id="48" xr3:uid="{00000000-0010-0000-0700-000030000000}" name="47" dataDxfId="256">
      <calculatedColumnFormula>IF(INDEX(MouseList[],MATCH(AW$2,'Basic Information'!$A$2:$A$140,0),11)=TRUE,"",IF(INDEX(DataInput[],AW$4*3-2,MATCH($B5,DataInput[#Headers],0))="","",(INDEX(DataInput[],AW$4*3-2,MATCH($B5,DataInput[#Headers],0)))))</calculatedColumnFormula>
    </tableColumn>
    <tableColumn id="49" xr3:uid="{00000000-0010-0000-0700-000031000000}" name="48" dataDxfId="255">
      <calculatedColumnFormula>IF(INDEX(MouseList[],MATCH(AX$2,'Basic Information'!$A$2:$A$140,0),11)=TRUE,"",IF(INDEX(DataInput[],AX$4*3-2,MATCH($B5,DataInput[#Headers],0))="","",(INDEX(DataInput[],AX$4*3-2,MATCH($B5,DataInput[#Headers],0)))))</calculatedColumnFormula>
    </tableColumn>
    <tableColumn id="50" xr3:uid="{00000000-0010-0000-0700-000032000000}" name="49" dataDxfId="254">
      <calculatedColumnFormula>IF(INDEX(MouseList[],MATCH(AY$2,'Basic Information'!$A$2:$A$140,0),11)=TRUE,"",IF(INDEX(DataInput[],AY$4*3-2,MATCH($B5,DataInput[#Headers],0))="","",(INDEX(DataInput[],AY$4*3-2,MATCH($B5,DataInput[#Headers],0)))))</calculatedColumnFormula>
    </tableColumn>
    <tableColumn id="51" xr3:uid="{00000000-0010-0000-0700-000033000000}" name="50" dataDxfId="253">
      <calculatedColumnFormula>IF(INDEX(MouseList[],MATCH(AZ$2,'Basic Information'!$A$2:$A$140,0),11)=TRUE,"",IF(INDEX(DataInput[],AZ$4*3-2,MATCH($B5,DataInput[#Headers],0))="","",(INDEX(DataInput[],AZ$4*3-2,MATCH($B5,DataInput[#Headers],0)))))</calculatedColumnFormula>
    </tableColumn>
    <tableColumn id="52" xr3:uid="{00000000-0010-0000-0700-000034000000}" name="51" dataDxfId="252">
      <calculatedColumnFormula>IF(INDEX(MouseList[],MATCH(BA$2,'Basic Information'!$A$2:$A$140,0),11)=TRUE,"",IF(INDEX(DataInput[],BA$4*3-2,MATCH($B5,DataInput[#Headers],0))="","",(INDEX(DataInput[],BA$4*3-2,MATCH($B5,DataInput[#Headers],0)))))</calculatedColumnFormula>
    </tableColumn>
    <tableColumn id="53" xr3:uid="{00000000-0010-0000-0700-000035000000}" name="52" dataDxfId="251">
      <calculatedColumnFormula>IF(INDEX(MouseList[],MATCH(BB$2,'Basic Information'!$A$2:$A$140,0),11)=TRUE,"",IF(INDEX(DataInput[],BB$4*3-2,MATCH($B5,DataInput[#Headers],0))="","",(INDEX(DataInput[],BB$4*3-2,MATCH($B5,DataInput[#Headers],0)))))</calculatedColumnFormula>
    </tableColumn>
    <tableColumn id="54" xr3:uid="{00000000-0010-0000-0700-000036000000}" name="53" dataDxfId="250">
      <calculatedColumnFormula>IF(INDEX(MouseList[],MATCH(BC$2,'Basic Information'!$A$2:$A$140,0),11)=TRUE,"",IF(INDEX(DataInput[],BC$4*3-2,MATCH($B5,DataInput[#Headers],0))="","",(INDEX(DataInput[],BC$4*3-2,MATCH($B5,DataInput[#Headers],0)))))</calculatedColumnFormula>
    </tableColumn>
    <tableColumn id="55" xr3:uid="{00000000-0010-0000-0700-000037000000}" name="54" dataDxfId="249">
      <calculatedColumnFormula>IF(INDEX(MouseList[],MATCH(BD$2,'Basic Information'!$A$2:$A$140,0),11)=TRUE,"",IF(INDEX(DataInput[],BD$4*3-2,MATCH($B5,DataInput[#Headers],0))="","",(INDEX(DataInput[],BD$4*3-2,MATCH($B5,DataInput[#Headers],0)))))</calculatedColumnFormula>
    </tableColumn>
    <tableColumn id="56" xr3:uid="{00000000-0010-0000-0700-000038000000}" name="55" dataDxfId="248">
      <calculatedColumnFormula>IF(INDEX(MouseList[],MATCH(BE$2,'Basic Information'!$A$2:$A$140,0),11)=TRUE,"",IF(INDEX(DataInput[],BE$4*3-2,MATCH($B5,DataInput[#Headers],0))="","",(INDEX(DataInput[],BE$4*3-2,MATCH($B5,DataInput[#Headers],0)))))</calculatedColumnFormula>
    </tableColumn>
    <tableColumn id="57" xr3:uid="{00000000-0010-0000-0700-000039000000}" name="56" dataDxfId="247">
      <calculatedColumnFormula>IF(INDEX(MouseList[],MATCH(BF$2,'Basic Information'!$A$2:$A$140,0),11)=TRUE,"",IF(INDEX(DataInput[],BF$4*3-2,MATCH($B5,DataInput[#Headers],0))="","",(INDEX(DataInput[],BF$4*3-2,MATCH($B5,DataInput[#Headers],0)))))</calculatedColumnFormula>
    </tableColumn>
    <tableColumn id="58" xr3:uid="{00000000-0010-0000-0700-00003A000000}" name="57" dataDxfId="246">
      <calculatedColumnFormula>IF(INDEX(MouseList[],MATCH(BG$2,'Basic Information'!$A$2:$A$140,0),11)=TRUE,"",IF(INDEX(DataInput[],BG$4*3-2,MATCH($B5,DataInput[#Headers],0))="","",(INDEX(DataInput[],BG$4*3-2,MATCH($B5,DataInput[#Headers],0)))))</calculatedColumnFormula>
    </tableColumn>
    <tableColumn id="59" xr3:uid="{00000000-0010-0000-0700-00003B000000}" name="58" dataDxfId="245">
      <calculatedColumnFormula>IF(INDEX(MouseList[],MATCH(BH$2,'Basic Information'!$A$2:$A$140,0),11)=TRUE,"",IF(INDEX(DataInput[],BH$4*3-2,MATCH($B5,DataInput[#Headers],0))="","",(INDEX(DataInput[],BH$4*3-2,MATCH($B5,DataInput[#Headers],0)))))</calculatedColumnFormula>
    </tableColumn>
    <tableColumn id="60" xr3:uid="{00000000-0010-0000-0700-00003C000000}" name="59" dataDxfId="244">
      <calculatedColumnFormula>IF(INDEX(MouseList[],MATCH(BI$2,'Basic Information'!$A$2:$A$140,0),11)=TRUE,"",IF(INDEX(DataInput[],BI$4*3-2,MATCH($B5,DataInput[#Headers],0))="","",(INDEX(DataInput[],BI$4*3-2,MATCH($B5,DataInput[#Headers],0)))))</calculatedColumnFormula>
    </tableColumn>
    <tableColumn id="61" xr3:uid="{00000000-0010-0000-0700-00003D000000}" name="60" dataDxfId="243">
      <calculatedColumnFormula>IF(INDEX(MouseList[],MATCH(BJ$2,'Basic Information'!$A$2:$A$140,0),11)=TRUE,"",IF(INDEX(DataInput[],BJ$4*3-2,MATCH($B5,DataInput[#Headers],0))="","",(INDEX(DataInput[],BJ$4*3-2,MATCH($B5,DataInput[#Headers],0)))))</calculatedColumnFormula>
    </tableColumn>
    <tableColumn id="62" xr3:uid="{00000000-0010-0000-0700-00003E000000}" name="61" dataDxfId="242">
      <calculatedColumnFormula>IF(INDEX(MouseList[],MATCH(BK$2,'Basic Information'!$A$2:$A$140,0),11)=TRUE,"",IF(INDEX(DataInput[],BK$4*3-2,MATCH($B5,DataInput[#Headers],0))="","",(INDEX(DataInput[],BK$4*3-2,MATCH($B5,DataInput[#Headers],0)))))</calculatedColumnFormula>
    </tableColumn>
    <tableColumn id="63" xr3:uid="{00000000-0010-0000-0700-00003F000000}" name="62" dataDxfId="241">
      <calculatedColumnFormula>IF(INDEX(MouseList[],MATCH(BL$2,'Basic Information'!$A$2:$A$140,0),11)=TRUE,"",IF(INDEX(DataInput[],BL$4*3-2,MATCH($B5,DataInput[#Headers],0))="","",(INDEX(DataInput[],BL$4*3-2,MATCH($B5,DataInput[#Headers],0)))))</calculatedColumnFormula>
    </tableColumn>
    <tableColumn id="64" xr3:uid="{00000000-0010-0000-0700-000040000000}" name="63" dataDxfId="240">
      <calculatedColumnFormula>IF(INDEX(MouseList[],MATCH(BM$2,'Basic Information'!$A$2:$A$140,0),11)=TRUE,"",IF(INDEX(DataInput[],BM$4*3-2,MATCH($B5,DataInput[#Headers],0))="","",(INDEX(DataInput[],BM$4*3-2,MATCH($B5,DataInput[#Headers],0)))))</calculatedColumnFormula>
    </tableColumn>
    <tableColumn id="65" xr3:uid="{00000000-0010-0000-0700-000041000000}" name="64" dataDxfId="239">
      <calculatedColumnFormula>IF(INDEX(MouseList[],MATCH(BN$2,'Basic Information'!$A$2:$A$140,0),11)=TRUE,"",IF(INDEX(DataInput[],BN$4*3-2,MATCH($B5,DataInput[#Headers],0))="","",(INDEX(DataInput[],BN$4*3-2,MATCH($B5,DataInput[#Headers],0)))))</calculatedColumnFormula>
    </tableColumn>
    <tableColumn id="66" xr3:uid="{00000000-0010-0000-0700-000042000000}" name="65" dataDxfId="238">
      <calculatedColumnFormula>IF(INDEX(MouseList[],MATCH(BO$2,'Basic Information'!$A$2:$A$140,0),11)=TRUE,"",IF(INDEX(DataInput[],BO$4*3-2,MATCH($B5,DataInput[#Headers],0))="","",(INDEX(DataInput[],BO$4*3-2,MATCH($B5,DataInput[#Headers],0)))))</calculatedColumnFormula>
    </tableColumn>
    <tableColumn id="67" xr3:uid="{00000000-0010-0000-0700-000043000000}" name="66" dataDxfId="237">
      <calculatedColumnFormula>IF(INDEX(MouseList[],MATCH(BP$2,'Basic Information'!$A$2:$A$140,0),11)=TRUE,"",IF(INDEX(DataInput[],BP$4*3-2,MATCH($B5,DataInput[#Headers],0))="","",(INDEX(DataInput[],BP$4*3-2,MATCH($B5,DataInput[#Headers],0)))))</calculatedColumnFormula>
    </tableColumn>
    <tableColumn id="68" xr3:uid="{00000000-0010-0000-0700-000044000000}" name="67" dataDxfId="236">
      <calculatedColumnFormula>IF(INDEX(MouseList[],MATCH(BQ$2,'Basic Information'!$A$2:$A$140,0),11)=TRUE,"",IF(INDEX(DataInput[],BQ$4*3-2,MATCH($B5,DataInput[#Headers],0))="","",(INDEX(DataInput[],BQ$4*3-2,MATCH($B5,DataInput[#Headers],0)))))</calculatedColumnFormula>
    </tableColumn>
    <tableColumn id="69" xr3:uid="{00000000-0010-0000-0700-000045000000}" name="68" dataDxfId="235">
      <calculatedColumnFormula>IF(INDEX(MouseList[],MATCH(BR$2,'Basic Information'!$A$2:$A$140,0),11)=TRUE,"",IF(INDEX(DataInput[],BR$4*3-2,MATCH($B5,DataInput[#Headers],0))="","",(INDEX(DataInput[],BR$4*3-2,MATCH($B5,DataInput[#Headers],0)))))</calculatedColumnFormula>
    </tableColumn>
    <tableColumn id="70" xr3:uid="{00000000-0010-0000-0700-000046000000}" name="69" dataDxfId="234">
      <calculatedColumnFormula>IF(INDEX(MouseList[],MATCH(BS$2,'Basic Information'!$A$2:$A$140,0),11)=TRUE,"",IF(INDEX(DataInput[],BS$4*3-2,MATCH($B5,DataInput[#Headers],0))="","",(INDEX(DataInput[],BS$4*3-2,MATCH($B5,DataInput[#Headers],0)))))</calculatedColumnFormula>
    </tableColumn>
    <tableColumn id="71" xr3:uid="{00000000-0010-0000-0700-000047000000}" name="70" dataDxfId="233">
      <calculatedColumnFormula>IF(INDEX(MouseList[],MATCH(BT$2,'Basic Information'!$A$2:$A$140,0),11)=TRUE,"",IF(INDEX(DataInput[],BT$4*3-2,MATCH($B5,DataInput[#Headers],0))="","",(INDEX(DataInput[],BT$4*3-2,MATCH($B5,DataInput[#Headers],0)))))</calculatedColumnFormula>
    </tableColumn>
    <tableColumn id="72" xr3:uid="{00000000-0010-0000-0700-000048000000}" name="71" dataDxfId="232">
      <calculatedColumnFormula>IF(INDEX(MouseList[],MATCH(BU$2,'Basic Information'!$A$2:$A$140,0),11)=TRUE,"",IF(INDEX(DataInput[],BU$4*3-2,MATCH($B5,DataInput[#Headers],0))="","",(INDEX(DataInput[],BU$4*3-2,MATCH($B5,DataInput[#Headers],0)))))</calculatedColumnFormula>
    </tableColumn>
    <tableColumn id="73" xr3:uid="{00000000-0010-0000-0700-000049000000}" name="72" dataDxfId="231">
      <calculatedColumnFormula>IF(INDEX(MouseList[],MATCH(BV$2,'Basic Information'!$A$2:$A$140,0),11)=TRUE,"",IF(INDEX(DataInput[],BV$4*3-2,MATCH($B5,DataInput[#Headers],0))="","",(INDEX(DataInput[],BV$4*3-2,MATCH($B5,DataInput[#Headers],0)))))</calculatedColumnFormula>
    </tableColumn>
    <tableColumn id="74" xr3:uid="{00000000-0010-0000-0700-00004A000000}" name="73" dataDxfId="230">
      <calculatedColumnFormula>IF(INDEX(MouseList[],MATCH(BW$2,'Basic Information'!$A$2:$A$140,0),11)=TRUE,"",IF(INDEX(DataInput[],BW$4*3-2,MATCH($B5,DataInput[#Headers],0))="","",(INDEX(DataInput[],BW$4*3-2,MATCH($B5,DataInput[#Headers],0)))))</calculatedColumnFormula>
    </tableColumn>
    <tableColumn id="75" xr3:uid="{00000000-0010-0000-0700-00004B000000}" name="74" dataDxfId="229">
      <calculatedColumnFormula>IF(INDEX(MouseList[],MATCH(BX$2,'Basic Information'!$A$2:$A$140,0),11)=TRUE,"",IF(INDEX(DataInput[],BX$4*3-2,MATCH($B5,DataInput[#Headers],0))="","",(INDEX(DataInput[],BX$4*3-2,MATCH($B5,DataInput[#Headers],0)))))</calculatedColumnFormula>
    </tableColumn>
    <tableColumn id="76" xr3:uid="{00000000-0010-0000-0700-00004C000000}" name="75" dataDxfId="228">
      <calculatedColumnFormula>IF(INDEX(MouseList[],MATCH(BY$2,'Basic Information'!$A$2:$A$140,0),11)=TRUE,"",IF(INDEX(DataInput[],BY$4*3-2,MATCH($B5,DataInput[#Headers],0))="","",(INDEX(DataInput[],BY$4*3-2,MATCH($B5,DataInput[#Headers],0)))))</calculatedColumnFormula>
    </tableColumn>
    <tableColumn id="77" xr3:uid="{00000000-0010-0000-0700-00004D000000}" name="76" dataDxfId="227">
      <calculatedColumnFormula>IF(INDEX(MouseList[],MATCH(BZ$2,'Basic Information'!$A$2:$A$140,0),11)=TRUE,"",IF(INDEX(DataInput[],BZ$4*3-2,MATCH($B5,DataInput[#Headers],0))="","",(INDEX(DataInput[],BZ$4*3-2,MATCH($B5,DataInput[#Headers],0)))))</calculatedColumnFormula>
    </tableColumn>
    <tableColumn id="78" xr3:uid="{00000000-0010-0000-0700-00004E000000}" name="77" dataDxfId="226">
      <calculatedColumnFormula>IF(INDEX(MouseList[],MATCH(CA$2,'Basic Information'!$A$2:$A$140,0),11)=TRUE,"",IF(INDEX(DataInput[],CA$4*3-2,MATCH($B5,DataInput[#Headers],0))="","",(INDEX(DataInput[],CA$4*3-2,MATCH($B5,DataInput[#Headers],0)))))</calculatedColumnFormula>
    </tableColumn>
    <tableColumn id="79" xr3:uid="{00000000-0010-0000-0700-00004F000000}" name="78" dataDxfId="225">
      <calculatedColumnFormula>IF(INDEX(MouseList[],MATCH(CB$2,'Basic Information'!$A$2:$A$140,0),11)=TRUE,"",IF(INDEX(DataInput[],CB$4*3-2,MATCH($B5,DataInput[#Headers],0))="","",(INDEX(DataInput[],CB$4*3-2,MATCH($B5,DataInput[#Headers],0)))))</calculatedColumnFormula>
    </tableColumn>
    <tableColumn id="80" xr3:uid="{00000000-0010-0000-0700-000050000000}" name="79" dataDxfId="224">
      <calculatedColumnFormula>IF(INDEX(MouseList[],MATCH(CC$2,'Basic Information'!$A$2:$A$140,0),11)=TRUE,"",IF(INDEX(DataInput[],CC$4*3-2,MATCH($B5,DataInput[#Headers],0))="","",(INDEX(DataInput[],CC$4*3-2,MATCH($B5,DataInput[#Headers],0)))))</calculatedColumnFormula>
    </tableColumn>
    <tableColumn id="81" xr3:uid="{00000000-0010-0000-0700-000051000000}" name="80" dataDxfId="223">
      <calculatedColumnFormula>IF(INDEX(MouseList[],MATCH(CD$2,'Basic Information'!$A$2:$A$140,0),11)=TRUE,"",IF(INDEX(DataInput[],CD$4*3-2,MATCH($B5,DataInput[#Headers],0))="","",(INDEX(DataInput[],CD$4*3-2,MATCH($B5,DataInput[#Headers],0)))))</calculatedColumnFormula>
    </tableColumn>
    <tableColumn id="82" xr3:uid="{00000000-0010-0000-0700-000052000000}" name="81" dataDxfId="222">
      <calculatedColumnFormula>IF(INDEX(MouseList[],MATCH(CE$2,'Basic Information'!$A$2:$A$140,0),11)=TRUE,"",IF(INDEX(DataInput[],CE$4*3-2,MATCH($B5,DataInput[#Headers],0))="","",(INDEX(DataInput[],CE$4*3-2,MATCH($B5,DataInput[#Headers],0)))))</calculatedColumnFormula>
    </tableColumn>
    <tableColumn id="83" xr3:uid="{00000000-0010-0000-0700-000053000000}" name="82" dataDxfId="221">
      <calculatedColumnFormula>IF(INDEX(MouseList[],MATCH(CF$2,'Basic Information'!$A$2:$A$140,0),11)=TRUE,"",IF(INDEX(DataInput[],CF$4*3-2,MATCH($B5,DataInput[#Headers],0))="","",(INDEX(DataInput[],CF$4*3-2,MATCH($B5,DataInput[#Headers],0)))))</calculatedColumnFormula>
    </tableColumn>
    <tableColumn id="84" xr3:uid="{00000000-0010-0000-0700-000054000000}" name="83" dataDxfId="220">
      <calculatedColumnFormula>IF(INDEX(MouseList[],MATCH(CG$2,'Basic Information'!$A$2:$A$140,0),11)=TRUE,"",IF(INDEX(DataInput[],CG$4*3-2,MATCH($B5,DataInput[#Headers],0))="","",(INDEX(DataInput[],CG$4*3-2,MATCH($B5,DataInput[#Headers],0)))))</calculatedColumnFormula>
    </tableColumn>
    <tableColumn id="85" xr3:uid="{00000000-0010-0000-0700-000055000000}" name="84" dataDxfId="219">
      <calculatedColumnFormula>IF(INDEX(MouseList[],MATCH(CH$2,'Basic Information'!$A$2:$A$140,0),11)=TRUE,"",IF(INDEX(DataInput[],CH$4*3-2,MATCH($B5,DataInput[#Headers],0))="","",(INDEX(DataInput[],CH$4*3-2,MATCH($B5,DataInput[#Headers],0)))))</calculatedColumnFormula>
    </tableColumn>
    <tableColumn id="86" xr3:uid="{00000000-0010-0000-0700-000056000000}" name="85" dataDxfId="218">
      <calculatedColumnFormula>IF(INDEX(MouseList[],MATCH(CI$2,'Basic Information'!$A$2:$A$140,0),11)=TRUE,"",IF(INDEX(DataInput[],CI$4*3-2,MATCH($B5,DataInput[#Headers],0))="","",(INDEX(DataInput[],CI$4*3-2,MATCH($B5,DataInput[#Headers],0)))))</calculatedColumnFormula>
    </tableColumn>
    <tableColumn id="87" xr3:uid="{00000000-0010-0000-0700-000057000000}" name="86" dataDxfId="217">
      <calculatedColumnFormula>IF(INDEX(MouseList[],MATCH(CJ$2,'Basic Information'!$A$2:$A$140,0),11)=TRUE,"",IF(INDEX(DataInput[],CJ$4*3-2,MATCH($B5,DataInput[#Headers],0))="","",(INDEX(DataInput[],CJ$4*3-2,MATCH($B5,DataInput[#Headers],0)))))</calculatedColumnFormula>
    </tableColumn>
    <tableColumn id="88" xr3:uid="{00000000-0010-0000-0700-000058000000}" name="87" dataDxfId="216">
      <calculatedColumnFormula>IF(INDEX(MouseList[],MATCH(CK$2,'Basic Information'!$A$2:$A$140,0),11)=TRUE,"",IF(INDEX(DataInput[],CK$4*3-2,MATCH($B5,DataInput[#Headers],0))="","",(INDEX(DataInput[],CK$4*3-2,MATCH($B5,DataInput[#Headers],0)))))</calculatedColumnFormula>
    </tableColumn>
    <tableColumn id="89" xr3:uid="{00000000-0010-0000-0700-000059000000}" name="88" dataDxfId="215">
      <calculatedColumnFormula>IF(INDEX(MouseList[],MATCH(CL$2,'Basic Information'!$A$2:$A$140,0),11)=TRUE,"",IF(INDEX(DataInput[],CL$4*3-2,MATCH($B5,DataInput[#Headers],0))="","",(INDEX(DataInput[],CL$4*3-2,MATCH($B5,DataInput[#Headers],0)))))</calculatedColumnFormula>
    </tableColumn>
    <tableColumn id="90" xr3:uid="{00000000-0010-0000-0700-00005A000000}" name="89" dataDxfId="214">
      <calculatedColumnFormula>IF(INDEX(MouseList[],MATCH(CM$2,'Basic Information'!$A$2:$A$140,0),11)=TRUE,"",IF(INDEX(DataInput[],CM$4*3-2,MATCH($B5,DataInput[#Headers],0))="","",(INDEX(DataInput[],CM$4*3-2,MATCH($B5,DataInput[#Headers],0)))))</calculatedColumnFormula>
    </tableColumn>
    <tableColumn id="91" xr3:uid="{00000000-0010-0000-0700-00005B000000}" name="90" dataDxfId="213">
      <calculatedColumnFormula>IF(INDEX(MouseList[],MATCH(CN$2,'Basic Information'!$A$2:$A$140,0),11)=TRUE,"",IF(INDEX(DataInput[],CN$4*3-2,MATCH($B5,DataInput[#Headers],0))="","",(INDEX(DataInput[],CN$4*3-2,MATCH($B5,DataInput[#Headers],0)))))</calculatedColumnFormula>
    </tableColumn>
    <tableColumn id="92" xr3:uid="{00000000-0010-0000-0700-00005C000000}" name="91" dataDxfId="212">
      <calculatedColumnFormula>IF(INDEX(MouseList[],MATCH(CO$2,'Basic Information'!$A$2:$A$140,0),11)=TRUE,"",IF(INDEX(DataInput[],CO$4*3-2,MATCH($B5,DataInput[#Headers],0))="","",(INDEX(DataInput[],CO$4*3-2,MATCH($B5,DataInput[#Headers],0)))))</calculatedColumnFormula>
    </tableColumn>
    <tableColumn id="93" xr3:uid="{00000000-0010-0000-0700-00005D000000}" name="92" dataDxfId="211">
      <calculatedColumnFormula>IF(INDEX(MouseList[],MATCH(CP$2,'Basic Information'!$A$2:$A$140,0),11)=TRUE,"",IF(INDEX(DataInput[],CP$4*3-2,MATCH($B5,DataInput[#Headers],0))="","",(INDEX(DataInput[],CP$4*3-2,MATCH($B5,DataInput[#Headers],0)))))</calculatedColumnFormula>
    </tableColumn>
    <tableColumn id="94" xr3:uid="{00000000-0010-0000-0700-00005E000000}" name="93" dataDxfId="210">
      <calculatedColumnFormula>IF(INDEX(MouseList[],MATCH(CQ$2,'Basic Information'!$A$2:$A$140,0),11)=TRUE,"",IF(INDEX(DataInput[],CQ$4*3-2,MATCH($B5,DataInput[#Headers],0))="","",(INDEX(DataInput[],CQ$4*3-2,MATCH($B5,DataInput[#Headers],0)))))</calculatedColumnFormula>
    </tableColumn>
    <tableColumn id="95" xr3:uid="{00000000-0010-0000-0700-00005F000000}" name="94" dataDxfId="209">
      <calculatedColumnFormula>IF(INDEX(MouseList[],MATCH(CR$2,'Basic Information'!$A$2:$A$140,0),11)=TRUE,"",IF(INDEX(DataInput[],CR$4*3-2,MATCH($B5,DataInput[#Headers],0))="","",(INDEX(DataInput[],CR$4*3-2,MATCH($B5,DataInput[#Headers],0)))))</calculatedColumnFormula>
    </tableColumn>
    <tableColumn id="96" xr3:uid="{00000000-0010-0000-0700-000060000000}" name="95" dataDxfId="208">
      <calculatedColumnFormula>IF(INDEX(MouseList[],MATCH(CS$2,'Basic Information'!$A$2:$A$140,0),11)=TRUE,"",IF(INDEX(DataInput[],CS$4*3-2,MATCH($B5,DataInput[#Headers],0))="","",(INDEX(DataInput[],CS$4*3-2,MATCH($B5,DataInput[#Headers],0)))))</calculatedColumnFormula>
    </tableColumn>
    <tableColumn id="97" xr3:uid="{00000000-0010-0000-0700-000061000000}" name="96" dataDxfId="207">
      <calculatedColumnFormula>IF(INDEX(MouseList[],MATCH(CT$2,'Basic Information'!$A$2:$A$140,0),11)=TRUE,"",IF(INDEX(DataInput[],CT$4*3-2,MATCH($B5,DataInput[#Headers],0))="","",(INDEX(DataInput[],CT$4*3-2,MATCH($B5,DataInput[#Headers],0)))))</calculatedColumnFormula>
    </tableColumn>
    <tableColumn id="98" xr3:uid="{00000000-0010-0000-0700-000062000000}" name="97" dataDxfId="206">
      <calculatedColumnFormula>IF(INDEX(MouseList[],MATCH(CU$2,'Basic Information'!$A$2:$A$140,0),11)=TRUE,"",IF(INDEX(DataInput[],CU$4*3-2,MATCH($B5,DataInput[#Headers],0))="","",(INDEX(DataInput[],CU$4*3-2,MATCH($B5,DataInput[#Headers],0)))))</calculatedColumnFormula>
    </tableColumn>
    <tableColumn id="99" xr3:uid="{00000000-0010-0000-0700-000063000000}" name="98" dataDxfId="205">
      <calculatedColumnFormula>IF(INDEX(MouseList[],MATCH(CV$2,'Basic Information'!$A$2:$A$140,0),11)=TRUE,"",IF(INDEX(DataInput[],CV$4*3-2,MATCH($B5,DataInput[#Headers],0))="","",(INDEX(DataInput[],CV$4*3-2,MATCH($B5,DataInput[#Headers],0)))))</calculatedColumnFormula>
    </tableColumn>
    <tableColumn id="100" xr3:uid="{00000000-0010-0000-0700-000064000000}" name="99" dataDxfId="204">
      <calculatedColumnFormula>IF(INDEX(MouseList[],MATCH(CW$2,'Basic Information'!$A$2:$A$140,0),11)=TRUE,"",IF(INDEX(DataInput[],CW$4*3-2,MATCH($B5,DataInput[#Headers],0))="","",(INDEX(DataInput[],CW$4*3-2,MATCH($B5,DataInput[#Headers],0)))))</calculatedColumnFormula>
    </tableColumn>
    <tableColumn id="101" xr3:uid="{00000000-0010-0000-0700-000065000000}" name="100" dataDxfId="203">
      <calculatedColumnFormula>IF(INDEX(MouseList[],MATCH(CX$2,'Basic Information'!$A$2:$A$140,0),11)=TRUE,"",IF(INDEX(DataInput[],CX$4*3-2,MATCH($B5,DataInput[#Headers],0))="","",(INDEX(DataInput[],CX$4*3-2,MATCH($B5,DataInput[#Headers],0)))))</calculatedColumnFormula>
    </tableColumn>
    <tableColumn id="103" xr3:uid="{00000000-0010-0000-0700-000067000000}" name="101" dataDxfId="202">
      <calculatedColumnFormula>IF(INDEX(MouseList[],MATCH(CY$2,'Basic Information'!$A$2:$A$140,0),11)=TRUE,"",IF(INDEX(DataInput[],CY$4*3-2,MATCH($B5,DataInput[#Headers],0))="","",(INDEX(DataInput[],CY$4*3-2,MATCH($B5,DataInput[#Headers],0)))))</calculatedColumnFormula>
    </tableColumn>
    <tableColumn id="104" xr3:uid="{00000000-0010-0000-0700-000068000000}" name="102" dataDxfId="201">
      <calculatedColumnFormula>IF(INDEX(MouseList[],MATCH(CZ$2,'Basic Information'!$A$2:$A$140,0),11)=TRUE,"",IF(INDEX(DataInput[],CZ$4*3-2,MATCH($B5,DataInput[#Headers],0))="","",(INDEX(DataInput[],CZ$4*3-2,MATCH($B5,DataInput[#Headers],0)))))</calculatedColumnFormula>
    </tableColumn>
    <tableColumn id="105" xr3:uid="{00000000-0010-0000-0700-000069000000}" name="103" dataDxfId="200">
      <calculatedColumnFormula>IF(INDEX(MouseList[],MATCH(DA$2,'Basic Information'!$A$2:$A$140,0),11)=TRUE,"",IF(INDEX(DataInput[],DA$4*3-2,MATCH($B5,DataInput[#Headers],0))="","",(INDEX(DataInput[],DA$4*3-2,MATCH($B5,DataInput[#Headers],0)))))</calculatedColumnFormula>
    </tableColumn>
    <tableColumn id="106" xr3:uid="{00000000-0010-0000-0700-00006A000000}" name="104" dataDxfId="199">
      <calculatedColumnFormula>IF(INDEX(MouseList[],MATCH(DB$2,'Basic Information'!$A$2:$A$140,0),11)=TRUE,"",IF(INDEX(DataInput[],DB$4*3-2,MATCH($B5,DataInput[#Headers],0))="","",(INDEX(DataInput[],DB$4*3-2,MATCH($B5,DataInput[#Headers],0)))))</calculatedColumnFormula>
    </tableColumn>
    <tableColumn id="107" xr3:uid="{00000000-0010-0000-0700-00006B000000}" name="105" dataDxfId="198">
      <calculatedColumnFormula>IF(INDEX(MouseList[],MATCH(DC$2,'Basic Information'!$A$2:$A$140,0),11)=TRUE,"",IF(INDEX(DataInput[],DC$4*3-2,MATCH($B5,DataInput[#Headers],0))="","",(INDEX(DataInput[],DC$4*3-2,MATCH($B5,DataInput[#Headers],0)))))</calculatedColumnFormula>
    </tableColumn>
    <tableColumn id="108" xr3:uid="{00000000-0010-0000-0700-00006C000000}" name="106" dataDxfId="197">
      <calculatedColumnFormula>IF(INDEX(MouseList[],MATCH(DD$2,'Basic Information'!$A$2:$A$140,0),11)=TRUE,"",IF(INDEX(DataInput[],DD$4*3-2,MATCH($B5,DataInput[#Headers],0))="","",(INDEX(DataInput[],DD$4*3-2,MATCH($B5,DataInput[#Headers],0)))))</calculatedColumnFormula>
    </tableColumn>
    <tableColumn id="109" xr3:uid="{00000000-0010-0000-0700-00006D000000}" name="107" dataDxfId="196">
      <calculatedColumnFormula>IF(INDEX(MouseList[],MATCH(DE$2,'Basic Information'!$A$2:$A$140,0),11)=TRUE,"",IF(INDEX(DataInput[],DE$4*3-2,MATCH($B5,DataInput[#Headers],0))="","",(INDEX(DataInput[],DE$4*3-2,MATCH($B5,DataInput[#Headers],0)))))</calculatedColumnFormula>
    </tableColumn>
    <tableColumn id="110" xr3:uid="{00000000-0010-0000-0700-00006E000000}" name="108" dataDxfId="195">
      <calculatedColumnFormula>IF(INDEX(MouseList[],MATCH(DF$2,'Basic Information'!$A$2:$A$140,0),11)=TRUE,"",IF(INDEX(DataInput[],DF$4*3-2,MATCH($B5,DataInput[#Headers],0))="","",(INDEX(DataInput[],DF$4*3-2,MATCH($B5,DataInput[#Headers],0)))))</calculatedColumnFormula>
    </tableColumn>
    <tableColumn id="111" xr3:uid="{00000000-0010-0000-0700-00006F000000}" name="109" dataDxfId="194">
      <calculatedColumnFormula>IF(INDEX(MouseList[],MATCH(DG$2,'Basic Information'!$A$2:$A$140,0),11)=TRUE,"",IF(INDEX(DataInput[],DG$4*3-2,MATCH($B5,DataInput[#Headers],0))="","",(INDEX(DataInput[],DG$4*3-2,MATCH($B5,DataInput[#Headers],0)))))</calculatedColumnFormula>
    </tableColumn>
    <tableColumn id="112" xr3:uid="{00000000-0010-0000-0700-000070000000}" name="110" dataDxfId="193">
      <calculatedColumnFormula>IF(INDEX(MouseList[],MATCH(DH$2,'Basic Information'!$A$2:$A$140,0),11)=TRUE,"",IF(INDEX(DataInput[],DH$4*3-2,MATCH($B5,DataInput[#Headers],0))="","",(INDEX(DataInput[],DH$4*3-2,MATCH($B5,DataInput[#Headers],0)))))</calculatedColumnFormula>
    </tableColumn>
    <tableColumn id="113" xr3:uid="{00000000-0010-0000-0700-000071000000}" name="111" dataDxfId="192">
      <calculatedColumnFormula>IF(INDEX(MouseList[],MATCH(DI$2,'Basic Information'!$A$2:$A$140,0),11)=TRUE,"",IF(INDEX(DataInput[],DI$4*3-2,MATCH($B5,DataInput[#Headers],0))="","",(INDEX(DataInput[],DI$4*3-2,MATCH($B5,DataInput[#Headers],0)))))</calculatedColumnFormula>
    </tableColumn>
    <tableColumn id="114" xr3:uid="{00000000-0010-0000-0700-000072000000}" name="112" dataDxfId="191">
      <calculatedColumnFormula>IF(INDEX(MouseList[],MATCH(DJ$2,'Basic Information'!$A$2:$A$140,0),11)=TRUE,"",IF(INDEX(DataInput[],DJ$4*3-2,MATCH($B5,DataInput[#Headers],0))="","",(INDEX(DataInput[],DJ$4*3-2,MATCH($B5,DataInput[#Headers],0)))))</calculatedColumnFormula>
    </tableColumn>
    <tableColumn id="115" xr3:uid="{00000000-0010-0000-0700-000073000000}" name="113" dataDxfId="190">
      <calculatedColumnFormula>IF(INDEX(MouseList[],MATCH(DK$2,'Basic Information'!$A$2:$A$140,0),11)=TRUE,"",IF(INDEX(DataInput[],DK$4*3-2,MATCH($B5,DataInput[#Headers],0))="","",(INDEX(DataInput[],DK$4*3-2,MATCH($B5,DataInput[#Headers],0)))))</calculatedColumnFormula>
    </tableColumn>
    <tableColumn id="116" xr3:uid="{00000000-0010-0000-0700-000074000000}" name="114" dataDxfId="189">
      <calculatedColumnFormula>IF(INDEX(MouseList[],MATCH(DL$2,'Basic Information'!$A$2:$A$140,0),11)=TRUE,"",IF(INDEX(DataInput[],DL$4*3-2,MATCH($B5,DataInput[#Headers],0))="","",(INDEX(DataInput[],DL$4*3-2,MATCH($B5,DataInput[#Headers],0)))))</calculatedColumnFormula>
    </tableColumn>
    <tableColumn id="117" xr3:uid="{00000000-0010-0000-0700-000075000000}" name="115" dataDxfId="188">
      <calculatedColumnFormula>IF(INDEX(MouseList[],MATCH(DM$2,'Basic Information'!$A$2:$A$140,0),11)=TRUE,"",IF(INDEX(DataInput[],DM$4*3-2,MATCH($B5,DataInput[#Headers],0))="","",(INDEX(DataInput[],DM$4*3-2,MATCH($B5,DataInput[#Headers],0)))))</calculatedColumnFormula>
    </tableColumn>
    <tableColumn id="118" xr3:uid="{00000000-0010-0000-0700-000076000000}" name="116" dataDxfId="187">
      <calculatedColumnFormula>IF(INDEX(MouseList[],MATCH(DN$2,'Basic Information'!$A$2:$A$140,0),11)=TRUE,"",IF(INDEX(DataInput[],DN$4*3-2,MATCH($B5,DataInput[#Headers],0))="","",(INDEX(DataInput[],DN$4*3-2,MATCH($B5,DataInput[#Headers],0)))))</calculatedColumnFormula>
    </tableColumn>
    <tableColumn id="119" xr3:uid="{00000000-0010-0000-0700-000077000000}" name="117" dataDxfId="186">
      <calculatedColumnFormula>IF(INDEX(MouseList[],MATCH(DO$2,'Basic Information'!$A$2:$A$140,0),11)=TRUE,"",IF(INDEX(DataInput[],DO$4*3-2,MATCH($B5,DataInput[#Headers],0))="","",(INDEX(DataInput[],DO$4*3-2,MATCH($B5,DataInput[#Headers],0)))))</calculatedColumnFormula>
    </tableColumn>
    <tableColumn id="120" xr3:uid="{00000000-0010-0000-0700-000078000000}" name="118" dataDxfId="185">
      <calculatedColumnFormula>IF(INDEX(MouseList[],MATCH(DP$2,'Basic Information'!$A$2:$A$140,0),11)=TRUE,"",IF(INDEX(DataInput[],DP$4*3-2,MATCH($B5,DataInput[#Headers],0))="","",(INDEX(DataInput[],DP$4*3-2,MATCH($B5,DataInput[#Headers],0)))))</calculatedColumnFormula>
    </tableColumn>
    <tableColumn id="121" xr3:uid="{00000000-0010-0000-0700-000079000000}" name="119" dataDxfId="184">
      <calculatedColumnFormula>IF(INDEX(MouseList[],MATCH(DQ$2,'Basic Information'!$A$2:$A$140,0),11)=TRUE,"",IF(INDEX(DataInput[],DQ$4*3-2,MATCH($B5,DataInput[#Headers],0))="","",(INDEX(DataInput[],DQ$4*3-2,MATCH($B5,DataInput[#Headers],0)))))</calculatedColumnFormula>
    </tableColumn>
    <tableColumn id="122" xr3:uid="{00000000-0010-0000-0700-00007A000000}" name="120" dataDxfId="183">
      <calculatedColumnFormula>IF(INDEX(MouseList[],MATCH(DR$2,'Basic Information'!$A$2:$A$140,0),11)=TRUE,"",IF(INDEX(DataInput[],DR$4*3-2,MATCH($B5,DataInput[#Headers],0))="","",(INDEX(DataInput[],DR$4*3-2,MATCH($B5,DataInput[#Headers],0)))))</calculatedColumnFormula>
    </tableColumn>
  </tableColumns>
  <tableStyleInfo name="TableStyleMedium1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8000000}" name="TV_after_Tx3" displayName="TV_after_Tx3" ref="DT4:FP124" totalsRowShown="0" headerRowDxfId="182" dataDxfId="181">
  <autoFilter ref="DT4:FP124" xr:uid="{00000000-0009-0000-0100-000002000000}"/>
  <tableColumns count="49">
    <tableColumn id="1" xr3:uid="{00000000-0010-0000-0800-000001000000}" name="Sort #" dataDxfId="180"/>
    <tableColumn id="2" xr3:uid="{00000000-0010-0000-0800-000002000000}" name="Group" dataDxfId="179">
      <calculatedColumnFormula>IFERROR(INDEX(MouseList[],MATCH(TV_after_Tx3[[#This Row],[Sort '#]],MouseList[Sort '#],0),MATCH(TV_after_Tx3[[#Headers],[Group]],MouseList[#Headers],0)),"")</calculatedColumnFormula>
    </tableColumn>
    <tableColumn id="48" xr3:uid="{00000000-0010-0000-0800-000030000000}" name="Mouse #" dataDxfId="178">
      <calculatedColumnFormula>IFERROR(INDEX(MouseList[],MATCH(TV_after_Tx3[[#This Row],[Sort '#]],MouseList[Sort '#],0),MATCH(MouseList[[#Headers],[Mouse '#]],MouseList[#Headers],0)),"")</calculatedColumnFormula>
    </tableColumn>
    <tableColumn id="3" xr3:uid="{00000000-0010-0000-0800-000003000000}" name="0" dataDxfId="177">
      <calculatedColumnFormula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calculatedColumnFormula>
    </tableColumn>
    <tableColumn id="4" xr3:uid="{00000000-0010-0000-0800-000004000000}" name="1" dataDxfId="176">
      <calculatedColumnFormula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calculatedColumnFormula>
    </tableColumn>
    <tableColumn id="5" xr3:uid="{00000000-0010-0000-0800-000005000000}" name="2" dataDxfId="175">
      <calculatedColumnFormula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calculatedColumnFormula>
    </tableColumn>
    <tableColumn id="6" xr3:uid="{00000000-0010-0000-0800-000006000000}" name="3" dataDxfId="174">
      <calculatedColumnFormula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calculatedColumnFormula>
    </tableColumn>
    <tableColumn id="7" xr3:uid="{00000000-0010-0000-0800-000007000000}" name="4" dataDxfId="173">
      <calculatedColumnFormula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calculatedColumnFormula>
    </tableColumn>
    <tableColumn id="8" xr3:uid="{00000000-0010-0000-0800-000008000000}" name="5" dataDxfId="172">
      <calculatedColumnFormula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calculatedColumnFormula>
    </tableColumn>
    <tableColumn id="9" xr3:uid="{00000000-0010-0000-0800-000009000000}" name="6" dataDxfId="171">
      <calculatedColumnFormula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calculatedColumnFormula>
    </tableColumn>
    <tableColumn id="10" xr3:uid="{00000000-0010-0000-0800-00000A000000}" name="7" dataDxfId="170">
      <calculatedColumnFormula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calculatedColumnFormula>
    </tableColumn>
    <tableColumn id="11" xr3:uid="{00000000-0010-0000-0800-00000B000000}" name="8" dataDxfId="169">
      <calculatedColumnFormula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calculatedColumnFormula>
    </tableColumn>
    <tableColumn id="12" xr3:uid="{00000000-0010-0000-0800-00000C000000}" name="9" dataDxfId="168">
      <calculatedColumnFormula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calculatedColumnFormula>
    </tableColumn>
    <tableColumn id="13" xr3:uid="{00000000-0010-0000-0800-00000D000000}" name="10" dataDxfId="167">
      <calculatedColumnFormula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calculatedColumnFormula>
    </tableColumn>
    <tableColumn id="14" xr3:uid="{00000000-0010-0000-0800-00000E000000}" name="11" dataDxfId="166">
      <calculatedColumnFormula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calculatedColumnFormula>
    </tableColumn>
    <tableColumn id="15" xr3:uid="{00000000-0010-0000-0800-00000F000000}" name="12" dataDxfId="165">
      <calculatedColumnFormula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calculatedColumnFormula>
    </tableColumn>
    <tableColumn id="16" xr3:uid="{00000000-0010-0000-0800-000010000000}" name="13" dataDxfId="164"/>
    <tableColumn id="17" xr3:uid="{00000000-0010-0000-0800-000011000000}" name="14" dataDxfId="163"/>
    <tableColumn id="18" xr3:uid="{00000000-0010-0000-0800-000012000000}" name="15" dataDxfId="162"/>
    <tableColumn id="19" xr3:uid="{00000000-0010-0000-0800-000013000000}" name="16" dataDxfId="161"/>
    <tableColumn id="20" xr3:uid="{00000000-0010-0000-0800-000014000000}" name="17" dataDxfId="160"/>
    <tableColumn id="21" xr3:uid="{00000000-0010-0000-0800-000015000000}" name="18" dataDxfId="159"/>
    <tableColumn id="22" xr3:uid="{00000000-0010-0000-0800-000016000000}" name="19" dataDxfId="158"/>
    <tableColumn id="23" xr3:uid="{00000000-0010-0000-0800-000017000000}" name="20" dataDxfId="157"/>
    <tableColumn id="24" xr3:uid="{00000000-0010-0000-0800-000018000000}" name="21" dataDxfId="156"/>
    <tableColumn id="25" xr3:uid="{00000000-0010-0000-0800-000019000000}" name="22" dataDxfId="155"/>
    <tableColumn id="26" xr3:uid="{00000000-0010-0000-0800-00001A000000}" name="23" dataDxfId="154"/>
    <tableColumn id="27" xr3:uid="{00000000-0010-0000-0800-00001B000000}" name="24" dataDxfId="153"/>
    <tableColumn id="28" xr3:uid="{00000000-0010-0000-0800-00001C000000}" name="25" dataDxfId="152"/>
    <tableColumn id="29" xr3:uid="{00000000-0010-0000-0800-00001D000000}" name="26" dataDxfId="151"/>
    <tableColumn id="30" xr3:uid="{00000000-0010-0000-0800-00001E000000}" name="27" dataDxfId="150"/>
    <tableColumn id="31" xr3:uid="{00000000-0010-0000-0800-00001F000000}" name="28" dataDxfId="149"/>
    <tableColumn id="32" xr3:uid="{00000000-0010-0000-0800-000020000000}" name="29" dataDxfId="148"/>
    <tableColumn id="33" xr3:uid="{00000000-0010-0000-0800-000021000000}" name="30" dataDxfId="147"/>
    <tableColumn id="34" xr3:uid="{00000000-0010-0000-0800-000022000000}" name="31" dataDxfId="146"/>
    <tableColumn id="35" xr3:uid="{00000000-0010-0000-0800-000023000000}" name="32" dataDxfId="145"/>
    <tableColumn id="36" xr3:uid="{00000000-0010-0000-0800-000024000000}" name="33" dataDxfId="144"/>
    <tableColumn id="37" xr3:uid="{00000000-0010-0000-0800-000025000000}" name="34" dataDxfId="143"/>
    <tableColumn id="38" xr3:uid="{00000000-0010-0000-0800-000026000000}" name="35" dataDxfId="142">
      <calculatedColumnFormula>IFERROR(INDEX([1]!BWtable[#Data],MATCH(VALUE(INDEX([1]!MouseList[#Data],MATCH(TV_after_Tx3[[#This Row],[Mouse '#]],[1]!MouseList[Mouse '#],0),MATCH([1]!MouseList[[#Headers],[Day '# before Tx starts]],[1]!MouseList[#Headers],0)))+VALUE(FF$4),[1]!BWtable[Day '#],0),MATCH(TEXT(TV_after_Tx3[[#This Row],[Mouse '#]],0),[1]!BWtable[#Headers],0)),"")</calculatedColumnFormula>
    </tableColumn>
    <tableColumn id="39" xr3:uid="{00000000-0010-0000-0800-000027000000}" name="36" dataDxfId="141">
      <calculatedColumnFormula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calculatedColumnFormula>
    </tableColumn>
    <tableColumn id="40" xr3:uid="{00000000-0010-0000-0800-000028000000}" name="37" dataDxfId="140">
      <calculatedColumnFormula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calculatedColumnFormula>
    </tableColumn>
    <tableColumn id="41" xr3:uid="{00000000-0010-0000-0800-000029000000}" name="38" dataDxfId="139">
      <calculatedColumnFormula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calculatedColumnFormula>
    </tableColumn>
    <tableColumn id="42" xr3:uid="{00000000-0010-0000-0800-00002A000000}" name="39" dataDxfId="138">
      <calculatedColumnFormula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calculatedColumnFormula>
    </tableColumn>
    <tableColumn id="43" xr3:uid="{00000000-0010-0000-0800-00002B000000}" name="40" dataDxfId="137">
      <calculatedColumnFormula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calculatedColumnFormula>
    </tableColumn>
    <tableColumn id="44" xr3:uid="{00000000-0010-0000-0800-00002C000000}" name="41" dataDxfId="136">
      <calculatedColumnFormula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calculatedColumnFormula>
    </tableColumn>
    <tableColumn id="45" xr3:uid="{00000000-0010-0000-0800-00002D000000}" name="42" dataDxfId="135">
      <calculatedColumnFormula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calculatedColumnFormula>
    </tableColumn>
    <tableColumn id="46" xr3:uid="{00000000-0010-0000-0800-00002E000000}" name="43" dataDxfId="134">
      <calculatedColumnFormula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calculatedColumnFormula>
    </tableColumn>
    <tableColumn id="47" xr3:uid="{00000000-0010-0000-0800-00002F000000}" name="44" dataDxfId="133">
      <calculatedColumnFormula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calculatedColumnFormula>
    </tableColumn>
    <tableColumn id="49" xr3:uid="{00000000-0010-0000-0800-000031000000}" name="45" dataDxfId="132">
      <calculatedColumnFormula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calculatedColumnFormula>
    </tableColumn>
  </tableColumns>
  <tableStyleInfo name="TableStyleMedium1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9000000}" name="TV_Stat" displayName="TV_Stat" ref="A3:AH49" totalsRowShown="0" headerRowDxfId="131" dataDxfId="130">
  <autoFilter ref="A3:AH49" xr:uid="{00000000-0009-0000-0100-000009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</autoFilter>
  <tableColumns count="34">
    <tableColumn id="1" xr3:uid="{00000000-0010-0000-0900-000001000000}" name="Day #" dataDxfId="129"/>
    <tableColumn id="2" xr3:uid="{00000000-0010-0000-0900-000002000000}" name="Ave A" dataDxfId="128">
      <calculatedColumnFormula>IFERROR(AVERAGEIFS(TV!$D5:$DS5,TV!$D$1:$DS$1,Stat!B$2),"")</calculatedColumnFormula>
    </tableColumn>
    <tableColumn id="12" xr3:uid="{00000000-0010-0000-0900-00000C000000}" name="SD A" dataDxfId="127">
      <calculatedColumnFormula array="1">IFERROR(_xlfn.STDEV.P(IF(TV!$D$1:$DS$1=Stat!C$2,TV!$D5:$DS5)),"")</calculatedColumnFormula>
    </tableColumn>
    <tableColumn id="22" xr3:uid="{00000000-0010-0000-0900-000016000000}" name="N A" dataDxfId="126">
      <calculatedColumnFormula array="1">IF(COUNT(IF(TV!$D$1:$DS$1=Stat!D$2,TV!$D5:$DS5))=0,"",COUNT(IF(TV!$D$1:$DS$1=Stat!D$2,TV!$D5:$DS5)))</calculatedColumnFormula>
    </tableColumn>
    <tableColumn id="3" xr3:uid="{00000000-0010-0000-0900-000003000000}" name="Ave B" dataDxfId="125">
      <calculatedColumnFormula>IFERROR(AVERAGEIFS(TV!$D5:$DS5,TV!$D$1:$DS$1,Stat!E$2),"")</calculatedColumnFormula>
    </tableColumn>
    <tableColumn id="13" xr3:uid="{00000000-0010-0000-0900-00000D000000}" name="SD B" dataDxfId="124">
      <calculatedColumnFormula array="1">IFERROR(_xlfn.STDEV.P(IF(TV!$D$1:$DS$1=Stat!F$2,TV!$D5:$DS5)),"")</calculatedColumnFormula>
    </tableColumn>
    <tableColumn id="23" xr3:uid="{00000000-0010-0000-0900-000017000000}" name="N B" dataDxfId="123">
      <calculatedColumnFormula array="1">IF(COUNT(IF(TV!$D$1:$DS$1=Stat!G$2,TV!$D5:$DS5))=0,"",COUNT(IF(TV!$D$1:$DS$1=Stat!G$2,TV!$D5:$DS5)))</calculatedColumnFormula>
    </tableColumn>
    <tableColumn id="4" xr3:uid="{00000000-0010-0000-0900-000004000000}" name="Ave C" dataDxfId="122">
      <calculatedColumnFormula>IFERROR(AVERAGEIFS(TV!$D5:$DS5,TV!$D$1:$DS$1,Stat!H$2),"")</calculatedColumnFormula>
    </tableColumn>
    <tableColumn id="14" xr3:uid="{00000000-0010-0000-0900-00000E000000}" name="SD C" dataDxfId="121">
      <calculatedColumnFormula array="1">IFERROR(_xlfn.STDEV.P(IF(TV!$D$1:$DS$1=Stat!I$2,TV!$D5:$DS5)),"")</calculatedColumnFormula>
    </tableColumn>
    <tableColumn id="24" xr3:uid="{00000000-0010-0000-0900-000018000000}" name="N C" dataDxfId="120">
      <calculatedColumnFormula array="1">IF(COUNT(IF(TV!$D$1:$DS$1=Stat!J$2,TV!$D5:$DS5))=0,"",COUNT(IF(TV!$D$1:$DS$1=Stat!J$2,TV!$D5:$DS5)))</calculatedColumnFormula>
    </tableColumn>
    <tableColumn id="5" xr3:uid="{00000000-0010-0000-0900-000005000000}" name="Ave D" dataDxfId="119">
      <calculatedColumnFormula>IFERROR(AVERAGEIFS(TV!$D5:$DS5,TV!$D$1:$DS$1,Stat!K$2),"")</calculatedColumnFormula>
    </tableColumn>
    <tableColumn id="15" xr3:uid="{00000000-0010-0000-0900-00000F000000}" name="SD D" dataDxfId="118">
      <calculatedColumnFormula array="1">IFERROR(_xlfn.STDEV.P(IF(TV!$D$1:$DS$1=Stat!L$2,TV!$D5:$DS5)),"")</calculatedColumnFormula>
    </tableColumn>
    <tableColumn id="25" xr3:uid="{00000000-0010-0000-0900-000019000000}" name="N D" dataDxfId="117">
      <calculatedColumnFormula array="1">IF(COUNT(IF(TV!$D$1:$DS$1=Stat!M$2,TV!$D5:$DS5))=0,"",COUNT(IF(TV!$D$1:$DS$1=Stat!M$2,TV!$D5:$DS5)))</calculatedColumnFormula>
    </tableColumn>
    <tableColumn id="6" xr3:uid="{00000000-0010-0000-0900-000006000000}" name="Ave E" dataDxfId="116">
      <calculatedColumnFormula>IFERROR(AVERAGEIFS(TV!$D5:$DS5,TV!$D$1:$DS$1,Stat!N$2),"")</calculatedColumnFormula>
    </tableColumn>
    <tableColumn id="16" xr3:uid="{00000000-0010-0000-0900-000010000000}" name="SD E" dataDxfId="115">
      <calculatedColumnFormula array="1">IFERROR(_xlfn.STDEV.P(IF(TV!$D$1:$DS$1=Stat!O$2,TV!$D5:$DS5)),"")</calculatedColumnFormula>
    </tableColumn>
    <tableColumn id="26" xr3:uid="{00000000-0010-0000-0900-00001A000000}" name="N E" dataDxfId="114">
      <calculatedColumnFormula array="1">IF(COUNT(IF(TV!$D$1:$DS$1=Stat!P$2,TV!$D5:$DS5))=0,"",COUNT(IF(TV!$D$1:$DS$1=Stat!P$2,TV!$D5:$DS5)))</calculatedColumnFormula>
    </tableColumn>
    <tableColumn id="7" xr3:uid="{00000000-0010-0000-0900-000007000000}" name="Ave F" dataDxfId="113">
      <calculatedColumnFormula>IFERROR(AVERAGEIFS(TV!$D5:$DS5,TV!$D$1:$DS$1,Stat!Q$2),"")</calculatedColumnFormula>
    </tableColumn>
    <tableColumn id="17" xr3:uid="{00000000-0010-0000-0900-000011000000}" name="SD F" dataDxfId="112">
      <calculatedColumnFormula array="1">IFERROR(_xlfn.STDEV.P(IF(TV!$D$1:$DS$1=Stat!R$2,TV!$D5:$DS5)),"")</calculatedColumnFormula>
    </tableColumn>
    <tableColumn id="27" xr3:uid="{00000000-0010-0000-0900-00001B000000}" name="N F" dataDxfId="111">
      <calculatedColumnFormula array="1">IF(COUNT(IF(TV!$D$1:$DS$1=Stat!S$2,TV!$D5:$DS5))=0,"",COUNT(IF(TV!$D$1:$DS$1=Stat!S$2,TV!$D5:$DS5)))</calculatedColumnFormula>
    </tableColumn>
    <tableColumn id="8" xr3:uid="{00000000-0010-0000-0900-000008000000}" name="Ave G" dataDxfId="110">
      <calculatedColumnFormula>IFERROR(AVERAGEIFS(TV!$D5:$DS5,TV!$D$1:$DS$1,Stat!T$2),"")</calculatedColumnFormula>
    </tableColumn>
    <tableColumn id="18" xr3:uid="{00000000-0010-0000-0900-000012000000}" name="SD G" dataDxfId="109">
      <calculatedColumnFormula array="1">IFERROR(_xlfn.STDEV.P(IF(TV!$D$1:$DS$1=Stat!U$2,TV!$D5:$DS5)),"")</calculatedColumnFormula>
    </tableColumn>
    <tableColumn id="28" xr3:uid="{00000000-0010-0000-0900-00001C000000}" name="N G" dataDxfId="108">
      <calculatedColumnFormula array="1">IF(COUNT(IF(TV!$D$1:$DS$1=Stat!V$2,TV!$D5:$DS5))=0,"",COUNT(IF(TV!$D$1:$DS$1=Stat!V$2,TV!$D5:$DS5)))</calculatedColumnFormula>
    </tableColumn>
    <tableColumn id="9" xr3:uid="{00000000-0010-0000-0900-000009000000}" name="Ave H" dataDxfId="107">
      <calculatedColumnFormula>IFERROR(AVERAGEIFS(TV!$D5:$DS5,TV!$D$1:$DS$1,Stat!W$2),"")</calculatedColumnFormula>
    </tableColumn>
    <tableColumn id="19" xr3:uid="{00000000-0010-0000-0900-000013000000}" name="SD H" dataDxfId="106">
      <calculatedColumnFormula array="1">IFERROR(_xlfn.STDEV.P(IF(TV!$D$1:$DS$1=Stat!X$2,TV!$D5:$DS5)),"")</calculatedColumnFormula>
    </tableColumn>
    <tableColumn id="29" xr3:uid="{00000000-0010-0000-0900-00001D000000}" name="N H" dataDxfId="105">
      <calculatedColumnFormula array="1">IF(COUNT(IF(TV!$D$1:$DS$1=Stat!Y$2,TV!$D5:$DS5))=0,"",COUNT(IF(TV!$D$1:$DS$1=Stat!Y$2,TV!$D5:$DS5)))</calculatedColumnFormula>
    </tableColumn>
    <tableColumn id="10" xr3:uid="{00000000-0010-0000-0900-00000A000000}" name="Ave I" dataDxfId="104">
      <calculatedColumnFormula>IFERROR(AVERAGEIFS(TV!$D5:$DS5,TV!$D$1:$DS$1,Stat!Z$2),"")</calculatedColumnFormula>
    </tableColumn>
    <tableColumn id="20" xr3:uid="{00000000-0010-0000-0900-000014000000}" name="SD I" dataDxfId="103">
      <calculatedColumnFormula array="1">IFERROR(_xlfn.STDEV.P(IF(TV!$D$1:$DS$1=Stat!AA$2,TV!$D5:$DS5)),"")</calculatedColumnFormula>
    </tableColumn>
    <tableColumn id="30" xr3:uid="{00000000-0010-0000-0900-00001E000000}" name="N I" dataDxfId="102">
      <calculatedColumnFormula array="1">IF(COUNT(IF(TV!$D$1:$DS$1=Stat!AB$2,TV!$D5:$DS5))=0,"",COUNT(IF(TV!$D$1:$DS$1=Stat!AB$2,TV!$D5:$DS5)))</calculatedColumnFormula>
    </tableColumn>
    <tableColumn id="11" xr3:uid="{00000000-0010-0000-0900-00000B000000}" name="Ave J" dataDxfId="101">
      <calculatedColumnFormula>IFERROR(AVERAGEIFS(TV!$D5:$DS5,TV!$D$1:$DS$1,Stat!AC$2),"")</calculatedColumnFormula>
    </tableColumn>
    <tableColumn id="21" xr3:uid="{00000000-0010-0000-0900-000015000000}" name="SD J" dataDxfId="100">
      <calculatedColumnFormula array="1">IFERROR(_xlfn.STDEV.P(IF(TV!$D$1:$DS$1=Stat!AD$2,TV!$D5:$DS5)),"")</calculatedColumnFormula>
    </tableColumn>
    <tableColumn id="31" xr3:uid="{00000000-0010-0000-0900-00001F000000}" name="N J" dataDxfId="99">
      <calculatedColumnFormula array="1">IF(COUNT(IF(TV!$D$1:$DS$1=Stat!AE$2,TV!$D5:$DS5))=0,"",COUNT(IF(TV!$D$1:$DS$1=Stat!AE$2,TV!$D5:$DS5)))</calculatedColumnFormula>
    </tableColumn>
    <tableColumn id="32" xr3:uid="{00000000-0010-0000-0900-000020000000}" name="Ave" dataDxfId="98">
      <calculatedColumnFormula>IFERROR(AVERAGE(TV!D5:DS5),"")</calculatedColumnFormula>
    </tableColumn>
    <tableColumn id="33" xr3:uid="{00000000-0010-0000-0900-000021000000}" name="SD" dataDxfId="97">
      <calculatedColumnFormula>IFERROR(_xlfn.STDEV.P(TV!D5:DS5),"")</calculatedColumnFormula>
    </tableColumn>
    <tableColumn id="34" xr3:uid="{00000000-0010-0000-0900-000022000000}" name="N" dataDxfId="96">
      <calculatedColumnFormula>IF(COUNT(TV!D5:DS5)=0,"",COUNT(TV!D5:DS5))</calculatedColumnFormula>
    </tableColumn>
  </tableColumns>
  <tableStyleInfo name="TableStyleMedium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A000000}" name="BW_Stat" displayName="BW_Stat" ref="AJ3:BR49" totalsRowShown="0" headerRowDxfId="95" dataDxfId="94">
  <autoFilter ref="AJ3:BR49" xr:uid="{00000000-0009-0000-0100-00000A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</autoFilter>
  <tableColumns count="35">
    <tableColumn id="1" xr3:uid="{00000000-0010-0000-0A00-000001000000}" name="Day #" dataDxfId="93"/>
    <tableColumn id="102" xr3:uid="{00000000-0010-0000-0A00-000066000000}" name="Day" dataDxfId="92">
      <calculatedColumnFormula>INDEX(DataInput[#Headers],1,BW_Stat[[#This Row],[Day '#]]+11)</calculatedColumnFormula>
    </tableColumn>
    <tableColumn id="2" xr3:uid="{00000000-0010-0000-0A00-000002000000}" name="Ave A" dataDxfId="91">
      <calculatedColumnFormula>IFERROR(AVERAGEIFS(BW!$C5:$DR5,BW!$C$1:$DR$1,Stat!AL$2),"")</calculatedColumnFormula>
    </tableColumn>
    <tableColumn id="13" xr3:uid="{00000000-0010-0000-0A00-00000D000000}" name="SD A" dataDxfId="90">
      <calculatedColumnFormula array="1">IFERROR(_xlfn.STDEV.P(IF(BW!$C$1:$DR$1=Stat!AM$2,BW!$C5:$DR5)),"")</calculatedColumnFormula>
    </tableColumn>
    <tableColumn id="12" xr3:uid="{00000000-0010-0000-0A00-00000C000000}" name="N A" dataDxfId="89">
      <calculatedColumnFormula array="1">IF(COUNT(IF(BW!$C$1:$DR$1=Stat!AN$2,BW!$C5:$DR5))=0,"",COUNT(IF(BW!$C$1:$DR$1=Stat!AN$2,BW!$C5:$DR5)))</calculatedColumnFormula>
    </tableColumn>
    <tableColumn id="3" xr3:uid="{00000000-0010-0000-0A00-000003000000}" name="Ave B" dataDxfId="88">
      <calculatedColumnFormula>IFERROR(AVERAGEIFS(BW!$C5:$DR5,BW!$C$1:$DR$1,Stat!AO$2),"")</calculatedColumnFormula>
    </tableColumn>
    <tableColumn id="15" xr3:uid="{00000000-0010-0000-0A00-00000F000000}" name="SD B" dataDxfId="87">
      <calculatedColumnFormula array="1">IFERROR(_xlfn.STDEV.P(IF(BW!$C$1:$DR$1=Stat!AP$2,BW!$C5:$DR5)),"")</calculatedColumnFormula>
    </tableColumn>
    <tableColumn id="14" xr3:uid="{00000000-0010-0000-0A00-00000E000000}" name="N B" dataDxfId="86">
      <calculatedColumnFormula array="1">IF(COUNT(IF(BW!$C$1:$DR$1=Stat!AQ$2,BW!$C5:$DR5))=0,"",COUNT(IF(BW!$C$1:$DR$1=Stat!AQ$2,BW!$C5:$DR5)))</calculatedColumnFormula>
    </tableColumn>
    <tableColumn id="4" xr3:uid="{00000000-0010-0000-0A00-000004000000}" name="Ave C" dataDxfId="85">
      <calculatedColumnFormula>IFERROR(AVERAGEIFS(BW!$C5:$DR5,BW!$C$1:$DR$1,Stat!AR$2),"")</calculatedColumnFormula>
    </tableColumn>
    <tableColumn id="17" xr3:uid="{00000000-0010-0000-0A00-000011000000}" name="SD C" dataDxfId="84">
      <calculatedColumnFormula array="1">IFERROR(_xlfn.STDEV.P(IF(BW!$C$1:$DR$1=Stat!AS$2,BW!$C5:$DR5)),"")</calculatedColumnFormula>
    </tableColumn>
    <tableColumn id="16" xr3:uid="{00000000-0010-0000-0A00-000010000000}" name="N C" dataDxfId="83">
      <calculatedColumnFormula array="1">IF(COUNT(IF(BW!$C$1:$DR$1=Stat!AT$2,BW!$C5:$DR5))=0,"",COUNT(IF(BW!$C$1:$DR$1=Stat!AT$2,BW!$C5:$DR5)))</calculatedColumnFormula>
    </tableColumn>
    <tableColumn id="5" xr3:uid="{00000000-0010-0000-0A00-000005000000}" name="Ave D" dataDxfId="82">
      <calculatedColumnFormula>IFERROR(AVERAGEIFS(BW!$C5:$DR5,BW!$C$1:$DR$1,Stat!AU$2),"")</calculatedColumnFormula>
    </tableColumn>
    <tableColumn id="19" xr3:uid="{00000000-0010-0000-0A00-000013000000}" name="SD D" dataDxfId="81">
      <calculatedColumnFormula array="1">IFERROR(_xlfn.STDEV.P(IF(BW!$C$1:$DR$1=Stat!AV$2,BW!$C5:$DR5)),"")</calculatedColumnFormula>
    </tableColumn>
    <tableColumn id="18" xr3:uid="{00000000-0010-0000-0A00-000012000000}" name="N D" dataDxfId="80">
      <calculatedColumnFormula array="1">IF(COUNT(IF(BW!$C$1:$DR$1=Stat!AW$2,BW!$C5:$DR5))=0,"",COUNT(IF(BW!$C$1:$DR$1=Stat!AW$2,BW!$C5:$DR5)))</calculatedColumnFormula>
    </tableColumn>
    <tableColumn id="6" xr3:uid="{00000000-0010-0000-0A00-000006000000}" name="Ave E" dataDxfId="79">
      <calculatedColumnFormula>IFERROR(AVERAGEIFS(BW!$C5:$DR5,BW!$C$1:$DR$1,Stat!AX$2),"")</calculatedColumnFormula>
    </tableColumn>
    <tableColumn id="21" xr3:uid="{00000000-0010-0000-0A00-000015000000}" name="SD E" dataDxfId="78">
      <calculatedColumnFormula array="1">IFERROR(_xlfn.STDEV.P(IF(BW!$C$1:$DR$1=Stat!AY$2,BW!$C5:$DR5)),"")</calculatedColumnFormula>
    </tableColumn>
    <tableColumn id="20" xr3:uid="{00000000-0010-0000-0A00-000014000000}" name="N E" dataDxfId="77">
      <calculatedColumnFormula array="1">IF(COUNT(IF(BW!$C$1:$DR$1=Stat!AZ$2,BW!$C5:$DR5))=0,"",COUNT(IF(BW!$C$1:$DR$1=Stat!AZ$2,BW!$C5:$DR5)))</calculatedColumnFormula>
    </tableColumn>
    <tableColumn id="7" xr3:uid="{00000000-0010-0000-0A00-000007000000}" name="Ave F" dataDxfId="76">
      <calculatedColumnFormula>IFERROR(AVERAGEIFS(BW!$C5:$DR5,BW!$C$1:$DR$1,Stat!BA$2),"")</calculatedColumnFormula>
    </tableColumn>
    <tableColumn id="23" xr3:uid="{00000000-0010-0000-0A00-000017000000}" name="SD F" dataDxfId="75">
      <calculatedColumnFormula array="1">IFERROR(_xlfn.STDEV.P(IF(BW!$C$1:$DR$1=Stat!BB$2,BW!$C5:$DR5)),"")</calculatedColumnFormula>
    </tableColumn>
    <tableColumn id="22" xr3:uid="{00000000-0010-0000-0A00-000016000000}" name="N F" dataDxfId="74">
      <calculatedColumnFormula array="1">IF(COUNT(IF(BW!$C$1:$DR$1=Stat!BC$2,BW!$C5:$DR5))=0,"",COUNT(IF(BW!$C$1:$DR$1=Stat!BC$2,BW!$C5:$DR5)))</calculatedColumnFormula>
    </tableColumn>
    <tableColumn id="8" xr3:uid="{00000000-0010-0000-0A00-000008000000}" name="Ave G" dataDxfId="73">
      <calculatedColumnFormula>IFERROR(AVERAGEIFS(BW!$C5:$DR5,BW!$C$1:$DR$1,Stat!BD$2),"")</calculatedColumnFormula>
    </tableColumn>
    <tableColumn id="25" xr3:uid="{00000000-0010-0000-0A00-000019000000}" name="SD G" dataDxfId="72">
      <calculatedColumnFormula array="1">IFERROR(_xlfn.STDEV.P(IF(BW!$C$1:$DR$1=Stat!BE$2,BW!$C5:$DR5)),"")</calculatedColumnFormula>
    </tableColumn>
    <tableColumn id="24" xr3:uid="{00000000-0010-0000-0A00-000018000000}" name="N G" dataDxfId="71">
      <calculatedColumnFormula array="1">IF(COUNT(IF(BW!$C$1:$DR$1=Stat!BF$2,BW!$C5:$DR5))=0,"",COUNT(IF(BW!$C$1:$DR$1=Stat!BF$2,BW!$C5:$DR5)))</calculatedColumnFormula>
    </tableColumn>
    <tableColumn id="9" xr3:uid="{00000000-0010-0000-0A00-000009000000}" name="Ave H" dataDxfId="70">
      <calculatedColumnFormula>IFERROR(AVERAGEIFS(BW!$C5:$DR5,BW!$C$1:$DR$1,Stat!BG$2),"")</calculatedColumnFormula>
    </tableColumn>
    <tableColumn id="27" xr3:uid="{00000000-0010-0000-0A00-00001B000000}" name="SD H" dataDxfId="69">
      <calculatedColumnFormula array="1">IFERROR(_xlfn.STDEV.P(IF(BW!$C$1:$DR$1=Stat!BH$2,BW!$C5:$DR5)),"")</calculatedColumnFormula>
    </tableColumn>
    <tableColumn id="26" xr3:uid="{00000000-0010-0000-0A00-00001A000000}" name="N H" dataDxfId="68">
      <calculatedColumnFormula array="1">IF(COUNT(IF(BW!$C$1:$DR$1=Stat!BI$2,BW!$C5:$DR5))=0,"",COUNT(IF(BW!$C$1:$DR$1=Stat!BI$2,BW!$C5:$DR5)))</calculatedColumnFormula>
    </tableColumn>
    <tableColumn id="10" xr3:uid="{00000000-0010-0000-0A00-00000A000000}" name="Ave I" dataDxfId="67">
      <calculatedColumnFormula>IFERROR(AVERAGEIFS(BW!$C5:$DR5,BW!$C$1:$DR$1,Stat!BJ$2),"")</calculatedColumnFormula>
    </tableColumn>
    <tableColumn id="29" xr3:uid="{00000000-0010-0000-0A00-00001D000000}" name="SD I" dataDxfId="66">
      <calculatedColumnFormula array="1">IFERROR(_xlfn.STDEV.P(IF(BW!$C$1:$DR$1=Stat!BK$2,BW!$C5:$DR5)),"")</calculatedColumnFormula>
    </tableColumn>
    <tableColumn id="28" xr3:uid="{00000000-0010-0000-0A00-00001C000000}" name="N I" dataDxfId="65">
      <calculatedColumnFormula array="1">IF(COUNT(IF(BW!$C$1:$DR$1=Stat!BL$2,BW!$C5:$DR5))=0,"",COUNT(IF(BW!$C$1:$DR$1=Stat!BL$2,BW!$C5:$DR5)))</calculatedColumnFormula>
    </tableColumn>
    <tableColumn id="11" xr3:uid="{00000000-0010-0000-0A00-00000B000000}" name="Ave J" dataDxfId="64">
      <calculatedColumnFormula>IFERROR(AVERAGEIFS(BW!$C5:$DR5,BW!$C$1:$DR$1,Stat!BM$2),"")</calculatedColumnFormula>
    </tableColumn>
    <tableColumn id="30" xr3:uid="{00000000-0010-0000-0A00-00001E000000}" name="SD J" dataDxfId="63">
      <calculatedColumnFormula array="1">IFERROR(_xlfn.STDEV.P(IF(BW!$C$1:$DR$1=Stat!BN$2,BW!$C5:$DR5)),"")</calculatedColumnFormula>
    </tableColumn>
    <tableColumn id="31" xr3:uid="{00000000-0010-0000-0A00-00001F000000}" name="N J" dataDxfId="62">
      <calculatedColumnFormula array="1">IF(COUNT(IF(BW!$C$1:$DR$1=Stat!BO$2,BW!$C5:$DR5))=0,"",COUNT(IF(BW!$C$1:$DR$1=Stat!BO$2,BW!$C5:$DR5)))</calculatedColumnFormula>
    </tableColumn>
    <tableColumn id="32" xr3:uid="{00000000-0010-0000-0A00-000020000000}" name="Ave" dataDxfId="61">
      <calculatedColumnFormula>IFERROR(AVERAGE(BWtable[[#This Row],[1]:[120]]),"")</calculatedColumnFormula>
    </tableColumn>
    <tableColumn id="33" xr3:uid="{00000000-0010-0000-0A00-000021000000}" name="SD" dataDxfId="60">
      <calculatedColumnFormula>IFERROR(_xlfn.STDEV.P(BWtable[[#This Row],[1]:[120]]),"")</calculatedColumnFormula>
    </tableColumn>
    <tableColumn id="34" xr3:uid="{00000000-0010-0000-0A00-000022000000}" name="N" dataDxfId="59">
      <calculatedColumnFormula>IF(COUNT(BWtable[[#This Row],[1]:[120]])=0,"",COUNT(BWtable[[#This Row],[1]:[120]]))</calculatedColumnFormula>
    </tableColumn>
  </tableColumns>
  <tableStyleInfo name="TableStyleMedium1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B000000}" name="TV_Stat12" displayName="TV_Stat12" ref="A52:AH98" totalsRowShown="0" headerRowDxfId="58" dataDxfId="57">
  <autoFilter ref="A52:AH98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</autoFilter>
  <tableColumns count="34">
    <tableColumn id="1" xr3:uid="{00000000-0010-0000-0B00-000001000000}" name="Day # after Tx" dataDxfId="56"/>
    <tableColumn id="2" xr3:uid="{00000000-0010-0000-0B00-000002000000}" name="Ave A" dataDxfId="55">
      <calculatedColumnFormula>IFERROR(AVERAGEIFS(OFFSET(INDEX(TV_after_Tx[#Headers],1,MATCH(TEXT(TV_Stat12[[#This Row],[Day '# after Tx]],0),TV_after_Tx[#Headers],0)),1,0,120,1),TV_after_Tx[Group],Stat!B$51),"")</calculatedColumnFormula>
    </tableColumn>
    <tableColumn id="12" xr3:uid="{00000000-0010-0000-0B00-00000C000000}" name="SD A" dataDxfId="54">
      <calculatedColumnFormula array="1">IFERROR(_xlfn.STDEV.P(IF(TV_after_Tx[Group]=Stat!C$51,OFFSET(INDEX(TV_after_Tx[#Headers],1,MATCH(TEXT(TV_Stat12[[#This Row],[Day '# after Tx]],0),TV_after_Tx[#Headers],0)),1,0,120,1))),"")</calculatedColumnFormula>
    </tableColumn>
    <tableColumn id="22" xr3:uid="{00000000-0010-0000-0B00-000016000000}" name="N A" dataDxfId="53">
      <calculatedColumnFormula>IF(COUNTIFS(OFFSET(INDEX(TV_after_Tx[#Headers],1,MATCH(TEXT(TV_Stat12[[#This Row],[Day '# after Tx]],0),TV_after_Tx[#Headers],0)),1,0,120,1),"&gt;0",TV_after_Tx[Group],Stat!D$51)&gt;0,COUNTIFS(OFFSET(INDEX(TV_after_Tx[#Headers],1,MATCH(TEXT(TV_Stat12[[#This Row],[Day '# after Tx]],0),TV_after_Tx[#Headers],0)),1,0,120,1),"&gt;0",TV_after_Tx[Group],Stat!D$51),"")</calculatedColumnFormula>
    </tableColumn>
    <tableColumn id="3" xr3:uid="{00000000-0010-0000-0B00-000003000000}" name="Ave B" dataDxfId="52">
      <calculatedColumnFormula>IFERROR(AVERAGEIFS(OFFSET(INDEX(TV_after_Tx[#Headers],1,MATCH(TEXT(TV_Stat12[[#This Row],[Day '# after Tx]],0),TV_after_Tx[#Headers],0)),1,0,120,1),TV_after_Tx[Group],Stat!E$51),"")</calculatedColumnFormula>
    </tableColumn>
    <tableColumn id="13" xr3:uid="{00000000-0010-0000-0B00-00000D000000}" name="SD B" dataDxfId="51">
      <calculatedColumnFormula array="1">IFERROR(_xlfn.STDEV.P(IF(TV_after_Tx[Group]=Stat!F$51,OFFSET(INDEX(TV_after_Tx[#Headers],1,MATCH(TEXT(TV_Stat12[[#This Row],[Day '# after Tx]],0),TV_after_Tx[#Headers],0)),1,0,120,1))),"")</calculatedColumnFormula>
    </tableColumn>
    <tableColumn id="23" xr3:uid="{00000000-0010-0000-0B00-000017000000}" name="N B" dataDxfId="50">
      <calculatedColumnFormula>IF(COUNTIFS(OFFSET(INDEX(TV_after_Tx[#Headers],1,MATCH(TEXT(TV_Stat12[[#This Row],[Day '# after Tx]],0),TV_after_Tx[#Headers],0)),1,0,120,1),"&gt;0",TV_after_Tx[Group],Stat!G$51)&gt;0,COUNTIFS(OFFSET(INDEX(TV_after_Tx[#Headers],1,MATCH(TEXT(TV_Stat12[[#This Row],[Day '# after Tx]],0),TV_after_Tx[#Headers],0)),1,0,120,1),"&gt;0",TV_after_Tx[Group],Stat!G$51),"")</calculatedColumnFormula>
    </tableColumn>
    <tableColumn id="4" xr3:uid="{00000000-0010-0000-0B00-000004000000}" name="Ave C" dataDxfId="49">
      <calculatedColumnFormula>IFERROR(AVERAGEIFS(OFFSET(INDEX(TV_after_Tx[#Headers],1,MATCH(TEXT(TV_Stat12[[#This Row],[Day '# after Tx]],0),TV_after_Tx[#Headers],0)),1,0,120,1),TV_after_Tx[Group],Stat!H$51),"")</calculatedColumnFormula>
    </tableColumn>
    <tableColumn id="14" xr3:uid="{00000000-0010-0000-0B00-00000E000000}" name="SD C" dataDxfId="48">
      <calculatedColumnFormula array="1">IFERROR(_xlfn.STDEV.P(IF(TV_after_Tx[Group]=Stat!I$51,OFFSET(INDEX(TV_after_Tx[#Headers],1,MATCH(TEXT(TV_Stat12[[#This Row],[Day '# after Tx]],0),TV_after_Tx[#Headers],0)),1,0,120,1))),"")</calculatedColumnFormula>
    </tableColumn>
    <tableColumn id="24" xr3:uid="{00000000-0010-0000-0B00-000018000000}" name="N C" dataDxfId="47">
      <calculatedColumnFormula>IF(COUNTIFS(OFFSET(INDEX(TV_after_Tx[#Headers],1,MATCH(TEXT(TV_Stat12[[#This Row],[Day '# after Tx]],0),TV_after_Tx[#Headers],0)),1,0,120,1),"&gt;0",TV_after_Tx[Group],Stat!J$51)&gt;0,COUNTIFS(OFFSET(INDEX(TV_after_Tx[#Headers],1,MATCH(TEXT(TV_Stat12[[#This Row],[Day '# after Tx]],0),TV_after_Tx[#Headers],0)),1,0,120,1),"&gt;0",TV_after_Tx[Group],Stat!J$51),"")</calculatedColumnFormula>
    </tableColumn>
    <tableColumn id="5" xr3:uid="{00000000-0010-0000-0B00-000005000000}" name="Ave D" dataDxfId="46">
      <calculatedColumnFormula>IFERROR(AVERAGEIFS(OFFSET(INDEX(TV_after_Tx[#Headers],1,MATCH(TEXT(TV_Stat12[[#This Row],[Day '# after Tx]],0),TV_after_Tx[#Headers],0)),1,0,120,1),TV_after_Tx[Group],Stat!K$51),"")</calculatedColumnFormula>
    </tableColumn>
    <tableColumn id="15" xr3:uid="{00000000-0010-0000-0B00-00000F000000}" name="SD D" dataDxfId="45">
      <calculatedColumnFormula array="1">IFERROR(_xlfn.STDEV.P(IF(TV_after_Tx[Group]=Stat!L$51,OFFSET(INDEX(TV_after_Tx[#Headers],1,MATCH(TEXT(TV_Stat12[[#This Row],[Day '# after Tx]],0),TV_after_Tx[#Headers],0)),1,0,120,1))),"")</calculatedColumnFormula>
    </tableColumn>
    <tableColumn id="25" xr3:uid="{00000000-0010-0000-0B00-000019000000}" name="N D" dataDxfId="44">
      <calculatedColumnFormula>IF(COUNTIFS(OFFSET(INDEX(TV_after_Tx[#Headers],1,MATCH(TEXT(TV_Stat12[[#This Row],[Day '# after Tx]],0),TV_after_Tx[#Headers],0)),1,0,120,1),"&gt;0",TV_after_Tx[Group],Stat!M$51)&gt;0,COUNTIFS(OFFSET(INDEX(TV_after_Tx[#Headers],1,MATCH(TEXT(TV_Stat12[[#This Row],[Day '# after Tx]],0),TV_after_Tx[#Headers],0)),1,0,120,1),"&gt;0",TV_after_Tx[Group],Stat!M$51),"")</calculatedColumnFormula>
    </tableColumn>
    <tableColumn id="6" xr3:uid="{00000000-0010-0000-0B00-000006000000}" name="Ave E" dataDxfId="43">
      <calculatedColumnFormula>IFERROR(AVERAGEIFS(OFFSET(INDEX(TV_after_Tx[#Headers],1,MATCH(TEXT(TV_Stat12[[#This Row],[Day '# after Tx]],0),TV_after_Tx[#Headers],0)),1,0,120,1),TV_after_Tx[Group],Stat!N$51),"")</calculatedColumnFormula>
    </tableColumn>
    <tableColumn id="16" xr3:uid="{00000000-0010-0000-0B00-000010000000}" name="SD E" dataDxfId="42">
      <calculatedColumnFormula array="1">IFERROR(_xlfn.STDEV.P(IF(TV_after_Tx[Group]=Stat!O$51,OFFSET(INDEX(TV_after_Tx[#Headers],1,MATCH(TEXT(TV_Stat12[[#This Row],[Day '# after Tx]],0),TV_after_Tx[#Headers],0)),1,0,120,1))),"")</calculatedColumnFormula>
    </tableColumn>
    <tableColumn id="26" xr3:uid="{00000000-0010-0000-0B00-00001A000000}" name="N E" dataDxfId="41">
      <calculatedColumnFormula>IF(COUNTIFS(OFFSET(INDEX(TV_after_Tx[#Headers],1,MATCH(TEXT(TV_Stat12[[#This Row],[Day '# after Tx]],0),TV_after_Tx[#Headers],0)),1,0,120,1),"&gt;0",TV_after_Tx[Group],Stat!P$51)&gt;0,COUNTIFS(OFFSET(INDEX(TV_after_Tx[#Headers],1,MATCH(TEXT(TV_Stat12[[#This Row],[Day '# after Tx]],0),TV_after_Tx[#Headers],0)),1,0,120,1),"&gt;0",TV_after_Tx[Group],Stat!P$51),"")</calculatedColumnFormula>
    </tableColumn>
    <tableColumn id="7" xr3:uid="{00000000-0010-0000-0B00-000007000000}" name="Ave F" dataDxfId="40">
      <calculatedColumnFormula>IFERROR(AVERAGEIFS(OFFSET(INDEX(TV_after_Tx[#Headers],1,MATCH(TEXT(TV_Stat12[[#This Row],[Day '# after Tx]],0),TV_after_Tx[#Headers],0)),1,0,120,1),TV_after_Tx[Group],Stat!Q$51),"")</calculatedColumnFormula>
    </tableColumn>
    <tableColumn id="17" xr3:uid="{00000000-0010-0000-0B00-000011000000}" name="SD F" dataDxfId="39">
      <calculatedColumnFormula array="1">IFERROR(_xlfn.STDEV.P(IF(TV_after_Tx[Group]=Stat!R$51,OFFSET(INDEX(TV_after_Tx[#Headers],1,MATCH(TEXT(TV_Stat12[[#This Row],[Day '# after Tx]],0),TV_after_Tx[#Headers],0)),1,0,120,1))),"")</calculatedColumnFormula>
    </tableColumn>
    <tableColumn id="27" xr3:uid="{00000000-0010-0000-0B00-00001B000000}" name="N F" dataDxfId="38">
      <calculatedColumnFormula>IF(COUNTIFS(OFFSET(INDEX(TV_after_Tx[#Headers],1,MATCH(TEXT(TV_Stat12[[#This Row],[Day '# after Tx]],0),TV_after_Tx[#Headers],0)),1,0,120,1),"&gt;0",TV_after_Tx[Group],Stat!S$51)&gt;0,COUNTIFS(OFFSET(INDEX(TV_after_Tx[#Headers],1,MATCH(TEXT(TV_Stat12[[#This Row],[Day '# after Tx]],0),TV_after_Tx[#Headers],0)),1,0,120,1),"&gt;0",TV_after_Tx[Group],Stat!S$51),"")</calculatedColumnFormula>
    </tableColumn>
    <tableColumn id="8" xr3:uid="{00000000-0010-0000-0B00-000008000000}" name="Ave G" dataDxfId="37">
      <calculatedColumnFormula>IFERROR(AVERAGEIFS(OFFSET(INDEX(TV_after_Tx[#Headers],1,MATCH(TEXT(TV_Stat12[[#This Row],[Day '# after Tx]],0),TV_after_Tx[#Headers],0)),1,0,120,1),TV_after_Tx[Group],Stat!T$51),"")</calculatedColumnFormula>
    </tableColumn>
    <tableColumn id="18" xr3:uid="{00000000-0010-0000-0B00-000012000000}" name="SD G" dataDxfId="36">
      <calculatedColumnFormula array="1">IFERROR(_xlfn.STDEV.P(IF(TV_after_Tx[Group]=Stat!U$51,OFFSET(INDEX(TV_after_Tx[#Headers],1,MATCH(TEXT(TV_Stat12[[#This Row],[Day '# after Tx]],0),TV_after_Tx[#Headers],0)),1,0,120,1))),"")</calculatedColumnFormula>
    </tableColumn>
    <tableColumn id="28" xr3:uid="{00000000-0010-0000-0B00-00001C000000}" name="N G" dataDxfId="35">
      <calculatedColumnFormula>IF(COUNTIFS(OFFSET(INDEX(TV_after_Tx[#Headers],1,MATCH(TEXT(TV_Stat12[[#This Row],[Day '# after Tx]],0),TV_after_Tx[#Headers],0)),1,0,120,1),"&gt;0",TV_after_Tx[Group],Stat!V$51)&gt;0,COUNTIFS(OFFSET(INDEX(TV_after_Tx[#Headers],1,MATCH(TEXT(TV_Stat12[[#This Row],[Day '# after Tx]],0),TV_after_Tx[#Headers],0)),1,0,120,1),"&gt;0",TV_after_Tx[Group],Stat!V$51),"")</calculatedColumnFormula>
    </tableColumn>
    <tableColumn id="9" xr3:uid="{00000000-0010-0000-0B00-000009000000}" name="Ave H" dataDxfId="34">
      <calculatedColumnFormula>IFERROR(AVERAGEIFS(OFFSET(INDEX(TV_after_Tx[#Headers],1,MATCH(TEXT(TV_Stat12[[#This Row],[Day '# after Tx]],0),TV_after_Tx[#Headers],0)),1,0,120,1),TV_after_Tx[Group],Stat!W$51),"")</calculatedColumnFormula>
    </tableColumn>
    <tableColumn id="19" xr3:uid="{00000000-0010-0000-0B00-000013000000}" name="SD H" dataDxfId="33">
      <calculatedColumnFormula array="1">IFERROR(_xlfn.STDEV.P(IF(TV_after_Tx[Group]=Stat!X$51,OFFSET(INDEX(TV_after_Tx[#Headers],1,MATCH(TEXT(TV_Stat12[[#This Row],[Day '# after Tx]],0),TV_after_Tx[#Headers],0)),1,0,120,1))),"")</calculatedColumnFormula>
    </tableColumn>
    <tableColumn id="29" xr3:uid="{00000000-0010-0000-0B00-00001D000000}" name="N H" dataDxfId="32">
      <calculatedColumnFormula>IF(COUNTIFS(OFFSET(INDEX(TV_after_Tx[#Headers],1,MATCH(TEXT(TV_Stat12[[#This Row],[Day '# after Tx]],0),TV_after_Tx[#Headers],0)),1,0,120,1),"&gt;0",TV_after_Tx[Group],Stat!Y$51)&gt;0,COUNTIFS(OFFSET(INDEX(TV_after_Tx[#Headers],1,MATCH(TEXT(TV_Stat12[[#This Row],[Day '# after Tx]],0),TV_after_Tx[#Headers],0)),1,0,120,1),"&gt;0",TV_after_Tx[Group],Stat!Y$51),"")</calculatedColumnFormula>
    </tableColumn>
    <tableColumn id="10" xr3:uid="{00000000-0010-0000-0B00-00000A000000}" name="Ave I" dataDxfId="31">
      <calculatedColumnFormula>IFERROR(AVERAGEIFS(OFFSET(INDEX(TV_after_Tx[#Headers],1,MATCH(TEXT(TV_Stat12[[#This Row],[Day '# after Tx]],0),TV_after_Tx[#Headers],0)),1,0,120,1),TV_after_Tx[Group],Stat!Z$51),"")</calculatedColumnFormula>
    </tableColumn>
    <tableColumn id="20" xr3:uid="{00000000-0010-0000-0B00-000014000000}" name="SD I" dataDxfId="30">
      <calculatedColumnFormula array="1">IFERROR(_xlfn.STDEV.P(IF(TV_after_Tx[Group]=Stat!AA$51,OFFSET(INDEX(TV_after_Tx[#Headers],1,MATCH(TEXT(TV_Stat12[[#This Row],[Day '# after Tx]],0),TV_after_Tx[#Headers],0)),1,0,120,1))),"")</calculatedColumnFormula>
    </tableColumn>
    <tableColumn id="30" xr3:uid="{00000000-0010-0000-0B00-00001E000000}" name="N I" dataDxfId="29">
      <calculatedColumnFormula>IF(COUNTIFS(OFFSET(INDEX(TV_after_Tx[#Headers],1,MATCH(TEXT(TV_Stat12[[#This Row],[Day '# after Tx]],0),TV_after_Tx[#Headers],0)),1,0,120,1),"&gt;0",TV_after_Tx[Group],Stat!AB$51)&gt;0,COUNTIFS(OFFSET(INDEX(TV_after_Tx[#Headers],1,MATCH(TEXT(TV_Stat12[[#This Row],[Day '# after Tx]],0),TV_after_Tx[#Headers],0)),1,0,120,1),"&gt;0",TV_after_Tx[Group],Stat!AB$51),"")</calculatedColumnFormula>
    </tableColumn>
    <tableColumn id="11" xr3:uid="{00000000-0010-0000-0B00-00000B000000}" name="Ave J" dataDxfId="28">
      <calculatedColumnFormula>IFERROR(AVERAGEIFS(OFFSET(INDEX(TV_after_Tx[#Headers],1,MATCH(TEXT(TV_Stat12[[#This Row],[Day '# after Tx]],0),TV_after_Tx[#Headers],0)),1,0,120,1),TV_after_Tx[Group],Stat!AC$51),"")</calculatedColumnFormula>
    </tableColumn>
    <tableColumn id="21" xr3:uid="{00000000-0010-0000-0B00-000015000000}" name="SD J" dataDxfId="27">
      <calculatedColumnFormula array="1">IFERROR(_xlfn.STDEV.P(IF(TV_after_Tx[Group]=Stat!AD$51,OFFSET(INDEX(TV_after_Tx[#Headers],1,MATCH(TEXT(TV_Stat12[[#This Row],[Day '# after Tx]],0),TV_after_Tx[#Headers],0)),1,0,120,1))),"")</calculatedColumnFormula>
    </tableColumn>
    <tableColumn id="31" xr3:uid="{00000000-0010-0000-0B00-00001F000000}" name="N J" dataDxfId="26">
      <calculatedColumnFormula>IF(COUNTIFS(OFFSET(INDEX(TV_after_Tx[#Headers],1,MATCH(TEXT(TV_Stat12[[#This Row],[Day '# after Tx]],0),TV_after_Tx[#Headers],0)),1,0,120,1),"&gt;0",TV_after_Tx[Group],Stat!AE$51)&gt;0,COUNTIFS(OFFSET(INDEX(TV_after_Tx[#Headers],1,MATCH(TEXT(TV_Stat12[[#This Row],[Day '# after Tx]],0),TV_after_Tx[#Headers],0)),1,0,120,1),"&gt;0",TV_after_Tx[Group],Stat!AE$51),"")</calculatedColumnFormula>
    </tableColumn>
    <tableColumn id="32" xr3:uid="{00000000-0010-0000-0B00-000020000000}" name="Ave" dataDxfId="25">
      <calculatedColumnFormula>IFERROR(AVERAGE(OFFSET(INDEX(TV_after_Tx[#Headers],1,MATCH(TEXT(TV_Stat12[[#This Row],[Day '# after Tx]],0),TV_after_Tx[#Headers],0)),1,0,120,1)),"")</calculatedColumnFormula>
    </tableColumn>
    <tableColumn id="33" xr3:uid="{00000000-0010-0000-0B00-000021000000}" name="SD" dataDxfId="24">
      <calculatedColumnFormula>IFERROR(_xlfn.STDEV.P(OFFSET(INDEX(TV_after_Tx[#Headers],1,MATCH(TEXT(TV_Stat12[[#This Row],[Day '# after Tx]],0),TV_after_Tx[#Headers],0)),1,0,120,1)),"")</calculatedColumnFormula>
    </tableColumn>
    <tableColumn id="34" xr3:uid="{00000000-0010-0000-0B00-000022000000}" name="N" dataDxfId="23">
      <calculatedColumnFormula>IF(COUNTIF(OFFSET(INDEX(TV_after_Tx[#Headers],1,MATCH(TEXT(TV_Stat12[[#This Row],[Day '# after Tx]],0),TV_after_Tx[#Headers],0)),1,0,120,1),"&gt;0")&gt;0,COUNTIF(OFFSET(INDEX(TV_after_Tx[#Headers],1,MATCH(TEXT(TV_Stat12[[#This Row],[Day '# after Tx]],0),TV_after_Tx[#Headers],0)),1,0,120,1),"&gt;0"),"")</calculatedColumnFormula>
    </tableColumn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1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P121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U58" sqref="U58"/>
    </sheetView>
  </sheetViews>
  <sheetFormatPr defaultColWidth="8.85546875" defaultRowHeight="15"/>
  <cols>
    <col min="1" max="1" width="9.28515625" style="1" bestFit="1" customWidth="1"/>
    <col min="2" max="2" width="7.140625" style="1" bestFit="1" customWidth="1"/>
    <col min="3" max="3" width="9.140625" style="8" bestFit="1" customWidth="1"/>
    <col min="4" max="4" width="10.28515625" bestFit="1" customWidth="1"/>
    <col min="5" max="5" width="12.28515625" bestFit="1" customWidth="1"/>
    <col min="6" max="6" width="16" customWidth="1"/>
    <col min="7" max="7" width="8.7109375" style="111" bestFit="1" customWidth="1"/>
    <col min="8" max="8" width="9.42578125" bestFit="1" customWidth="1"/>
    <col min="9" max="9" width="19.140625" hidden="1" customWidth="1"/>
    <col min="10" max="10" width="12.28515625" style="191" customWidth="1"/>
    <col min="11" max="11" width="8.7109375" style="3" bestFit="1" customWidth="1"/>
    <col min="12" max="12" width="13" style="1" bestFit="1" customWidth="1"/>
    <col min="13" max="13" width="10.5703125" style="3" bestFit="1" customWidth="1"/>
    <col min="14" max="14" width="9.5703125" style="3" bestFit="1" customWidth="1"/>
    <col min="15" max="15" width="16" style="3" hidden="1" customWidth="1"/>
    <col min="16" max="16" width="14.42578125" style="3" hidden="1" customWidth="1"/>
    <col min="17" max="17" width="15" style="16" hidden="1" customWidth="1"/>
    <col min="18" max="18" width="7.42578125" style="3" hidden="1" customWidth="1"/>
    <col min="19" max="19" width="7.42578125" bestFit="1" customWidth="1"/>
    <col min="20" max="20" width="5.28515625" style="8" bestFit="1" customWidth="1"/>
    <col min="21" max="21" width="6.5703125" style="8" bestFit="1" customWidth="1"/>
    <col min="22" max="22" width="29.42578125" style="3" bestFit="1" customWidth="1"/>
    <col min="23" max="23" width="10.140625" style="3" customWidth="1"/>
    <col min="24" max="24" width="13.140625" style="3" customWidth="1"/>
    <col min="25" max="25" width="9.85546875" style="1" bestFit="1" customWidth="1"/>
    <col min="26" max="28" width="9.28515625" style="1" bestFit="1" customWidth="1"/>
    <col min="29" max="29" width="5" style="1" bestFit="1" customWidth="1"/>
    <col min="30" max="30" width="5.5703125" style="1" bestFit="1" customWidth="1"/>
    <col min="31" max="31" width="5.140625" style="1" bestFit="1" customWidth="1"/>
    <col min="32" max="32" width="17" style="1" bestFit="1" customWidth="1"/>
    <col min="33" max="33" width="20.42578125" style="1" bestFit="1" customWidth="1"/>
    <col min="34" max="34" width="1.85546875" style="1" bestFit="1" customWidth="1"/>
    <col min="35" max="35" width="3.140625" style="1" bestFit="1" customWidth="1"/>
    <col min="36" max="36" width="3.42578125" style="1" bestFit="1" customWidth="1"/>
    <col min="37" max="37" width="10.7109375" style="1" bestFit="1" customWidth="1"/>
    <col min="38" max="38" width="3.28515625" style="1" bestFit="1" customWidth="1"/>
    <col min="39" max="39" width="3.85546875" style="1" bestFit="1" customWidth="1"/>
    <col min="40" max="40" width="4" style="1" bestFit="1" customWidth="1"/>
    <col min="41" max="41" width="5.5703125" style="1" bestFit="1" customWidth="1"/>
    <col min="42" max="44" width="5.140625" style="1" bestFit="1" customWidth="1"/>
    <col min="45" max="45" width="3.85546875" style="1" bestFit="1" customWidth="1"/>
    <col min="46" max="46" width="5.5703125" style="1" bestFit="1" customWidth="1"/>
    <col min="47" max="47" width="5.140625" style="1" bestFit="1" customWidth="1"/>
    <col min="48" max="16384" width="8.85546875" style="1"/>
  </cols>
  <sheetData>
    <row r="1" spans="1:42" ht="12">
      <c r="A1" s="267" t="s">
        <v>256</v>
      </c>
      <c r="B1" s="267" t="s">
        <v>17</v>
      </c>
      <c r="C1" s="268" t="s">
        <v>142</v>
      </c>
      <c r="D1" s="269" t="s">
        <v>266</v>
      </c>
      <c r="E1" s="267" t="s">
        <v>6</v>
      </c>
      <c r="F1" s="267" t="s">
        <v>4</v>
      </c>
      <c r="G1" s="268" t="s">
        <v>14</v>
      </c>
      <c r="H1" s="163" t="s">
        <v>262</v>
      </c>
      <c r="I1" s="191" t="s">
        <v>270</v>
      </c>
      <c r="J1" s="163" t="s">
        <v>267</v>
      </c>
      <c r="K1" s="163" t="s">
        <v>263</v>
      </c>
      <c r="L1" s="165" t="s">
        <v>258</v>
      </c>
      <c r="M1" s="163" t="s">
        <v>12</v>
      </c>
      <c r="N1" s="163" t="s">
        <v>13</v>
      </c>
      <c r="O1" s="164" t="s">
        <v>259</v>
      </c>
      <c r="P1" s="166" t="s">
        <v>260</v>
      </c>
      <c r="Q1" s="163" t="s">
        <v>255</v>
      </c>
      <c r="R1" s="163" t="s">
        <v>254</v>
      </c>
      <c r="S1" s="1"/>
      <c r="T1" s="1" t="s">
        <v>14</v>
      </c>
      <c r="U1" s="1" t="s">
        <v>374</v>
      </c>
      <c r="V1" s="1" t="s">
        <v>2</v>
      </c>
      <c r="W1" s="1" t="s">
        <v>190</v>
      </c>
      <c r="X1" s="1" t="s">
        <v>4</v>
      </c>
      <c r="Y1" s="1" t="s">
        <v>144</v>
      </c>
      <c r="Z1" s="1" t="s">
        <v>145</v>
      </c>
      <c r="AA1" s="1" t="s">
        <v>147</v>
      </c>
      <c r="AB1" s="1" t="s">
        <v>149</v>
      </c>
      <c r="AC1" s="1" t="s">
        <v>193</v>
      </c>
      <c r="AD1" s="1" t="s">
        <v>194</v>
      </c>
      <c r="AE1" s="1" t="s">
        <v>257</v>
      </c>
      <c r="AF1" s="1" t="s">
        <v>272</v>
      </c>
    </row>
    <row r="2" spans="1:42">
      <c r="A2" s="270">
        <v>1</v>
      </c>
      <c r="B2" s="271">
        <v>801</v>
      </c>
      <c r="C2" s="119">
        <v>747612</v>
      </c>
      <c r="D2" s="272">
        <v>19.95</v>
      </c>
      <c r="E2" s="273"/>
      <c r="F2" s="273" t="s">
        <v>333</v>
      </c>
      <c r="G2" s="237"/>
      <c r="H2" s="20"/>
      <c r="I2" s="190" t="str">
        <f>IFERROR(INDEX('Data Input'!$J$1:$BF$3,3,MATCH(MouseList[[#This Row],[Tx starts]],'Data Input'!$J$1:$BF$1,1)),"")</f>
        <v/>
      </c>
      <c r="J2" s="155" t="str">
        <f>IFERROR(INDEX(TV[],MATCH(VALUE(MouseList[[#This Row],[Day '# before Tx starts]]),TV[Day '#],0),MATCH(TEXT(MouseList[[#This Row],[Mouse '#]],0),TV[#Headers],0)),"")</f>
        <v/>
      </c>
      <c r="K2" s="20"/>
      <c r="L2" s="20"/>
      <c r="M2" s="18" t="b">
        <v>0</v>
      </c>
      <c r="N2" s="18"/>
      <c r="O2" s="156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>77490000800.498993</v>
      </c>
      <c r="P2" s="111">
        <f>IF(MouseList[[#This Row],[Tag '#]]="","",RANK(MouseList[[#This Row],[Value for RDM]],MouseList[Value for RDM]))</f>
        <v>53</v>
      </c>
      <c r="Q2" s="110" t="str">
        <f>IFERROR(VLOOKUP(MouseList[[#This Row],[Group]],TreatmentGroup[],2,FALSE)*1000+MouseList[[#This Row],[Mouse '#]],"")</f>
        <v/>
      </c>
      <c r="R2" s="110" t="str">
        <f>IFERROR(RANK(MouseList[[#This Row],[Value for sorting]],MouseList[Value for sorting],1),"")</f>
        <v/>
      </c>
      <c r="S2" s="1"/>
      <c r="T2" s="1" t="s">
        <v>8</v>
      </c>
      <c r="U2" s="332" t="s">
        <v>375</v>
      </c>
      <c r="V2" s="18" t="s">
        <v>3</v>
      </c>
      <c r="W2" s="110">
        <v>10</v>
      </c>
      <c r="X2" s="18" t="s">
        <v>334</v>
      </c>
      <c r="Y2" s="19">
        <v>400000</v>
      </c>
      <c r="Z2" s="21" t="s">
        <v>3</v>
      </c>
      <c r="AA2" s="21" t="s">
        <v>3</v>
      </c>
      <c r="AB2" s="21"/>
      <c r="AC2" s="110" t="s">
        <v>8</v>
      </c>
      <c r="AD2" s="110"/>
      <c r="AE2" s="18" t="str">
        <f>IFERROR(RANK(TreatmentGroup[[#This Row],[Mean TV @ Tx]],TreatmentGroup[Mean TV @ Tx]),"")</f>
        <v/>
      </c>
      <c r="AF2" s="245" t="str">
        <f>IFERROR(AVERAGEIFS(MouseList[TV before Tx],MouseList[Group],TreatmentGroup[[#This Row],[Group]]),"")</f>
        <v/>
      </c>
    </row>
    <row r="3" spans="1:42">
      <c r="A3" s="270">
        <v>2</v>
      </c>
      <c r="B3" s="271">
        <v>802</v>
      </c>
      <c r="C3" s="119">
        <v>747612</v>
      </c>
      <c r="D3" s="272">
        <v>18.239999999999998</v>
      </c>
      <c r="E3" s="273"/>
      <c r="F3" s="273" t="s">
        <v>333</v>
      </c>
      <c r="G3" s="237"/>
      <c r="H3" s="20"/>
      <c r="I3" s="190" t="str">
        <f>IFERROR(INDEX('Data Input'!$J$1:$BF$3,3,MATCH(MouseList[[#This Row],[Tx starts]],'Data Input'!$J$1:$BF$1,1)),"")</f>
        <v/>
      </c>
      <c r="J3" s="155" t="str">
        <f>IFERROR(INDEX(TV[],MATCH(VALUE(MouseList[[#This Row],[Day '# before Tx starts]]),TV[Day '#],0),MATCH(TEXT(MouseList[[#This Row],[Mouse '#]],0),TV[#Headers],0)),"")</f>
        <v/>
      </c>
      <c r="K3" s="20"/>
      <c r="L3" s="20"/>
      <c r="M3" s="18" t="b">
        <v>0</v>
      </c>
      <c r="N3" s="18"/>
      <c r="O3" s="156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>77490000817.598007</v>
      </c>
      <c r="P3" s="111">
        <f>IF(MouseList[[#This Row],[Tag '#]]="","",RANK(MouseList[[#This Row],[Value for RDM]],MouseList[Value for RDM]))</f>
        <v>38</v>
      </c>
      <c r="Q3" s="110" t="str">
        <f>IFERROR(VLOOKUP(MouseList[[#This Row],[Group]],TreatmentGroup[],2,FALSE)*1000+MouseList[[#This Row],[Mouse '#]],"")</f>
        <v/>
      </c>
      <c r="R3" s="110" t="str">
        <f>IFERROR(RANK(MouseList[[#This Row],[Value for sorting]],MouseList[Value for sorting],1),"")</f>
        <v/>
      </c>
      <c r="S3" s="1"/>
      <c r="T3" s="1" t="s">
        <v>9</v>
      </c>
      <c r="U3" s="332" t="s">
        <v>376</v>
      </c>
      <c r="V3" s="18" t="s">
        <v>317</v>
      </c>
      <c r="W3" s="110">
        <v>10</v>
      </c>
      <c r="X3" s="18" t="s">
        <v>334</v>
      </c>
      <c r="Y3" s="19">
        <v>400000</v>
      </c>
      <c r="Z3" s="21" t="s">
        <v>157</v>
      </c>
      <c r="AA3" s="21" t="s">
        <v>157</v>
      </c>
      <c r="AB3" s="21"/>
      <c r="AC3" s="110" t="s">
        <v>9</v>
      </c>
      <c r="AD3" s="110"/>
      <c r="AE3" s="18" t="str">
        <f>IFERROR(RANK(TreatmentGroup[[#This Row],[Mean TV @ Tx]],TreatmentGroup[Mean TV @ Tx]),"")</f>
        <v/>
      </c>
      <c r="AF3" s="245" t="str">
        <f>IFERROR(AVERAGEIFS(MouseList[TV before Tx],MouseList[Group],TreatmentGroup[[#This Row],[Group]]),"")</f>
        <v/>
      </c>
    </row>
    <row r="4" spans="1:42">
      <c r="A4" s="270">
        <v>3</v>
      </c>
      <c r="B4" s="271">
        <v>803</v>
      </c>
      <c r="C4" s="119">
        <v>747612</v>
      </c>
      <c r="D4" s="272">
        <v>15.39</v>
      </c>
      <c r="E4" s="273"/>
      <c r="F4" s="273" t="s">
        <v>333</v>
      </c>
      <c r="G4" s="237"/>
      <c r="H4" s="20"/>
      <c r="I4" s="190" t="str">
        <f>IFERROR(INDEX('Data Input'!$J$1:$BF$3,3,MATCH(MouseList[[#This Row],[Tx starts]],'Data Input'!$J$1:$BF$1,1)),"")</f>
        <v/>
      </c>
      <c r="J4" s="155" t="str">
        <f>IFERROR(INDEX(TV[],MATCH(VALUE(MouseList[[#This Row],[Day '# before Tx starts]]),TV[Day '#],0),MATCH(TEXT(MouseList[[#This Row],[Mouse '#]],0),TV[#Headers],0)),"")</f>
        <v/>
      </c>
      <c r="K4" s="20"/>
      <c r="L4" s="20"/>
      <c r="M4" s="18" t="b">
        <v>0</v>
      </c>
      <c r="N4" s="18"/>
      <c r="O4" s="156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>77490000846.097</v>
      </c>
      <c r="P4" s="111">
        <f>IF(MouseList[[#This Row],[Tag '#]]="","",RANK(MouseList[[#This Row],[Value for RDM]],MouseList[Value for RDM]))</f>
        <v>15</v>
      </c>
      <c r="Q4" s="110" t="str">
        <f>IFERROR(VLOOKUP(MouseList[[#This Row],[Group]],TreatmentGroup[],2,FALSE)*1000+MouseList[[#This Row],[Mouse '#]],"")</f>
        <v/>
      </c>
      <c r="R4" s="110" t="str">
        <f>IFERROR(RANK(MouseList[[#This Row],[Value for sorting]],MouseList[Value for sorting],1),"")</f>
        <v/>
      </c>
      <c r="S4" s="1"/>
      <c r="T4" s="1" t="s">
        <v>122</v>
      </c>
      <c r="U4" s="332" t="s">
        <v>377</v>
      </c>
      <c r="V4" s="18" t="s">
        <v>326</v>
      </c>
      <c r="W4" s="110">
        <v>10</v>
      </c>
      <c r="X4" s="18" t="s">
        <v>334</v>
      </c>
      <c r="Y4" s="19">
        <v>400000</v>
      </c>
      <c r="Z4" s="21" t="s">
        <v>157</v>
      </c>
      <c r="AA4" s="21" t="s">
        <v>157</v>
      </c>
      <c r="AB4" s="21"/>
      <c r="AC4" s="110" t="s">
        <v>122</v>
      </c>
      <c r="AD4" s="110"/>
      <c r="AE4" s="18" t="str">
        <f>IFERROR(RANK(TreatmentGroup[[#This Row],[Mean TV @ Tx]],TreatmentGroup[Mean TV @ Tx]),"")</f>
        <v/>
      </c>
      <c r="AF4" s="245" t="str">
        <f>IFERROR(AVERAGEIFS(MouseList[TV before Tx],MouseList[Group],TreatmentGroup[[#This Row],[Group]]),"")</f>
        <v/>
      </c>
    </row>
    <row r="5" spans="1:42">
      <c r="A5" s="270">
        <v>4</v>
      </c>
      <c r="B5" s="271">
        <v>804</v>
      </c>
      <c r="C5" s="119">
        <v>747612</v>
      </c>
      <c r="D5" s="272">
        <v>17.61</v>
      </c>
      <c r="E5" s="273"/>
      <c r="F5" s="273" t="s">
        <v>333</v>
      </c>
      <c r="G5" s="237"/>
      <c r="H5" s="20"/>
      <c r="I5" s="190" t="str">
        <f>IFERROR(INDEX('Data Input'!$J$1:$BF$3,3,MATCH(MouseList[[#This Row],[Tx starts]],'Data Input'!$J$1:$BF$1,1)),"")</f>
        <v/>
      </c>
      <c r="J5" s="155" t="str">
        <f>IFERROR(INDEX(TV[],MATCH(VALUE(MouseList[[#This Row],[Day '# before Tx starts]]),TV[Day '#],0),MATCH(TEXT(MouseList[[#This Row],[Mouse '#]],0),TV[#Headers],0)),"")</f>
        <v/>
      </c>
      <c r="K5" s="20"/>
      <c r="L5" s="20"/>
      <c r="M5" s="18" t="b">
        <v>0</v>
      </c>
      <c r="N5" s="18"/>
      <c r="O5" s="156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>77490000823.895996</v>
      </c>
      <c r="P5" s="111">
        <f>IF(MouseList[[#This Row],[Tag '#]]="","",RANK(MouseList[[#This Row],[Value for RDM]],MouseList[Value for RDM]))</f>
        <v>32</v>
      </c>
      <c r="Q5" s="110" t="str">
        <f>IFERROR(VLOOKUP(MouseList[[#This Row],[Group]],TreatmentGroup[],2,FALSE)*1000+MouseList[[#This Row],[Mouse '#]],"")</f>
        <v/>
      </c>
      <c r="R5" s="110" t="str">
        <f>IFERROR(RANK(MouseList[[#This Row],[Value for sorting]],MouseList[Value for sorting],1),"")</f>
        <v/>
      </c>
      <c r="S5" s="1"/>
      <c r="T5" s="1" t="s">
        <v>123</v>
      </c>
      <c r="U5" s="332" t="s">
        <v>378</v>
      </c>
      <c r="V5" s="18" t="s">
        <v>347</v>
      </c>
      <c r="W5" s="110">
        <v>10</v>
      </c>
      <c r="X5" s="18" t="s">
        <v>334</v>
      </c>
      <c r="Y5" s="19">
        <v>400000</v>
      </c>
      <c r="Z5" s="21" t="s">
        <v>157</v>
      </c>
      <c r="AA5" s="21" t="s">
        <v>157</v>
      </c>
      <c r="AB5" s="21"/>
      <c r="AC5" s="110" t="s">
        <v>123</v>
      </c>
      <c r="AD5" s="110"/>
      <c r="AE5" s="18" t="str">
        <f>IFERROR(RANK(TreatmentGroup[[#This Row],[Mean TV @ Tx]],TreatmentGroup[Mean TV @ Tx]),"")</f>
        <v/>
      </c>
      <c r="AF5" s="245" t="str">
        <f>IFERROR(AVERAGEIFS(MouseList[TV before Tx],MouseList[Group],TreatmentGroup[[#This Row],[Group]]),"")</f>
        <v/>
      </c>
    </row>
    <row r="6" spans="1:42">
      <c r="A6" s="270">
        <v>5</v>
      </c>
      <c r="B6" s="329">
        <v>805</v>
      </c>
      <c r="C6" s="119">
        <v>747612</v>
      </c>
      <c r="D6" s="272">
        <v>19.899999999999999</v>
      </c>
      <c r="E6" s="273"/>
      <c r="F6" s="273" t="s">
        <v>333</v>
      </c>
      <c r="G6" s="237"/>
      <c r="H6" s="20"/>
      <c r="I6" s="190" t="str">
        <f>IFERROR(INDEX('Data Input'!$J$1:$BF$3,3,MATCH(MouseList[[#This Row],[Tx starts]],'Data Input'!$J$1:$BF$1,1)),"")</f>
        <v/>
      </c>
      <c r="J6" s="155" t="str">
        <f>IFERROR(INDEX(TV[],MATCH(VALUE(MouseList[[#This Row],[Day '# before Tx starts]]),TV[Day '#],0),MATCH(TEXT(MouseList[[#This Row],[Mouse '#]],0),TV[#Headers],0)),"")</f>
        <v/>
      </c>
      <c r="K6" s="20"/>
      <c r="L6" s="20"/>
      <c r="M6" s="18" t="b">
        <v>0</v>
      </c>
      <c r="N6" s="18"/>
      <c r="O6" s="156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>77490000800.994995</v>
      </c>
      <c r="P6" s="111">
        <f>IF(MouseList[[#This Row],[Tag '#]]="","",RANK(MouseList[[#This Row],[Value for RDM]],MouseList[Value for RDM]))</f>
        <v>51</v>
      </c>
      <c r="Q6" s="110" t="str">
        <f>IFERROR(VLOOKUP(MouseList[[#This Row],[Group]],TreatmentGroup[],2,FALSE)*1000+MouseList[[#This Row],[Mouse '#]],"")</f>
        <v/>
      </c>
      <c r="R6" s="110" t="str">
        <f>IFERROR(RANK(MouseList[[#This Row],[Value for sorting]],MouseList[Value for sorting],1),"")</f>
        <v/>
      </c>
      <c r="S6" s="1"/>
      <c r="T6" s="1" t="s">
        <v>124</v>
      </c>
      <c r="U6" s="1" t="s">
        <v>379</v>
      </c>
      <c r="V6" s="18" t="s">
        <v>327</v>
      </c>
      <c r="W6" s="110">
        <v>10</v>
      </c>
      <c r="X6" s="18" t="s">
        <v>334</v>
      </c>
      <c r="Y6" s="19">
        <v>400000</v>
      </c>
      <c r="Z6" s="21" t="s">
        <v>157</v>
      </c>
      <c r="AA6" s="21" t="s">
        <v>157</v>
      </c>
      <c r="AB6" s="21"/>
      <c r="AC6" s="110" t="s">
        <v>124</v>
      </c>
      <c r="AD6" s="110"/>
      <c r="AE6" s="18" t="str">
        <f>IFERROR(RANK(TreatmentGroup[[#This Row],[Mean TV @ Tx]],TreatmentGroup[Mean TV @ Tx]),"")</f>
        <v/>
      </c>
      <c r="AF6" s="154" t="str">
        <f>IFERROR(AVERAGEIFS(MouseList[TV before Tx],MouseList[Group],TreatmentGroup[[#This Row],[Group]]),"")</f>
        <v/>
      </c>
    </row>
    <row r="7" spans="1:42">
      <c r="A7" s="270">
        <v>6</v>
      </c>
      <c r="B7" s="271">
        <v>806</v>
      </c>
      <c r="C7" s="119">
        <v>747613</v>
      </c>
      <c r="D7" s="272">
        <v>15.3</v>
      </c>
      <c r="E7" s="273"/>
      <c r="F7" s="273" t="s">
        <v>333</v>
      </c>
      <c r="G7" s="237"/>
      <c r="H7" s="20"/>
      <c r="I7" s="190" t="str">
        <f>IFERROR(INDEX('Data Input'!$J$1:$BF$3,3,MATCH(MouseList[[#This Row],[Tx starts]],'Data Input'!$J$1:$BF$1,1)),"")</f>
        <v/>
      </c>
      <c r="J7" s="155" t="str">
        <f>IFERROR(INDEX(TV[],MATCH(VALUE(MouseList[[#This Row],[Day '# before Tx starts]]),TV[Day '#],0),MATCH(TEXT(MouseList[[#This Row],[Mouse '#]],0),TV[#Headers],0)),"")</f>
        <v/>
      </c>
      <c r="K7" s="20"/>
      <c r="L7" s="20"/>
      <c r="M7" s="18" t="b">
        <v>0</v>
      </c>
      <c r="N7" s="18"/>
      <c r="O7" s="156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>77490000846.994003</v>
      </c>
      <c r="P7" s="111">
        <f>IF(MouseList[[#This Row],[Tag '#]]="","",RANK(MouseList[[#This Row],[Value for RDM]],MouseList[Value for RDM]))</f>
        <v>14</v>
      </c>
      <c r="Q7" s="110" t="str">
        <f>IFERROR(VLOOKUP(MouseList[[#This Row],[Group]],TreatmentGroup[],2,FALSE)*1000+MouseList[[#This Row],[Mouse '#]],"")</f>
        <v/>
      </c>
      <c r="R7" s="110" t="str">
        <f>IFERROR(RANK(MouseList[[#This Row],[Value for sorting]],MouseList[Value for sorting],1),"")</f>
        <v/>
      </c>
      <c r="S7" s="1"/>
      <c r="T7" s="1" t="s">
        <v>125</v>
      </c>
      <c r="U7" t="s">
        <v>380</v>
      </c>
      <c r="V7" s="18" t="s">
        <v>346</v>
      </c>
      <c r="W7" s="110">
        <v>10</v>
      </c>
      <c r="X7" s="18" t="s">
        <v>334</v>
      </c>
      <c r="Y7" s="19">
        <v>400000</v>
      </c>
      <c r="Z7" s="21" t="s">
        <v>157</v>
      </c>
      <c r="AA7" s="21" t="s">
        <v>157</v>
      </c>
      <c r="AB7" s="21"/>
      <c r="AC7" s="110" t="s">
        <v>125</v>
      </c>
      <c r="AD7" s="110"/>
      <c r="AE7" s="18" t="str">
        <f>IFERROR(RANK(TreatmentGroup[[#This Row],[Mean TV @ Tx]],TreatmentGroup[Mean TV @ Tx]),"")</f>
        <v/>
      </c>
      <c r="AF7" s="154" t="str">
        <f>IFERROR(AVERAGEIFS(MouseList[TV before Tx],MouseList[Group],TreatmentGroup[[#This Row],[Group]]),"")</f>
        <v/>
      </c>
    </row>
    <row r="8" spans="1:42">
      <c r="A8" s="270">
        <v>7</v>
      </c>
      <c r="B8" s="271">
        <v>807</v>
      </c>
      <c r="C8" s="119">
        <v>747613</v>
      </c>
      <c r="D8" s="272">
        <v>8.23</v>
      </c>
      <c r="E8" s="273"/>
      <c r="F8" s="273" t="s">
        <v>333</v>
      </c>
      <c r="G8" s="237"/>
      <c r="H8" s="20"/>
      <c r="I8" s="190" t="str">
        <f>IFERROR(INDEX('Data Input'!$J$1:$BF$3,3,MATCH(MouseList[[#This Row],[Tx starts]],'Data Input'!$J$1:$BF$1,1)),"")</f>
        <v/>
      </c>
      <c r="J8" s="155" t="str">
        <f>IFERROR(INDEX(TV[],MATCH(VALUE(MouseList[[#This Row],[Day '# before Tx starts]]),TV[Day '#],0),MATCH(TEXT(MouseList[[#This Row],[Mouse '#]],0),TV[#Headers],0)),"")</f>
        <v/>
      </c>
      <c r="K8" s="20"/>
      <c r="L8" s="20"/>
      <c r="M8" s="18" t="b">
        <v>0</v>
      </c>
      <c r="N8" s="18"/>
      <c r="O8" s="156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>77490000917.692993</v>
      </c>
      <c r="P8" s="111">
        <f>IF(MouseList[[#This Row],[Tag '#]]="","",RANK(MouseList[[#This Row],[Value for RDM]],MouseList[Value for RDM]))</f>
        <v>1</v>
      </c>
      <c r="Q8" s="110" t="str">
        <f>IFERROR(VLOOKUP(MouseList[[#This Row],[Group]],TreatmentGroup[],2,FALSE)*1000+MouseList[[#This Row],[Mouse '#]],"")</f>
        <v/>
      </c>
      <c r="R8" s="110" t="str">
        <f>IFERROR(RANK(MouseList[[#This Row],[Value for sorting]],MouseList[Value for sorting],1),"")</f>
        <v/>
      </c>
      <c r="S8" s="1"/>
      <c r="T8" s="1"/>
      <c r="U8" s="1"/>
      <c r="V8" s="18"/>
      <c r="W8" s="110"/>
      <c r="X8" s="18"/>
      <c r="Y8" s="19"/>
      <c r="Z8" s="21"/>
      <c r="AA8" s="21"/>
      <c r="AB8" s="21"/>
      <c r="AC8" s="110" t="str">
        <f>IF(COUNTA(TreatmentGroup[[#This Row],[Description]])=1,TreatmentGroup[[#This Row],[cage '#]],"")</f>
        <v/>
      </c>
      <c r="AD8" s="110" t="str">
        <f>IF(COUNTA(TreatmentGroup[[#This Row],[Description]])=1,TreatmentGroup[[#Totals],[Description]]*2-TreatmentGroup[[#This Row],[cage '#]]+1,"")</f>
        <v/>
      </c>
      <c r="AE8" s="18" t="str">
        <f>IFERROR(RANK(TreatmentGroup[[#This Row],[Mean TV @ Tx]],TreatmentGroup[Mean TV @ Tx]),"")</f>
        <v/>
      </c>
      <c r="AF8" s="154" t="str">
        <f>IFERROR(AVERAGEIFS(MouseList[TV before Tx],MouseList[Group],TreatmentGroup[[#This Row],[Group]]),"")</f>
        <v/>
      </c>
    </row>
    <row r="9" spans="1:42">
      <c r="A9" s="270">
        <v>8</v>
      </c>
      <c r="B9" s="271">
        <v>808</v>
      </c>
      <c r="C9" s="119">
        <v>747613</v>
      </c>
      <c r="D9" s="272">
        <v>14.2</v>
      </c>
      <c r="E9" s="273"/>
      <c r="F9" s="273" t="s">
        <v>333</v>
      </c>
      <c r="G9" s="237"/>
      <c r="H9" s="20"/>
      <c r="I9" s="190" t="str">
        <f>IFERROR(INDEX('Data Input'!$J$1:$BF$3,3,MATCH(MouseList[[#This Row],[Tx starts]],'Data Input'!$J$1:$BF$1,1)),"")</f>
        <v/>
      </c>
      <c r="J9" s="155" t="str">
        <f>IFERROR(INDEX(TV[],MATCH(VALUE(MouseList[[#This Row],[Day '# before Tx starts]]),TV[Day '#],0),MATCH(TEXT(MouseList[[#This Row],[Mouse '#]],0),TV[#Headers],0)),"")</f>
        <v/>
      </c>
      <c r="K9" s="20"/>
      <c r="L9" s="20"/>
      <c r="M9" s="18" t="b">
        <v>0</v>
      </c>
      <c r="N9" s="18"/>
      <c r="O9" s="156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>77490000857.992004</v>
      </c>
      <c r="P9" s="111">
        <f>IF(MouseList[[#This Row],[Tag '#]]="","",RANK(MouseList[[#This Row],[Value for RDM]],MouseList[Value for RDM]))</f>
        <v>7</v>
      </c>
      <c r="Q9" s="110" t="str">
        <f>IFERROR(VLOOKUP(MouseList[[#This Row],[Group]],TreatmentGroup[],2,FALSE)*1000+MouseList[[#This Row],[Mouse '#]],"")</f>
        <v/>
      </c>
      <c r="R9" s="110" t="str">
        <f>IFERROR(RANK(MouseList[[#This Row],[Value for sorting]],MouseList[Value for sorting],1),"")</f>
        <v/>
      </c>
      <c r="S9" s="1"/>
      <c r="T9" s="1"/>
      <c r="U9" s="1"/>
      <c r="V9" s="18"/>
      <c r="W9" s="110"/>
      <c r="X9" s="18"/>
      <c r="Y9" s="19"/>
      <c r="Z9" s="21"/>
      <c r="AA9" s="21"/>
      <c r="AB9" s="21"/>
      <c r="AC9" s="110" t="str">
        <f>IF(COUNTA(TreatmentGroup[[#This Row],[Description]])=1,TreatmentGroup[[#This Row],[cage '#]],"")</f>
        <v/>
      </c>
      <c r="AD9" s="110" t="str">
        <f>IF(COUNTA(TreatmentGroup[[#This Row],[Description]])=1,TreatmentGroup[[#Totals],[Description]]*2-TreatmentGroup[[#This Row],[cage '#]]+1,"")</f>
        <v/>
      </c>
      <c r="AE9" s="18" t="str">
        <f>IFERROR(RANK(TreatmentGroup[[#This Row],[Mean TV @ Tx]],TreatmentGroup[Mean TV @ Tx]),"")</f>
        <v/>
      </c>
      <c r="AF9" s="154" t="str">
        <f>IFERROR(AVERAGEIFS(MouseList[TV before Tx],MouseList[Group],TreatmentGroup[[#This Row],[Group]]),"")</f>
        <v/>
      </c>
    </row>
    <row r="10" spans="1:42">
      <c r="A10" s="270">
        <v>9</v>
      </c>
      <c r="B10" s="274">
        <v>809</v>
      </c>
      <c r="C10" s="119">
        <v>747613</v>
      </c>
      <c r="D10" s="272">
        <v>17.38</v>
      </c>
      <c r="E10" s="273"/>
      <c r="F10" s="273" t="s">
        <v>333</v>
      </c>
      <c r="G10" s="237"/>
      <c r="H10" s="20"/>
      <c r="I10" s="190" t="str">
        <f>IFERROR(INDEX('Data Input'!$J$1:$BF$3,3,MATCH(MouseList[[#This Row],[Tx starts]],'Data Input'!$J$1:$BF$1,1)),"")</f>
        <v/>
      </c>
      <c r="J10" s="155" t="str">
        <f>IFERROR(INDEX(TV[],MATCH(VALUE(MouseList[[#This Row],[Day '# before Tx starts]]),TV[Day '#],0),MATCH(TEXT(MouseList[[#This Row],[Mouse '#]],0),TV[#Headers],0)),"")</f>
        <v/>
      </c>
      <c r="K10" s="20"/>
      <c r="L10" s="20"/>
      <c r="M10" s="18" t="b">
        <v>0</v>
      </c>
      <c r="N10" s="18"/>
      <c r="O10" s="156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>77490000826.190994</v>
      </c>
      <c r="P10" s="111">
        <f>IF(MouseList[[#This Row],[Tag '#]]="","",RANK(MouseList[[#This Row],[Value for RDM]],MouseList[Value for RDM]))</f>
        <v>31</v>
      </c>
      <c r="Q10" s="110" t="str">
        <f>IFERROR(VLOOKUP(MouseList[[#This Row],[Group]],TreatmentGroup[],2,FALSE)*1000+MouseList[[#This Row],[Mouse '#]],"")</f>
        <v/>
      </c>
      <c r="R10" s="110" t="str">
        <f>IFERROR(RANK(MouseList[[#This Row],[Value for sorting]],MouseList[Value for sorting],1),"")</f>
        <v/>
      </c>
      <c r="S10" s="1"/>
      <c r="T10" s="1"/>
      <c r="U10" s="1"/>
      <c r="V10" s="18"/>
      <c r="W10" s="110"/>
      <c r="X10" s="18"/>
      <c r="Y10" s="19"/>
      <c r="Z10" s="18"/>
      <c r="AA10" s="18"/>
      <c r="AB10" s="18"/>
      <c r="AC10" s="110" t="str">
        <f>IF(COUNTA(TreatmentGroup[[#This Row],[Description]])=1,TreatmentGroup[[#This Row],[cage '#]],"")</f>
        <v/>
      </c>
      <c r="AD10" s="110" t="str">
        <f>IF(COUNTA(TreatmentGroup[[#This Row],[Description]])=1,TreatmentGroup[[#Totals],[Description]]*2-TreatmentGroup[[#This Row],[cage '#]]+1,"")</f>
        <v/>
      </c>
      <c r="AE10" s="18" t="str">
        <f>IFERROR(RANK(TreatmentGroup[[#This Row],[Mean TV @ Tx]],TreatmentGroup[Mean TV @ Tx]),"")</f>
        <v/>
      </c>
      <c r="AF10" s="154" t="str">
        <f>IFERROR(AVERAGEIFS(MouseList[TV before Tx],MouseList[Group],TreatmentGroup[[#This Row],[Group]]),"")</f>
        <v/>
      </c>
    </row>
    <row r="11" spans="1:42">
      <c r="A11" s="270">
        <v>10</v>
      </c>
      <c r="B11" s="274">
        <v>810</v>
      </c>
      <c r="C11" s="119">
        <v>747613</v>
      </c>
      <c r="D11" s="272">
        <v>15.76</v>
      </c>
      <c r="E11" s="273"/>
      <c r="F11" s="273" t="s">
        <v>333</v>
      </c>
      <c r="G11" s="237"/>
      <c r="H11" s="20"/>
      <c r="I11" s="190" t="str">
        <f>IFERROR(INDEX('Data Input'!$J$1:$BF$3,3,MATCH(MouseList[[#This Row],[Tx starts]],'Data Input'!$J$1:$BF$1,1)),"")</f>
        <v/>
      </c>
      <c r="J11" s="155" t="str">
        <f>IFERROR(INDEX(TV[],MATCH(VALUE(MouseList[[#This Row],[Day '# before Tx starts]]),TV[Day '#],0),MATCH(TEXT(MouseList[[#This Row],[Mouse '#]],0),TV[#Headers],0)),"")</f>
        <v/>
      </c>
      <c r="K11" s="20"/>
      <c r="L11" s="20">
        <v>44501</v>
      </c>
      <c r="M11" s="18" t="b">
        <v>0</v>
      </c>
      <c r="N11" s="18"/>
      <c r="O11" s="156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>77490000842.389999</v>
      </c>
      <c r="P11" s="111">
        <f>IF(MouseList[[#This Row],[Tag '#]]="","",RANK(MouseList[[#This Row],[Value for RDM]],MouseList[Value for RDM]))</f>
        <v>17</v>
      </c>
      <c r="Q11" s="110" t="str">
        <f>IFERROR(VLOOKUP(MouseList[[#This Row],[Group]],TreatmentGroup[],2,FALSE)*1000+MouseList[[#This Row],[Mouse '#]],"")</f>
        <v/>
      </c>
      <c r="R11" s="110" t="str">
        <f>IFERROR(RANK(MouseList[[#This Row],[Value for sorting]],MouseList[Value for sorting],1),"")</f>
        <v/>
      </c>
      <c r="S11" s="1"/>
      <c r="T11" s="1"/>
      <c r="U11" s="1"/>
      <c r="V11" s="18"/>
      <c r="W11" s="110"/>
      <c r="X11" s="18"/>
      <c r="Y11" s="19"/>
      <c r="Z11" s="18"/>
      <c r="AA11" s="18"/>
      <c r="AB11" s="18"/>
      <c r="AC11" s="110" t="str">
        <f>IF(COUNTA(TreatmentGroup[[#This Row],[Description]])=1,TreatmentGroup[[#This Row],[cage '#]],"")</f>
        <v/>
      </c>
      <c r="AD11" s="110" t="str">
        <f>IF(COUNTA(TreatmentGroup[[#This Row],[Description]])=1,TreatmentGroup[[#Totals],[Description]]*2-TreatmentGroup[[#This Row],[cage '#]]+1,"")</f>
        <v/>
      </c>
      <c r="AE11" s="18" t="str">
        <f>IFERROR(RANK(TreatmentGroup[[#This Row],[Mean TV @ Tx]],TreatmentGroup[Mean TV @ Tx]),"")</f>
        <v/>
      </c>
      <c r="AF11" s="154" t="str">
        <f>IFERROR(AVERAGEIFS(MouseList[TV before Tx],MouseList[Group],TreatmentGroup[[#This Row],[Group]]),"")</f>
        <v/>
      </c>
    </row>
    <row r="12" spans="1:42">
      <c r="A12" s="270">
        <v>11</v>
      </c>
      <c r="B12" s="274">
        <v>811</v>
      </c>
      <c r="C12" s="119">
        <v>747614</v>
      </c>
      <c r="D12" s="272">
        <v>16.399999999999999</v>
      </c>
      <c r="E12" s="273"/>
      <c r="F12" s="273" t="s">
        <v>333</v>
      </c>
      <c r="G12" s="237"/>
      <c r="H12" s="20"/>
      <c r="I12" s="190" t="str">
        <f>IFERROR(INDEX('Data Input'!$J$1:$BF$3,3,MATCH(MouseList[[#This Row],[Tx starts]],'Data Input'!$J$1:$BF$1,1)),"")</f>
        <v/>
      </c>
      <c r="J12" s="155" t="str">
        <f>IFERROR(INDEX(TV[],MATCH(VALUE(MouseList[[#This Row],[Day '# before Tx starts]]),TV[Day '#],0),MATCH(TEXT(MouseList[[#This Row],[Mouse '#]],0),TV[#Headers],0)),"")</f>
        <v/>
      </c>
      <c r="K12" s="20"/>
      <c r="L12" s="20"/>
      <c r="M12" s="18" t="b">
        <v>0</v>
      </c>
      <c r="N12" s="18"/>
      <c r="O12" s="156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>77490000835.988998</v>
      </c>
      <c r="P12" s="111">
        <f>IF(MouseList[[#This Row],[Tag '#]]="","",RANK(MouseList[[#This Row],[Value for RDM]],MouseList[Value for RDM]))</f>
        <v>23</v>
      </c>
      <c r="Q12" s="110" t="str">
        <f>IFERROR(VLOOKUP(MouseList[[#This Row],[Group]],TreatmentGroup[],2,FALSE)*1000+MouseList[[#This Row],[Mouse '#]],"")</f>
        <v/>
      </c>
      <c r="R12" s="110" t="str">
        <f>IFERROR(RANK(MouseList[[#This Row],[Value for sorting]],MouseList[Value for sorting],1),"")</f>
        <v/>
      </c>
      <c r="S12" s="1"/>
      <c r="T12" s="264" t="s">
        <v>192</v>
      </c>
      <c r="U12" s="264"/>
      <c r="V12" s="264">
        <f>SUBTOTAL(103,TreatmentGroup[Description])</f>
        <v>6</v>
      </c>
      <c r="W12" s="264">
        <f>SUBTOTAL(109,TreatmentGroup['# of mice])</f>
        <v>60</v>
      </c>
      <c r="X12" s="264"/>
      <c r="Y12" s="264"/>
      <c r="Z12" s="264"/>
      <c r="AA12" s="264"/>
      <c r="AB12" s="264"/>
      <c r="AC12" s="264"/>
      <c r="AD12" s="264"/>
      <c r="AE12" s="264"/>
      <c r="AF12" s="265" t="e">
        <f>SUBTOTAL(101,TreatmentGroup[Mean TV @ Tx])</f>
        <v>#DIV/0!</v>
      </c>
    </row>
    <row r="13" spans="1:42" ht="15.75" thickBot="1">
      <c r="A13" s="270">
        <v>12</v>
      </c>
      <c r="B13" s="274">
        <v>812</v>
      </c>
      <c r="C13" s="119">
        <v>747614</v>
      </c>
      <c r="D13" s="272">
        <v>13.8</v>
      </c>
      <c r="E13" s="273"/>
      <c r="F13" s="273" t="s">
        <v>333</v>
      </c>
      <c r="G13" s="237"/>
      <c r="H13" s="20"/>
      <c r="I13" s="190" t="str">
        <f>IFERROR(INDEX('Data Input'!$J$1:$BF$3,3,MATCH(MouseList[[#This Row],[Tx starts]],'Data Input'!$J$1:$BF$1,1)),"")</f>
        <v/>
      </c>
      <c r="J13" s="155" t="str">
        <f>IFERROR(INDEX(TV[],MATCH(VALUE(MouseList[[#This Row],[Day '# before Tx starts]]),TV[Day '#],0),MATCH(TEXT(MouseList[[#This Row],[Mouse '#]],0),TV[#Headers],0)),"")</f>
        <v/>
      </c>
      <c r="K13" s="20"/>
      <c r="L13" s="20"/>
      <c r="M13" s="18" t="b">
        <v>0</v>
      </c>
      <c r="N13" s="18"/>
      <c r="O13" s="156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>77490000861.988007</v>
      </c>
      <c r="P13" s="111">
        <f>IF(MouseList[[#This Row],[Tag '#]]="","",RANK(MouseList[[#This Row],[Value for RDM]],MouseList[Value for RDM]))</f>
        <v>6</v>
      </c>
      <c r="Q13" s="110" t="str">
        <f>IFERROR(VLOOKUP(MouseList[[#This Row],[Group]],TreatmentGroup[],2,FALSE)*1000+MouseList[[#This Row],[Mouse '#]],"")</f>
        <v/>
      </c>
      <c r="R13" s="110" t="str">
        <f>IFERROR(RANK(MouseList[[#This Row],[Value for sorting]],MouseList[Value for sorting],1),"")</f>
        <v/>
      </c>
      <c r="S13" s="1"/>
      <c r="T13" s="1"/>
      <c r="U13" s="1"/>
      <c r="V13" s="1"/>
      <c r="W13" s="1"/>
      <c r="X13" s="1"/>
    </row>
    <row r="14" spans="1:42" ht="15.75" thickBot="1">
      <c r="A14" s="270">
        <v>13</v>
      </c>
      <c r="B14" s="274">
        <v>813</v>
      </c>
      <c r="C14" s="119">
        <v>747614</v>
      </c>
      <c r="D14" s="272">
        <v>17.739999999999998</v>
      </c>
      <c r="E14" s="273"/>
      <c r="F14" s="273" t="s">
        <v>333</v>
      </c>
      <c r="G14" s="237"/>
      <c r="H14" s="20"/>
      <c r="I14" s="190" t="str">
        <f>IFERROR(INDEX('Data Input'!$J$1:$BF$3,3,MATCH(MouseList[[#This Row],[Tx starts]],'Data Input'!$J$1:$BF$1,1)),"")</f>
        <v/>
      </c>
      <c r="J14" s="155" t="str">
        <f>IFERROR(INDEX(TV[],MATCH(VALUE(MouseList[[#This Row],[Day '# before Tx starts]]),TV[Day '#],0),MATCH(TEXT(MouseList[[#This Row],[Mouse '#]],0),TV[#Headers],0)),"")</f>
        <v/>
      </c>
      <c r="K14" s="20"/>
      <c r="L14" s="20"/>
      <c r="M14" s="18" t="b">
        <v>0</v>
      </c>
      <c r="N14" s="18"/>
      <c r="O14" s="156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>77490000822.587006</v>
      </c>
      <c r="P14" s="111">
        <f>IF(MouseList[[#This Row],[Tag '#]]="","",RANK(MouseList[[#This Row],[Value for RDM]],MouseList[Value for RDM]))</f>
        <v>34</v>
      </c>
      <c r="Q14" s="110" t="str">
        <f>IFERROR(VLOOKUP(MouseList[[#This Row],[Group]],TreatmentGroup[],2,FALSE)*1000+MouseList[[#This Row],[Mouse '#]],"")</f>
        <v/>
      </c>
      <c r="R14" s="110" t="str">
        <f>IFERROR(RANK(MouseList[[#This Row],[Value for sorting]],MouseList[Value for sorting],1),"")</f>
        <v/>
      </c>
      <c r="S14" s="1"/>
      <c r="T14" s="1"/>
      <c r="U14" s="137" t="s">
        <v>250</v>
      </c>
      <c r="V14" s="138" t="s">
        <v>251</v>
      </c>
      <c r="W14" s="383" t="s">
        <v>152</v>
      </c>
      <c r="X14" s="383"/>
      <c r="Y14" s="383"/>
      <c r="Z14" s="383" t="s">
        <v>158</v>
      </c>
      <c r="AA14" s="383"/>
      <c r="AB14" s="383"/>
      <c r="AC14" s="383" t="s">
        <v>253</v>
      </c>
      <c r="AD14" s="383"/>
      <c r="AE14" s="139" t="s">
        <v>163</v>
      </c>
      <c r="AF14" s="139" t="s">
        <v>276</v>
      </c>
      <c r="AG14" s="138" t="s">
        <v>3</v>
      </c>
      <c r="AH14" s="381" t="s">
        <v>152</v>
      </c>
      <c r="AI14" s="384"/>
      <c r="AJ14" s="382"/>
      <c r="AK14" s="381" t="s">
        <v>158</v>
      </c>
      <c r="AL14" s="384"/>
      <c r="AM14" s="382"/>
      <c r="AN14" s="381" t="s">
        <v>253</v>
      </c>
      <c r="AO14" s="382"/>
      <c r="AP14" s="140" t="s">
        <v>163</v>
      </c>
    </row>
    <row r="15" spans="1:42">
      <c r="A15" s="270">
        <v>14</v>
      </c>
      <c r="B15" s="274">
        <v>814</v>
      </c>
      <c r="C15" s="119">
        <v>747614</v>
      </c>
      <c r="D15" s="272">
        <v>19.29</v>
      </c>
      <c r="E15" s="273"/>
      <c r="F15" s="273" t="s">
        <v>333</v>
      </c>
      <c r="G15" s="237"/>
      <c r="H15" s="20"/>
      <c r="I15" s="190" t="str">
        <f>IFERROR(INDEX('Data Input'!$J$1:$BF$3,3,MATCH(MouseList[[#This Row],[Tx starts]],'Data Input'!$J$1:$BF$1,1)),"")</f>
        <v/>
      </c>
      <c r="J15" s="155" t="str">
        <f>IFERROR(INDEX(TV[],MATCH(VALUE(MouseList[[#This Row],[Day '# before Tx starts]]),TV[Day '#],0),MATCH(TEXT(MouseList[[#This Row],[Mouse '#]],0),TV[#Headers],0)),"")</f>
        <v/>
      </c>
      <c r="K15" s="20"/>
      <c r="L15" s="20"/>
      <c r="M15" s="18" t="b">
        <v>0</v>
      </c>
      <c r="N15" s="18"/>
      <c r="O15" s="156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>77490000807.085999</v>
      </c>
      <c r="P15" s="111">
        <f>IF(MouseList[[#This Row],[Tag '#]]="","",RANK(MouseList[[#This Row],[Value for RDM]],MouseList[Value for RDM]))</f>
        <v>49</v>
      </c>
      <c r="Q15" s="110" t="str">
        <f>IFERROR(VLOOKUP(MouseList[[#This Row],[Group]],TreatmentGroup[],2,FALSE)*1000+MouseList[[#This Row],[Mouse '#]],"")</f>
        <v/>
      </c>
      <c r="R15" s="110" t="str">
        <f>IFERROR(RANK(MouseList[[#This Row],[Value for sorting]],MouseList[Value for sorting],1),"")</f>
        <v/>
      </c>
      <c r="S15" s="1"/>
      <c r="T15" s="1"/>
      <c r="U15" s="135">
        <v>1</v>
      </c>
      <c r="V15" s="202" t="s">
        <v>352</v>
      </c>
      <c r="W15" s="203"/>
      <c r="X15" s="203" t="s">
        <v>161</v>
      </c>
      <c r="Y15" s="203" t="s">
        <v>165</v>
      </c>
      <c r="Z15" s="204"/>
      <c r="AA15" s="203" t="s">
        <v>182</v>
      </c>
      <c r="AB15" s="203" t="s">
        <v>162</v>
      </c>
      <c r="AC15" s="203">
        <v>300.01</v>
      </c>
      <c r="AD15" s="203" t="s">
        <v>252</v>
      </c>
      <c r="AE15" s="203" t="s">
        <v>146</v>
      </c>
      <c r="AF15" s="1" t="s">
        <v>355</v>
      </c>
      <c r="AG15" s="202"/>
      <c r="AH15" s="203">
        <v>5</v>
      </c>
      <c r="AI15" s="203" t="s">
        <v>166</v>
      </c>
      <c r="AJ15" s="203" t="s">
        <v>165</v>
      </c>
      <c r="AK15" s="203"/>
      <c r="AL15" s="203" t="s">
        <v>161</v>
      </c>
      <c r="AM15" s="203" t="s">
        <v>162</v>
      </c>
      <c r="AN15" s="203"/>
      <c r="AO15" s="203" t="s">
        <v>252</v>
      </c>
      <c r="AP15" s="206" t="s">
        <v>146</v>
      </c>
    </row>
    <row r="16" spans="1:42">
      <c r="A16" s="270">
        <v>15</v>
      </c>
      <c r="B16" s="274">
        <v>815</v>
      </c>
      <c r="C16" s="119">
        <v>747614</v>
      </c>
      <c r="D16" s="272">
        <v>14.34</v>
      </c>
      <c r="E16" s="273"/>
      <c r="F16" s="273" t="s">
        <v>333</v>
      </c>
      <c r="G16" s="237"/>
      <c r="H16" s="20"/>
      <c r="I16" s="190" t="str">
        <f>IFERROR(INDEX('Data Input'!$J$1:$BF$3,3,MATCH(MouseList[[#This Row],[Tx starts]],'Data Input'!$J$1:$BF$1,1)),"")</f>
        <v/>
      </c>
      <c r="J16" s="155" t="str">
        <f>IFERROR(INDEX(TV[],MATCH(VALUE(MouseList[[#This Row],[Day '# before Tx starts]]),TV[Day '#],0),MATCH(TEXT(MouseList[[#This Row],[Mouse '#]],0),TV[#Headers],0)),"")</f>
        <v/>
      </c>
      <c r="K16" s="20"/>
      <c r="L16" s="20"/>
      <c r="M16" s="18" t="b">
        <v>0</v>
      </c>
      <c r="N16" s="18"/>
      <c r="O16" s="156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>77490000856.585007</v>
      </c>
      <c r="P16" s="111">
        <f>IF(MouseList[[#This Row],[Tag '#]]="","",RANK(MouseList[[#This Row],[Value for RDM]],MouseList[Value for RDM]))</f>
        <v>10</v>
      </c>
      <c r="Q16" s="110" t="str">
        <f>IFERROR(VLOOKUP(MouseList[[#This Row],[Group]],TreatmentGroup[],2,FALSE)*1000+MouseList[[#This Row],[Mouse '#]],"")</f>
        <v/>
      </c>
      <c r="R16" s="110" t="str">
        <f>IFERROR(RANK(MouseList[[#This Row],[Value for sorting]],MouseList[Value for sorting],1),"")</f>
        <v/>
      </c>
      <c r="S16" s="1"/>
      <c r="T16" s="1"/>
      <c r="U16" s="132">
        <v>2</v>
      </c>
      <c r="V16" s="205" t="s">
        <v>353</v>
      </c>
      <c r="W16" s="207">
        <v>250</v>
      </c>
      <c r="X16" s="207" t="s">
        <v>160</v>
      </c>
      <c r="Y16" s="207" t="s">
        <v>159</v>
      </c>
      <c r="Z16" s="208">
        <v>2.5</v>
      </c>
      <c r="AA16" s="207" t="s">
        <v>161</v>
      </c>
      <c r="AB16" s="207" t="s">
        <v>162</v>
      </c>
      <c r="AC16" s="207" t="s">
        <v>167</v>
      </c>
      <c r="AD16" s="207" t="s">
        <v>252</v>
      </c>
      <c r="AE16" s="203" t="s">
        <v>146</v>
      </c>
      <c r="AF16" s="1" t="s">
        <v>355</v>
      </c>
      <c r="AG16" s="202"/>
      <c r="AH16" s="207"/>
      <c r="AI16" s="207" t="s">
        <v>166</v>
      </c>
      <c r="AJ16" s="207" t="s">
        <v>165</v>
      </c>
      <c r="AK16" s="207"/>
      <c r="AL16" s="207" t="s">
        <v>161</v>
      </c>
      <c r="AM16" s="207" t="s">
        <v>162</v>
      </c>
      <c r="AN16" s="207"/>
      <c r="AO16" s="207" t="s">
        <v>252</v>
      </c>
      <c r="AP16" s="209" t="s">
        <v>146</v>
      </c>
    </row>
    <row r="17" spans="1:42" ht="15.75" thickBot="1">
      <c r="A17" s="270">
        <v>16</v>
      </c>
      <c r="B17" s="274">
        <v>816</v>
      </c>
      <c r="C17" s="119">
        <v>747615</v>
      </c>
      <c r="D17" s="272">
        <v>14.65</v>
      </c>
      <c r="E17" s="273"/>
      <c r="F17" s="273" t="s">
        <v>333</v>
      </c>
      <c r="G17" s="237"/>
      <c r="H17" s="20"/>
      <c r="I17" s="190" t="str">
        <f>IFERROR(INDEX('Data Input'!$J$1:$BF$3,3,MATCH(MouseList[[#This Row],[Tx starts]],'Data Input'!$J$1:$BF$1,1)),"")</f>
        <v/>
      </c>
      <c r="J17" s="155" t="str">
        <f>IFERROR(INDEX(TV[],MATCH(VALUE(MouseList[[#This Row],[Day '# before Tx starts]]),TV[Day '#],0),MATCH(TEXT(MouseList[[#This Row],[Mouse '#]],0),TV[#Headers],0)),"")</f>
        <v/>
      </c>
      <c r="K17" s="20"/>
      <c r="L17" s="20"/>
      <c r="M17" s="18" t="b">
        <v>0</v>
      </c>
      <c r="N17" s="18"/>
      <c r="O17" s="156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>77490000853.483994</v>
      </c>
      <c r="P17" s="111">
        <f>IF(MouseList[[#This Row],[Tag '#]]="","",RANK(MouseList[[#This Row],[Value for RDM]],MouseList[Value for RDM]))</f>
        <v>11</v>
      </c>
      <c r="Q17" s="110" t="str">
        <f>IFERROR(VLOOKUP(MouseList[[#This Row],[Group]],TreatmentGroup[],2,FALSE)*1000+MouseList[[#This Row],[Mouse '#]],"")</f>
        <v/>
      </c>
      <c r="R17" s="110" t="str">
        <f>IFERROR(RANK(MouseList[[#This Row],[Value for sorting]],MouseList[Value for sorting],1),"")</f>
        <v/>
      </c>
      <c r="S17" s="1"/>
      <c r="T17" s="1"/>
      <c r="U17" s="134">
        <v>3</v>
      </c>
      <c r="V17" s="210" t="s">
        <v>354</v>
      </c>
      <c r="W17" s="211">
        <v>100</v>
      </c>
      <c r="X17" s="211" t="s">
        <v>335</v>
      </c>
      <c r="Y17" s="211" t="s">
        <v>175</v>
      </c>
      <c r="Z17" s="226">
        <v>20</v>
      </c>
      <c r="AA17" s="211" t="s">
        <v>161</v>
      </c>
      <c r="AB17" s="211" t="s">
        <v>162</v>
      </c>
      <c r="AC17" s="211" t="s">
        <v>167</v>
      </c>
      <c r="AD17" s="211" t="s">
        <v>252</v>
      </c>
      <c r="AE17" s="203" t="s">
        <v>146</v>
      </c>
      <c r="AF17" s="1" t="s">
        <v>355</v>
      </c>
      <c r="AG17" s="210"/>
      <c r="AH17" s="211"/>
      <c r="AI17" s="211" t="s">
        <v>166</v>
      </c>
      <c r="AJ17" s="211" t="s">
        <v>165</v>
      </c>
      <c r="AK17" s="211"/>
      <c r="AL17" s="211" t="s">
        <v>161</v>
      </c>
      <c r="AM17" s="211" t="s">
        <v>162</v>
      </c>
      <c r="AN17" s="211"/>
      <c r="AO17" s="211" t="s">
        <v>252</v>
      </c>
      <c r="AP17" s="212" t="s">
        <v>146</v>
      </c>
    </row>
    <row r="18" spans="1:42" ht="15.75" thickBot="1">
      <c r="A18" s="270">
        <v>17</v>
      </c>
      <c r="B18" s="275">
        <v>817</v>
      </c>
      <c r="C18" s="119">
        <v>747615</v>
      </c>
      <c r="D18" s="272">
        <v>13.72</v>
      </c>
      <c r="E18" s="273"/>
      <c r="F18" s="273" t="s">
        <v>333</v>
      </c>
      <c r="G18" s="237"/>
      <c r="H18" s="20"/>
      <c r="I18" s="190" t="str">
        <f>IFERROR(INDEX('Data Input'!$J$1:$BF$3,3,MATCH(MouseList[[#This Row],[Tx starts]],'Data Input'!$J$1:$BF$1,1)),"")</f>
        <v/>
      </c>
      <c r="J18" s="155" t="str">
        <f>IFERROR(INDEX(TV[],MATCH(VALUE(MouseList[[#This Row],[Day '# before Tx starts]]),TV[Day '#],0),MATCH(TEXT(MouseList[[#This Row],[Mouse '#]],0),TV[#Headers],0)),"")</f>
        <v/>
      </c>
      <c r="K18" s="20"/>
      <c r="L18" s="20"/>
      <c r="M18" s="18" t="b">
        <v>0</v>
      </c>
      <c r="N18" s="18"/>
      <c r="O18" s="156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>77490000862.783005</v>
      </c>
      <c r="P18" s="111">
        <f>IF(MouseList[[#This Row],[Tag '#]]="","",RANK(MouseList[[#This Row],[Value for RDM]],MouseList[Value for RDM]))</f>
        <v>5</v>
      </c>
      <c r="Q18" s="110" t="str">
        <f>IFERROR(VLOOKUP(MouseList[[#This Row],[Group]],TreatmentGroup[],2,FALSE)*1000+MouseList[[#This Row],[Mouse '#]],"")</f>
        <v/>
      </c>
      <c r="R18" s="110" t="str">
        <f>IFERROR(RANK(MouseList[[#This Row],[Value for sorting]],MouseList[Value for sorting],1),"")</f>
        <v/>
      </c>
      <c r="S18" s="1"/>
      <c r="T18" s="1"/>
      <c r="U18" s="132">
        <v>2</v>
      </c>
      <c r="V18" s="205" t="s">
        <v>348</v>
      </c>
      <c r="W18" s="207">
        <v>100</v>
      </c>
      <c r="X18" s="207" t="s">
        <v>160</v>
      </c>
      <c r="Y18" s="207" t="s">
        <v>159</v>
      </c>
      <c r="Z18" s="300">
        <v>2.5</v>
      </c>
      <c r="AA18" s="207" t="s">
        <v>161</v>
      </c>
      <c r="AB18" s="207" t="s">
        <v>162</v>
      </c>
      <c r="AC18" s="207" t="s">
        <v>167</v>
      </c>
      <c r="AD18" s="207" t="s">
        <v>252</v>
      </c>
      <c r="AE18" s="203" t="s">
        <v>146</v>
      </c>
      <c r="AF18" s="1" t="s">
        <v>355</v>
      </c>
    </row>
    <row r="19" spans="1:42" ht="15.75" thickBot="1">
      <c r="A19" s="270">
        <v>18</v>
      </c>
      <c r="B19" s="275">
        <v>818</v>
      </c>
      <c r="C19" s="119">
        <v>747615</v>
      </c>
      <c r="D19" s="272">
        <v>18.829999999999998</v>
      </c>
      <c r="E19" s="273"/>
      <c r="F19" s="273" t="s">
        <v>333</v>
      </c>
      <c r="G19" s="237"/>
      <c r="H19" s="20"/>
      <c r="I19" s="190" t="str">
        <f>IFERROR(INDEX('Data Input'!$J$1:$BF$3,3,MATCH(MouseList[[#This Row],[Tx starts]],'Data Input'!$J$1:$BF$1,1)),"")</f>
        <v/>
      </c>
      <c r="J19" s="155" t="str">
        <f>IFERROR(INDEX(TV[],MATCH(VALUE(MouseList[[#This Row],[Day '# before Tx starts]]),TV[Day '#],0),MATCH(TEXT(MouseList[[#This Row],[Mouse '#]],0),TV[#Headers],0)),"")</f>
        <v/>
      </c>
      <c r="K19" s="20"/>
      <c r="L19" s="20"/>
      <c r="M19" s="18" t="b">
        <v>0</v>
      </c>
      <c r="N19" s="18"/>
      <c r="O19" s="156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>77490000811.682007</v>
      </c>
      <c r="P19" s="111">
        <f>IF(MouseList[[#This Row],[Tag '#]]="","",RANK(MouseList[[#This Row],[Value for RDM]],MouseList[Value for RDM]))</f>
        <v>43</v>
      </c>
      <c r="Q19" s="110" t="str">
        <f>IFERROR(VLOOKUP(MouseList[[#This Row],[Group]],TreatmentGroup[],2,FALSE)*1000+MouseList[[#This Row],[Mouse '#]],"")</f>
        <v/>
      </c>
      <c r="R19" s="110" t="str">
        <f>IFERROR(RANK(MouseList[[#This Row],[Value for sorting]],MouseList[Value for sorting],1),"")</f>
        <v/>
      </c>
      <c r="S19" s="1"/>
      <c r="T19" s="1"/>
      <c r="U19" s="1"/>
      <c r="V19" s="199"/>
      <c r="W19" s="200" t="s">
        <v>0</v>
      </c>
      <c r="X19" s="201" t="s">
        <v>1</v>
      </c>
    </row>
    <row r="20" spans="1:42">
      <c r="A20" s="270">
        <v>19</v>
      </c>
      <c r="B20" s="275">
        <v>819</v>
      </c>
      <c r="C20" s="119">
        <v>747615</v>
      </c>
      <c r="D20" s="272">
        <v>16.29</v>
      </c>
      <c r="E20" s="273"/>
      <c r="F20" s="273" t="s">
        <v>333</v>
      </c>
      <c r="G20" s="237"/>
      <c r="H20" s="20"/>
      <c r="I20" s="190" t="str">
        <f>IFERROR(INDEX('Data Input'!$J$1:$BF$3,3,MATCH(MouseList[[#This Row],[Tx starts]],'Data Input'!$J$1:$BF$1,1)),"")</f>
        <v/>
      </c>
      <c r="J20" s="155" t="str">
        <f>IFERROR(INDEX(TV[],MATCH(VALUE(MouseList[[#This Row],[Day '# before Tx starts]]),TV[Day '#],0),MATCH(TEXT(MouseList[[#This Row],[Mouse '#]],0),TV[#Headers],0)),"")</f>
        <v/>
      </c>
      <c r="K20" s="20"/>
      <c r="L20" s="20"/>
      <c r="M20" s="18" t="b">
        <v>0</v>
      </c>
      <c r="N20" s="18"/>
      <c r="O20" s="156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>77490000837.080994</v>
      </c>
      <c r="P20" s="111">
        <f>IF(MouseList[[#This Row],[Tag '#]]="","",RANK(MouseList[[#This Row],[Value for RDM]],MouseList[Value for RDM]))</f>
        <v>22</v>
      </c>
      <c r="Q20" s="110" t="str">
        <f>IFERROR(VLOOKUP(MouseList[[#This Row],[Group]],TreatmentGroup[],2,FALSE)*1000+MouseList[[#This Row],[Mouse '#]],"")</f>
        <v/>
      </c>
      <c r="R20" s="110" t="str">
        <f>IFERROR(RANK(MouseList[[#This Row],[Value for sorting]],MouseList[Value for sorting],1),"")</f>
        <v/>
      </c>
      <c r="S20" s="1"/>
      <c r="T20" s="1"/>
      <c r="U20" s="1"/>
      <c r="V20" s="135" t="s">
        <v>336</v>
      </c>
      <c r="W20" s="198">
        <v>44498</v>
      </c>
      <c r="X20" s="136"/>
    </row>
    <row r="21" spans="1:42">
      <c r="A21" s="270">
        <v>20</v>
      </c>
      <c r="B21" s="275">
        <v>820</v>
      </c>
      <c r="C21" s="119">
        <v>747615</v>
      </c>
      <c r="D21" s="272">
        <v>17.63</v>
      </c>
      <c r="E21" s="273"/>
      <c r="F21" s="273" t="s">
        <v>333</v>
      </c>
      <c r="G21" s="237"/>
      <c r="H21" s="20"/>
      <c r="I21" s="190" t="str">
        <f>IFERROR(INDEX('Data Input'!$J$1:$BF$3,3,MATCH(MouseList[[#This Row],[Tx starts]],'Data Input'!$J$1:$BF$1,1)),"")</f>
        <v/>
      </c>
      <c r="J21" s="155" t="str">
        <f>IFERROR(INDEX(TV[],MATCH(VALUE(MouseList[[#This Row],[Day '# before Tx starts]]),TV[Day '#],0),MATCH(TEXT(MouseList[[#This Row],[Mouse '#]],0),TV[#Headers],0)),"")</f>
        <v/>
      </c>
      <c r="K21" s="20"/>
      <c r="L21" s="20"/>
      <c r="M21" s="18" t="b">
        <v>0</v>
      </c>
      <c r="N21" s="18"/>
      <c r="O21" s="156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>77490000823.679993</v>
      </c>
      <c r="P21" s="111">
        <f>IF(MouseList[[#This Row],[Tag '#]]="","",RANK(MouseList[[#This Row],[Value for RDM]],MouseList[Value for RDM]))</f>
        <v>33</v>
      </c>
      <c r="Q21" s="110" t="str">
        <f>IFERROR(VLOOKUP(MouseList[[#This Row],[Group]],TreatmentGroup[],2,FALSE)*1000+MouseList[[#This Row],[Mouse '#]],"")</f>
        <v/>
      </c>
      <c r="R21" s="110" t="str">
        <f>IFERROR(RANK(MouseList[[#This Row],[Value for sorting]],MouseList[Value for sorting],1),"")</f>
        <v/>
      </c>
      <c r="S21" s="1"/>
      <c r="T21" s="1"/>
      <c r="U21" s="1"/>
      <c r="V21" s="132" t="s">
        <v>191</v>
      </c>
      <c r="W21" s="197">
        <v>44508</v>
      </c>
      <c r="X21" s="133"/>
    </row>
    <row r="22" spans="1:42">
      <c r="A22" s="270">
        <v>21</v>
      </c>
      <c r="B22" s="275">
        <v>821</v>
      </c>
      <c r="C22" s="119">
        <v>747616</v>
      </c>
      <c r="D22" s="276">
        <v>18.88</v>
      </c>
      <c r="E22" s="273"/>
      <c r="F22" s="273" t="s">
        <v>333</v>
      </c>
      <c r="G22" s="237"/>
      <c r="H22" s="20"/>
      <c r="I22" s="190" t="str">
        <f>IFERROR(INDEX('Data Input'!$J$1:$BF$3,3,MATCH(MouseList[[#This Row],[Tx starts]],'Data Input'!$J$1:$BF$1,1)),"")</f>
        <v/>
      </c>
      <c r="J22" s="155" t="str">
        <f>IFERROR(INDEX(TV[],MATCH(VALUE(MouseList[[#This Row],[Day '# before Tx starts]]),TV[Day '#],0),MATCH(TEXT(MouseList[[#This Row],[Mouse '#]],0),TV[#Headers],0)),"")</f>
        <v/>
      </c>
      <c r="K22" s="167"/>
      <c r="L22" s="20"/>
      <c r="M22" s="18" t="b">
        <v>0</v>
      </c>
      <c r="N22" s="18"/>
      <c r="O22" s="156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>77490000811.179001</v>
      </c>
      <c r="P22" s="111">
        <f>IF(MouseList[[#This Row],[Tag '#]]="","",RANK(MouseList[[#This Row],[Value for RDM]],MouseList[Value for RDM]))</f>
        <v>45</v>
      </c>
      <c r="Q22" s="110" t="str">
        <f>IFERROR(VLOOKUP(MouseList[[#This Row],[Group]],TreatmentGroup[],2,FALSE)*1000+MouseList[[#This Row],[Mouse '#]],"")</f>
        <v/>
      </c>
      <c r="R22" s="110" t="str">
        <f>IFERROR(RANK(MouseList[[#This Row],[Value for sorting]],MouseList[Value for sorting],1),"")</f>
        <v/>
      </c>
      <c r="S22" s="1"/>
      <c r="T22" s="1"/>
      <c r="U22" s="1"/>
      <c r="V22" s="293" t="s">
        <v>339</v>
      </c>
      <c r="W22" s="294">
        <v>44501</v>
      </c>
      <c r="X22" s="295"/>
    </row>
    <row r="23" spans="1:42">
      <c r="A23" s="270">
        <v>22</v>
      </c>
      <c r="B23" s="275">
        <v>822</v>
      </c>
      <c r="C23" s="119">
        <v>747616</v>
      </c>
      <c r="D23" s="276">
        <v>16.05</v>
      </c>
      <c r="E23" s="273"/>
      <c r="F23" s="273" t="s">
        <v>333</v>
      </c>
      <c r="G23" s="237"/>
      <c r="H23" s="20"/>
      <c r="I23" s="190" t="str">
        <f>IFERROR(INDEX('Data Input'!$J$1:$BF$3,3,MATCH(MouseList[[#This Row],[Tx starts]],'Data Input'!$J$1:$BF$1,1)),"")</f>
        <v/>
      </c>
      <c r="J23" s="155" t="str">
        <f>IFERROR(INDEX(TV[],MATCH(VALUE(MouseList[[#This Row],[Day '# before Tx starts]]),TV[Day '#],0),MATCH(TEXT(MouseList[[#This Row],[Mouse '#]],0),TV[#Headers],0)),"")</f>
        <v/>
      </c>
      <c r="K23" s="167"/>
      <c r="L23" s="20"/>
      <c r="M23" s="18" t="b">
        <v>0</v>
      </c>
      <c r="N23" s="18"/>
      <c r="O23" s="156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>77490000839.477997</v>
      </c>
      <c r="P23" s="111">
        <f>IF(MouseList[[#This Row],[Tag '#]]="","",RANK(MouseList[[#This Row],[Value for RDM]],MouseList[Value for RDM]))</f>
        <v>20</v>
      </c>
      <c r="Q23" s="110" t="str">
        <f>IFERROR(VLOOKUP(MouseList[[#This Row],[Group]],TreatmentGroup[],2,FALSE)*1000+MouseList[[#This Row],[Mouse '#]],"")</f>
        <v/>
      </c>
      <c r="R23" s="110" t="str">
        <f>IFERROR(RANK(MouseList[[#This Row],[Value for sorting]],MouseList[Value for sorting],1),"")</f>
        <v/>
      </c>
      <c r="S23" s="1"/>
      <c r="T23" s="1"/>
      <c r="U23" s="1"/>
      <c r="V23" s="296" t="s">
        <v>344</v>
      </c>
      <c r="W23" s="297"/>
      <c r="X23" s="296" t="s">
        <v>345</v>
      </c>
    </row>
    <row r="24" spans="1:42">
      <c r="A24" s="270">
        <v>23</v>
      </c>
      <c r="B24" s="275">
        <v>823</v>
      </c>
      <c r="C24" s="119">
        <v>747616</v>
      </c>
      <c r="D24" s="276">
        <v>20.65</v>
      </c>
      <c r="E24" s="273"/>
      <c r="F24" s="273" t="s">
        <v>333</v>
      </c>
      <c r="G24" s="237"/>
      <c r="H24" s="20"/>
      <c r="I24" s="190" t="str">
        <f>IFERROR(INDEX('Data Input'!$J$1:$BF$3,3,MATCH(MouseList[[#This Row],[Tx starts]],'Data Input'!$J$1:$BF$1,1)),"")</f>
        <v/>
      </c>
      <c r="J24" s="155" t="str">
        <f>IFERROR(INDEX(TV[],MATCH(VALUE(MouseList[[#This Row],[Day '# before Tx starts]]),TV[Day '#],0),MATCH(TEXT(MouseList[[#This Row],[Mouse '#]],0),TV[#Headers],0)),"")</f>
        <v/>
      </c>
      <c r="K24" s="167"/>
      <c r="L24" s="20"/>
      <c r="M24" s="18" t="b">
        <v>0</v>
      </c>
      <c r="N24" s="18"/>
      <c r="O24" s="156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>77490000793.477005</v>
      </c>
      <c r="P24" s="111">
        <f>IF(MouseList[[#This Row],[Tag '#]]="","",RANK(MouseList[[#This Row],[Value for RDM]],MouseList[Value for RDM]))</f>
        <v>58</v>
      </c>
      <c r="Q24" s="110" t="str">
        <f>IFERROR(VLOOKUP(MouseList[[#This Row],[Group]],TreatmentGroup[],2,FALSE)*1000+MouseList[[#This Row],[Mouse '#]],"")</f>
        <v/>
      </c>
      <c r="R24" s="110" t="str">
        <f>IFERROR(RANK(MouseList[[#This Row],[Value for sorting]],MouseList[Value for sorting],1),"")</f>
        <v/>
      </c>
      <c r="S24" s="1"/>
      <c r="T24" s="1"/>
      <c r="U24" s="1"/>
      <c r="V24" s="296"/>
      <c r="W24" s="297"/>
      <c r="X24" s="296"/>
    </row>
    <row r="25" spans="1:42">
      <c r="A25" s="270">
        <v>24</v>
      </c>
      <c r="B25" s="275">
        <v>824</v>
      </c>
      <c r="C25" s="119">
        <v>747616</v>
      </c>
      <c r="D25" s="276">
        <v>15.27</v>
      </c>
      <c r="E25" s="273"/>
      <c r="F25" s="273" t="s">
        <v>333</v>
      </c>
      <c r="G25" s="237"/>
      <c r="H25" s="20"/>
      <c r="I25" s="190" t="str">
        <f>IFERROR(INDEX('Data Input'!$J$1:$BF$3,3,MATCH(MouseList[[#This Row],[Tx starts]],'Data Input'!$J$1:$BF$1,1)),"")</f>
        <v/>
      </c>
      <c r="J25" s="155" t="str">
        <f>IFERROR(INDEX(TV[],MATCH(VALUE(MouseList[[#This Row],[Day '# before Tx starts]]),TV[Day '#],0),MATCH(TEXT(MouseList[[#This Row],[Mouse '#]],0),TV[#Headers],0)),"")</f>
        <v/>
      </c>
      <c r="K25" s="167"/>
      <c r="L25" s="20"/>
      <c r="M25" s="18" t="b">
        <v>0</v>
      </c>
      <c r="N25" s="18"/>
      <c r="O25" s="156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>77490000847.276001</v>
      </c>
      <c r="P25" s="111">
        <f>IF(MouseList[[#This Row],[Tag '#]]="","",RANK(MouseList[[#This Row],[Value for RDM]],MouseList[Value for RDM]))</f>
        <v>13</v>
      </c>
      <c r="Q25" s="110" t="str">
        <f>IFERROR(VLOOKUP(MouseList[[#This Row],[Group]],TreatmentGroup[],2,FALSE)*1000+MouseList[[#This Row],[Mouse '#]],"")</f>
        <v/>
      </c>
      <c r="R25" s="110" t="str">
        <f>IFERROR(RANK(MouseList[[#This Row],[Value for sorting]],MouseList[Value for sorting],1),"")</f>
        <v/>
      </c>
      <c r="S25" s="1"/>
      <c r="T25" s="1"/>
      <c r="U25" s="1"/>
      <c r="V25" s="1"/>
      <c r="W25" s="1"/>
      <c r="X25" s="1"/>
    </row>
    <row r="26" spans="1:42">
      <c r="A26" s="270">
        <v>25</v>
      </c>
      <c r="B26" s="275">
        <v>825</v>
      </c>
      <c r="C26" s="119">
        <v>747616</v>
      </c>
      <c r="D26" s="276">
        <v>17.329999999999998</v>
      </c>
      <c r="E26" s="273"/>
      <c r="F26" s="273" t="s">
        <v>333</v>
      </c>
      <c r="G26" s="237"/>
      <c r="H26" s="20"/>
      <c r="I26" s="190" t="str">
        <f>IFERROR(INDEX('Data Input'!$J$1:$BF$3,3,MATCH(MouseList[[#This Row],[Tx starts]],'Data Input'!$J$1:$BF$1,1)),"")</f>
        <v/>
      </c>
      <c r="J26" s="155" t="str">
        <f>IFERROR(INDEX(TV[],MATCH(VALUE(MouseList[[#This Row],[Day '# before Tx starts]]),TV[Day '#],0),MATCH(TEXT(MouseList[[#This Row],[Mouse '#]],0),TV[#Headers],0)),"")</f>
        <v/>
      </c>
      <c r="K26" s="167"/>
      <c r="L26" s="20"/>
      <c r="M26" s="18" t="b">
        <v>0</v>
      </c>
      <c r="N26" s="18"/>
      <c r="O26" s="156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>77490000826.675003</v>
      </c>
      <c r="P26" s="111">
        <f>IF(MouseList[[#This Row],[Tag '#]]="","",RANK(MouseList[[#This Row],[Value for RDM]],MouseList[Value for RDM]))</f>
        <v>29</v>
      </c>
      <c r="Q26" s="110" t="str">
        <f>IFERROR(VLOOKUP(MouseList[[#This Row],[Group]],TreatmentGroup[],2,FALSE)*1000+MouseList[[#This Row],[Mouse '#]],"")</f>
        <v/>
      </c>
      <c r="R26" s="110" t="str">
        <f>IFERROR(RANK(MouseList[[#This Row],[Value for sorting]],MouseList[Value for sorting],1),"")</f>
        <v/>
      </c>
      <c r="S26" s="1"/>
      <c r="T26" s="1"/>
      <c r="U26" s="1"/>
      <c r="V26" s="1"/>
      <c r="W26" s="1"/>
      <c r="X26" s="1"/>
    </row>
    <row r="27" spans="1:42">
      <c r="A27" s="270">
        <v>26</v>
      </c>
      <c r="B27" s="277">
        <v>526</v>
      </c>
      <c r="C27" s="119">
        <v>747617</v>
      </c>
      <c r="D27" s="276">
        <v>17.149999999999999</v>
      </c>
      <c r="E27" s="273"/>
      <c r="F27" s="273" t="s">
        <v>333</v>
      </c>
      <c r="G27" s="237"/>
      <c r="H27" s="20"/>
      <c r="I27" s="190" t="str">
        <f>IFERROR(INDEX('Data Input'!$J$1:$BF$3,3,MATCH(MouseList[[#This Row],[Tx starts]],'Data Input'!$J$1:$BF$1,1)),"")</f>
        <v/>
      </c>
      <c r="J27" s="155" t="str">
        <f>IFERROR(INDEX(TV[],MATCH(VALUE(MouseList[[#This Row],[Day '# before Tx starts]]),TV[Day '#],0),MATCH(TEXT(MouseList[[#This Row],[Mouse '#]],0),TV[#Headers],0)),"")</f>
        <v/>
      </c>
      <c r="K27" s="167"/>
      <c r="L27" s="20"/>
      <c r="M27" s="18" t="b">
        <v>0</v>
      </c>
      <c r="N27" s="18"/>
      <c r="O27" s="156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>77490000828.473999</v>
      </c>
      <c r="P27" s="111">
        <f>IF(MouseList[[#This Row],[Tag '#]]="","",RANK(MouseList[[#This Row],[Value for RDM]],MouseList[Value for RDM]))</f>
        <v>27</v>
      </c>
      <c r="Q27" s="110" t="str">
        <f>IFERROR(VLOOKUP(MouseList[[#This Row],[Group]],TreatmentGroup[],2,FALSE)*1000+MouseList[[#This Row],[Mouse '#]],"")</f>
        <v/>
      </c>
      <c r="R27" s="110" t="str">
        <f>IFERROR(RANK(MouseList[[#This Row],[Value for sorting]],MouseList[Value for sorting],1),"")</f>
        <v/>
      </c>
      <c r="S27" s="1"/>
      <c r="T27" s="1"/>
      <c r="U27" s="1"/>
      <c r="V27" s="1" t="s">
        <v>296</v>
      </c>
      <c r="W27" s="246" t="s">
        <v>325</v>
      </c>
      <c r="X27" s="1"/>
    </row>
    <row r="28" spans="1:42">
      <c r="A28" s="270">
        <v>27</v>
      </c>
      <c r="B28" s="277">
        <v>827</v>
      </c>
      <c r="C28" s="119">
        <v>747617</v>
      </c>
      <c r="D28" s="276">
        <v>17.36</v>
      </c>
      <c r="E28" s="273"/>
      <c r="F28" s="273" t="s">
        <v>333</v>
      </c>
      <c r="G28" s="237"/>
      <c r="H28" s="20"/>
      <c r="I28" s="190" t="str">
        <f>IFERROR(INDEX('Data Input'!$J$1:$BF$3,3,MATCH(MouseList[[#This Row],[Tx starts]],'Data Input'!$J$1:$BF$1,1)),"")</f>
        <v/>
      </c>
      <c r="J28" s="155" t="str">
        <f>IFERROR(INDEX(TV[],MATCH(VALUE(MouseList[[#This Row],[Day '# before Tx starts]]),TV[Day '#],0),MATCH(TEXT(MouseList[[#This Row],[Mouse '#]],0),TV[#Headers],0)),"")</f>
        <v/>
      </c>
      <c r="K28" s="167"/>
      <c r="L28" s="20"/>
      <c r="M28" s="18" t="b">
        <v>0</v>
      </c>
      <c r="N28" s="18"/>
      <c r="O28" s="156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>77490000826.373001</v>
      </c>
      <c r="P28" s="111">
        <f>IF(MouseList[[#This Row],[Tag '#]]="","",RANK(MouseList[[#This Row],[Value for RDM]],MouseList[Value for RDM]))</f>
        <v>30</v>
      </c>
      <c r="Q28" s="110" t="str">
        <f>IFERROR(VLOOKUP(MouseList[[#This Row],[Group]],TreatmentGroup[],2,FALSE)*1000+MouseList[[#This Row],[Mouse '#]],"")</f>
        <v/>
      </c>
      <c r="R28" s="110" t="str">
        <f>IFERROR(RANK(MouseList[[#This Row],[Value for sorting]],MouseList[Value for sorting],1),"")</f>
        <v/>
      </c>
      <c r="S28" s="1"/>
      <c r="T28" s="1"/>
      <c r="U28" s="1"/>
      <c r="V28" s="1" t="s">
        <v>297</v>
      </c>
      <c r="W28" s="247" t="s">
        <v>324</v>
      </c>
      <c r="X28" s="1"/>
    </row>
    <row r="29" spans="1:42">
      <c r="A29" s="270">
        <v>28</v>
      </c>
      <c r="B29" s="277">
        <v>828</v>
      </c>
      <c r="C29" s="119">
        <v>747617</v>
      </c>
      <c r="D29" s="276">
        <v>18.14</v>
      </c>
      <c r="E29" s="273"/>
      <c r="F29" s="273" t="s">
        <v>333</v>
      </c>
      <c r="G29" s="237"/>
      <c r="H29" s="20"/>
      <c r="I29" s="190" t="str">
        <f>IFERROR(INDEX('Data Input'!$J$1:$BF$3,3,MATCH(MouseList[[#This Row],[Tx starts]],'Data Input'!$J$1:$BF$1,1)),"")</f>
        <v/>
      </c>
      <c r="J29" s="155" t="str">
        <f>IFERROR(INDEX(TV[],MATCH(VALUE(MouseList[[#This Row],[Day '# before Tx starts]]),TV[Day '#],0),MATCH(TEXT(MouseList[[#This Row],[Mouse '#]],0),TV[#Headers],0)),"")</f>
        <v/>
      </c>
      <c r="K29" s="167"/>
      <c r="L29" s="20"/>
      <c r="M29" s="18" t="b">
        <v>0</v>
      </c>
      <c r="N29" s="18"/>
      <c r="O29" s="156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>77490000818.572006</v>
      </c>
      <c r="P29" s="111">
        <f>IF(MouseList[[#This Row],[Tag '#]]="","",RANK(MouseList[[#This Row],[Value for RDM]],MouseList[Value for RDM]))</f>
        <v>36</v>
      </c>
      <c r="Q29" s="110" t="str">
        <f>IFERROR(VLOOKUP(MouseList[[#This Row],[Group]],TreatmentGroup[],2,FALSE)*1000+MouseList[[#This Row],[Mouse '#]],"")</f>
        <v/>
      </c>
      <c r="R29" s="110" t="str">
        <f>IFERROR(RANK(MouseList[[#This Row],[Value for sorting]],MouseList[Value for sorting],1),"")</f>
        <v/>
      </c>
      <c r="S29" s="1"/>
      <c r="T29" s="1"/>
      <c r="U29" s="1"/>
      <c r="W29" s="247"/>
    </row>
    <row r="30" spans="1:42">
      <c r="A30" s="270">
        <v>29</v>
      </c>
      <c r="B30" s="277">
        <v>829</v>
      </c>
      <c r="C30" s="119">
        <v>747617</v>
      </c>
      <c r="D30" s="276">
        <v>18.8</v>
      </c>
      <c r="E30" s="273"/>
      <c r="F30" s="273" t="s">
        <v>333</v>
      </c>
      <c r="G30" s="237"/>
      <c r="H30" s="20"/>
      <c r="I30" s="190" t="str">
        <f>IFERROR(INDEX('Data Input'!$J$1:$BF$3,3,MATCH(MouseList[[#This Row],[Tx starts]],'Data Input'!$J$1:$BF$1,1)),"")</f>
        <v/>
      </c>
      <c r="J30" s="155" t="str">
        <f>IFERROR(INDEX(TV[],MATCH(VALUE(MouseList[[#This Row],[Day '# before Tx starts]]),TV[Day '#],0),MATCH(TEXT(MouseList[[#This Row],[Mouse '#]],0),TV[#Headers],0)),"")</f>
        <v/>
      </c>
      <c r="K30" s="167"/>
      <c r="L30" s="20"/>
      <c r="M30" s="18" t="b">
        <v>0</v>
      </c>
      <c r="N30" s="18"/>
      <c r="O30" s="156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>77490000811.970993</v>
      </c>
      <c r="P30" s="111">
        <f>IF(MouseList[[#This Row],[Tag '#]]="","",RANK(MouseList[[#This Row],[Value for RDM]],MouseList[Value for RDM]))</f>
        <v>41</v>
      </c>
      <c r="Q30" s="110" t="str">
        <f>IFERROR(VLOOKUP(MouseList[[#This Row],[Group]],TreatmentGroup[],2,FALSE)*1000+MouseList[[#This Row],[Mouse '#]],"")</f>
        <v/>
      </c>
      <c r="R30" s="110" t="str">
        <f>IFERROR(RANK(MouseList[[#This Row],[Value for sorting]],MouseList[Value for sorting],1),"")</f>
        <v/>
      </c>
      <c r="S30" s="1"/>
      <c r="T30" s="1"/>
      <c r="U30" s="1"/>
      <c r="V30" s="1" t="s">
        <v>298</v>
      </c>
      <c r="W30" s="248"/>
      <c r="X30" s="1"/>
    </row>
    <row r="31" spans="1:42">
      <c r="A31" s="270">
        <v>30</v>
      </c>
      <c r="B31" s="277">
        <v>830</v>
      </c>
      <c r="C31" s="119">
        <v>747617</v>
      </c>
      <c r="D31" s="276">
        <v>12.35</v>
      </c>
      <c r="E31" s="273"/>
      <c r="F31" s="273" t="s">
        <v>333</v>
      </c>
      <c r="G31" s="237"/>
      <c r="H31" s="20"/>
      <c r="I31" s="190" t="str">
        <f>IFERROR(INDEX('Data Input'!$J$1:$BF$3,3,MATCH(MouseList[[#This Row],[Tx starts]],'Data Input'!$J$1:$BF$1,1)),"")</f>
        <v/>
      </c>
      <c r="J31" s="155" t="str">
        <f>IFERROR(INDEX(TV[],MATCH(VALUE(MouseList[[#This Row],[Day '# before Tx starts]]),TV[Day '#],0),MATCH(TEXT(MouseList[[#This Row],[Mouse '#]],0),TV[#Headers],0)),"")</f>
        <v/>
      </c>
      <c r="K31" s="167"/>
      <c r="L31" s="20"/>
      <c r="M31" s="18" t="b">
        <v>0</v>
      </c>
      <c r="N31" s="18"/>
      <c r="O31" s="156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>77490000876.470001</v>
      </c>
      <c r="P31" s="111">
        <f>IF(MouseList[[#This Row],[Tag '#]]="","",RANK(MouseList[[#This Row],[Value for RDM]],MouseList[Value for RDM]))</f>
        <v>3</v>
      </c>
      <c r="Q31" s="110" t="str">
        <f>IFERROR(VLOOKUP(MouseList[[#This Row],[Group]],TreatmentGroup[],2,FALSE)*1000+MouseList[[#This Row],[Mouse '#]],"")</f>
        <v/>
      </c>
      <c r="R31" s="110" t="str">
        <f>IFERROR(RANK(MouseList[[#This Row],[Value for sorting]],MouseList[Value for sorting],1),"")</f>
        <v/>
      </c>
      <c r="S31" s="1"/>
      <c r="T31" s="1"/>
      <c r="U31" s="1"/>
      <c r="V31" s="1"/>
      <c r="W31" s="248"/>
      <c r="X31" s="1"/>
    </row>
    <row r="32" spans="1:42">
      <c r="A32" s="270">
        <v>31</v>
      </c>
      <c r="B32" s="277">
        <v>831</v>
      </c>
      <c r="C32" s="119">
        <v>747618</v>
      </c>
      <c r="D32" s="276">
        <v>18.649999999999999</v>
      </c>
      <c r="E32" s="273"/>
      <c r="F32" s="273" t="s">
        <v>333</v>
      </c>
      <c r="G32" s="290"/>
      <c r="H32" s="20"/>
      <c r="I32" s="190" t="str">
        <f>IFERROR(INDEX('Data Input'!$J$1:$BF$3,3,MATCH(MouseList[[#This Row],[Tx starts]],'Data Input'!$J$1:$BF$1,1)),"")</f>
        <v/>
      </c>
      <c r="J32" s="155" t="str">
        <f>IFERROR(INDEX(TV[],MATCH(VALUE(MouseList[[#This Row],[Day '# before Tx starts]]),TV[Day '#],0),MATCH(TEXT(MouseList[[#This Row],[Mouse '#]],0),TV[#Headers],0)),"")</f>
        <v/>
      </c>
      <c r="K32" s="167"/>
      <c r="L32" s="20"/>
      <c r="M32" s="18" t="b">
        <v>0</v>
      </c>
      <c r="N32" s="18"/>
      <c r="O32" s="156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>77490000813.468994</v>
      </c>
      <c r="P32" s="111">
        <f>IF(MouseList[[#This Row],[Tag '#]]="","",RANK(MouseList[[#This Row],[Value for RDM]],MouseList[Value for RDM]))</f>
        <v>39</v>
      </c>
      <c r="Q32" s="110" t="str">
        <f>IFERROR(VLOOKUP(MouseList[[#This Row],[Group]],TreatmentGroup[],2,FALSE)*1000+MouseList[[#This Row],[Mouse '#]],"")</f>
        <v/>
      </c>
      <c r="R32" s="110" t="str">
        <f>IFERROR(RANK(MouseList[[#This Row],[Value for sorting]],MouseList[Value for sorting],1),"")</f>
        <v/>
      </c>
      <c r="S32" s="1"/>
      <c r="T32" s="1"/>
      <c r="U32" s="1"/>
      <c r="V32" s="3" t="s">
        <v>299</v>
      </c>
      <c r="W32" s="249" t="s">
        <v>300</v>
      </c>
    </row>
    <row r="33" spans="1:24">
      <c r="A33" s="270">
        <v>32</v>
      </c>
      <c r="B33" s="277">
        <v>832</v>
      </c>
      <c r="C33" s="119">
        <v>747618</v>
      </c>
      <c r="D33" s="276">
        <v>18.82</v>
      </c>
      <c r="E33" s="273"/>
      <c r="F33" s="273" t="s">
        <v>333</v>
      </c>
      <c r="G33" s="237"/>
      <c r="H33" s="20"/>
      <c r="I33" s="190" t="str">
        <f>IFERROR(INDEX('Data Input'!$J$1:$BF$3,3,MATCH(MouseList[[#This Row],[Tx starts]],'Data Input'!$J$1:$BF$1,1)),"")</f>
        <v/>
      </c>
      <c r="J33" s="155" t="str">
        <f>IFERROR(INDEX(TV[],MATCH(VALUE(MouseList[[#This Row],[Day '# before Tx starts]]),TV[Day '#],0),MATCH(TEXT(MouseList[[#This Row],[Mouse '#]],0),TV[#Headers],0)),"")</f>
        <v/>
      </c>
      <c r="K33" s="167"/>
      <c r="L33" s="20"/>
      <c r="M33" s="18" t="b">
        <v>0</v>
      </c>
      <c r="N33" s="18"/>
      <c r="O33" s="156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>77490000811.768005</v>
      </c>
      <c r="P33" s="111">
        <f>IF(MouseList[[#This Row],[Tag '#]]="","",RANK(MouseList[[#This Row],[Value for RDM]],MouseList[Value for RDM]))</f>
        <v>42</v>
      </c>
      <c r="Q33" s="110" t="str">
        <f>IFERROR(VLOOKUP(MouseList[[#This Row],[Group]],TreatmentGroup[],2,FALSE)*1000+MouseList[[#This Row],[Mouse '#]],"")</f>
        <v/>
      </c>
      <c r="R33" s="110" t="str">
        <f>IFERROR(RANK(MouseList[[#This Row],[Value for sorting]],MouseList[Value for sorting],1),"")</f>
        <v/>
      </c>
      <c r="S33" s="1"/>
      <c r="T33" s="1"/>
      <c r="U33" s="1"/>
      <c r="V33" s="3" t="s">
        <v>301</v>
      </c>
      <c r="W33" s="249" t="s">
        <v>319</v>
      </c>
    </row>
    <row r="34" spans="1:24">
      <c r="A34" s="270">
        <v>33</v>
      </c>
      <c r="B34" s="273">
        <v>833</v>
      </c>
      <c r="C34" s="119">
        <v>747618</v>
      </c>
      <c r="D34" s="276">
        <v>15.96</v>
      </c>
      <c r="E34" s="273"/>
      <c r="F34" s="273" t="s">
        <v>333</v>
      </c>
      <c r="G34" s="237"/>
      <c r="H34" s="20"/>
      <c r="I34" s="190" t="str">
        <f>IFERROR(INDEX('Data Input'!$J$1:$BF$3,3,MATCH(MouseList[[#This Row],[Tx starts]],'Data Input'!$J$1:$BF$1,1)),"")</f>
        <v/>
      </c>
      <c r="J34" s="155" t="str">
        <f>IFERROR(INDEX(TV[],MATCH(VALUE(MouseList[[#This Row],[Day '# before Tx starts]]),TV[Day '#],0),MATCH(TEXT(MouseList[[#This Row],[Mouse '#]],0),TV[#Headers],0)),"")</f>
        <v/>
      </c>
      <c r="K34" s="167" t="str">
        <f>IF(MouseList[[#This Row],[Tx starts]]=0,"",MouseList[[#This Row],[Tx starts]]+MAX($AF$15:$AF$17)-1)</f>
        <v/>
      </c>
      <c r="L34" s="20"/>
      <c r="M34" s="18" t="b">
        <v>0</v>
      </c>
      <c r="N34" s="18"/>
      <c r="O34" s="156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>77490000840.367004</v>
      </c>
      <c r="P34" s="111">
        <f>IF(MouseList[[#This Row],[Tag '#]]="","",RANK(MouseList[[#This Row],[Value for RDM]],MouseList[Value for RDM]))</f>
        <v>18</v>
      </c>
      <c r="Q34" s="110" t="str">
        <f>IFERROR(VLOOKUP(MouseList[[#This Row],[Group]],TreatmentGroup[],2,FALSE)*1000+MouseList[[#This Row],[Mouse '#]],"")</f>
        <v/>
      </c>
      <c r="R34" s="110" t="str">
        <f>IFERROR(RANK(MouseList[[#This Row],[Value for sorting]],MouseList[Value for sorting],1),"")</f>
        <v/>
      </c>
      <c r="S34" s="1"/>
      <c r="T34" s="1"/>
      <c r="U34" s="1"/>
      <c r="V34" s="3" t="s">
        <v>302</v>
      </c>
      <c r="W34" s="249" t="s">
        <v>337</v>
      </c>
    </row>
    <row r="35" spans="1:24">
      <c r="A35" s="1">
        <v>34</v>
      </c>
      <c r="B35" s="18">
        <v>834</v>
      </c>
      <c r="C35" s="119">
        <v>747618</v>
      </c>
      <c r="D35" s="159">
        <v>19</v>
      </c>
      <c r="E35" s="18"/>
      <c r="F35" s="273" t="s">
        <v>333</v>
      </c>
      <c r="G35" s="237"/>
      <c r="H35" s="20"/>
      <c r="I35" s="190" t="str">
        <f>IFERROR(INDEX('Data Input'!$J$1:$BF$3,3,MATCH(MouseList[[#This Row],[Tx starts]],'Data Input'!$J$1:$BF$1,1)),"")</f>
        <v/>
      </c>
      <c r="J35" s="155" t="str">
        <f>IFERROR(INDEX(TV[],MATCH(VALUE(MouseList[[#This Row],[Day '# before Tx starts]]),TV[Day '#],0),MATCH(TEXT(MouseList[[#This Row],[Mouse '#]],0),TV[#Headers],0)),"")</f>
        <v/>
      </c>
      <c r="K35" s="167" t="str">
        <f>IF(MouseList[[#This Row],[Tx starts]]=0,"",MouseList[[#This Row],[Tx starts]]+MAX($AF$15:$AF$17)-1)</f>
        <v/>
      </c>
      <c r="L35" s="20"/>
      <c r="M35" s="18" t="b">
        <v>0</v>
      </c>
      <c r="N35" s="18"/>
      <c r="O35" s="156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>77490000809.966003</v>
      </c>
      <c r="P35" s="111">
        <f>IF(MouseList[[#This Row],[Tag '#]]="","",RANK(MouseList[[#This Row],[Value for RDM]],MouseList[Value for RDM]))</f>
        <v>47</v>
      </c>
      <c r="Q35" s="110" t="str">
        <f>IFERROR(VLOOKUP(MouseList[[#This Row],[Group]],TreatmentGroup[],2,FALSE)*1000+MouseList[[#This Row],[Mouse '#]],"")</f>
        <v/>
      </c>
      <c r="R35" s="110" t="str">
        <f>IFERROR(RANK(MouseList[[#This Row],[Value for sorting]],MouseList[Value for sorting],1),"")</f>
        <v/>
      </c>
      <c r="S35" s="1"/>
      <c r="T35" s="1"/>
      <c r="U35" s="1"/>
      <c r="V35" s="1" t="s">
        <v>303</v>
      </c>
      <c r="W35" s="249" t="s">
        <v>349</v>
      </c>
    </row>
    <row r="36" spans="1:24">
      <c r="A36" s="1">
        <v>35</v>
      </c>
      <c r="B36" s="18">
        <v>835</v>
      </c>
      <c r="C36" s="119">
        <v>747618</v>
      </c>
      <c r="D36" s="159">
        <v>18.22</v>
      </c>
      <c r="E36" s="18"/>
      <c r="F36" s="273" t="s">
        <v>333</v>
      </c>
      <c r="G36" s="237"/>
      <c r="H36" s="20"/>
      <c r="I36" s="190" t="str">
        <f>IFERROR(INDEX('Data Input'!$J$1:$BF$3,3,MATCH(MouseList[[#This Row],[Tx starts]],'Data Input'!$J$1:$BF$1,1)),"")</f>
        <v/>
      </c>
      <c r="J36" s="155" t="str">
        <f>IFERROR(INDEX(TV[],MATCH(VALUE(MouseList[[#This Row],[Day '# before Tx starts]]),TV[Day '#],0),MATCH(TEXT(MouseList[[#This Row],[Mouse '#]],0),TV[#Headers],0)),"")</f>
        <v/>
      </c>
      <c r="K36" s="167" t="str">
        <f>IF(MouseList[[#This Row],[Tx starts]]=0,"",MouseList[[#This Row],[Tx starts]]+MAX($AF$15:$AF$17)-1)</f>
        <v/>
      </c>
      <c r="L36" s="20"/>
      <c r="M36" s="18" t="b">
        <v>0</v>
      </c>
      <c r="N36" s="18"/>
      <c r="O36" s="156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>77490000817.764999</v>
      </c>
      <c r="P36" s="111">
        <f>IF(MouseList[[#This Row],[Tag '#]]="","",RANK(MouseList[[#This Row],[Value for RDM]],MouseList[Value for RDM]))</f>
        <v>37</v>
      </c>
      <c r="Q36" s="110" t="str">
        <f>IFERROR(VLOOKUP(MouseList[[#This Row],[Group]],TreatmentGroup[],2,FALSE)*1000+MouseList[[#This Row],[Mouse '#]],"")</f>
        <v/>
      </c>
      <c r="R36" s="110" t="str">
        <f>IFERROR(RANK(MouseList[[#This Row],[Value for sorting]],MouseList[Value for sorting],1),"")</f>
        <v/>
      </c>
      <c r="S36" s="1"/>
      <c r="T36" s="1"/>
      <c r="U36" s="1"/>
      <c r="V36" s="3" t="s">
        <v>309</v>
      </c>
      <c r="W36" s="247"/>
      <c r="X36" s="1"/>
    </row>
    <row r="37" spans="1:24">
      <c r="A37" s="1">
        <v>36</v>
      </c>
      <c r="B37" s="18">
        <v>836</v>
      </c>
      <c r="C37" s="119">
        <v>747619</v>
      </c>
      <c r="D37" s="159">
        <v>14.67</v>
      </c>
      <c r="E37" s="18"/>
      <c r="F37" s="273" t="s">
        <v>333</v>
      </c>
      <c r="G37" s="237"/>
      <c r="H37" s="20"/>
      <c r="I37" s="190" t="str">
        <f>IFERROR(INDEX('Data Input'!$J$1:$BF$3,3,MATCH(MouseList[[#This Row],[Tx starts]],'Data Input'!$J$1:$BF$1,1)),"")</f>
        <v/>
      </c>
      <c r="J37" s="155" t="str">
        <f>IFERROR(INDEX(TV[],MATCH(VALUE(MouseList[[#This Row],[Day '# before Tx starts]]),TV[Day '#],0),MATCH(TEXT(MouseList[[#This Row],[Mouse '#]],0),TV[#Headers],0)),"")</f>
        <v/>
      </c>
      <c r="K37" s="167" t="str">
        <f>IF(MouseList[[#This Row],[Tx starts]]=0,"",MouseList[[#This Row],[Tx starts]]+MAX($AF$15:$AF$17)-1)</f>
        <v/>
      </c>
      <c r="L37" s="20"/>
      <c r="M37" s="18" t="b">
        <v>0</v>
      </c>
      <c r="N37" s="18"/>
      <c r="O37" s="156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>77490000853.264008</v>
      </c>
      <c r="P37" s="111">
        <f>IF(MouseList[[#This Row],[Tag '#]]="","",RANK(MouseList[[#This Row],[Value for RDM]],MouseList[Value for RDM]))</f>
        <v>12</v>
      </c>
      <c r="Q37" s="110" t="str">
        <f>IFERROR(VLOOKUP(MouseList[[#This Row],[Group]],TreatmentGroup[],2,FALSE)*1000+MouseList[[#This Row],[Mouse '#]],"")</f>
        <v/>
      </c>
      <c r="R37" s="110" t="str">
        <f>IFERROR(RANK(MouseList[[#This Row],[Value for sorting]],MouseList[Value for sorting],1),"")</f>
        <v/>
      </c>
      <c r="S37" s="1"/>
      <c r="T37" s="1"/>
      <c r="U37" s="1"/>
      <c r="V37" s="1" t="s">
        <v>304</v>
      </c>
      <c r="W37" s="246" t="s">
        <v>320</v>
      </c>
      <c r="X37" s="1"/>
    </row>
    <row r="38" spans="1:24">
      <c r="A38" s="1">
        <v>37</v>
      </c>
      <c r="B38" s="18">
        <v>837</v>
      </c>
      <c r="C38" s="119">
        <v>747619</v>
      </c>
      <c r="D38" s="159">
        <v>17.02</v>
      </c>
      <c r="E38" s="18"/>
      <c r="F38" s="273" t="s">
        <v>333</v>
      </c>
      <c r="G38" s="237"/>
      <c r="H38" s="20"/>
      <c r="I38" s="190" t="str">
        <f>IFERROR(INDEX('Data Input'!$J$1:$BF$3,3,MATCH(MouseList[[#This Row],[Tx starts]],'Data Input'!$J$1:$BF$1,1)),"")</f>
        <v/>
      </c>
      <c r="J38" s="155" t="str">
        <f>IFERROR(INDEX(TV[],MATCH(VALUE(MouseList[[#This Row],[Day '# before Tx starts]]),TV[Day '#],0),MATCH(TEXT(MouseList[[#This Row],[Mouse '#]],0),TV[#Headers],0)),"")</f>
        <v/>
      </c>
      <c r="K38" s="167" t="str">
        <f>IF(MouseList[[#This Row],[Tx starts]]=0,"",MouseList[[#This Row],[Tx starts]]+MAX($AF$15:$AF$17)-1)</f>
        <v/>
      </c>
      <c r="L38" s="20"/>
      <c r="M38" s="18" t="b">
        <v>0</v>
      </c>
      <c r="N38" s="18"/>
      <c r="O38" s="156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>77490000829.763</v>
      </c>
      <c r="P38" s="111">
        <f>IF(MouseList[[#This Row],[Tag '#]]="","",RANK(MouseList[[#This Row],[Value for RDM]],MouseList[Value for RDM]))</f>
        <v>26</v>
      </c>
      <c r="Q38" s="110" t="str">
        <f>IFERROR(VLOOKUP(MouseList[[#This Row],[Group]],TreatmentGroup[],2,FALSE)*1000+MouseList[[#This Row],[Mouse '#]],"")</f>
        <v/>
      </c>
      <c r="R38" s="110" t="str">
        <f>IFERROR(RANK(MouseList[[#This Row],[Value for sorting]],MouseList[Value for sorting],1),"")</f>
        <v/>
      </c>
      <c r="S38" s="1"/>
      <c r="T38" s="1"/>
      <c r="U38" s="1"/>
      <c r="V38" s="1" t="s">
        <v>305</v>
      </c>
      <c r="W38" s="247" t="s">
        <v>321</v>
      </c>
      <c r="X38" s="1"/>
    </row>
    <row r="39" spans="1:24">
      <c r="A39" s="1">
        <v>38</v>
      </c>
      <c r="B39" s="18">
        <v>838</v>
      </c>
      <c r="C39" s="119">
        <v>747619</v>
      </c>
      <c r="D39" s="159">
        <v>17.260000000000002</v>
      </c>
      <c r="E39" s="18"/>
      <c r="F39" s="273" t="s">
        <v>333</v>
      </c>
      <c r="G39" s="237"/>
      <c r="H39" s="20"/>
      <c r="I39" s="190" t="str">
        <f>IFERROR(INDEX('Data Input'!$J$1:$BF$3,3,MATCH(MouseList[[#This Row],[Tx starts]],'Data Input'!$J$1:$BF$1,1)),"")</f>
        <v/>
      </c>
      <c r="J39" s="155" t="str">
        <f>IFERROR(INDEX(TV[],MATCH(VALUE(MouseList[[#This Row],[Day '# before Tx starts]]),TV[Day '#],0),MATCH(TEXT(MouseList[[#This Row],[Mouse '#]],0),TV[#Headers],0)),"")</f>
        <v/>
      </c>
      <c r="K39" s="167" t="str">
        <f>IF(MouseList[[#This Row],[Tx starts]]=0,"",MouseList[[#This Row],[Tx starts]]+MAX($AF$15:$AF$17)-1)</f>
        <v/>
      </c>
      <c r="L39" s="20"/>
      <c r="M39" s="18" t="b">
        <v>0</v>
      </c>
      <c r="N39" s="18"/>
      <c r="O39" s="156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>77490000827.362</v>
      </c>
      <c r="P39" s="111">
        <f>IF(MouseList[[#This Row],[Tag '#]]="","",RANK(MouseList[[#This Row],[Value for RDM]],MouseList[Value for RDM]))</f>
        <v>28</v>
      </c>
      <c r="Q39" s="110" t="str">
        <f>IFERROR(VLOOKUP(MouseList[[#This Row],[Group]],TreatmentGroup[],2,FALSE)*1000+MouseList[[#This Row],[Mouse '#]],"")</f>
        <v/>
      </c>
      <c r="R39" s="110" t="str">
        <f>IFERROR(RANK(MouseList[[#This Row],[Value for sorting]],MouseList[Value for sorting],1),"")</f>
        <v/>
      </c>
      <c r="S39" s="1"/>
      <c r="T39" s="1"/>
      <c r="U39" s="1"/>
      <c r="V39" s="3" t="s">
        <v>307</v>
      </c>
      <c r="W39" s="247" t="s">
        <v>322</v>
      </c>
      <c r="X39" s="1"/>
    </row>
    <row r="40" spans="1:24">
      <c r="A40" s="1">
        <v>39</v>
      </c>
      <c r="B40" s="18">
        <v>839</v>
      </c>
      <c r="C40" s="119">
        <v>747619</v>
      </c>
      <c r="D40" s="159">
        <v>19.45</v>
      </c>
      <c r="E40" s="18"/>
      <c r="F40" s="273" t="s">
        <v>333</v>
      </c>
      <c r="G40" s="237"/>
      <c r="H40" s="20"/>
      <c r="I40" s="190" t="str">
        <f>IFERROR(INDEX('Data Input'!$J$1:$BF$3,3,MATCH(MouseList[[#This Row],[Tx starts]],'Data Input'!$J$1:$BF$1,1)),"")</f>
        <v/>
      </c>
      <c r="J40" s="155" t="str">
        <f>IFERROR(INDEX(TV[],MATCH(VALUE(MouseList[[#This Row],[Day '# before Tx starts]]),TV[Day '#],0),MATCH(TEXT(MouseList[[#This Row],[Mouse '#]],0),TV[#Headers],0)),"")</f>
        <v/>
      </c>
      <c r="K40" s="167" t="str">
        <f>IF(MouseList[[#This Row],[Tx starts]]=0,"",MouseList[[#This Row],[Tx starts]]+MAX($AF$15:$AF$17)-1)</f>
        <v/>
      </c>
      <c r="L40" s="20"/>
      <c r="M40" s="18" t="b">
        <v>0</v>
      </c>
      <c r="N40" s="18"/>
      <c r="O40" s="156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>77490000805.460999</v>
      </c>
      <c r="P40" s="111">
        <f>IF(MouseList[[#This Row],[Tag '#]]="","",RANK(MouseList[[#This Row],[Value for RDM]],MouseList[Value for RDM]))</f>
        <v>50</v>
      </c>
      <c r="Q40" s="110" t="str">
        <f>IFERROR(VLOOKUP(MouseList[[#This Row],[Group]],TreatmentGroup[],2,FALSE)*1000+MouseList[[#This Row],[Mouse '#]],"")</f>
        <v/>
      </c>
      <c r="R40" s="110" t="str">
        <f>IFERROR(RANK(MouseList[[#This Row],[Value for sorting]],MouseList[Value for sorting],1),"")</f>
        <v/>
      </c>
      <c r="S40" s="1"/>
      <c r="T40" s="1"/>
      <c r="U40" s="1"/>
      <c r="V40" s="1" t="s">
        <v>306</v>
      </c>
      <c r="W40" s="299" t="s">
        <v>350</v>
      </c>
      <c r="X40" s="1"/>
    </row>
    <row r="41" spans="1:24">
      <c r="A41" s="1">
        <v>40</v>
      </c>
      <c r="B41" s="18">
        <v>840</v>
      </c>
      <c r="C41" s="119">
        <v>747619</v>
      </c>
      <c r="D41" s="159">
        <v>14.33</v>
      </c>
      <c r="E41" s="18"/>
      <c r="F41" s="273" t="s">
        <v>333</v>
      </c>
      <c r="G41" s="237"/>
      <c r="H41" s="20"/>
      <c r="I41" s="190" t="str">
        <f>IFERROR(INDEX('Data Input'!$J$1:$BF$3,3,MATCH(MouseList[[#This Row],[Tx starts]],'Data Input'!$J$1:$BF$1,1)),"")</f>
        <v/>
      </c>
      <c r="J41" s="155" t="str">
        <f>IFERROR(INDEX(TV[],MATCH(VALUE(MouseList[[#This Row],[Day '# before Tx starts]]),TV[Day '#],0),MATCH(TEXT(MouseList[[#This Row],[Mouse '#]],0),TV[#Headers],0)),"")</f>
        <v/>
      </c>
      <c r="K41" s="167" t="str">
        <f>IF(MouseList[[#This Row],[Tx starts]]=0,"",MouseList[[#This Row],[Tx starts]]+MAX($AF$15:$AF$17)-1)</f>
        <v/>
      </c>
      <c r="L41" s="20"/>
      <c r="M41" s="18" t="b">
        <v>0</v>
      </c>
      <c r="N41" s="18"/>
      <c r="O41" s="156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>77490000856.660004</v>
      </c>
      <c r="P41" s="111">
        <f>IF(MouseList[[#This Row],[Tag '#]]="","",RANK(MouseList[[#This Row],[Value for RDM]],MouseList[Value for RDM]))</f>
        <v>9</v>
      </c>
      <c r="Q41" s="110" t="str">
        <f>IFERROR(VLOOKUP(MouseList[[#This Row],[Group]],TreatmentGroup[],2,FALSE)*1000+MouseList[[#This Row],[Mouse '#]],"")</f>
        <v/>
      </c>
      <c r="R41" s="110" t="str">
        <f>IFERROR(RANK(MouseList[[#This Row],[Value for sorting]],MouseList[Value for sorting],1),"")</f>
        <v/>
      </c>
      <c r="S41" s="1"/>
      <c r="T41" s="1"/>
      <c r="U41" s="1"/>
      <c r="V41" s="3" t="s">
        <v>308</v>
      </c>
      <c r="W41" s="249" t="s">
        <v>338</v>
      </c>
      <c r="X41" s="1"/>
    </row>
    <row r="42" spans="1:24">
      <c r="A42" s="1">
        <v>41</v>
      </c>
      <c r="B42" s="18">
        <v>841</v>
      </c>
      <c r="C42" s="119">
        <v>747620</v>
      </c>
      <c r="D42" s="159">
        <v>16.440000000000001</v>
      </c>
      <c r="E42" s="18"/>
      <c r="F42" s="273" t="s">
        <v>333</v>
      </c>
      <c r="G42" s="24"/>
      <c r="H42" s="20"/>
      <c r="I42" s="190" t="str">
        <f>IFERROR(INDEX('Data Input'!$J$1:$BF$3,3,MATCH(MouseList[[#This Row],[Tx starts]],'Data Input'!$J$1:$BF$1,1)),"")</f>
        <v/>
      </c>
      <c r="J42" s="155" t="str">
        <f>IFERROR(INDEX(TV[],MATCH(VALUE(MouseList[[#This Row],[Day '# before Tx starts]]),TV[Day '#],0),MATCH(TEXT(MouseList[[#This Row],[Mouse '#]],0),TV[#Headers],0)),"")</f>
        <v/>
      </c>
      <c r="K42" s="167" t="str">
        <f>IF(MouseList[[#This Row],[Tx starts]]=0,"",MouseList[[#This Row],[Tx starts]]+MAX($AF$15:$AF$17)-1)</f>
        <v/>
      </c>
      <c r="L42" s="20"/>
      <c r="M42" s="18" t="b">
        <v>0</v>
      </c>
      <c r="N42" s="18"/>
      <c r="O42" s="156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>77490000835.559006</v>
      </c>
      <c r="P42" s="111">
        <f>IF(MouseList[[#This Row],[Tag '#]]="","",RANK(MouseList[[#This Row],[Value for RDM]],MouseList[Value for RDM]))</f>
        <v>24</v>
      </c>
      <c r="Q42" s="110" t="str">
        <f>IFERROR(VLOOKUP(MouseList[[#This Row],[Group]],TreatmentGroup[],2,FALSE)*1000+MouseList[[#This Row],[Mouse '#]],"")</f>
        <v/>
      </c>
      <c r="R42" s="110" t="str">
        <f>IFERROR(RANK(MouseList[[#This Row],[Value for sorting]],MouseList[Value for sorting],1),"")</f>
        <v/>
      </c>
      <c r="S42" s="1"/>
      <c r="T42" s="1"/>
      <c r="U42" s="1"/>
      <c r="V42" s="1" t="s">
        <v>310</v>
      </c>
      <c r="W42" s="266">
        <v>44118</v>
      </c>
      <c r="X42" s="1"/>
    </row>
    <row r="43" spans="1:24">
      <c r="A43" s="1">
        <v>42</v>
      </c>
      <c r="B43" s="18">
        <v>842</v>
      </c>
      <c r="C43" s="119">
        <v>747620</v>
      </c>
      <c r="D43" s="159">
        <v>19.920000000000002</v>
      </c>
      <c r="E43" s="18"/>
      <c r="F43" s="273" t="s">
        <v>333</v>
      </c>
      <c r="G43" s="24"/>
      <c r="H43" s="20"/>
      <c r="I43" s="190" t="str">
        <f>IFERROR(INDEX('Data Input'!$J$1:$BF$3,3,MATCH(MouseList[[#This Row],[Tx starts]],'Data Input'!$J$1:$BF$1,1)),"")</f>
        <v/>
      </c>
      <c r="J43" s="155" t="str">
        <f>IFERROR(INDEX(TV[],MATCH(VALUE(MouseList[[#This Row],[Day '# before Tx starts]]),TV[Day '#],0),MATCH(TEXT(MouseList[[#This Row],[Mouse '#]],0),TV[#Headers],0)),"")</f>
        <v/>
      </c>
      <c r="K43" s="167" t="str">
        <f>IF(MouseList[[#This Row],[Tx starts]]=0,"",MouseList[[#This Row],[Tx starts]]+MAX($AF$15:$AF$17)-1)</f>
        <v/>
      </c>
      <c r="L43" s="20"/>
      <c r="M43" s="18" t="b">
        <v>0</v>
      </c>
      <c r="N43" s="18"/>
      <c r="O43" s="156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>77490000800.757996</v>
      </c>
      <c r="P43" s="111">
        <f>IF(MouseList[[#This Row],[Tag '#]]="","",RANK(MouseList[[#This Row],[Value for RDM]],MouseList[Value for RDM]))</f>
        <v>52</v>
      </c>
      <c r="Q43" s="110" t="str">
        <f>IFERROR(VLOOKUP(MouseList[[#This Row],[Group]],TreatmentGroup[],2,FALSE)*1000+MouseList[[#This Row],[Mouse '#]],"")</f>
        <v/>
      </c>
      <c r="R43" s="110" t="str">
        <f>IFERROR(RANK(MouseList[[#This Row],[Value for sorting]],MouseList[Value for sorting],1),"")</f>
        <v/>
      </c>
      <c r="S43" s="1"/>
      <c r="T43" s="1"/>
      <c r="U43" s="1"/>
      <c r="V43" s="1" t="s">
        <v>351</v>
      </c>
      <c r="W43" s="1"/>
      <c r="X43" s="1"/>
    </row>
    <row r="44" spans="1:24">
      <c r="A44" s="1">
        <v>43</v>
      </c>
      <c r="B44" s="18">
        <v>843</v>
      </c>
      <c r="C44" s="119">
        <v>747620</v>
      </c>
      <c r="D44" s="159">
        <v>8.4700000000000006</v>
      </c>
      <c r="E44" s="18"/>
      <c r="F44" s="273" t="s">
        <v>333</v>
      </c>
      <c r="G44" s="24"/>
      <c r="H44" s="20"/>
      <c r="I44" s="190" t="str">
        <f>IFERROR(INDEX('Data Input'!$J$1:$BF$3,3,MATCH(MouseList[[#This Row],[Tx starts]],'Data Input'!$J$1:$BF$1,1)),"")</f>
        <v/>
      </c>
      <c r="J44" s="155" t="str">
        <f>IFERROR(INDEX(TV[],MATCH(VALUE(MouseList[[#This Row],[Day '# before Tx starts]]),TV[Day '#],0),MATCH(TEXT(MouseList[[#This Row],[Mouse '#]],0),TV[#Headers],0)),"")</f>
        <v/>
      </c>
      <c r="K44" s="167" t="str">
        <f>IF(MouseList[[#This Row],[Tx starts]]=0,"",MouseList[[#This Row],[Tx starts]]+MAX($AF$15:$AF$17)-1)</f>
        <v/>
      </c>
      <c r="L44" s="20">
        <v>44504</v>
      </c>
      <c r="M44" s="18" t="b">
        <v>0</v>
      </c>
      <c r="N44" s="18"/>
      <c r="O44" s="156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>77490000915.257004</v>
      </c>
      <c r="P44" s="111">
        <f>IF(MouseList[[#This Row],[Tag '#]]="","",RANK(MouseList[[#This Row],[Value for RDM]],MouseList[Value for RDM]))</f>
        <v>2</v>
      </c>
      <c r="Q44" s="110" t="str">
        <f>IFERROR(VLOOKUP(MouseList[[#This Row],[Group]],TreatmentGroup[],2,FALSE)*1000+MouseList[[#This Row],[Mouse '#]],"")</f>
        <v/>
      </c>
      <c r="R44" s="110" t="str">
        <f>IFERROR(RANK(MouseList[[#This Row],[Value for sorting]],MouseList[Value for sorting],1),"")</f>
        <v/>
      </c>
      <c r="S44" s="1"/>
      <c r="T44" s="1"/>
      <c r="U44" s="1"/>
      <c r="V44" s="1" t="s">
        <v>311</v>
      </c>
      <c r="W44" s="1" t="s">
        <v>323</v>
      </c>
      <c r="X44" s="1"/>
    </row>
    <row r="45" spans="1:24">
      <c r="A45" s="1">
        <v>44</v>
      </c>
      <c r="B45" s="18">
        <v>844</v>
      </c>
      <c r="C45" s="119">
        <v>747620</v>
      </c>
      <c r="D45" s="159">
        <v>16.14</v>
      </c>
      <c r="E45" s="18"/>
      <c r="F45" s="273" t="s">
        <v>333</v>
      </c>
      <c r="G45" s="24"/>
      <c r="H45" s="20"/>
      <c r="I45" s="190" t="str">
        <f>IFERROR(INDEX('Data Input'!$J$1:$BF$3,3,MATCH(MouseList[[#This Row],[Tx starts]],'Data Input'!$J$1:$BF$1,1)),"")</f>
        <v/>
      </c>
      <c r="J45" s="155" t="str">
        <f>IFERROR(INDEX(TV[],MATCH(VALUE(MouseList[[#This Row],[Day '# before Tx starts]]),TV[Day '#],0),MATCH(TEXT(MouseList[[#This Row],[Mouse '#]],0),TV[#Headers],0)),"")</f>
        <v/>
      </c>
      <c r="K45" s="167" t="str">
        <f>IF(MouseList[[#This Row],[Tx starts]]=0,"",MouseList[[#This Row],[Tx starts]]+MAX($AF$15:$AF$17)-1)</f>
        <v/>
      </c>
      <c r="L45" s="20"/>
      <c r="M45" s="18" t="b">
        <v>0</v>
      </c>
      <c r="N45" s="18"/>
      <c r="O45" s="156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>77490000838.556</v>
      </c>
      <c r="P45" s="111">
        <f>IF(MouseList[[#This Row],[Tag '#]]="","",RANK(MouseList[[#This Row],[Value for RDM]],MouseList[Value for RDM]))</f>
        <v>21</v>
      </c>
      <c r="Q45" s="110" t="str">
        <f>IFERROR(VLOOKUP(MouseList[[#This Row],[Group]],TreatmentGroup[],2,FALSE)*1000+MouseList[[#This Row],[Mouse '#]],"")</f>
        <v/>
      </c>
      <c r="R45" s="110" t="str">
        <f>IFERROR(RANK(MouseList[[#This Row],[Value for sorting]],MouseList[Value for sorting],1),"")</f>
        <v/>
      </c>
      <c r="S45" s="1"/>
      <c r="T45" s="1"/>
      <c r="U45" s="1"/>
      <c r="V45" s="1"/>
      <c r="W45" s="1"/>
      <c r="X45" s="1"/>
    </row>
    <row r="46" spans="1:24">
      <c r="A46" s="1">
        <v>45</v>
      </c>
      <c r="B46" s="18">
        <v>845</v>
      </c>
      <c r="C46" s="119">
        <v>747620</v>
      </c>
      <c r="D46" s="159">
        <v>15.67</v>
      </c>
      <c r="E46" s="18"/>
      <c r="F46" s="273" t="s">
        <v>333</v>
      </c>
      <c r="G46" s="24"/>
      <c r="H46" s="20"/>
      <c r="I46" s="190" t="str">
        <f>IFERROR(INDEX('Data Input'!$J$1:$BF$3,3,MATCH(MouseList[[#This Row],[Tx starts]],'Data Input'!$J$1:$BF$1,1)),"")</f>
        <v/>
      </c>
      <c r="J46" s="155" t="str">
        <f>IFERROR(INDEX(TV[],MATCH(VALUE(MouseList[[#This Row],[Day '# before Tx starts]]),TV[Day '#],0),MATCH(TEXT(MouseList[[#This Row],[Mouse '#]],0),TV[#Headers],0)),"")</f>
        <v/>
      </c>
      <c r="K46" s="167" t="str">
        <f>IF(MouseList[[#This Row],[Tx starts]]=0,"",MouseList[[#This Row],[Tx starts]]+MAX($AF$15:$AF$17)-1)</f>
        <v/>
      </c>
      <c r="L46" s="20"/>
      <c r="M46" s="18" t="b">
        <v>0</v>
      </c>
      <c r="N46" s="18"/>
      <c r="O46" s="156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>77490000843.255005</v>
      </c>
      <c r="P46" s="111">
        <f>IF(MouseList[[#This Row],[Tag '#]]="","",RANK(MouseList[[#This Row],[Value for RDM]],MouseList[Value for RDM]))</f>
        <v>16</v>
      </c>
      <c r="Q46" s="110" t="str">
        <f>IFERROR(VLOOKUP(MouseList[[#This Row],[Group]],TreatmentGroup[],2,FALSE)*1000+MouseList[[#This Row],[Mouse '#]],"")</f>
        <v/>
      </c>
      <c r="R46" s="110" t="str">
        <f>IFERROR(RANK(MouseList[[#This Row],[Value for sorting]],MouseList[Value for sorting],1),"")</f>
        <v/>
      </c>
      <c r="S46" s="1"/>
      <c r="T46" s="1"/>
      <c r="U46" s="1"/>
      <c r="V46" s="1"/>
      <c r="W46" s="1"/>
      <c r="X46" s="1"/>
    </row>
    <row r="47" spans="1:24">
      <c r="A47" s="1">
        <v>46</v>
      </c>
      <c r="B47" s="18">
        <v>846</v>
      </c>
      <c r="C47" s="119">
        <v>747621</v>
      </c>
      <c r="D47" s="159">
        <v>18.649999999999999</v>
      </c>
      <c r="E47" s="18"/>
      <c r="F47" s="273" t="s">
        <v>333</v>
      </c>
      <c r="G47" s="24"/>
      <c r="H47" s="20"/>
      <c r="I47" s="190" t="str">
        <f>IFERROR(INDEX('Data Input'!$J$1:$BF$3,3,MATCH(MouseList[[#This Row],[Tx starts]],'Data Input'!$J$1:$BF$1,1)),"")</f>
        <v/>
      </c>
      <c r="J47" s="155" t="str">
        <f>IFERROR(INDEX(TV[],MATCH(VALUE(MouseList[[#This Row],[Day '# before Tx starts]]),TV[Day '#],0),MATCH(TEXT(MouseList[[#This Row],[Mouse '#]],0),TV[#Headers],0)),"")</f>
        <v/>
      </c>
      <c r="K47" s="167" t="str">
        <f>IF(MouseList[[#This Row],[Tx starts]]=0,"",MouseList[[#This Row],[Tx starts]]+MAX($AF$15:$AF$17)-1)</f>
        <v/>
      </c>
      <c r="L47" s="20"/>
      <c r="M47" s="18" t="b">
        <v>0</v>
      </c>
      <c r="N47" s="18"/>
      <c r="O47" s="156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>77490000813.453995</v>
      </c>
      <c r="P47" s="111">
        <f>IF(MouseList[[#This Row],[Tag '#]]="","",RANK(MouseList[[#This Row],[Value for RDM]],MouseList[Value for RDM]))</f>
        <v>40</v>
      </c>
      <c r="Q47" s="110" t="str">
        <f>IFERROR(VLOOKUP(MouseList[[#This Row],[Group]],TreatmentGroup[],2,FALSE)*1000+MouseList[[#This Row],[Mouse '#]],"")</f>
        <v/>
      </c>
      <c r="R47" s="110" t="str">
        <f>IFERROR(RANK(MouseList[[#This Row],[Value for sorting]],MouseList[Value for sorting],1),"")</f>
        <v/>
      </c>
      <c r="S47" s="1"/>
      <c r="T47" s="1"/>
      <c r="U47" s="1"/>
      <c r="V47" s="1"/>
      <c r="W47" s="1"/>
      <c r="X47" s="1"/>
    </row>
    <row r="48" spans="1:24">
      <c r="A48" s="1">
        <v>47</v>
      </c>
      <c r="B48" s="18">
        <v>847</v>
      </c>
      <c r="C48" s="119">
        <v>747621</v>
      </c>
      <c r="D48" s="159">
        <v>20.5</v>
      </c>
      <c r="E48" s="18"/>
      <c r="F48" s="273" t="s">
        <v>333</v>
      </c>
      <c r="G48" s="24"/>
      <c r="H48" s="20"/>
      <c r="I48" s="190" t="str">
        <f>IFERROR(INDEX('Data Input'!$J$1:$BF$3,3,MATCH(MouseList[[#This Row],[Tx starts]],'Data Input'!$J$1:$BF$1,1)),"")</f>
        <v/>
      </c>
      <c r="J48" s="155" t="str">
        <f>IFERROR(INDEX(TV[],MATCH(VALUE(MouseList[[#This Row],[Day '# before Tx starts]]),TV[Day '#],0),MATCH(TEXT(MouseList[[#This Row],[Mouse '#]],0),TV[#Headers],0)),"")</f>
        <v/>
      </c>
      <c r="K48" s="167" t="str">
        <f>IF(MouseList[[#This Row],[Tx starts]]=0,"",MouseList[[#This Row],[Tx starts]]+MAX($AF$15:$AF$17)-1)</f>
        <v/>
      </c>
      <c r="L48" s="20"/>
      <c r="M48" s="18" t="b">
        <v>0</v>
      </c>
      <c r="N48" s="18"/>
      <c r="O48" s="156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>77490000794.953003</v>
      </c>
      <c r="P48" s="111">
        <f>IF(MouseList[[#This Row],[Tag '#]]="","",RANK(MouseList[[#This Row],[Value for RDM]],MouseList[Value for RDM]))</f>
        <v>57</v>
      </c>
      <c r="Q48" s="110" t="str">
        <f>IFERROR(VLOOKUP(MouseList[[#This Row],[Group]],TreatmentGroup[],2,FALSE)*1000+MouseList[[#This Row],[Mouse '#]],"")</f>
        <v/>
      </c>
      <c r="R48" s="110" t="str">
        <f>IFERROR(RANK(MouseList[[#This Row],[Value for sorting]],MouseList[Value for sorting],1),"")</f>
        <v/>
      </c>
      <c r="S48" s="1"/>
      <c r="T48" s="1"/>
      <c r="U48" s="292" t="s">
        <v>340</v>
      </c>
      <c r="V48" s="292" t="s">
        <v>341</v>
      </c>
      <c r="W48" s="292"/>
      <c r="X48" s="292"/>
    </row>
    <row r="49" spans="1:24">
      <c r="A49" s="1">
        <v>48</v>
      </c>
      <c r="B49" s="18">
        <v>848</v>
      </c>
      <c r="C49" s="119">
        <v>747621</v>
      </c>
      <c r="D49" s="159">
        <v>20</v>
      </c>
      <c r="E49" s="18"/>
      <c r="F49" s="273" t="s">
        <v>333</v>
      </c>
      <c r="G49" s="24"/>
      <c r="H49" s="20"/>
      <c r="I49" s="190" t="str">
        <f>IFERROR(INDEX('Data Input'!$J$1:$BF$3,3,MATCH(MouseList[[#This Row],[Tx starts]],'Data Input'!$J$1:$BF$1,1)),"")</f>
        <v/>
      </c>
      <c r="J49" s="155" t="str">
        <f>IFERROR(INDEX(TV[],MATCH(VALUE(MouseList[[#This Row],[Day '# before Tx starts]]),TV[Day '#],0),MATCH(TEXT(MouseList[[#This Row],[Mouse '#]],0),TV[#Headers],0)),"")</f>
        <v/>
      </c>
      <c r="K49" s="167" t="str">
        <f>IF(MouseList[[#This Row],[Tx starts]]=0,"",MouseList[[#This Row],[Tx starts]]+MAX($AF$15:$AF$17)-1)</f>
        <v/>
      </c>
      <c r="L49" s="20"/>
      <c r="M49" s="18" t="b">
        <v>0</v>
      </c>
      <c r="N49" s="18"/>
      <c r="O49" s="156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>77490000799.951996</v>
      </c>
      <c r="P49" s="111">
        <f>IF(MouseList[[#This Row],[Tag '#]]="","",RANK(MouseList[[#This Row],[Value for RDM]],MouseList[Value for RDM]))</f>
        <v>54</v>
      </c>
      <c r="Q49" s="110" t="str">
        <f>IFERROR(VLOOKUP(MouseList[[#This Row],[Group]],TreatmentGroup[],2,FALSE)*1000+MouseList[[#This Row],[Mouse '#]],"")</f>
        <v/>
      </c>
      <c r="R49" s="110" t="str">
        <f>IFERROR(RANK(MouseList[[#This Row],[Value for sorting]],MouseList[Value for sorting],1),"")</f>
        <v/>
      </c>
      <c r="S49" s="1"/>
      <c r="T49" s="1"/>
      <c r="U49" s="292"/>
      <c r="V49" s="292" t="s">
        <v>342</v>
      </c>
      <c r="W49" s="292" t="s">
        <v>343</v>
      </c>
      <c r="X49" s="292"/>
    </row>
    <row r="50" spans="1:24">
      <c r="A50" s="1">
        <v>49</v>
      </c>
      <c r="B50" s="18">
        <v>849</v>
      </c>
      <c r="C50" s="119">
        <v>747621</v>
      </c>
      <c r="D50" s="159">
        <v>18.86</v>
      </c>
      <c r="E50" s="18"/>
      <c r="F50" s="273" t="s">
        <v>333</v>
      </c>
      <c r="G50" s="24"/>
      <c r="H50" s="20"/>
      <c r="I50" s="190" t="str">
        <f>IFERROR(INDEX('Data Input'!$J$1:$BF$3,3,MATCH(MouseList[[#This Row],[Tx starts]],'Data Input'!$J$1:$BF$1,1)),"")</f>
        <v/>
      </c>
      <c r="J50" s="155" t="str">
        <f>IFERROR(INDEX(TV[],MATCH(VALUE(MouseList[[#This Row],[Day '# before Tx starts]]),TV[Day '#],0),MATCH(TEXT(MouseList[[#This Row],[Mouse '#]],0),TV[#Headers],0)),"")</f>
        <v/>
      </c>
      <c r="K50" s="167" t="str">
        <f>IF(MouseList[[#This Row],[Tx starts]]=0,"",MouseList[[#This Row],[Tx starts]]+MAX($AF$15:$AF$17)-1)</f>
        <v/>
      </c>
      <c r="L50" s="20"/>
      <c r="M50" s="18" t="b">
        <v>0</v>
      </c>
      <c r="N50" s="18"/>
      <c r="O50" s="156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>77490000811.350998</v>
      </c>
      <c r="P50" s="111">
        <f>IF(MouseList[[#This Row],[Tag '#]]="","",RANK(MouseList[[#This Row],[Value for RDM]],MouseList[Value for RDM]))</f>
        <v>44</v>
      </c>
      <c r="Q50" s="110" t="str">
        <f>IFERROR(VLOOKUP(MouseList[[#This Row],[Group]],TreatmentGroup[],2,FALSE)*1000+MouseList[[#This Row],[Mouse '#]],"")</f>
        <v/>
      </c>
      <c r="R50" s="110" t="str">
        <f>IFERROR(RANK(MouseList[[#This Row],[Value for sorting]],MouseList[Value for sorting],1),"")</f>
        <v/>
      </c>
      <c r="S50" s="1"/>
      <c r="T50" s="1"/>
      <c r="U50" s="1"/>
      <c r="V50" s="1"/>
      <c r="W50" s="1"/>
      <c r="X50" s="1"/>
    </row>
    <row r="51" spans="1:24">
      <c r="A51" s="1">
        <v>50</v>
      </c>
      <c r="B51" s="18">
        <v>850</v>
      </c>
      <c r="C51" s="119">
        <v>747621</v>
      </c>
      <c r="D51" s="159">
        <v>14.25</v>
      </c>
      <c r="E51" s="18"/>
      <c r="F51" s="273" t="s">
        <v>333</v>
      </c>
      <c r="G51" s="24"/>
      <c r="H51" s="20"/>
      <c r="I51" s="190" t="str">
        <f>IFERROR(INDEX('Data Input'!$J$1:$BF$3,3,MATCH(MouseList[[#This Row],[Tx starts]],'Data Input'!$J$1:$BF$1,1)),"")</f>
        <v/>
      </c>
      <c r="J51" s="155" t="str">
        <f>IFERROR(INDEX(TV[],MATCH(VALUE(MouseList[[#This Row],[Day '# before Tx starts]]),TV[Day '#],0),MATCH(TEXT(MouseList[[#This Row],[Mouse '#]],0),TV[#Headers],0)),"")</f>
        <v/>
      </c>
      <c r="K51" s="167" t="str">
        <f>IF(MouseList[[#This Row],[Tx starts]]=0,"",MouseList[[#This Row],[Tx starts]]+MAX($AF$15:$AF$17)-1)</f>
        <v/>
      </c>
      <c r="L51" s="20"/>
      <c r="M51" s="18" t="b">
        <v>0</v>
      </c>
      <c r="N51" s="18"/>
      <c r="O51" s="156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>77490000857.449997</v>
      </c>
      <c r="P51" s="111">
        <f>IF(MouseList[[#This Row],[Tag '#]]="","",RANK(MouseList[[#This Row],[Value for RDM]],MouseList[Value for RDM]))</f>
        <v>8</v>
      </c>
      <c r="Q51" s="110" t="str">
        <f>IFERROR(VLOOKUP(MouseList[[#This Row],[Group]],TreatmentGroup[],2,FALSE)*1000+MouseList[[#This Row],[Mouse '#]],"")</f>
        <v/>
      </c>
      <c r="R51" s="110" t="str">
        <f>IFERROR(RANK(MouseList[[#This Row],[Value for sorting]],MouseList[Value for sorting],1),"")</f>
        <v/>
      </c>
      <c r="S51" s="1"/>
      <c r="T51" s="1"/>
      <c r="U51" s="1"/>
      <c r="V51" s="1"/>
      <c r="W51" s="1"/>
      <c r="X51" s="1"/>
    </row>
    <row r="52" spans="1:24" ht="12">
      <c r="A52" s="1">
        <v>51</v>
      </c>
      <c r="B52" s="18">
        <v>851</v>
      </c>
      <c r="C52" s="119">
        <v>747622</v>
      </c>
      <c r="D52" s="159">
        <v>20.399999999999999</v>
      </c>
      <c r="E52" s="18"/>
      <c r="F52" s="273" t="s">
        <v>333</v>
      </c>
      <c r="G52" s="19"/>
      <c r="H52" s="20"/>
      <c r="I52" s="190" t="str">
        <f>IFERROR(INDEX('Data Input'!$J$1:$BF$3,3,MATCH(MouseList[[#This Row],[Tx starts]],'Data Input'!$J$1:$BF$1,1)),"")</f>
        <v/>
      </c>
      <c r="J52" s="155" t="str">
        <f>IFERROR(INDEX(TV[],MATCH(VALUE(MouseList[[#This Row],[Day '# before Tx starts]]),TV[Day '#],0),MATCH(TEXT(MouseList[[#This Row],[Mouse '#]],0),TV[#Headers],0)),"")</f>
        <v/>
      </c>
      <c r="K52" s="167" t="str">
        <f>IF(MouseList[[#This Row],[Tx starts]]=0,"",MouseList[[#This Row],[Tx starts]]+MAX($AF$15:$AF$17)-1)</f>
        <v/>
      </c>
      <c r="L52" s="20"/>
      <c r="M52" s="18" t="b">
        <v>0</v>
      </c>
      <c r="N52" s="18"/>
      <c r="O52" s="156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>77490000795.949005</v>
      </c>
      <c r="P52" s="111">
        <f>IF(MouseList[[#This Row],[Tag '#]]="","",RANK(MouseList[[#This Row],[Value for RDM]],MouseList[Value for RDM]))</f>
        <v>56</v>
      </c>
      <c r="Q52" s="110" t="str">
        <f>IFERROR(VLOOKUP(MouseList[[#This Row],[Group]],TreatmentGroup[],2,FALSE)*1000+MouseList[[#This Row],[Mouse '#]],"")</f>
        <v/>
      </c>
      <c r="R52" s="110" t="str">
        <f>IFERROR(RANK(MouseList[[#This Row],[Value for sorting]],MouseList[Value for sorting],1),"")</f>
        <v/>
      </c>
      <c r="S52" s="1"/>
      <c r="T52" s="1"/>
      <c r="U52" s="1"/>
      <c r="V52" s="1"/>
      <c r="W52" s="1"/>
      <c r="X52" s="1"/>
    </row>
    <row r="53" spans="1:24" ht="12">
      <c r="A53" s="1">
        <v>52</v>
      </c>
      <c r="B53" s="18">
        <v>852</v>
      </c>
      <c r="C53" s="119">
        <v>747622</v>
      </c>
      <c r="D53" s="159">
        <v>13</v>
      </c>
      <c r="E53" s="18"/>
      <c r="F53" s="273" t="s">
        <v>333</v>
      </c>
      <c r="G53" s="19"/>
      <c r="H53" s="20"/>
      <c r="I53" s="190" t="str">
        <f>IFERROR(INDEX('Data Input'!$J$1:$BF$3,3,MATCH(MouseList[[#This Row],[Tx starts]],'Data Input'!$J$1:$BF$1,1)),"")</f>
        <v/>
      </c>
      <c r="J53" s="155" t="str">
        <f>IFERROR(INDEX(TV[],MATCH(VALUE(MouseList[[#This Row],[Day '# before Tx starts]]),TV[Day '#],0),MATCH(TEXT(MouseList[[#This Row],[Mouse '#]],0),TV[#Headers],0)),"")</f>
        <v/>
      </c>
      <c r="K53" s="167" t="str">
        <f>IF(MouseList[[#This Row],[Tx starts]]=0,"",MouseList[[#This Row],[Tx starts]]+MAX($AF$15:$AF$17)-1)</f>
        <v/>
      </c>
      <c r="L53" s="20">
        <v>44519</v>
      </c>
      <c r="M53" s="18" t="b">
        <v>0</v>
      </c>
      <c r="N53" s="18"/>
      <c r="O53" s="156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>77490000869.947998</v>
      </c>
      <c r="P53" s="111">
        <f>IF(MouseList[[#This Row],[Tag '#]]="","",RANK(MouseList[[#This Row],[Value for RDM]],MouseList[Value for RDM]))</f>
        <v>4</v>
      </c>
      <c r="Q53" s="110" t="str">
        <f>IFERROR(VLOOKUP(MouseList[[#This Row],[Group]],TreatmentGroup[],2,FALSE)*1000+MouseList[[#This Row],[Mouse '#]],"")</f>
        <v/>
      </c>
      <c r="R53" s="110" t="str">
        <f>IFERROR(RANK(MouseList[[#This Row],[Value for sorting]],MouseList[Value for sorting],1),"")</f>
        <v/>
      </c>
      <c r="S53" s="1"/>
      <c r="T53" s="1"/>
      <c r="U53" s="1"/>
      <c r="V53" s="1"/>
      <c r="W53" s="1"/>
      <c r="X53" s="1"/>
    </row>
    <row r="54" spans="1:24" ht="12">
      <c r="A54" s="1">
        <v>53</v>
      </c>
      <c r="B54" s="18">
        <v>853</v>
      </c>
      <c r="C54" s="119">
        <v>747622</v>
      </c>
      <c r="D54" s="159">
        <v>20</v>
      </c>
      <c r="E54" s="18"/>
      <c r="F54" s="273" t="s">
        <v>333</v>
      </c>
      <c r="G54" s="19"/>
      <c r="H54" s="20"/>
      <c r="I54" s="190" t="str">
        <f>IFERROR(INDEX('Data Input'!$J$1:$BF$3,3,MATCH(MouseList[[#This Row],[Tx starts]],'Data Input'!$J$1:$BF$1,1)),"")</f>
        <v/>
      </c>
      <c r="J54" s="155" t="str">
        <f>IFERROR(INDEX(TV[],MATCH(VALUE(MouseList[[#This Row],[Day '# before Tx starts]]),TV[Day '#],0),MATCH(TEXT(MouseList[[#This Row],[Mouse '#]],0),TV[#Headers],0)),"")</f>
        <v/>
      </c>
      <c r="K54" s="167" t="str">
        <f>IF(MouseList[[#This Row],[Tx starts]]=0,"",MouseList[[#This Row],[Tx starts]]+MAX($AF$15:$AF$17)-1)</f>
        <v/>
      </c>
      <c r="L54" s="20"/>
      <c r="M54" s="18" t="b">
        <v>0</v>
      </c>
      <c r="N54" s="18"/>
      <c r="O54" s="156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>77490000799.947006</v>
      </c>
      <c r="P54" s="111">
        <f>IF(MouseList[[#This Row],[Tag '#]]="","",RANK(MouseList[[#This Row],[Value for RDM]],MouseList[Value for RDM]))</f>
        <v>55</v>
      </c>
      <c r="Q54" s="110" t="str">
        <f>IFERROR(VLOOKUP(MouseList[[#This Row],[Group]],TreatmentGroup[],2,FALSE)*1000+MouseList[[#This Row],[Mouse '#]],"")</f>
        <v/>
      </c>
      <c r="R54" s="110" t="str">
        <f>IFERROR(RANK(MouseList[[#This Row],[Value for sorting]],MouseList[Value for sorting],1),"")</f>
        <v/>
      </c>
      <c r="S54" s="1"/>
      <c r="T54" s="1"/>
      <c r="U54" s="1"/>
      <c r="V54" s="1"/>
      <c r="W54" s="1"/>
      <c r="X54" s="1"/>
    </row>
    <row r="55" spans="1:24" ht="12">
      <c r="A55" s="1">
        <v>54</v>
      </c>
      <c r="B55" s="18">
        <v>854</v>
      </c>
      <c r="C55" s="119">
        <v>747622</v>
      </c>
      <c r="D55" s="159">
        <v>16.95</v>
      </c>
      <c r="E55" s="18"/>
      <c r="F55" s="273" t="s">
        <v>333</v>
      </c>
      <c r="G55" s="19"/>
      <c r="H55" s="20"/>
      <c r="I55" s="190" t="str">
        <f>IFERROR(INDEX('Data Input'!$J$1:$BF$3,3,MATCH(MouseList[[#This Row],[Tx starts]],'Data Input'!$J$1:$BF$1,1)),"")</f>
        <v/>
      </c>
      <c r="J55" s="155" t="str">
        <f>IFERROR(INDEX(TV[],MATCH(VALUE(MouseList[[#This Row],[Day '# before Tx starts]]),TV[Day '#],0),MATCH(TEXT(MouseList[[#This Row],[Mouse '#]],0),TV[#Headers],0)),"")</f>
        <v/>
      </c>
      <c r="K55" s="167" t="str">
        <f>IF(MouseList[[#This Row],[Tx starts]]=0,"",MouseList[[#This Row],[Tx starts]]+MAX($AF$15:$AF$17)-1)</f>
        <v/>
      </c>
      <c r="L55" s="20"/>
      <c r="M55" s="18" t="b">
        <v>0</v>
      </c>
      <c r="N55" s="224"/>
      <c r="O55" s="156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>77490000830.445999</v>
      </c>
      <c r="P55" s="111">
        <f>IF(MouseList[[#This Row],[Tag '#]]="","",RANK(MouseList[[#This Row],[Value for RDM]],MouseList[Value for RDM]))</f>
        <v>25</v>
      </c>
      <c r="Q55" s="110" t="str">
        <f>IFERROR(VLOOKUP(MouseList[[#This Row],[Group]],TreatmentGroup[],2,FALSE)*1000+MouseList[[#This Row],[Mouse '#]],"")</f>
        <v/>
      </c>
      <c r="R55" s="110" t="str">
        <f>IFERROR(RANK(MouseList[[#This Row],[Value for sorting]],MouseList[Value for sorting],1),"")</f>
        <v/>
      </c>
      <c r="S55" s="1"/>
      <c r="T55" s="1"/>
      <c r="U55" s="1"/>
      <c r="V55" s="1"/>
      <c r="W55" s="1"/>
      <c r="X55" s="1"/>
    </row>
    <row r="56" spans="1:24" ht="12">
      <c r="A56" s="1">
        <v>55</v>
      </c>
      <c r="B56" s="18">
        <v>855</v>
      </c>
      <c r="C56" s="119">
        <v>747622</v>
      </c>
      <c r="D56" s="159">
        <v>19.149999999999999</v>
      </c>
      <c r="E56" s="18"/>
      <c r="F56" s="273" t="s">
        <v>333</v>
      </c>
      <c r="G56" s="19"/>
      <c r="H56" s="20"/>
      <c r="I56" s="190" t="str">
        <f>IFERROR(INDEX('Data Input'!$J$1:$BF$3,3,MATCH(MouseList[[#This Row],[Tx starts]],'Data Input'!$J$1:$BF$1,1)),"")</f>
        <v/>
      </c>
      <c r="J56" s="155" t="str">
        <f>IFERROR(INDEX(TV[],MATCH(VALUE(MouseList[[#This Row],[Day '# before Tx starts]]),TV[Day '#],0),MATCH(TEXT(MouseList[[#This Row],[Mouse '#]],0),TV[#Headers],0)),"")</f>
        <v/>
      </c>
      <c r="K56" s="167" t="str">
        <f>IF(MouseList[[#This Row],[Tx starts]]=0,"",MouseList[[#This Row],[Tx starts]]+MAX($AF$15:$AF$17)-1)</f>
        <v/>
      </c>
      <c r="L56" s="20"/>
      <c r="M56" s="18" t="b">
        <v>0</v>
      </c>
      <c r="N56" s="18"/>
      <c r="O56" s="156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>77490000808.445007</v>
      </c>
      <c r="P56" s="111">
        <f>IF(MouseList[[#This Row],[Tag '#]]="","",RANK(MouseList[[#This Row],[Value for RDM]],MouseList[Value for RDM]))</f>
        <v>48</v>
      </c>
      <c r="Q56" s="110" t="str">
        <f>IFERROR(VLOOKUP(MouseList[[#This Row],[Group]],TreatmentGroup[],2,FALSE)*1000+MouseList[[#This Row],[Mouse '#]],"")</f>
        <v/>
      </c>
      <c r="R56" s="110" t="str">
        <f>IFERROR(RANK(MouseList[[#This Row],[Value for sorting]],MouseList[Value for sorting],1),"")</f>
        <v/>
      </c>
      <c r="S56" s="1"/>
      <c r="T56" s="1"/>
      <c r="U56" s="1"/>
      <c r="V56" s="1"/>
      <c r="W56" s="1"/>
      <c r="X56" s="1"/>
    </row>
    <row r="57" spans="1:24" ht="12">
      <c r="A57" s="1">
        <v>56</v>
      </c>
      <c r="B57" s="18">
        <v>856</v>
      </c>
      <c r="C57" s="119">
        <v>747623</v>
      </c>
      <c r="D57" s="159">
        <v>20.68</v>
      </c>
      <c r="E57" s="18"/>
      <c r="F57" s="273" t="s">
        <v>333</v>
      </c>
      <c r="G57" s="19"/>
      <c r="H57" s="20"/>
      <c r="I57" s="190" t="str">
        <f>IFERROR(INDEX('Data Input'!$J$1:$BF$3,3,MATCH(MouseList[[#This Row],[Tx starts]],'Data Input'!$J$1:$BF$1,1)),"")</f>
        <v/>
      </c>
      <c r="J57" s="155" t="str">
        <f>IFERROR(INDEX(TV[],MATCH(VALUE(MouseList[[#This Row],[Day '# before Tx starts]]),TV[Day '#],0),MATCH(TEXT(MouseList[[#This Row],[Mouse '#]],0),TV[#Headers],0)),"")</f>
        <v/>
      </c>
      <c r="K57" s="167" t="str">
        <f>IF(MouseList[[#This Row],[Tx starts]]=0,"",MouseList[[#This Row],[Tx starts]]+MAX($AF$15:$AF$17)-1)</f>
        <v/>
      </c>
      <c r="L57" s="20"/>
      <c r="M57" s="18" t="b">
        <v>0</v>
      </c>
      <c r="N57" s="18"/>
      <c r="O57" s="156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>77490000793.143997</v>
      </c>
      <c r="P57" s="111">
        <f>IF(MouseList[[#This Row],[Tag '#]]="","",RANK(MouseList[[#This Row],[Value for RDM]],MouseList[Value for RDM]))</f>
        <v>59</v>
      </c>
      <c r="Q57" s="110" t="str">
        <f>IFERROR(VLOOKUP(MouseList[[#This Row],[Group]],TreatmentGroup[],2,FALSE)*1000+MouseList[[#This Row],[Mouse '#]],"")</f>
        <v/>
      </c>
      <c r="R57" s="110" t="str">
        <f>IFERROR(RANK(MouseList[[#This Row],[Value for sorting]],MouseList[Value for sorting],1),"")</f>
        <v/>
      </c>
      <c r="S57" s="1"/>
      <c r="T57" s="1"/>
      <c r="U57" s="1"/>
      <c r="V57" s="1"/>
      <c r="W57" s="1"/>
      <c r="X57" s="1"/>
    </row>
    <row r="58" spans="1:24" ht="12">
      <c r="A58" s="1">
        <v>57</v>
      </c>
      <c r="B58" s="18">
        <v>857</v>
      </c>
      <c r="C58" s="119">
        <v>747623</v>
      </c>
      <c r="D58" s="159">
        <v>16</v>
      </c>
      <c r="E58" s="18"/>
      <c r="F58" s="273" t="s">
        <v>333</v>
      </c>
      <c r="G58" s="19"/>
      <c r="H58" s="20"/>
      <c r="I58" s="190" t="str">
        <f>IFERROR(INDEX('Data Input'!$J$1:$BF$3,3,MATCH(MouseList[[#This Row],[Tx starts]],'Data Input'!$J$1:$BF$1,1)),"")</f>
        <v/>
      </c>
      <c r="J58" s="155" t="str">
        <f>IFERROR(INDEX(TV[],MATCH(VALUE(MouseList[[#This Row],[Day '# before Tx starts]]),TV[Day '#],0),MATCH(TEXT(MouseList[[#This Row],[Mouse '#]],0),TV[#Headers],0)),"")</f>
        <v/>
      </c>
      <c r="K58" s="167" t="str">
        <f>IF(MouseList[[#This Row],[Tx starts]]=0,"",MouseList[[#This Row],[Tx starts]]+MAX($AF$15:$AF$17)-1)</f>
        <v/>
      </c>
      <c r="L58" s="20"/>
      <c r="M58" s="18" t="b">
        <v>0</v>
      </c>
      <c r="N58" s="18"/>
      <c r="O58" s="156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>77490000839.942993</v>
      </c>
      <c r="P58" s="111">
        <f>IF(MouseList[[#This Row],[Tag '#]]="","",RANK(MouseList[[#This Row],[Value for RDM]],MouseList[Value for RDM]))</f>
        <v>19</v>
      </c>
      <c r="Q58" s="110" t="str">
        <f>IFERROR(VLOOKUP(MouseList[[#This Row],[Group]],TreatmentGroup[],2,FALSE)*1000+MouseList[[#This Row],[Mouse '#]],"")</f>
        <v/>
      </c>
      <c r="R58" s="110" t="str">
        <f>IFERROR(RANK(MouseList[[#This Row],[Value for sorting]],MouseList[Value for sorting],1),"")</f>
        <v/>
      </c>
      <c r="S58" s="1"/>
      <c r="T58" s="1"/>
      <c r="U58" s="1"/>
      <c r="V58" s="1"/>
      <c r="W58" s="1"/>
      <c r="X58" s="1"/>
    </row>
    <row r="59" spans="1:24" ht="12">
      <c r="A59" s="1">
        <v>58</v>
      </c>
      <c r="B59" s="18">
        <v>858</v>
      </c>
      <c r="C59" s="119">
        <v>747623</v>
      </c>
      <c r="D59" s="159">
        <v>18.920000000000002</v>
      </c>
      <c r="E59" s="18"/>
      <c r="F59" s="273" t="s">
        <v>333</v>
      </c>
      <c r="G59" s="19"/>
      <c r="H59" s="20"/>
      <c r="I59" s="190" t="str">
        <f>IFERROR(INDEX('Data Input'!$J$1:$BF$3,3,MATCH(MouseList[[#This Row],[Tx starts]],'Data Input'!$J$1:$BF$1,1)),"")</f>
        <v/>
      </c>
      <c r="J59" s="155" t="str">
        <f>IFERROR(INDEX(TV[],MATCH(VALUE(MouseList[[#This Row],[Day '# before Tx starts]]),TV[Day '#],0),MATCH(TEXT(MouseList[[#This Row],[Mouse '#]],0),TV[#Headers],0)),"")</f>
        <v/>
      </c>
      <c r="K59" s="167" t="str">
        <f>IF(MouseList[[#This Row],[Tx starts]]=0,"",MouseList[[#This Row],[Tx starts]]+MAX($AF$15:$AF$17)-1)</f>
        <v/>
      </c>
      <c r="L59" s="20"/>
      <c r="M59" s="18" t="b">
        <v>0</v>
      </c>
      <c r="N59" s="18"/>
      <c r="O59" s="156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>77490000810.742004</v>
      </c>
      <c r="P59" s="111">
        <f>IF(MouseList[[#This Row],[Tag '#]]="","",RANK(MouseList[[#This Row],[Value for RDM]],MouseList[Value for RDM]))</f>
        <v>46</v>
      </c>
      <c r="Q59" s="110" t="str">
        <f>IFERROR(VLOOKUP(MouseList[[#This Row],[Group]],TreatmentGroup[],2,FALSE)*1000+MouseList[[#This Row],[Mouse '#]],"")</f>
        <v/>
      </c>
      <c r="R59" s="110" t="str">
        <f>IFERROR(RANK(MouseList[[#This Row],[Value for sorting]],MouseList[Value for sorting],1),"")</f>
        <v/>
      </c>
      <c r="S59" s="1"/>
      <c r="T59" s="1"/>
      <c r="U59" s="1"/>
      <c r="V59" s="1"/>
      <c r="W59" s="1"/>
      <c r="X59" s="1"/>
    </row>
    <row r="60" spans="1:24" ht="12">
      <c r="A60" s="1">
        <v>59</v>
      </c>
      <c r="B60" s="18">
        <v>859</v>
      </c>
      <c r="C60" s="119">
        <v>747623</v>
      </c>
      <c r="D60" s="159">
        <v>20.7</v>
      </c>
      <c r="E60" s="18"/>
      <c r="F60" s="273" t="s">
        <v>333</v>
      </c>
      <c r="G60" s="19"/>
      <c r="H60" s="20"/>
      <c r="I60" s="190" t="str">
        <f>IFERROR(INDEX('Data Input'!$J$1:$BF$3,3,MATCH(MouseList[[#This Row],[Tx starts]],'Data Input'!$J$1:$BF$1,1)),"")</f>
        <v/>
      </c>
      <c r="J60" s="155" t="str">
        <f>IFERROR(INDEX(TV[],MATCH(VALUE(MouseList[[#This Row],[Day '# before Tx starts]]),TV[Day '#],0),MATCH(TEXT(MouseList[[#This Row],[Mouse '#]],0),TV[#Headers],0)),"")</f>
        <v/>
      </c>
      <c r="K60" s="167" t="str">
        <f>IF(MouseList[[#This Row],[Tx starts]]=0,"",MouseList[[#This Row],[Tx starts]]+MAX($AF$15:$AF$17)-1)</f>
        <v/>
      </c>
      <c r="L60" s="20"/>
      <c r="M60" s="18" t="b">
        <v>0</v>
      </c>
      <c r="N60" s="18"/>
      <c r="O60" s="156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>77490000792.940994</v>
      </c>
      <c r="P60" s="111">
        <f>IF(MouseList[[#This Row],[Tag '#]]="","",RANK(MouseList[[#This Row],[Value for RDM]],MouseList[Value for RDM]))</f>
        <v>60</v>
      </c>
      <c r="Q60" s="110" t="str">
        <f>IFERROR(VLOOKUP(MouseList[[#This Row],[Group]],TreatmentGroup[],2,FALSE)*1000+MouseList[[#This Row],[Mouse '#]],"")</f>
        <v/>
      </c>
      <c r="R60" s="110" t="str">
        <f>IFERROR(RANK(MouseList[[#This Row],[Value for sorting]],MouseList[Value for sorting],1),"")</f>
        <v/>
      </c>
      <c r="S60" s="1"/>
      <c r="T60" s="1"/>
      <c r="U60" s="1"/>
      <c r="V60" s="1"/>
      <c r="W60" s="1"/>
      <c r="X60" s="1"/>
    </row>
    <row r="61" spans="1:24" ht="12">
      <c r="A61" s="1">
        <v>60</v>
      </c>
      <c r="B61" s="18">
        <v>860</v>
      </c>
      <c r="C61" s="119">
        <v>747623</v>
      </c>
      <c r="D61" s="159">
        <v>17.899999999999999</v>
      </c>
      <c r="E61" s="18"/>
      <c r="F61" s="273" t="s">
        <v>333</v>
      </c>
      <c r="G61" s="19"/>
      <c r="H61" s="20"/>
      <c r="I61" s="190" t="str">
        <f>IFERROR(INDEX('Data Input'!$J$1:$BF$3,3,MATCH(MouseList[[#This Row],[Tx starts]],'Data Input'!$J$1:$BF$1,1)),"")</f>
        <v/>
      </c>
      <c r="J61" s="155" t="str">
        <f>IFERROR(INDEX(TV[],MATCH(VALUE(MouseList[[#This Row],[Day '# before Tx starts]]),TV[Day '#],0),MATCH(TEXT(MouseList[[#This Row],[Mouse '#]],0),TV[#Headers],0)),"")</f>
        <v/>
      </c>
      <c r="K61" s="167" t="str">
        <f>IF(MouseList[[#This Row],[Tx starts]]=0,"",MouseList[[#This Row],[Tx starts]]+MAX($AF$15:$AF$17)-1)</f>
        <v/>
      </c>
      <c r="L61" s="20"/>
      <c r="M61" s="18" t="b">
        <v>0</v>
      </c>
      <c r="N61" s="18"/>
      <c r="O61" s="156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>77490000820.940002</v>
      </c>
      <c r="P61" s="111">
        <f>IF(MouseList[[#This Row],[Tag '#]]="","",RANK(MouseList[[#This Row],[Value for RDM]],MouseList[Value for RDM]))</f>
        <v>35</v>
      </c>
      <c r="Q61" s="110" t="str">
        <f>IFERROR(VLOOKUP(MouseList[[#This Row],[Group]],TreatmentGroup[],2,FALSE)*1000+MouseList[[#This Row],[Mouse '#]],"")</f>
        <v/>
      </c>
      <c r="R61" s="110" t="str">
        <f>IFERROR(RANK(MouseList[[#This Row],[Value for sorting]],MouseList[Value for sorting],1),"")</f>
        <v/>
      </c>
      <c r="S61" s="1"/>
      <c r="T61" s="1"/>
      <c r="U61" s="1"/>
      <c r="V61" s="1"/>
      <c r="W61" s="1"/>
      <c r="X61" s="1"/>
    </row>
    <row r="62" spans="1:24" ht="12">
      <c r="B62" s="18"/>
      <c r="C62" s="19"/>
      <c r="D62" s="159" t="str">
        <f>IFERROR(INDEX(DataInput[],MATCH(MouseList[[#This Row],[Mouse '#]],DataInput[Mouse '#],0),MATCH("80% BW",'Data Input'!$3:$3,0)-1)*1.25,"")</f>
        <v/>
      </c>
      <c r="E62" s="18"/>
      <c r="F62" s="18"/>
      <c r="G62" s="19"/>
      <c r="H62" s="20"/>
      <c r="I62" s="190" t="str">
        <f>IFERROR(INDEX('Data Input'!$J$1:$BF$3,3,MATCH(MouseList[[#This Row],[Tx starts]],'Data Input'!$J$1:$BF$1,1)),"")</f>
        <v/>
      </c>
      <c r="J62" s="155" t="str">
        <f>IFERROR(INDEX(TV[],MATCH(VALUE(MouseList[[#This Row],[Day '# before Tx starts]]),TV[Day '#],0),MATCH(TEXT(MouseList[[#This Row],[Mouse '#]],0),TV[#Headers],0)),"")</f>
        <v/>
      </c>
      <c r="K62" s="167" t="str">
        <f>IF(MouseList[[#This Row],[Tx starts]]=0,"",MouseList[[#This Row],[Tx starts]]+MAX($AF$15:$AF$17)-1)</f>
        <v/>
      </c>
      <c r="L62" s="20"/>
      <c r="M62" s="18"/>
      <c r="N62" s="224"/>
      <c r="O62" s="156" t="str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/>
      </c>
      <c r="P62" s="111" t="str">
        <f>IF(MouseList[[#This Row],[Tag '#]]="","",RANK(MouseList[[#This Row],[Value for RDM]],MouseList[Value for RDM]))</f>
        <v/>
      </c>
      <c r="Q62" s="110" t="str">
        <f>IFERROR(VLOOKUP(MouseList[[#This Row],[Group]],TreatmentGroup[],2,FALSE)*1000+MouseList[[#This Row],[Mouse '#]],"")</f>
        <v/>
      </c>
      <c r="R62" s="110" t="str">
        <f>IFERROR(RANK(MouseList[[#This Row],[Value for sorting]],MouseList[Value for sorting],1),"")</f>
        <v/>
      </c>
      <c r="S62" s="1"/>
      <c r="T62" s="1"/>
      <c r="U62" s="1"/>
      <c r="V62" s="1"/>
      <c r="W62" s="1"/>
      <c r="X62" s="1"/>
    </row>
    <row r="63" spans="1:24" ht="12">
      <c r="B63" s="18"/>
      <c r="C63" s="19"/>
      <c r="D63" s="159" t="str">
        <f>IFERROR(INDEX(DataInput[],MATCH(MouseList[[#This Row],[Mouse '#]],DataInput[Mouse '#],0),MATCH("80% BW",'Data Input'!$3:$3,0)-1)*1.25,"")</f>
        <v/>
      </c>
      <c r="E63" s="18"/>
      <c r="F63" s="18"/>
      <c r="G63" s="19"/>
      <c r="H63" s="20"/>
      <c r="I63" s="190" t="str">
        <f>IFERROR(INDEX('Data Input'!$J$1:$BF$3,3,MATCH(MouseList[[#This Row],[Tx starts]],'Data Input'!$J$1:$BF$1,1)),"")</f>
        <v/>
      </c>
      <c r="J63" s="155" t="str">
        <f>IFERROR(INDEX(TV[],MATCH(VALUE(MouseList[[#This Row],[Day '# before Tx starts]]),TV[Day '#],0),MATCH(TEXT(MouseList[[#This Row],[Mouse '#]],0),TV[#Headers],0)),"")</f>
        <v/>
      </c>
      <c r="K63" s="167" t="str">
        <f>IF(MouseList[[#This Row],[Tx starts]]=0,"",MouseList[[#This Row],[Tx starts]]+MAX($AF$15:$AF$17)-1)</f>
        <v/>
      </c>
      <c r="L63" s="20"/>
      <c r="M63" s="18"/>
      <c r="N63" s="224"/>
      <c r="O63" s="156" t="str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/>
      </c>
      <c r="P63" s="111" t="str">
        <f>IF(MouseList[[#This Row],[Tag '#]]="","",RANK(MouseList[[#This Row],[Value for RDM]],MouseList[Value for RDM]))</f>
        <v/>
      </c>
      <c r="Q63" s="110" t="str">
        <f>IFERROR(VLOOKUP(MouseList[[#This Row],[Group]],TreatmentGroup[],2,FALSE)*1000+MouseList[[#This Row],[Mouse '#]],"")</f>
        <v/>
      </c>
      <c r="R63" s="110" t="str">
        <f>IFERROR(RANK(MouseList[[#This Row],[Value for sorting]],MouseList[Value for sorting],1),"")</f>
        <v/>
      </c>
      <c r="S63" s="1"/>
      <c r="T63" s="1"/>
      <c r="U63" s="1"/>
      <c r="V63" s="1"/>
      <c r="W63" s="1"/>
      <c r="X63" s="1"/>
    </row>
    <row r="64" spans="1:24" ht="12">
      <c r="B64" s="18"/>
      <c r="C64" s="19"/>
      <c r="D64" s="159" t="str">
        <f>IFERROR(INDEX(DataInput[],MATCH(MouseList[[#This Row],[Mouse '#]],DataInput[Mouse '#],0),MATCH("80% BW",'Data Input'!$3:$3,0)-1)*1.25,"")</f>
        <v/>
      </c>
      <c r="E64" s="18"/>
      <c r="F64" s="18"/>
      <c r="G64" s="19"/>
      <c r="H64" s="20"/>
      <c r="I64" s="190" t="str">
        <f>IFERROR(INDEX('Data Input'!$J$1:$BF$3,3,MATCH(MouseList[[#This Row],[Tx starts]],'Data Input'!$J$1:$BF$1,1)),"")</f>
        <v/>
      </c>
      <c r="J64" s="155" t="str">
        <f>IFERROR(INDEX(TV[],MATCH(VALUE(MouseList[[#This Row],[Day '# before Tx starts]]),TV[Day '#],0),MATCH(TEXT(MouseList[[#This Row],[Mouse '#]],0),TV[#Headers],0)),"")</f>
        <v/>
      </c>
      <c r="K64" s="167" t="str">
        <f>IF(MouseList[[#This Row],[Tx starts]]=0,"",MouseList[[#This Row],[Tx starts]]+MAX($AF$15:$AF$17)-1)</f>
        <v/>
      </c>
      <c r="L64" s="20"/>
      <c r="M64" s="18"/>
      <c r="N64" s="18"/>
      <c r="O64" s="156" t="str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/>
      </c>
      <c r="P64" s="111" t="str">
        <f>IF(MouseList[[#This Row],[Tag '#]]="","",RANK(MouseList[[#This Row],[Value for RDM]],MouseList[Value for RDM]))</f>
        <v/>
      </c>
      <c r="Q64" s="110" t="str">
        <f>IFERROR(VLOOKUP(MouseList[[#This Row],[Group]],TreatmentGroup[],2,FALSE)*1000+MouseList[[#This Row],[Mouse '#]],"")</f>
        <v/>
      </c>
      <c r="R64" s="110" t="str">
        <f>IFERROR(RANK(MouseList[[#This Row],[Value for sorting]],MouseList[Value for sorting],1),"")</f>
        <v/>
      </c>
      <c r="S64" s="1"/>
      <c r="T64" s="1"/>
      <c r="U64" s="1"/>
      <c r="V64" s="1"/>
      <c r="W64" s="1"/>
      <c r="X64" s="1"/>
    </row>
    <row r="65" spans="2:24" ht="12">
      <c r="B65" s="18"/>
      <c r="C65" s="19"/>
      <c r="D65" s="159" t="str">
        <f>IFERROR(INDEX(DataInput[],MATCH(MouseList[[#This Row],[Mouse '#]],DataInput[Mouse '#],0),MATCH("80% BW",'Data Input'!$3:$3,0)-1)*1.25,"")</f>
        <v/>
      </c>
      <c r="E65" s="18"/>
      <c r="F65" s="18"/>
      <c r="G65" s="19"/>
      <c r="H65" s="20"/>
      <c r="I65" s="190" t="str">
        <f>IFERROR(INDEX('Data Input'!$J$1:$BF$3,3,MATCH(MouseList[[#This Row],[Tx starts]],'Data Input'!$J$1:$BF$1,1)),"")</f>
        <v/>
      </c>
      <c r="J65" s="155" t="str">
        <f>IFERROR(INDEX(TV[],MATCH(VALUE(MouseList[[#This Row],[Day '# before Tx starts]]),TV[Day '#],0),MATCH(TEXT(MouseList[[#This Row],[Mouse '#]],0),TV[#Headers],0)),"")</f>
        <v/>
      </c>
      <c r="K65" s="167" t="str">
        <f>IF(MouseList[[#This Row],[Tx starts]]=0,"",MouseList[[#This Row],[Tx starts]]+MAX($AF$15:$AF$17)-1)</f>
        <v/>
      </c>
      <c r="L65" s="20"/>
      <c r="M65" s="18"/>
      <c r="N65" s="18"/>
      <c r="O65" s="156" t="str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/>
      </c>
      <c r="P65" s="111" t="str">
        <f>IF(MouseList[[#This Row],[Tag '#]]="","",RANK(MouseList[[#This Row],[Value for RDM]],MouseList[Value for RDM]))</f>
        <v/>
      </c>
      <c r="Q65" s="110" t="str">
        <f>IFERROR(VLOOKUP(MouseList[[#This Row],[Group]],TreatmentGroup[],2,FALSE)*1000+MouseList[[#This Row],[Mouse '#]],"")</f>
        <v/>
      </c>
      <c r="R65" s="110" t="str">
        <f>IFERROR(RANK(MouseList[[#This Row],[Value for sorting]],MouseList[Value for sorting],1),"")</f>
        <v/>
      </c>
      <c r="S65" s="1"/>
      <c r="T65" s="1"/>
      <c r="U65" s="1"/>
      <c r="V65" s="1"/>
      <c r="W65" s="1"/>
      <c r="X65" s="1"/>
    </row>
    <row r="66" spans="2:24" ht="12">
      <c r="B66" s="18"/>
      <c r="C66" s="19"/>
      <c r="D66" s="159" t="str">
        <f>IFERROR(INDEX(DataInput[],MATCH(MouseList[[#This Row],[Mouse '#]],DataInput[Mouse '#],0),MATCH("80% BW",'Data Input'!$3:$3,0)-1)*1.25,"")</f>
        <v/>
      </c>
      <c r="E66" s="18"/>
      <c r="F66" s="18"/>
      <c r="G66" s="19"/>
      <c r="H66" s="20"/>
      <c r="I66" s="190" t="str">
        <f>IFERROR(INDEX('Data Input'!$J$1:$BF$3,3,MATCH(MouseList[[#This Row],[Tx starts]],'Data Input'!$J$1:$BF$1,1)),"")</f>
        <v/>
      </c>
      <c r="J66" s="155" t="str">
        <f>IFERROR(INDEX(TV[],MATCH(VALUE(MouseList[[#This Row],[Day '# before Tx starts]]),TV[Day '#],0),MATCH(TEXT(MouseList[[#This Row],[Mouse '#]],0),TV[#Headers],0)),"")</f>
        <v/>
      </c>
      <c r="K66" s="167" t="str">
        <f>IF(MouseList[[#This Row],[Tx starts]]=0,"",MouseList[[#This Row],[Tx starts]]+MAX($AF$15:$AF$17)-1)</f>
        <v/>
      </c>
      <c r="L66" s="20"/>
      <c r="M66" s="18"/>
      <c r="N66" s="18"/>
      <c r="O66" s="156" t="str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/>
      </c>
      <c r="P66" s="111" t="str">
        <f>IF(MouseList[[#This Row],[Tag '#]]="","",RANK(MouseList[[#This Row],[Value for RDM]],MouseList[Value for RDM]))</f>
        <v/>
      </c>
      <c r="Q66" s="110" t="str">
        <f>IFERROR(VLOOKUP(MouseList[[#This Row],[Group]],TreatmentGroup[],2,FALSE)*1000+MouseList[[#This Row],[Mouse '#]],"")</f>
        <v/>
      </c>
      <c r="R66" s="110" t="str">
        <f>IFERROR(RANK(MouseList[[#This Row],[Value for sorting]],MouseList[Value for sorting],1),"")</f>
        <v/>
      </c>
      <c r="S66" s="1"/>
      <c r="T66" s="1"/>
      <c r="U66" s="1"/>
      <c r="V66" s="1"/>
      <c r="W66" s="1"/>
      <c r="X66" s="1"/>
    </row>
    <row r="67" spans="2:24" ht="12">
      <c r="B67" s="18"/>
      <c r="C67" s="19"/>
      <c r="D67" s="159" t="str">
        <f>IFERROR(INDEX(DataInput[],MATCH(MouseList[[#This Row],[Mouse '#]],DataInput[Mouse '#],0),MATCH("80% BW",'Data Input'!$3:$3,0)-1)*1.25,"")</f>
        <v/>
      </c>
      <c r="E67" s="18"/>
      <c r="F67" s="18"/>
      <c r="G67" s="19"/>
      <c r="H67" s="20"/>
      <c r="I67" s="190" t="str">
        <f>IFERROR(INDEX('Data Input'!$J$1:$BF$3,3,MATCH(MouseList[[#This Row],[Tx starts]],'Data Input'!$J$1:$BF$1,1)),"")</f>
        <v/>
      </c>
      <c r="J67" s="155" t="str">
        <f>IFERROR(INDEX(TV[],MATCH(VALUE(MouseList[[#This Row],[Day '# before Tx starts]]),TV[Day '#],0),MATCH(TEXT(MouseList[[#This Row],[Mouse '#]],0),TV[#Headers],0)),"")</f>
        <v/>
      </c>
      <c r="K67" s="167" t="str">
        <f>IF(MouseList[[#This Row],[Tx starts]]=0,"",MouseList[[#This Row],[Tx starts]]+MAX($AF$15:$AF$17)-1)</f>
        <v/>
      </c>
      <c r="L67" s="20"/>
      <c r="M67" s="18"/>
      <c r="N67" s="18"/>
      <c r="O67" s="156" t="str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/>
      </c>
      <c r="P67" s="111" t="str">
        <f>IF(MouseList[[#This Row],[Tag '#]]="","",RANK(MouseList[[#This Row],[Value for RDM]],MouseList[Value for RDM]))</f>
        <v/>
      </c>
      <c r="Q67" s="110" t="str">
        <f>IFERROR(VLOOKUP(MouseList[[#This Row],[Group]],TreatmentGroup[],2,FALSE)*1000+MouseList[[#This Row],[Mouse '#]],"")</f>
        <v/>
      </c>
      <c r="R67" s="110" t="str">
        <f>IFERROR(RANK(MouseList[[#This Row],[Value for sorting]],MouseList[Value for sorting],1),"")</f>
        <v/>
      </c>
      <c r="S67" s="1"/>
      <c r="T67" s="1"/>
      <c r="U67" s="1"/>
      <c r="V67" s="1"/>
      <c r="W67" s="1"/>
      <c r="X67" s="1"/>
    </row>
    <row r="68" spans="2:24" ht="12">
      <c r="B68" s="18"/>
      <c r="C68" s="19"/>
      <c r="D68" s="159" t="str">
        <f>IFERROR(INDEX(DataInput[],MATCH(MouseList[[#This Row],[Mouse '#]],DataInput[Mouse '#],0),MATCH("80% BW",'Data Input'!$3:$3,0)-1)*1.25,"")</f>
        <v/>
      </c>
      <c r="E68" s="18"/>
      <c r="F68" s="18"/>
      <c r="G68" s="19"/>
      <c r="H68" s="20"/>
      <c r="I68" s="190" t="str">
        <f>IFERROR(INDEX('Data Input'!$J$1:$BF$3,3,MATCH(MouseList[[#This Row],[Tx starts]],'Data Input'!$J$1:$BF$1,1)),"")</f>
        <v/>
      </c>
      <c r="J68" s="155" t="str">
        <f>IFERROR(INDEX(TV[],MATCH(VALUE(MouseList[[#This Row],[Day '# before Tx starts]]),TV[Day '#],0),MATCH(TEXT(MouseList[[#This Row],[Mouse '#]],0),TV[#Headers],0)),"")</f>
        <v/>
      </c>
      <c r="K68" s="167" t="str">
        <f>IF(MouseList[[#This Row],[Tx starts]]=0,"",MouseList[[#This Row],[Tx starts]]+MAX($AF$15:$AF$17)-1)</f>
        <v/>
      </c>
      <c r="L68" s="20"/>
      <c r="M68" s="18"/>
      <c r="N68" s="18"/>
      <c r="O68" s="156" t="str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/>
      </c>
      <c r="P68" s="111" t="str">
        <f>IF(MouseList[[#This Row],[Tag '#]]="","",RANK(MouseList[[#This Row],[Value for RDM]],MouseList[Value for RDM]))</f>
        <v/>
      </c>
      <c r="Q68" s="110" t="str">
        <f>IFERROR(VLOOKUP(MouseList[[#This Row],[Group]],TreatmentGroup[],2,FALSE)*1000+MouseList[[#This Row],[Mouse '#]],"")</f>
        <v/>
      </c>
      <c r="R68" s="110" t="str">
        <f>IFERROR(RANK(MouseList[[#This Row],[Value for sorting]],MouseList[Value for sorting],1),"")</f>
        <v/>
      </c>
      <c r="S68" s="1"/>
      <c r="T68" s="1"/>
      <c r="U68" s="1"/>
      <c r="V68" s="1"/>
      <c r="W68" s="1"/>
      <c r="X68" s="1"/>
    </row>
    <row r="69" spans="2:24" ht="12">
      <c r="B69" s="18"/>
      <c r="C69" s="19"/>
      <c r="D69" s="159" t="str">
        <f>IFERROR(INDEX(DataInput[],MATCH(MouseList[[#This Row],[Mouse '#]],DataInput[Mouse '#],0),MATCH("80% BW",'Data Input'!$3:$3,0)-1)*1.25,"")</f>
        <v/>
      </c>
      <c r="E69" s="18"/>
      <c r="F69" s="18"/>
      <c r="G69" s="19"/>
      <c r="H69" s="20"/>
      <c r="I69" s="190" t="str">
        <f>IFERROR(INDEX('Data Input'!$J$1:$BF$3,3,MATCH(MouseList[[#This Row],[Tx starts]],'Data Input'!$J$1:$BF$1,1)),"")</f>
        <v/>
      </c>
      <c r="J69" s="155" t="str">
        <f>IFERROR(INDEX(TV[],MATCH(VALUE(MouseList[[#This Row],[Day '# before Tx starts]]),TV[Day '#],0),MATCH(TEXT(MouseList[[#This Row],[Mouse '#]],0),TV[#Headers],0)),"")</f>
        <v/>
      </c>
      <c r="K69" s="167" t="str">
        <f>IF(MouseList[[#This Row],[Tx starts]]=0,"",MouseList[[#This Row],[Tx starts]]+MAX($AF$15:$AF$17)-1)</f>
        <v/>
      </c>
      <c r="L69" s="20"/>
      <c r="M69" s="18"/>
      <c r="N69" s="18"/>
      <c r="O69" s="156" t="str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/>
      </c>
      <c r="P69" s="111" t="str">
        <f>IF(MouseList[[#This Row],[Tag '#]]="","",RANK(MouseList[[#This Row],[Value for RDM]],MouseList[Value for RDM]))</f>
        <v/>
      </c>
      <c r="Q69" s="110" t="str">
        <f>IFERROR(VLOOKUP(MouseList[[#This Row],[Group]],TreatmentGroup[],2,FALSE)*1000+MouseList[[#This Row],[Mouse '#]],"")</f>
        <v/>
      </c>
      <c r="R69" s="110" t="str">
        <f>IFERROR(RANK(MouseList[[#This Row],[Value for sorting]],MouseList[Value for sorting],1),"")</f>
        <v/>
      </c>
      <c r="S69" s="1"/>
      <c r="T69" s="1"/>
      <c r="U69" s="1"/>
      <c r="V69" s="1"/>
      <c r="W69" s="1"/>
      <c r="X69" s="1"/>
    </row>
    <row r="70" spans="2:24" ht="12">
      <c r="B70" s="18"/>
      <c r="C70" s="19"/>
      <c r="D70" s="159" t="str">
        <f>IFERROR(INDEX(DataInput[],MATCH(MouseList[[#This Row],[Mouse '#]],DataInput[Mouse '#],0),MATCH("80% BW",'Data Input'!$3:$3,0)-1)*1.25,"")</f>
        <v/>
      </c>
      <c r="E70" s="18"/>
      <c r="F70" s="18"/>
      <c r="G70" s="19"/>
      <c r="H70" s="20"/>
      <c r="I70" s="190" t="str">
        <f>IFERROR(INDEX('Data Input'!$J$1:$BF$3,3,MATCH(MouseList[[#This Row],[Tx starts]],'Data Input'!$J$1:$BF$1,1)),"")</f>
        <v/>
      </c>
      <c r="J70" s="155" t="str">
        <f>IFERROR(INDEX(TV[],MATCH(VALUE(MouseList[[#This Row],[Day '# before Tx starts]]),TV[Day '#],0),MATCH(TEXT(MouseList[[#This Row],[Mouse '#]],0),TV[#Headers],0)),"")</f>
        <v/>
      </c>
      <c r="K70" s="167" t="str">
        <f>IF(MouseList[[#This Row],[Tx starts]]=0,"",MouseList[[#This Row],[Tx starts]]+MAX($AF$15:$AF$17)-1)</f>
        <v/>
      </c>
      <c r="L70" s="20"/>
      <c r="M70" s="18"/>
      <c r="N70" s="224"/>
      <c r="O70" s="156" t="str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/>
      </c>
      <c r="P70" s="111" t="str">
        <f>IF(MouseList[[#This Row],[Tag '#]]="","",RANK(MouseList[[#This Row],[Value for RDM]],MouseList[Value for RDM]))</f>
        <v/>
      </c>
      <c r="Q70" s="110" t="str">
        <f>IFERROR(VLOOKUP(MouseList[[#This Row],[Group]],TreatmentGroup[],2,FALSE)*1000+MouseList[[#This Row],[Mouse '#]],"")</f>
        <v/>
      </c>
      <c r="R70" s="110" t="str">
        <f>IFERROR(RANK(MouseList[[#This Row],[Value for sorting]],MouseList[Value for sorting],1),"")</f>
        <v/>
      </c>
      <c r="S70" s="1"/>
      <c r="T70" s="1"/>
      <c r="U70" s="1"/>
      <c r="V70" s="1"/>
      <c r="W70" s="1"/>
      <c r="X70" s="1"/>
    </row>
    <row r="71" spans="2:24" ht="12">
      <c r="B71" s="18"/>
      <c r="C71" s="19"/>
      <c r="D71" s="159" t="str">
        <f>IFERROR(INDEX(DataInput[],MATCH(MouseList[[#This Row],[Mouse '#]],DataInput[Mouse '#],0),MATCH("80% BW",'Data Input'!$3:$3,0)-1)*1.25,"")</f>
        <v/>
      </c>
      <c r="E71" s="18"/>
      <c r="F71" s="18"/>
      <c r="G71" s="19"/>
      <c r="H71" s="20"/>
      <c r="I71" s="190" t="str">
        <f>IFERROR(INDEX('Data Input'!$J$1:$BF$3,3,MATCH(MouseList[[#This Row],[Tx starts]],'Data Input'!$J$1:$BF$1,1)),"")</f>
        <v/>
      </c>
      <c r="J71" s="155" t="str">
        <f>IFERROR(INDEX(TV[],MATCH(VALUE(MouseList[[#This Row],[Day '# before Tx starts]]),TV[Day '#],0),MATCH(TEXT(MouseList[[#This Row],[Mouse '#]],0),TV[#Headers],0)),"")</f>
        <v/>
      </c>
      <c r="K71" s="167" t="str">
        <f>IF(MouseList[[#This Row],[Tx starts]]=0,"",MouseList[[#This Row],[Tx starts]]+MAX($AF$15:$AF$17)-1)</f>
        <v/>
      </c>
      <c r="L71" s="20"/>
      <c r="M71" s="18"/>
      <c r="N71" s="18"/>
      <c r="O71" s="156" t="str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/>
      </c>
      <c r="P71" s="111" t="str">
        <f>IF(MouseList[[#This Row],[Tag '#]]="","",RANK(MouseList[[#This Row],[Value for RDM]],MouseList[Value for RDM]))</f>
        <v/>
      </c>
      <c r="Q71" s="110" t="str">
        <f>IFERROR(VLOOKUP(MouseList[[#This Row],[Group]],TreatmentGroup[],2,FALSE)*1000+MouseList[[#This Row],[Mouse '#]],"")</f>
        <v/>
      </c>
      <c r="R71" s="110" t="str">
        <f>IFERROR(RANK(MouseList[[#This Row],[Value for sorting]],MouseList[Value for sorting],1),"")</f>
        <v/>
      </c>
      <c r="S71" s="1"/>
      <c r="T71" s="1"/>
      <c r="U71" s="1"/>
      <c r="V71" s="1"/>
      <c r="W71" s="1"/>
      <c r="X71" s="1"/>
    </row>
    <row r="72" spans="2:24" ht="12">
      <c r="B72" s="18"/>
      <c r="C72" s="19"/>
      <c r="D72" s="159" t="str">
        <f>IFERROR(INDEX(DataInput[],MATCH(MouseList[[#This Row],[Mouse '#]],DataInput[Mouse '#],0),MATCH("80% BW",'Data Input'!$3:$3,0)-1)*1.25,"")</f>
        <v/>
      </c>
      <c r="E72" s="18"/>
      <c r="F72" s="18"/>
      <c r="G72" s="19"/>
      <c r="H72" s="20"/>
      <c r="I72" s="190" t="str">
        <f>IFERROR(INDEX('Data Input'!$J$1:$BF$3,3,MATCH(MouseList[[#This Row],[Tx starts]],'Data Input'!$J$1:$BF$1,1)),"")</f>
        <v/>
      </c>
      <c r="J72" s="155" t="str">
        <f>IFERROR(INDEX(TV[],MATCH(VALUE(MouseList[[#This Row],[Day '# before Tx starts]]),TV[Day '#],0),MATCH(TEXT(MouseList[[#This Row],[Mouse '#]],0),TV[#Headers],0)),"")</f>
        <v/>
      </c>
      <c r="K72" s="167" t="str">
        <f>IF(MouseList[[#This Row],[Tx starts]]=0,"",MouseList[[#This Row],[Tx starts]]+MAX($AF$15:$AF$17)-1)</f>
        <v/>
      </c>
      <c r="L72" s="20"/>
      <c r="M72" s="18"/>
      <c r="N72" s="18"/>
      <c r="O72" s="156" t="str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/>
      </c>
      <c r="P72" s="111" t="str">
        <f>IF(MouseList[[#This Row],[Tag '#]]="","",RANK(MouseList[[#This Row],[Value for RDM]],MouseList[Value for RDM]))</f>
        <v/>
      </c>
      <c r="Q72" s="110" t="str">
        <f>IFERROR(VLOOKUP(MouseList[[#This Row],[Group]],TreatmentGroup[],2,FALSE)*1000+MouseList[[#This Row],[Mouse '#]],"")</f>
        <v/>
      </c>
      <c r="R72" s="110" t="str">
        <f>IFERROR(RANK(MouseList[[#This Row],[Value for sorting]],MouseList[Value for sorting],1),"")</f>
        <v/>
      </c>
      <c r="S72" s="1"/>
      <c r="T72" s="1"/>
      <c r="U72" s="1"/>
      <c r="V72" s="1"/>
      <c r="W72" s="1"/>
      <c r="X72" s="1"/>
    </row>
    <row r="73" spans="2:24" ht="12">
      <c r="B73" s="18"/>
      <c r="C73" s="19"/>
      <c r="D73" s="159" t="str">
        <f>IFERROR(INDEX(DataInput[],MATCH(MouseList[[#This Row],[Mouse '#]],DataInput[Mouse '#],0),MATCH("80% BW",'Data Input'!$3:$3,0)-1)*1.25,"")</f>
        <v/>
      </c>
      <c r="E73" s="18"/>
      <c r="F73" s="18"/>
      <c r="G73" s="19"/>
      <c r="H73" s="20"/>
      <c r="I73" s="190" t="str">
        <f>IFERROR(INDEX('Data Input'!$J$1:$BF$3,3,MATCH(MouseList[[#This Row],[Tx starts]],'Data Input'!$J$1:$BF$1,1)),"")</f>
        <v/>
      </c>
      <c r="J73" s="155" t="str">
        <f>IFERROR(INDEX(TV[],MATCH(VALUE(MouseList[[#This Row],[Day '# before Tx starts]]),TV[Day '#],0),MATCH(TEXT(MouseList[[#This Row],[Mouse '#]],0),TV[#Headers],0)),"")</f>
        <v/>
      </c>
      <c r="K73" s="167" t="str">
        <f>IF(MouseList[[#This Row],[Tx starts]]=0,"",MouseList[[#This Row],[Tx starts]]+MAX($AF$15:$AF$17)-1)</f>
        <v/>
      </c>
      <c r="L73" s="20"/>
      <c r="M73" s="18"/>
      <c r="N73" s="18"/>
      <c r="O73" s="156" t="str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/>
      </c>
      <c r="P73" s="111" t="str">
        <f>IF(MouseList[[#This Row],[Tag '#]]="","",RANK(MouseList[[#This Row],[Value for RDM]],MouseList[Value for RDM]))</f>
        <v/>
      </c>
      <c r="Q73" s="110" t="str">
        <f>IFERROR(VLOOKUP(MouseList[[#This Row],[Group]],TreatmentGroup[],2,FALSE)*1000+MouseList[[#This Row],[Mouse '#]],"")</f>
        <v/>
      </c>
      <c r="R73" s="110" t="str">
        <f>IFERROR(RANK(MouseList[[#This Row],[Value for sorting]],MouseList[Value for sorting],1),"")</f>
        <v/>
      </c>
      <c r="S73" s="1"/>
      <c r="T73" s="1"/>
      <c r="U73" s="1"/>
      <c r="V73" s="1"/>
      <c r="W73" s="1"/>
      <c r="X73" s="1"/>
    </row>
    <row r="74" spans="2:24" ht="12">
      <c r="B74" s="18"/>
      <c r="C74" s="19"/>
      <c r="D74" s="159" t="str">
        <f>IFERROR(INDEX(DataInput[],MATCH(MouseList[[#This Row],[Mouse '#]],DataInput[Mouse '#],0),MATCH("80% BW",'Data Input'!$3:$3,0)-1)*1.25,"")</f>
        <v/>
      </c>
      <c r="E74" s="18"/>
      <c r="F74" s="18"/>
      <c r="G74" s="19"/>
      <c r="H74" s="20"/>
      <c r="I74" s="190" t="str">
        <f>IFERROR(INDEX('Data Input'!$J$1:$BF$3,3,MATCH(MouseList[[#This Row],[Tx starts]],'Data Input'!$J$1:$BF$1,1)),"")</f>
        <v/>
      </c>
      <c r="J74" s="155" t="str">
        <f>IFERROR(INDEX(TV[],MATCH(VALUE(MouseList[[#This Row],[Day '# before Tx starts]]),TV[Day '#],0),MATCH(TEXT(MouseList[[#This Row],[Mouse '#]],0),TV[#Headers],0)),"")</f>
        <v/>
      </c>
      <c r="K74" s="167" t="str">
        <f>IF(MouseList[[#This Row],[Tx starts]]=0,"",MouseList[[#This Row],[Tx starts]]+MAX($AF$15:$AF$17)-1)</f>
        <v/>
      </c>
      <c r="L74" s="20"/>
      <c r="M74" s="18"/>
      <c r="N74" s="224"/>
      <c r="O74" s="156" t="str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/>
      </c>
      <c r="P74" s="111" t="str">
        <f>IF(MouseList[[#This Row],[Tag '#]]="","",RANK(MouseList[[#This Row],[Value for RDM]],MouseList[Value for RDM]))</f>
        <v/>
      </c>
      <c r="Q74" s="110" t="str">
        <f>IFERROR(VLOOKUP(MouseList[[#This Row],[Group]],TreatmentGroup[],2,FALSE)*1000+MouseList[[#This Row],[Mouse '#]],"")</f>
        <v/>
      </c>
      <c r="R74" s="110" t="str">
        <f>IFERROR(RANK(MouseList[[#This Row],[Value for sorting]],MouseList[Value for sorting],1),"")</f>
        <v/>
      </c>
      <c r="S74" s="1"/>
      <c r="T74" s="1"/>
      <c r="U74" s="1"/>
      <c r="V74" s="1"/>
      <c r="W74" s="1"/>
      <c r="X74" s="1"/>
    </row>
    <row r="75" spans="2:24" ht="12">
      <c r="B75" s="18"/>
      <c r="C75" s="19"/>
      <c r="D75" s="159" t="str">
        <f>IFERROR(INDEX(DataInput[],MATCH(MouseList[[#This Row],[Mouse '#]],DataInput[Mouse '#],0),MATCH("80% BW",'Data Input'!$3:$3,0)-1)*1.25,"")</f>
        <v/>
      </c>
      <c r="E75" s="18"/>
      <c r="F75" s="18"/>
      <c r="G75" s="19"/>
      <c r="H75" s="20"/>
      <c r="I75" s="190" t="str">
        <f>IFERROR(INDEX('Data Input'!$J$1:$BF$3,3,MATCH(MouseList[[#This Row],[Tx starts]],'Data Input'!$J$1:$BF$1,1)),"")</f>
        <v/>
      </c>
      <c r="J75" s="155" t="str">
        <f>IFERROR(INDEX(TV[],MATCH(VALUE(MouseList[[#This Row],[Day '# before Tx starts]]),TV[Day '#],0),MATCH(TEXT(MouseList[[#This Row],[Mouse '#]],0),TV[#Headers],0)),"")</f>
        <v/>
      </c>
      <c r="K75" s="167" t="str">
        <f>IF(MouseList[[#This Row],[Tx starts]]=0,"",MouseList[[#This Row],[Tx starts]]+MAX($AF$15:$AF$17)-1)</f>
        <v/>
      </c>
      <c r="L75" s="20"/>
      <c r="M75" s="18"/>
      <c r="N75" s="18"/>
      <c r="O75" s="156" t="str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/>
      </c>
      <c r="P75" s="111" t="str">
        <f>IF(MouseList[[#This Row],[Tag '#]]="","",RANK(MouseList[[#This Row],[Value for RDM]],MouseList[Value for RDM]))</f>
        <v/>
      </c>
      <c r="Q75" s="110" t="str">
        <f>IFERROR(VLOOKUP(MouseList[[#This Row],[Group]],TreatmentGroup[],2,FALSE)*1000+MouseList[[#This Row],[Mouse '#]],"")</f>
        <v/>
      </c>
      <c r="R75" s="110" t="str">
        <f>IFERROR(RANK(MouseList[[#This Row],[Value for sorting]],MouseList[Value for sorting],1),"")</f>
        <v/>
      </c>
      <c r="S75" s="1"/>
      <c r="T75" s="1"/>
      <c r="U75" s="1"/>
      <c r="V75" s="1"/>
      <c r="W75" s="1"/>
      <c r="X75" s="1"/>
    </row>
    <row r="76" spans="2:24" ht="12">
      <c r="B76" s="18"/>
      <c r="C76" s="19"/>
      <c r="D76" s="159" t="str">
        <f>IFERROR(INDEX(DataInput[],MATCH(MouseList[[#This Row],[Mouse '#]],DataInput[Mouse '#],0),MATCH("80% BW",'Data Input'!$3:$3,0)-1)*1.25,"")</f>
        <v/>
      </c>
      <c r="E76" s="18"/>
      <c r="F76" s="18"/>
      <c r="G76" s="19"/>
      <c r="H76" s="20"/>
      <c r="I76" s="190" t="str">
        <f>IFERROR(INDEX('Data Input'!$J$1:$BF$3,3,MATCH(MouseList[[#This Row],[Tx starts]],'Data Input'!$J$1:$BF$1,1)),"")</f>
        <v/>
      </c>
      <c r="J76" s="155" t="str">
        <f>IFERROR(INDEX(TV[],MATCH(VALUE(MouseList[[#This Row],[Day '# before Tx starts]]),TV[Day '#],0),MATCH(TEXT(MouseList[[#This Row],[Mouse '#]],0),TV[#Headers],0)),"")</f>
        <v/>
      </c>
      <c r="K76" s="167" t="str">
        <f>IF(MouseList[[#This Row],[Tx starts]]=0,"",MouseList[[#This Row],[Tx starts]]+MAX($AF$15:$AF$17)-1)</f>
        <v/>
      </c>
      <c r="L76" s="20"/>
      <c r="M76" s="18"/>
      <c r="N76" s="18"/>
      <c r="O76" s="156" t="str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/>
      </c>
      <c r="P76" s="111" t="str">
        <f>IF(MouseList[[#This Row],[Tag '#]]="","",RANK(MouseList[[#This Row],[Value for RDM]],MouseList[Value for RDM]))</f>
        <v/>
      </c>
      <c r="Q76" s="110" t="str">
        <f>IFERROR(VLOOKUP(MouseList[[#This Row],[Group]],TreatmentGroup[],2,FALSE)*1000+MouseList[[#This Row],[Mouse '#]],"")</f>
        <v/>
      </c>
      <c r="R76" s="110" t="str">
        <f>IFERROR(RANK(MouseList[[#This Row],[Value for sorting]],MouseList[Value for sorting],1),"")</f>
        <v/>
      </c>
      <c r="S76" s="1"/>
      <c r="T76" s="1"/>
      <c r="U76" s="1"/>
      <c r="V76" s="1"/>
      <c r="W76" s="1"/>
      <c r="X76" s="1"/>
    </row>
    <row r="77" spans="2:24" ht="12">
      <c r="B77" s="18"/>
      <c r="C77" s="19"/>
      <c r="D77" s="159" t="str">
        <f>IFERROR(INDEX(DataInput[],MATCH(MouseList[[#This Row],[Mouse '#]],DataInput[Mouse '#],0),MATCH("80% BW",'Data Input'!$3:$3,0)-1)*1.25,"")</f>
        <v/>
      </c>
      <c r="E77" s="18"/>
      <c r="F77" s="18"/>
      <c r="G77" s="19"/>
      <c r="H77" s="20"/>
      <c r="I77" s="190" t="str">
        <f>IFERROR(INDEX('Data Input'!$J$1:$BF$3,3,MATCH(MouseList[[#This Row],[Tx starts]],'Data Input'!$J$1:$BF$1,1)),"")</f>
        <v/>
      </c>
      <c r="J77" s="155" t="str">
        <f>IFERROR(INDEX(TV[],MATCH(VALUE(MouseList[[#This Row],[Day '# before Tx starts]]),TV[Day '#],0),MATCH(TEXT(MouseList[[#This Row],[Mouse '#]],0),TV[#Headers],0)),"")</f>
        <v/>
      </c>
      <c r="K77" s="167" t="str">
        <f>IF(MouseList[[#This Row],[Tx starts]]=0,"",MouseList[[#This Row],[Tx starts]]+MAX($AF$15:$AF$17)-1)</f>
        <v/>
      </c>
      <c r="L77" s="20"/>
      <c r="M77" s="18"/>
      <c r="N77" s="18"/>
      <c r="O77" s="156" t="str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/>
      </c>
      <c r="P77" s="111" t="str">
        <f>IF(MouseList[[#This Row],[Tag '#]]="","",RANK(MouseList[[#This Row],[Value for RDM]],MouseList[Value for RDM]))</f>
        <v/>
      </c>
      <c r="Q77" s="110" t="str">
        <f>IFERROR(VLOOKUP(MouseList[[#This Row],[Group]],TreatmentGroup[],2,FALSE)*1000+MouseList[[#This Row],[Mouse '#]],"")</f>
        <v/>
      </c>
      <c r="R77" s="110" t="str">
        <f>IFERROR(RANK(MouseList[[#This Row],[Value for sorting]],MouseList[Value for sorting],1),"")</f>
        <v/>
      </c>
      <c r="S77" s="1"/>
      <c r="T77" s="1"/>
      <c r="U77" s="1"/>
      <c r="V77" s="1"/>
      <c r="W77" s="1"/>
      <c r="X77" s="1"/>
    </row>
    <row r="78" spans="2:24" ht="12">
      <c r="B78" s="18"/>
      <c r="C78" s="19"/>
      <c r="D78" s="159" t="str">
        <f>IFERROR(INDEX(DataInput[],MATCH(MouseList[[#This Row],[Mouse '#]],DataInput[Mouse '#],0),MATCH("80% BW",'Data Input'!$3:$3,0)-1)*1.25,"")</f>
        <v/>
      </c>
      <c r="E78" s="18"/>
      <c r="F78" s="18"/>
      <c r="G78" s="19"/>
      <c r="H78" s="20"/>
      <c r="I78" s="190" t="str">
        <f>IFERROR(INDEX('Data Input'!$J$1:$BF$3,3,MATCH(MouseList[[#This Row],[Tx starts]],'Data Input'!$J$1:$BF$1,1)),"")</f>
        <v/>
      </c>
      <c r="J78" s="155" t="str">
        <f>IFERROR(INDEX(TV[],MATCH(VALUE(MouseList[[#This Row],[Day '# before Tx starts]]),TV[Day '#],0),MATCH(TEXT(MouseList[[#This Row],[Mouse '#]],0),TV[#Headers],0)),"")</f>
        <v/>
      </c>
      <c r="K78" s="167" t="str">
        <f>IF(MouseList[[#This Row],[Tx starts]]=0,"",MouseList[[#This Row],[Tx starts]]+MAX($AF$15:$AF$17)-1)</f>
        <v/>
      </c>
      <c r="L78" s="20"/>
      <c r="M78" s="18"/>
      <c r="N78" s="18"/>
      <c r="O78" s="156" t="str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/>
      </c>
      <c r="P78" s="111" t="str">
        <f>IF(MouseList[[#This Row],[Tag '#]]="","",RANK(MouseList[[#This Row],[Value for RDM]],MouseList[Value for RDM]))</f>
        <v/>
      </c>
      <c r="Q78" s="110" t="str">
        <f>IFERROR(VLOOKUP(MouseList[[#This Row],[Group]],TreatmentGroup[],2,FALSE)*1000+MouseList[[#This Row],[Mouse '#]],"")</f>
        <v/>
      </c>
      <c r="R78" s="110" t="str">
        <f>IFERROR(RANK(MouseList[[#This Row],[Value for sorting]],MouseList[Value for sorting],1),"")</f>
        <v/>
      </c>
      <c r="S78" s="1"/>
      <c r="T78" s="1"/>
      <c r="U78" s="1"/>
      <c r="V78" s="1"/>
      <c r="W78" s="1"/>
      <c r="X78" s="1"/>
    </row>
    <row r="79" spans="2:24" ht="12">
      <c r="B79" s="18"/>
      <c r="C79" s="19"/>
      <c r="D79" s="159" t="str">
        <f>IFERROR(INDEX(DataInput[],MATCH(MouseList[[#This Row],[Mouse '#]],DataInput[Mouse '#],0),MATCH("80% BW",'Data Input'!$3:$3,0)-1)*1.25,"")</f>
        <v/>
      </c>
      <c r="E79" s="18"/>
      <c r="F79" s="18"/>
      <c r="G79" s="19"/>
      <c r="H79" s="20"/>
      <c r="I79" s="190" t="str">
        <f>IFERROR(INDEX('Data Input'!$J$1:$BF$3,3,MATCH(MouseList[[#This Row],[Tx starts]],'Data Input'!$J$1:$BF$1,1)),"")</f>
        <v/>
      </c>
      <c r="J79" s="155" t="str">
        <f>IFERROR(INDEX(TV[],MATCH(VALUE(MouseList[[#This Row],[Day '# before Tx starts]]),TV[Day '#],0),MATCH(TEXT(MouseList[[#This Row],[Mouse '#]],0),TV[#Headers],0)),"")</f>
        <v/>
      </c>
      <c r="K79" s="167" t="str">
        <f>IF(MouseList[[#This Row],[Tx starts]]=0,"",MouseList[[#This Row],[Tx starts]]+MAX($AF$15:$AF$17)-1)</f>
        <v/>
      </c>
      <c r="L79" s="20"/>
      <c r="M79" s="18"/>
      <c r="N79" s="224"/>
      <c r="O79" s="156" t="str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/>
      </c>
      <c r="P79" s="111" t="str">
        <f>IF(MouseList[[#This Row],[Tag '#]]="","",RANK(MouseList[[#This Row],[Value for RDM]],MouseList[Value for RDM]))</f>
        <v/>
      </c>
      <c r="Q79" s="110" t="str">
        <f>IFERROR(VLOOKUP(MouseList[[#This Row],[Group]],TreatmentGroup[],2,FALSE)*1000+MouseList[[#This Row],[Mouse '#]],"")</f>
        <v/>
      </c>
      <c r="R79" s="110" t="str">
        <f>IFERROR(RANK(MouseList[[#This Row],[Value for sorting]],MouseList[Value for sorting],1),"")</f>
        <v/>
      </c>
      <c r="S79" s="1"/>
      <c r="T79" s="1"/>
      <c r="U79" s="1"/>
      <c r="V79" s="1"/>
      <c r="W79" s="1"/>
      <c r="X79" s="1"/>
    </row>
    <row r="80" spans="2:24" ht="12">
      <c r="B80" s="18"/>
      <c r="C80" s="19"/>
      <c r="D80" s="159" t="str">
        <f>IFERROR(INDEX(DataInput[],MATCH(MouseList[[#This Row],[Mouse '#]],DataInput[Mouse '#],0),MATCH("80% BW",'Data Input'!$3:$3,0)-1)*1.25,"")</f>
        <v/>
      </c>
      <c r="E80" s="18"/>
      <c r="F80" s="18"/>
      <c r="G80" s="19"/>
      <c r="H80" s="20"/>
      <c r="I80" s="190" t="str">
        <f>IFERROR(INDEX('Data Input'!$J$1:$BF$3,3,MATCH(MouseList[[#This Row],[Tx starts]],'Data Input'!$J$1:$BF$1,1)),"")</f>
        <v/>
      </c>
      <c r="J80" s="155" t="str">
        <f>IFERROR(INDEX(TV[],MATCH(VALUE(MouseList[[#This Row],[Day '# before Tx starts]]),TV[Day '#],0),MATCH(TEXT(MouseList[[#This Row],[Mouse '#]],0),TV[#Headers],0)),"")</f>
        <v/>
      </c>
      <c r="K80" s="167" t="str">
        <f>IF(MouseList[[#This Row],[Tx starts]]=0,"",MouseList[[#This Row],[Tx starts]]+MAX($AF$15:$AF$17)-1)</f>
        <v/>
      </c>
      <c r="L80" s="20"/>
      <c r="M80" s="18"/>
      <c r="N80" s="18"/>
      <c r="O80" s="156" t="str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/>
      </c>
      <c r="P80" s="111" t="str">
        <f>IF(MouseList[[#This Row],[Tag '#]]="","",RANK(MouseList[[#This Row],[Value for RDM]],MouseList[Value for RDM]))</f>
        <v/>
      </c>
      <c r="Q80" s="110" t="str">
        <f>IFERROR(VLOOKUP(MouseList[[#This Row],[Group]],TreatmentGroup[],2,FALSE)*1000+MouseList[[#This Row],[Mouse '#]],"")</f>
        <v/>
      </c>
      <c r="R80" s="110" t="str">
        <f>IFERROR(RANK(MouseList[[#This Row],[Value for sorting]],MouseList[Value for sorting],1),"")</f>
        <v/>
      </c>
      <c r="S80" s="1"/>
      <c r="T80" s="1"/>
      <c r="U80" s="1"/>
      <c r="V80" s="1"/>
      <c r="W80" s="1"/>
      <c r="X80" s="1"/>
    </row>
    <row r="81" spans="2:24" ht="12">
      <c r="B81" s="18"/>
      <c r="C81" s="19"/>
      <c r="D81" s="159" t="str">
        <f>IFERROR(INDEX(DataInput[],MATCH(MouseList[[#This Row],[Mouse '#]],DataInput[Mouse '#],0),MATCH("80% BW",'Data Input'!$3:$3,0)-1)*1.25,"")</f>
        <v/>
      </c>
      <c r="E81" s="18"/>
      <c r="F81" s="18"/>
      <c r="G81" s="19"/>
      <c r="H81" s="20"/>
      <c r="I81" s="190" t="str">
        <f>IFERROR(INDEX('Data Input'!$J$1:$BF$3,3,MATCH(MouseList[[#This Row],[Tx starts]],'Data Input'!$J$1:$BF$1,1)),"")</f>
        <v/>
      </c>
      <c r="J81" s="155" t="str">
        <f>IFERROR(INDEX(TV[],MATCH(VALUE(MouseList[[#This Row],[Day '# before Tx starts]]),TV[Day '#],0),MATCH(TEXT(MouseList[[#This Row],[Mouse '#]],0),TV[#Headers],0)),"")</f>
        <v/>
      </c>
      <c r="K81" s="167" t="str">
        <f>IF(MouseList[[#This Row],[Tx starts]]=0,"",MouseList[[#This Row],[Tx starts]]+MAX($AF$15:$AF$17)-1)</f>
        <v/>
      </c>
      <c r="L81" s="20"/>
      <c r="M81" s="18"/>
      <c r="N81" s="18"/>
      <c r="O81" s="156" t="str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/>
      </c>
      <c r="P81" s="111" t="str">
        <f>IF(MouseList[[#This Row],[Tag '#]]="","",RANK(MouseList[[#This Row],[Value for RDM]],MouseList[Value for RDM]))</f>
        <v/>
      </c>
      <c r="Q81" s="110" t="str">
        <f>IFERROR(VLOOKUP(MouseList[[#This Row],[Group]],TreatmentGroup[],2,FALSE)*1000+MouseList[[#This Row],[Mouse '#]],"")</f>
        <v/>
      </c>
      <c r="R81" s="110" t="str">
        <f>IFERROR(RANK(MouseList[[#This Row],[Value for sorting]],MouseList[Value for sorting],1),"")</f>
        <v/>
      </c>
      <c r="S81" s="1"/>
      <c r="T81" s="1"/>
      <c r="U81" s="1"/>
      <c r="V81" s="1"/>
      <c r="W81" s="1"/>
      <c r="X81" s="1"/>
    </row>
    <row r="82" spans="2:24" ht="12">
      <c r="B82" s="18"/>
      <c r="C82" s="19"/>
      <c r="D82" s="159" t="str">
        <f>IFERROR(INDEX(DataInput[],MATCH(MouseList[[#This Row],[Mouse '#]],DataInput[Mouse '#],0),MATCH("80% BW",'Data Input'!$3:$3,0)-1)*1.25,"")</f>
        <v/>
      </c>
      <c r="E82" s="18"/>
      <c r="F82" s="18"/>
      <c r="G82" s="19"/>
      <c r="H82" s="20"/>
      <c r="I82" s="190" t="str">
        <f>IFERROR(INDEX('Data Input'!$J$1:$BF$3,3,MATCH(MouseList[[#This Row],[Tx starts]],'Data Input'!$J$1:$BF$1,1)),"")</f>
        <v/>
      </c>
      <c r="J82" s="155" t="str">
        <f>IFERROR(INDEX(TV[],MATCH(VALUE(MouseList[[#This Row],[Day '# before Tx starts]]),TV[Day '#],0),MATCH(TEXT(MouseList[[#This Row],[Mouse '#]],0),TV[#Headers],0)),"")</f>
        <v/>
      </c>
      <c r="K82" s="167" t="str">
        <f>IF(MouseList[[#This Row],[Tx starts]]=0,"",MouseList[[#This Row],[Tx starts]]+MAX($AF$15:$AF$17)-1)</f>
        <v/>
      </c>
      <c r="L82" s="20"/>
      <c r="M82" s="18"/>
      <c r="N82" s="18"/>
      <c r="O82" s="156" t="str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/>
      </c>
      <c r="P82" s="111" t="str">
        <f>IF(MouseList[[#This Row],[Tag '#]]="","",RANK(MouseList[[#This Row],[Value for RDM]],MouseList[Value for RDM]))</f>
        <v/>
      </c>
      <c r="Q82" s="110" t="str">
        <f>IFERROR(VLOOKUP(MouseList[[#This Row],[Group]],TreatmentGroup[],2,FALSE)*1000+MouseList[[#This Row],[Mouse '#]],"")</f>
        <v/>
      </c>
      <c r="R82" s="110" t="str">
        <f>IFERROR(RANK(MouseList[[#This Row],[Value for sorting]],MouseList[Value for sorting],1),"")</f>
        <v/>
      </c>
      <c r="S82" s="1"/>
      <c r="T82" s="1"/>
      <c r="U82" s="1"/>
      <c r="V82" s="1"/>
      <c r="W82" s="1"/>
      <c r="X82" s="1"/>
    </row>
    <row r="83" spans="2:24" ht="12">
      <c r="B83" s="18"/>
      <c r="C83" s="19"/>
      <c r="D83" s="159" t="str">
        <f>IFERROR(INDEX(DataInput[],MATCH(MouseList[[#This Row],[Mouse '#]],DataInput[Mouse '#],0),MATCH("80% BW",'Data Input'!$3:$3,0)-1)*1.25,"")</f>
        <v/>
      </c>
      <c r="E83" s="18"/>
      <c r="F83" s="18"/>
      <c r="G83" s="19"/>
      <c r="H83" s="20"/>
      <c r="I83" s="190" t="str">
        <f>IFERROR(INDEX('Data Input'!$J$1:$BF$3,3,MATCH(MouseList[[#This Row],[Tx starts]],'Data Input'!$J$1:$BF$1,1)),"")</f>
        <v/>
      </c>
      <c r="J83" s="155" t="str">
        <f>IFERROR(INDEX(TV[],MATCH(VALUE(MouseList[[#This Row],[Day '# before Tx starts]]),TV[Day '#],0),MATCH(TEXT(MouseList[[#This Row],[Mouse '#]],0),TV[#Headers],0)),"")</f>
        <v/>
      </c>
      <c r="K83" s="167" t="str">
        <f>IF(MouseList[[#This Row],[Tx starts]]=0,"",MouseList[[#This Row],[Tx starts]]+MAX($AF$15:$AF$17)-1)</f>
        <v/>
      </c>
      <c r="L83" s="20"/>
      <c r="M83" s="18"/>
      <c r="N83" s="18"/>
      <c r="O83" s="156" t="str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/>
      </c>
      <c r="P83" s="111" t="str">
        <f>IF(MouseList[[#This Row],[Tag '#]]="","",RANK(MouseList[[#This Row],[Value for RDM]],MouseList[Value for RDM]))</f>
        <v/>
      </c>
      <c r="Q83" s="110" t="str">
        <f>IFERROR(VLOOKUP(MouseList[[#This Row],[Group]],TreatmentGroup[],2,FALSE)*1000+MouseList[[#This Row],[Mouse '#]],"")</f>
        <v/>
      </c>
      <c r="R83" s="110" t="str">
        <f>IFERROR(RANK(MouseList[[#This Row],[Value for sorting]],MouseList[Value for sorting],1),"")</f>
        <v/>
      </c>
      <c r="S83" s="1"/>
      <c r="T83" s="1"/>
      <c r="U83" s="1"/>
      <c r="V83" s="1"/>
      <c r="W83" s="1"/>
      <c r="X83" s="1"/>
    </row>
    <row r="84" spans="2:24" ht="12">
      <c r="B84" s="18"/>
      <c r="C84" s="19"/>
      <c r="D84" s="159" t="str">
        <f>IFERROR(INDEX(DataInput[],MATCH(MouseList[[#This Row],[Mouse '#]],DataInput[Mouse '#],0),MATCH("80% BW",'Data Input'!$3:$3,0)-1)*1.25,"")</f>
        <v/>
      </c>
      <c r="E84" s="18"/>
      <c r="F84" s="18"/>
      <c r="G84" s="19"/>
      <c r="H84" s="20"/>
      <c r="I84" s="190" t="str">
        <f>IFERROR(INDEX('Data Input'!$J$1:$BF$3,3,MATCH(MouseList[[#This Row],[Tx starts]],'Data Input'!$J$1:$BF$1,1)),"")</f>
        <v/>
      </c>
      <c r="J84" s="155" t="str">
        <f>IFERROR(INDEX(TV[],MATCH(VALUE(MouseList[[#This Row],[Day '# before Tx starts]]),TV[Day '#],0),MATCH(TEXT(MouseList[[#This Row],[Mouse '#]],0),TV[#Headers],0)),"")</f>
        <v/>
      </c>
      <c r="K84" s="167" t="str">
        <f>IF(MouseList[[#This Row],[Tx starts]]=0,"",MouseList[[#This Row],[Tx starts]]+MAX($AF$15:$AF$17)-1)</f>
        <v/>
      </c>
      <c r="L84" s="20"/>
      <c r="M84" s="18"/>
      <c r="N84" s="18"/>
      <c r="O84" s="156" t="str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/>
      </c>
      <c r="P84" s="111" t="str">
        <f>IF(MouseList[[#This Row],[Tag '#]]="","",RANK(MouseList[[#This Row],[Value for RDM]],MouseList[Value for RDM]))</f>
        <v/>
      </c>
      <c r="Q84" s="110" t="str">
        <f>IFERROR(VLOOKUP(MouseList[[#This Row],[Group]],TreatmentGroup[],2,FALSE)*1000+MouseList[[#This Row],[Mouse '#]],"")</f>
        <v/>
      </c>
      <c r="R84" s="110" t="str">
        <f>IFERROR(RANK(MouseList[[#This Row],[Value for sorting]],MouseList[Value for sorting],1),"")</f>
        <v/>
      </c>
      <c r="S84" s="1"/>
      <c r="T84" s="1"/>
      <c r="U84" s="1"/>
      <c r="V84" s="1"/>
      <c r="W84" s="1"/>
      <c r="X84" s="1"/>
    </row>
    <row r="85" spans="2:24" ht="12">
      <c r="B85" s="18"/>
      <c r="C85" s="19"/>
      <c r="D85" s="159" t="str">
        <f>IFERROR(INDEX(DataInput[],MATCH(MouseList[[#This Row],[Mouse '#]],DataInput[Mouse '#],0),MATCH("80% BW",'Data Input'!$3:$3,0)-1)*1.25,"")</f>
        <v/>
      </c>
      <c r="E85" s="18"/>
      <c r="F85" s="18"/>
      <c r="G85" s="19"/>
      <c r="H85" s="20"/>
      <c r="I85" s="190" t="str">
        <f>IFERROR(INDEX('Data Input'!$J$1:$BF$3,3,MATCH(MouseList[[#This Row],[Tx starts]],'Data Input'!$J$1:$BF$1,1)),"")</f>
        <v/>
      </c>
      <c r="J85" s="155" t="str">
        <f>IFERROR(INDEX(TV[],MATCH(VALUE(MouseList[[#This Row],[Day '# before Tx starts]]),TV[Day '#],0),MATCH(TEXT(MouseList[[#This Row],[Mouse '#]],0),TV[#Headers],0)),"")</f>
        <v/>
      </c>
      <c r="K85" s="167" t="str">
        <f>IF(MouseList[[#This Row],[Tx starts]]=0,"",MouseList[[#This Row],[Tx starts]]+MAX($AF$15:$AF$17)-1)</f>
        <v/>
      </c>
      <c r="L85" s="20"/>
      <c r="M85" s="18"/>
      <c r="N85" s="18"/>
      <c r="O85" s="156" t="str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/>
      </c>
      <c r="P85" s="111" t="str">
        <f>IF(MouseList[[#This Row],[Tag '#]]="","",RANK(MouseList[[#This Row],[Value for RDM]],MouseList[Value for RDM]))</f>
        <v/>
      </c>
      <c r="Q85" s="110" t="str">
        <f>IFERROR(VLOOKUP(MouseList[[#This Row],[Group]],TreatmentGroup[],2,FALSE)*1000+MouseList[[#This Row],[Mouse '#]],"")</f>
        <v/>
      </c>
      <c r="R85" s="110" t="str">
        <f>IFERROR(RANK(MouseList[[#This Row],[Value for sorting]],MouseList[Value for sorting],1),"")</f>
        <v/>
      </c>
      <c r="S85" s="1"/>
      <c r="T85" s="1"/>
      <c r="U85" s="1"/>
      <c r="V85" s="1"/>
      <c r="W85" s="1"/>
      <c r="X85" s="1"/>
    </row>
    <row r="86" spans="2:24" ht="12">
      <c r="B86" s="18"/>
      <c r="C86" s="19"/>
      <c r="D86" s="159" t="str">
        <f>IFERROR(INDEX(DataInput[],MATCH(MouseList[[#This Row],[Mouse '#]],DataInput[Mouse '#],0),MATCH("80% BW",'Data Input'!$3:$3,0)-1)*1.25,"")</f>
        <v/>
      </c>
      <c r="E86" s="18"/>
      <c r="F86" s="18"/>
      <c r="G86" s="19"/>
      <c r="H86" s="20"/>
      <c r="I86" s="190" t="str">
        <f>IFERROR(INDEX('Data Input'!$J$1:$BF$3,3,MATCH(MouseList[[#This Row],[Tx starts]],'Data Input'!$J$1:$BF$1,1)),"")</f>
        <v/>
      </c>
      <c r="J86" s="155" t="str">
        <f>IFERROR(INDEX(TV[],MATCH(VALUE(MouseList[[#This Row],[Day '# before Tx starts]]),TV[Day '#],0),MATCH(TEXT(MouseList[[#This Row],[Mouse '#]],0),TV[#Headers],0)),"")</f>
        <v/>
      </c>
      <c r="K86" s="167" t="str">
        <f>IF(MouseList[[#This Row],[Tx starts]]=0,"",MouseList[[#This Row],[Tx starts]]+MAX($AF$15:$AF$17)-1)</f>
        <v/>
      </c>
      <c r="L86" s="20"/>
      <c r="M86" s="18"/>
      <c r="N86" s="18"/>
      <c r="O86" s="156" t="str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/>
      </c>
      <c r="P86" s="111" t="str">
        <f>IF(MouseList[[#This Row],[Tag '#]]="","",RANK(MouseList[[#This Row],[Value for RDM]],MouseList[Value for RDM]))</f>
        <v/>
      </c>
      <c r="Q86" s="110" t="str">
        <f>IFERROR(VLOOKUP(MouseList[[#This Row],[Group]],TreatmentGroup[],2,FALSE)*1000+MouseList[[#This Row],[Mouse '#]],"")</f>
        <v/>
      </c>
      <c r="R86" s="110" t="str">
        <f>IFERROR(RANK(MouseList[[#This Row],[Value for sorting]],MouseList[Value for sorting],1),"")</f>
        <v/>
      </c>
      <c r="S86" s="1"/>
      <c r="T86" s="1"/>
      <c r="U86" s="1"/>
      <c r="V86" s="1"/>
      <c r="W86" s="1"/>
      <c r="X86" s="1"/>
    </row>
    <row r="87" spans="2:24" ht="12">
      <c r="B87" s="18"/>
      <c r="C87" s="19"/>
      <c r="D87" s="159" t="str">
        <f>IFERROR(INDEX(DataInput[],MATCH(MouseList[[#This Row],[Mouse '#]],DataInput[Mouse '#],0),MATCH("80% BW",'Data Input'!$3:$3,0)-1)*1.25,"")</f>
        <v/>
      </c>
      <c r="E87" s="18"/>
      <c r="F87" s="18"/>
      <c r="G87" s="19"/>
      <c r="H87" s="20"/>
      <c r="I87" s="190" t="str">
        <f>IFERROR(INDEX('Data Input'!$J$1:$BF$3,3,MATCH(MouseList[[#This Row],[Tx starts]],'Data Input'!$J$1:$BF$1,1)),"")</f>
        <v/>
      </c>
      <c r="J87" s="155" t="str">
        <f>IFERROR(INDEX(TV[],MATCH(VALUE(MouseList[[#This Row],[Day '# before Tx starts]]),TV[Day '#],0),MATCH(TEXT(MouseList[[#This Row],[Mouse '#]],0),TV[#Headers],0)),"")</f>
        <v/>
      </c>
      <c r="K87" s="167" t="str">
        <f>IF(MouseList[[#This Row],[Tx starts]]=0,"",MouseList[[#This Row],[Tx starts]]+MAX($AF$15:$AF$17)-1)</f>
        <v/>
      </c>
      <c r="L87" s="20"/>
      <c r="M87" s="18"/>
      <c r="N87" s="18"/>
      <c r="O87" s="156" t="str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/>
      </c>
      <c r="P87" s="111" t="str">
        <f>IF(MouseList[[#This Row],[Tag '#]]="","",RANK(MouseList[[#This Row],[Value for RDM]],MouseList[Value for RDM]))</f>
        <v/>
      </c>
      <c r="Q87" s="110" t="str">
        <f>IFERROR(VLOOKUP(MouseList[[#This Row],[Group]],TreatmentGroup[],2,FALSE)*1000+MouseList[[#This Row],[Mouse '#]],"")</f>
        <v/>
      </c>
      <c r="R87" s="110" t="str">
        <f>IFERROR(RANK(MouseList[[#This Row],[Value for sorting]],MouseList[Value for sorting],1),"")</f>
        <v/>
      </c>
      <c r="S87" s="1"/>
      <c r="T87" s="1"/>
      <c r="U87" s="1"/>
      <c r="V87" s="1"/>
      <c r="W87" s="1"/>
      <c r="X87" s="1"/>
    </row>
    <row r="88" spans="2:24" ht="12">
      <c r="B88" s="18"/>
      <c r="C88" s="19"/>
      <c r="D88" s="159" t="str">
        <f>IFERROR(INDEX(DataInput[],MATCH(MouseList[[#This Row],[Mouse '#]],DataInput[Mouse '#],0),MATCH("80% BW",'Data Input'!$3:$3,0)-1)*1.25,"")</f>
        <v/>
      </c>
      <c r="E88" s="18"/>
      <c r="F88" s="18"/>
      <c r="G88" s="19"/>
      <c r="H88" s="20"/>
      <c r="I88" s="190" t="str">
        <f>IFERROR(INDEX('Data Input'!$J$1:$BF$3,3,MATCH(MouseList[[#This Row],[Tx starts]],'Data Input'!$J$1:$BF$1,1)),"")</f>
        <v/>
      </c>
      <c r="J88" s="155" t="str">
        <f>IFERROR(INDEX(TV[],MATCH(VALUE(MouseList[[#This Row],[Day '# before Tx starts]]),TV[Day '#],0),MATCH(TEXT(MouseList[[#This Row],[Mouse '#]],0),TV[#Headers],0)),"")</f>
        <v/>
      </c>
      <c r="K88" s="167" t="str">
        <f>IF(MouseList[[#This Row],[Tx starts]]=0,"",MouseList[[#This Row],[Tx starts]]+MAX($AF$15:$AF$17)-1)</f>
        <v/>
      </c>
      <c r="L88" s="20"/>
      <c r="M88" s="18"/>
      <c r="N88" s="18"/>
      <c r="O88" s="156" t="str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/>
      </c>
      <c r="P88" s="111" t="str">
        <f>IF(MouseList[[#This Row],[Tag '#]]="","",RANK(MouseList[[#This Row],[Value for RDM]],MouseList[Value for RDM]))</f>
        <v/>
      </c>
      <c r="Q88" s="110" t="str">
        <f>IFERROR(VLOOKUP(MouseList[[#This Row],[Group]],TreatmentGroup[],2,FALSE)*1000+MouseList[[#This Row],[Mouse '#]],"")</f>
        <v/>
      </c>
      <c r="R88" s="110" t="str">
        <f>IFERROR(RANK(MouseList[[#This Row],[Value for sorting]],MouseList[Value for sorting],1),"")</f>
        <v/>
      </c>
      <c r="S88" s="1"/>
      <c r="T88" s="1"/>
      <c r="U88" s="1"/>
      <c r="V88" s="1"/>
      <c r="W88" s="1"/>
      <c r="X88" s="1"/>
    </row>
    <row r="89" spans="2:24" ht="12">
      <c r="B89" s="18"/>
      <c r="C89" s="19"/>
      <c r="D89" s="159" t="str">
        <f>IFERROR(INDEX(DataInput[],MATCH(MouseList[[#This Row],[Mouse '#]],DataInput[Mouse '#],0),MATCH("80% BW",'Data Input'!$3:$3,0)-1)*1.25,"")</f>
        <v/>
      </c>
      <c r="E89" s="18"/>
      <c r="F89" s="18"/>
      <c r="G89" s="19"/>
      <c r="H89" s="20"/>
      <c r="I89" s="190" t="str">
        <f>IFERROR(INDEX('Data Input'!$J$1:$BF$3,3,MATCH(MouseList[[#This Row],[Tx starts]],'Data Input'!$J$1:$BF$1,1)),"")</f>
        <v/>
      </c>
      <c r="J89" s="155" t="str">
        <f>IFERROR(INDEX(TV[],MATCH(VALUE(MouseList[[#This Row],[Day '# before Tx starts]]),TV[Day '#],0),MATCH(TEXT(MouseList[[#This Row],[Mouse '#]],0),TV[#Headers],0)),"")</f>
        <v/>
      </c>
      <c r="K89" s="167" t="str">
        <f>IF(MouseList[[#This Row],[Tx starts]]=0,"",MouseList[[#This Row],[Tx starts]]+MAX($AF$15:$AF$17)-1)</f>
        <v/>
      </c>
      <c r="L89" s="20"/>
      <c r="M89" s="18"/>
      <c r="N89" s="18"/>
      <c r="O89" s="156" t="str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/>
      </c>
      <c r="P89" s="111" t="str">
        <f>IF(MouseList[[#This Row],[Tag '#]]="","",RANK(MouseList[[#This Row],[Value for RDM]],MouseList[Value for RDM]))</f>
        <v/>
      </c>
      <c r="Q89" s="110" t="str">
        <f>IFERROR(VLOOKUP(MouseList[[#This Row],[Group]],TreatmentGroup[],2,FALSE)*1000+MouseList[[#This Row],[Mouse '#]],"")</f>
        <v/>
      </c>
      <c r="R89" s="110" t="str">
        <f>IFERROR(RANK(MouseList[[#This Row],[Value for sorting]],MouseList[Value for sorting],1),"")</f>
        <v/>
      </c>
      <c r="S89" s="1"/>
      <c r="T89" s="1"/>
      <c r="U89" s="1"/>
      <c r="V89" s="1"/>
      <c r="W89" s="1"/>
      <c r="X89" s="1"/>
    </row>
    <row r="90" spans="2:24" ht="12">
      <c r="B90" s="18"/>
      <c r="C90" s="19"/>
      <c r="D90" s="159" t="str">
        <f>IFERROR(INDEX(DataInput[],MATCH(MouseList[[#This Row],[Mouse '#]],DataInput[Mouse '#],0),MATCH("80% BW",'Data Input'!$3:$3,0)-1)*1.25,"")</f>
        <v/>
      </c>
      <c r="E90" s="18"/>
      <c r="F90" s="18"/>
      <c r="G90" s="19"/>
      <c r="H90" s="20"/>
      <c r="I90" s="190" t="str">
        <f>IFERROR(INDEX('Data Input'!$J$1:$BF$3,3,MATCH(MouseList[[#This Row],[Tx starts]],'Data Input'!$J$1:$BF$1,1)),"")</f>
        <v/>
      </c>
      <c r="J90" s="155" t="str">
        <f>IFERROR(INDEX(TV[],MATCH(VALUE(MouseList[[#This Row],[Day '# before Tx starts]]),TV[Day '#],0),MATCH(TEXT(MouseList[[#This Row],[Mouse '#]],0),TV[#Headers],0)),"")</f>
        <v/>
      </c>
      <c r="K90" s="167" t="str">
        <f>IF(MouseList[[#This Row],[Tx starts]]=0,"",MouseList[[#This Row],[Tx starts]]+MAX($AF$15:$AF$17)-1)</f>
        <v/>
      </c>
      <c r="L90" s="20"/>
      <c r="M90" s="18"/>
      <c r="N90" s="18"/>
      <c r="O90" s="156" t="str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/>
      </c>
      <c r="P90" s="111" t="str">
        <f>IF(MouseList[[#This Row],[Tag '#]]="","",RANK(MouseList[[#This Row],[Value for RDM]],MouseList[Value for RDM]))</f>
        <v/>
      </c>
      <c r="Q90" s="110" t="str">
        <f>IFERROR(VLOOKUP(MouseList[[#This Row],[Group]],TreatmentGroup[],2,FALSE)*1000+MouseList[[#This Row],[Mouse '#]],"")</f>
        <v/>
      </c>
      <c r="R90" s="110" t="str">
        <f>IFERROR(RANK(MouseList[[#This Row],[Value for sorting]],MouseList[Value for sorting],1),"")</f>
        <v/>
      </c>
      <c r="S90" s="1"/>
      <c r="T90" s="1"/>
      <c r="U90" s="1"/>
      <c r="V90" s="1"/>
      <c r="W90" s="1"/>
      <c r="X90" s="1"/>
    </row>
    <row r="91" spans="2:24" ht="12">
      <c r="B91" s="18"/>
      <c r="C91" s="19"/>
      <c r="D91" s="159" t="str">
        <f>IFERROR(INDEX(DataInput[],MATCH(MouseList[[#This Row],[Mouse '#]],DataInput[Mouse '#],0),MATCH("80% BW",'Data Input'!$3:$3,0)-1)*1.25,"")</f>
        <v/>
      </c>
      <c r="E91" s="18"/>
      <c r="F91" s="18"/>
      <c r="G91" s="19"/>
      <c r="H91" s="20"/>
      <c r="I91" s="190" t="str">
        <f>IFERROR(INDEX('Data Input'!$J$1:$BF$3,3,MATCH(MouseList[[#This Row],[Tx starts]],'Data Input'!$J$1:$BF$1,1)),"")</f>
        <v/>
      </c>
      <c r="J91" s="155" t="str">
        <f>IFERROR(INDEX(TV[],MATCH(VALUE(MouseList[[#This Row],[Day '# before Tx starts]]),TV[Day '#],0),MATCH(TEXT(MouseList[[#This Row],[Mouse '#]],0),TV[#Headers],0)),"")</f>
        <v/>
      </c>
      <c r="K91" s="167" t="str">
        <f>IF(MouseList[[#This Row],[Tx starts]]=0,"",MouseList[[#This Row],[Tx starts]]+MAX($AF$15:$AF$17)-1)</f>
        <v/>
      </c>
      <c r="L91" s="20"/>
      <c r="M91" s="18"/>
      <c r="N91" s="18"/>
      <c r="O91" s="156" t="str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/>
      </c>
      <c r="P91" s="111" t="str">
        <f>IF(MouseList[[#This Row],[Tag '#]]="","",RANK(MouseList[[#This Row],[Value for RDM]],MouseList[Value for RDM]))</f>
        <v/>
      </c>
      <c r="Q91" s="110" t="str">
        <f>IFERROR(VLOOKUP(MouseList[[#This Row],[Group]],TreatmentGroup[],2,FALSE)*1000+MouseList[[#This Row],[Mouse '#]],"")</f>
        <v/>
      </c>
      <c r="R91" s="110" t="str">
        <f>IFERROR(RANK(MouseList[[#This Row],[Value for sorting]],MouseList[Value for sorting],1),"")</f>
        <v/>
      </c>
      <c r="S91" s="1"/>
      <c r="T91" s="1"/>
      <c r="U91" s="1"/>
      <c r="V91" s="1"/>
      <c r="W91" s="1"/>
      <c r="X91" s="1"/>
    </row>
    <row r="92" spans="2:24" ht="12">
      <c r="B92" s="18"/>
      <c r="C92" s="19"/>
      <c r="D92" s="159" t="str">
        <f>IFERROR(INDEX(DataInput[],MATCH(MouseList[[#This Row],[Mouse '#]],DataInput[Mouse '#],0),MATCH("80% BW",'Data Input'!$3:$3,0)-1)*1.25,"")</f>
        <v/>
      </c>
      <c r="E92" s="18"/>
      <c r="F92" s="18"/>
      <c r="G92" s="19"/>
      <c r="H92" s="20"/>
      <c r="I92" s="190" t="str">
        <f>IFERROR(INDEX('Data Input'!$J$1:$BF$3,3,MATCH(MouseList[[#This Row],[Tx starts]],'Data Input'!$J$1:$BF$1,1)),"")</f>
        <v/>
      </c>
      <c r="J92" s="155" t="str">
        <f>IFERROR(INDEX(TV[],MATCH(VALUE(MouseList[[#This Row],[Day '# before Tx starts]]),TV[Day '#],0),MATCH(TEXT(MouseList[[#This Row],[Mouse '#]],0),TV[#Headers],0)),"")</f>
        <v/>
      </c>
      <c r="K92" s="167" t="str">
        <f>IF(MouseList[[#This Row],[Tx starts]]=0,"",MouseList[[#This Row],[Tx starts]]+MAX($AF$15:$AF$17)-1)</f>
        <v/>
      </c>
      <c r="L92" s="20"/>
      <c r="M92" s="18"/>
      <c r="N92" s="18"/>
      <c r="O92" s="156" t="str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/>
      </c>
      <c r="P92" s="111" t="str">
        <f>IF(MouseList[[#This Row],[Tag '#]]="","",RANK(MouseList[[#This Row],[Value for RDM]],MouseList[Value for RDM]))</f>
        <v/>
      </c>
      <c r="Q92" s="110" t="str">
        <f>IFERROR(VLOOKUP(MouseList[[#This Row],[Group]],TreatmentGroup[],2,FALSE)*1000+MouseList[[#This Row],[Mouse '#]],"")</f>
        <v/>
      </c>
      <c r="R92" s="110" t="str">
        <f>IFERROR(RANK(MouseList[[#This Row],[Value for sorting]],MouseList[Value for sorting],1),"")</f>
        <v/>
      </c>
      <c r="S92" s="1"/>
      <c r="T92" s="1"/>
      <c r="U92" s="1"/>
      <c r="V92" s="1"/>
      <c r="W92" s="1"/>
      <c r="X92" s="1"/>
    </row>
    <row r="93" spans="2:24" ht="12">
      <c r="B93" s="18"/>
      <c r="C93" s="19"/>
      <c r="D93" s="159" t="str">
        <f>IFERROR(INDEX(DataInput[],MATCH(MouseList[[#This Row],[Mouse '#]],DataInput[Mouse '#],0),MATCH("80% BW",'Data Input'!$3:$3,0)-1)*1.25,"")</f>
        <v/>
      </c>
      <c r="E93" s="18"/>
      <c r="F93" s="18"/>
      <c r="G93" s="19"/>
      <c r="H93" s="20"/>
      <c r="I93" s="190" t="str">
        <f>IFERROR(INDEX('Data Input'!$J$1:$BF$3,3,MATCH(MouseList[[#This Row],[Tx starts]],'Data Input'!$J$1:$BF$1,1)),"")</f>
        <v/>
      </c>
      <c r="J93" s="155" t="str">
        <f>IFERROR(INDEX(TV[],MATCH(VALUE(MouseList[[#This Row],[Day '# before Tx starts]]),TV[Day '#],0),MATCH(TEXT(MouseList[[#This Row],[Mouse '#]],0),TV[#Headers],0)),"")</f>
        <v/>
      </c>
      <c r="K93" s="167" t="str">
        <f>IF(MouseList[[#This Row],[Tx starts]]=0,"",MouseList[[#This Row],[Tx starts]]+MAX($AF$15:$AF$17)-1)</f>
        <v/>
      </c>
      <c r="L93" s="20"/>
      <c r="M93" s="18"/>
      <c r="N93" s="18"/>
      <c r="O93" s="156" t="str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/>
      </c>
      <c r="P93" s="111" t="str">
        <f>IF(MouseList[[#This Row],[Tag '#]]="","",RANK(MouseList[[#This Row],[Value for RDM]],MouseList[Value for RDM]))</f>
        <v/>
      </c>
      <c r="Q93" s="110" t="str">
        <f>IFERROR(VLOOKUP(MouseList[[#This Row],[Group]],TreatmentGroup[],2,FALSE)*1000+MouseList[[#This Row],[Mouse '#]],"")</f>
        <v/>
      </c>
      <c r="R93" s="110" t="str">
        <f>IFERROR(RANK(MouseList[[#This Row],[Value for sorting]],MouseList[Value for sorting],1),"")</f>
        <v/>
      </c>
      <c r="S93" s="1"/>
      <c r="T93" s="1"/>
      <c r="U93" s="1"/>
      <c r="V93" s="1"/>
      <c r="W93" s="1"/>
      <c r="X93" s="1"/>
    </row>
    <row r="94" spans="2:24" ht="12">
      <c r="B94" s="18"/>
      <c r="C94" s="19"/>
      <c r="D94" s="159" t="str">
        <f>IFERROR(INDEX(DataInput[],MATCH(MouseList[[#This Row],[Mouse '#]],DataInput[Mouse '#],0),MATCH("80% BW",'Data Input'!$3:$3,0)-1)*1.25,"")</f>
        <v/>
      </c>
      <c r="E94" s="18"/>
      <c r="F94" s="18"/>
      <c r="G94" s="19"/>
      <c r="H94" s="20"/>
      <c r="I94" s="190" t="str">
        <f>IFERROR(INDEX('Data Input'!$J$1:$BF$3,3,MATCH(MouseList[[#This Row],[Tx starts]],'Data Input'!$J$1:$BF$1,1)),"")</f>
        <v/>
      </c>
      <c r="J94" s="155" t="str">
        <f>IFERROR(INDEX(TV[],MATCH(VALUE(MouseList[[#This Row],[Day '# before Tx starts]]),TV[Day '#],0),MATCH(TEXT(MouseList[[#This Row],[Mouse '#]],0),TV[#Headers],0)),"")</f>
        <v/>
      </c>
      <c r="K94" s="167" t="str">
        <f>IF(MouseList[[#This Row],[Tx starts]]=0,"",MouseList[[#This Row],[Tx starts]]+MAX($AF$15:$AF$17)-1)</f>
        <v/>
      </c>
      <c r="L94" s="20"/>
      <c r="M94" s="18"/>
      <c r="N94" s="18"/>
      <c r="O94" s="156" t="str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/>
      </c>
      <c r="P94" s="111" t="str">
        <f>IF(MouseList[[#This Row],[Tag '#]]="","",RANK(MouseList[[#This Row],[Value for RDM]],MouseList[Value for RDM]))</f>
        <v/>
      </c>
      <c r="Q94" s="110" t="str">
        <f>IFERROR(VLOOKUP(MouseList[[#This Row],[Group]],TreatmentGroup[],2,FALSE)*1000+MouseList[[#This Row],[Mouse '#]],"")</f>
        <v/>
      </c>
      <c r="R94" s="110" t="str">
        <f>IFERROR(RANK(MouseList[[#This Row],[Value for sorting]],MouseList[Value for sorting],1),"")</f>
        <v/>
      </c>
      <c r="S94" s="1"/>
      <c r="T94" s="1"/>
      <c r="U94" s="1"/>
      <c r="V94" s="1"/>
      <c r="W94" s="1"/>
      <c r="X94" s="1"/>
    </row>
    <row r="95" spans="2:24" ht="12">
      <c r="B95" s="18"/>
      <c r="C95" s="19"/>
      <c r="D95" s="159" t="str">
        <f>IFERROR(INDEX(DataInput[],MATCH(MouseList[[#This Row],[Mouse '#]],DataInput[Mouse '#],0),MATCH("80% BW",'Data Input'!$3:$3,0)-1)*1.25,"")</f>
        <v/>
      </c>
      <c r="E95" s="18"/>
      <c r="F95" s="18"/>
      <c r="G95" s="19"/>
      <c r="H95" s="20"/>
      <c r="I95" s="190" t="str">
        <f>IFERROR(INDEX('Data Input'!$J$1:$BF$3,3,MATCH(MouseList[[#This Row],[Tx starts]],'Data Input'!$J$1:$BF$1,1)),"")</f>
        <v/>
      </c>
      <c r="J95" s="155" t="str">
        <f>IFERROR(INDEX(TV[],MATCH(VALUE(MouseList[[#This Row],[Day '# before Tx starts]]),TV[Day '#],0),MATCH(TEXT(MouseList[[#This Row],[Mouse '#]],0),TV[#Headers],0)),"")</f>
        <v/>
      </c>
      <c r="K95" s="167" t="str">
        <f>IF(MouseList[[#This Row],[Tx starts]]=0,"",MouseList[[#This Row],[Tx starts]]+MAX($AF$15:$AF$17)-1)</f>
        <v/>
      </c>
      <c r="L95" s="20"/>
      <c r="M95" s="18"/>
      <c r="N95" s="18"/>
      <c r="O95" s="156" t="str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/>
      </c>
      <c r="P95" s="111" t="str">
        <f>IF(MouseList[[#This Row],[Tag '#]]="","",RANK(MouseList[[#This Row],[Value for RDM]],MouseList[Value for RDM]))</f>
        <v/>
      </c>
      <c r="Q95" s="110" t="str">
        <f>IFERROR(VLOOKUP(MouseList[[#This Row],[Group]],TreatmentGroup[],2,FALSE)*1000+MouseList[[#This Row],[Mouse '#]],"")</f>
        <v/>
      </c>
      <c r="R95" s="110" t="str">
        <f>IFERROR(RANK(MouseList[[#This Row],[Value for sorting]],MouseList[Value for sorting],1),"")</f>
        <v/>
      </c>
      <c r="S95" s="1"/>
      <c r="T95" s="1"/>
      <c r="U95" s="1"/>
      <c r="V95" s="1"/>
      <c r="W95" s="1"/>
      <c r="X95" s="1"/>
    </row>
    <row r="96" spans="2:24" ht="12">
      <c r="B96" s="18"/>
      <c r="C96" s="19"/>
      <c r="D96" s="159" t="str">
        <f>IFERROR(INDEX(DataInput[],MATCH(MouseList[[#This Row],[Mouse '#]],DataInput[Mouse '#],0),MATCH("80% BW",'Data Input'!$3:$3,0)-1)*1.25,"")</f>
        <v/>
      </c>
      <c r="E96" s="18"/>
      <c r="F96" s="18"/>
      <c r="G96" s="19"/>
      <c r="H96" s="20"/>
      <c r="I96" s="190" t="str">
        <f>IFERROR(INDEX('Data Input'!$J$1:$BF$3,3,MATCH(MouseList[[#This Row],[Tx starts]],'Data Input'!$J$1:$BF$1,1)),"")</f>
        <v/>
      </c>
      <c r="J96" s="155" t="str">
        <f>IFERROR(INDEX(TV[],MATCH(VALUE(MouseList[[#This Row],[Day '# before Tx starts]]),TV[Day '#],0),MATCH(TEXT(MouseList[[#This Row],[Mouse '#]],0),TV[#Headers],0)),"")</f>
        <v/>
      </c>
      <c r="K96" s="167" t="str">
        <f>IF(MouseList[[#This Row],[Tx starts]]=0,"",MouseList[[#This Row],[Tx starts]]+MAX($AF$15:$AF$17)-1)</f>
        <v/>
      </c>
      <c r="L96" s="20"/>
      <c r="M96" s="18"/>
      <c r="N96" s="18"/>
      <c r="O96" s="156" t="str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/>
      </c>
      <c r="P96" s="111" t="str">
        <f>IF(MouseList[[#This Row],[Tag '#]]="","",RANK(MouseList[[#This Row],[Value for RDM]],MouseList[Value for RDM]))</f>
        <v/>
      </c>
      <c r="Q96" s="110" t="str">
        <f>IFERROR(VLOOKUP(MouseList[[#This Row],[Group]],TreatmentGroup[],2,FALSE)*1000+MouseList[[#This Row],[Mouse '#]],"")</f>
        <v/>
      </c>
      <c r="R96" s="110" t="str">
        <f>IFERROR(RANK(MouseList[[#This Row],[Value for sorting]],MouseList[Value for sorting],1),"")</f>
        <v/>
      </c>
      <c r="S96" s="1"/>
      <c r="T96" s="1"/>
      <c r="U96" s="1"/>
      <c r="V96" s="1"/>
      <c r="W96" s="1"/>
      <c r="X96" s="1"/>
    </row>
    <row r="97" spans="2:24" ht="12">
      <c r="B97" s="18"/>
      <c r="C97" s="19"/>
      <c r="D97" s="159" t="str">
        <f>IFERROR(INDEX(DataInput[],MATCH(MouseList[[#This Row],[Mouse '#]],DataInput[Mouse '#],0),MATCH("80% BW",'Data Input'!$3:$3,0)-1)*1.25,"")</f>
        <v/>
      </c>
      <c r="E97" s="18"/>
      <c r="F97" s="18"/>
      <c r="G97" s="19"/>
      <c r="H97" s="20"/>
      <c r="I97" s="190" t="str">
        <f>IFERROR(INDEX('Data Input'!$J$1:$BF$3,3,MATCH(MouseList[[#This Row],[Tx starts]],'Data Input'!$J$1:$BF$1,1)),"")</f>
        <v/>
      </c>
      <c r="J97" s="155" t="str">
        <f>IFERROR(INDEX(TV[],MATCH(VALUE(MouseList[[#This Row],[Day '# before Tx starts]]),TV[Day '#],0),MATCH(TEXT(MouseList[[#This Row],[Mouse '#]],0),TV[#Headers],0)),"")</f>
        <v/>
      </c>
      <c r="K97" s="167" t="str">
        <f>IF(MouseList[[#This Row],[Tx starts]]=0,"",MouseList[[#This Row],[Tx starts]]+MAX($AF$15:$AF$17)-1)</f>
        <v/>
      </c>
      <c r="L97" s="20"/>
      <c r="M97" s="18"/>
      <c r="N97" s="18"/>
      <c r="O97" s="156" t="str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/>
      </c>
      <c r="P97" s="111" t="str">
        <f>IF(MouseList[[#This Row],[Tag '#]]="","",RANK(MouseList[[#This Row],[Value for RDM]],MouseList[Value for RDM]))</f>
        <v/>
      </c>
      <c r="Q97" s="110" t="str">
        <f>IFERROR(VLOOKUP(MouseList[[#This Row],[Group]],TreatmentGroup[],2,FALSE)*1000+MouseList[[#This Row],[Mouse '#]],"")</f>
        <v/>
      </c>
      <c r="R97" s="110" t="str">
        <f>IFERROR(RANK(MouseList[[#This Row],[Value for sorting]],MouseList[Value for sorting],1),"")</f>
        <v/>
      </c>
      <c r="S97" s="1"/>
      <c r="T97" s="1"/>
      <c r="U97" s="1"/>
      <c r="V97" s="1"/>
      <c r="W97" s="1"/>
      <c r="X97" s="1"/>
    </row>
    <row r="98" spans="2:24" ht="12">
      <c r="B98" s="18"/>
      <c r="C98" s="19"/>
      <c r="D98" s="159" t="str">
        <f>IFERROR(INDEX(DataInput[],MATCH(MouseList[[#This Row],[Mouse '#]],DataInput[Mouse '#],0),MATCH("80% BW",'Data Input'!$3:$3,0)-1)*1.25,"")</f>
        <v/>
      </c>
      <c r="E98" s="18"/>
      <c r="F98" s="18"/>
      <c r="G98" s="19"/>
      <c r="H98" s="20"/>
      <c r="I98" s="190" t="str">
        <f>IFERROR(INDEX('Data Input'!$J$1:$BF$3,3,MATCH(MouseList[[#This Row],[Tx starts]],'Data Input'!$J$1:$BF$1,1)),"")</f>
        <v/>
      </c>
      <c r="J98" s="155" t="str">
        <f>IFERROR(INDEX(TV[],MATCH(VALUE(MouseList[[#This Row],[Day '# before Tx starts]]),TV[Day '#],0),MATCH(TEXT(MouseList[[#This Row],[Mouse '#]],0),TV[#Headers],0)),"")</f>
        <v/>
      </c>
      <c r="K98" s="167" t="str">
        <f>IF(MouseList[[#This Row],[Tx starts]]=0,"",MouseList[[#This Row],[Tx starts]]+MAX($AF$15:$AF$17)-1)</f>
        <v/>
      </c>
      <c r="L98" s="20"/>
      <c r="M98" s="18"/>
      <c r="N98" s="18"/>
      <c r="O98" s="156" t="str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/>
      </c>
      <c r="P98" s="111" t="str">
        <f>IF(MouseList[[#This Row],[Tag '#]]="","",RANK(MouseList[[#This Row],[Value for RDM]],MouseList[Value for RDM]))</f>
        <v/>
      </c>
      <c r="Q98" s="110" t="str">
        <f>IFERROR(VLOOKUP(MouseList[[#This Row],[Group]],TreatmentGroup[],2,FALSE)*1000+MouseList[[#This Row],[Mouse '#]],"")</f>
        <v/>
      </c>
      <c r="R98" s="110" t="str">
        <f>IFERROR(RANK(MouseList[[#This Row],[Value for sorting]],MouseList[Value for sorting],1),"")</f>
        <v/>
      </c>
      <c r="S98" s="1"/>
      <c r="T98" s="1"/>
      <c r="U98" s="1"/>
      <c r="V98" s="1"/>
      <c r="W98" s="1"/>
      <c r="X98" s="1"/>
    </row>
    <row r="99" spans="2:24" ht="12">
      <c r="B99" s="18"/>
      <c r="C99" s="19"/>
      <c r="D99" s="159" t="str">
        <f>IFERROR(INDEX(DataInput[],MATCH(MouseList[[#This Row],[Mouse '#]],DataInput[Mouse '#],0),MATCH("80% BW",'Data Input'!$3:$3,0)-1)*1.25,"")</f>
        <v/>
      </c>
      <c r="E99" s="18"/>
      <c r="F99" s="18"/>
      <c r="G99" s="19"/>
      <c r="H99" s="20"/>
      <c r="I99" s="190" t="str">
        <f>IFERROR(INDEX('Data Input'!$J$1:$BF$3,3,MATCH(MouseList[[#This Row],[Tx starts]],'Data Input'!$J$1:$BF$1,1)),"")</f>
        <v/>
      </c>
      <c r="J99" s="155" t="str">
        <f>IFERROR(INDEX(TV[],MATCH(VALUE(MouseList[[#This Row],[Day '# before Tx starts]]),TV[Day '#],0),MATCH(TEXT(MouseList[[#This Row],[Mouse '#]],0),TV[#Headers],0)),"")</f>
        <v/>
      </c>
      <c r="K99" s="167" t="str">
        <f>IF(MouseList[[#This Row],[Tx starts]]=0,"",MouseList[[#This Row],[Tx starts]]+MAX($AF$15:$AF$17)-1)</f>
        <v/>
      </c>
      <c r="L99" s="20"/>
      <c r="M99" s="18"/>
      <c r="N99" s="18"/>
      <c r="O99" s="156" t="str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/>
      </c>
      <c r="P99" s="111" t="str">
        <f>IF(MouseList[[#This Row],[Tag '#]]="","",RANK(MouseList[[#This Row],[Value for RDM]],MouseList[Value for RDM]))</f>
        <v/>
      </c>
      <c r="Q99" s="110" t="str">
        <f>IFERROR(VLOOKUP(MouseList[[#This Row],[Group]],TreatmentGroup[],2,FALSE)*1000+MouseList[[#This Row],[Mouse '#]],"")</f>
        <v/>
      </c>
      <c r="R99" s="110" t="str">
        <f>IFERROR(RANK(MouseList[[#This Row],[Value for sorting]],MouseList[Value for sorting],1),"")</f>
        <v/>
      </c>
      <c r="S99" s="1"/>
      <c r="T99" s="1"/>
      <c r="U99" s="1"/>
      <c r="V99" s="1"/>
      <c r="W99" s="1"/>
      <c r="X99" s="1"/>
    </row>
    <row r="100" spans="2:24" ht="12">
      <c r="B100" s="18"/>
      <c r="C100" s="19"/>
      <c r="D100" s="159" t="str">
        <f>IFERROR(INDEX(DataInput[],MATCH(MouseList[[#This Row],[Mouse '#]],DataInput[Mouse '#],0),MATCH("80% BW",'Data Input'!$3:$3,0)-1)*1.25,"")</f>
        <v/>
      </c>
      <c r="E100" s="18"/>
      <c r="F100" s="18"/>
      <c r="G100" s="19"/>
      <c r="H100" s="20"/>
      <c r="I100" s="190" t="str">
        <f>IFERROR(INDEX('Data Input'!$J$1:$BF$3,3,MATCH(MouseList[[#This Row],[Tx starts]],'Data Input'!$J$1:$BF$1,1)),"")</f>
        <v/>
      </c>
      <c r="J100" s="155" t="str">
        <f>IFERROR(INDEX(TV[],MATCH(VALUE(MouseList[[#This Row],[Day '# before Tx starts]]),TV[Day '#],0),MATCH(TEXT(MouseList[[#This Row],[Mouse '#]],0),TV[#Headers],0)),"")</f>
        <v/>
      </c>
      <c r="K100" s="167" t="str">
        <f>IF(MouseList[[#This Row],[Tx starts]]=0,"",MouseList[[#This Row],[Tx starts]]+MAX($AF$15:$AF$17)-1)</f>
        <v/>
      </c>
      <c r="L100" s="20"/>
      <c r="M100" s="18"/>
      <c r="N100" s="18"/>
      <c r="O100" s="156" t="str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/>
      </c>
      <c r="P100" s="111" t="str">
        <f>IF(MouseList[[#This Row],[Tag '#]]="","",RANK(MouseList[[#This Row],[Value for RDM]],MouseList[Value for RDM]))</f>
        <v/>
      </c>
      <c r="Q100" s="110" t="str">
        <f>IFERROR(VLOOKUP(MouseList[[#This Row],[Group]],TreatmentGroup[],2,FALSE)*1000+MouseList[[#This Row],[Mouse '#]],"")</f>
        <v/>
      </c>
      <c r="R100" s="110" t="str">
        <f>IFERROR(RANK(MouseList[[#This Row],[Value for sorting]],MouseList[Value for sorting],1),"")</f>
        <v/>
      </c>
      <c r="S100" s="1"/>
      <c r="T100" s="1"/>
      <c r="U100" s="1"/>
      <c r="V100" s="1"/>
      <c r="W100" s="1"/>
      <c r="X100" s="1"/>
    </row>
    <row r="101" spans="2:24" ht="12">
      <c r="B101" s="18"/>
      <c r="C101" s="19"/>
      <c r="D101" s="159" t="str">
        <f>IFERROR(INDEX(DataInput[],MATCH(MouseList[[#This Row],[Mouse '#]],DataInput[Mouse '#],0),MATCH("80% BW",'Data Input'!$3:$3,0)-1)*1.25,"")</f>
        <v/>
      </c>
      <c r="E101" s="18"/>
      <c r="F101" s="18"/>
      <c r="G101" s="19"/>
      <c r="H101" s="20"/>
      <c r="I101" s="190" t="str">
        <f>IFERROR(INDEX('Data Input'!$J$1:$BF$3,3,MATCH(MouseList[[#This Row],[Tx starts]],'Data Input'!$J$1:$BF$1,1)),"")</f>
        <v/>
      </c>
      <c r="J101" s="155" t="str">
        <f>IFERROR(INDEX(TV[],MATCH(VALUE(MouseList[[#This Row],[Day '# before Tx starts]]),TV[Day '#],0),MATCH(TEXT(MouseList[[#This Row],[Mouse '#]],0),TV[#Headers],0)),"")</f>
        <v/>
      </c>
      <c r="K101" s="167" t="str">
        <f>IF(MouseList[[#This Row],[Tx starts]]=0,"",MouseList[[#This Row],[Tx starts]]+MAX($AF$15:$AF$17)-1)</f>
        <v/>
      </c>
      <c r="L101" s="20"/>
      <c r="M101" s="18"/>
      <c r="N101" s="18"/>
      <c r="O101" s="156" t="str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/>
      </c>
      <c r="P101" s="111" t="str">
        <f>IF(MouseList[[#This Row],[Tag '#]]="","",RANK(MouseList[[#This Row],[Value for RDM]],MouseList[Value for RDM]))</f>
        <v/>
      </c>
      <c r="Q101" s="110" t="str">
        <f>IFERROR(VLOOKUP(MouseList[[#This Row],[Group]],TreatmentGroup[],2,FALSE)*1000+MouseList[[#This Row],[Mouse '#]],"")</f>
        <v/>
      </c>
      <c r="R101" s="110" t="str">
        <f>IFERROR(RANK(MouseList[[#This Row],[Value for sorting]],MouseList[Value for sorting],1),"")</f>
        <v/>
      </c>
      <c r="S101" s="1"/>
      <c r="T101" s="1"/>
      <c r="U101" s="1"/>
      <c r="V101" s="1"/>
      <c r="W101" s="1"/>
      <c r="X101" s="1"/>
    </row>
    <row r="102" spans="2:24" ht="12">
      <c r="B102" s="18"/>
      <c r="C102" s="19"/>
      <c r="D102" s="159" t="str">
        <f>IFERROR(INDEX(DataInput[],MATCH(MouseList[[#This Row],[Mouse '#]],DataInput[Mouse '#],0),MATCH("80% BW",'Data Input'!$3:$3,0)-1)*1.25,"")</f>
        <v/>
      </c>
      <c r="E102" s="18"/>
      <c r="F102" s="18"/>
      <c r="G102" s="19"/>
      <c r="H102" s="20"/>
      <c r="I102" s="190" t="str">
        <f>IFERROR(INDEX('Data Input'!$J$1:$BF$3,3,MATCH(MouseList[[#This Row],[Tx starts]],'Data Input'!$J$1:$BF$1,1)),"")</f>
        <v/>
      </c>
      <c r="J102" s="155" t="str">
        <f>IFERROR(INDEX(TV[],MATCH(VALUE(MouseList[[#This Row],[Day '# before Tx starts]]),TV[Day '#],0),MATCH(TEXT(MouseList[[#This Row],[Mouse '#]],0),TV[#Headers],0)),"")</f>
        <v/>
      </c>
      <c r="K102" s="167" t="str">
        <f>IF(MouseList[[#This Row],[Tx starts]]=0,"",MouseList[[#This Row],[Tx starts]]+MAX($AF$15:$AF$17)-1)</f>
        <v/>
      </c>
      <c r="L102" s="20"/>
      <c r="M102" s="18"/>
      <c r="N102" s="18"/>
      <c r="O102" s="156" t="str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/>
      </c>
      <c r="P102" s="111" t="str">
        <f>IF(MouseList[[#This Row],[Tag '#]]="","",RANK(MouseList[[#This Row],[Value for RDM]],MouseList[Value for RDM]))</f>
        <v/>
      </c>
      <c r="Q102" s="110" t="str">
        <f>IFERROR(VLOOKUP(MouseList[[#This Row],[Group]],TreatmentGroup[],2,FALSE)*1000+MouseList[[#This Row],[Mouse '#]],"")</f>
        <v/>
      </c>
      <c r="R102" s="110" t="str">
        <f>IFERROR(RANK(MouseList[[#This Row],[Value for sorting]],MouseList[Value for sorting],1),"")</f>
        <v/>
      </c>
      <c r="S102" s="1"/>
      <c r="T102" s="1"/>
      <c r="U102" s="1"/>
      <c r="V102" s="1"/>
      <c r="W102" s="1"/>
      <c r="X102" s="1"/>
    </row>
    <row r="103" spans="2:24" ht="12">
      <c r="B103" s="18"/>
      <c r="C103" s="19"/>
      <c r="D103" s="159" t="str">
        <f>IFERROR(INDEX(DataInput[],MATCH(MouseList[[#This Row],[Mouse '#]],DataInput[Mouse '#],0),MATCH("80% BW",'Data Input'!$3:$3,0)-1)*1.25,"")</f>
        <v/>
      </c>
      <c r="E103" s="18"/>
      <c r="F103" s="18"/>
      <c r="G103" s="19"/>
      <c r="H103" s="20"/>
      <c r="I103" s="190" t="str">
        <f>IFERROR(INDEX('Data Input'!$J$1:$BF$3,3,MATCH(MouseList[[#This Row],[Tx starts]],'Data Input'!$J$1:$BF$1,1)),"")</f>
        <v/>
      </c>
      <c r="J103" s="155" t="str">
        <f>IFERROR(INDEX(TV[],MATCH(VALUE(MouseList[[#This Row],[Day '# before Tx starts]]),TV[Day '#],0),MATCH(TEXT(MouseList[[#This Row],[Mouse '#]],0),TV[#Headers],0)),"")</f>
        <v/>
      </c>
      <c r="K103" s="167" t="str">
        <f>IF(MouseList[[#This Row],[Tx starts]]=0,"",MouseList[[#This Row],[Tx starts]]+MAX($AF$15:$AF$17)-1)</f>
        <v/>
      </c>
      <c r="L103" s="20"/>
      <c r="M103" s="18"/>
      <c r="N103" s="18"/>
      <c r="O103" s="156" t="str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/>
      </c>
      <c r="P103" s="111" t="str">
        <f>IF(MouseList[[#This Row],[Tag '#]]="","",RANK(MouseList[[#This Row],[Value for RDM]],MouseList[Value for RDM]))</f>
        <v/>
      </c>
      <c r="Q103" s="110" t="str">
        <f>IFERROR(VLOOKUP(MouseList[[#This Row],[Group]],TreatmentGroup[],2,FALSE)*1000+MouseList[[#This Row],[Mouse '#]],"")</f>
        <v/>
      </c>
      <c r="R103" s="110" t="str">
        <f>IFERROR(RANK(MouseList[[#This Row],[Value for sorting]],MouseList[Value for sorting],1),"")</f>
        <v/>
      </c>
      <c r="S103" s="1"/>
      <c r="T103" s="1"/>
      <c r="U103" s="1"/>
      <c r="V103" s="1"/>
      <c r="W103" s="1"/>
      <c r="X103" s="1"/>
    </row>
    <row r="104" spans="2:24" ht="12">
      <c r="B104" s="18"/>
      <c r="C104" s="19"/>
      <c r="D104" s="159" t="str">
        <f>IFERROR(INDEX(DataInput[],MATCH(MouseList[[#This Row],[Mouse '#]],DataInput[Mouse '#],0),MATCH("80% BW",'Data Input'!$3:$3,0)-1)*1.25,"")</f>
        <v/>
      </c>
      <c r="E104" s="18"/>
      <c r="F104" s="18"/>
      <c r="G104" s="19"/>
      <c r="H104" s="20"/>
      <c r="I104" s="190" t="str">
        <f>IFERROR(INDEX('Data Input'!$J$1:$BF$3,3,MATCH(MouseList[[#This Row],[Tx starts]],'Data Input'!$J$1:$BF$1,1)),"")</f>
        <v/>
      </c>
      <c r="J104" s="155" t="str">
        <f>IFERROR(INDEX(TV[],MATCH(VALUE(MouseList[[#This Row],[Day '# before Tx starts]]),TV[Day '#],0),MATCH(TEXT(MouseList[[#This Row],[Mouse '#]],0),TV[#Headers],0)),"")</f>
        <v/>
      </c>
      <c r="K104" s="167" t="str">
        <f>IF(MouseList[[#This Row],[Tx starts]]=0,"",MouseList[[#This Row],[Tx starts]]+MAX($AF$15:$AF$17)-1)</f>
        <v/>
      </c>
      <c r="L104" s="20"/>
      <c r="M104" s="18"/>
      <c r="N104" s="18"/>
      <c r="O104" s="156" t="str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/>
      </c>
      <c r="P104" s="111" t="str">
        <f>IF(MouseList[[#This Row],[Tag '#]]="","",RANK(MouseList[[#This Row],[Value for RDM]],MouseList[Value for RDM]))</f>
        <v/>
      </c>
      <c r="Q104" s="110" t="str">
        <f>IFERROR(VLOOKUP(MouseList[[#This Row],[Group]],TreatmentGroup[],2,FALSE)*1000+MouseList[[#This Row],[Mouse '#]],"")</f>
        <v/>
      </c>
      <c r="R104" s="110" t="str">
        <f>IFERROR(RANK(MouseList[[#This Row],[Value for sorting]],MouseList[Value for sorting],1),"")</f>
        <v/>
      </c>
      <c r="S104" s="1"/>
      <c r="T104" s="1"/>
      <c r="U104" s="1"/>
      <c r="V104" s="1"/>
      <c r="W104" s="1"/>
      <c r="X104" s="1"/>
    </row>
    <row r="105" spans="2:24" ht="12">
      <c r="B105" s="18"/>
      <c r="C105" s="19"/>
      <c r="D105" s="159" t="str">
        <f>IFERROR(INDEX(DataInput[],MATCH(MouseList[[#This Row],[Mouse '#]],DataInput[Mouse '#],0),MATCH("80% BW",'Data Input'!$3:$3,0)-1)*1.25,"")</f>
        <v/>
      </c>
      <c r="E105" s="18"/>
      <c r="F105" s="18"/>
      <c r="G105" s="19"/>
      <c r="H105" s="20"/>
      <c r="I105" s="190" t="str">
        <f>IFERROR(INDEX('Data Input'!$J$1:$BF$3,3,MATCH(MouseList[[#This Row],[Tx starts]],'Data Input'!$J$1:$BF$1,1)),"")</f>
        <v/>
      </c>
      <c r="J105" s="155" t="str">
        <f>IFERROR(INDEX(TV[],MATCH(VALUE(MouseList[[#This Row],[Day '# before Tx starts]]),TV[Day '#],0),MATCH(TEXT(MouseList[[#This Row],[Mouse '#]],0),TV[#Headers],0)),"")</f>
        <v/>
      </c>
      <c r="K105" s="167" t="str">
        <f>IF(MouseList[[#This Row],[Tx starts]]=0,"",MouseList[[#This Row],[Tx starts]]+MAX($AF$15:$AF$17)-1)</f>
        <v/>
      </c>
      <c r="L105" s="20"/>
      <c r="M105" s="18"/>
      <c r="N105" s="18"/>
      <c r="O105" s="156" t="str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/>
      </c>
      <c r="P105" s="111" t="str">
        <f>IF(MouseList[[#This Row],[Tag '#]]="","",RANK(MouseList[[#This Row],[Value for RDM]],MouseList[Value for RDM]))</f>
        <v/>
      </c>
      <c r="Q105" s="110" t="str">
        <f>IFERROR(VLOOKUP(MouseList[[#This Row],[Group]],TreatmentGroup[],2,FALSE)*1000+MouseList[[#This Row],[Mouse '#]],"")</f>
        <v/>
      </c>
      <c r="R105" s="110" t="str">
        <f>IFERROR(RANK(MouseList[[#This Row],[Value for sorting]],MouseList[Value for sorting],1),"")</f>
        <v/>
      </c>
      <c r="S105" s="1"/>
      <c r="T105" s="1"/>
      <c r="U105" s="1"/>
      <c r="V105" s="1"/>
      <c r="W105" s="1"/>
      <c r="X105" s="1"/>
    </row>
    <row r="106" spans="2:24" ht="12">
      <c r="B106" s="18"/>
      <c r="C106" s="19"/>
      <c r="D106" s="159" t="str">
        <f>IFERROR(INDEX(DataInput[],MATCH(MouseList[[#This Row],[Mouse '#]],DataInput[Mouse '#],0),MATCH("80% BW",'Data Input'!$3:$3,0)-1)*1.25,"")</f>
        <v/>
      </c>
      <c r="E106" s="18"/>
      <c r="F106" s="18"/>
      <c r="G106" s="19"/>
      <c r="H106" s="20"/>
      <c r="I106" s="190" t="str">
        <f>IFERROR(INDEX('Data Input'!$J$1:$BF$3,3,MATCH(MouseList[[#This Row],[Tx starts]],'Data Input'!$J$1:$BF$1,1)),"")</f>
        <v/>
      </c>
      <c r="J106" s="155" t="str">
        <f>IFERROR(INDEX(TV[],MATCH(VALUE(MouseList[[#This Row],[Day '# before Tx starts]]),TV[Day '#],0),MATCH(TEXT(MouseList[[#This Row],[Mouse '#]],0),TV[#Headers],0)),"")</f>
        <v/>
      </c>
      <c r="K106" s="167" t="str">
        <f>IF(MouseList[[#This Row],[Tx starts]]=0,"",MouseList[[#This Row],[Tx starts]]+MAX($AF$15:$AF$17)-1)</f>
        <v/>
      </c>
      <c r="L106" s="20"/>
      <c r="M106" s="18"/>
      <c r="N106" s="18"/>
      <c r="O106" s="156" t="str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/>
      </c>
      <c r="P106" s="111" t="str">
        <f>IF(MouseList[[#This Row],[Tag '#]]="","",RANK(MouseList[[#This Row],[Value for RDM]],MouseList[Value for RDM]))</f>
        <v/>
      </c>
      <c r="Q106" s="110" t="str">
        <f>IFERROR(VLOOKUP(MouseList[[#This Row],[Group]],TreatmentGroup[],2,FALSE)*1000+MouseList[[#This Row],[Mouse '#]],"")</f>
        <v/>
      </c>
      <c r="R106" s="110" t="str">
        <f>IFERROR(RANK(MouseList[[#This Row],[Value for sorting]],MouseList[Value for sorting],1),"")</f>
        <v/>
      </c>
      <c r="S106" s="1"/>
      <c r="T106" s="1"/>
      <c r="U106" s="1"/>
      <c r="V106" s="1"/>
      <c r="W106" s="1"/>
      <c r="X106" s="1"/>
    </row>
    <row r="107" spans="2:24" ht="12">
      <c r="B107" s="18"/>
      <c r="C107" s="19"/>
      <c r="D107" s="159" t="str">
        <f>IFERROR(INDEX(DataInput[],MATCH(MouseList[[#This Row],[Mouse '#]],DataInput[Mouse '#],0),MATCH("80% BW",'Data Input'!$3:$3,0)-1)*1.25,"")</f>
        <v/>
      </c>
      <c r="E107" s="18"/>
      <c r="F107" s="18"/>
      <c r="G107" s="19"/>
      <c r="H107" s="20"/>
      <c r="I107" s="190" t="str">
        <f>IFERROR(INDEX('Data Input'!$J$1:$BF$3,3,MATCH(MouseList[[#This Row],[Tx starts]],'Data Input'!$J$1:$BF$1,1)),"")</f>
        <v/>
      </c>
      <c r="J107" s="155" t="str">
        <f>IFERROR(INDEX(TV[],MATCH(VALUE(MouseList[[#This Row],[Day '# before Tx starts]]),TV[Day '#],0),MATCH(TEXT(MouseList[[#This Row],[Mouse '#]],0),TV[#Headers],0)),"")</f>
        <v/>
      </c>
      <c r="K107" s="167" t="str">
        <f>IF(MouseList[[#This Row],[Tx starts]]=0,"",MouseList[[#This Row],[Tx starts]]+MAX($AF$15:$AF$17)-1)</f>
        <v/>
      </c>
      <c r="L107" s="20"/>
      <c r="M107" s="18"/>
      <c r="N107" s="18"/>
      <c r="O107" s="156" t="str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/>
      </c>
      <c r="P107" s="111" t="str">
        <f>IF(MouseList[[#This Row],[Tag '#]]="","",RANK(MouseList[[#This Row],[Value for RDM]],MouseList[Value for RDM]))</f>
        <v/>
      </c>
      <c r="Q107" s="110" t="str">
        <f>IFERROR(VLOOKUP(MouseList[[#This Row],[Group]],TreatmentGroup[],2,FALSE)*1000+MouseList[[#This Row],[Mouse '#]],"")</f>
        <v/>
      </c>
      <c r="R107" s="110" t="str">
        <f>IFERROR(RANK(MouseList[[#This Row],[Value for sorting]],MouseList[Value for sorting],1),"")</f>
        <v/>
      </c>
      <c r="S107" s="1"/>
      <c r="T107" s="1"/>
      <c r="U107" s="1"/>
      <c r="V107" s="1"/>
      <c r="W107" s="1"/>
      <c r="X107" s="1"/>
    </row>
    <row r="108" spans="2:24" ht="12">
      <c r="B108" s="18"/>
      <c r="C108" s="19"/>
      <c r="D108" s="159" t="str">
        <f>IFERROR(INDEX(DataInput[],MATCH(MouseList[[#This Row],[Mouse '#]],DataInput[Mouse '#],0),MATCH("80% BW",'Data Input'!$3:$3,0)-1)*1.25,"")</f>
        <v/>
      </c>
      <c r="E108" s="18"/>
      <c r="F108" s="18"/>
      <c r="G108" s="19"/>
      <c r="H108" s="20"/>
      <c r="I108" s="190" t="str">
        <f>IFERROR(INDEX('Data Input'!$J$1:$BF$3,3,MATCH(MouseList[[#This Row],[Tx starts]],'Data Input'!$J$1:$BF$1,1)),"")</f>
        <v/>
      </c>
      <c r="J108" s="155" t="str">
        <f>IFERROR(INDEX(TV[],MATCH(VALUE(MouseList[[#This Row],[Day '# before Tx starts]]),TV[Day '#],0),MATCH(TEXT(MouseList[[#This Row],[Mouse '#]],0),TV[#Headers],0)),"")</f>
        <v/>
      </c>
      <c r="K108" s="167" t="str">
        <f>IF(MouseList[[#This Row],[Tx starts]]=0,"",MouseList[[#This Row],[Tx starts]]+MAX($AF$15:$AF$17)-1)</f>
        <v/>
      </c>
      <c r="L108" s="20"/>
      <c r="M108" s="18"/>
      <c r="N108" s="18"/>
      <c r="O108" s="156" t="str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/>
      </c>
      <c r="P108" s="111" t="str">
        <f>IF(MouseList[[#This Row],[Tag '#]]="","",RANK(MouseList[[#This Row],[Value for RDM]],MouseList[Value for RDM]))</f>
        <v/>
      </c>
      <c r="Q108" s="110" t="str">
        <f>IFERROR(VLOOKUP(MouseList[[#This Row],[Group]],TreatmentGroup[],2,FALSE)*1000+MouseList[[#This Row],[Mouse '#]],"")</f>
        <v/>
      </c>
      <c r="R108" s="110" t="str">
        <f>IFERROR(RANK(MouseList[[#This Row],[Value for sorting]],MouseList[Value for sorting],1),"")</f>
        <v/>
      </c>
      <c r="S108" s="1"/>
      <c r="T108" s="1"/>
      <c r="U108" s="1"/>
      <c r="V108" s="1"/>
      <c r="W108" s="1"/>
      <c r="X108" s="1"/>
    </row>
    <row r="109" spans="2:24" ht="12">
      <c r="B109" s="18"/>
      <c r="C109" s="19"/>
      <c r="D109" s="159" t="str">
        <f>IFERROR(INDEX(DataInput[],MATCH(MouseList[[#This Row],[Mouse '#]],DataInput[Mouse '#],0),MATCH("80% BW",'Data Input'!$3:$3,0)-1)*1.25,"")</f>
        <v/>
      </c>
      <c r="E109" s="18"/>
      <c r="F109" s="18"/>
      <c r="G109" s="19"/>
      <c r="H109" s="20"/>
      <c r="I109" s="190" t="str">
        <f>IFERROR(INDEX('Data Input'!$J$1:$BF$3,3,MATCH(MouseList[[#This Row],[Tx starts]],'Data Input'!$J$1:$BF$1,1)),"")</f>
        <v/>
      </c>
      <c r="J109" s="155" t="str">
        <f>IFERROR(INDEX(TV[],MATCH(VALUE(MouseList[[#This Row],[Day '# before Tx starts]]),TV[Day '#],0),MATCH(TEXT(MouseList[[#This Row],[Mouse '#]],0),TV[#Headers],0)),"")</f>
        <v/>
      </c>
      <c r="K109" s="167" t="str">
        <f>IF(MouseList[[#This Row],[Tx starts]]=0,"",MouseList[[#This Row],[Tx starts]]+MAX($AF$15:$AF$17)-1)</f>
        <v/>
      </c>
      <c r="L109" s="20"/>
      <c r="M109" s="18"/>
      <c r="N109" s="18"/>
      <c r="O109" s="156" t="str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/>
      </c>
      <c r="P109" s="111" t="str">
        <f>IF(MouseList[[#This Row],[Tag '#]]="","",RANK(MouseList[[#This Row],[Value for RDM]],MouseList[Value for RDM]))</f>
        <v/>
      </c>
      <c r="Q109" s="110" t="str">
        <f>IFERROR(VLOOKUP(MouseList[[#This Row],[Group]],TreatmentGroup[],2,FALSE)*1000+MouseList[[#This Row],[Mouse '#]],"")</f>
        <v/>
      </c>
      <c r="R109" s="110" t="str">
        <f>IFERROR(RANK(MouseList[[#This Row],[Value for sorting]],MouseList[Value for sorting],1),"")</f>
        <v/>
      </c>
      <c r="S109" s="1"/>
      <c r="T109" s="1"/>
      <c r="U109" s="1"/>
      <c r="V109" s="1"/>
      <c r="W109" s="1"/>
      <c r="X109" s="1"/>
    </row>
    <row r="110" spans="2:24" ht="12">
      <c r="B110" s="18"/>
      <c r="C110" s="19"/>
      <c r="D110" s="159" t="str">
        <f>IFERROR(INDEX(DataInput[],MATCH(MouseList[[#This Row],[Mouse '#]],DataInput[Mouse '#],0),MATCH("80% BW",'Data Input'!$3:$3,0)-1)*1.25,"")</f>
        <v/>
      </c>
      <c r="E110" s="18"/>
      <c r="F110" s="18"/>
      <c r="G110" s="19"/>
      <c r="H110" s="20"/>
      <c r="I110" s="190" t="str">
        <f>IFERROR(INDEX('Data Input'!$J$1:$BF$3,3,MATCH(MouseList[[#This Row],[Tx starts]],'Data Input'!$J$1:$BF$1,1)),"")</f>
        <v/>
      </c>
      <c r="J110" s="155" t="str">
        <f>IFERROR(INDEX(TV[],MATCH(VALUE(MouseList[[#This Row],[Day '# before Tx starts]]),TV[Day '#],0),MATCH(TEXT(MouseList[[#This Row],[Mouse '#]],0),TV[#Headers],0)),"")</f>
        <v/>
      </c>
      <c r="K110" s="167" t="str">
        <f>IF(MouseList[[#This Row],[Tx starts]]=0,"",MouseList[[#This Row],[Tx starts]]+MAX($AF$15:$AF$17)-1)</f>
        <v/>
      </c>
      <c r="L110" s="20"/>
      <c r="M110" s="18"/>
      <c r="N110" s="18"/>
      <c r="O110" s="156" t="str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/>
      </c>
      <c r="P110" s="111" t="str">
        <f>IF(MouseList[[#This Row],[Tag '#]]="","",RANK(MouseList[[#This Row],[Value for RDM]],MouseList[Value for RDM]))</f>
        <v/>
      </c>
      <c r="Q110" s="110" t="str">
        <f>IFERROR(VLOOKUP(MouseList[[#This Row],[Group]],TreatmentGroup[],2,FALSE)*1000+MouseList[[#This Row],[Mouse '#]],"")</f>
        <v/>
      </c>
      <c r="R110" s="110" t="str">
        <f>IFERROR(RANK(MouseList[[#This Row],[Value for sorting]],MouseList[Value for sorting],1),"")</f>
        <v/>
      </c>
      <c r="S110" s="1"/>
      <c r="T110" s="1"/>
      <c r="U110" s="1"/>
      <c r="V110" s="1"/>
      <c r="W110" s="1"/>
      <c r="X110" s="1"/>
    </row>
    <row r="111" spans="2:24" ht="12">
      <c r="B111" s="18"/>
      <c r="C111" s="19"/>
      <c r="D111" s="159" t="str">
        <f>IFERROR(INDEX(DataInput[],MATCH(MouseList[[#This Row],[Mouse '#]],DataInput[Mouse '#],0),MATCH("80% BW",'Data Input'!$3:$3,0)-1)*1.25,"")</f>
        <v/>
      </c>
      <c r="E111" s="18"/>
      <c r="F111" s="18"/>
      <c r="G111" s="19"/>
      <c r="H111" s="20"/>
      <c r="I111" s="190" t="str">
        <f>IFERROR(INDEX('Data Input'!$J$1:$BF$3,3,MATCH(MouseList[[#This Row],[Tx starts]],'Data Input'!$J$1:$BF$1,1)),"")</f>
        <v/>
      </c>
      <c r="J111" s="155" t="str">
        <f>IFERROR(INDEX(TV[],MATCH(VALUE(MouseList[[#This Row],[Day '# before Tx starts]]),TV[Day '#],0),MATCH(TEXT(MouseList[[#This Row],[Mouse '#]],0),TV[#Headers],0)),"")</f>
        <v/>
      </c>
      <c r="K111" s="167" t="str">
        <f>IF(MouseList[[#This Row],[Tx starts]]=0,"",MouseList[[#This Row],[Tx starts]]+MAX($AF$15:$AF$17)-1)</f>
        <v/>
      </c>
      <c r="L111" s="20"/>
      <c r="M111" s="18"/>
      <c r="N111" s="18"/>
      <c r="O111" s="156" t="str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/>
      </c>
      <c r="P111" s="111" t="str">
        <f>IF(MouseList[[#This Row],[Tag '#]]="","",RANK(MouseList[[#This Row],[Value for RDM]],MouseList[Value for RDM]))</f>
        <v/>
      </c>
      <c r="Q111" s="110" t="str">
        <f>IFERROR(VLOOKUP(MouseList[[#This Row],[Group]],TreatmentGroup[],2,FALSE)*1000+MouseList[[#This Row],[Mouse '#]],"")</f>
        <v/>
      </c>
      <c r="R111" s="110" t="str">
        <f>IFERROR(RANK(MouseList[[#This Row],[Value for sorting]],MouseList[Value for sorting],1),"")</f>
        <v/>
      </c>
      <c r="S111" s="1"/>
      <c r="T111" s="1"/>
      <c r="U111" s="1"/>
      <c r="V111" s="1"/>
      <c r="W111" s="1"/>
      <c r="X111" s="1"/>
    </row>
    <row r="112" spans="2:24" ht="12">
      <c r="B112" s="18"/>
      <c r="C112" s="19"/>
      <c r="D112" s="159" t="str">
        <f>IFERROR(INDEX(DataInput[],MATCH(MouseList[[#This Row],[Mouse '#]],DataInput[Mouse '#],0),MATCH("80% BW",'Data Input'!$3:$3,0)-1)*1.25,"")</f>
        <v/>
      </c>
      <c r="E112" s="18"/>
      <c r="F112" s="18"/>
      <c r="G112" s="19"/>
      <c r="H112" s="20"/>
      <c r="I112" s="190" t="str">
        <f>IFERROR(INDEX('Data Input'!$J$1:$BF$3,3,MATCH(MouseList[[#This Row],[Tx starts]],'Data Input'!$J$1:$BF$1,1)),"")</f>
        <v/>
      </c>
      <c r="J112" s="155" t="str">
        <f>IFERROR(INDEX(TV[],MATCH(VALUE(MouseList[[#This Row],[Day '# before Tx starts]]),TV[Day '#],0),MATCH(TEXT(MouseList[[#This Row],[Mouse '#]],0),TV[#Headers],0)),"")</f>
        <v/>
      </c>
      <c r="K112" s="167" t="str">
        <f>IF(MouseList[[#This Row],[Tx starts]]=0,"",MouseList[[#This Row],[Tx starts]]+MAX($AF$15:$AF$17)-1)</f>
        <v/>
      </c>
      <c r="L112" s="20"/>
      <c r="M112" s="18"/>
      <c r="N112" s="18"/>
      <c r="O112" s="156" t="str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/>
      </c>
      <c r="P112" s="111" t="str">
        <f>IF(MouseList[[#This Row],[Tag '#]]="","",RANK(MouseList[[#This Row],[Value for RDM]],MouseList[Value for RDM]))</f>
        <v/>
      </c>
      <c r="Q112" s="110" t="str">
        <f>IFERROR(VLOOKUP(MouseList[[#This Row],[Group]],TreatmentGroup[],2,FALSE)*1000+MouseList[[#This Row],[Mouse '#]],"")</f>
        <v/>
      </c>
      <c r="R112" s="110" t="str">
        <f>IFERROR(RANK(MouseList[[#This Row],[Value for sorting]],MouseList[Value for sorting],1),"")</f>
        <v/>
      </c>
      <c r="S112" s="1"/>
      <c r="T112" s="1"/>
      <c r="U112" s="1"/>
      <c r="V112" s="1"/>
      <c r="W112" s="1"/>
      <c r="X112" s="1"/>
    </row>
    <row r="113" spans="2:24" ht="12">
      <c r="B113" s="18"/>
      <c r="C113" s="19"/>
      <c r="D113" s="159" t="str">
        <f>IFERROR(INDEX(DataInput[],MATCH(MouseList[[#This Row],[Mouse '#]],DataInput[Mouse '#],0),MATCH("80% BW",'Data Input'!$3:$3,0)-1)*1.25,"")</f>
        <v/>
      </c>
      <c r="E113" s="18"/>
      <c r="F113" s="18"/>
      <c r="G113" s="19"/>
      <c r="H113" s="20"/>
      <c r="I113" s="190" t="str">
        <f>IFERROR(INDEX('Data Input'!$J$1:$BF$3,3,MATCH(MouseList[[#This Row],[Tx starts]],'Data Input'!$J$1:$BF$1,1)),"")</f>
        <v/>
      </c>
      <c r="J113" s="155" t="str">
        <f>IFERROR(INDEX(TV[],MATCH(VALUE(MouseList[[#This Row],[Day '# before Tx starts]]),TV[Day '#],0),MATCH(TEXT(MouseList[[#This Row],[Mouse '#]],0),TV[#Headers],0)),"")</f>
        <v/>
      </c>
      <c r="K113" s="167" t="str">
        <f>IF(MouseList[[#This Row],[Tx starts]]=0,"",MouseList[[#This Row],[Tx starts]]+MAX($AF$15:$AF$17)-1)</f>
        <v/>
      </c>
      <c r="L113" s="20"/>
      <c r="M113" s="18"/>
      <c r="N113" s="18"/>
      <c r="O113" s="156" t="str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/>
      </c>
      <c r="P113" s="111" t="str">
        <f>IF(MouseList[[#This Row],[Tag '#]]="","",RANK(MouseList[[#This Row],[Value for RDM]],MouseList[Value for RDM]))</f>
        <v/>
      </c>
      <c r="Q113" s="110" t="str">
        <f>IFERROR(VLOOKUP(MouseList[[#This Row],[Group]],TreatmentGroup[],2,FALSE)*1000+MouseList[[#This Row],[Mouse '#]],"")</f>
        <v/>
      </c>
      <c r="R113" s="110" t="str">
        <f>IFERROR(RANK(MouseList[[#This Row],[Value for sorting]],MouseList[Value for sorting],1),"")</f>
        <v/>
      </c>
      <c r="S113" s="1"/>
      <c r="T113" s="1"/>
      <c r="U113" s="1"/>
      <c r="V113" s="1"/>
      <c r="W113" s="1"/>
      <c r="X113" s="1"/>
    </row>
    <row r="114" spans="2:24" ht="12">
      <c r="B114" s="18"/>
      <c r="C114" s="19"/>
      <c r="D114" s="159" t="str">
        <f>IFERROR(INDEX(DataInput[],MATCH(MouseList[[#This Row],[Mouse '#]],DataInput[Mouse '#],0),MATCH("80% BW",'Data Input'!$3:$3,0)-1)*1.25,"")</f>
        <v/>
      </c>
      <c r="E114" s="18"/>
      <c r="F114" s="18"/>
      <c r="G114" s="19"/>
      <c r="H114" s="20"/>
      <c r="I114" s="190" t="str">
        <f>IFERROR(INDEX('Data Input'!$J$1:$BF$3,3,MATCH(MouseList[[#This Row],[Tx starts]],'Data Input'!$J$1:$BF$1,1)),"")</f>
        <v/>
      </c>
      <c r="J114" s="155" t="str">
        <f>IFERROR(INDEX(TV[],MATCH(VALUE(MouseList[[#This Row],[Day '# before Tx starts]]),TV[Day '#],0),MATCH(TEXT(MouseList[[#This Row],[Mouse '#]],0),TV[#Headers],0)),"")</f>
        <v/>
      </c>
      <c r="K114" s="167" t="str">
        <f>IF(MouseList[[#This Row],[Tx starts]]=0,"",MouseList[[#This Row],[Tx starts]]+MAX($AF$15:$AF$17)-1)</f>
        <v/>
      </c>
      <c r="L114" s="20"/>
      <c r="M114" s="18"/>
      <c r="N114" s="18"/>
      <c r="O114" s="156" t="str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/>
      </c>
      <c r="P114" s="111" t="str">
        <f>IF(MouseList[[#This Row],[Tag '#]]="","",RANK(MouseList[[#This Row],[Value for RDM]],MouseList[Value for RDM]))</f>
        <v/>
      </c>
      <c r="Q114" s="110" t="str">
        <f>IFERROR(VLOOKUP(MouseList[[#This Row],[Group]],TreatmentGroup[],2,FALSE)*1000+MouseList[[#This Row],[Mouse '#]],"")</f>
        <v/>
      </c>
      <c r="R114" s="110" t="str">
        <f>IFERROR(RANK(MouseList[[#This Row],[Value for sorting]],MouseList[Value for sorting],1),"")</f>
        <v/>
      </c>
      <c r="S114" s="1"/>
      <c r="T114" s="1"/>
      <c r="U114" s="1"/>
      <c r="V114" s="1"/>
      <c r="W114" s="1"/>
      <c r="X114" s="1"/>
    </row>
    <row r="115" spans="2:24" ht="12">
      <c r="B115" s="18"/>
      <c r="C115" s="19"/>
      <c r="D115" s="159" t="str">
        <f>IFERROR(INDEX(DataInput[],MATCH(MouseList[[#This Row],[Mouse '#]],DataInput[Mouse '#],0),MATCH("80% BW",'Data Input'!$3:$3,0)-1)*1.25,"")</f>
        <v/>
      </c>
      <c r="E115" s="18"/>
      <c r="F115" s="18"/>
      <c r="G115" s="19"/>
      <c r="H115" s="20"/>
      <c r="I115" s="190" t="str">
        <f>IFERROR(INDEX('Data Input'!$J$1:$BF$3,3,MATCH(MouseList[[#This Row],[Tx starts]],'Data Input'!$J$1:$BF$1,1)),"")</f>
        <v/>
      </c>
      <c r="J115" s="155" t="str">
        <f>IFERROR(INDEX(TV[],MATCH(VALUE(MouseList[[#This Row],[Day '# before Tx starts]]),TV[Day '#],0),MATCH(TEXT(MouseList[[#This Row],[Mouse '#]],0),TV[#Headers],0)),"")</f>
        <v/>
      </c>
      <c r="K115" s="167" t="str">
        <f>IF(MouseList[[#This Row],[Tx starts]]=0,"",MouseList[[#This Row],[Tx starts]]+MAX($AF$15:$AF$17)-1)</f>
        <v/>
      </c>
      <c r="L115" s="20"/>
      <c r="M115" s="18"/>
      <c r="N115" s="18"/>
      <c r="O115" s="156" t="str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/>
      </c>
      <c r="P115" s="111" t="str">
        <f>IF(MouseList[[#This Row],[Tag '#]]="","",RANK(MouseList[[#This Row],[Value for RDM]],MouseList[Value for RDM]))</f>
        <v/>
      </c>
      <c r="Q115" s="110" t="str">
        <f>IFERROR(VLOOKUP(MouseList[[#This Row],[Group]],TreatmentGroup[],2,FALSE)*1000+MouseList[[#This Row],[Mouse '#]],"")</f>
        <v/>
      </c>
      <c r="R115" s="110" t="str">
        <f>IFERROR(RANK(MouseList[[#This Row],[Value for sorting]],MouseList[Value for sorting],1),"")</f>
        <v/>
      </c>
      <c r="S115" s="1"/>
      <c r="T115" s="1"/>
      <c r="U115" s="1"/>
      <c r="V115" s="1"/>
      <c r="W115" s="1"/>
      <c r="X115" s="1"/>
    </row>
    <row r="116" spans="2:24" ht="12">
      <c r="B116" s="18"/>
      <c r="C116" s="19"/>
      <c r="D116" s="159" t="str">
        <f>IFERROR(INDEX(DataInput[],MATCH(MouseList[[#This Row],[Mouse '#]],DataInput[Mouse '#],0),MATCH("80% BW",'Data Input'!$3:$3,0)-1)*1.25,"")</f>
        <v/>
      </c>
      <c r="E116" s="18"/>
      <c r="F116" s="18"/>
      <c r="G116" s="19"/>
      <c r="H116" s="20"/>
      <c r="I116" s="190" t="str">
        <f>IFERROR(INDEX('Data Input'!$J$1:$BF$3,3,MATCH(MouseList[[#This Row],[Tx starts]],'Data Input'!$J$1:$BF$1,1)),"")</f>
        <v/>
      </c>
      <c r="J116" s="155" t="str">
        <f>IFERROR(INDEX(TV[],MATCH(VALUE(MouseList[[#This Row],[Day '# before Tx starts]]),TV[Day '#],0),MATCH(TEXT(MouseList[[#This Row],[Mouse '#]],0),TV[#Headers],0)),"")</f>
        <v/>
      </c>
      <c r="K116" s="167" t="str">
        <f>IF(MouseList[[#This Row],[Tx starts]]=0,"",MouseList[[#This Row],[Tx starts]]+MAX($AF$15:$AF$17)-1)</f>
        <v/>
      </c>
      <c r="L116" s="20"/>
      <c r="M116" s="18"/>
      <c r="N116" s="18"/>
      <c r="O116" s="156" t="str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/>
      </c>
      <c r="P116" s="111" t="str">
        <f>IF(MouseList[[#This Row],[Tag '#]]="","",RANK(MouseList[[#This Row],[Value for RDM]],MouseList[Value for RDM]))</f>
        <v/>
      </c>
      <c r="Q116" s="110" t="str">
        <f>IFERROR(VLOOKUP(MouseList[[#This Row],[Group]],TreatmentGroup[],2,FALSE)*1000+MouseList[[#This Row],[Mouse '#]],"")</f>
        <v/>
      </c>
      <c r="R116" s="110" t="str">
        <f>IFERROR(RANK(MouseList[[#This Row],[Value for sorting]],MouseList[Value for sorting],1),"")</f>
        <v/>
      </c>
      <c r="S116" s="1"/>
      <c r="T116" s="1"/>
      <c r="U116" s="1"/>
      <c r="V116" s="1"/>
      <c r="W116" s="1"/>
      <c r="X116" s="1"/>
    </row>
    <row r="117" spans="2:24" ht="12">
      <c r="B117" s="18"/>
      <c r="C117" s="19"/>
      <c r="D117" s="159" t="str">
        <f>IFERROR(INDEX(DataInput[],MATCH(MouseList[[#This Row],[Mouse '#]],DataInput[Mouse '#],0),MATCH("80% BW",'Data Input'!$3:$3,0)-1)*1.25,"")</f>
        <v/>
      </c>
      <c r="E117" s="18"/>
      <c r="F117" s="18"/>
      <c r="G117" s="19"/>
      <c r="H117" s="20"/>
      <c r="I117" s="190" t="str">
        <f>IFERROR(INDEX('Data Input'!$J$1:$BF$3,3,MATCH(MouseList[[#This Row],[Tx starts]],'Data Input'!$J$1:$BF$1,1)),"")</f>
        <v/>
      </c>
      <c r="J117" s="155" t="str">
        <f>IFERROR(INDEX(TV[],MATCH(VALUE(MouseList[[#This Row],[Day '# before Tx starts]]),TV[Day '#],0),MATCH(TEXT(MouseList[[#This Row],[Mouse '#]],0),TV[#Headers],0)),"")</f>
        <v/>
      </c>
      <c r="K117" s="167" t="str">
        <f>IF(MouseList[[#This Row],[Tx starts]]=0,"",MouseList[[#This Row],[Tx starts]]+MAX($AF$15:$AF$17)-1)</f>
        <v/>
      </c>
      <c r="L117" s="20"/>
      <c r="M117" s="18"/>
      <c r="N117" s="18"/>
      <c r="O117" s="156" t="str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/>
      </c>
      <c r="P117" s="111" t="str">
        <f>IF(MouseList[[#This Row],[Tag '#]]="","",RANK(MouseList[[#This Row],[Value for RDM]],MouseList[Value for RDM]))</f>
        <v/>
      </c>
      <c r="Q117" s="110" t="str">
        <f>IFERROR(VLOOKUP(MouseList[[#This Row],[Group]],TreatmentGroup[],2,FALSE)*1000+MouseList[[#This Row],[Mouse '#]],"")</f>
        <v/>
      </c>
      <c r="R117" s="110" t="str">
        <f>IFERROR(RANK(MouseList[[#This Row],[Value for sorting]],MouseList[Value for sorting],1),"")</f>
        <v/>
      </c>
      <c r="S117" s="1"/>
      <c r="T117" s="1"/>
      <c r="U117" s="1"/>
      <c r="V117" s="1"/>
      <c r="W117" s="1"/>
      <c r="X117" s="1"/>
    </row>
    <row r="118" spans="2:24" ht="12">
      <c r="B118" s="18"/>
      <c r="C118" s="19"/>
      <c r="D118" s="159" t="str">
        <f>IFERROR(INDEX(DataInput[],MATCH(MouseList[[#This Row],[Mouse '#]],DataInput[Mouse '#],0),MATCH("80% BW",'Data Input'!$3:$3,0)-1)*1.25,"")</f>
        <v/>
      </c>
      <c r="E118" s="18"/>
      <c r="F118" s="18"/>
      <c r="G118" s="19"/>
      <c r="H118" s="20"/>
      <c r="I118" s="190" t="str">
        <f>IFERROR(INDEX('Data Input'!$J$1:$BF$3,3,MATCH(MouseList[[#This Row],[Tx starts]],'Data Input'!$J$1:$BF$1,1)),"")</f>
        <v/>
      </c>
      <c r="J118" s="155" t="str">
        <f>IFERROR(INDEX(TV[],MATCH(VALUE(MouseList[[#This Row],[Day '# before Tx starts]]),TV[Day '#],0),MATCH(TEXT(MouseList[[#This Row],[Mouse '#]],0),TV[#Headers],0)),"")</f>
        <v/>
      </c>
      <c r="K118" s="167" t="str">
        <f>IF(MouseList[[#This Row],[Tx starts]]=0,"",MouseList[[#This Row],[Tx starts]]+MAX($AF$15:$AF$17)-1)</f>
        <v/>
      </c>
      <c r="L118" s="20"/>
      <c r="M118" s="18"/>
      <c r="N118" s="18"/>
      <c r="O118" s="156" t="str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/>
      </c>
      <c r="P118" s="111" t="str">
        <f>IF(MouseList[[#This Row],[Tag '#]]="","",RANK(MouseList[[#This Row],[Value for RDM]],MouseList[Value for RDM]))</f>
        <v/>
      </c>
      <c r="Q118" s="110" t="str">
        <f>IFERROR(VLOOKUP(MouseList[[#This Row],[Group]],TreatmentGroup[],2,FALSE)*1000+MouseList[[#This Row],[Mouse '#]],"")</f>
        <v/>
      </c>
      <c r="R118" s="110" t="str">
        <f>IFERROR(RANK(MouseList[[#This Row],[Value for sorting]],MouseList[Value for sorting],1),"")</f>
        <v/>
      </c>
      <c r="S118" s="1"/>
      <c r="T118" s="1"/>
      <c r="U118" s="1"/>
      <c r="V118" s="1"/>
      <c r="W118" s="1"/>
      <c r="X118" s="1"/>
    </row>
    <row r="119" spans="2:24" ht="12">
      <c r="B119" s="18"/>
      <c r="C119" s="19"/>
      <c r="D119" s="159" t="str">
        <f>IFERROR(INDEX(DataInput[],MATCH(MouseList[[#This Row],[Mouse '#]],DataInput[Mouse '#],0),MATCH("80% BW",'Data Input'!$3:$3,0)-1)*1.25,"")</f>
        <v/>
      </c>
      <c r="E119" s="18"/>
      <c r="F119" s="18"/>
      <c r="G119" s="19"/>
      <c r="H119" s="20"/>
      <c r="I119" s="190" t="str">
        <f>IFERROR(INDEX('Data Input'!$J$1:$BF$3,3,MATCH(MouseList[[#This Row],[Tx starts]],'Data Input'!$J$1:$BF$1,1)),"")</f>
        <v/>
      </c>
      <c r="J119" s="155" t="str">
        <f>IFERROR(INDEX(TV[],MATCH(VALUE(MouseList[[#This Row],[Day '# before Tx starts]]),TV[Day '#],0),MATCH(TEXT(MouseList[[#This Row],[Mouse '#]],0),TV[#Headers],0)),"")</f>
        <v/>
      </c>
      <c r="K119" s="167" t="str">
        <f>IF(MouseList[[#This Row],[Tx starts]]=0,"",MouseList[[#This Row],[Tx starts]]+MAX($AF$15:$AF$17)-1)</f>
        <v/>
      </c>
      <c r="L119" s="20"/>
      <c r="M119" s="18"/>
      <c r="N119" s="18"/>
      <c r="O119" s="156" t="str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/>
      </c>
      <c r="P119" s="111" t="str">
        <f>IF(MouseList[[#This Row],[Tag '#]]="","",RANK(MouseList[[#This Row],[Value for RDM]],MouseList[Value for RDM]))</f>
        <v/>
      </c>
      <c r="Q119" s="110" t="str">
        <f>IFERROR(VLOOKUP(MouseList[[#This Row],[Group]],TreatmentGroup[],2,FALSE)*1000+MouseList[[#This Row],[Mouse '#]],"")</f>
        <v/>
      </c>
      <c r="R119" s="110" t="str">
        <f>IFERROR(RANK(MouseList[[#This Row],[Value for sorting]],MouseList[Value for sorting],1),"")</f>
        <v/>
      </c>
      <c r="S119" s="1"/>
      <c r="T119" s="1"/>
      <c r="U119" s="1"/>
      <c r="V119" s="1"/>
      <c r="W119" s="1"/>
      <c r="X119" s="1"/>
    </row>
    <row r="120" spans="2:24" ht="12">
      <c r="B120" s="18"/>
      <c r="C120" s="19"/>
      <c r="D120" s="159" t="str">
        <f>IFERROR(INDEX(DataInput[],MATCH(MouseList[[#This Row],[Mouse '#]],DataInput[Mouse '#],0),MATCH("80% BW",'Data Input'!$3:$3,0)-1)*1.25,"")</f>
        <v/>
      </c>
      <c r="E120" s="18"/>
      <c r="F120" s="18"/>
      <c r="G120" s="19"/>
      <c r="H120" s="20"/>
      <c r="I120" s="190" t="str">
        <f>IFERROR(INDEX('Data Input'!$J$1:$BF$3,3,MATCH(MouseList[[#This Row],[Tx starts]],'Data Input'!$J$1:$BF$1,1)),"")</f>
        <v/>
      </c>
      <c r="J120" s="155" t="str">
        <f>IFERROR(INDEX(TV[],MATCH(VALUE(MouseList[[#This Row],[Day '# before Tx starts]]),TV[Day '#],0),MATCH(TEXT(MouseList[[#This Row],[Mouse '#]],0),TV[#Headers],0)),"")</f>
        <v/>
      </c>
      <c r="K120" s="167" t="str">
        <f>IF(MouseList[[#This Row],[Tx starts]]=0,"",MouseList[[#This Row],[Tx starts]]+MAX($AF$15:$AF$17)-1)</f>
        <v/>
      </c>
      <c r="L120" s="20"/>
      <c r="M120" s="18"/>
      <c r="N120" s="18"/>
      <c r="O120" s="156" t="str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/>
      </c>
      <c r="P120" s="111" t="str">
        <f>IF(MouseList[[#This Row],[Tag '#]]="","",RANK(MouseList[[#This Row],[Value for RDM]],MouseList[Value for RDM]))</f>
        <v/>
      </c>
      <c r="Q120" s="110" t="str">
        <f>IFERROR(VLOOKUP(MouseList[[#This Row],[Group]],TreatmentGroup[],2,FALSE)*1000+MouseList[[#This Row],[Mouse '#]],"")</f>
        <v/>
      </c>
      <c r="R120" s="110" t="str">
        <f>IFERROR(RANK(MouseList[[#This Row],[Value for sorting]],MouseList[Value for sorting],1),"")</f>
        <v/>
      </c>
      <c r="S120" s="1"/>
      <c r="T120" s="1"/>
      <c r="U120" s="1"/>
      <c r="V120" s="1"/>
      <c r="W120" s="1"/>
      <c r="X120" s="1"/>
    </row>
    <row r="121" spans="2:24" ht="12">
      <c r="B121" s="18"/>
      <c r="C121" s="19"/>
      <c r="D121" s="159" t="str">
        <f>IFERROR(INDEX(DataInput[],MATCH(MouseList[[#This Row],[Mouse '#]],DataInput[Mouse '#],0),MATCH("80% BW",'Data Input'!$3:$3,0)-1)*1.25,"")</f>
        <v/>
      </c>
      <c r="E121" s="18"/>
      <c r="F121" s="18"/>
      <c r="G121" s="19"/>
      <c r="H121" s="20"/>
      <c r="I121" s="190" t="str">
        <f>IFERROR(INDEX('Data Input'!$J$1:$BF$3,3,MATCH(MouseList[[#This Row],[Tx starts]],'Data Input'!$J$1:$BF$1,1)),"")</f>
        <v/>
      </c>
      <c r="J121" s="155" t="str">
        <f>IFERROR(INDEX(TV[],MATCH(VALUE(MouseList[[#This Row],[Day '# before Tx starts]]),TV[Day '#],0),MATCH(TEXT(MouseList[[#This Row],[Mouse '#]],0),TV[#Headers],0)),"")</f>
        <v/>
      </c>
      <c r="K121" s="167" t="str">
        <f>IF(MouseList[[#This Row],[Tx starts]]=0,"",MouseList[[#This Row],[Tx starts]]+MAX($AF$15:$AF$17)-1)</f>
        <v/>
      </c>
      <c r="L121" s="20"/>
      <c r="M121" s="18"/>
      <c r="N121" s="18"/>
      <c r="O121" s="156" t="str">
        <f>IF(MouseList[[#This Row],[Tag '#]]="","",IFERROR(ROUNDDOWN(MouseList[[#This Row],[TV before Tx]]*1000000,-3),0)+(1000-10*MouseList[[#This Row],[Initial BW]])-(MouseList[[#This Row],[Mouse '#]]/1000)+(_xlfn.UNICODE(MouseList[[#This Row],[Cell line]])*100+_xlfn.UNICODE(RIGHT(MouseList[[#This Row],[Cell line]],1)))*10000000)</f>
        <v/>
      </c>
      <c r="P121" s="111" t="str">
        <f>IF(MouseList[[#This Row],[Tag '#]]="","",RANK(MouseList[[#This Row],[Value for RDM]],MouseList[Value for RDM]))</f>
        <v/>
      </c>
      <c r="Q121" s="110" t="str">
        <f>IFERROR(VLOOKUP(MouseList[[#This Row],[Group]],TreatmentGroup[],2,FALSE)*1000+MouseList[[#This Row],[Mouse '#]],"")</f>
        <v/>
      </c>
      <c r="R121" s="110" t="str">
        <f>IFERROR(RANK(MouseList[[#This Row],[Value for sorting]],MouseList[Value for sorting],1),"")</f>
        <v/>
      </c>
      <c r="S121" s="1"/>
      <c r="T121" s="1"/>
      <c r="U121" s="1"/>
      <c r="V121" s="1"/>
      <c r="W121" s="1"/>
      <c r="X121" s="1"/>
    </row>
  </sheetData>
  <mergeCells count="6">
    <mergeCell ref="AN14:AO14"/>
    <mergeCell ref="W14:Y14"/>
    <mergeCell ref="Z14:AB14"/>
    <mergeCell ref="AC14:AD14"/>
    <mergeCell ref="AH14:AJ14"/>
    <mergeCell ref="AK14:AM14"/>
  </mergeCells>
  <phoneticPr fontId="3"/>
  <conditionalFormatting sqref="D17:D20">
    <cfRule type="expression" dxfId="735" priority="184">
      <formula>$B17=$B18</formula>
    </cfRule>
    <cfRule type="expression" dxfId="734" priority="185">
      <formula>$K17=$K18</formula>
    </cfRule>
  </conditionalFormatting>
  <conditionalFormatting sqref="D2">
    <cfRule type="expression" dxfId="733" priority="178">
      <formula>$B2=$B3</formula>
    </cfRule>
    <cfRule type="expression" dxfId="732" priority="179">
      <formula>$K2=$K3</formula>
    </cfRule>
  </conditionalFormatting>
  <conditionalFormatting sqref="D3">
    <cfRule type="expression" dxfId="731" priority="136">
      <formula>$B3=$B4</formula>
    </cfRule>
    <cfRule type="expression" dxfId="730" priority="137">
      <formula>$K3=$K4</formula>
    </cfRule>
  </conditionalFormatting>
  <conditionalFormatting sqref="D4">
    <cfRule type="expression" dxfId="729" priority="134">
      <formula>$B4=$B5</formula>
    </cfRule>
    <cfRule type="expression" dxfId="728" priority="135">
      <formula>$K4=$K5</formula>
    </cfRule>
  </conditionalFormatting>
  <conditionalFormatting sqref="D9">
    <cfRule type="expression" dxfId="727" priority="124">
      <formula>$B9=$B10</formula>
    </cfRule>
    <cfRule type="expression" dxfId="726" priority="125">
      <formula>$K9=$K10</formula>
    </cfRule>
  </conditionalFormatting>
  <conditionalFormatting sqref="D10">
    <cfRule type="expression" dxfId="725" priority="122">
      <formula>$B10=$B11</formula>
    </cfRule>
    <cfRule type="expression" dxfId="724" priority="123">
      <formula>$K10=$K11</formula>
    </cfRule>
  </conditionalFormatting>
  <conditionalFormatting sqref="D11">
    <cfRule type="expression" dxfId="723" priority="120">
      <formula>$B11=$B12</formula>
    </cfRule>
    <cfRule type="expression" dxfId="722" priority="121">
      <formula>$K11=$K12</formula>
    </cfRule>
  </conditionalFormatting>
  <conditionalFormatting sqref="D12">
    <cfRule type="expression" dxfId="721" priority="118">
      <formula>$B12=$B13</formula>
    </cfRule>
    <cfRule type="expression" dxfId="720" priority="119">
      <formula>$K12=$K13</formula>
    </cfRule>
  </conditionalFormatting>
  <conditionalFormatting sqref="D13">
    <cfRule type="expression" dxfId="719" priority="116">
      <formula>$B13=$B14</formula>
    </cfRule>
    <cfRule type="expression" dxfId="718" priority="117">
      <formula>$K13=$K14</formula>
    </cfRule>
  </conditionalFormatting>
  <conditionalFormatting sqref="D14">
    <cfRule type="expression" dxfId="717" priority="114">
      <formula>$B14=$B15</formula>
    </cfRule>
    <cfRule type="expression" dxfId="716" priority="115">
      <formula>$K14=$K15</formula>
    </cfRule>
  </conditionalFormatting>
  <conditionalFormatting sqref="D15">
    <cfRule type="expression" dxfId="715" priority="112">
      <formula>$B15=$B16</formula>
    </cfRule>
    <cfRule type="expression" dxfId="714" priority="113">
      <formula>$K15=$K16</formula>
    </cfRule>
  </conditionalFormatting>
  <conditionalFormatting sqref="D16">
    <cfRule type="expression" dxfId="713" priority="110">
      <formula>$B16=$B17</formula>
    </cfRule>
    <cfRule type="expression" dxfId="712" priority="111">
      <formula>$K16=$K17</formula>
    </cfRule>
  </conditionalFormatting>
  <conditionalFormatting sqref="D21">
    <cfRule type="expression" dxfId="711" priority="100">
      <formula>$B21=$B22</formula>
    </cfRule>
    <cfRule type="expression" dxfId="710" priority="101">
      <formula>$K21=$K22</formula>
    </cfRule>
  </conditionalFormatting>
  <conditionalFormatting sqref="B2:B5 B9:B33 B7">
    <cfRule type="expression" dxfId="709" priority="97">
      <formula>$F2=$F3</formula>
    </cfRule>
  </conditionalFormatting>
  <conditionalFormatting sqref="C11">
    <cfRule type="expression" dxfId="708" priority="33">
      <formula>$B11=$B12</formula>
    </cfRule>
    <cfRule type="expression" dxfId="707" priority="34">
      <formula>$K11=$K12</formula>
    </cfRule>
  </conditionalFormatting>
  <conditionalFormatting sqref="D5">
    <cfRule type="expression" dxfId="706" priority="493">
      <formula>$B5=$B8</formula>
    </cfRule>
    <cfRule type="expression" dxfId="705" priority="494">
      <formula>$K5=$K6</formula>
    </cfRule>
  </conditionalFormatting>
  <conditionalFormatting sqref="D6">
    <cfRule type="expression" dxfId="704" priority="495">
      <formula>$B8=$B7</formula>
    </cfRule>
    <cfRule type="expression" dxfId="703" priority="496">
      <formula>$K6=$K7</formula>
    </cfRule>
  </conditionalFormatting>
  <conditionalFormatting sqref="D7">
    <cfRule type="expression" dxfId="702" priority="497">
      <formula>$B7=#REF!</formula>
    </cfRule>
    <cfRule type="expression" dxfId="701" priority="498">
      <formula>$K7=$K8</formula>
    </cfRule>
  </conditionalFormatting>
  <conditionalFormatting sqref="D8">
    <cfRule type="expression" dxfId="700" priority="499">
      <formula>#REF!=$B9</formula>
    </cfRule>
    <cfRule type="expression" dxfId="699" priority="500">
      <formula>$K8=$K9</formula>
    </cfRule>
  </conditionalFormatting>
  <conditionalFormatting sqref="B8">
    <cfRule type="expression" dxfId="698" priority="502">
      <formula>$F6=$F7</formula>
    </cfRule>
  </conditionalFormatting>
  <conditionalFormatting sqref="C2">
    <cfRule type="expression" dxfId="697" priority="31">
      <formula>$B2=$B3</formula>
    </cfRule>
    <cfRule type="expression" dxfId="696" priority="32">
      <formula>$K2=$K3</formula>
    </cfRule>
  </conditionalFormatting>
  <conditionalFormatting sqref="C7:C10">
    <cfRule type="expression" dxfId="695" priority="29">
      <formula>$B7=$B8</formula>
    </cfRule>
    <cfRule type="expression" dxfId="694" priority="30">
      <formula>$K7=$K8</formula>
    </cfRule>
  </conditionalFormatting>
  <conditionalFormatting sqref="C3:C6">
    <cfRule type="expression" dxfId="693" priority="27">
      <formula>$B3=$B4</formula>
    </cfRule>
    <cfRule type="expression" dxfId="692" priority="28">
      <formula>$K3=$K4</formula>
    </cfRule>
  </conditionalFormatting>
  <conditionalFormatting sqref="C12">
    <cfRule type="expression" dxfId="691" priority="25">
      <formula>$B12=$B13</formula>
    </cfRule>
    <cfRule type="expression" dxfId="690" priority="26">
      <formula>$K12=$K13</formula>
    </cfRule>
  </conditionalFormatting>
  <conditionalFormatting sqref="C13:C16">
    <cfRule type="expression" dxfId="689" priority="23">
      <formula>$B13=$B14</formula>
    </cfRule>
    <cfRule type="expression" dxfId="688" priority="24">
      <formula>$K13=$K14</formula>
    </cfRule>
  </conditionalFormatting>
  <conditionalFormatting sqref="C17">
    <cfRule type="expression" dxfId="687" priority="21">
      <formula>$B17=$B18</formula>
    </cfRule>
    <cfRule type="expression" dxfId="686" priority="22">
      <formula>$K17=$K18</formula>
    </cfRule>
  </conditionalFormatting>
  <conditionalFormatting sqref="C18:C22">
    <cfRule type="expression" dxfId="685" priority="19">
      <formula>$B18=$B19</formula>
    </cfRule>
    <cfRule type="expression" dxfId="684" priority="20">
      <formula>$K18=$K19</formula>
    </cfRule>
  </conditionalFormatting>
  <conditionalFormatting sqref="C23:C27">
    <cfRule type="expression" dxfId="683" priority="17">
      <formula>$B23=$B24</formula>
    </cfRule>
    <cfRule type="expression" dxfId="682" priority="18">
      <formula>$K23=$K24</formula>
    </cfRule>
  </conditionalFormatting>
  <conditionalFormatting sqref="C28:C31">
    <cfRule type="expression" dxfId="681" priority="15">
      <formula>$B28=$B29</formula>
    </cfRule>
    <cfRule type="expression" dxfId="680" priority="16">
      <formula>$K28=$K29</formula>
    </cfRule>
  </conditionalFormatting>
  <conditionalFormatting sqref="C32:C36">
    <cfRule type="expression" dxfId="679" priority="13">
      <formula>$B32=$B33</formula>
    </cfRule>
    <cfRule type="expression" dxfId="678" priority="14">
      <formula>$K32=$K33</formula>
    </cfRule>
  </conditionalFormatting>
  <conditionalFormatting sqref="C37:C41">
    <cfRule type="expression" dxfId="677" priority="11">
      <formula>$B37=$B38</formula>
    </cfRule>
    <cfRule type="expression" dxfId="676" priority="12">
      <formula>$K37=$K38</formula>
    </cfRule>
  </conditionalFormatting>
  <conditionalFormatting sqref="C42:C46">
    <cfRule type="expression" dxfId="675" priority="9">
      <formula>$B42=$B43</formula>
    </cfRule>
    <cfRule type="expression" dxfId="674" priority="10">
      <formula>$K42=$K43</formula>
    </cfRule>
  </conditionalFormatting>
  <conditionalFormatting sqref="C47:C51">
    <cfRule type="expression" dxfId="673" priority="7">
      <formula>$B47=$B48</formula>
    </cfRule>
    <cfRule type="expression" dxfId="672" priority="8">
      <formula>$K47=$K48</formula>
    </cfRule>
  </conditionalFormatting>
  <conditionalFormatting sqref="C52:C56">
    <cfRule type="expression" dxfId="671" priority="5">
      <formula>$B52=$B53</formula>
    </cfRule>
    <cfRule type="expression" dxfId="670" priority="6">
      <formula>$K52=$K53</formula>
    </cfRule>
  </conditionalFormatting>
  <conditionalFormatting sqref="C57:C60">
    <cfRule type="expression" dxfId="669" priority="3">
      <formula>$B57=$B58</formula>
    </cfRule>
    <cfRule type="expression" dxfId="668" priority="4">
      <formula>$K57=$K58</formula>
    </cfRule>
  </conditionalFormatting>
  <conditionalFormatting sqref="C61">
    <cfRule type="expression" dxfId="667" priority="1">
      <formula>$B61=$B62</formula>
    </cfRule>
    <cfRule type="expression" dxfId="666" priority="2">
      <formula>$K61=$K62</formula>
    </cfRule>
  </conditionalFormatting>
  <dataValidations count="9">
    <dataValidation type="list" allowBlank="1" showInputMessage="1" showErrorMessage="1" sqref="M2:N121" xr:uid="{00000000-0002-0000-0000-000000000000}">
      <formula1>"True,False"</formula1>
    </dataValidation>
    <dataValidation type="list" allowBlank="1" showInputMessage="1" showErrorMessage="1" sqref="Y15:Y18 AJ15:AJ17 AB15:AB18" xr:uid="{00000000-0002-0000-0000-000001000000}">
      <formula1>Unit2</formula1>
    </dataValidation>
    <dataValidation type="list" allowBlank="1" showInputMessage="1" showErrorMessage="1" sqref="X15:X18 AA15:AA18 AI15:AI17" xr:uid="{00000000-0002-0000-0000-000002000000}">
      <formula1>Unit</formula1>
    </dataValidation>
    <dataValidation type="list" allowBlank="1" showInputMessage="1" showErrorMessage="1" sqref="AP15:AP17 AE15:AE18" xr:uid="{00000000-0002-0000-0000-000003000000}">
      <formula1>Route</formula1>
    </dataValidation>
    <dataValidation type="list" allowBlank="1" showInputMessage="1" showErrorMessage="1" sqref="Z2:AB11" xr:uid="{00000000-0002-0000-0000-000004000000}">
      <formula1>TC</formula1>
    </dataValidation>
    <dataValidation type="list" errorStyle="warning" allowBlank="1" showInputMessage="1" showErrorMessage="1" sqref="G35:G45 G28 G30:G33 G48:G121 G2:G26" xr:uid="{00000000-0002-0000-0000-000005000000}">
      <formula1>$T$2:$T$11</formula1>
    </dataValidation>
    <dataValidation type="date" errorStyle="warning" operator="greaterThan" allowBlank="1" showInputMessage="1" showErrorMessage="1" sqref="K8 K17:K21 L18:L19" xr:uid="{00000000-0002-0000-0000-000006000000}">
      <formula1>#REF!</formula1>
    </dataValidation>
    <dataValidation type="date" errorStyle="warning" operator="greaterThan" allowBlank="1" showInputMessage="1" showErrorMessage="1" sqref="H2:H121" xr:uid="{00000000-0002-0000-0000-000007000000}">
      <formula1>W20</formula1>
    </dataValidation>
    <dataValidation type="date" errorStyle="warning" operator="greaterThan" allowBlank="1" showInputMessage="1" showErrorMessage="1" sqref="L2:L17 K9:K16 K2:K7 L20:L121" xr:uid="{00000000-0002-0000-0000-000008000000}">
      <formula1>V20</formula1>
    </dataValidation>
  </dataValidations>
  <printOptions horizontalCentered="1" verticalCentered="1"/>
  <pageMargins left="0.25" right="0.25" top="0.75" bottom="0.75" header="0.3" footer="0.3"/>
  <pageSetup orientation="portrait" horizontalDpi="4294967295" verticalDpi="4294967295" r:id="rId1"/>
  <rowBreaks count="1" manualBreakCount="1">
    <brk id="49" max="16383" man="1"/>
  </rowBreaks>
  <legacy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363"/>
  <sheetViews>
    <sheetView tabSelected="1" topLeftCell="B1" zoomScaleNormal="100" workbookViewId="0">
      <pane xSplit="5" ySplit="3" topLeftCell="G4" activePane="bottomRight" state="frozen"/>
      <selection activeCell="B1" sqref="B1"/>
      <selection pane="topRight" activeCell="D1" sqref="D1"/>
      <selection pane="bottomLeft" activeCell="B3" sqref="B3"/>
      <selection pane="bottomRight" activeCell="P65" sqref="P65"/>
    </sheetView>
  </sheetViews>
  <sheetFormatPr defaultColWidth="5.7109375" defaultRowHeight="15"/>
  <cols>
    <col min="1" max="1" width="3.5703125" style="9" bestFit="1" customWidth="1"/>
    <col min="2" max="2" width="8" style="9" customWidth="1"/>
    <col min="3" max="3" width="4.140625" style="11" bestFit="1" customWidth="1"/>
    <col min="4" max="4" width="9.5703125" style="11" customWidth="1"/>
    <col min="5" max="5" width="5.140625" style="11" bestFit="1" customWidth="1"/>
    <col min="6" max="6" width="2.42578125" style="9" bestFit="1" customWidth="1"/>
    <col min="7" max="7" width="5" style="12" customWidth="1"/>
    <col min="8" max="8" width="8.140625" style="218" hidden="1" customWidth="1"/>
    <col min="9" max="9" width="7.28515625" style="218" bestFit="1" customWidth="1"/>
    <col min="10" max="10" width="12.42578125" style="12" customWidth="1"/>
    <col min="11" max="11" width="6.7109375" style="12" customWidth="1"/>
    <col min="12" max="12" width="6.42578125" style="9" customWidth="1"/>
    <col min="13" max="13" width="5" style="13" customWidth="1"/>
    <col min="14" max="14" width="4.85546875" style="9" customWidth="1"/>
    <col min="15" max="15" width="5" style="9" customWidth="1"/>
    <col min="16" max="16" width="5.7109375" style="9" bestFit="1" customWidth="1"/>
    <col min="17" max="47" width="5" style="9" customWidth="1"/>
    <col min="48" max="49" width="5" customWidth="1"/>
    <col min="50" max="57" width="5" style="9" customWidth="1"/>
    <col min="58" max="58" width="7.140625" style="9" bestFit="1" customWidth="1"/>
    <col min="59" max="59" width="12.28515625" style="222" bestFit="1" customWidth="1"/>
    <col min="60" max="16384" width="5.7109375" style="9"/>
  </cols>
  <sheetData>
    <row r="1" spans="1:59" s="13" customFormat="1" ht="12" thickBot="1">
      <c r="A1" s="177"/>
      <c r="B1" s="177"/>
      <c r="C1" s="178"/>
      <c r="D1" s="178"/>
      <c r="E1" s="178"/>
      <c r="F1" s="177"/>
      <c r="G1" s="179" t="s">
        <v>0</v>
      </c>
      <c r="H1" s="213"/>
      <c r="I1" s="213"/>
      <c r="J1" s="179"/>
      <c r="K1" s="179" t="s">
        <v>0</v>
      </c>
      <c r="L1" s="180">
        <f>$M$1+L2</f>
        <v>44497</v>
      </c>
      <c r="M1" s="169">
        <f>'Basic Information'!W20</f>
        <v>44498</v>
      </c>
      <c r="N1" s="180">
        <f>IF(N$2="","",$M$1+N2)</f>
        <v>44501</v>
      </c>
      <c r="O1" s="180">
        <f>IF(O$2="","",$M$1+O2)</f>
        <v>44504</v>
      </c>
      <c r="P1" s="180">
        <f t="shared" ref="P1:BE1" si="0">IF(P$2="","",$M$1+P2)</f>
        <v>44507</v>
      </c>
      <c r="Q1" s="180">
        <f t="shared" si="0"/>
        <v>44510</v>
      </c>
      <c r="R1" s="180">
        <f t="shared" si="0"/>
        <v>44513</v>
      </c>
      <c r="S1" s="180">
        <f t="shared" si="0"/>
        <v>44516</v>
      </c>
      <c r="T1" s="180">
        <f t="shared" si="0"/>
        <v>44519</v>
      </c>
      <c r="U1" s="180">
        <f t="shared" si="0"/>
        <v>44522</v>
      </c>
      <c r="V1" s="180">
        <f t="shared" si="0"/>
        <v>44525</v>
      </c>
      <c r="W1" s="180">
        <f t="shared" si="0"/>
        <v>44528</v>
      </c>
      <c r="X1" s="180">
        <f t="shared" si="0"/>
        <v>44531</v>
      </c>
      <c r="Y1" s="180">
        <f t="shared" si="0"/>
        <v>44534</v>
      </c>
      <c r="Z1" s="180">
        <f t="shared" si="0"/>
        <v>44537</v>
      </c>
      <c r="AA1" s="180">
        <f t="shared" si="0"/>
        <v>44540</v>
      </c>
      <c r="AB1" s="180">
        <f t="shared" si="0"/>
        <v>44543</v>
      </c>
      <c r="AC1" s="180">
        <f t="shared" si="0"/>
        <v>44546</v>
      </c>
      <c r="AD1" s="180">
        <f t="shared" si="0"/>
        <v>44549</v>
      </c>
      <c r="AE1" s="180">
        <f t="shared" si="0"/>
        <v>44552</v>
      </c>
      <c r="AF1" s="180">
        <f t="shared" si="0"/>
        <v>44555</v>
      </c>
      <c r="AG1" s="180">
        <f t="shared" si="0"/>
        <v>44558</v>
      </c>
      <c r="AH1" s="180">
        <f t="shared" si="0"/>
        <v>44561</v>
      </c>
      <c r="AI1" s="180">
        <f t="shared" si="0"/>
        <v>44575</v>
      </c>
      <c r="AJ1" s="180">
        <f t="shared" si="0"/>
        <v>44579</v>
      </c>
      <c r="AK1" s="180">
        <f t="shared" si="0"/>
        <v>44582</v>
      </c>
      <c r="AL1" s="180">
        <f t="shared" si="0"/>
        <v>44586</v>
      </c>
      <c r="AM1" s="180">
        <f t="shared" si="0"/>
        <v>44589</v>
      </c>
      <c r="AN1" s="180">
        <f t="shared" si="0"/>
        <v>44592</v>
      </c>
      <c r="AO1" s="180">
        <f t="shared" si="0"/>
        <v>44595</v>
      </c>
      <c r="AP1" s="180">
        <f t="shared" si="0"/>
        <v>44600</v>
      </c>
      <c r="AQ1" s="180">
        <f t="shared" si="0"/>
        <v>44603</v>
      </c>
      <c r="AR1" s="180">
        <f t="shared" si="0"/>
        <v>44607</v>
      </c>
      <c r="AS1" s="180">
        <f t="shared" si="0"/>
        <v>44610</v>
      </c>
      <c r="AT1" s="180">
        <f t="shared" si="0"/>
        <v>44614</v>
      </c>
      <c r="AU1" s="180">
        <f t="shared" si="0"/>
        <v>44617</v>
      </c>
      <c r="AV1" s="180" t="str">
        <f t="shared" si="0"/>
        <v/>
      </c>
      <c r="AW1" s="180" t="str">
        <f t="shared" si="0"/>
        <v/>
      </c>
      <c r="AX1" s="180" t="str">
        <f t="shared" si="0"/>
        <v/>
      </c>
      <c r="AY1" s="180" t="str">
        <f t="shared" si="0"/>
        <v/>
      </c>
      <c r="AZ1" s="180" t="str">
        <f t="shared" si="0"/>
        <v/>
      </c>
      <c r="BA1" s="180" t="str">
        <f t="shared" si="0"/>
        <v/>
      </c>
      <c r="BB1" s="180" t="str">
        <f t="shared" si="0"/>
        <v/>
      </c>
      <c r="BC1" s="180" t="str">
        <f t="shared" si="0"/>
        <v/>
      </c>
      <c r="BD1" s="180" t="str">
        <f t="shared" si="0"/>
        <v/>
      </c>
      <c r="BE1" s="180" t="str">
        <f t="shared" si="0"/>
        <v/>
      </c>
      <c r="BF1" s="180"/>
      <c r="BG1" s="222"/>
    </row>
    <row r="2" spans="1:59" s="186" customFormat="1" ht="11.25">
      <c r="A2" s="181"/>
      <c r="B2" s="182"/>
      <c r="C2" s="183"/>
      <c r="D2" s="183"/>
      <c r="E2" s="183"/>
      <c r="F2" s="184"/>
      <c r="G2" s="185" t="s">
        <v>1</v>
      </c>
      <c r="H2" s="214"/>
      <c r="I2" s="214"/>
      <c r="J2" s="185"/>
      <c r="K2" s="185" t="s">
        <v>1</v>
      </c>
      <c r="L2" s="187">
        <v>-1</v>
      </c>
      <c r="M2" s="168">
        <v>0</v>
      </c>
      <c r="N2" s="188">
        <v>3</v>
      </c>
      <c r="O2" s="189">
        <v>6</v>
      </c>
      <c r="P2" s="188">
        <v>9</v>
      </c>
      <c r="Q2" s="189">
        <v>12</v>
      </c>
      <c r="R2" s="188">
        <v>15</v>
      </c>
      <c r="S2" s="189">
        <v>18</v>
      </c>
      <c r="T2" s="188">
        <v>21</v>
      </c>
      <c r="U2" s="189">
        <v>24</v>
      </c>
      <c r="V2" s="188">
        <v>27</v>
      </c>
      <c r="W2" s="189">
        <v>30</v>
      </c>
      <c r="X2" s="188">
        <v>33</v>
      </c>
      <c r="Y2" s="189">
        <v>36</v>
      </c>
      <c r="Z2" s="188">
        <v>39</v>
      </c>
      <c r="AA2" s="189">
        <v>42</v>
      </c>
      <c r="AB2" s="188">
        <v>45</v>
      </c>
      <c r="AC2" s="189">
        <v>48</v>
      </c>
      <c r="AD2" s="188">
        <v>51</v>
      </c>
      <c r="AE2" s="189">
        <v>54</v>
      </c>
      <c r="AF2" s="188">
        <v>57</v>
      </c>
      <c r="AG2" s="189">
        <v>60</v>
      </c>
      <c r="AH2" s="188">
        <v>63</v>
      </c>
      <c r="AI2" s="189">
        <v>77</v>
      </c>
      <c r="AJ2" s="188">
        <v>81</v>
      </c>
      <c r="AK2" s="189">
        <v>84</v>
      </c>
      <c r="AL2" s="188">
        <v>88</v>
      </c>
      <c r="AM2" s="189">
        <v>91</v>
      </c>
      <c r="AN2" s="188">
        <v>94</v>
      </c>
      <c r="AO2" s="189">
        <v>97</v>
      </c>
      <c r="AP2" s="188">
        <v>102</v>
      </c>
      <c r="AQ2" s="189">
        <v>105</v>
      </c>
      <c r="AR2" s="188">
        <v>109</v>
      </c>
      <c r="AS2" s="189">
        <v>112</v>
      </c>
      <c r="AT2" s="188">
        <v>116</v>
      </c>
      <c r="AU2" s="189">
        <v>119</v>
      </c>
      <c r="AV2" s="188"/>
      <c r="AW2" s="189"/>
      <c r="AX2" s="188"/>
      <c r="AY2" s="189"/>
      <c r="AZ2" s="188"/>
      <c r="BA2" s="189"/>
      <c r="BB2" s="188"/>
      <c r="BC2" s="189"/>
      <c r="BD2" s="188"/>
      <c r="BE2" s="189"/>
      <c r="BF2" s="188"/>
      <c r="BG2" s="222"/>
    </row>
    <row r="3" spans="1:59" s="176" customFormat="1" ht="11.25">
      <c r="A3" s="170"/>
      <c r="B3" s="171" t="s">
        <v>256</v>
      </c>
      <c r="C3" s="172" t="s">
        <v>17</v>
      </c>
      <c r="D3" s="172" t="s">
        <v>254</v>
      </c>
      <c r="E3" s="172" t="s">
        <v>14</v>
      </c>
      <c r="F3" s="173" t="s">
        <v>50</v>
      </c>
      <c r="G3" s="174" t="s">
        <v>18</v>
      </c>
      <c r="H3" s="214" t="s">
        <v>262</v>
      </c>
      <c r="I3" s="214" t="s">
        <v>263</v>
      </c>
      <c r="J3" s="174" t="s">
        <v>258</v>
      </c>
      <c r="K3" s="174" t="s">
        <v>142</v>
      </c>
      <c r="L3" s="175" t="s">
        <v>19</v>
      </c>
      <c r="M3" s="142" t="s">
        <v>60</v>
      </c>
      <c r="N3" s="175" t="s">
        <v>20</v>
      </c>
      <c r="O3" s="142" t="s">
        <v>62</v>
      </c>
      <c r="P3" s="175" t="s">
        <v>63</v>
      </c>
      <c r="Q3" s="175" t="s">
        <v>21</v>
      </c>
      <c r="R3" s="142" t="s">
        <v>64</v>
      </c>
      <c r="S3" s="175" t="s">
        <v>22</v>
      </c>
      <c r="T3" s="175" t="s">
        <v>65</v>
      </c>
      <c r="U3" s="142" t="s">
        <v>66</v>
      </c>
      <c r="V3" s="175" t="s">
        <v>67</v>
      </c>
      <c r="W3" s="175" t="s">
        <v>23</v>
      </c>
      <c r="X3" s="142" t="s">
        <v>68</v>
      </c>
      <c r="Y3" s="175" t="s">
        <v>24</v>
      </c>
      <c r="Z3" s="175" t="s">
        <v>25</v>
      </c>
      <c r="AA3" s="142" t="s">
        <v>69</v>
      </c>
      <c r="AB3" s="175" t="s">
        <v>70</v>
      </c>
      <c r="AC3" s="175" t="s">
        <v>71</v>
      </c>
      <c r="AD3" s="142" t="s">
        <v>26</v>
      </c>
      <c r="AE3" s="175" t="s">
        <v>72</v>
      </c>
      <c r="AF3" s="175" t="s">
        <v>73</v>
      </c>
      <c r="AG3" s="142" t="s">
        <v>27</v>
      </c>
      <c r="AH3" s="175" t="s">
        <v>74</v>
      </c>
      <c r="AI3" s="175" t="s">
        <v>75</v>
      </c>
      <c r="AJ3" s="142" t="s">
        <v>76</v>
      </c>
      <c r="AK3" s="175" t="s">
        <v>77</v>
      </c>
      <c r="AL3" s="175" t="s">
        <v>28</v>
      </c>
      <c r="AM3" s="142" t="s">
        <v>78</v>
      </c>
      <c r="AN3" s="175" t="s">
        <v>29</v>
      </c>
      <c r="AO3" s="175" t="s">
        <v>79</v>
      </c>
      <c r="AP3" s="142" t="s">
        <v>80</v>
      </c>
      <c r="AQ3" s="175" t="s">
        <v>81</v>
      </c>
      <c r="AR3" s="175" t="s">
        <v>30</v>
      </c>
      <c r="AS3" s="142" t="s">
        <v>82</v>
      </c>
      <c r="AT3" s="175" t="s">
        <v>83</v>
      </c>
      <c r="AU3" s="175" t="s">
        <v>31</v>
      </c>
      <c r="AV3" s="142" t="s">
        <v>84</v>
      </c>
      <c r="AW3" s="175" t="s">
        <v>85</v>
      </c>
      <c r="AX3" s="175" t="s">
        <v>86</v>
      </c>
      <c r="AY3" s="142" t="s">
        <v>32</v>
      </c>
      <c r="AZ3" s="175" t="s">
        <v>87</v>
      </c>
      <c r="BA3" s="175" t="s">
        <v>88</v>
      </c>
      <c r="BB3" s="142" t="s">
        <v>33</v>
      </c>
      <c r="BC3" s="175" t="s">
        <v>89</v>
      </c>
      <c r="BD3" s="175" t="s">
        <v>90</v>
      </c>
      <c r="BE3" s="142" t="s">
        <v>275</v>
      </c>
      <c r="BF3" s="222" t="s">
        <v>278</v>
      </c>
    </row>
    <row r="4" spans="1:59">
      <c r="A4" s="10">
        <v>1</v>
      </c>
      <c r="B4" s="118">
        <f>QUOTIENT(A4-1,3)+1</f>
        <v>1</v>
      </c>
      <c r="C4" s="278">
        <v>801</v>
      </c>
      <c r="D4" s="119" t="s">
        <v>332</v>
      </c>
      <c r="E4" s="119" t="s">
        <v>124</v>
      </c>
      <c r="F4" s="120" t="str">
        <f>IF(MOD(A4,3)=1,"W",IF(MOD(A4,3)=2,"A","B"))</f>
        <v>W</v>
      </c>
      <c r="G4" s="121">
        <v>16</v>
      </c>
      <c r="H4" s="215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4" s="215"/>
      <c r="J4" s="215">
        <v>44533</v>
      </c>
      <c r="K4" s="119">
        <v>747612</v>
      </c>
      <c r="L4" s="157"/>
      <c r="M4" s="225">
        <v>19.95</v>
      </c>
      <c r="N4" s="324">
        <v>20.13</v>
      </c>
      <c r="O4" s="324">
        <v>20.45</v>
      </c>
      <c r="P4" s="324">
        <v>20.39</v>
      </c>
      <c r="Q4" s="324">
        <v>19.52</v>
      </c>
      <c r="R4" s="324">
        <v>20.18</v>
      </c>
      <c r="S4" s="324">
        <v>20.149999999999999</v>
      </c>
      <c r="T4" s="324">
        <v>20.079999999999998</v>
      </c>
      <c r="U4" s="324">
        <v>17.940000000000001</v>
      </c>
      <c r="V4" s="324">
        <v>17</v>
      </c>
      <c r="W4" s="375">
        <v>15.62</v>
      </c>
      <c r="X4" s="324">
        <v>15.25</v>
      </c>
      <c r="Y4" s="324">
        <v>15.12</v>
      </c>
      <c r="Z4" s="324"/>
      <c r="AA4" s="324"/>
      <c r="AB4" s="324"/>
      <c r="AC4" s="324"/>
      <c r="AD4" s="324"/>
      <c r="AE4" s="324"/>
      <c r="AF4" s="324"/>
      <c r="AG4" s="324"/>
      <c r="AH4" s="122"/>
      <c r="AI4" s="122"/>
      <c r="AJ4" s="122"/>
      <c r="AK4" s="122"/>
      <c r="AL4" s="122"/>
      <c r="AM4" s="122"/>
      <c r="AN4" s="122"/>
      <c r="AO4" s="122"/>
      <c r="AP4" s="122"/>
      <c r="AQ4" s="122"/>
      <c r="AR4" s="122"/>
      <c r="AS4" s="143"/>
      <c r="AT4" s="124"/>
      <c r="AU4" s="124"/>
      <c r="AV4" s="124"/>
      <c r="AW4" s="124"/>
      <c r="AX4" s="124"/>
      <c r="AY4" s="124"/>
      <c r="AZ4" s="124"/>
      <c r="BA4" s="124"/>
      <c r="BB4" s="124"/>
      <c r="BC4" s="124"/>
      <c r="BD4" s="124"/>
      <c r="BE4" s="124"/>
      <c r="BF4" s="222"/>
      <c r="BG4" s="9"/>
    </row>
    <row r="5" spans="1:59">
      <c r="A5" s="10">
        <v>2</v>
      </c>
      <c r="B5" s="118">
        <f t="shared" ref="B5:B67" si="1">QUOTIENT(A5-1,3)+1</f>
        <v>1</v>
      </c>
      <c r="C5" s="278"/>
      <c r="D5" s="119" t="str">
        <f>IF(DataInput[[#This Row],[80% BW]]="","",INDEX(MouseList[],MATCH(DataInput[[#This Row],[Mouse '#]],MouseList[Mouse '#],0),MATCH(DataInput[[#Headers],[Sort '#]],MouseList[#Headers],0)))</f>
        <v/>
      </c>
      <c r="E5" s="119" t="str">
        <f>IF(DataInput[[#This Row],[80% BW]]="","",INDEX(MouseList[],MATCH(DataInput[[#This Row],[Mouse '#]],MouseList[Mouse '#],0),MATCH(DataInput[[#Headers],[Group]],MouseList[#Headers],0)))</f>
        <v/>
      </c>
      <c r="F5" s="120" t="str">
        <f t="shared" ref="F5:F19" si="2">IF(MOD(A5,3)=1,"W",IF(MOD(A5,3)=2,"A","B"))</f>
        <v>A</v>
      </c>
      <c r="G5" s="121" t="str">
        <f>IFERROR(IF(DataInput[[#This Row],[0]]="",IF(DataInput[[#This Row],[1]]=0,"",DataInput[[#This Row],[1]]*0.8),DataInput[[#This Row],[0]]*0.8),"")</f>
        <v/>
      </c>
      <c r="H5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5" s="215"/>
      <c r="J5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5" s="219"/>
      <c r="L5" s="123"/>
      <c r="M5" s="158"/>
      <c r="N5" s="325">
        <v>2.73</v>
      </c>
      <c r="O5" s="325">
        <v>2.0699999999999998</v>
      </c>
      <c r="P5" s="325">
        <v>2.2200000000000002</v>
      </c>
      <c r="Q5" s="325">
        <v>2.78</v>
      </c>
      <c r="R5" s="325">
        <v>3.16</v>
      </c>
      <c r="S5" s="324">
        <v>4.24</v>
      </c>
      <c r="T5" s="324">
        <v>5.48</v>
      </c>
      <c r="U5" s="324">
        <v>5.9</v>
      </c>
      <c r="V5" s="324">
        <v>6.12</v>
      </c>
      <c r="W5" s="375">
        <v>6.27</v>
      </c>
      <c r="X5" s="324">
        <v>6.31</v>
      </c>
      <c r="Y5" s="324">
        <v>6.38</v>
      </c>
      <c r="Z5" s="324"/>
      <c r="AA5" s="324"/>
      <c r="AB5" s="324"/>
      <c r="AC5" s="324"/>
      <c r="AD5" s="324"/>
      <c r="AE5" s="324"/>
      <c r="AF5" s="324"/>
      <c r="AG5" s="324"/>
      <c r="AH5" s="122"/>
      <c r="AI5" s="122"/>
      <c r="AJ5" s="122"/>
      <c r="AK5" s="122"/>
      <c r="AL5" s="122"/>
      <c r="AM5" s="122"/>
      <c r="AN5" s="122"/>
      <c r="AO5" s="122"/>
      <c r="AP5" s="122"/>
      <c r="AQ5" s="122"/>
      <c r="AR5" s="122"/>
      <c r="AS5" s="143"/>
      <c r="AT5" s="122"/>
      <c r="AU5" s="122"/>
      <c r="AV5" s="122"/>
      <c r="AW5" s="122"/>
      <c r="AX5" s="122"/>
      <c r="AY5" s="122"/>
      <c r="AZ5" s="122"/>
      <c r="BA5" s="122"/>
      <c r="BB5" s="122"/>
      <c r="BC5" s="122"/>
      <c r="BD5" s="122"/>
      <c r="BE5" s="122"/>
      <c r="BF5" s="222"/>
      <c r="BG5" s="9"/>
    </row>
    <row r="6" spans="1:59">
      <c r="A6" s="10">
        <v>3</v>
      </c>
      <c r="B6" s="118">
        <f t="shared" si="1"/>
        <v>1</v>
      </c>
      <c r="C6" s="278"/>
      <c r="D6" s="119" t="str">
        <f>IF(DataInput[[#This Row],[80% BW]]="","",INDEX(MouseList[],MATCH(DataInput[[#This Row],[Mouse '#]],MouseList[Mouse '#],0),MATCH(DataInput[[#Headers],[Sort '#]],MouseList[#Headers],0)))</f>
        <v/>
      </c>
      <c r="E6" s="119" t="str">
        <f>IF(DataInput[[#This Row],[80% BW]]="","",INDEX(MouseList[],MATCH(DataInput[[#This Row],[Mouse '#]],MouseList[Mouse '#],0),MATCH(DataInput[[#Headers],[Group]],MouseList[#Headers],0)))</f>
        <v/>
      </c>
      <c r="F6" s="120" t="str">
        <f t="shared" si="2"/>
        <v>B</v>
      </c>
      <c r="G6" s="121" t="str">
        <f>IFERROR(IF(DataInput[[#This Row],[0]]="",IF(DataInput[[#This Row],[1]]=0,"",DataInput[[#This Row],[1]]*0.8),DataInput[[#This Row],[0]]*0.8),"")</f>
        <v/>
      </c>
      <c r="H6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6" s="215"/>
      <c r="J6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6" s="219"/>
      <c r="L6" s="123"/>
      <c r="M6" s="158"/>
      <c r="N6" s="325">
        <v>1.73</v>
      </c>
      <c r="O6" s="325">
        <v>1.62</v>
      </c>
      <c r="P6" s="325">
        <v>2.5099999999999998</v>
      </c>
      <c r="Q6" s="325">
        <v>2.14</v>
      </c>
      <c r="R6" s="325">
        <v>3.01</v>
      </c>
      <c r="S6" s="324">
        <v>3.25</v>
      </c>
      <c r="T6" s="324">
        <v>4.2</v>
      </c>
      <c r="U6" s="324">
        <v>4.9000000000000004</v>
      </c>
      <c r="V6" s="324">
        <v>5.01</v>
      </c>
      <c r="W6" s="375">
        <v>5.13</v>
      </c>
      <c r="X6" s="324">
        <v>5.26</v>
      </c>
      <c r="Y6" s="324">
        <v>5.32</v>
      </c>
      <c r="Z6" s="324"/>
      <c r="AA6" s="324"/>
      <c r="AB6" s="324"/>
      <c r="AC6" s="324"/>
      <c r="AD6" s="324"/>
      <c r="AE6" s="324"/>
      <c r="AF6" s="324"/>
      <c r="AG6" s="324"/>
      <c r="AH6" s="122"/>
      <c r="AI6" s="122"/>
      <c r="AJ6" s="122"/>
      <c r="AK6" s="122"/>
      <c r="AL6" s="122"/>
      <c r="AM6" s="122"/>
      <c r="AN6" s="122"/>
      <c r="AO6" s="122"/>
      <c r="AP6" s="122"/>
      <c r="AQ6" s="122"/>
      <c r="AR6" s="122"/>
      <c r="AS6" s="143"/>
      <c r="AT6" s="122"/>
      <c r="AU6" s="122"/>
      <c r="AV6" s="122"/>
      <c r="AW6" s="122"/>
      <c r="AX6" s="122"/>
      <c r="AY6" s="122"/>
      <c r="AZ6" s="122"/>
      <c r="BA6" s="122"/>
      <c r="BB6" s="122"/>
      <c r="BC6" s="122"/>
      <c r="BD6" s="122"/>
      <c r="BE6" s="122"/>
      <c r="BF6" s="222"/>
      <c r="BG6" s="9"/>
    </row>
    <row r="7" spans="1:59">
      <c r="A7" s="10">
        <v>4</v>
      </c>
      <c r="B7" s="118">
        <f t="shared" si="1"/>
        <v>2</v>
      </c>
      <c r="C7" s="278">
        <v>802</v>
      </c>
      <c r="D7" s="119" t="s">
        <v>332</v>
      </c>
      <c r="E7" s="119" t="s">
        <v>124</v>
      </c>
      <c r="F7" s="120" t="str">
        <f t="shared" si="2"/>
        <v>W</v>
      </c>
      <c r="G7" s="121">
        <f>IFERROR(IF(DataInput[[#This Row],[0]]="",IF(DataInput[[#This Row],[1]]=0,"",DataInput[[#This Row],[1]]*0.8),DataInput[[#This Row],[0]]*0.8),"")</f>
        <v>14.591999999999999</v>
      </c>
      <c r="H7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7" s="215"/>
      <c r="J7" s="215">
        <v>44546</v>
      </c>
      <c r="K7" s="219"/>
      <c r="L7" s="123"/>
      <c r="M7" s="158">
        <v>18.239999999999998</v>
      </c>
      <c r="N7" s="324">
        <v>18.55</v>
      </c>
      <c r="O7" s="324">
        <v>18.88</v>
      </c>
      <c r="P7" s="324">
        <v>19.2</v>
      </c>
      <c r="Q7" s="324">
        <v>19.02</v>
      </c>
      <c r="R7" s="324">
        <v>19.45</v>
      </c>
      <c r="S7" s="324">
        <v>20.14</v>
      </c>
      <c r="T7" s="324">
        <v>20.190000000000001</v>
      </c>
      <c r="U7" s="324">
        <v>20.87</v>
      </c>
      <c r="V7" s="324">
        <v>21.5</v>
      </c>
      <c r="W7" s="324">
        <v>21.99</v>
      </c>
      <c r="X7" s="324">
        <v>21.63</v>
      </c>
      <c r="Y7" s="324">
        <v>21.8</v>
      </c>
      <c r="Z7" s="324">
        <v>21.3</v>
      </c>
      <c r="AA7" s="324">
        <v>20.399999999999999</v>
      </c>
      <c r="AB7" s="324">
        <v>18.12</v>
      </c>
      <c r="AC7" s="324">
        <v>16.7</v>
      </c>
      <c r="AD7" s="324"/>
      <c r="AE7" s="324"/>
      <c r="AF7" s="324"/>
      <c r="AG7" s="324"/>
      <c r="AH7" s="122"/>
      <c r="AI7" s="122"/>
      <c r="AJ7" s="122"/>
      <c r="AK7" s="122"/>
      <c r="AL7" s="122"/>
      <c r="AM7" s="122"/>
      <c r="AN7" s="122"/>
      <c r="AO7" s="122"/>
      <c r="AP7" s="122"/>
      <c r="AQ7" s="122"/>
      <c r="AR7" s="122"/>
      <c r="AS7" s="143"/>
      <c r="AT7" s="122"/>
      <c r="AU7" s="122"/>
      <c r="AV7" s="122"/>
      <c r="AW7" s="122"/>
      <c r="AX7" s="122"/>
      <c r="AY7" s="122"/>
      <c r="AZ7" s="122"/>
      <c r="BA7" s="122"/>
      <c r="BB7" s="122"/>
      <c r="BC7" s="122"/>
      <c r="BD7" s="122"/>
      <c r="BE7" s="122"/>
      <c r="BF7" s="222"/>
      <c r="BG7" s="9"/>
    </row>
    <row r="8" spans="1:59">
      <c r="A8" s="10">
        <v>5</v>
      </c>
      <c r="B8" s="118">
        <f t="shared" si="1"/>
        <v>2</v>
      </c>
      <c r="C8" s="278"/>
      <c r="D8" s="119" t="str">
        <f>IF(DataInput[[#This Row],[80% BW]]="","",INDEX(MouseList[],MATCH(DataInput[[#This Row],[Mouse '#]],MouseList[Mouse '#],0),MATCH(DataInput[[#Headers],[Sort '#]],MouseList[#Headers],0)))</f>
        <v/>
      </c>
      <c r="E8" s="119" t="str">
        <f>IF(DataInput[[#This Row],[80% BW]]="","",INDEX(MouseList[],MATCH(DataInput[[#This Row],[Mouse '#]],MouseList[Mouse '#],0),MATCH(DataInput[[#Headers],[Group]],MouseList[#Headers],0)))</f>
        <v/>
      </c>
      <c r="F8" s="120" t="str">
        <f t="shared" si="2"/>
        <v>A</v>
      </c>
      <c r="G8" s="121" t="str">
        <f>IFERROR(IF(DataInput[[#This Row],[0]]="",IF(DataInput[[#This Row],[1]]=0,"",DataInput[[#This Row],[1]]*0.8),DataInput[[#This Row],[0]]*0.8),"")</f>
        <v/>
      </c>
      <c r="H8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8" s="215"/>
      <c r="J8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8" s="219"/>
      <c r="L8" s="123"/>
      <c r="M8" s="158"/>
      <c r="N8" s="325">
        <v>3.18</v>
      </c>
      <c r="O8" s="325">
        <v>2.81</v>
      </c>
      <c r="P8" s="325">
        <v>3.51</v>
      </c>
      <c r="Q8" s="325">
        <v>4.1900000000000004</v>
      </c>
      <c r="R8" s="325">
        <v>4.16</v>
      </c>
      <c r="S8" s="324">
        <v>4.07</v>
      </c>
      <c r="T8" s="324">
        <v>4.8899999999999997</v>
      </c>
      <c r="U8" s="324">
        <v>4.3899999999999997</v>
      </c>
      <c r="V8" s="324">
        <v>4.42</v>
      </c>
      <c r="W8" s="324">
        <v>4.66</v>
      </c>
      <c r="X8" s="324">
        <v>4.68</v>
      </c>
      <c r="Y8" s="324">
        <v>4.75</v>
      </c>
      <c r="Z8" s="324">
        <v>4.79</v>
      </c>
      <c r="AA8" s="324">
        <v>5.35</v>
      </c>
      <c r="AB8" s="324">
        <v>5.97</v>
      </c>
      <c r="AC8" s="324">
        <v>6.47</v>
      </c>
      <c r="AD8" s="324"/>
      <c r="AE8" s="324"/>
      <c r="AF8" s="324"/>
      <c r="AG8" s="324"/>
      <c r="AH8" s="122"/>
      <c r="AI8" s="122"/>
      <c r="AJ8" s="122"/>
      <c r="AK8" s="122"/>
      <c r="AL8" s="122"/>
      <c r="AM8" s="122"/>
      <c r="AN8" s="122"/>
      <c r="AO8" s="122"/>
      <c r="AP8" s="122"/>
      <c r="AQ8" s="122"/>
      <c r="AR8" s="122"/>
      <c r="AS8" s="143"/>
      <c r="AT8" s="122"/>
      <c r="AU8" s="122"/>
      <c r="AV8" s="122"/>
      <c r="AW8" s="122"/>
      <c r="AX8" s="122"/>
      <c r="AY8" s="122"/>
      <c r="AZ8" s="122"/>
      <c r="BA8" s="122"/>
      <c r="BB8" s="122"/>
      <c r="BC8" s="122"/>
      <c r="BD8" s="122"/>
      <c r="BE8" s="122"/>
      <c r="BF8" s="222"/>
      <c r="BG8" s="9"/>
    </row>
    <row r="9" spans="1:59">
      <c r="A9" s="10">
        <v>6</v>
      </c>
      <c r="B9" s="118">
        <f t="shared" si="1"/>
        <v>2</v>
      </c>
      <c r="C9" s="278"/>
      <c r="D9" s="119" t="str">
        <f>IF(DataInput[[#This Row],[80% BW]]="","",INDEX(MouseList[],MATCH(DataInput[[#This Row],[Mouse '#]],MouseList[Mouse '#],0),MATCH(DataInput[[#Headers],[Sort '#]],MouseList[#Headers],0)))</f>
        <v/>
      </c>
      <c r="E9" s="119" t="str">
        <f>IF(DataInput[[#This Row],[80% BW]]="","",INDEX(MouseList[],MATCH(DataInput[[#This Row],[Mouse '#]],MouseList[Mouse '#],0),MATCH(DataInput[[#Headers],[Group]],MouseList[#Headers],0)))</f>
        <v/>
      </c>
      <c r="F9" s="120" t="str">
        <f t="shared" si="2"/>
        <v>B</v>
      </c>
      <c r="G9" s="121" t="str">
        <f>IFERROR(IF(DataInput[[#This Row],[0]]="",IF(DataInput[[#This Row],[1]]=0,"",DataInput[[#This Row],[1]]*0.8),DataInput[[#This Row],[0]]*0.8),"")</f>
        <v/>
      </c>
      <c r="H9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9" s="215"/>
      <c r="J9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9" s="219"/>
      <c r="L9" s="123"/>
      <c r="M9" s="158"/>
      <c r="N9" s="325">
        <v>2.3199999999999998</v>
      </c>
      <c r="O9" s="325">
        <v>1.94</v>
      </c>
      <c r="P9" s="325">
        <v>2.5</v>
      </c>
      <c r="Q9" s="325">
        <v>2.4900000000000002</v>
      </c>
      <c r="R9" s="325">
        <v>2.3199999999999998</v>
      </c>
      <c r="S9" s="324">
        <v>2.94</v>
      </c>
      <c r="T9" s="324">
        <v>2.88</v>
      </c>
      <c r="U9" s="324">
        <v>2.91</v>
      </c>
      <c r="V9" s="324">
        <v>2.97</v>
      </c>
      <c r="W9" s="324">
        <v>3.31</v>
      </c>
      <c r="X9" s="324">
        <v>3.42</v>
      </c>
      <c r="Y9" s="324">
        <v>3.77</v>
      </c>
      <c r="Z9" s="324">
        <v>3.81</v>
      </c>
      <c r="AA9" s="324">
        <v>4.68</v>
      </c>
      <c r="AB9" s="324">
        <v>5.07</v>
      </c>
      <c r="AC9" s="324">
        <v>5.07</v>
      </c>
      <c r="AD9" s="324"/>
      <c r="AE9" s="324"/>
      <c r="AF9" s="324"/>
      <c r="AG9" s="324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43"/>
      <c r="AT9" s="122"/>
      <c r="AU9" s="122"/>
      <c r="AV9" s="122"/>
      <c r="AW9" s="122"/>
      <c r="AX9" s="122"/>
      <c r="AY9" s="122"/>
      <c r="AZ9" s="122"/>
      <c r="BA9" s="122"/>
      <c r="BB9" s="122"/>
      <c r="BC9" s="122"/>
      <c r="BD9" s="122"/>
      <c r="BE9" s="122"/>
      <c r="BF9" s="222"/>
      <c r="BG9" s="9"/>
    </row>
    <row r="10" spans="1:59">
      <c r="A10" s="10">
        <v>7</v>
      </c>
      <c r="B10" s="118">
        <f t="shared" si="1"/>
        <v>3</v>
      </c>
      <c r="C10" s="278">
        <v>803</v>
      </c>
      <c r="D10" s="119" t="s">
        <v>332</v>
      </c>
      <c r="E10" s="119" t="s">
        <v>124</v>
      </c>
      <c r="F10" s="120" t="str">
        <f t="shared" si="2"/>
        <v>W</v>
      </c>
      <c r="G10" s="121">
        <f>IFERROR(IF(DataInput[[#This Row],[0]]="",IF(DataInput[[#This Row],[1]]=0,"",DataInput[[#This Row],[1]]*0.8),DataInput[[#This Row],[0]]*0.8),"")</f>
        <v>12.312000000000001</v>
      </c>
      <c r="H10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0" s="215"/>
      <c r="J10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10" s="219"/>
      <c r="L10" s="123"/>
      <c r="M10" s="158">
        <v>15.39</v>
      </c>
      <c r="N10" s="326">
        <v>17.55</v>
      </c>
      <c r="O10" s="324">
        <v>18.18</v>
      </c>
      <c r="P10" s="324">
        <v>18.809999999999999</v>
      </c>
      <c r="Q10" s="324">
        <v>17.739999999999998</v>
      </c>
      <c r="R10" s="324">
        <v>18.02</v>
      </c>
      <c r="S10" s="324">
        <v>18.440000000000001</v>
      </c>
      <c r="T10" s="324">
        <v>19.61</v>
      </c>
      <c r="U10" s="324">
        <v>20.65</v>
      </c>
      <c r="V10" s="324">
        <v>21.46</v>
      </c>
      <c r="W10" s="324">
        <v>21.52</v>
      </c>
      <c r="X10" s="324">
        <v>21.64</v>
      </c>
      <c r="Y10" s="324">
        <v>22.6</v>
      </c>
      <c r="Z10" s="324">
        <v>23</v>
      </c>
      <c r="AA10" s="324">
        <v>22.96</v>
      </c>
      <c r="AB10" s="324">
        <v>23.46</v>
      </c>
      <c r="AC10" s="324">
        <v>23.8</v>
      </c>
      <c r="AD10" s="324">
        <v>24.1</v>
      </c>
      <c r="AE10" s="324">
        <v>24.4</v>
      </c>
      <c r="AF10" s="324">
        <v>24.9</v>
      </c>
      <c r="AG10" s="324">
        <v>24.4</v>
      </c>
      <c r="AH10" s="122"/>
      <c r="AI10" s="122"/>
      <c r="AJ10" s="122"/>
      <c r="AK10" s="122"/>
      <c r="AL10" s="122"/>
      <c r="AM10" s="122"/>
      <c r="AN10" s="122"/>
      <c r="AO10" s="122"/>
      <c r="AP10" s="122"/>
      <c r="AQ10" s="122"/>
      <c r="AR10" s="122"/>
      <c r="AS10" s="143"/>
      <c r="AT10" s="122"/>
      <c r="AU10" s="122"/>
      <c r="AV10" s="122"/>
      <c r="AW10" s="122"/>
      <c r="AX10" s="122"/>
      <c r="AY10" s="122"/>
      <c r="AZ10" s="122"/>
      <c r="BA10" s="122"/>
      <c r="BB10" s="122"/>
      <c r="BC10" s="122"/>
      <c r="BD10" s="122"/>
      <c r="BE10" s="122"/>
      <c r="BF10" s="222"/>
      <c r="BG10" s="9"/>
    </row>
    <row r="11" spans="1:59">
      <c r="A11" s="10">
        <v>8</v>
      </c>
      <c r="B11" s="118">
        <f t="shared" si="1"/>
        <v>3</v>
      </c>
      <c r="C11" s="278"/>
      <c r="D11" s="119" t="str">
        <f>IF(DataInput[[#This Row],[80% BW]]="","",INDEX(MouseList[],MATCH(DataInput[[#This Row],[Mouse '#]],MouseList[Mouse '#],0),MATCH(DataInput[[#Headers],[Sort '#]],MouseList[#Headers],0)))</f>
        <v/>
      </c>
      <c r="E11" s="119" t="str">
        <f>IF(DataInput[[#This Row],[80% BW]]="","",INDEX(MouseList[],MATCH(DataInput[[#This Row],[Mouse '#]],MouseList[Mouse '#],0),MATCH(DataInput[[#Headers],[Group]],MouseList[#Headers],0)))</f>
        <v/>
      </c>
      <c r="F11" s="120" t="str">
        <f t="shared" si="2"/>
        <v>A</v>
      </c>
      <c r="G11" s="121" t="str">
        <f>IFERROR(IF(DataInput[[#This Row],[0]]="",IF(DataInput[[#This Row],[1]]=0,"",DataInput[[#This Row],[1]]*0.8),DataInput[[#This Row],[0]]*0.8),"")</f>
        <v/>
      </c>
      <c r="H11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1" s="215"/>
      <c r="J11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11" s="219"/>
      <c r="L11" s="123"/>
      <c r="M11" s="158"/>
      <c r="N11" s="326">
        <v>2.87</v>
      </c>
      <c r="O11" s="325">
        <v>1.88</v>
      </c>
      <c r="P11" s="325">
        <v>2.36</v>
      </c>
      <c r="Q11" s="325">
        <v>2.5299999999999998</v>
      </c>
      <c r="R11" s="324">
        <v>2.69</v>
      </c>
      <c r="S11" s="324">
        <v>2.4</v>
      </c>
      <c r="T11" s="324">
        <v>3</v>
      </c>
      <c r="U11" s="324">
        <v>3.02</v>
      </c>
      <c r="V11" s="324"/>
      <c r="W11" s="324"/>
      <c r="X11" s="324"/>
      <c r="Y11" s="324"/>
      <c r="Z11" s="324"/>
      <c r="AA11" s="324"/>
      <c r="AB11" s="324"/>
      <c r="AC11" s="324"/>
      <c r="AD11" s="324"/>
      <c r="AE11" s="324"/>
      <c r="AF11" s="324"/>
      <c r="AG11" s="324"/>
      <c r="AH11" s="122"/>
      <c r="AI11" s="122"/>
      <c r="AJ11" s="122"/>
      <c r="AK11" s="122"/>
      <c r="AL11" s="122"/>
      <c r="AM11" s="122"/>
      <c r="AN11" s="122"/>
      <c r="AO11" s="122"/>
      <c r="AP11" s="122"/>
      <c r="AQ11" s="122"/>
      <c r="AR11" s="122"/>
      <c r="AS11" s="143"/>
      <c r="AT11" s="122"/>
      <c r="AU11" s="122"/>
      <c r="AV11" s="122"/>
      <c r="AW11" s="122"/>
      <c r="AX11" s="122"/>
      <c r="AY11" s="122"/>
      <c r="AZ11" s="122"/>
      <c r="BA11" s="122"/>
      <c r="BB11" s="122"/>
      <c r="BC11" s="122"/>
      <c r="BD11" s="122"/>
      <c r="BE11" s="122"/>
      <c r="BF11" s="222"/>
      <c r="BG11" s="9"/>
    </row>
    <row r="12" spans="1:59">
      <c r="A12" s="10">
        <v>9</v>
      </c>
      <c r="B12" s="118">
        <f t="shared" si="1"/>
        <v>3</v>
      </c>
      <c r="C12" s="278"/>
      <c r="D12" s="119" t="str">
        <f>IF(DataInput[[#This Row],[80% BW]]="","",INDEX(MouseList[],MATCH(DataInput[[#This Row],[Mouse '#]],MouseList[Mouse '#],0),MATCH(DataInput[[#Headers],[Sort '#]],MouseList[#Headers],0)))</f>
        <v/>
      </c>
      <c r="E12" s="119" t="str">
        <f>IF(DataInput[[#This Row],[80% BW]]="","",INDEX(MouseList[],MATCH(DataInput[[#This Row],[Mouse '#]],MouseList[Mouse '#],0),MATCH(DataInput[[#Headers],[Group]],MouseList[#Headers],0)))</f>
        <v/>
      </c>
      <c r="F12" s="120" t="str">
        <f t="shared" si="2"/>
        <v>B</v>
      </c>
      <c r="G12" s="121" t="str">
        <f>IFERROR(IF(DataInput[[#This Row],[0]]="",IF(DataInput[[#This Row],[1]]=0,"",DataInput[[#This Row],[1]]*0.8),DataInput[[#This Row],[0]]*0.8),"")</f>
        <v/>
      </c>
      <c r="H12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2" s="215"/>
      <c r="J12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12" s="219"/>
      <c r="L12" s="123"/>
      <c r="M12" s="158"/>
      <c r="N12" s="326">
        <v>1.29</v>
      </c>
      <c r="O12" s="325">
        <v>1.26</v>
      </c>
      <c r="P12" s="325">
        <v>1.35</v>
      </c>
      <c r="Q12" s="325">
        <v>2.02</v>
      </c>
      <c r="R12" s="324">
        <v>2</v>
      </c>
      <c r="S12" s="324">
        <v>1.96</v>
      </c>
      <c r="T12" s="324">
        <v>1.92</v>
      </c>
      <c r="U12" s="324">
        <v>1.99</v>
      </c>
      <c r="V12" s="324"/>
      <c r="W12" s="324"/>
      <c r="X12" s="324"/>
      <c r="Y12" s="324"/>
      <c r="Z12" s="324"/>
      <c r="AA12" s="324"/>
      <c r="AB12" s="324"/>
      <c r="AC12" s="324"/>
      <c r="AD12" s="324"/>
      <c r="AE12" s="324"/>
      <c r="AF12" s="324"/>
      <c r="AG12" s="324"/>
      <c r="AH12" s="122"/>
      <c r="AI12" s="122"/>
      <c r="AJ12" s="122"/>
      <c r="AK12" s="122"/>
      <c r="AL12" s="122"/>
      <c r="AM12" s="122"/>
      <c r="AN12" s="122"/>
      <c r="AO12" s="122"/>
      <c r="AP12" s="122"/>
      <c r="AQ12" s="122"/>
      <c r="AR12" s="122"/>
      <c r="AS12" s="143"/>
      <c r="AT12" s="122"/>
      <c r="AU12" s="122"/>
      <c r="AV12" s="122"/>
      <c r="AW12" s="122"/>
      <c r="AX12" s="122"/>
      <c r="AY12" s="122"/>
      <c r="AZ12" s="122"/>
      <c r="BA12" s="122"/>
      <c r="BB12" s="122"/>
      <c r="BC12" s="122"/>
      <c r="BD12" s="122"/>
      <c r="BE12" s="122"/>
      <c r="BF12" s="222"/>
      <c r="BG12" s="9"/>
    </row>
    <row r="13" spans="1:59">
      <c r="A13" s="10">
        <v>10</v>
      </c>
      <c r="B13" s="118">
        <f t="shared" si="1"/>
        <v>4</v>
      </c>
      <c r="C13" s="287">
        <v>804</v>
      </c>
      <c r="D13" s="119" t="s">
        <v>332</v>
      </c>
      <c r="E13" s="119" t="s">
        <v>124</v>
      </c>
      <c r="F13" s="120" t="str">
        <f t="shared" si="2"/>
        <v>W</v>
      </c>
      <c r="G13" s="121">
        <v>14.1</v>
      </c>
      <c r="H13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3" s="215"/>
      <c r="J13" s="215">
        <v>44540</v>
      </c>
      <c r="K13" s="219"/>
      <c r="L13" s="123"/>
      <c r="M13" s="158">
        <v>17.61</v>
      </c>
      <c r="N13" s="326">
        <v>18.18</v>
      </c>
      <c r="O13" s="324">
        <v>18.600000000000001</v>
      </c>
      <c r="P13" s="324">
        <v>18.670000000000002</v>
      </c>
      <c r="Q13" s="324">
        <v>18.149999999999999</v>
      </c>
      <c r="R13" s="324">
        <v>19.02</v>
      </c>
      <c r="S13" s="324">
        <v>19.670000000000002</v>
      </c>
      <c r="T13" s="324">
        <v>18.8</v>
      </c>
      <c r="U13" s="324">
        <v>18.989999999999998</v>
      </c>
      <c r="V13" s="324">
        <v>18.95</v>
      </c>
      <c r="W13" s="324">
        <v>21.47</v>
      </c>
      <c r="X13" s="324">
        <v>16.18</v>
      </c>
      <c r="Y13" s="324">
        <v>15.6</v>
      </c>
      <c r="Z13" s="324">
        <v>15.5</v>
      </c>
      <c r="AA13" s="324">
        <v>13.98</v>
      </c>
      <c r="AB13" s="324"/>
      <c r="AC13" s="324"/>
      <c r="AD13" s="324"/>
      <c r="AE13" s="324"/>
      <c r="AF13" s="324"/>
      <c r="AG13" s="324"/>
      <c r="AH13" s="122"/>
      <c r="AI13" s="122"/>
      <c r="AJ13" s="122"/>
      <c r="AK13" s="122"/>
      <c r="AL13" s="122"/>
      <c r="AM13" s="122"/>
      <c r="AN13" s="122"/>
      <c r="AO13" s="122"/>
      <c r="AP13" s="122"/>
      <c r="AQ13" s="122"/>
      <c r="AR13" s="122"/>
      <c r="AS13" s="143"/>
      <c r="AT13" s="122"/>
      <c r="AU13" s="122"/>
      <c r="AV13" s="122"/>
      <c r="AW13" s="122"/>
      <c r="AX13" s="122"/>
      <c r="AY13" s="122"/>
      <c r="AZ13" s="122"/>
      <c r="BA13" s="122"/>
      <c r="BB13" s="122"/>
      <c r="BC13" s="122"/>
      <c r="BD13" s="122"/>
      <c r="BE13" s="122"/>
      <c r="BF13" s="222"/>
      <c r="BG13" s="9"/>
    </row>
    <row r="14" spans="1:59">
      <c r="A14" s="10">
        <v>11</v>
      </c>
      <c r="B14" s="118">
        <f t="shared" si="1"/>
        <v>4</v>
      </c>
      <c r="C14" s="287"/>
      <c r="D14" s="119" t="str">
        <f>IF(DataInput[[#This Row],[80% BW]]="","",INDEX(MouseList[],MATCH(DataInput[[#This Row],[Mouse '#]],MouseList[Mouse '#],0),MATCH(DataInput[[#Headers],[Sort '#]],MouseList[#Headers],0)))</f>
        <v/>
      </c>
      <c r="E14" s="119" t="str">
        <f>IF(DataInput[[#This Row],[80% BW]]="","",INDEX(MouseList[],MATCH(DataInput[[#This Row],[Mouse '#]],MouseList[Mouse '#],0),MATCH(DataInput[[#Headers],[Group]],MouseList[#Headers],0)))</f>
        <v/>
      </c>
      <c r="F14" s="120" t="str">
        <f t="shared" si="2"/>
        <v>A</v>
      </c>
      <c r="G14" s="121" t="str">
        <f>IFERROR(IF(DataInput[[#This Row],[0]]="",IF(DataInput[[#This Row],[1]]=0,"",DataInput[[#This Row],[1]]*0.8),DataInput[[#This Row],[0]]*0.8),"")</f>
        <v/>
      </c>
      <c r="H14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4" s="215"/>
      <c r="J14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14" s="219"/>
      <c r="L14" s="123"/>
      <c r="M14" s="158"/>
      <c r="N14" s="326">
        <v>3.32</v>
      </c>
      <c r="O14" s="325">
        <v>2.25</v>
      </c>
      <c r="P14" s="325">
        <v>3.45</v>
      </c>
      <c r="Q14" s="325">
        <v>3.85</v>
      </c>
      <c r="R14" s="325">
        <v>3.98</v>
      </c>
      <c r="S14" s="324">
        <v>3.32</v>
      </c>
      <c r="T14" s="324">
        <v>4.9000000000000004</v>
      </c>
      <c r="U14" s="324">
        <v>5.12</v>
      </c>
      <c r="V14" s="324">
        <v>5.13</v>
      </c>
      <c r="W14" s="324">
        <v>5.36</v>
      </c>
      <c r="X14" s="324">
        <v>5.57</v>
      </c>
      <c r="Y14" s="324">
        <v>5.97</v>
      </c>
      <c r="Z14" s="324">
        <v>6.29</v>
      </c>
      <c r="AA14" s="324">
        <v>6.66</v>
      </c>
      <c r="AB14" s="324"/>
      <c r="AC14" s="324"/>
      <c r="AD14" s="324"/>
      <c r="AE14" s="324"/>
      <c r="AF14" s="324"/>
      <c r="AG14" s="324"/>
      <c r="AH14" s="255"/>
      <c r="AI14" s="122"/>
      <c r="AJ14" s="122"/>
      <c r="AK14" s="122"/>
      <c r="AL14" s="122"/>
      <c r="AM14" s="122"/>
      <c r="AN14" s="122"/>
      <c r="AO14" s="122"/>
      <c r="AP14" s="122"/>
      <c r="AQ14" s="122"/>
      <c r="AR14" s="122"/>
      <c r="AS14" s="143"/>
      <c r="AT14" s="122"/>
      <c r="AU14" s="122"/>
      <c r="AV14" s="122"/>
      <c r="AW14" s="122"/>
      <c r="AX14" s="122"/>
      <c r="AY14" s="122"/>
      <c r="AZ14" s="122"/>
      <c r="BA14" s="122"/>
      <c r="BB14" s="122"/>
      <c r="BC14" s="122"/>
      <c r="BD14" s="122"/>
      <c r="BE14" s="122"/>
      <c r="BF14" s="222"/>
      <c r="BG14" s="9"/>
    </row>
    <row r="15" spans="1:59">
      <c r="A15" s="10">
        <v>12</v>
      </c>
      <c r="B15" s="118">
        <f t="shared" si="1"/>
        <v>4</v>
      </c>
      <c r="C15" s="287"/>
      <c r="D15" s="119" t="str">
        <f>IF(DataInput[[#This Row],[80% BW]]="","",INDEX(MouseList[],MATCH(DataInput[[#This Row],[Mouse '#]],MouseList[Mouse '#],0),MATCH(DataInput[[#Headers],[Sort '#]],MouseList[#Headers],0)))</f>
        <v/>
      </c>
      <c r="E15" s="119" t="str">
        <f>IF(DataInput[[#This Row],[80% BW]]="","",INDEX(MouseList[],MATCH(DataInput[[#This Row],[Mouse '#]],MouseList[Mouse '#],0),MATCH(DataInput[[#Headers],[Group]],MouseList[#Headers],0)))</f>
        <v/>
      </c>
      <c r="F15" s="120" t="str">
        <f t="shared" si="2"/>
        <v>B</v>
      </c>
      <c r="G15" s="121" t="str">
        <f>IFERROR(IF(DataInput[[#This Row],[0]]="",IF(DataInput[[#This Row],[1]]=0,"",DataInput[[#This Row],[1]]*0.8),DataInput[[#This Row],[0]]*0.8),"")</f>
        <v/>
      </c>
      <c r="H15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5" s="215"/>
      <c r="J15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15" s="219"/>
      <c r="L15" s="123"/>
      <c r="M15" s="158"/>
      <c r="N15" s="326">
        <v>1.19</v>
      </c>
      <c r="O15" s="325">
        <v>1.45</v>
      </c>
      <c r="P15" s="325">
        <v>2.23</v>
      </c>
      <c r="Q15" s="325">
        <v>2.38</v>
      </c>
      <c r="R15" s="325">
        <v>2.44</v>
      </c>
      <c r="S15" s="324">
        <v>3.13</v>
      </c>
      <c r="T15" s="324">
        <v>3.2</v>
      </c>
      <c r="U15" s="324">
        <v>3.84</v>
      </c>
      <c r="V15" s="324">
        <v>3.94</v>
      </c>
      <c r="W15" s="324">
        <v>3.84</v>
      </c>
      <c r="X15" s="324">
        <v>4.2699999999999996</v>
      </c>
      <c r="Y15" s="324">
        <v>4.82</v>
      </c>
      <c r="Z15" s="324">
        <v>4.8099999999999996</v>
      </c>
      <c r="AA15" s="324">
        <v>4.83</v>
      </c>
      <c r="AB15" s="324"/>
      <c r="AC15" s="324"/>
      <c r="AD15" s="324"/>
      <c r="AE15" s="324"/>
      <c r="AF15" s="324"/>
      <c r="AG15" s="324"/>
      <c r="AH15" s="122"/>
      <c r="AI15" s="122"/>
      <c r="AJ15" s="122"/>
      <c r="AK15" s="122"/>
      <c r="AL15" s="122"/>
      <c r="AM15" s="122"/>
      <c r="AN15" s="122"/>
      <c r="AO15" s="122"/>
      <c r="AP15" s="122"/>
      <c r="AQ15" s="122"/>
      <c r="AR15" s="122"/>
      <c r="AS15" s="143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222"/>
      <c r="BG15" s="9"/>
    </row>
    <row r="16" spans="1:59">
      <c r="A16" s="10">
        <v>13</v>
      </c>
      <c r="B16" s="118">
        <f t="shared" si="1"/>
        <v>5</v>
      </c>
      <c r="C16" s="288">
        <v>805</v>
      </c>
      <c r="D16" s="119" t="s">
        <v>332</v>
      </c>
      <c r="E16" s="119" t="s">
        <v>124</v>
      </c>
      <c r="F16" s="120" t="str">
        <f t="shared" si="2"/>
        <v>W</v>
      </c>
      <c r="G16" s="121">
        <f>IFERROR(IF(DataInput[[#This Row],[0]]="",IF(DataInput[[#This Row],[1]]=0,"",DataInput[[#This Row],[1]]*0.8),DataInput[[#This Row],[0]]*0.8),"")</f>
        <v>15.92</v>
      </c>
      <c r="H16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6" s="215"/>
      <c r="J16" s="215">
        <v>44543</v>
      </c>
      <c r="K16" s="219"/>
      <c r="L16" s="123"/>
      <c r="M16" s="158">
        <v>19.899999999999999</v>
      </c>
      <c r="N16" s="326">
        <v>20.38</v>
      </c>
      <c r="O16" s="324">
        <v>20.8</v>
      </c>
      <c r="P16" s="324">
        <v>21.17</v>
      </c>
      <c r="Q16" s="324">
        <v>19.52</v>
      </c>
      <c r="R16" s="324">
        <v>19.97</v>
      </c>
      <c r="S16" s="324">
        <v>20.8</v>
      </c>
      <c r="T16" s="324">
        <v>21.23</v>
      </c>
      <c r="U16" s="324">
        <v>21.51</v>
      </c>
      <c r="V16" s="324">
        <v>21.94</v>
      </c>
      <c r="W16" s="324">
        <v>18.07</v>
      </c>
      <c r="X16" s="327">
        <v>19.77</v>
      </c>
      <c r="Y16" s="324">
        <v>19.399999999999999</v>
      </c>
      <c r="Z16" s="324">
        <v>18.899999999999999</v>
      </c>
      <c r="AA16" s="324">
        <v>17.21</v>
      </c>
      <c r="AB16" s="324">
        <v>16.34</v>
      </c>
      <c r="AC16" s="324"/>
      <c r="AD16" s="324"/>
      <c r="AE16" s="324"/>
      <c r="AF16" s="324"/>
      <c r="AG16" s="324"/>
      <c r="AH16" s="122"/>
      <c r="AI16" s="122"/>
      <c r="AJ16" s="122"/>
      <c r="AK16" s="122"/>
      <c r="AL16" s="122"/>
      <c r="AM16" s="122"/>
      <c r="AN16" s="122"/>
      <c r="AO16" s="122"/>
      <c r="AP16" s="122"/>
      <c r="AQ16" s="122"/>
      <c r="AR16" s="122"/>
      <c r="AS16" s="143"/>
      <c r="AT16" s="122"/>
      <c r="AU16" s="122"/>
      <c r="AV16" s="122"/>
      <c r="AW16" s="122"/>
      <c r="AX16" s="122"/>
      <c r="AY16" s="122"/>
      <c r="AZ16" s="122"/>
      <c r="BA16" s="122"/>
      <c r="BB16" s="122"/>
      <c r="BC16" s="122"/>
      <c r="BD16" s="122"/>
      <c r="BE16" s="122"/>
      <c r="BF16" s="222"/>
      <c r="BG16" s="9"/>
    </row>
    <row r="17" spans="1:59">
      <c r="A17" s="10">
        <v>14</v>
      </c>
      <c r="B17" s="118">
        <f t="shared" si="1"/>
        <v>5</v>
      </c>
      <c r="C17" s="288"/>
      <c r="D17" s="119" t="str">
        <f>IF(DataInput[[#This Row],[80% BW]]="","",INDEX(MouseList[],MATCH(DataInput[[#This Row],[Mouse '#]],MouseList[Mouse '#],0),MATCH(DataInput[[#Headers],[Sort '#]],MouseList[#Headers],0)))</f>
        <v/>
      </c>
      <c r="E17" s="119" t="str">
        <f>IF(DataInput[[#This Row],[80% BW]]="","",INDEX(MouseList[],MATCH(DataInput[[#This Row],[Mouse '#]],MouseList[Mouse '#],0),MATCH(DataInput[[#Headers],[Group]],MouseList[#Headers],0)))</f>
        <v/>
      </c>
      <c r="F17" s="120" t="str">
        <f t="shared" si="2"/>
        <v>A</v>
      </c>
      <c r="G17" s="121" t="str">
        <f>IFERROR(IF(DataInput[[#This Row],[0]]="",IF(DataInput[[#This Row],[1]]=0,"",DataInput[[#This Row],[1]]*0.8),DataInput[[#This Row],[0]]*0.8),"")</f>
        <v/>
      </c>
      <c r="H17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7" s="215"/>
      <c r="J17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17" s="219"/>
      <c r="L17" s="123"/>
      <c r="M17" s="158"/>
      <c r="N17" s="326">
        <v>3.42</v>
      </c>
      <c r="O17" s="325">
        <v>3.13</v>
      </c>
      <c r="P17" s="325">
        <v>3.22</v>
      </c>
      <c r="Q17" s="325">
        <v>4.04</v>
      </c>
      <c r="R17" s="324">
        <v>4.17</v>
      </c>
      <c r="S17" s="324">
        <v>3.64</v>
      </c>
      <c r="T17" s="324">
        <v>5.6</v>
      </c>
      <c r="U17" s="324">
        <v>5.3</v>
      </c>
      <c r="V17" s="324">
        <v>5.33</v>
      </c>
      <c r="W17" s="324">
        <v>4.9800000000000004</v>
      </c>
      <c r="X17" s="324">
        <v>5.03</v>
      </c>
      <c r="Y17" s="324">
        <v>6</v>
      </c>
      <c r="Z17" s="324">
        <v>6.16</v>
      </c>
      <c r="AA17" s="324">
        <v>6.23</v>
      </c>
      <c r="AB17" s="324">
        <v>6.62</v>
      </c>
      <c r="AC17" s="324"/>
      <c r="AD17" s="324"/>
      <c r="AE17" s="324"/>
      <c r="AF17" s="324"/>
      <c r="AG17" s="324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43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  <c r="BF17" s="222"/>
      <c r="BG17" s="9"/>
    </row>
    <row r="18" spans="1:59">
      <c r="A18" s="10">
        <v>15</v>
      </c>
      <c r="B18" s="118">
        <f t="shared" si="1"/>
        <v>5</v>
      </c>
      <c r="C18" s="289"/>
      <c r="D18" s="119" t="str">
        <f>IF(DataInput[[#This Row],[80% BW]]="","",INDEX(MouseList[],MATCH(DataInput[[#This Row],[Mouse '#]],MouseList[Mouse '#],0),MATCH(DataInput[[#Headers],[Sort '#]],MouseList[#Headers],0)))</f>
        <v/>
      </c>
      <c r="E18" s="119" t="str">
        <f>IF(DataInput[[#This Row],[80% BW]]="","",INDEX(MouseList[],MATCH(DataInput[[#This Row],[Mouse '#]],MouseList[Mouse '#],0),MATCH(DataInput[[#Headers],[Group]],MouseList[#Headers],0)))</f>
        <v/>
      </c>
      <c r="F18" s="120" t="str">
        <f t="shared" si="2"/>
        <v>B</v>
      </c>
      <c r="G18" s="121" t="str">
        <f>IFERROR(IF(DataInput[[#This Row],[0]]="",IF(DataInput[[#This Row],[1]]=0,"",DataInput[[#This Row],[1]]*0.8),DataInput[[#This Row],[0]]*0.8),"")</f>
        <v/>
      </c>
      <c r="H18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8" s="215"/>
      <c r="J18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18" s="219"/>
      <c r="L18" s="123"/>
      <c r="M18" s="158"/>
      <c r="N18" s="326">
        <v>2.29</v>
      </c>
      <c r="O18" s="325">
        <v>2.16</v>
      </c>
      <c r="P18" s="325">
        <v>2.0299999999999998</v>
      </c>
      <c r="Q18" s="325">
        <v>2.89</v>
      </c>
      <c r="R18" s="324">
        <v>2.31</v>
      </c>
      <c r="S18" s="324">
        <v>2.76</v>
      </c>
      <c r="T18" s="324">
        <v>2.75</v>
      </c>
      <c r="U18" s="324">
        <v>3.31</v>
      </c>
      <c r="V18" s="324">
        <v>3.48</v>
      </c>
      <c r="W18" s="324">
        <v>3.84</v>
      </c>
      <c r="X18" s="324">
        <v>3.92</v>
      </c>
      <c r="Y18" s="324">
        <v>4.92</v>
      </c>
      <c r="Z18" s="324">
        <v>4.93</v>
      </c>
      <c r="AA18" s="324">
        <v>5.13</v>
      </c>
      <c r="AB18" s="324">
        <v>5.1100000000000003</v>
      </c>
      <c r="AC18" s="324"/>
      <c r="AD18" s="324"/>
      <c r="AE18" s="324"/>
      <c r="AF18" s="324"/>
      <c r="AG18" s="324"/>
      <c r="AH18" s="122"/>
      <c r="AI18" s="122"/>
      <c r="AJ18" s="122"/>
      <c r="AK18" s="122"/>
      <c r="AL18" s="122"/>
      <c r="AM18" s="122"/>
      <c r="AN18" s="122"/>
      <c r="AO18" s="122"/>
      <c r="AP18" s="122"/>
      <c r="AQ18" s="122"/>
      <c r="AR18" s="122"/>
      <c r="AS18" s="143"/>
      <c r="AT18" s="122"/>
      <c r="AU18" s="122"/>
      <c r="AV18" s="122"/>
      <c r="AW18" s="122"/>
      <c r="AX18" s="122"/>
      <c r="AY18" s="122"/>
      <c r="AZ18" s="122"/>
      <c r="BA18" s="122"/>
      <c r="BB18" s="122"/>
      <c r="BC18" s="122"/>
      <c r="BD18" s="122"/>
      <c r="BE18" s="122"/>
      <c r="BF18" s="222"/>
      <c r="BG18" s="9"/>
    </row>
    <row r="19" spans="1:59">
      <c r="A19" s="10">
        <v>16</v>
      </c>
      <c r="B19" s="118">
        <f t="shared" si="1"/>
        <v>6</v>
      </c>
      <c r="C19" s="341">
        <v>806</v>
      </c>
      <c r="D19" s="119" t="s">
        <v>318</v>
      </c>
      <c r="E19" s="285" t="s">
        <v>122</v>
      </c>
      <c r="F19" s="120" t="str">
        <f t="shared" si="2"/>
        <v>W</v>
      </c>
      <c r="G19" s="121">
        <f>IFERROR(IF(DataInput[[#This Row],[0]]="",IF(DataInput[[#This Row],[1]]=0,"",DataInput[[#This Row],[1]]*0.8),DataInput[[#This Row],[0]]*0.8),"")</f>
        <v>12.240000000000002</v>
      </c>
      <c r="H19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9" s="215"/>
      <c r="J19" s="215">
        <v>44533</v>
      </c>
      <c r="K19" s="119">
        <v>747613</v>
      </c>
      <c r="L19" s="123"/>
      <c r="M19" s="158">
        <v>15.3</v>
      </c>
      <c r="N19" s="345">
        <v>17.22</v>
      </c>
      <c r="O19" s="346">
        <v>18.649999999999999</v>
      </c>
      <c r="P19" s="346">
        <v>19.53</v>
      </c>
      <c r="Q19" s="346">
        <v>20.079999999999998</v>
      </c>
      <c r="R19" s="346">
        <v>21.18</v>
      </c>
      <c r="S19" s="346">
        <v>20.5</v>
      </c>
      <c r="T19" s="346">
        <v>20.09</v>
      </c>
      <c r="U19" s="346">
        <v>21.32</v>
      </c>
      <c r="V19" s="346">
        <v>21.14</v>
      </c>
      <c r="W19" s="346">
        <v>20.399999999999999</v>
      </c>
      <c r="X19" s="377">
        <v>18.52</v>
      </c>
      <c r="Y19" s="346">
        <v>15.8</v>
      </c>
      <c r="Z19" s="346"/>
      <c r="AA19" s="346"/>
      <c r="AB19" s="346"/>
      <c r="AC19" s="346"/>
      <c r="AD19" s="346"/>
      <c r="AE19" s="346"/>
      <c r="AF19" s="346"/>
      <c r="AG19" s="346"/>
      <c r="AH19" s="122"/>
      <c r="AI19" s="122"/>
      <c r="AJ19" s="122"/>
      <c r="AK19" s="122"/>
      <c r="AL19" s="122"/>
      <c r="AM19" s="122"/>
      <c r="AN19" s="122"/>
      <c r="AO19" s="122"/>
      <c r="AP19" s="122"/>
      <c r="AQ19" s="122"/>
      <c r="AR19" s="122"/>
      <c r="AS19" s="143"/>
      <c r="AT19" s="122"/>
      <c r="AU19" s="122"/>
      <c r="AV19" s="122"/>
      <c r="AW19" s="122"/>
      <c r="AX19" s="122"/>
      <c r="AY19" s="122"/>
      <c r="AZ19" s="122"/>
      <c r="BA19" s="122"/>
      <c r="BB19" s="122"/>
      <c r="BC19" s="122"/>
      <c r="BD19" s="122"/>
      <c r="BE19" s="122"/>
      <c r="BF19" s="222"/>
      <c r="BG19" s="9"/>
    </row>
    <row r="20" spans="1:59">
      <c r="A20" s="10">
        <v>17</v>
      </c>
      <c r="B20" s="118">
        <f t="shared" si="1"/>
        <v>6</v>
      </c>
      <c r="C20" s="341"/>
      <c r="D20" s="119" t="str">
        <f>IF(DataInput[[#This Row],[80% BW]]="","",INDEX(MouseList[],MATCH(DataInput[[#This Row],[Mouse '#]],MouseList[Mouse '#],0),MATCH(DataInput[[#Headers],[Sort '#]],MouseList[#Headers],0)))</f>
        <v/>
      </c>
      <c r="E20" s="119" t="str">
        <f>IF(DataInput[[#This Row],[80% BW]]="","",INDEX(MouseList[],MATCH(DataInput[[#This Row],[Mouse '#]],MouseList[Mouse '#],0),MATCH(DataInput[[#Headers],[Group]],MouseList[#Headers],0)))</f>
        <v/>
      </c>
      <c r="F20" s="120" t="str">
        <f t="shared" ref="F20:F67" si="3">IF(MOD(A20,3)=1,"W",IF(MOD(A20,3)=2,"A","B"))</f>
        <v>A</v>
      </c>
      <c r="G20" s="121" t="str">
        <f>IFERROR(IF(DataInput[[#This Row],[0]]="",IF(DataInput[[#This Row],[1]]=0,"",DataInput[[#This Row],[1]]*0.8),DataInput[[#This Row],[0]]*0.8),"")</f>
        <v/>
      </c>
      <c r="H20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20" s="215"/>
      <c r="J20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20" s="219"/>
      <c r="L20" s="123"/>
      <c r="M20" s="158"/>
      <c r="N20" s="345">
        <v>4.03</v>
      </c>
      <c r="O20" s="346">
        <v>3.91</v>
      </c>
      <c r="P20" s="346">
        <v>3.71</v>
      </c>
      <c r="Q20" s="346">
        <v>3.84</v>
      </c>
      <c r="R20" s="346">
        <v>4.34</v>
      </c>
      <c r="S20" s="346">
        <v>5</v>
      </c>
      <c r="T20" s="346">
        <v>5.13</v>
      </c>
      <c r="U20" s="346">
        <v>4.99</v>
      </c>
      <c r="V20" s="346">
        <v>5.03</v>
      </c>
      <c r="W20" s="346">
        <v>5.08</v>
      </c>
      <c r="X20" s="346">
        <v>5.44</v>
      </c>
      <c r="Y20" s="346">
        <v>5.57</v>
      </c>
      <c r="Z20" s="346"/>
      <c r="AA20" s="346"/>
      <c r="AB20" s="346"/>
      <c r="AC20" s="346"/>
      <c r="AD20" s="346"/>
      <c r="AE20" s="346"/>
      <c r="AF20" s="346"/>
      <c r="AG20" s="346"/>
      <c r="AH20" s="122"/>
      <c r="AI20" s="122"/>
      <c r="AJ20" s="122"/>
      <c r="AK20" s="122"/>
      <c r="AL20" s="122"/>
      <c r="AM20" s="122"/>
      <c r="AN20" s="122"/>
      <c r="AO20" s="122"/>
      <c r="AP20" s="122"/>
      <c r="AQ20" s="122"/>
      <c r="AR20" s="122"/>
      <c r="AS20" s="143"/>
      <c r="AT20" s="122"/>
      <c r="AU20" s="122"/>
      <c r="AV20" s="122"/>
      <c r="AW20" s="122"/>
      <c r="AX20" s="122"/>
      <c r="AY20" s="122"/>
      <c r="AZ20" s="122"/>
      <c r="BA20" s="122"/>
      <c r="BB20" s="122"/>
      <c r="BC20" s="122"/>
      <c r="BD20" s="122"/>
      <c r="BE20" s="122"/>
      <c r="BF20" s="222"/>
      <c r="BG20" s="9"/>
    </row>
    <row r="21" spans="1:59">
      <c r="A21" s="10">
        <v>18</v>
      </c>
      <c r="B21" s="118">
        <f t="shared" si="1"/>
        <v>6</v>
      </c>
      <c r="C21" s="342"/>
      <c r="D21" s="119" t="str">
        <f>IF(DataInput[[#This Row],[80% BW]]="","",INDEX(MouseList[],MATCH(DataInput[[#This Row],[Mouse '#]],MouseList[Mouse '#],0),MATCH(DataInput[[#Headers],[Sort '#]],MouseList[#Headers],0)))</f>
        <v/>
      </c>
      <c r="E21" s="119" t="str">
        <f>IF(DataInput[[#This Row],[80% BW]]="","",INDEX(MouseList[],MATCH(DataInput[[#This Row],[Mouse '#]],MouseList[Mouse '#],0),MATCH(DataInput[[#Headers],[Group]],MouseList[#Headers],0)))</f>
        <v/>
      </c>
      <c r="F21" s="120" t="str">
        <f t="shared" si="3"/>
        <v>B</v>
      </c>
      <c r="G21" s="121" t="str">
        <f>IFERROR(IF(DataInput[[#This Row],[0]]="",IF(DataInput[[#This Row],[1]]=0,"",DataInput[[#This Row],[1]]*0.8),DataInput[[#This Row],[0]]*0.8),"")</f>
        <v/>
      </c>
      <c r="H21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21" s="215"/>
      <c r="J21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21" s="219"/>
      <c r="L21" s="123"/>
      <c r="M21" s="158"/>
      <c r="N21" s="345">
        <v>2.13</v>
      </c>
      <c r="O21" s="346">
        <v>2</v>
      </c>
      <c r="P21" s="346">
        <v>2.35</v>
      </c>
      <c r="Q21" s="346">
        <v>2.34</v>
      </c>
      <c r="R21" s="346">
        <v>2.33</v>
      </c>
      <c r="S21" s="346">
        <v>2.66</v>
      </c>
      <c r="T21" s="346">
        <v>2.92</v>
      </c>
      <c r="U21" s="346">
        <v>3.27</v>
      </c>
      <c r="V21" s="346">
        <v>3.32</v>
      </c>
      <c r="W21" s="346">
        <v>4.01</v>
      </c>
      <c r="X21" s="346">
        <v>4.33</v>
      </c>
      <c r="Y21" s="346">
        <v>4.38</v>
      </c>
      <c r="Z21" s="346"/>
      <c r="AA21" s="346"/>
      <c r="AB21" s="346"/>
      <c r="AC21" s="346"/>
      <c r="AD21" s="346"/>
      <c r="AE21" s="346"/>
      <c r="AF21" s="346"/>
      <c r="AG21" s="346"/>
      <c r="AH21" s="122"/>
      <c r="AI21" s="122"/>
      <c r="AJ21" s="122"/>
      <c r="AK21" s="122"/>
      <c r="AL21" s="122"/>
      <c r="AM21" s="122"/>
      <c r="AN21" s="122"/>
      <c r="AO21" s="122"/>
      <c r="AP21" s="122"/>
      <c r="AQ21" s="122"/>
      <c r="AR21" s="122"/>
      <c r="AS21" s="143"/>
      <c r="AT21" s="122"/>
      <c r="AU21" s="122"/>
      <c r="AV21" s="122"/>
      <c r="AW21" s="122"/>
      <c r="AX21" s="122"/>
      <c r="AY21" s="122"/>
      <c r="AZ21" s="122"/>
      <c r="BA21" s="122"/>
      <c r="BB21" s="122"/>
      <c r="BC21" s="122"/>
      <c r="BD21" s="122"/>
      <c r="BE21" s="122"/>
      <c r="BF21" s="222"/>
      <c r="BG21" s="9"/>
    </row>
    <row r="22" spans="1:59">
      <c r="A22" s="10">
        <v>19</v>
      </c>
      <c r="B22" s="118">
        <f t="shared" si="1"/>
        <v>7</v>
      </c>
      <c r="C22" s="342">
        <v>807</v>
      </c>
      <c r="D22" s="119" t="s">
        <v>318</v>
      </c>
      <c r="E22" s="285" t="s">
        <v>122</v>
      </c>
      <c r="F22" s="120" t="str">
        <f t="shared" si="3"/>
        <v>W</v>
      </c>
      <c r="G22" s="121">
        <f>IFERROR(IF(DataInput[[#This Row],[0]]="",IF(DataInput[[#This Row],[1]]=0,"",DataInput[[#This Row],[1]]*0.8),DataInput[[#This Row],[0]]*0.8),"")</f>
        <v>6.5840000000000005</v>
      </c>
      <c r="H22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22" s="215"/>
      <c r="J22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22" s="219"/>
      <c r="L22" s="123"/>
      <c r="M22" s="158">
        <v>8.23</v>
      </c>
      <c r="N22" s="345">
        <v>7.63</v>
      </c>
      <c r="O22" s="346">
        <v>7.3</v>
      </c>
      <c r="P22" s="346">
        <v>7.01</v>
      </c>
      <c r="Q22" s="346">
        <v>1.1000000000000001</v>
      </c>
      <c r="R22" s="346">
        <v>13.23</v>
      </c>
      <c r="S22" s="346">
        <v>13.24</v>
      </c>
      <c r="T22" s="346">
        <v>14.73</v>
      </c>
      <c r="U22" s="345">
        <v>16.89</v>
      </c>
      <c r="V22" s="346">
        <v>16.16</v>
      </c>
      <c r="W22" s="346">
        <v>16.96</v>
      </c>
      <c r="X22" s="346">
        <v>16.61</v>
      </c>
      <c r="Y22" s="346">
        <v>16.399999999999999</v>
      </c>
      <c r="Z22" s="346">
        <v>17.3</v>
      </c>
      <c r="AA22" s="346">
        <v>16.86</v>
      </c>
      <c r="AB22" s="346">
        <v>17.53</v>
      </c>
      <c r="AC22" s="346">
        <v>18.399999999999999</v>
      </c>
      <c r="AD22" s="346">
        <v>17.7</v>
      </c>
      <c r="AE22" s="346">
        <v>19.600000000000001</v>
      </c>
      <c r="AF22" s="346">
        <v>17.2</v>
      </c>
      <c r="AG22" s="346">
        <v>19.100000000000001</v>
      </c>
      <c r="AH22" s="122"/>
      <c r="AI22" s="122"/>
      <c r="AJ22" s="122"/>
      <c r="AK22" s="122"/>
      <c r="AL22" s="122"/>
      <c r="AM22" s="122"/>
      <c r="AN22" s="122"/>
      <c r="AO22" s="122"/>
      <c r="AP22" s="122"/>
      <c r="AQ22" s="122"/>
      <c r="AR22" s="122"/>
      <c r="AS22" s="143"/>
      <c r="AT22" s="122"/>
      <c r="AU22" s="122"/>
      <c r="AV22" s="122"/>
      <c r="AW22" s="122"/>
      <c r="AX22" s="122"/>
      <c r="AY22" s="122"/>
      <c r="AZ22" s="122"/>
      <c r="BA22" s="122"/>
      <c r="BB22" s="122"/>
      <c r="BC22" s="122"/>
      <c r="BD22" s="122"/>
      <c r="BE22" s="122"/>
      <c r="BF22" s="222"/>
      <c r="BG22" s="9"/>
    </row>
    <row r="23" spans="1:59">
      <c r="A23" s="10">
        <v>20</v>
      </c>
      <c r="B23" s="118">
        <f t="shared" si="1"/>
        <v>7</v>
      </c>
      <c r="C23" s="342"/>
      <c r="D23" s="119" t="str">
        <f>IF(DataInput[[#This Row],[80% BW]]="","",INDEX(MouseList[],MATCH(DataInput[[#This Row],[Mouse '#]],MouseList[Mouse '#],0),MATCH(DataInput[[#Headers],[Sort '#]],MouseList[#Headers],0)))</f>
        <v/>
      </c>
      <c r="E23" s="119" t="str">
        <f>IF(DataInput[[#This Row],[80% BW]]="","",INDEX(MouseList[],MATCH(DataInput[[#This Row],[Mouse '#]],MouseList[Mouse '#],0),MATCH(DataInput[[#Headers],[Group]],MouseList[#Headers],0)))</f>
        <v/>
      </c>
      <c r="F23" s="120" t="str">
        <f t="shared" si="3"/>
        <v>A</v>
      </c>
      <c r="G23" s="121" t="str">
        <f>IFERROR(IF(DataInput[[#This Row],[0]]="",IF(DataInput[[#This Row],[1]]=0,"",DataInput[[#This Row],[1]]*0.8),DataInput[[#This Row],[0]]*0.8),"")</f>
        <v/>
      </c>
      <c r="H23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23" s="215"/>
      <c r="J23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23" s="219"/>
      <c r="L23" s="123"/>
      <c r="M23" s="158"/>
      <c r="N23" s="345">
        <v>2.83</v>
      </c>
      <c r="O23" s="346">
        <v>1.21</v>
      </c>
      <c r="P23" s="346">
        <v>1</v>
      </c>
      <c r="Q23" s="346">
        <v>2.0099999999999998</v>
      </c>
      <c r="R23" s="346">
        <v>2.6</v>
      </c>
      <c r="S23" s="346">
        <v>2.2599999999999998</v>
      </c>
      <c r="T23" s="346">
        <v>1.74</v>
      </c>
      <c r="U23" s="345">
        <v>1.84</v>
      </c>
      <c r="V23" s="346">
        <v>1.86</v>
      </c>
      <c r="W23" s="346">
        <v>2.23</v>
      </c>
      <c r="X23" s="346">
        <v>2.21</v>
      </c>
      <c r="Y23" s="346">
        <v>2.23</v>
      </c>
      <c r="Z23" s="346">
        <v>2.12</v>
      </c>
      <c r="AA23" s="346">
        <v>1.76</v>
      </c>
      <c r="AB23" s="346">
        <v>1.35</v>
      </c>
      <c r="AC23" s="346">
        <v>1.37</v>
      </c>
      <c r="AD23" s="346">
        <v>1.21</v>
      </c>
      <c r="AE23" s="346">
        <v>1.21</v>
      </c>
      <c r="AF23" s="346">
        <v>1.32</v>
      </c>
      <c r="AG23" s="346">
        <v>1.32</v>
      </c>
      <c r="AH23" s="122"/>
      <c r="AI23" s="122"/>
      <c r="AJ23" s="122"/>
      <c r="AK23" s="122"/>
      <c r="AL23" s="122"/>
      <c r="AM23" s="122"/>
      <c r="AN23" s="122"/>
      <c r="AO23" s="122"/>
      <c r="AP23" s="122"/>
      <c r="AQ23" s="122"/>
      <c r="AR23" s="122"/>
      <c r="AS23" s="143"/>
      <c r="AT23" s="122"/>
      <c r="AU23" s="122"/>
      <c r="AV23" s="122"/>
      <c r="AW23" s="122"/>
      <c r="AX23" s="122"/>
      <c r="AY23" s="122"/>
      <c r="AZ23" s="122"/>
      <c r="BA23" s="122"/>
      <c r="BB23" s="122"/>
      <c r="BC23" s="122"/>
      <c r="BD23" s="122"/>
      <c r="BE23" s="122"/>
      <c r="BF23" s="222"/>
      <c r="BG23" s="9"/>
    </row>
    <row r="24" spans="1:59">
      <c r="A24" s="10">
        <v>21</v>
      </c>
      <c r="B24" s="118">
        <f t="shared" si="1"/>
        <v>7</v>
      </c>
      <c r="C24" s="342"/>
      <c r="D24" s="119" t="str">
        <f>IF(DataInput[[#This Row],[80% BW]]="","",INDEX(MouseList[],MATCH(DataInput[[#This Row],[Mouse '#]],MouseList[Mouse '#],0),MATCH(DataInput[[#Headers],[Sort '#]],MouseList[#Headers],0)))</f>
        <v/>
      </c>
      <c r="E24" s="119" t="str">
        <f>IF(DataInput[[#This Row],[80% BW]]="","",INDEX(MouseList[],MATCH(DataInput[[#This Row],[Mouse '#]],MouseList[Mouse '#],0),MATCH(DataInput[[#Headers],[Group]],MouseList[#Headers],0)))</f>
        <v/>
      </c>
      <c r="F24" s="120" t="str">
        <f t="shared" si="3"/>
        <v>B</v>
      </c>
      <c r="G24" s="121" t="str">
        <f>IFERROR(IF(DataInput[[#This Row],[0]]="",IF(DataInput[[#This Row],[1]]=0,"",DataInput[[#This Row],[1]]*0.8),DataInput[[#This Row],[0]]*0.8),"")</f>
        <v/>
      </c>
      <c r="H24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24" s="215"/>
      <c r="J24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24" s="219"/>
      <c r="L24" s="123"/>
      <c r="M24" s="158"/>
      <c r="N24" s="345">
        <v>1.6</v>
      </c>
      <c r="O24" s="346">
        <v>1</v>
      </c>
      <c r="P24" s="346">
        <v>0.91</v>
      </c>
      <c r="Q24" s="346">
        <v>2.02</v>
      </c>
      <c r="R24" s="346">
        <v>1.78</v>
      </c>
      <c r="S24" s="346">
        <v>1.48</v>
      </c>
      <c r="T24" s="346">
        <v>1.1000000000000001</v>
      </c>
      <c r="U24" s="345">
        <v>1.22</v>
      </c>
      <c r="V24" s="346">
        <v>1.24</v>
      </c>
      <c r="W24" s="346">
        <v>2.23</v>
      </c>
      <c r="X24" s="346">
        <v>2.19</v>
      </c>
      <c r="Y24" s="346">
        <v>2.23</v>
      </c>
      <c r="Z24" s="346">
        <v>2.12</v>
      </c>
      <c r="AA24" s="346">
        <v>1.76</v>
      </c>
      <c r="AB24" s="346">
        <v>1.35</v>
      </c>
      <c r="AC24" s="346">
        <v>1.37</v>
      </c>
      <c r="AD24" s="346">
        <v>1.21</v>
      </c>
      <c r="AE24" s="346">
        <v>1.21</v>
      </c>
      <c r="AF24" s="346">
        <v>1.32</v>
      </c>
      <c r="AG24" s="346">
        <v>1.31</v>
      </c>
      <c r="AH24" s="122"/>
      <c r="AI24" s="122"/>
      <c r="AJ24" s="122"/>
      <c r="AK24" s="122"/>
      <c r="AL24" s="122"/>
      <c r="AM24" s="122"/>
      <c r="AN24" s="122"/>
      <c r="AO24" s="122"/>
      <c r="AP24" s="122"/>
      <c r="AQ24" s="122"/>
      <c r="AR24" s="122"/>
      <c r="AS24" s="143"/>
      <c r="AT24" s="122"/>
      <c r="AU24" s="122"/>
      <c r="AV24" s="122"/>
      <c r="AW24" s="122"/>
      <c r="AX24" s="122"/>
      <c r="AY24" s="122"/>
      <c r="AZ24" s="122"/>
      <c r="BA24" s="122"/>
      <c r="BB24" s="122"/>
      <c r="BC24" s="122"/>
      <c r="BD24" s="122"/>
      <c r="BE24" s="122"/>
      <c r="BF24" s="222"/>
      <c r="BG24" s="9"/>
    </row>
    <row r="25" spans="1:59">
      <c r="A25" s="10">
        <v>22</v>
      </c>
      <c r="B25" s="118">
        <f t="shared" si="1"/>
        <v>8</v>
      </c>
      <c r="C25" s="342">
        <v>808</v>
      </c>
      <c r="D25" s="119" t="s">
        <v>318</v>
      </c>
      <c r="E25" s="285" t="s">
        <v>122</v>
      </c>
      <c r="F25" s="120" t="str">
        <f t="shared" si="3"/>
        <v>W</v>
      </c>
      <c r="G25" s="121">
        <f>IFERROR(IF(DataInput[[#This Row],[0]]="",IF(DataInput[[#This Row],[1]]=0,"",DataInput[[#This Row],[1]]*0.8),DataInput[[#This Row],[0]]*0.8),"")</f>
        <v>11.36</v>
      </c>
      <c r="H25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25" s="215"/>
      <c r="J25" s="215">
        <v>44546</v>
      </c>
      <c r="K25" s="219"/>
      <c r="L25" s="123"/>
      <c r="M25" s="158">
        <v>14.2</v>
      </c>
      <c r="N25" s="345">
        <v>16.11</v>
      </c>
      <c r="O25" s="346">
        <v>17.399999999999999</v>
      </c>
      <c r="P25" s="346">
        <v>17.89</v>
      </c>
      <c r="Q25" s="346">
        <v>18.43</v>
      </c>
      <c r="R25" s="346">
        <v>18.829999999999998</v>
      </c>
      <c r="S25" s="346">
        <v>18.52</v>
      </c>
      <c r="T25" s="346">
        <v>19.14</v>
      </c>
      <c r="U25" s="346">
        <v>19.8</v>
      </c>
      <c r="V25" s="346">
        <v>19.84</v>
      </c>
      <c r="W25" s="346">
        <v>19.64</v>
      </c>
      <c r="X25" s="346">
        <v>20.23</v>
      </c>
      <c r="Y25" s="346">
        <v>18.2</v>
      </c>
      <c r="Z25" s="346">
        <v>19.600000000000001</v>
      </c>
      <c r="AA25" s="346">
        <v>18.190000000000001</v>
      </c>
      <c r="AB25" s="346">
        <v>17.649999999999999</v>
      </c>
      <c r="AC25" s="346">
        <v>15.8</v>
      </c>
      <c r="AD25" s="346"/>
      <c r="AE25" s="346"/>
      <c r="AF25" s="346"/>
      <c r="AG25" s="346"/>
      <c r="AH25" s="122"/>
      <c r="AI25" s="122"/>
      <c r="AJ25" s="122"/>
      <c r="AK25" s="122"/>
      <c r="AL25" s="122"/>
      <c r="AM25" s="122"/>
      <c r="AN25" s="122"/>
      <c r="AO25" s="122"/>
      <c r="AP25" s="122"/>
      <c r="AQ25" s="122"/>
      <c r="AR25" s="122"/>
      <c r="AS25" s="143"/>
      <c r="AT25" s="122"/>
      <c r="AU25" s="122"/>
      <c r="AV25" s="122"/>
      <c r="AW25" s="122"/>
      <c r="AX25" s="122"/>
      <c r="AY25" s="122"/>
      <c r="AZ25" s="122"/>
      <c r="BA25" s="122"/>
      <c r="BB25" s="122"/>
      <c r="BC25" s="122"/>
      <c r="BD25" s="122"/>
      <c r="BE25" s="122"/>
      <c r="BF25" s="222"/>
      <c r="BG25" s="9"/>
    </row>
    <row r="26" spans="1:59">
      <c r="A26" s="10">
        <v>23</v>
      </c>
      <c r="B26" s="118">
        <f t="shared" si="1"/>
        <v>8</v>
      </c>
      <c r="C26" s="341"/>
      <c r="D26" s="119" t="str">
        <f>IF(DataInput[[#This Row],[80% BW]]="","",INDEX(MouseList[],MATCH(DataInput[[#This Row],[Mouse '#]],MouseList[Mouse '#],0),MATCH(DataInput[[#Headers],[Sort '#]],MouseList[#Headers],0)))</f>
        <v/>
      </c>
      <c r="E26" s="119" t="str">
        <f>IF(DataInput[[#This Row],[80% BW]]="","",INDEX(MouseList[],MATCH(DataInput[[#This Row],[Mouse '#]],MouseList[Mouse '#],0),MATCH(DataInput[[#Headers],[Group]],MouseList[#Headers],0)))</f>
        <v/>
      </c>
      <c r="F26" s="120" t="str">
        <f t="shared" si="3"/>
        <v>A</v>
      </c>
      <c r="G26" s="121" t="str">
        <f>IFERROR(IF(DataInput[[#This Row],[0]]="",IF(DataInput[[#This Row],[1]]=0,"",DataInput[[#This Row],[1]]*0.8),DataInput[[#This Row],[0]]*0.8),"")</f>
        <v/>
      </c>
      <c r="H26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26" s="215"/>
      <c r="J26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26" s="219"/>
      <c r="L26" s="123"/>
      <c r="M26" s="158"/>
      <c r="N26" s="346">
        <v>2.89</v>
      </c>
      <c r="O26" s="346">
        <v>3.32</v>
      </c>
      <c r="P26" s="346">
        <v>3.61</v>
      </c>
      <c r="Q26" s="346">
        <v>4.04</v>
      </c>
      <c r="R26" s="346">
        <v>3.66</v>
      </c>
      <c r="S26" s="346">
        <v>3.92</v>
      </c>
      <c r="T26" s="346">
        <v>4.38</v>
      </c>
      <c r="U26" s="346">
        <v>4.58</v>
      </c>
      <c r="V26" s="346">
        <v>4.72</v>
      </c>
      <c r="W26" s="346">
        <v>5.0999999999999996</v>
      </c>
      <c r="X26" s="346">
        <v>5.35</v>
      </c>
      <c r="Y26" s="346">
        <v>5.45</v>
      </c>
      <c r="Z26" s="346">
        <v>5.52</v>
      </c>
      <c r="AA26" s="346">
        <v>6.05</v>
      </c>
      <c r="AB26" s="346">
        <v>6.23</v>
      </c>
      <c r="AC26" s="346">
        <v>6.33</v>
      </c>
      <c r="AD26" s="346"/>
      <c r="AE26" s="346"/>
      <c r="AF26" s="346"/>
      <c r="AG26" s="346"/>
      <c r="AH26" s="122"/>
      <c r="AI26" s="122"/>
      <c r="AJ26" s="122"/>
      <c r="AK26" s="122"/>
      <c r="AL26" s="122"/>
      <c r="AM26" s="122"/>
      <c r="AN26" s="122"/>
      <c r="AO26" s="122"/>
      <c r="AP26" s="122"/>
      <c r="AQ26" s="122"/>
      <c r="AR26" s="122"/>
      <c r="AS26" s="143"/>
      <c r="AT26" s="122"/>
      <c r="AU26" s="122"/>
      <c r="AV26" s="122"/>
      <c r="AW26" s="122"/>
      <c r="AX26" s="122"/>
      <c r="AY26" s="122"/>
      <c r="AZ26" s="122"/>
      <c r="BA26" s="122"/>
      <c r="BB26" s="122"/>
      <c r="BC26" s="122"/>
      <c r="BD26" s="122"/>
      <c r="BE26" s="122"/>
      <c r="BF26" s="222"/>
      <c r="BG26" s="9"/>
    </row>
    <row r="27" spans="1:59">
      <c r="A27" s="10">
        <v>24</v>
      </c>
      <c r="B27" s="118">
        <f t="shared" si="1"/>
        <v>8</v>
      </c>
      <c r="C27" s="343"/>
      <c r="D27" s="119" t="str">
        <f>IF(DataInput[[#This Row],[80% BW]]="","",INDEX(MouseList[],MATCH(DataInput[[#This Row],[Mouse '#]],MouseList[Mouse '#],0),MATCH(DataInput[[#Headers],[Sort '#]],MouseList[#Headers],0)))</f>
        <v/>
      </c>
      <c r="E27" s="119" t="str">
        <f>IF(DataInput[[#This Row],[80% BW]]="","",INDEX(MouseList[],MATCH(DataInput[[#This Row],[Mouse '#]],MouseList[Mouse '#],0),MATCH(DataInput[[#Headers],[Group]],MouseList[#Headers],0)))</f>
        <v/>
      </c>
      <c r="F27" s="120" t="str">
        <f t="shared" si="3"/>
        <v>B</v>
      </c>
      <c r="G27" s="121" t="str">
        <f>IFERROR(IF(DataInput[[#This Row],[0]]="",IF(DataInput[[#This Row],[1]]=0,"",DataInput[[#This Row],[1]]*0.8),DataInput[[#This Row],[0]]*0.8),"")</f>
        <v/>
      </c>
      <c r="H27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27" s="215"/>
      <c r="J27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27" s="219"/>
      <c r="L27" s="123"/>
      <c r="M27" s="158"/>
      <c r="N27" s="346">
        <v>1.85</v>
      </c>
      <c r="O27" s="346">
        <v>2.11</v>
      </c>
      <c r="P27" s="346">
        <v>2.56</v>
      </c>
      <c r="Q27" s="346">
        <v>2.57</v>
      </c>
      <c r="R27" s="346">
        <v>2.78</v>
      </c>
      <c r="S27" s="346">
        <v>2.5</v>
      </c>
      <c r="T27" s="346">
        <v>2.76</v>
      </c>
      <c r="U27" s="346">
        <v>3.37</v>
      </c>
      <c r="V27" s="346">
        <v>3.75</v>
      </c>
      <c r="W27" s="346">
        <v>3.73</v>
      </c>
      <c r="X27" s="346">
        <v>4.0199999999999996</v>
      </c>
      <c r="Y27" s="346">
        <v>4.12</v>
      </c>
      <c r="Z27" s="346">
        <v>4.3499999999999996</v>
      </c>
      <c r="AA27" s="346">
        <v>4.67</v>
      </c>
      <c r="AB27" s="346">
        <v>5.23</v>
      </c>
      <c r="AC27" s="346">
        <v>5.21</v>
      </c>
      <c r="AD27" s="346"/>
      <c r="AE27" s="346"/>
      <c r="AF27" s="346"/>
      <c r="AG27" s="346"/>
      <c r="AH27" s="122"/>
      <c r="AI27" s="122"/>
      <c r="AJ27" s="122"/>
      <c r="AK27" s="122"/>
      <c r="AL27" s="122"/>
      <c r="AM27" s="122"/>
      <c r="AN27" s="122"/>
      <c r="AO27" s="122"/>
      <c r="AP27" s="122"/>
      <c r="AQ27" s="122"/>
      <c r="AR27" s="122"/>
      <c r="AS27" s="143"/>
      <c r="AT27" s="122"/>
      <c r="AU27" s="122"/>
      <c r="AV27" s="122"/>
      <c r="AW27" s="122"/>
      <c r="AX27" s="122"/>
      <c r="AY27" s="122"/>
      <c r="AZ27" s="122"/>
      <c r="BA27" s="122"/>
      <c r="BB27" s="122"/>
      <c r="BC27" s="122"/>
      <c r="BD27" s="122"/>
      <c r="BE27" s="122"/>
      <c r="BF27" s="222"/>
      <c r="BG27" s="9"/>
    </row>
    <row r="28" spans="1:59">
      <c r="A28" s="10">
        <v>25</v>
      </c>
      <c r="B28" s="118">
        <f t="shared" si="1"/>
        <v>9</v>
      </c>
      <c r="C28" s="343">
        <v>809</v>
      </c>
      <c r="D28" s="119" t="s">
        <v>318</v>
      </c>
      <c r="E28" s="285" t="s">
        <v>122</v>
      </c>
      <c r="F28" s="120" t="str">
        <f t="shared" si="3"/>
        <v>W</v>
      </c>
      <c r="G28" s="121">
        <f>IFERROR(IF(DataInput[[#This Row],[0]]="",IF(DataInput[[#This Row],[1]]=0,"",DataInput[[#This Row],[1]]*0.8),DataInput[[#This Row],[0]]*0.8),"")</f>
        <v>13.904</v>
      </c>
      <c r="H28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28" s="215"/>
      <c r="J28" s="215">
        <v>44533</v>
      </c>
      <c r="K28" s="219"/>
      <c r="L28" s="123"/>
      <c r="M28" s="158">
        <v>17.38</v>
      </c>
      <c r="N28" s="346">
        <v>19.440000000000001</v>
      </c>
      <c r="O28" s="346">
        <v>20.58</v>
      </c>
      <c r="P28" s="346">
        <v>21.02</v>
      </c>
      <c r="Q28" s="346">
        <v>21.69</v>
      </c>
      <c r="R28" s="346">
        <v>21.91</v>
      </c>
      <c r="S28" s="346">
        <v>21.93</v>
      </c>
      <c r="T28" s="346">
        <v>22.39</v>
      </c>
      <c r="U28" s="346">
        <v>22.6</v>
      </c>
      <c r="V28" s="346">
        <v>19.95</v>
      </c>
      <c r="W28" s="346">
        <v>18.059999999999999</v>
      </c>
      <c r="X28" s="346">
        <v>17.71</v>
      </c>
      <c r="Y28" s="346">
        <v>17.079999999999998</v>
      </c>
      <c r="Z28" s="346"/>
      <c r="AA28" s="346"/>
      <c r="AB28" s="346"/>
      <c r="AC28" s="346"/>
      <c r="AD28" s="346"/>
      <c r="AE28" s="346"/>
      <c r="AF28" s="346"/>
      <c r="AG28" s="346"/>
      <c r="AH28" s="122"/>
      <c r="AI28" s="122"/>
      <c r="AJ28" s="122"/>
      <c r="AK28" s="122"/>
      <c r="AL28" s="122"/>
      <c r="AM28" s="122"/>
      <c r="AN28" s="122"/>
      <c r="AO28" s="122"/>
      <c r="AP28" s="122"/>
      <c r="AQ28" s="122"/>
      <c r="AR28" s="122"/>
      <c r="AS28" s="143"/>
      <c r="AT28" s="122"/>
      <c r="AU28" s="122"/>
      <c r="AV28" s="122"/>
      <c r="AW28" s="122"/>
      <c r="AX28" s="122"/>
      <c r="AY28" s="122"/>
      <c r="AZ28" s="122"/>
      <c r="BA28" s="122"/>
      <c r="BB28" s="122"/>
      <c r="BC28" s="122"/>
      <c r="BD28" s="122"/>
      <c r="BE28" s="122"/>
      <c r="BF28" s="222"/>
      <c r="BG28" s="9"/>
    </row>
    <row r="29" spans="1:59">
      <c r="A29" s="10">
        <v>26</v>
      </c>
      <c r="B29" s="118">
        <f t="shared" si="1"/>
        <v>9</v>
      </c>
      <c r="C29" s="343"/>
      <c r="D29" s="119" t="str">
        <f>IF(DataInput[[#This Row],[80% BW]]="","",INDEX(MouseList[],MATCH(DataInput[[#This Row],[Mouse '#]],MouseList[Mouse '#],0),MATCH(DataInput[[#Headers],[Sort '#]],MouseList[#Headers],0)))</f>
        <v/>
      </c>
      <c r="E29" s="119" t="str">
        <f>IF(DataInput[[#This Row],[80% BW]]="","",INDEX(MouseList[],MATCH(DataInput[[#This Row],[Mouse '#]],MouseList[Mouse '#],0),MATCH(DataInput[[#Headers],[Group]],MouseList[#Headers],0)))</f>
        <v/>
      </c>
      <c r="F29" s="120" t="str">
        <f t="shared" si="3"/>
        <v>A</v>
      </c>
      <c r="G29" s="121" t="str">
        <f>IFERROR(IF(DataInput[[#This Row],[0]]="",IF(DataInput[[#This Row],[1]]=0,"",DataInput[[#This Row],[1]]*0.8),DataInput[[#This Row],[0]]*0.8),"")</f>
        <v/>
      </c>
      <c r="H29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29" s="215"/>
      <c r="J29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29" s="219"/>
      <c r="L29" s="123"/>
      <c r="M29" s="158"/>
      <c r="N29" s="346">
        <v>3.09</v>
      </c>
      <c r="O29" s="346">
        <v>2.9</v>
      </c>
      <c r="P29" s="346">
        <v>3.15</v>
      </c>
      <c r="Q29" s="346">
        <v>2.16</v>
      </c>
      <c r="R29" s="346">
        <v>3.48</v>
      </c>
      <c r="S29" s="346">
        <v>4.0999999999999996</v>
      </c>
      <c r="T29" s="346">
        <v>4.1500000000000004</v>
      </c>
      <c r="U29" s="346">
        <v>4.38</v>
      </c>
      <c r="V29" s="346">
        <v>4.4800000000000004</v>
      </c>
      <c r="W29" s="346">
        <v>5.0199999999999996</v>
      </c>
      <c r="X29" s="346">
        <v>6.02</v>
      </c>
      <c r="Y29" s="346">
        <v>6.13</v>
      </c>
      <c r="Z29" s="346"/>
      <c r="AA29" s="346"/>
      <c r="AB29" s="346"/>
      <c r="AC29" s="346"/>
      <c r="AD29" s="346"/>
      <c r="AE29" s="346"/>
      <c r="AF29" s="346"/>
      <c r="AG29" s="346"/>
      <c r="AH29" s="122"/>
      <c r="AI29" s="122"/>
      <c r="AJ29" s="122"/>
      <c r="AK29" s="122"/>
      <c r="AL29" s="122"/>
      <c r="AM29" s="122"/>
      <c r="AN29" s="122"/>
      <c r="AO29" s="122"/>
      <c r="AP29" s="122"/>
      <c r="AQ29" s="122"/>
      <c r="AR29" s="122"/>
      <c r="AS29" s="143"/>
      <c r="AT29" s="122"/>
      <c r="AU29" s="122"/>
      <c r="AV29" s="122"/>
      <c r="AW29" s="122"/>
      <c r="AX29" s="122"/>
      <c r="AY29" s="122"/>
      <c r="AZ29" s="122"/>
      <c r="BA29" s="122"/>
      <c r="BB29" s="122"/>
      <c r="BC29" s="122"/>
      <c r="BD29" s="122"/>
      <c r="BE29" s="122"/>
      <c r="BF29" s="222"/>
      <c r="BG29" s="9"/>
    </row>
    <row r="30" spans="1:59">
      <c r="A30" s="10">
        <v>27</v>
      </c>
      <c r="B30" s="118">
        <f t="shared" si="1"/>
        <v>9</v>
      </c>
      <c r="C30" s="343"/>
      <c r="D30" s="119" t="str">
        <f>IF(DataInput[[#This Row],[80% BW]]="","",INDEX(MouseList[],MATCH(DataInput[[#This Row],[Mouse '#]],MouseList[Mouse '#],0),MATCH(DataInput[[#Headers],[Sort '#]],MouseList[#Headers],0)))</f>
        <v/>
      </c>
      <c r="E30" s="119" t="str">
        <f>IF(DataInput[[#This Row],[80% BW]]="","",INDEX(MouseList[],MATCH(DataInput[[#This Row],[Mouse '#]],MouseList[Mouse '#],0),MATCH(DataInput[[#Headers],[Group]],MouseList[#Headers],0)))</f>
        <v/>
      </c>
      <c r="F30" s="120" t="str">
        <f t="shared" si="3"/>
        <v>B</v>
      </c>
      <c r="G30" s="121" t="str">
        <f>IFERROR(IF(DataInput[[#This Row],[0]]="",IF(DataInput[[#This Row],[1]]=0,"",DataInput[[#This Row],[1]]*0.8),DataInput[[#This Row],[0]]*0.8),"")</f>
        <v/>
      </c>
      <c r="H30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30" s="215"/>
      <c r="J30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30" s="219"/>
      <c r="L30" s="123"/>
      <c r="M30" s="158"/>
      <c r="N30" s="346">
        <v>2.5</v>
      </c>
      <c r="O30" s="346">
        <v>2.39</v>
      </c>
      <c r="P30" s="346">
        <v>2.38</v>
      </c>
      <c r="Q30" s="346">
        <v>1.95</v>
      </c>
      <c r="R30" s="346">
        <v>2.1800000000000002</v>
      </c>
      <c r="S30" s="346">
        <v>3</v>
      </c>
      <c r="T30" s="346">
        <v>2.85</v>
      </c>
      <c r="U30" s="346">
        <v>3.37</v>
      </c>
      <c r="V30" s="346">
        <v>4.01</v>
      </c>
      <c r="W30" s="346">
        <v>4.32</v>
      </c>
      <c r="X30" s="346">
        <v>4.5</v>
      </c>
      <c r="Y30" s="346">
        <v>4.58</v>
      </c>
      <c r="Z30" s="346"/>
      <c r="AA30" s="346"/>
      <c r="AB30" s="346"/>
      <c r="AC30" s="346"/>
      <c r="AD30" s="346"/>
      <c r="AE30" s="346"/>
      <c r="AF30" s="346"/>
      <c r="AG30" s="346"/>
      <c r="AH30" s="122"/>
      <c r="AI30" s="122"/>
      <c r="AJ30" s="122"/>
      <c r="AK30" s="122"/>
      <c r="AL30" s="122"/>
      <c r="AM30" s="122"/>
      <c r="AN30" s="122"/>
      <c r="AO30" s="122"/>
      <c r="AP30" s="122"/>
      <c r="AQ30" s="122"/>
      <c r="AR30" s="122"/>
      <c r="AS30" s="143"/>
      <c r="AT30" s="122"/>
      <c r="AU30" s="122"/>
      <c r="AV30" s="122"/>
      <c r="AW30" s="122"/>
      <c r="AX30" s="122"/>
      <c r="AY30" s="122"/>
      <c r="AZ30" s="122"/>
      <c r="BA30" s="122"/>
      <c r="BB30" s="122"/>
      <c r="BC30" s="122"/>
      <c r="BD30" s="122"/>
      <c r="BE30" s="122"/>
      <c r="BF30" s="222"/>
      <c r="BG30" s="9"/>
    </row>
    <row r="31" spans="1:59">
      <c r="A31" s="10">
        <v>28</v>
      </c>
      <c r="B31" s="118">
        <f t="shared" si="1"/>
        <v>10</v>
      </c>
      <c r="C31" s="344">
        <v>810</v>
      </c>
      <c r="D31" s="361"/>
      <c r="E31" s="285"/>
      <c r="F31" s="120" t="str">
        <f t="shared" si="3"/>
        <v>W</v>
      </c>
      <c r="G31" s="121">
        <f>IFERROR(IF(DataInput[[#This Row],[0]]="",IF(DataInput[[#This Row],[1]]=0,"",DataInput[[#This Row],[1]]*0.8),DataInput[[#This Row],[0]]*0.8),"")</f>
        <v>12.608000000000001</v>
      </c>
      <c r="H31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31" s="215"/>
      <c r="J31" s="378" t="s">
        <v>393</v>
      </c>
      <c r="K31" s="219"/>
      <c r="L31" s="123"/>
      <c r="M31" s="158">
        <v>15.76</v>
      </c>
      <c r="N31" s="324" t="s">
        <v>373</v>
      </c>
      <c r="O31" s="324"/>
      <c r="P31" s="324"/>
      <c r="Q31" s="324"/>
      <c r="R31" s="324"/>
      <c r="S31" s="324"/>
      <c r="T31" s="324"/>
      <c r="U31" s="324"/>
      <c r="V31" s="324"/>
      <c r="W31" s="324"/>
      <c r="X31" s="324"/>
      <c r="Y31" s="324"/>
      <c r="Z31" s="324"/>
      <c r="AA31" s="324"/>
      <c r="AB31" s="324"/>
      <c r="AC31" s="324"/>
      <c r="AD31" s="324"/>
      <c r="AE31" s="324"/>
      <c r="AF31" s="324"/>
      <c r="AG31" s="324"/>
      <c r="AH31" s="122"/>
      <c r="AI31" s="122"/>
      <c r="AJ31" s="122"/>
      <c r="AK31" s="122"/>
      <c r="AL31" s="122"/>
      <c r="AM31" s="122"/>
      <c r="AN31" s="122"/>
      <c r="AO31" s="122"/>
      <c r="AP31" s="122"/>
      <c r="AQ31" s="122"/>
      <c r="AR31" s="122"/>
      <c r="AS31" s="143"/>
      <c r="AT31" s="122"/>
      <c r="AU31" s="122"/>
      <c r="AV31" s="122"/>
      <c r="AW31" s="122"/>
      <c r="AX31" s="122"/>
      <c r="AY31" s="122"/>
      <c r="AZ31" s="122"/>
      <c r="BA31" s="122"/>
      <c r="BB31" s="122"/>
      <c r="BC31" s="122"/>
      <c r="BD31" s="122"/>
      <c r="BE31" s="122"/>
      <c r="BF31" s="222"/>
      <c r="BG31" s="9"/>
    </row>
    <row r="32" spans="1:59">
      <c r="A32" s="10">
        <v>29</v>
      </c>
      <c r="B32" s="118">
        <f t="shared" si="1"/>
        <v>10</v>
      </c>
      <c r="C32" s="344"/>
      <c r="D32" s="119" t="str">
        <f>IF(DataInput[[#This Row],[80% BW]]="","",INDEX(MouseList[],MATCH(DataInput[[#This Row],[Mouse '#]],MouseList[Mouse '#],0),MATCH(DataInput[[#Headers],[Sort '#]],MouseList[#Headers],0)))</f>
        <v/>
      </c>
      <c r="E32" s="119" t="str">
        <f>IF(DataInput[[#This Row],[80% BW]]="","",INDEX(MouseList[],MATCH(DataInput[[#This Row],[Mouse '#]],MouseList[Mouse '#],0),MATCH(DataInput[[#Headers],[Group]],MouseList[#Headers],0)))</f>
        <v/>
      </c>
      <c r="F32" s="120" t="str">
        <f t="shared" si="3"/>
        <v>A</v>
      </c>
      <c r="G32" s="121" t="str">
        <f>IFERROR(IF(DataInput[[#This Row],[0]]="",IF(DataInput[[#This Row],[1]]=0,"",DataInput[[#This Row],[1]]*0.8),DataInput[[#This Row],[0]]*0.8),"")</f>
        <v/>
      </c>
      <c r="H32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32" s="215"/>
      <c r="J32" s="215"/>
      <c r="K32" s="219"/>
      <c r="L32" s="123"/>
      <c r="M32" s="158"/>
      <c r="N32" s="324">
        <v>0</v>
      </c>
      <c r="O32" s="324"/>
      <c r="P32" s="324"/>
      <c r="Q32" s="324"/>
      <c r="R32" s="324"/>
      <c r="S32" s="324"/>
      <c r="T32" s="324"/>
      <c r="U32" s="324"/>
      <c r="V32" s="324"/>
      <c r="W32" s="324"/>
      <c r="X32" s="324"/>
      <c r="Y32" s="324"/>
      <c r="Z32" s="324"/>
      <c r="AA32" s="324"/>
      <c r="AB32" s="324"/>
      <c r="AC32" s="324"/>
      <c r="AD32" s="324"/>
      <c r="AE32" s="324"/>
      <c r="AF32" s="324"/>
      <c r="AG32" s="324"/>
      <c r="AH32" s="122"/>
      <c r="AI32" s="122"/>
      <c r="AJ32" s="122"/>
      <c r="AK32" s="122"/>
      <c r="AL32" s="122"/>
      <c r="AM32" s="122"/>
      <c r="AN32" s="122"/>
      <c r="AO32" s="122"/>
      <c r="AP32" s="122"/>
      <c r="AQ32" s="122"/>
      <c r="AR32" s="122"/>
      <c r="AS32" s="143"/>
      <c r="AT32" s="122"/>
      <c r="AU32" s="122"/>
      <c r="AV32" s="122"/>
      <c r="AW32" s="122"/>
      <c r="AX32" s="122"/>
      <c r="AY32" s="122"/>
      <c r="AZ32" s="122"/>
      <c r="BA32" s="122"/>
      <c r="BB32" s="122"/>
      <c r="BC32" s="122"/>
      <c r="BD32" s="122"/>
      <c r="BE32" s="122"/>
      <c r="BF32" s="222"/>
      <c r="BG32" s="9"/>
    </row>
    <row r="33" spans="1:59">
      <c r="A33" s="10">
        <v>30</v>
      </c>
      <c r="B33" s="118">
        <f t="shared" si="1"/>
        <v>10</v>
      </c>
      <c r="C33" s="344"/>
      <c r="D33" s="119" t="str">
        <f>IF(DataInput[[#This Row],[80% BW]]="","",INDEX(MouseList[],MATCH(DataInput[[#This Row],[Mouse '#]],MouseList[Mouse '#],0),MATCH(DataInput[[#Headers],[Sort '#]],MouseList[#Headers],0)))</f>
        <v/>
      </c>
      <c r="E33" s="119" t="str">
        <f>IF(DataInput[[#This Row],[80% BW]]="","",INDEX(MouseList[],MATCH(DataInput[[#This Row],[Mouse '#]],MouseList[Mouse '#],0),MATCH(DataInput[[#Headers],[Group]],MouseList[#Headers],0)))</f>
        <v/>
      </c>
      <c r="F33" s="120" t="str">
        <f t="shared" si="3"/>
        <v>B</v>
      </c>
      <c r="G33" s="121" t="str">
        <f>IFERROR(IF(DataInput[[#This Row],[0]]="",IF(DataInput[[#This Row],[1]]=0,"",DataInput[[#This Row],[1]]*0.8),DataInput[[#This Row],[0]]*0.8),"")</f>
        <v/>
      </c>
      <c r="H33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33" s="215"/>
      <c r="J33" s="215"/>
      <c r="K33" s="219"/>
      <c r="L33" s="123"/>
      <c r="M33" s="158"/>
      <c r="N33" s="324">
        <v>0</v>
      </c>
      <c r="O33" s="324"/>
      <c r="P33" s="324"/>
      <c r="Q33" s="324"/>
      <c r="R33" s="324"/>
      <c r="S33" s="324"/>
      <c r="T33" s="324"/>
      <c r="U33" s="324"/>
      <c r="V33" s="324"/>
      <c r="W33" s="324"/>
      <c r="X33" s="324"/>
      <c r="Y33" s="324"/>
      <c r="Z33" s="324"/>
      <c r="AA33" s="324"/>
      <c r="AB33" s="324"/>
      <c r="AC33" s="324"/>
      <c r="AD33" s="324"/>
      <c r="AE33" s="324"/>
      <c r="AF33" s="324"/>
      <c r="AG33" s="324"/>
      <c r="AH33" s="122"/>
      <c r="AI33" s="122"/>
      <c r="AJ33" s="122"/>
      <c r="AK33" s="122"/>
      <c r="AL33" s="122"/>
      <c r="AM33" s="122"/>
      <c r="AN33" s="122"/>
      <c r="AO33" s="122"/>
      <c r="AP33" s="122"/>
      <c r="AQ33" s="122"/>
      <c r="AR33" s="122"/>
      <c r="AS33" s="143"/>
      <c r="AT33" s="122"/>
      <c r="AU33" s="122"/>
      <c r="AV33" s="122"/>
      <c r="AW33" s="122"/>
      <c r="AX33" s="122"/>
      <c r="AY33" s="122"/>
      <c r="AZ33" s="122"/>
      <c r="BA33" s="122"/>
      <c r="BB33" s="122"/>
      <c r="BC33" s="122"/>
      <c r="BD33" s="122"/>
      <c r="BE33" s="122"/>
      <c r="BF33" s="222"/>
      <c r="BG33" s="9"/>
    </row>
    <row r="34" spans="1:59">
      <c r="A34" s="10">
        <v>31</v>
      </c>
      <c r="B34" s="118">
        <f t="shared" si="1"/>
        <v>11</v>
      </c>
      <c r="C34" s="356">
        <v>811</v>
      </c>
      <c r="D34" s="119" t="s">
        <v>348</v>
      </c>
      <c r="E34" s="119" t="s">
        <v>123</v>
      </c>
      <c r="F34" s="120" t="str">
        <f t="shared" si="3"/>
        <v>W</v>
      </c>
      <c r="G34" s="121">
        <f>IFERROR(IF(DataInput[[#This Row],[0]]="",IF(DataInput[[#This Row],[1]]=0,"",DataInput[[#This Row],[1]]*0.8),DataInput[[#This Row],[0]]*0.8),"")</f>
        <v>13.12</v>
      </c>
      <c r="H34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34" s="215"/>
      <c r="J34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34" s="119">
        <v>747614</v>
      </c>
      <c r="L34" s="123"/>
      <c r="M34" s="158">
        <v>16.399999999999999</v>
      </c>
      <c r="N34" s="122">
        <v>18.64</v>
      </c>
      <c r="O34" s="122">
        <v>19.899999999999999</v>
      </c>
      <c r="P34" s="122">
        <v>20.64</v>
      </c>
      <c r="Q34" s="122">
        <v>20.76</v>
      </c>
      <c r="R34" s="122">
        <v>21.47</v>
      </c>
      <c r="S34" s="122">
        <v>21.97</v>
      </c>
      <c r="T34" s="122">
        <v>21.79</v>
      </c>
      <c r="U34" s="122">
        <v>22.06</v>
      </c>
      <c r="V34" s="122">
        <v>23.41</v>
      </c>
      <c r="W34" s="122">
        <v>22.65</v>
      </c>
      <c r="X34" s="122">
        <v>23.31</v>
      </c>
      <c r="Y34" s="122">
        <v>23.2</v>
      </c>
      <c r="Z34" s="122">
        <v>24</v>
      </c>
      <c r="AA34" s="122">
        <v>23.66</v>
      </c>
      <c r="AB34" s="122">
        <v>23.92</v>
      </c>
      <c r="AC34" s="122">
        <v>24.2</v>
      </c>
      <c r="AD34" s="122">
        <v>24.2</v>
      </c>
      <c r="AE34" s="122">
        <v>24.6</v>
      </c>
      <c r="AF34" s="122">
        <v>24.7</v>
      </c>
      <c r="AG34" s="122">
        <v>25</v>
      </c>
      <c r="AH34" s="122"/>
      <c r="AI34" s="122"/>
      <c r="AJ34" s="122"/>
      <c r="AK34" s="122"/>
      <c r="AL34" s="122"/>
      <c r="AM34" s="122"/>
      <c r="AN34" s="122"/>
      <c r="AO34" s="122"/>
      <c r="AP34" s="122"/>
      <c r="AQ34" s="122"/>
      <c r="AR34" s="122"/>
      <c r="AS34" s="143"/>
      <c r="AT34" s="122"/>
      <c r="AU34" s="122"/>
      <c r="AV34" s="122"/>
      <c r="AW34" s="122"/>
      <c r="AX34" s="122"/>
      <c r="AY34" s="122"/>
      <c r="AZ34" s="122"/>
      <c r="BA34" s="122"/>
      <c r="BB34" s="122"/>
      <c r="BC34" s="122"/>
      <c r="BD34" s="122"/>
      <c r="BE34" s="122"/>
      <c r="BF34" s="222"/>
      <c r="BG34" s="9"/>
    </row>
    <row r="35" spans="1:59">
      <c r="A35" s="10">
        <v>32</v>
      </c>
      <c r="B35" s="118">
        <f t="shared" si="1"/>
        <v>11</v>
      </c>
      <c r="C35" s="356"/>
      <c r="D35" s="119" t="str">
        <f>IF(DataInput[[#This Row],[80% BW]]="","",INDEX(MouseList[],MATCH(DataInput[[#This Row],[Mouse '#]],MouseList[Mouse '#],0),MATCH(DataInput[[#Headers],[Sort '#]],MouseList[#Headers],0)))</f>
        <v/>
      </c>
      <c r="E35" s="119" t="str">
        <f>IF(DataInput[[#This Row],[80% BW]]="","",INDEX(MouseList[],MATCH(DataInput[[#This Row],[Mouse '#]],MouseList[Mouse '#],0),MATCH(DataInput[[#Headers],[Group]],MouseList[#Headers],0)))</f>
        <v/>
      </c>
      <c r="F35" s="120" t="str">
        <f t="shared" si="3"/>
        <v>A</v>
      </c>
      <c r="G35" s="121" t="str">
        <f>IFERROR(IF(DataInput[[#This Row],[0]]="",IF(DataInput[[#This Row],[1]]=0,"",DataInput[[#This Row],[1]]*0.8),DataInput[[#This Row],[0]]*0.8),"")</f>
        <v/>
      </c>
      <c r="H35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35" s="215"/>
      <c r="J35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35" s="219"/>
      <c r="L35" s="123"/>
      <c r="M35" s="158"/>
      <c r="N35" s="124">
        <v>2.4700000000000002</v>
      </c>
      <c r="O35" s="124">
        <v>2.5299999999999998</v>
      </c>
      <c r="P35" s="124">
        <v>3.03</v>
      </c>
      <c r="Q35" s="124">
        <v>3.07</v>
      </c>
      <c r="R35" s="122">
        <v>3.48</v>
      </c>
      <c r="S35" s="122">
        <v>4</v>
      </c>
      <c r="T35" s="122">
        <v>3.55</v>
      </c>
      <c r="U35" s="122">
        <v>2.99</v>
      </c>
      <c r="V35" s="122"/>
      <c r="W35" s="122"/>
      <c r="X35" s="122"/>
      <c r="Y35" s="122"/>
      <c r="Z35" s="122"/>
      <c r="AA35" s="122"/>
      <c r="AB35" s="122"/>
      <c r="AC35" s="122"/>
      <c r="AD35" s="122"/>
      <c r="AE35" s="122"/>
      <c r="AF35" s="122"/>
      <c r="AG35" s="122"/>
      <c r="AH35" s="122"/>
      <c r="AI35" s="122"/>
      <c r="AJ35" s="122"/>
      <c r="AK35" s="122"/>
      <c r="AL35" s="122"/>
      <c r="AM35" s="122"/>
      <c r="AN35" s="122"/>
      <c r="AO35" s="122"/>
      <c r="AP35" s="122"/>
      <c r="AQ35" s="122"/>
      <c r="AR35" s="122"/>
      <c r="AS35" s="143"/>
      <c r="AT35" s="122"/>
      <c r="AU35" s="122"/>
      <c r="AV35" s="122"/>
      <c r="AW35" s="122"/>
      <c r="AX35" s="122"/>
      <c r="AY35" s="122"/>
      <c r="AZ35" s="122"/>
      <c r="BA35" s="122"/>
      <c r="BB35" s="122"/>
      <c r="BC35" s="122"/>
      <c r="BD35" s="122"/>
      <c r="BE35" s="122"/>
      <c r="BF35" s="222"/>
      <c r="BG35" s="9"/>
    </row>
    <row r="36" spans="1:59">
      <c r="A36" s="10">
        <v>33</v>
      </c>
      <c r="B36" s="118">
        <f t="shared" si="1"/>
        <v>11</v>
      </c>
      <c r="C36" s="357"/>
      <c r="D36" s="119" t="str">
        <f>IF(DataInput[[#This Row],[80% BW]]="","",INDEX(MouseList[],MATCH(DataInput[[#This Row],[Mouse '#]],MouseList[Mouse '#],0),MATCH(DataInput[[#Headers],[Sort '#]],MouseList[#Headers],0)))</f>
        <v/>
      </c>
      <c r="E36" s="119" t="str">
        <f>IF(DataInput[[#This Row],[80% BW]]="","",INDEX(MouseList[],MATCH(DataInput[[#This Row],[Mouse '#]],MouseList[Mouse '#],0),MATCH(DataInput[[#Headers],[Group]],MouseList[#Headers],0)))</f>
        <v/>
      </c>
      <c r="F36" s="120" t="str">
        <f t="shared" si="3"/>
        <v>B</v>
      </c>
      <c r="G36" s="121" t="str">
        <f>IFERROR(IF(DataInput[[#This Row],[0]]="",IF(DataInput[[#This Row],[1]]=0,"",DataInput[[#This Row],[1]]*0.8),DataInput[[#This Row],[0]]*0.8),"")</f>
        <v/>
      </c>
      <c r="H36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36" s="215"/>
      <c r="J36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36" s="219"/>
      <c r="L36" s="123"/>
      <c r="M36" s="158"/>
      <c r="N36" s="124">
        <v>1.66</v>
      </c>
      <c r="O36" s="124">
        <v>1.62</v>
      </c>
      <c r="P36" s="124">
        <v>1.89</v>
      </c>
      <c r="Q36" s="124">
        <v>2.2400000000000002</v>
      </c>
      <c r="R36" s="122">
        <v>2.2000000000000002</v>
      </c>
      <c r="S36" s="122">
        <v>2.38</v>
      </c>
      <c r="T36" s="122">
        <v>2.25</v>
      </c>
      <c r="U36" s="122">
        <v>2.2200000000000002</v>
      </c>
      <c r="V36" s="122"/>
      <c r="W36" s="122"/>
      <c r="X36" s="122"/>
      <c r="Y36" s="122"/>
      <c r="Z36" s="122"/>
      <c r="AA36" s="122"/>
      <c r="AB36" s="122"/>
      <c r="AC36" s="122"/>
      <c r="AD36" s="122"/>
      <c r="AE36" s="122"/>
      <c r="AF36" s="122"/>
      <c r="AG36" s="122"/>
      <c r="AH36" s="122"/>
      <c r="AI36" s="122"/>
      <c r="AJ36" s="122"/>
      <c r="AK36" s="122"/>
      <c r="AL36" s="122"/>
      <c r="AM36" s="122"/>
      <c r="AN36" s="122"/>
      <c r="AO36" s="122"/>
      <c r="AP36" s="122"/>
      <c r="AQ36" s="122"/>
      <c r="AR36" s="122"/>
      <c r="AS36" s="143"/>
      <c r="AT36" s="122"/>
      <c r="AU36" s="122"/>
      <c r="AV36" s="122"/>
      <c r="AW36" s="122"/>
      <c r="AX36" s="122"/>
      <c r="AY36" s="122"/>
      <c r="AZ36" s="122"/>
      <c r="BA36" s="122"/>
      <c r="BB36" s="122"/>
      <c r="BC36" s="122"/>
      <c r="BD36" s="122"/>
      <c r="BE36" s="122"/>
      <c r="BF36" s="222"/>
      <c r="BG36" s="9"/>
    </row>
    <row r="37" spans="1:59">
      <c r="A37" s="10">
        <v>34</v>
      </c>
      <c r="B37" s="118">
        <f t="shared" si="1"/>
        <v>12</v>
      </c>
      <c r="C37" s="357">
        <v>812</v>
      </c>
      <c r="D37" s="119" t="s">
        <v>348</v>
      </c>
      <c r="E37" s="119" t="s">
        <v>123</v>
      </c>
      <c r="F37" s="120" t="str">
        <f t="shared" si="3"/>
        <v>W</v>
      </c>
      <c r="G37" s="121">
        <f>IFERROR(IF(DataInput[[#This Row],[0]]="",IF(DataInput[[#This Row],[1]]=0,"",DataInput[[#This Row],[1]]*0.8),DataInput[[#This Row],[0]]*0.8),"")</f>
        <v>11.040000000000001</v>
      </c>
      <c r="H37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37" s="215"/>
      <c r="J37" s="215">
        <v>44546</v>
      </c>
      <c r="K37" s="219"/>
      <c r="L37" s="123"/>
      <c r="M37" s="158">
        <v>13.8</v>
      </c>
      <c r="N37" s="122">
        <v>16.260000000000002</v>
      </c>
      <c r="O37" s="122">
        <v>17.75</v>
      </c>
      <c r="P37" s="122">
        <v>18.09</v>
      </c>
      <c r="Q37" s="122">
        <v>18.260000000000002</v>
      </c>
      <c r="R37" s="122">
        <v>18.670000000000002</v>
      </c>
      <c r="S37" s="122">
        <v>19.39</v>
      </c>
      <c r="T37" s="122">
        <v>19.72</v>
      </c>
      <c r="U37" s="122">
        <v>20.14</v>
      </c>
      <c r="V37" s="122">
        <v>20.9</v>
      </c>
      <c r="W37" s="122">
        <v>20.420000000000002</v>
      </c>
      <c r="X37" s="122">
        <v>20.69</v>
      </c>
      <c r="Y37" s="122">
        <v>20.8</v>
      </c>
      <c r="Z37" s="122">
        <v>20.2</v>
      </c>
      <c r="AA37" s="122">
        <v>19.28</v>
      </c>
      <c r="AB37" s="122">
        <v>18.03</v>
      </c>
      <c r="AC37" s="122">
        <v>16.2</v>
      </c>
      <c r="AD37" s="122"/>
      <c r="AE37" s="122"/>
      <c r="AF37" s="122"/>
      <c r="AG37" s="122"/>
      <c r="AH37" s="122"/>
      <c r="AI37" s="122"/>
      <c r="AJ37" s="122"/>
      <c r="AK37" s="122"/>
      <c r="AL37" s="122"/>
      <c r="AM37" s="122"/>
      <c r="AN37" s="122"/>
      <c r="AO37" s="122"/>
      <c r="AP37" s="122"/>
      <c r="AQ37" s="122"/>
      <c r="AR37" s="122"/>
      <c r="AS37" s="143"/>
      <c r="AT37" s="122"/>
      <c r="AU37" s="122"/>
      <c r="AV37" s="122"/>
      <c r="AW37" s="122"/>
      <c r="AX37" s="122"/>
      <c r="AY37" s="122"/>
      <c r="AZ37" s="122"/>
      <c r="BA37" s="122"/>
      <c r="BB37" s="122"/>
      <c r="BC37" s="122"/>
      <c r="BD37" s="122"/>
      <c r="BE37" s="122"/>
      <c r="BF37" s="222"/>
      <c r="BG37" s="9"/>
    </row>
    <row r="38" spans="1:59">
      <c r="A38" s="10">
        <v>35</v>
      </c>
      <c r="B38" s="118">
        <f t="shared" si="1"/>
        <v>12</v>
      </c>
      <c r="C38" s="357"/>
      <c r="D38" s="119" t="str">
        <f>IF(DataInput[[#This Row],[80% BW]]="","",INDEX(MouseList[],MATCH(DataInput[[#This Row],[Mouse '#]],MouseList[Mouse '#],0),MATCH(DataInput[[#Headers],[Sort '#]],MouseList[#Headers],0)))</f>
        <v/>
      </c>
      <c r="E38" s="119" t="str">
        <f>IF(DataInput[[#This Row],[80% BW]]="","",INDEX(MouseList[],MATCH(DataInput[[#This Row],[Mouse '#]],MouseList[Mouse '#],0),MATCH(DataInput[[#Headers],[Group]],MouseList[#Headers],0)))</f>
        <v/>
      </c>
      <c r="F38" s="120" t="str">
        <f t="shared" si="3"/>
        <v>A</v>
      </c>
      <c r="G38" s="121" t="str">
        <f>IFERROR(IF(DataInput[[#This Row],[0]]="",IF(DataInput[[#This Row],[1]]=0,"",DataInput[[#This Row],[1]]*0.8),DataInput[[#This Row],[0]]*0.8),"")</f>
        <v/>
      </c>
      <c r="H38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38" s="215"/>
      <c r="J38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38" s="219"/>
      <c r="L38" s="123"/>
      <c r="M38" s="158"/>
      <c r="N38" s="124">
        <v>2.44</v>
      </c>
      <c r="O38" s="124">
        <v>2.75</v>
      </c>
      <c r="P38" s="122">
        <v>3.01</v>
      </c>
      <c r="Q38" s="122">
        <v>2.92</v>
      </c>
      <c r="R38" s="122">
        <v>2.84</v>
      </c>
      <c r="S38" s="122">
        <v>3</v>
      </c>
      <c r="T38" s="122">
        <v>3.06</v>
      </c>
      <c r="U38" s="122">
        <v>3.21</v>
      </c>
      <c r="V38" s="358">
        <v>3.15</v>
      </c>
      <c r="W38" s="122">
        <v>3.66</v>
      </c>
      <c r="X38" s="122">
        <v>3.47</v>
      </c>
      <c r="Y38" s="122">
        <v>3.64</v>
      </c>
      <c r="Z38" s="122">
        <v>3.71</v>
      </c>
      <c r="AA38" s="122">
        <v>3.83</v>
      </c>
      <c r="AB38" s="122">
        <v>4.33</v>
      </c>
      <c r="AC38" s="122">
        <v>5.23</v>
      </c>
      <c r="AD38" s="122"/>
      <c r="AE38" s="122"/>
      <c r="AF38" s="122"/>
      <c r="AG38" s="122"/>
      <c r="AH38" s="122"/>
      <c r="AI38" s="122"/>
      <c r="AJ38" s="122"/>
      <c r="AK38" s="122"/>
      <c r="AL38" s="122"/>
      <c r="AM38" s="122"/>
      <c r="AN38" s="122"/>
      <c r="AO38" s="122"/>
      <c r="AP38" s="122"/>
      <c r="AQ38" s="122"/>
      <c r="AR38" s="122"/>
      <c r="AS38" s="143"/>
      <c r="AT38" s="122"/>
      <c r="AU38" s="122"/>
      <c r="AV38" s="122"/>
      <c r="AW38" s="122"/>
      <c r="AX38" s="122"/>
      <c r="AY38" s="122"/>
      <c r="AZ38" s="122"/>
      <c r="BA38" s="122"/>
      <c r="BB38" s="122"/>
      <c r="BC38" s="122"/>
      <c r="BD38" s="122"/>
      <c r="BE38" s="122"/>
      <c r="BF38" s="222"/>
      <c r="BG38" s="9"/>
    </row>
    <row r="39" spans="1:59">
      <c r="A39" s="10">
        <v>36</v>
      </c>
      <c r="B39" s="118">
        <f t="shared" si="1"/>
        <v>12</v>
      </c>
      <c r="C39" s="357"/>
      <c r="D39" s="119" t="str">
        <f>IF(DataInput[[#This Row],[80% BW]]="","",INDEX(MouseList[],MATCH(DataInput[[#This Row],[Mouse '#]],MouseList[Mouse '#],0),MATCH(DataInput[[#Headers],[Sort '#]],MouseList[#Headers],0)))</f>
        <v/>
      </c>
      <c r="E39" s="119" t="str">
        <f>IF(DataInput[[#This Row],[80% BW]]="","",INDEX(MouseList[],MATCH(DataInput[[#This Row],[Mouse '#]],MouseList[Mouse '#],0),MATCH(DataInput[[#Headers],[Group]],MouseList[#Headers],0)))</f>
        <v/>
      </c>
      <c r="F39" s="120" t="str">
        <f t="shared" si="3"/>
        <v>B</v>
      </c>
      <c r="G39" s="121" t="str">
        <f>IFERROR(IF(DataInput[[#This Row],[0]]="",IF(DataInput[[#This Row],[1]]=0,"",DataInput[[#This Row],[1]]*0.8),DataInput[[#This Row],[0]]*0.8),"")</f>
        <v/>
      </c>
      <c r="H39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39" s="215"/>
      <c r="J39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39" s="219"/>
      <c r="L39" s="123"/>
      <c r="M39" s="158"/>
      <c r="N39" s="124">
        <v>1.54</v>
      </c>
      <c r="O39" s="124">
        <v>2.06</v>
      </c>
      <c r="P39" s="122">
        <v>2.19</v>
      </c>
      <c r="Q39" s="122">
        <v>2</v>
      </c>
      <c r="R39" s="122">
        <v>2.31</v>
      </c>
      <c r="S39" s="122">
        <v>2.31</v>
      </c>
      <c r="T39" s="122">
        <v>2.66</v>
      </c>
      <c r="U39" s="122">
        <v>2.67</v>
      </c>
      <c r="V39" s="358">
        <v>2.46</v>
      </c>
      <c r="W39" s="122">
        <v>2.93</v>
      </c>
      <c r="X39" s="122">
        <v>3.01</v>
      </c>
      <c r="Y39" s="122">
        <v>3.35</v>
      </c>
      <c r="Z39" s="122">
        <v>3.31</v>
      </c>
      <c r="AA39" s="122">
        <v>3.42</v>
      </c>
      <c r="AB39" s="122">
        <v>3.94</v>
      </c>
      <c r="AC39" s="122">
        <v>5.0199999999999996</v>
      </c>
      <c r="AD39" s="122"/>
      <c r="AE39" s="122"/>
      <c r="AF39" s="122"/>
      <c r="AG39" s="122"/>
      <c r="AH39" s="122"/>
      <c r="AI39" s="122"/>
      <c r="AJ39" s="122"/>
      <c r="AK39" s="122"/>
      <c r="AL39" s="122"/>
      <c r="AM39" s="122"/>
      <c r="AN39" s="122"/>
      <c r="AO39" s="122"/>
      <c r="AP39" s="122"/>
      <c r="AQ39" s="122"/>
      <c r="AR39" s="122"/>
      <c r="AS39" s="143"/>
      <c r="AT39" s="122"/>
      <c r="AU39" s="122"/>
      <c r="AV39" s="122"/>
      <c r="AW39" s="122"/>
      <c r="AX39" s="122"/>
      <c r="AY39" s="122"/>
      <c r="AZ39" s="122"/>
      <c r="BA39" s="122"/>
      <c r="BB39" s="122"/>
      <c r="BC39" s="122"/>
      <c r="BD39" s="122"/>
      <c r="BE39" s="122"/>
      <c r="BF39" s="222"/>
      <c r="BG39" s="9"/>
    </row>
    <row r="40" spans="1:59">
      <c r="A40" s="10">
        <v>37</v>
      </c>
      <c r="B40" s="118">
        <f t="shared" si="1"/>
        <v>13</v>
      </c>
      <c r="C40" s="357">
        <v>813</v>
      </c>
      <c r="D40" s="119" t="s">
        <v>348</v>
      </c>
      <c r="E40" s="119" t="s">
        <v>123</v>
      </c>
      <c r="F40" s="120" t="str">
        <f t="shared" si="3"/>
        <v>W</v>
      </c>
      <c r="G40" s="121">
        <f>IFERROR(IF(DataInput[[#This Row],[0]]="",IF(DataInput[[#This Row],[1]]=0,"",DataInput[[#This Row],[1]]*0.8),DataInput[[#This Row],[0]]*0.8),"")</f>
        <v>14.192</v>
      </c>
      <c r="H40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40" s="215"/>
      <c r="J40" s="215">
        <v>44540</v>
      </c>
      <c r="K40" s="219"/>
      <c r="L40" s="123"/>
      <c r="M40" s="158">
        <v>17.739999999999998</v>
      </c>
      <c r="N40" s="122">
        <v>17.37</v>
      </c>
      <c r="O40" s="122">
        <v>18.23</v>
      </c>
      <c r="P40" s="122">
        <v>18.8</v>
      </c>
      <c r="Q40" s="122">
        <v>18.54</v>
      </c>
      <c r="R40" s="122">
        <v>19.03</v>
      </c>
      <c r="S40" s="122">
        <v>19.75</v>
      </c>
      <c r="T40" s="122">
        <v>20.260000000000002</v>
      </c>
      <c r="U40" s="122">
        <v>20.399999999999999</v>
      </c>
      <c r="V40" s="122">
        <v>21.09</v>
      </c>
      <c r="W40" s="122">
        <v>20.65</v>
      </c>
      <c r="X40" s="122">
        <v>18.510000000000002</v>
      </c>
      <c r="Y40" s="122">
        <v>18.3</v>
      </c>
      <c r="Z40" s="122">
        <v>18.600000000000001</v>
      </c>
      <c r="AA40" s="122">
        <v>14.56</v>
      </c>
      <c r="AB40" s="122"/>
      <c r="AC40" s="122"/>
      <c r="AD40" s="122"/>
      <c r="AE40" s="122"/>
      <c r="AF40" s="122"/>
      <c r="AG40" s="122"/>
      <c r="AH40" s="122"/>
      <c r="AI40" s="122"/>
      <c r="AJ40" s="122"/>
      <c r="AK40" s="122"/>
      <c r="AL40" s="122"/>
      <c r="AM40" s="122"/>
      <c r="AN40" s="122"/>
      <c r="AO40" s="122"/>
      <c r="AP40" s="122"/>
      <c r="AQ40" s="122"/>
      <c r="AR40" s="122"/>
      <c r="AS40" s="143"/>
      <c r="AT40" s="122"/>
      <c r="AU40" s="122"/>
      <c r="AV40" s="122"/>
      <c r="AW40" s="122"/>
      <c r="AX40" s="122"/>
      <c r="AY40" s="122"/>
      <c r="AZ40" s="122"/>
      <c r="BA40" s="122"/>
      <c r="BB40" s="122"/>
      <c r="BC40" s="122"/>
      <c r="BD40" s="122"/>
      <c r="BE40" s="122"/>
      <c r="BF40" s="222"/>
      <c r="BG40" s="9"/>
    </row>
    <row r="41" spans="1:59" ht="11.25">
      <c r="A41" s="10">
        <v>38</v>
      </c>
      <c r="B41" s="118">
        <f t="shared" si="1"/>
        <v>13</v>
      </c>
      <c r="C41" s="328"/>
      <c r="D41" s="119" t="str">
        <f>IF(DataInput[[#This Row],[80% BW]]="","",INDEX(MouseList[],MATCH(DataInput[[#This Row],[Mouse '#]],MouseList[Mouse '#],0),MATCH(DataInput[[#Headers],[Sort '#]],MouseList[#Headers],0)))</f>
        <v/>
      </c>
      <c r="E41" s="119" t="str">
        <f>IF(DataInput[[#This Row],[80% BW]]="","",INDEX(MouseList[],MATCH(DataInput[[#This Row],[Mouse '#]],MouseList[Mouse '#],0),MATCH(DataInput[[#Headers],[Group]],MouseList[#Headers],0)))</f>
        <v/>
      </c>
      <c r="F41" s="120" t="str">
        <f t="shared" si="3"/>
        <v>A</v>
      </c>
      <c r="G41" s="121" t="str">
        <f>IFERROR(IF(DataInput[[#This Row],[0]]="",IF(DataInput[[#This Row],[1]]=0,"",DataInput[[#This Row],[1]]*0.8),DataInput[[#This Row],[0]]*0.8),"")</f>
        <v/>
      </c>
      <c r="H41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41" s="215"/>
      <c r="J41" s="215"/>
      <c r="K41" s="219"/>
      <c r="L41" s="123"/>
      <c r="M41" s="158"/>
      <c r="N41" s="124">
        <v>2.94</v>
      </c>
      <c r="O41" s="124">
        <v>3.17</v>
      </c>
      <c r="P41" s="124">
        <v>2.99</v>
      </c>
      <c r="Q41" s="124">
        <v>4.0199999999999996</v>
      </c>
      <c r="R41" s="122">
        <v>4.0599999999999996</v>
      </c>
      <c r="S41" s="122">
        <v>4.12</v>
      </c>
      <c r="T41" s="122">
        <v>4.04</v>
      </c>
      <c r="U41" s="122">
        <v>4.28</v>
      </c>
      <c r="V41" s="122">
        <v>4.0199999999999996</v>
      </c>
      <c r="W41" s="122">
        <v>4.45</v>
      </c>
      <c r="X41" s="122">
        <v>4.62</v>
      </c>
      <c r="Y41" s="122">
        <v>5.01</v>
      </c>
      <c r="Z41" s="122">
        <v>5.23</v>
      </c>
      <c r="AA41" s="122">
        <v>5.31</v>
      </c>
      <c r="AB41" s="122"/>
      <c r="AC41" s="122"/>
      <c r="AD41" s="122"/>
      <c r="AE41" s="122"/>
      <c r="AF41" s="122"/>
      <c r="AG41" s="122"/>
      <c r="AH41" s="122"/>
      <c r="AI41" s="122"/>
      <c r="AJ41" s="122"/>
      <c r="AK41" s="122"/>
      <c r="AL41" s="122"/>
      <c r="AM41" s="122"/>
      <c r="AN41" s="122"/>
      <c r="AO41" s="122"/>
      <c r="AP41" s="122"/>
      <c r="AQ41" s="122"/>
      <c r="AR41" s="122"/>
      <c r="AS41" s="143"/>
      <c r="AT41" s="122"/>
      <c r="AU41" s="122"/>
      <c r="AV41" s="122"/>
      <c r="AW41" s="122"/>
      <c r="AX41" s="122"/>
      <c r="AY41" s="122"/>
      <c r="AZ41" s="122"/>
      <c r="BA41" s="122"/>
      <c r="BB41" s="122"/>
      <c r="BC41" s="122"/>
      <c r="BD41" s="122"/>
      <c r="BE41" s="122"/>
      <c r="BF41" s="222"/>
      <c r="BG41" s="9"/>
    </row>
    <row r="42" spans="1:59" ht="11.25">
      <c r="A42" s="10">
        <v>39</v>
      </c>
      <c r="B42" s="118">
        <f t="shared" si="1"/>
        <v>13</v>
      </c>
      <c r="C42" s="328"/>
      <c r="D42" s="119" t="str">
        <f>IF(DataInput[[#This Row],[80% BW]]="","",INDEX(MouseList[],MATCH(DataInput[[#This Row],[Mouse '#]],MouseList[Mouse '#],0),MATCH(DataInput[[#Headers],[Sort '#]],MouseList[#Headers],0)))</f>
        <v/>
      </c>
      <c r="E42" s="119" t="str">
        <f>IF(DataInput[[#This Row],[80% BW]]="","",INDEX(MouseList[],MATCH(DataInput[[#This Row],[Mouse '#]],MouseList[Mouse '#],0),MATCH(DataInput[[#Headers],[Group]],MouseList[#Headers],0)))</f>
        <v/>
      </c>
      <c r="F42" s="120" t="str">
        <f t="shared" si="3"/>
        <v>B</v>
      </c>
      <c r="G42" s="121" t="str">
        <f>IFERROR(IF(DataInput[[#This Row],[0]]="",IF(DataInput[[#This Row],[1]]=0,"",DataInput[[#This Row],[1]]*0.8),DataInput[[#This Row],[0]]*0.8),"")</f>
        <v/>
      </c>
      <c r="H42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42" s="215"/>
      <c r="J42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42" s="219"/>
      <c r="L42" s="123"/>
      <c r="M42" s="158"/>
      <c r="N42" s="124">
        <v>2.02</v>
      </c>
      <c r="O42" s="124">
        <v>2.16</v>
      </c>
      <c r="P42" s="124">
        <v>2.2000000000000002</v>
      </c>
      <c r="Q42" s="124">
        <v>2.2599999999999998</v>
      </c>
      <c r="R42" s="122">
        <v>2.61</v>
      </c>
      <c r="S42" s="122">
        <v>3.2</v>
      </c>
      <c r="T42" s="122">
        <v>2.59</v>
      </c>
      <c r="U42" s="122">
        <v>2.99</v>
      </c>
      <c r="V42" s="122">
        <v>2.83</v>
      </c>
      <c r="W42" s="122">
        <v>3.08</v>
      </c>
      <c r="X42" s="122">
        <v>3.25</v>
      </c>
      <c r="Y42" s="122">
        <v>3.58</v>
      </c>
      <c r="Z42" s="122">
        <v>4.24</v>
      </c>
      <c r="AA42" s="122">
        <v>4.2699999999999996</v>
      </c>
      <c r="AB42" s="122"/>
      <c r="AC42" s="122"/>
      <c r="AD42" s="122"/>
      <c r="AE42" s="122"/>
      <c r="AF42" s="122"/>
      <c r="AG42" s="122"/>
      <c r="AH42" s="122"/>
      <c r="AI42" s="122"/>
      <c r="AJ42" s="122"/>
      <c r="AK42" s="122"/>
      <c r="AL42" s="122"/>
      <c r="AM42" s="122"/>
      <c r="AN42" s="122"/>
      <c r="AO42" s="122"/>
      <c r="AP42" s="122"/>
      <c r="AQ42" s="122"/>
      <c r="AR42" s="122"/>
      <c r="AS42" s="143"/>
      <c r="AT42" s="122"/>
      <c r="AU42" s="122"/>
      <c r="AV42" s="122"/>
      <c r="AW42" s="122"/>
      <c r="AX42" s="122"/>
      <c r="AY42" s="122"/>
      <c r="AZ42" s="122"/>
      <c r="BA42" s="122"/>
      <c r="BB42" s="122"/>
      <c r="BC42" s="122"/>
      <c r="BD42" s="122"/>
      <c r="BE42" s="122"/>
      <c r="BF42" s="222"/>
      <c r="BG42" s="9"/>
    </row>
    <row r="43" spans="1:59" ht="11.25">
      <c r="A43" s="10">
        <v>40</v>
      </c>
      <c r="B43" s="118">
        <f t="shared" si="1"/>
        <v>14</v>
      </c>
      <c r="C43" s="328">
        <v>814</v>
      </c>
      <c r="D43" s="119" t="s">
        <v>348</v>
      </c>
      <c r="E43" s="119" t="s">
        <v>123</v>
      </c>
      <c r="F43" s="120" t="str">
        <f t="shared" si="3"/>
        <v>W</v>
      </c>
      <c r="G43" s="121">
        <f>IFERROR(IF(DataInput[[#This Row],[0]]="",IF(DataInput[[#This Row],[1]]=0,"",DataInput[[#This Row],[1]]*0.8),DataInput[[#This Row],[0]]*0.8),"")</f>
        <v>15.432</v>
      </c>
      <c r="H43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43" s="215"/>
      <c r="J43" s="215">
        <v>44546</v>
      </c>
      <c r="K43" s="219"/>
      <c r="L43" s="123"/>
      <c r="M43" s="158">
        <v>19.29</v>
      </c>
      <c r="N43" s="122">
        <v>20.56</v>
      </c>
      <c r="O43" s="122">
        <v>21.41</v>
      </c>
      <c r="P43" s="122">
        <v>21.75</v>
      </c>
      <c r="Q43" s="122">
        <v>21.74</v>
      </c>
      <c r="R43" s="122">
        <v>22.27</v>
      </c>
      <c r="S43" s="122">
        <v>22.86</v>
      </c>
      <c r="T43" s="122">
        <v>23.11</v>
      </c>
      <c r="U43" s="122">
        <v>23.24</v>
      </c>
      <c r="V43" s="122">
        <v>24.27</v>
      </c>
      <c r="W43" s="122">
        <v>24.19</v>
      </c>
      <c r="X43" s="359">
        <v>23.36</v>
      </c>
      <c r="Y43" s="122">
        <v>21.9</v>
      </c>
      <c r="Z43" s="122">
        <v>22.1</v>
      </c>
      <c r="AA43" s="122">
        <v>21.31</v>
      </c>
      <c r="AB43" s="122">
        <v>20.21</v>
      </c>
      <c r="AC43" s="122">
        <v>18.899999999999999</v>
      </c>
      <c r="AD43" s="122"/>
      <c r="AE43" s="122"/>
      <c r="AF43" s="122"/>
      <c r="AG43" s="122"/>
      <c r="AH43" s="122"/>
      <c r="AI43" s="122"/>
      <c r="AJ43" s="122"/>
      <c r="AK43" s="122"/>
      <c r="AL43" s="122"/>
      <c r="AM43" s="122"/>
      <c r="AN43" s="122"/>
      <c r="AO43" s="122"/>
      <c r="AP43" s="122"/>
      <c r="AQ43" s="122"/>
      <c r="AR43" s="122"/>
      <c r="AS43" s="143"/>
      <c r="AT43" s="122"/>
      <c r="AU43" s="122"/>
      <c r="AV43" s="122"/>
      <c r="AW43" s="122"/>
      <c r="AX43" s="122"/>
      <c r="AY43" s="122"/>
      <c r="AZ43" s="122"/>
      <c r="BA43" s="122"/>
      <c r="BB43" s="122"/>
      <c r="BC43" s="122"/>
      <c r="BD43" s="122"/>
      <c r="BE43" s="122"/>
      <c r="BF43" s="222"/>
      <c r="BG43" s="9"/>
    </row>
    <row r="44" spans="1:59" ht="11.25">
      <c r="A44" s="10">
        <v>41</v>
      </c>
      <c r="B44" s="118">
        <f t="shared" si="1"/>
        <v>14</v>
      </c>
      <c r="C44" s="328"/>
      <c r="D44" s="119" t="str">
        <f>IF(DataInput[[#This Row],[80% BW]]="","",INDEX(MouseList[],MATCH(DataInput[[#This Row],[Mouse '#]],MouseList[Mouse '#],0),MATCH(DataInput[[#Headers],[Sort '#]],MouseList[#Headers],0)))</f>
        <v/>
      </c>
      <c r="E44" s="119" t="str">
        <f>IF(DataInput[[#This Row],[80% BW]]="","",INDEX(MouseList[],MATCH(DataInput[[#This Row],[Mouse '#]],MouseList[Mouse '#],0),MATCH(DataInput[[#Headers],[Group]],MouseList[#Headers],0)))</f>
        <v/>
      </c>
      <c r="F44" s="120" t="str">
        <f t="shared" si="3"/>
        <v>A</v>
      </c>
      <c r="G44" s="121" t="str">
        <f>IFERROR(IF(DataInput[[#This Row],[0]]="",IF(DataInput[[#This Row],[1]]=0,"",DataInput[[#This Row],[1]]*0.8),DataInput[[#This Row],[0]]*0.8),"")</f>
        <v/>
      </c>
      <c r="H44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44" s="215"/>
      <c r="J44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44" s="219"/>
      <c r="L44" s="123"/>
      <c r="M44" s="158"/>
      <c r="N44" s="124">
        <v>4.5599999999999996</v>
      </c>
      <c r="O44" s="124">
        <v>4.0199999999999996</v>
      </c>
      <c r="P44" s="124">
        <v>3.49</v>
      </c>
      <c r="Q44" s="124">
        <v>4.21</v>
      </c>
      <c r="R44" s="122">
        <v>3.6</v>
      </c>
      <c r="S44" s="122">
        <v>3.7</v>
      </c>
      <c r="T44" s="122">
        <v>4.08</v>
      </c>
      <c r="U44" s="122">
        <v>4.17</v>
      </c>
      <c r="V44" s="122">
        <v>3.92</v>
      </c>
      <c r="W44" s="122">
        <v>3.89</v>
      </c>
      <c r="X44" s="122">
        <v>4.0999999999999996</v>
      </c>
      <c r="Y44" s="122">
        <v>4.9400000000000004</v>
      </c>
      <c r="Z44" s="122">
        <v>5.03</v>
      </c>
      <c r="AA44" s="122">
        <v>5.2</v>
      </c>
      <c r="AB44" s="122">
        <v>5.63</v>
      </c>
      <c r="AC44" s="122">
        <v>6.12</v>
      </c>
      <c r="AD44" s="122"/>
      <c r="AE44" s="122"/>
      <c r="AF44" s="122"/>
      <c r="AG44" s="122"/>
      <c r="AH44" s="122"/>
      <c r="AI44" s="122"/>
      <c r="AJ44" s="122"/>
      <c r="AK44" s="122"/>
      <c r="AL44" s="122"/>
      <c r="AM44" s="122"/>
      <c r="AN44" s="122"/>
      <c r="AO44" s="122"/>
      <c r="AP44" s="122"/>
      <c r="AQ44" s="122"/>
      <c r="AR44" s="122"/>
      <c r="AS44" s="143"/>
      <c r="AT44" s="122"/>
      <c r="AU44" s="122"/>
      <c r="AV44" s="122"/>
      <c r="AW44" s="122"/>
      <c r="AX44" s="122"/>
      <c r="AY44" s="122"/>
      <c r="AZ44" s="122"/>
      <c r="BA44" s="122"/>
      <c r="BB44" s="122"/>
      <c r="BC44" s="122"/>
      <c r="BD44" s="122"/>
      <c r="BE44" s="122"/>
      <c r="BF44" s="222"/>
      <c r="BG44" s="9"/>
    </row>
    <row r="45" spans="1:59" ht="11.25">
      <c r="A45" s="10">
        <v>42</v>
      </c>
      <c r="B45" s="118">
        <f t="shared" si="1"/>
        <v>14</v>
      </c>
      <c r="C45" s="328"/>
      <c r="D45" s="119" t="str">
        <f>IF(DataInput[[#This Row],[80% BW]]="","",INDEX(MouseList[],MATCH(DataInput[[#This Row],[Mouse '#]],MouseList[Mouse '#],0),MATCH(DataInput[[#Headers],[Sort '#]],MouseList[#Headers],0)))</f>
        <v/>
      </c>
      <c r="E45" s="119" t="str">
        <f>IF(DataInput[[#This Row],[80% BW]]="","",INDEX(MouseList[],MATCH(DataInput[[#This Row],[Mouse '#]],MouseList[Mouse '#],0),MATCH(DataInput[[#Headers],[Group]],MouseList[#Headers],0)))</f>
        <v/>
      </c>
      <c r="F45" s="120" t="str">
        <f t="shared" si="3"/>
        <v>B</v>
      </c>
      <c r="G45" s="121" t="str">
        <f>IFERROR(IF(DataInput[[#This Row],[0]]="",IF(DataInput[[#This Row],[1]]=0,"",DataInput[[#This Row],[1]]*0.8),DataInput[[#This Row],[0]]*0.8),"")</f>
        <v/>
      </c>
      <c r="H45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45" s="215"/>
      <c r="J45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45" s="219"/>
      <c r="L45" s="123"/>
      <c r="M45" s="158"/>
      <c r="N45" s="124">
        <v>1.87</v>
      </c>
      <c r="O45" s="124">
        <v>2.2000000000000002</v>
      </c>
      <c r="P45" s="124">
        <v>2.2400000000000002</v>
      </c>
      <c r="Q45" s="124">
        <v>2.29</v>
      </c>
      <c r="R45" s="122">
        <v>2.11</v>
      </c>
      <c r="S45" s="122">
        <v>2.4</v>
      </c>
      <c r="T45" s="122">
        <v>2.52</v>
      </c>
      <c r="U45" s="122">
        <v>2.71</v>
      </c>
      <c r="V45" s="122">
        <v>2.66</v>
      </c>
      <c r="W45" s="122">
        <v>3.27</v>
      </c>
      <c r="X45" s="122">
        <v>3.37</v>
      </c>
      <c r="Y45" s="122">
        <v>3.93</v>
      </c>
      <c r="Z45" s="122">
        <v>4.01</v>
      </c>
      <c r="AA45" s="122">
        <v>4.29</v>
      </c>
      <c r="AB45" s="122">
        <v>4.37</v>
      </c>
      <c r="AC45" s="122">
        <v>4.43</v>
      </c>
      <c r="AD45" s="122"/>
      <c r="AE45" s="122"/>
      <c r="AF45" s="122"/>
      <c r="AG45" s="122"/>
      <c r="AH45" s="122"/>
      <c r="AI45" s="122"/>
      <c r="AJ45" s="122"/>
      <c r="AK45" s="122"/>
      <c r="AL45" s="122"/>
      <c r="AM45" s="122"/>
      <c r="AN45" s="122"/>
      <c r="AO45" s="122"/>
      <c r="AP45" s="122"/>
      <c r="AQ45" s="122"/>
      <c r="AR45" s="122"/>
      <c r="AS45" s="143"/>
      <c r="AT45" s="122"/>
      <c r="AU45" s="122"/>
      <c r="AV45" s="122"/>
      <c r="AW45" s="122"/>
      <c r="AX45" s="122"/>
      <c r="AY45" s="122"/>
      <c r="AZ45" s="122"/>
      <c r="BA45" s="122"/>
      <c r="BB45" s="122"/>
      <c r="BC45" s="122"/>
      <c r="BD45" s="122"/>
      <c r="BE45" s="122"/>
      <c r="BF45" s="222"/>
      <c r="BG45" s="9"/>
    </row>
    <row r="46" spans="1:59" ht="11.25">
      <c r="A46" s="10">
        <v>43</v>
      </c>
      <c r="B46" s="118">
        <f t="shared" si="1"/>
        <v>15</v>
      </c>
      <c r="C46" s="328">
        <v>815</v>
      </c>
      <c r="D46" s="119" t="s">
        <v>348</v>
      </c>
      <c r="E46" s="119" t="s">
        <v>123</v>
      </c>
      <c r="F46" s="120" t="str">
        <f t="shared" si="3"/>
        <v>W</v>
      </c>
      <c r="G46" s="121">
        <f>IFERROR(IF(DataInput[[#This Row],[0]]="",IF(DataInput[[#This Row],[1]]=0,"",DataInput[[#This Row],[1]]*0.8),DataInput[[#This Row],[0]]*0.8),"")</f>
        <v>11.472000000000001</v>
      </c>
      <c r="H46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46" s="215"/>
      <c r="J46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46" s="219"/>
      <c r="L46" s="123"/>
      <c r="M46" s="158">
        <v>14.34</v>
      </c>
      <c r="N46" s="122">
        <v>17.18</v>
      </c>
      <c r="O46" s="122">
        <v>18.649999999999999</v>
      </c>
      <c r="P46" s="122">
        <v>19.41</v>
      </c>
      <c r="Q46" s="122">
        <v>19.309999999999999</v>
      </c>
      <c r="R46" s="122">
        <v>19.47</v>
      </c>
      <c r="S46" s="122">
        <v>19.64</v>
      </c>
      <c r="T46" s="122">
        <v>19.260000000000002</v>
      </c>
      <c r="U46" s="122">
        <v>19.059999999999999</v>
      </c>
      <c r="V46" s="122">
        <v>20.3</v>
      </c>
      <c r="W46" s="122">
        <v>18.600000000000001</v>
      </c>
      <c r="X46" s="122">
        <v>18.12</v>
      </c>
      <c r="Y46" s="122">
        <v>17.7</v>
      </c>
      <c r="Z46" s="122">
        <v>16.100000000000001</v>
      </c>
      <c r="AA46" s="122">
        <v>13.19</v>
      </c>
      <c r="AB46" s="122"/>
      <c r="AC46" s="122"/>
      <c r="AD46" s="122"/>
      <c r="AE46" s="122"/>
      <c r="AF46" s="122"/>
      <c r="AG46" s="122"/>
      <c r="AH46" s="122"/>
      <c r="AI46" s="122"/>
      <c r="AJ46" s="122"/>
      <c r="AK46" s="122"/>
      <c r="AL46" s="122"/>
      <c r="AM46" s="122"/>
      <c r="AN46" s="122"/>
      <c r="AO46" s="122"/>
      <c r="AP46" s="122"/>
      <c r="AQ46" s="122"/>
      <c r="AR46" s="122"/>
      <c r="AS46" s="143"/>
      <c r="AT46" s="122"/>
      <c r="AU46" s="122"/>
      <c r="AV46" s="122"/>
      <c r="AW46" s="122"/>
      <c r="AX46" s="122"/>
      <c r="AY46" s="122"/>
      <c r="AZ46" s="122"/>
      <c r="BA46" s="122"/>
      <c r="BB46" s="122"/>
      <c r="BC46" s="122"/>
      <c r="BD46" s="122"/>
      <c r="BE46" s="122"/>
      <c r="BF46" s="222"/>
      <c r="BG46" s="9"/>
    </row>
    <row r="47" spans="1:59" ht="11.25">
      <c r="A47" s="10">
        <v>44</v>
      </c>
      <c r="B47" s="118">
        <f t="shared" si="1"/>
        <v>15</v>
      </c>
      <c r="C47" s="328"/>
      <c r="D47" s="119" t="str">
        <f>IF(DataInput[[#This Row],[80% BW]]="","",INDEX(MouseList[],MATCH(DataInput[[#This Row],[Mouse '#]],MouseList[Mouse '#],0),MATCH(DataInput[[#Headers],[Sort '#]],MouseList[#Headers],0)))</f>
        <v/>
      </c>
      <c r="E47" s="119" t="str">
        <f>IF(DataInput[[#This Row],[80% BW]]="","",INDEX(MouseList[],MATCH(DataInput[[#This Row],[Mouse '#]],MouseList[Mouse '#],0),MATCH(DataInput[[#Headers],[Group]],MouseList[#Headers],0)))</f>
        <v/>
      </c>
      <c r="F47" s="120" t="str">
        <f t="shared" si="3"/>
        <v>A</v>
      </c>
      <c r="G47" s="121" t="str">
        <f>IFERROR(IF(DataInput[[#This Row],[0]]="",IF(DataInput[[#This Row],[1]]=0,"",DataInput[[#This Row],[1]]*0.8),DataInput[[#This Row],[0]]*0.8),"")</f>
        <v/>
      </c>
      <c r="H47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47" s="215"/>
      <c r="J47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47" s="219"/>
      <c r="L47" s="123"/>
      <c r="M47" s="158"/>
      <c r="N47" s="360">
        <v>2.93</v>
      </c>
      <c r="O47" s="122">
        <v>3.58</v>
      </c>
      <c r="P47" s="122">
        <v>3.35</v>
      </c>
      <c r="Q47" s="122">
        <v>2.37</v>
      </c>
      <c r="R47" s="122">
        <v>3.8</v>
      </c>
      <c r="S47" s="122">
        <v>3.8</v>
      </c>
      <c r="T47" s="122">
        <v>5.07</v>
      </c>
      <c r="U47" s="122">
        <v>4.8899999999999997</v>
      </c>
      <c r="V47" s="122">
        <v>4.3600000000000003</v>
      </c>
      <c r="W47" s="122">
        <v>5.31</v>
      </c>
      <c r="X47" s="122">
        <v>4.83</v>
      </c>
      <c r="Y47" s="122">
        <v>5.19</v>
      </c>
      <c r="Z47" s="122">
        <v>5.47</v>
      </c>
      <c r="AA47" s="122">
        <v>5.66</v>
      </c>
      <c r="AB47" s="122"/>
      <c r="AC47" s="122"/>
      <c r="AD47" s="122"/>
      <c r="AE47" s="122"/>
      <c r="AF47" s="122"/>
      <c r="AG47" s="122"/>
      <c r="AH47" s="122"/>
      <c r="AI47" s="122"/>
      <c r="AJ47" s="122"/>
      <c r="AK47" s="122"/>
      <c r="AL47" s="122"/>
      <c r="AM47" s="122"/>
      <c r="AN47" s="122"/>
      <c r="AO47" s="122"/>
      <c r="AP47" s="122"/>
      <c r="AQ47" s="122"/>
      <c r="AR47" s="122"/>
      <c r="AS47" s="143"/>
      <c r="AT47" s="122"/>
      <c r="AU47" s="122"/>
      <c r="AV47" s="122"/>
      <c r="AW47" s="122"/>
      <c r="AX47" s="122"/>
      <c r="AY47" s="122"/>
      <c r="AZ47" s="122"/>
      <c r="BA47" s="122"/>
      <c r="BB47" s="122"/>
      <c r="BC47" s="122"/>
      <c r="BD47" s="122"/>
      <c r="BE47" s="122"/>
      <c r="BF47" s="222"/>
      <c r="BG47" s="9"/>
    </row>
    <row r="48" spans="1:59" ht="11.25">
      <c r="A48" s="10">
        <v>45</v>
      </c>
      <c r="B48" s="118">
        <f t="shared" si="1"/>
        <v>15</v>
      </c>
      <c r="C48" s="328"/>
      <c r="D48" s="119" t="str">
        <f>IF(DataInput[[#This Row],[80% BW]]="","",INDEX(MouseList[],MATCH(DataInput[[#This Row],[Mouse '#]],MouseList[Mouse '#],0),MATCH(DataInput[[#Headers],[Sort '#]],MouseList[#Headers],0)))</f>
        <v/>
      </c>
      <c r="E48" s="119" t="str">
        <f>IF(DataInput[[#This Row],[80% BW]]="","",INDEX(MouseList[],MATCH(DataInput[[#This Row],[Mouse '#]],MouseList[Mouse '#],0),MATCH(DataInput[[#Headers],[Group]],MouseList[#Headers],0)))</f>
        <v/>
      </c>
      <c r="F48" s="120" t="str">
        <f t="shared" si="3"/>
        <v>B</v>
      </c>
      <c r="G48" s="121" t="str">
        <f>IFERROR(IF(DataInput[[#This Row],[0]]="",IF(DataInput[[#This Row],[1]]=0,"",DataInput[[#This Row],[1]]*0.8),DataInput[[#This Row],[0]]*0.8),"")</f>
        <v/>
      </c>
      <c r="H48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48" s="215"/>
      <c r="J48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48" s="219"/>
      <c r="L48" s="123"/>
      <c r="M48" s="158"/>
      <c r="N48" s="122">
        <v>1.58</v>
      </c>
      <c r="O48" s="122">
        <v>1.89</v>
      </c>
      <c r="P48" s="122">
        <v>1.99</v>
      </c>
      <c r="Q48" s="122">
        <v>1.63</v>
      </c>
      <c r="R48" s="122">
        <v>2.4300000000000002</v>
      </c>
      <c r="S48" s="122">
        <v>2.5499999999999998</v>
      </c>
      <c r="T48" s="122">
        <v>2.87</v>
      </c>
      <c r="U48" s="122">
        <v>3.54</v>
      </c>
      <c r="V48" s="122">
        <v>4.0199999999999996</v>
      </c>
      <c r="W48" s="122">
        <v>3.94</v>
      </c>
      <c r="X48" s="122">
        <v>3.84</v>
      </c>
      <c r="Y48" s="122">
        <v>3.87</v>
      </c>
      <c r="Z48" s="122">
        <v>4.45</v>
      </c>
      <c r="AA48" s="122">
        <v>4.83</v>
      </c>
      <c r="AB48" s="122"/>
      <c r="AC48" s="122"/>
      <c r="AD48" s="122"/>
      <c r="AE48" s="122"/>
      <c r="AF48" s="122"/>
      <c r="AG48" s="122"/>
      <c r="AH48" s="122"/>
      <c r="AI48" s="122"/>
      <c r="AJ48" s="122"/>
      <c r="AK48" s="122"/>
      <c r="AL48" s="122"/>
      <c r="AM48" s="122"/>
      <c r="AN48" s="122"/>
      <c r="AO48" s="122"/>
      <c r="AP48" s="122"/>
      <c r="AQ48" s="122"/>
      <c r="AR48" s="122"/>
      <c r="AS48" s="143"/>
      <c r="AT48" s="122"/>
      <c r="AU48" s="122"/>
      <c r="AV48" s="122"/>
      <c r="AW48" s="122"/>
      <c r="AX48" s="122"/>
      <c r="AY48" s="122"/>
      <c r="AZ48" s="122"/>
      <c r="BA48" s="122"/>
      <c r="BB48" s="122"/>
      <c r="BC48" s="122"/>
      <c r="BD48" s="122"/>
      <c r="BE48" s="122"/>
      <c r="BF48" s="222"/>
      <c r="BG48" s="9"/>
    </row>
    <row r="49" spans="1:59" ht="11.25">
      <c r="A49" s="10">
        <v>46</v>
      </c>
      <c r="B49" s="118">
        <f t="shared" si="1"/>
        <v>16</v>
      </c>
      <c r="C49" s="286">
        <v>816</v>
      </c>
      <c r="D49" s="119" t="s">
        <v>3</v>
      </c>
      <c r="E49" s="119" t="s">
        <v>8</v>
      </c>
      <c r="F49" s="120" t="str">
        <f t="shared" si="3"/>
        <v>W</v>
      </c>
      <c r="G49" s="121">
        <f>IFERROR(IF(DataInput[[#This Row],[0]]="",IF(DataInput[[#This Row],[1]]=0,"",DataInput[[#This Row],[1]]*0.8),DataInput[[#This Row],[0]]*0.8),"")</f>
        <v>11.72</v>
      </c>
      <c r="H49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49" s="215"/>
      <c r="J49" s="215">
        <v>44533</v>
      </c>
      <c r="K49" s="119">
        <v>747615</v>
      </c>
      <c r="L49" s="119"/>
      <c r="M49" s="158">
        <v>14.65</v>
      </c>
      <c r="N49" s="291">
        <v>16.97</v>
      </c>
      <c r="O49" s="291">
        <v>18.239999999999998</v>
      </c>
      <c r="P49" s="291">
        <v>18.75</v>
      </c>
      <c r="Q49" s="291">
        <v>19.03</v>
      </c>
      <c r="R49" s="291">
        <v>19.87</v>
      </c>
      <c r="S49" s="291">
        <v>20.49</v>
      </c>
      <c r="T49" s="291">
        <v>19.5</v>
      </c>
      <c r="U49" s="291">
        <v>18.829999999999998</v>
      </c>
      <c r="V49" s="291">
        <v>18.02</v>
      </c>
      <c r="W49" s="376">
        <v>16.03</v>
      </c>
      <c r="X49" s="291">
        <v>13.63</v>
      </c>
      <c r="Y49" s="291">
        <v>13.72</v>
      </c>
      <c r="Z49" s="291"/>
      <c r="AA49" s="291"/>
      <c r="AB49" s="291"/>
      <c r="AC49" s="291"/>
      <c r="AD49" s="291"/>
      <c r="AE49" s="291"/>
      <c r="AF49" s="291"/>
      <c r="AG49" s="291"/>
      <c r="AH49" s="122"/>
      <c r="AI49" s="122"/>
      <c r="AJ49" s="122"/>
      <c r="AK49" s="122"/>
      <c r="AL49" s="122"/>
      <c r="AM49" s="122"/>
      <c r="AN49" s="122"/>
      <c r="AO49" s="122"/>
      <c r="AP49" s="122"/>
      <c r="AQ49" s="122"/>
      <c r="AR49" s="122"/>
      <c r="AS49" s="143"/>
      <c r="AT49" s="122"/>
      <c r="AU49" s="122"/>
      <c r="AV49" s="122"/>
      <c r="AW49" s="122"/>
      <c r="AX49" s="122"/>
      <c r="AY49" s="122"/>
      <c r="AZ49" s="122"/>
      <c r="BA49" s="122"/>
      <c r="BB49" s="122"/>
      <c r="BC49" s="122"/>
      <c r="BD49" s="122"/>
      <c r="BE49" s="122"/>
      <c r="BF49" s="222"/>
      <c r="BG49" s="9"/>
    </row>
    <row r="50" spans="1:59" ht="11.25">
      <c r="A50" s="10">
        <v>47</v>
      </c>
      <c r="B50" s="118">
        <f t="shared" si="1"/>
        <v>16</v>
      </c>
      <c r="C50" s="286"/>
      <c r="D50" s="119" t="str">
        <f>IF(DataInput[[#This Row],[80% BW]]="","",INDEX(MouseList[],MATCH(DataInput[[#This Row],[Mouse '#]],MouseList[Mouse '#],0),MATCH(DataInput[[#Headers],[Sort '#]],MouseList[#Headers],0)))</f>
        <v/>
      </c>
      <c r="E50" s="119" t="str">
        <f>IF(DataInput[[#This Row],[80% BW]]="","",INDEX(MouseList[],MATCH(DataInput[[#This Row],[Mouse '#]],MouseList[Mouse '#],0),MATCH(DataInput[[#Headers],[Group]],MouseList[#Headers],0)))</f>
        <v/>
      </c>
      <c r="F50" s="120" t="str">
        <f t="shared" si="3"/>
        <v>A</v>
      </c>
      <c r="G50" s="121" t="str">
        <f>IFERROR(IF(DataInput[[#This Row],[0]]="",IF(DataInput[[#This Row],[1]]=0,"",DataInput[[#This Row],[1]]*0.8),DataInput[[#This Row],[0]]*0.8),"")</f>
        <v/>
      </c>
      <c r="H50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50" s="215"/>
      <c r="J50" s="215"/>
      <c r="K50" s="219"/>
      <c r="L50" s="123"/>
      <c r="M50" s="158"/>
      <c r="N50" s="291">
        <v>3.13</v>
      </c>
      <c r="O50" s="291">
        <v>2.89</v>
      </c>
      <c r="P50" s="291">
        <v>3.04</v>
      </c>
      <c r="Q50" s="291">
        <v>3.42</v>
      </c>
      <c r="R50" s="291">
        <v>3.32</v>
      </c>
      <c r="S50" s="291">
        <v>4.42</v>
      </c>
      <c r="T50" s="291">
        <v>4.25</v>
      </c>
      <c r="U50" s="291">
        <v>5.07</v>
      </c>
      <c r="V50" s="291">
        <v>5.27</v>
      </c>
      <c r="W50" s="376">
        <v>6.01</v>
      </c>
      <c r="X50" s="291">
        <v>6.67</v>
      </c>
      <c r="Y50" s="291">
        <v>6.72</v>
      </c>
      <c r="Z50" s="291"/>
      <c r="AA50" s="291"/>
      <c r="AB50" s="291"/>
      <c r="AC50" s="291"/>
      <c r="AD50" s="291"/>
      <c r="AE50" s="291"/>
      <c r="AF50" s="291"/>
      <c r="AG50" s="291"/>
      <c r="AH50" s="122"/>
      <c r="AI50" s="122"/>
      <c r="AJ50" s="122"/>
      <c r="AK50" s="122"/>
      <c r="AL50" s="122"/>
      <c r="AM50" s="122"/>
      <c r="AN50" s="122"/>
      <c r="AO50" s="122"/>
      <c r="AP50" s="122"/>
      <c r="AQ50" s="122"/>
      <c r="AR50" s="122"/>
      <c r="AS50" s="143"/>
      <c r="AT50" s="122"/>
      <c r="AU50" s="122"/>
      <c r="AV50" s="122"/>
      <c r="AW50" s="122"/>
      <c r="AX50" s="122"/>
      <c r="AY50" s="122"/>
      <c r="AZ50" s="122"/>
      <c r="BA50" s="122"/>
      <c r="BB50" s="122"/>
      <c r="BC50" s="122"/>
      <c r="BD50" s="122"/>
      <c r="BE50" s="122"/>
      <c r="BF50" s="222"/>
      <c r="BG50" s="9"/>
    </row>
    <row r="51" spans="1:59" ht="11.25">
      <c r="A51" s="10">
        <v>48</v>
      </c>
      <c r="B51" s="118">
        <f t="shared" si="1"/>
        <v>16</v>
      </c>
      <c r="C51" s="286"/>
      <c r="D51" s="119" t="str">
        <f>IF(DataInput[[#This Row],[80% BW]]="","",INDEX(MouseList[],MATCH(DataInput[[#This Row],[Mouse '#]],MouseList[Mouse '#],0),MATCH(DataInput[[#Headers],[Sort '#]],MouseList[#Headers],0)))</f>
        <v/>
      </c>
      <c r="E51" s="119" t="str">
        <f>IF(DataInput[[#This Row],[80% BW]]="","",INDEX(MouseList[],MATCH(DataInput[[#This Row],[Mouse '#]],MouseList[Mouse '#],0),MATCH(DataInput[[#Headers],[Group]],MouseList[#Headers],0)))</f>
        <v/>
      </c>
      <c r="F51" s="120" t="str">
        <f t="shared" si="3"/>
        <v>B</v>
      </c>
      <c r="G51" s="121" t="str">
        <f>IFERROR(IF(DataInput[[#This Row],[0]]="",IF(DataInput[[#This Row],[1]]=0,"",DataInput[[#This Row],[1]]*0.8),DataInput[[#This Row],[0]]*0.8),"")</f>
        <v/>
      </c>
      <c r="H51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51" s="215"/>
      <c r="J51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51" s="219"/>
      <c r="L51" s="123"/>
      <c r="M51" s="158"/>
      <c r="N51" s="291">
        <v>2.2200000000000002</v>
      </c>
      <c r="O51" s="291">
        <v>2.33</v>
      </c>
      <c r="P51" s="291">
        <v>2.13</v>
      </c>
      <c r="Q51" s="291">
        <v>2.08</v>
      </c>
      <c r="R51" s="291">
        <v>2.41</v>
      </c>
      <c r="S51" s="291">
        <v>3.13</v>
      </c>
      <c r="T51" s="291">
        <v>3.2</v>
      </c>
      <c r="U51" s="291">
        <v>4.18</v>
      </c>
      <c r="V51" s="291">
        <v>4.2699999999999996</v>
      </c>
      <c r="W51" s="376">
        <v>4.7300000000000004</v>
      </c>
      <c r="X51" s="291">
        <v>4.78</v>
      </c>
      <c r="Y51" s="291">
        <v>4.87</v>
      </c>
      <c r="Z51" s="291"/>
      <c r="AA51" s="291"/>
      <c r="AB51" s="291"/>
      <c r="AC51" s="291"/>
      <c r="AD51" s="291"/>
      <c r="AE51" s="291"/>
      <c r="AF51" s="291"/>
      <c r="AG51" s="291"/>
      <c r="AH51" s="122"/>
      <c r="AI51" s="122"/>
      <c r="AJ51" s="122"/>
      <c r="AK51" s="122"/>
      <c r="AL51" s="122"/>
      <c r="AM51" s="122"/>
      <c r="AN51" s="122"/>
      <c r="AO51" s="122"/>
      <c r="AP51" s="122"/>
      <c r="AQ51" s="122"/>
      <c r="AR51" s="122"/>
      <c r="AS51" s="143"/>
      <c r="AT51" s="122"/>
      <c r="AU51" s="122"/>
      <c r="AV51" s="122"/>
      <c r="AW51" s="122"/>
      <c r="AX51" s="122"/>
      <c r="AY51" s="122"/>
      <c r="AZ51" s="122"/>
      <c r="BA51" s="122"/>
      <c r="BB51" s="122"/>
      <c r="BC51" s="122"/>
      <c r="BD51" s="122"/>
      <c r="BE51" s="122"/>
      <c r="BF51" s="222"/>
      <c r="BG51" s="9"/>
    </row>
    <row r="52" spans="1:59" ht="11.25">
      <c r="A52" s="10">
        <v>49</v>
      </c>
      <c r="B52" s="118">
        <f t="shared" si="1"/>
        <v>17</v>
      </c>
      <c r="C52" s="286">
        <v>817</v>
      </c>
      <c r="D52" s="119" t="s">
        <v>3</v>
      </c>
      <c r="E52" s="119" t="s">
        <v>8</v>
      </c>
      <c r="F52" s="120" t="str">
        <f t="shared" si="3"/>
        <v>W</v>
      </c>
      <c r="G52" s="121">
        <f>IFERROR(IF(DataInput[[#This Row],[0]]="",IF(DataInput[[#This Row],[1]]=0,"",DataInput[[#This Row],[1]]*0.8),DataInput[[#This Row],[0]]*0.8),"")</f>
        <v>10.976000000000001</v>
      </c>
      <c r="H52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52" s="215"/>
      <c r="J52" s="215">
        <v>44533</v>
      </c>
      <c r="K52" s="219"/>
      <c r="L52" s="123"/>
      <c r="M52" s="158">
        <v>13.72</v>
      </c>
      <c r="N52" s="291">
        <v>15.79</v>
      </c>
      <c r="O52" s="291">
        <v>17.350000000000001</v>
      </c>
      <c r="P52" s="291">
        <v>17.93</v>
      </c>
      <c r="Q52" s="291">
        <v>18.77</v>
      </c>
      <c r="R52" s="291">
        <v>19.23</v>
      </c>
      <c r="S52" s="291">
        <v>20.41</v>
      </c>
      <c r="T52" s="291">
        <v>20.7</v>
      </c>
      <c r="U52" s="291">
        <v>20.309999999999999</v>
      </c>
      <c r="V52" s="291">
        <v>20.29</v>
      </c>
      <c r="W52" s="291">
        <v>18.329999999999998</v>
      </c>
      <c r="X52" s="291">
        <v>16.690000000000001</v>
      </c>
      <c r="Y52" s="291">
        <v>15.56</v>
      </c>
      <c r="Z52" s="291"/>
      <c r="AA52" s="291"/>
      <c r="AB52" s="291"/>
      <c r="AC52" s="291"/>
      <c r="AD52" s="291"/>
      <c r="AE52" s="291"/>
      <c r="AF52" s="291"/>
      <c r="AG52" s="291"/>
      <c r="AH52" s="122"/>
      <c r="AI52" s="122"/>
      <c r="AJ52" s="122"/>
      <c r="AK52" s="122"/>
      <c r="AL52" s="122"/>
      <c r="AM52" s="122"/>
      <c r="AN52" s="122"/>
      <c r="AO52" s="122"/>
      <c r="AP52" s="122"/>
      <c r="AQ52" s="122"/>
      <c r="AR52" s="122"/>
      <c r="AS52" s="143"/>
      <c r="AT52" s="122"/>
      <c r="AU52" s="122"/>
      <c r="AV52" s="122"/>
      <c r="AW52" s="122"/>
      <c r="AX52" s="122"/>
      <c r="AY52" s="122"/>
      <c r="AZ52" s="122"/>
      <c r="BA52" s="122"/>
      <c r="BB52" s="122"/>
      <c r="BC52" s="122"/>
      <c r="BD52" s="122"/>
      <c r="BE52" s="122"/>
      <c r="BF52" s="222"/>
      <c r="BG52" s="9"/>
    </row>
    <row r="53" spans="1:59" ht="11.25">
      <c r="A53" s="10">
        <v>50</v>
      </c>
      <c r="B53" s="118">
        <f t="shared" si="1"/>
        <v>17</v>
      </c>
      <c r="C53" s="286"/>
      <c r="D53" s="119" t="str">
        <f>IF(DataInput[[#This Row],[80% BW]]="","",INDEX(MouseList[],MATCH(DataInput[[#This Row],[Mouse '#]],MouseList[Mouse '#],0),MATCH(DataInput[[#Headers],[Sort '#]],MouseList[#Headers],0)))</f>
        <v/>
      </c>
      <c r="E53" s="119" t="str">
        <f>IF(DataInput[[#This Row],[80% BW]]="","",INDEX(MouseList[],MATCH(DataInput[[#This Row],[Mouse '#]],MouseList[Mouse '#],0),MATCH(DataInput[[#Headers],[Group]],MouseList[#Headers],0)))</f>
        <v/>
      </c>
      <c r="F53" s="120" t="str">
        <f t="shared" si="3"/>
        <v>A</v>
      </c>
      <c r="G53" s="121" t="str">
        <f>IFERROR(IF(DataInput[[#This Row],[0]]="",IF(DataInput[[#This Row],[1]]=0,"",DataInput[[#This Row],[1]]*0.8),DataInput[[#This Row],[0]]*0.8),"")</f>
        <v/>
      </c>
      <c r="H53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53" s="215"/>
      <c r="J53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53" s="219"/>
      <c r="L53" s="123"/>
      <c r="M53" s="158"/>
      <c r="N53" s="291">
        <v>2.38</v>
      </c>
      <c r="O53" s="291">
        <v>3.3</v>
      </c>
      <c r="P53" s="291">
        <v>3.16</v>
      </c>
      <c r="Q53" s="291">
        <v>2.04</v>
      </c>
      <c r="R53" s="291">
        <v>3.08</v>
      </c>
      <c r="S53" s="291">
        <v>2.94</v>
      </c>
      <c r="T53" s="291">
        <v>2.66</v>
      </c>
      <c r="U53" s="291">
        <v>3.18</v>
      </c>
      <c r="V53" s="291">
        <v>3.89</v>
      </c>
      <c r="W53" s="291">
        <v>4.38</v>
      </c>
      <c r="X53" s="291">
        <v>6.43</v>
      </c>
      <c r="Y53" s="291">
        <v>6.44</v>
      </c>
      <c r="Z53" s="291"/>
      <c r="AA53" s="291"/>
      <c r="AB53" s="291"/>
      <c r="AC53" s="291"/>
      <c r="AD53" s="291"/>
      <c r="AE53" s="291"/>
      <c r="AF53" s="291"/>
      <c r="AG53" s="291"/>
      <c r="AH53" s="122"/>
      <c r="AI53" s="122"/>
      <c r="AJ53" s="122"/>
      <c r="AK53" s="122"/>
      <c r="AL53" s="122"/>
      <c r="AM53" s="122"/>
      <c r="AN53" s="122"/>
      <c r="AO53" s="122"/>
      <c r="AP53" s="122"/>
      <c r="AQ53" s="122"/>
      <c r="AR53" s="122"/>
      <c r="AS53" s="143"/>
      <c r="AT53" s="122"/>
      <c r="AU53" s="122"/>
      <c r="AV53" s="122"/>
      <c r="AW53" s="122"/>
      <c r="AX53" s="122"/>
      <c r="AY53" s="122"/>
      <c r="AZ53" s="122"/>
      <c r="BA53" s="122"/>
      <c r="BB53" s="122"/>
      <c r="BC53" s="122"/>
      <c r="BD53" s="122"/>
      <c r="BE53" s="122"/>
      <c r="BF53" s="222"/>
      <c r="BG53" s="9"/>
    </row>
    <row r="54" spans="1:59" ht="11.25">
      <c r="A54" s="10">
        <v>51</v>
      </c>
      <c r="B54" s="118">
        <f t="shared" si="1"/>
        <v>17</v>
      </c>
      <c r="C54" s="286"/>
      <c r="D54" s="119" t="str">
        <f>IF(DataInput[[#This Row],[80% BW]]="","",INDEX(MouseList[],MATCH(DataInput[[#This Row],[Mouse '#]],MouseList[Mouse '#],0),MATCH(DataInput[[#Headers],[Sort '#]],MouseList[#Headers],0)))</f>
        <v/>
      </c>
      <c r="E54" s="119" t="str">
        <f>IF(DataInput[[#This Row],[80% BW]]="","",INDEX(MouseList[],MATCH(DataInput[[#This Row],[Mouse '#]],MouseList[Mouse '#],0),MATCH(DataInput[[#Headers],[Group]],MouseList[#Headers],0)))</f>
        <v/>
      </c>
      <c r="F54" s="120" t="str">
        <f t="shared" si="3"/>
        <v>B</v>
      </c>
      <c r="G54" s="121" t="str">
        <f>IFERROR(IF(DataInput[[#This Row],[0]]="",IF(DataInput[[#This Row],[1]]=0,"",DataInput[[#This Row],[1]]*0.8),DataInput[[#This Row],[0]]*0.8),"")</f>
        <v/>
      </c>
      <c r="H54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54" s="215"/>
      <c r="J54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54" s="219"/>
      <c r="L54" s="123"/>
      <c r="M54" s="158"/>
      <c r="N54" s="291">
        <v>2.0099999999999998</v>
      </c>
      <c r="O54" s="291">
        <v>2.02</v>
      </c>
      <c r="P54" s="291">
        <v>2.0299999999999998</v>
      </c>
      <c r="Q54" s="291">
        <v>1.49</v>
      </c>
      <c r="R54" s="291">
        <v>1.94</v>
      </c>
      <c r="S54" s="291">
        <v>2.08</v>
      </c>
      <c r="T54" s="291">
        <v>2.11</v>
      </c>
      <c r="U54" s="291">
        <v>2.65</v>
      </c>
      <c r="V54" s="291">
        <v>3.01</v>
      </c>
      <c r="W54" s="291">
        <v>4.2699999999999996</v>
      </c>
      <c r="X54" s="291">
        <v>5.07</v>
      </c>
      <c r="Y54" s="291">
        <v>5.12</v>
      </c>
      <c r="Z54" s="291"/>
      <c r="AA54" s="291"/>
      <c r="AB54" s="291"/>
      <c r="AC54" s="291"/>
      <c r="AD54" s="291"/>
      <c r="AE54" s="291"/>
      <c r="AF54" s="291"/>
      <c r="AG54" s="291"/>
      <c r="AH54" s="122"/>
      <c r="AI54" s="122"/>
      <c r="AJ54" s="122"/>
      <c r="AK54" s="122"/>
      <c r="AL54" s="122"/>
      <c r="AM54" s="122"/>
      <c r="AN54" s="122"/>
      <c r="AO54" s="122"/>
      <c r="AP54" s="122"/>
      <c r="AQ54" s="122"/>
      <c r="AR54" s="122"/>
      <c r="AS54" s="143"/>
      <c r="AT54" s="122"/>
      <c r="AU54" s="122"/>
      <c r="AV54" s="122"/>
      <c r="AW54" s="122"/>
      <c r="AX54" s="122"/>
      <c r="AY54" s="122"/>
      <c r="AZ54" s="122"/>
      <c r="BA54" s="122"/>
      <c r="BB54" s="122"/>
      <c r="BC54" s="122"/>
      <c r="BD54" s="122"/>
      <c r="BE54" s="122"/>
      <c r="BF54" s="222"/>
      <c r="BG54" s="9"/>
    </row>
    <row r="55" spans="1:59" ht="11.25">
      <c r="A55" s="10">
        <v>52</v>
      </c>
      <c r="B55" s="118">
        <f t="shared" si="1"/>
        <v>18</v>
      </c>
      <c r="C55" s="286">
        <v>818</v>
      </c>
      <c r="D55" s="119" t="s">
        <v>3</v>
      </c>
      <c r="E55" s="119" t="s">
        <v>8</v>
      </c>
      <c r="F55" s="120" t="str">
        <f t="shared" si="3"/>
        <v>W</v>
      </c>
      <c r="G55" s="121">
        <f>IFERROR(IF(DataInput[[#This Row],[0]]="",IF(DataInput[[#This Row],[1]]=0,"",DataInput[[#This Row],[1]]*0.8),DataInput[[#This Row],[0]]*0.8),"")</f>
        <v>15.064</v>
      </c>
      <c r="H55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55" s="215"/>
      <c r="J55" s="215">
        <v>44537</v>
      </c>
      <c r="K55" s="219"/>
      <c r="L55" s="123"/>
      <c r="M55" s="158">
        <v>18.829999999999998</v>
      </c>
      <c r="N55" s="291">
        <v>19.27</v>
      </c>
      <c r="O55" s="291">
        <v>19.440000000000001</v>
      </c>
      <c r="P55" s="291">
        <v>20.059999999999999</v>
      </c>
      <c r="Q55" s="291">
        <v>20.55</v>
      </c>
      <c r="R55" s="291">
        <v>21.39</v>
      </c>
      <c r="S55" s="291">
        <v>22.04</v>
      </c>
      <c r="T55" s="291">
        <v>22.09</v>
      </c>
      <c r="U55" s="291">
        <v>21.77</v>
      </c>
      <c r="V55" s="291">
        <v>22.5</v>
      </c>
      <c r="W55" s="291">
        <v>22.33</v>
      </c>
      <c r="X55" s="291">
        <v>19.61</v>
      </c>
      <c r="Y55" s="291">
        <v>17.100000000000001</v>
      </c>
      <c r="Z55" s="291">
        <v>15.3</v>
      </c>
      <c r="AA55" s="291"/>
      <c r="AB55" s="291"/>
      <c r="AC55" s="291"/>
      <c r="AD55" s="291"/>
      <c r="AE55" s="291"/>
      <c r="AF55" s="291"/>
      <c r="AG55" s="291"/>
      <c r="AH55" s="122"/>
      <c r="AI55" s="122"/>
      <c r="AJ55" s="122"/>
      <c r="AK55" s="122"/>
      <c r="AL55" s="122"/>
      <c r="AM55" s="122"/>
      <c r="AN55" s="122"/>
      <c r="AO55" s="122"/>
      <c r="AP55" s="122"/>
      <c r="AQ55" s="122"/>
      <c r="AR55" s="122"/>
      <c r="AS55" s="143"/>
      <c r="AT55" s="122"/>
      <c r="AU55" s="122"/>
      <c r="AV55" s="122"/>
      <c r="AW55" s="122"/>
      <c r="AX55" s="122"/>
      <c r="AY55" s="122"/>
      <c r="AZ55" s="122"/>
      <c r="BA55" s="122"/>
      <c r="BB55" s="122"/>
      <c r="BC55" s="122"/>
      <c r="BD55" s="122"/>
      <c r="BE55" s="122"/>
      <c r="BF55" s="222"/>
      <c r="BG55" s="9"/>
    </row>
    <row r="56" spans="1:59" ht="11.25">
      <c r="A56" s="10">
        <v>53</v>
      </c>
      <c r="B56" s="118">
        <f t="shared" si="1"/>
        <v>18</v>
      </c>
      <c r="C56" s="286"/>
      <c r="D56" s="119" t="str">
        <f>IF(DataInput[[#This Row],[80% BW]]="","",INDEX(MouseList[],MATCH(DataInput[[#This Row],[Mouse '#]],MouseList[Mouse '#],0),MATCH(DataInput[[#Headers],[Sort '#]],MouseList[#Headers],0)))</f>
        <v/>
      </c>
      <c r="E56" s="119" t="str">
        <f>IF(DataInput[[#This Row],[80% BW]]="","",INDEX(MouseList[],MATCH(DataInput[[#This Row],[Mouse '#]],MouseList[Mouse '#],0),MATCH(DataInput[[#Headers],[Group]],MouseList[#Headers],0)))</f>
        <v/>
      </c>
      <c r="F56" s="120" t="str">
        <f t="shared" si="3"/>
        <v>A</v>
      </c>
      <c r="G56" s="121" t="str">
        <f>IFERROR(IF(DataInput[[#This Row],[0]]="",IF(DataInput[[#This Row],[1]]=0,"",DataInput[[#This Row],[1]]*0.8),DataInput[[#This Row],[0]]*0.8),"")</f>
        <v/>
      </c>
      <c r="H56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56" s="215"/>
      <c r="J56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56" s="219"/>
      <c r="L56" s="123"/>
      <c r="M56" s="158"/>
      <c r="N56" s="291">
        <v>3.65</v>
      </c>
      <c r="O56" s="291">
        <v>3.11</v>
      </c>
      <c r="P56" s="291">
        <v>3.07</v>
      </c>
      <c r="Q56" s="291">
        <v>3</v>
      </c>
      <c r="R56" s="291">
        <v>2.96</v>
      </c>
      <c r="S56" s="291">
        <v>3.27</v>
      </c>
      <c r="T56" s="291">
        <v>4.87</v>
      </c>
      <c r="U56" s="291">
        <v>4.88</v>
      </c>
      <c r="V56" s="291">
        <v>4.9800000000000004</v>
      </c>
      <c r="W56" s="291">
        <v>5.0199999999999996</v>
      </c>
      <c r="X56" s="291">
        <v>5.15</v>
      </c>
      <c r="Y56" s="291">
        <v>6.21</v>
      </c>
      <c r="Z56" s="291">
        <v>6.31</v>
      </c>
      <c r="AA56" s="291"/>
      <c r="AB56" s="291"/>
      <c r="AC56" s="291"/>
      <c r="AD56" s="291"/>
      <c r="AE56" s="291"/>
      <c r="AF56" s="291"/>
      <c r="AG56" s="291"/>
      <c r="AH56" s="122"/>
      <c r="AI56" s="122"/>
      <c r="AJ56" s="122"/>
      <c r="AK56" s="122"/>
      <c r="AL56" s="122"/>
      <c r="AM56" s="122"/>
      <c r="AN56" s="122"/>
      <c r="AO56" s="122"/>
      <c r="AP56" s="122"/>
      <c r="AQ56" s="122"/>
      <c r="AR56" s="122"/>
      <c r="AS56" s="143"/>
      <c r="AT56" s="122"/>
      <c r="AU56" s="122"/>
      <c r="AV56" s="122"/>
      <c r="AW56" s="122"/>
      <c r="AX56" s="122"/>
      <c r="AY56" s="122"/>
      <c r="AZ56" s="122"/>
      <c r="BA56" s="122"/>
      <c r="BB56" s="122"/>
      <c r="BC56" s="122"/>
      <c r="BD56" s="122"/>
      <c r="BE56" s="122"/>
      <c r="BF56" s="222"/>
      <c r="BG56" s="9"/>
    </row>
    <row r="57" spans="1:59" ht="11.25">
      <c r="A57" s="10">
        <v>54</v>
      </c>
      <c r="B57" s="118">
        <f t="shared" si="1"/>
        <v>18</v>
      </c>
      <c r="C57" s="286"/>
      <c r="D57" s="119" t="str">
        <f>IF(DataInput[[#This Row],[80% BW]]="","",INDEX(MouseList[],MATCH(DataInput[[#This Row],[Mouse '#]],MouseList[Mouse '#],0),MATCH(DataInput[[#Headers],[Sort '#]],MouseList[#Headers],0)))</f>
        <v/>
      </c>
      <c r="E57" s="119" t="str">
        <f>IF(DataInput[[#This Row],[80% BW]]="","",INDEX(MouseList[],MATCH(DataInput[[#This Row],[Mouse '#]],MouseList[Mouse '#],0),MATCH(DataInput[[#Headers],[Group]],MouseList[#Headers],0)))</f>
        <v/>
      </c>
      <c r="F57" s="120" t="str">
        <f t="shared" si="3"/>
        <v>B</v>
      </c>
      <c r="G57" s="121" t="str">
        <f>IFERROR(IF(DataInput[[#This Row],[0]]="",IF(DataInput[[#This Row],[1]]=0,"",DataInput[[#This Row],[1]]*0.8),DataInput[[#This Row],[0]]*0.8),"")</f>
        <v/>
      </c>
      <c r="H57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57" s="215"/>
      <c r="J57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57" s="219"/>
      <c r="L57" s="123"/>
      <c r="M57" s="158"/>
      <c r="N57" s="291">
        <v>1.81</v>
      </c>
      <c r="O57" s="291">
        <v>2.46</v>
      </c>
      <c r="P57" s="291">
        <v>2.21</v>
      </c>
      <c r="Q57" s="291">
        <v>2.15</v>
      </c>
      <c r="R57" s="291">
        <v>2.48</v>
      </c>
      <c r="S57" s="291">
        <v>2.2999999999999998</v>
      </c>
      <c r="T57" s="291">
        <v>2.83</v>
      </c>
      <c r="U57" s="291">
        <v>3.12</v>
      </c>
      <c r="V57" s="291">
        <v>3.42</v>
      </c>
      <c r="W57" s="291">
        <v>3.89</v>
      </c>
      <c r="X57" s="291">
        <v>4.01</v>
      </c>
      <c r="Y57" s="291">
        <v>4.53</v>
      </c>
      <c r="Z57" s="291">
        <v>4.63</v>
      </c>
      <c r="AA57" s="291"/>
      <c r="AB57" s="291"/>
      <c r="AC57" s="291"/>
      <c r="AD57" s="291"/>
      <c r="AE57" s="291"/>
      <c r="AF57" s="291"/>
      <c r="AG57" s="291"/>
      <c r="AH57" s="122"/>
      <c r="AI57" s="122"/>
      <c r="AJ57" s="122"/>
      <c r="AK57" s="122"/>
      <c r="AL57" s="122"/>
      <c r="AM57" s="122"/>
      <c r="AN57" s="122"/>
      <c r="AO57" s="122"/>
      <c r="AP57" s="122"/>
      <c r="AQ57" s="122"/>
      <c r="AR57" s="122"/>
      <c r="AS57" s="143"/>
      <c r="AT57" s="122"/>
      <c r="AU57" s="122"/>
      <c r="AV57" s="122"/>
      <c r="AW57" s="122"/>
      <c r="AX57" s="122"/>
      <c r="AY57" s="122"/>
      <c r="AZ57" s="122"/>
      <c r="BA57" s="122"/>
      <c r="BB57" s="122"/>
      <c r="BC57" s="122"/>
      <c r="BD57" s="122"/>
      <c r="BE57" s="122"/>
      <c r="BF57" s="222"/>
      <c r="BG57" s="9"/>
    </row>
    <row r="58" spans="1:59" ht="11.25">
      <c r="A58" s="10">
        <v>55</v>
      </c>
      <c r="B58" s="118">
        <f t="shared" si="1"/>
        <v>19</v>
      </c>
      <c r="C58" s="286">
        <v>819</v>
      </c>
      <c r="D58" s="119" t="s">
        <v>3</v>
      </c>
      <c r="E58" s="119" t="s">
        <v>8</v>
      </c>
      <c r="F58" s="120" t="str">
        <f t="shared" si="3"/>
        <v>W</v>
      </c>
      <c r="G58" s="121">
        <f>IFERROR(IF(DataInput[[#This Row],[0]]="",IF(DataInput[[#This Row],[1]]=0,"",DataInput[[#This Row],[1]]*0.8),DataInput[[#This Row],[0]]*0.8),"")</f>
        <v>13.032</v>
      </c>
      <c r="H58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58" s="215"/>
      <c r="J58" s="215">
        <v>44533</v>
      </c>
      <c r="K58" s="219"/>
      <c r="L58" s="123"/>
      <c r="M58" s="158">
        <v>16.29</v>
      </c>
      <c r="N58" s="291">
        <v>17.27</v>
      </c>
      <c r="O58" s="291">
        <v>17.39</v>
      </c>
      <c r="P58" s="291">
        <v>17.89</v>
      </c>
      <c r="Q58" s="291">
        <v>18.18</v>
      </c>
      <c r="R58" s="291">
        <v>18.62</v>
      </c>
      <c r="S58" s="291">
        <v>18.91</v>
      </c>
      <c r="T58" s="291">
        <v>18.670000000000002</v>
      </c>
      <c r="U58" s="291">
        <v>18.309999999999999</v>
      </c>
      <c r="V58" s="291">
        <v>18.170000000000002</v>
      </c>
      <c r="W58" s="291">
        <v>17.98</v>
      </c>
      <c r="X58" s="291">
        <v>15.86</v>
      </c>
      <c r="Y58" s="291">
        <v>15.21</v>
      </c>
      <c r="Z58" s="291"/>
      <c r="AA58" s="291"/>
      <c r="AB58" s="291"/>
      <c r="AC58" s="291"/>
      <c r="AD58" s="291"/>
      <c r="AE58" s="291"/>
      <c r="AF58" s="291"/>
      <c r="AG58" s="291"/>
      <c r="AH58" s="122"/>
      <c r="AI58" s="122"/>
      <c r="AJ58" s="122"/>
      <c r="AK58" s="122"/>
      <c r="AL58" s="122"/>
      <c r="AM58" s="122"/>
      <c r="AN58" s="122"/>
      <c r="AO58" s="122"/>
      <c r="AP58" s="122"/>
      <c r="AQ58" s="122"/>
      <c r="AR58" s="122"/>
      <c r="AS58" s="143"/>
      <c r="AT58" s="122"/>
      <c r="AU58" s="122"/>
      <c r="AV58" s="122"/>
      <c r="AW58" s="122"/>
      <c r="AX58" s="122"/>
      <c r="AY58" s="122"/>
      <c r="AZ58" s="122"/>
      <c r="BA58" s="122"/>
      <c r="BB58" s="122"/>
      <c r="BC58" s="122"/>
      <c r="BD58" s="122"/>
      <c r="BE58" s="122"/>
      <c r="BF58" s="222"/>
      <c r="BG58" s="9"/>
    </row>
    <row r="59" spans="1:59" ht="11.25">
      <c r="A59" s="10">
        <v>56</v>
      </c>
      <c r="B59" s="118">
        <f t="shared" si="1"/>
        <v>19</v>
      </c>
      <c r="C59" s="286"/>
      <c r="D59" s="119" t="str">
        <f>IF(DataInput[[#This Row],[80% BW]]="","",INDEX(MouseList[],MATCH(DataInput[[#This Row],[Mouse '#]],MouseList[Mouse '#],0),MATCH(DataInput[[#Headers],[Sort '#]],MouseList[#Headers],0)))</f>
        <v/>
      </c>
      <c r="E59" s="119" t="str">
        <f>IF(DataInput[[#This Row],[80% BW]]="","",INDEX(MouseList[],MATCH(DataInput[[#This Row],[Mouse '#]],MouseList[Mouse '#],0),MATCH(DataInput[[#Headers],[Group]],MouseList[#Headers],0)))</f>
        <v/>
      </c>
      <c r="F59" s="120" t="str">
        <f t="shared" si="3"/>
        <v>A</v>
      </c>
      <c r="G59" s="121" t="str">
        <f>IFERROR(IF(DataInput[[#This Row],[0]]="",IF(DataInput[[#This Row],[1]]=0,"",DataInput[[#This Row],[1]]*0.8),DataInput[[#This Row],[0]]*0.8),"")</f>
        <v/>
      </c>
      <c r="H59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59" s="215"/>
      <c r="J59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59" s="219"/>
      <c r="L59" s="123"/>
      <c r="M59" s="158"/>
      <c r="N59" s="291">
        <v>3.76</v>
      </c>
      <c r="O59" s="291">
        <v>3.03</v>
      </c>
      <c r="P59" s="291">
        <v>2.66</v>
      </c>
      <c r="Q59" s="291">
        <v>3.32</v>
      </c>
      <c r="R59" s="291">
        <v>3.65</v>
      </c>
      <c r="S59" s="291">
        <v>4.5199999999999996</v>
      </c>
      <c r="T59" s="291">
        <v>5.91</v>
      </c>
      <c r="U59" s="291">
        <v>5.56</v>
      </c>
      <c r="V59" s="291">
        <v>5.48</v>
      </c>
      <c r="W59" s="291">
        <v>5.58</v>
      </c>
      <c r="X59" s="291">
        <v>5.56</v>
      </c>
      <c r="Y59" s="291">
        <v>5.72</v>
      </c>
      <c r="Z59" s="291"/>
      <c r="AA59" s="291"/>
      <c r="AB59" s="291"/>
      <c r="AC59" s="291"/>
      <c r="AD59" s="291"/>
      <c r="AE59" s="291"/>
      <c r="AF59" s="291"/>
      <c r="AG59" s="291"/>
      <c r="AH59" s="122"/>
      <c r="AI59" s="122"/>
      <c r="AJ59" s="122"/>
      <c r="AK59" s="122"/>
      <c r="AL59" s="122"/>
      <c r="AM59" s="122"/>
      <c r="AN59" s="122"/>
      <c r="AO59" s="122"/>
      <c r="AP59" s="122"/>
      <c r="AQ59" s="122"/>
      <c r="AR59" s="122"/>
      <c r="AS59" s="143"/>
      <c r="AT59" s="122"/>
      <c r="AU59" s="122"/>
      <c r="AV59" s="122"/>
      <c r="AW59" s="122"/>
      <c r="AX59" s="122"/>
      <c r="AY59" s="122"/>
      <c r="AZ59" s="122"/>
      <c r="BA59" s="122"/>
      <c r="BB59" s="122"/>
      <c r="BC59" s="122"/>
      <c r="BD59" s="122"/>
      <c r="BE59" s="122"/>
      <c r="BF59" s="222"/>
      <c r="BG59" s="9"/>
    </row>
    <row r="60" spans="1:59" ht="11.25">
      <c r="A60" s="10">
        <v>57</v>
      </c>
      <c r="B60" s="118">
        <f t="shared" si="1"/>
        <v>19</v>
      </c>
      <c r="C60" s="286"/>
      <c r="D60" s="119" t="str">
        <f>IF(DataInput[[#This Row],[80% BW]]="","",INDEX(MouseList[],MATCH(DataInput[[#This Row],[Mouse '#]],MouseList[Mouse '#],0),MATCH(DataInput[[#Headers],[Sort '#]],MouseList[#Headers],0)))</f>
        <v/>
      </c>
      <c r="E60" s="119" t="str">
        <f>IF(DataInput[[#This Row],[80% BW]]="","",INDEX(MouseList[],MATCH(DataInput[[#This Row],[Mouse '#]],MouseList[Mouse '#],0),MATCH(DataInput[[#Headers],[Group]],MouseList[#Headers],0)))</f>
        <v/>
      </c>
      <c r="F60" s="120" t="str">
        <f t="shared" si="3"/>
        <v>B</v>
      </c>
      <c r="G60" s="121" t="str">
        <f>IFERROR(IF(DataInput[[#This Row],[0]]="",IF(DataInput[[#This Row],[1]]=0,"",DataInput[[#This Row],[1]]*0.8),DataInput[[#This Row],[0]]*0.8),"")</f>
        <v/>
      </c>
      <c r="H60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60" s="215"/>
      <c r="J60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60" s="219"/>
      <c r="L60" s="123"/>
      <c r="M60" s="158"/>
      <c r="N60" s="291">
        <v>1.77</v>
      </c>
      <c r="O60" s="291">
        <v>1.8</v>
      </c>
      <c r="P60" s="291">
        <v>2.08</v>
      </c>
      <c r="Q60" s="291">
        <v>2.2999999999999998</v>
      </c>
      <c r="R60" s="291">
        <v>2.38</v>
      </c>
      <c r="S60" s="291">
        <v>2.5099999999999998</v>
      </c>
      <c r="T60" s="291">
        <v>2.89</v>
      </c>
      <c r="U60" s="291">
        <v>3.4</v>
      </c>
      <c r="V60" s="291">
        <v>3.45</v>
      </c>
      <c r="W60" s="291">
        <v>4.2300000000000004</v>
      </c>
      <c r="X60" s="291">
        <v>4.32</v>
      </c>
      <c r="Y60" s="291">
        <v>4.53</v>
      </c>
      <c r="Z60" s="291"/>
      <c r="AA60" s="291"/>
      <c r="AB60" s="291"/>
      <c r="AC60" s="291"/>
      <c r="AD60" s="291"/>
      <c r="AE60" s="291"/>
      <c r="AF60" s="291"/>
      <c r="AG60" s="291"/>
      <c r="AH60" s="122"/>
      <c r="AI60" s="122"/>
      <c r="AJ60" s="122"/>
      <c r="AK60" s="122"/>
      <c r="AL60" s="122"/>
      <c r="AM60" s="122"/>
      <c r="AN60" s="122"/>
      <c r="AO60" s="122"/>
      <c r="AP60" s="122"/>
      <c r="AQ60" s="122"/>
      <c r="AR60" s="122"/>
      <c r="AS60" s="143"/>
      <c r="AT60" s="122"/>
      <c r="AU60" s="122"/>
      <c r="AV60" s="122"/>
      <c r="AW60" s="122"/>
      <c r="AX60" s="122"/>
      <c r="AY60" s="122"/>
      <c r="AZ60" s="122"/>
      <c r="BA60" s="122"/>
      <c r="BB60" s="122"/>
      <c r="BC60" s="122"/>
      <c r="BD60" s="122"/>
      <c r="BE60" s="122"/>
      <c r="BF60" s="222"/>
      <c r="BG60" s="9"/>
    </row>
    <row r="61" spans="1:59" ht="11.25">
      <c r="A61" s="10">
        <v>58</v>
      </c>
      <c r="B61" s="118">
        <f t="shared" si="1"/>
        <v>20</v>
      </c>
      <c r="C61" s="286">
        <v>820</v>
      </c>
      <c r="D61" s="119" t="s">
        <v>3</v>
      </c>
      <c r="E61" s="119" t="s">
        <v>8</v>
      </c>
      <c r="F61" s="120" t="str">
        <f t="shared" si="3"/>
        <v>W</v>
      </c>
      <c r="G61" s="121">
        <f>IFERROR(IF(DataInput[[#This Row],[0]]="",IF(DataInput[[#This Row],[1]]=0,"",DataInput[[#This Row],[1]]*0.8),DataInput[[#This Row],[0]]*0.8),"")</f>
        <v>14.103999999999999</v>
      </c>
      <c r="H61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61" s="215"/>
      <c r="J61" s="215">
        <v>44537</v>
      </c>
      <c r="K61" s="219"/>
      <c r="L61" s="123"/>
      <c r="M61" s="158">
        <v>17.63</v>
      </c>
      <c r="N61" s="291">
        <v>20</v>
      </c>
      <c r="O61" s="291">
        <v>21.06</v>
      </c>
      <c r="P61" s="291">
        <v>21.52</v>
      </c>
      <c r="Q61" s="291">
        <v>22.28</v>
      </c>
      <c r="R61" s="291">
        <v>22.52</v>
      </c>
      <c r="S61" s="291">
        <v>24.15</v>
      </c>
      <c r="T61" s="291">
        <v>24.15</v>
      </c>
      <c r="U61" s="291">
        <v>24.63</v>
      </c>
      <c r="V61" s="291">
        <v>25.15</v>
      </c>
      <c r="W61" s="291">
        <v>25.25</v>
      </c>
      <c r="X61" s="291">
        <v>22.35</v>
      </c>
      <c r="Y61" s="291">
        <v>20.6</v>
      </c>
      <c r="Z61" s="291">
        <v>18.100000000000001</v>
      </c>
      <c r="AA61" s="291"/>
      <c r="AB61" s="291"/>
      <c r="AC61" s="291"/>
      <c r="AD61" s="291"/>
      <c r="AE61" s="291"/>
      <c r="AF61" s="291"/>
      <c r="AG61" s="291"/>
      <c r="AH61" s="122"/>
      <c r="AI61" s="122"/>
      <c r="AJ61" s="122"/>
      <c r="AK61" s="122"/>
      <c r="AL61" s="122"/>
      <c r="AM61" s="122"/>
      <c r="AN61" s="122"/>
      <c r="AO61" s="122"/>
      <c r="AP61" s="122"/>
      <c r="AQ61" s="122"/>
      <c r="AR61" s="122"/>
      <c r="AS61" s="143"/>
      <c r="AT61" s="122"/>
      <c r="AU61" s="122"/>
      <c r="AV61" s="122"/>
      <c r="AW61" s="122"/>
      <c r="AX61" s="122"/>
      <c r="AY61" s="122"/>
      <c r="AZ61" s="122"/>
      <c r="BA61" s="122"/>
      <c r="BB61" s="122"/>
      <c r="BC61" s="122"/>
      <c r="BD61" s="122"/>
      <c r="BE61" s="122"/>
      <c r="BF61" s="222"/>
      <c r="BG61" s="9"/>
    </row>
    <row r="62" spans="1:59" ht="11.25">
      <c r="A62" s="10">
        <v>59</v>
      </c>
      <c r="B62" s="118">
        <f t="shared" si="1"/>
        <v>20</v>
      </c>
      <c r="C62" s="286"/>
      <c r="D62" s="119" t="str">
        <f>IF(DataInput[[#This Row],[80% BW]]="","",INDEX(MouseList[],MATCH(DataInput[[#This Row],[Mouse '#]],MouseList[Mouse '#],0),MATCH(DataInput[[#Headers],[Sort '#]],MouseList[#Headers],0)))</f>
        <v/>
      </c>
      <c r="E62" s="119" t="str">
        <f>IF(DataInput[[#This Row],[80% BW]]="","",INDEX(MouseList[],MATCH(DataInput[[#This Row],[Mouse '#]],MouseList[Mouse '#],0),MATCH(DataInput[[#Headers],[Group]],MouseList[#Headers],0)))</f>
        <v/>
      </c>
      <c r="F62" s="120" t="str">
        <f t="shared" si="3"/>
        <v>A</v>
      </c>
      <c r="G62" s="121" t="str">
        <f>IFERROR(IF(DataInput[[#This Row],[0]]="",IF(DataInput[[#This Row],[1]]=0,"",DataInput[[#This Row],[1]]*0.8),DataInput[[#This Row],[0]]*0.8),"")</f>
        <v/>
      </c>
      <c r="H62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62" s="215"/>
      <c r="J62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62" s="219"/>
      <c r="L62" s="123"/>
      <c r="M62" s="158"/>
      <c r="N62" s="291">
        <v>2.59</v>
      </c>
      <c r="O62" s="291">
        <v>3.62</v>
      </c>
      <c r="P62" s="291">
        <v>3.32</v>
      </c>
      <c r="Q62" s="291">
        <v>3.03</v>
      </c>
      <c r="R62" s="291">
        <v>3.66</v>
      </c>
      <c r="S62" s="291">
        <v>3.75</v>
      </c>
      <c r="T62" s="291">
        <v>5.03</v>
      </c>
      <c r="U62" s="291">
        <v>5.19</v>
      </c>
      <c r="V62" s="291">
        <v>5.2</v>
      </c>
      <c r="W62" s="291">
        <v>5.57</v>
      </c>
      <c r="X62" s="291">
        <v>5.6</v>
      </c>
      <c r="Y62" s="291">
        <v>6.31</v>
      </c>
      <c r="Z62" s="291">
        <v>6.7</v>
      </c>
      <c r="AA62" s="291"/>
      <c r="AB62" s="291"/>
      <c r="AC62" s="291"/>
      <c r="AD62" s="291"/>
      <c r="AE62" s="291"/>
      <c r="AF62" s="291"/>
      <c r="AG62" s="291"/>
      <c r="AH62" s="122"/>
      <c r="AI62" s="122"/>
      <c r="AJ62" s="122"/>
      <c r="AK62" s="122"/>
      <c r="AL62" s="122"/>
      <c r="AM62" s="122"/>
      <c r="AN62" s="122"/>
      <c r="AO62" s="122"/>
      <c r="AP62" s="122"/>
      <c r="AQ62" s="122"/>
      <c r="AR62" s="122"/>
      <c r="AS62" s="143"/>
      <c r="AT62" s="122"/>
      <c r="AU62" s="122"/>
      <c r="AV62" s="122"/>
      <c r="AW62" s="122"/>
      <c r="AX62" s="122"/>
      <c r="AY62" s="122"/>
      <c r="AZ62" s="122"/>
      <c r="BA62" s="122"/>
      <c r="BB62" s="122"/>
      <c r="BC62" s="122"/>
      <c r="BD62" s="122"/>
      <c r="BE62" s="122"/>
      <c r="BF62" s="222"/>
      <c r="BG62" s="9"/>
    </row>
    <row r="63" spans="1:59" ht="11.25">
      <c r="A63" s="10">
        <v>60</v>
      </c>
      <c r="B63" s="118">
        <f t="shared" si="1"/>
        <v>20</v>
      </c>
      <c r="C63" s="286"/>
      <c r="D63" s="119" t="str">
        <f>IF(DataInput[[#This Row],[80% BW]]="","",INDEX(MouseList[],MATCH(DataInput[[#This Row],[Mouse '#]],MouseList[Mouse '#],0),MATCH(DataInput[[#Headers],[Sort '#]],MouseList[#Headers],0)))</f>
        <v/>
      </c>
      <c r="E63" s="119" t="str">
        <f>IF(DataInput[[#This Row],[80% BW]]="","",INDEX(MouseList[],MATCH(DataInput[[#This Row],[Mouse '#]],MouseList[Mouse '#],0),MATCH(DataInput[[#Headers],[Group]],MouseList[#Headers],0)))</f>
        <v/>
      </c>
      <c r="F63" s="120" t="str">
        <f t="shared" si="3"/>
        <v>B</v>
      </c>
      <c r="G63" s="121" t="str">
        <f>IFERROR(IF(DataInput[[#This Row],[0]]="",IF(DataInput[[#This Row],[1]]=0,"",DataInput[[#This Row],[1]]*0.8),DataInput[[#This Row],[0]]*0.8),"")</f>
        <v/>
      </c>
      <c r="H63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63" s="215"/>
      <c r="J63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63" s="219"/>
      <c r="L63" s="123"/>
      <c r="M63" s="158"/>
      <c r="N63" s="291">
        <v>1.43</v>
      </c>
      <c r="O63" s="291">
        <v>2.29</v>
      </c>
      <c r="P63" s="291">
        <v>2.4300000000000002</v>
      </c>
      <c r="Q63" s="291">
        <v>1.92</v>
      </c>
      <c r="R63" s="291">
        <v>2.1</v>
      </c>
      <c r="S63" s="291">
        <v>2</v>
      </c>
      <c r="T63" s="291">
        <v>2.9</v>
      </c>
      <c r="U63" s="291">
        <v>3.18</v>
      </c>
      <c r="V63" s="291">
        <v>3.21</v>
      </c>
      <c r="W63" s="291">
        <v>4.0199999999999996</v>
      </c>
      <c r="X63" s="291">
        <v>4.25</v>
      </c>
      <c r="Y63" s="291">
        <v>4.5599999999999996</v>
      </c>
      <c r="Z63" s="291">
        <v>5.0199999999999996</v>
      </c>
      <c r="AA63" s="291"/>
      <c r="AB63" s="291"/>
      <c r="AC63" s="291"/>
      <c r="AD63" s="291"/>
      <c r="AE63" s="291"/>
      <c r="AF63" s="291"/>
      <c r="AG63" s="291"/>
      <c r="AH63" s="122"/>
      <c r="AI63" s="122"/>
      <c r="AJ63" s="122"/>
      <c r="AK63" s="122"/>
      <c r="AL63" s="122"/>
      <c r="AM63" s="122"/>
      <c r="AN63" s="122"/>
      <c r="AO63" s="122"/>
      <c r="AP63" s="122"/>
      <c r="AQ63" s="122"/>
      <c r="AR63" s="122"/>
      <c r="AS63" s="143"/>
      <c r="AT63" s="122"/>
      <c r="AU63" s="122"/>
      <c r="AV63" s="122"/>
      <c r="AW63" s="122"/>
      <c r="AX63" s="122"/>
      <c r="AY63" s="122"/>
      <c r="AZ63" s="122"/>
      <c r="BA63" s="122"/>
      <c r="BB63" s="122"/>
      <c r="BC63" s="122"/>
      <c r="BD63" s="122"/>
      <c r="BE63" s="122"/>
      <c r="BF63" s="222"/>
      <c r="BG63" s="9"/>
    </row>
    <row r="64" spans="1:59" ht="11.25">
      <c r="A64" s="10">
        <v>61</v>
      </c>
      <c r="B64" s="118">
        <f t="shared" si="1"/>
        <v>21</v>
      </c>
      <c r="C64" s="328">
        <v>821</v>
      </c>
      <c r="D64" s="119" t="s">
        <v>348</v>
      </c>
      <c r="E64" s="119" t="s">
        <v>123</v>
      </c>
      <c r="F64" s="120" t="str">
        <f t="shared" si="3"/>
        <v>W</v>
      </c>
      <c r="G64" s="121">
        <f>IFERROR(IF(DataInput[[#This Row],[0]]="",IF(DataInput[[#This Row],[1]]=0,"",DataInput[[#This Row],[1]]*0.8),DataInput[[#This Row],[0]]*0.8),"")</f>
        <v>15.103999999999999</v>
      </c>
      <c r="H64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64" s="215"/>
      <c r="J64" s="215">
        <v>44543</v>
      </c>
      <c r="K64" s="119">
        <v>747616</v>
      </c>
      <c r="L64" s="119"/>
      <c r="M64" s="158">
        <v>18.88</v>
      </c>
      <c r="N64" s="122">
        <v>19.12</v>
      </c>
      <c r="O64" s="122">
        <v>19.62</v>
      </c>
      <c r="P64" s="122">
        <v>20.2</v>
      </c>
      <c r="Q64" s="122">
        <v>20.49</v>
      </c>
      <c r="R64" s="122">
        <v>20.56</v>
      </c>
      <c r="S64" s="122">
        <v>21.1</v>
      </c>
      <c r="T64" s="122">
        <v>21.51</v>
      </c>
      <c r="U64" s="122">
        <v>21.78</v>
      </c>
      <c r="V64" s="122">
        <v>21.28</v>
      </c>
      <c r="W64" s="122">
        <v>21.49</v>
      </c>
      <c r="X64" s="122">
        <v>20.97</v>
      </c>
      <c r="Y64" s="122">
        <v>21.2</v>
      </c>
      <c r="Z64" s="122">
        <v>19.600000000000001</v>
      </c>
      <c r="AA64" s="122">
        <v>17.14</v>
      </c>
      <c r="AB64" s="122">
        <v>16.420000000000002</v>
      </c>
      <c r="AC64" s="122"/>
      <c r="AD64" s="122"/>
      <c r="AE64" s="122"/>
      <c r="AF64" s="122"/>
      <c r="AG64" s="122"/>
      <c r="AH64" s="122"/>
      <c r="AI64" s="122"/>
      <c r="AJ64" s="122"/>
      <c r="AK64" s="122"/>
      <c r="AL64" s="122"/>
      <c r="AM64" s="122"/>
      <c r="AN64" s="122"/>
      <c r="AO64" s="122"/>
      <c r="AP64" s="122"/>
      <c r="AQ64" s="122"/>
      <c r="AR64" s="122"/>
      <c r="AS64" s="143"/>
      <c r="AT64" s="122"/>
      <c r="AU64" s="122"/>
      <c r="AV64" s="122"/>
      <c r="AW64" s="122"/>
      <c r="AX64" s="122"/>
      <c r="AY64" s="122"/>
      <c r="AZ64" s="122"/>
      <c r="BA64" s="122"/>
      <c r="BB64" s="122"/>
      <c r="BC64" s="122"/>
      <c r="BD64" s="122"/>
      <c r="BE64" s="122"/>
      <c r="BF64" s="222"/>
      <c r="BG64" s="9"/>
    </row>
    <row r="65" spans="1:59" ht="11.25">
      <c r="A65" s="10">
        <v>62</v>
      </c>
      <c r="B65" s="118">
        <f t="shared" si="1"/>
        <v>21</v>
      </c>
      <c r="C65" s="328"/>
      <c r="D65" s="119" t="str">
        <f>IF(DataInput[[#This Row],[80% BW]]="","",INDEX(MouseList[],MATCH(DataInput[[#This Row],[Mouse '#]],MouseList[Mouse '#],0),MATCH(DataInput[[#Headers],[Sort '#]],MouseList[#Headers],0)))</f>
        <v/>
      </c>
      <c r="E65" s="119" t="str">
        <f>IF(DataInput[[#This Row],[80% BW]]="","",INDEX(MouseList[],MATCH(DataInput[[#This Row],[Mouse '#]],MouseList[Mouse '#],0),MATCH(DataInput[[#Headers],[Group]],MouseList[#Headers],0)))</f>
        <v/>
      </c>
      <c r="F65" s="120" t="str">
        <f t="shared" si="3"/>
        <v>A</v>
      </c>
      <c r="G65" s="121" t="str">
        <f>IFERROR(IF(DataInput[[#This Row],[0]]="",IF(DataInput[[#This Row],[1]]=0,"",DataInput[[#This Row],[1]]*0.8),DataInput[[#This Row],[0]]*0.8),"")</f>
        <v/>
      </c>
      <c r="H65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65" s="215"/>
      <c r="J65" s="215"/>
      <c r="K65" s="219"/>
      <c r="L65" s="123"/>
      <c r="M65" s="158"/>
      <c r="N65" s="122">
        <v>4.62</v>
      </c>
      <c r="O65" s="122">
        <v>3.49</v>
      </c>
      <c r="P65" s="122">
        <v>3.74</v>
      </c>
      <c r="Q65" s="122">
        <v>3.38</v>
      </c>
      <c r="R65" s="122">
        <v>3.62</v>
      </c>
      <c r="S65" s="122">
        <v>3.68</v>
      </c>
      <c r="T65" s="122">
        <v>3.81</v>
      </c>
      <c r="U65" s="122">
        <v>3.92</v>
      </c>
      <c r="V65" s="122">
        <v>4.05</v>
      </c>
      <c r="W65" s="122">
        <v>4.08</v>
      </c>
      <c r="X65" s="122">
        <v>3.87</v>
      </c>
      <c r="Y65" s="122">
        <v>4.3899999999999997</v>
      </c>
      <c r="Z65" s="122">
        <v>5.54</v>
      </c>
      <c r="AA65" s="122">
        <v>5.58</v>
      </c>
      <c r="AB65" s="122">
        <v>5.78</v>
      </c>
      <c r="AC65" s="122"/>
      <c r="AD65" s="122"/>
      <c r="AE65" s="122"/>
      <c r="AF65" s="122"/>
      <c r="AG65" s="122"/>
      <c r="AH65" s="122"/>
      <c r="AI65" s="122"/>
      <c r="AJ65" s="122"/>
      <c r="AK65" s="122"/>
      <c r="AL65" s="122"/>
      <c r="AM65" s="122"/>
      <c r="AN65" s="122"/>
      <c r="AO65" s="122"/>
      <c r="AP65" s="122"/>
      <c r="AQ65" s="122"/>
      <c r="AR65" s="122"/>
      <c r="AS65" s="143"/>
      <c r="AT65" s="122"/>
      <c r="AU65" s="122"/>
      <c r="AV65" s="122"/>
      <c r="AW65" s="122"/>
      <c r="AX65" s="122"/>
      <c r="AY65" s="122"/>
      <c r="AZ65" s="122"/>
      <c r="BA65" s="122"/>
      <c r="BB65" s="122"/>
      <c r="BC65" s="122"/>
      <c r="BD65" s="122"/>
      <c r="BE65" s="122"/>
      <c r="BF65" s="222"/>
      <c r="BG65" s="9"/>
    </row>
    <row r="66" spans="1:59" ht="11.25">
      <c r="A66" s="10">
        <v>63</v>
      </c>
      <c r="B66" s="118">
        <f t="shared" si="1"/>
        <v>21</v>
      </c>
      <c r="C66" s="328"/>
      <c r="D66" s="119" t="str">
        <f>IF(DataInput[[#This Row],[80% BW]]="","",INDEX(MouseList[],MATCH(DataInput[[#This Row],[Mouse '#]],MouseList[Mouse '#],0),MATCH(DataInput[[#Headers],[Sort '#]],MouseList[#Headers],0)))</f>
        <v/>
      </c>
      <c r="E66" s="119" t="str">
        <f>IF(DataInput[[#This Row],[80% BW]]="","",INDEX(MouseList[],MATCH(DataInput[[#This Row],[Mouse '#]],MouseList[Mouse '#],0),MATCH(DataInput[[#Headers],[Group]],MouseList[#Headers],0)))</f>
        <v/>
      </c>
      <c r="F66" s="120" t="str">
        <f t="shared" si="3"/>
        <v>B</v>
      </c>
      <c r="G66" s="121" t="str">
        <f>IFERROR(IF(DataInput[[#This Row],[0]]="",IF(DataInput[[#This Row],[1]]=0,"",DataInput[[#This Row],[1]]*0.8),DataInput[[#This Row],[0]]*0.8),"")</f>
        <v/>
      </c>
      <c r="H66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66" s="215"/>
      <c r="J66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66" s="219"/>
      <c r="L66" s="123"/>
      <c r="M66" s="158"/>
      <c r="N66" s="122">
        <v>2.39</v>
      </c>
      <c r="O66" s="122">
        <v>2.29</v>
      </c>
      <c r="P66" s="122">
        <v>2.11</v>
      </c>
      <c r="Q66" s="122">
        <v>2.46</v>
      </c>
      <c r="R66" s="122">
        <v>2.19</v>
      </c>
      <c r="S66" s="122">
        <v>2.62</v>
      </c>
      <c r="T66" s="122">
        <v>2.88</v>
      </c>
      <c r="U66" s="122">
        <v>2.83</v>
      </c>
      <c r="V66" s="122">
        <v>3.05</v>
      </c>
      <c r="W66" s="122">
        <v>3.12</v>
      </c>
      <c r="X66" s="122">
        <v>3.38</v>
      </c>
      <c r="Y66" s="122">
        <v>3.92</v>
      </c>
      <c r="Z66" s="122">
        <v>4.18</v>
      </c>
      <c r="AA66" s="122">
        <v>4.22</v>
      </c>
      <c r="AB66" s="122">
        <v>4.32</v>
      </c>
      <c r="AC66" s="122"/>
      <c r="AD66" s="122"/>
      <c r="AE66" s="122"/>
      <c r="AF66" s="122"/>
      <c r="AG66" s="122"/>
      <c r="AH66" s="122"/>
      <c r="AI66" s="122"/>
      <c r="AJ66" s="122"/>
      <c r="AK66" s="122"/>
      <c r="AL66" s="122"/>
      <c r="AM66" s="122"/>
      <c r="AN66" s="122"/>
      <c r="AO66" s="122"/>
      <c r="AP66" s="122"/>
      <c r="AQ66" s="122"/>
      <c r="AR66" s="122"/>
      <c r="AS66" s="143"/>
      <c r="AT66" s="122"/>
      <c r="AU66" s="122"/>
      <c r="AV66" s="122"/>
      <c r="AW66" s="122"/>
      <c r="AX66" s="122"/>
      <c r="AY66" s="122"/>
      <c r="AZ66" s="122"/>
      <c r="BA66" s="122"/>
      <c r="BB66" s="122"/>
      <c r="BC66" s="122"/>
      <c r="BD66" s="122"/>
      <c r="BE66" s="122"/>
      <c r="BF66" s="222"/>
      <c r="BG66" s="9"/>
    </row>
    <row r="67" spans="1:59" ht="11.25">
      <c r="A67" s="10">
        <v>64</v>
      </c>
      <c r="B67" s="118">
        <f t="shared" si="1"/>
        <v>22</v>
      </c>
      <c r="C67" s="328">
        <v>822</v>
      </c>
      <c r="D67" s="119" t="s">
        <v>348</v>
      </c>
      <c r="E67" s="119" t="s">
        <v>123</v>
      </c>
      <c r="F67" s="120" t="str">
        <f t="shared" si="3"/>
        <v>W</v>
      </c>
      <c r="G67" s="121">
        <f>IFERROR(IF(DataInput[[#This Row],[0]]="",IF(DataInput[[#This Row],[1]]=0,"",DataInput[[#This Row],[1]]*0.8),DataInput[[#This Row],[0]]*0.8),"")</f>
        <v>12.840000000000002</v>
      </c>
      <c r="H67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67" s="215"/>
      <c r="J67" s="215">
        <v>44543</v>
      </c>
      <c r="K67" s="219"/>
      <c r="L67" s="123"/>
      <c r="M67" s="158">
        <v>16.05</v>
      </c>
      <c r="N67" s="122">
        <v>18.93</v>
      </c>
      <c r="O67" s="122">
        <v>20.41</v>
      </c>
      <c r="P67" s="122">
        <v>21.5</v>
      </c>
      <c r="Q67" s="122">
        <v>21.84</v>
      </c>
      <c r="R67" s="122">
        <v>22.42</v>
      </c>
      <c r="S67" s="122">
        <v>22.67</v>
      </c>
      <c r="T67" s="122">
        <v>23.37</v>
      </c>
      <c r="U67" s="122">
        <v>23.93</v>
      </c>
      <c r="V67" s="122">
        <v>22.99</v>
      </c>
      <c r="W67" s="122">
        <v>20.93</v>
      </c>
      <c r="X67" s="122">
        <v>20.12</v>
      </c>
      <c r="Y67" s="122">
        <v>19.2</v>
      </c>
      <c r="Z67" s="122">
        <v>18.899999999999999</v>
      </c>
      <c r="AA67" s="122">
        <v>15.76</v>
      </c>
      <c r="AB67" s="122">
        <v>15.97</v>
      </c>
      <c r="AC67" s="122"/>
      <c r="AD67" s="122"/>
      <c r="AE67" s="122"/>
      <c r="AF67" s="122"/>
      <c r="AG67" s="122"/>
      <c r="AH67" s="122"/>
      <c r="AI67" s="122"/>
      <c r="AJ67" s="122"/>
      <c r="AK67" s="122"/>
      <c r="AL67" s="122"/>
      <c r="AM67" s="122"/>
      <c r="AN67" s="122"/>
      <c r="AO67" s="122"/>
      <c r="AP67" s="122"/>
      <c r="AQ67" s="122"/>
      <c r="AR67" s="122"/>
      <c r="AS67" s="143"/>
      <c r="AT67" s="122"/>
      <c r="AU67" s="122"/>
      <c r="AV67" s="122"/>
      <c r="AW67" s="122"/>
      <c r="AX67" s="122"/>
      <c r="AY67" s="122"/>
      <c r="AZ67" s="122"/>
      <c r="BA67" s="122"/>
      <c r="BB67" s="122"/>
      <c r="BC67" s="122"/>
      <c r="BD67" s="122"/>
      <c r="BE67" s="122"/>
      <c r="BF67" s="222"/>
      <c r="BG67" s="9"/>
    </row>
    <row r="68" spans="1:59" ht="11.25">
      <c r="A68" s="10">
        <v>65</v>
      </c>
      <c r="B68" s="118">
        <f>QUOTIENT(A68-1,3)+1</f>
        <v>22</v>
      </c>
      <c r="C68" s="328"/>
      <c r="D68" s="119" t="str">
        <f>IF(DataInput[[#This Row],[80% BW]]="","",INDEX(MouseList[],MATCH(DataInput[[#This Row],[Mouse '#]],MouseList[Mouse '#],0),MATCH(DataInput[[#Headers],[Sort '#]],MouseList[#Headers],0)))</f>
        <v/>
      </c>
      <c r="E68" s="119" t="str">
        <f>IF(DataInput[[#This Row],[80% BW]]="","",INDEX(MouseList[],MATCH(DataInput[[#This Row],[Mouse '#]],MouseList[Mouse '#],0),MATCH(DataInput[[#Headers],[Group]],MouseList[#Headers],0)))</f>
        <v/>
      </c>
      <c r="F68" s="120" t="str">
        <f t="shared" ref="F68:F83" si="4">IF(MOD(A68,3)=1,"W",IF(MOD(A68,3)=2,"A","B"))</f>
        <v>A</v>
      </c>
      <c r="G68" s="121" t="str">
        <f>IFERROR(IF(DataInput[[#This Row],[0]]="",IF(DataInput[[#This Row],[1]]=0,"",DataInput[[#This Row],[1]]*0.8),DataInput[[#This Row],[0]]*0.8),"")</f>
        <v/>
      </c>
      <c r="H68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68" s="215"/>
      <c r="J68" s="215"/>
      <c r="K68" s="219"/>
      <c r="L68" s="123"/>
      <c r="M68" s="158"/>
      <c r="N68" s="122">
        <v>3.29</v>
      </c>
      <c r="O68" s="122">
        <v>3.36</v>
      </c>
      <c r="P68" s="354">
        <v>3.6</v>
      </c>
      <c r="Q68" s="122">
        <v>3.35</v>
      </c>
      <c r="R68" s="122">
        <v>4</v>
      </c>
      <c r="S68" s="122">
        <v>3.95</v>
      </c>
      <c r="T68" s="122">
        <v>4.2699999999999996</v>
      </c>
      <c r="U68" s="122">
        <v>5.0199999999999996</v>
      </c>
      <c r="V68" s="122">
        <v>4.82</v>
      </c>
      <c r="W68" s="122">
        <v>4.83</v>
      </c>
      <c r="X68" s="122">
        <v>4.82</v>
      </c>
      <c r="Y68" s="122">
        <v>5.32</v>
      </c>
      <c r="Z68" s="122">
        <v>5.79</v>
      </c>
      <c r="AA68" s="122">
        <v>5.56</v>
      </c>
      <c r="AB68" s="122">
        <v>6.41</v>
      </c>
      <c r="AC68" s="122"/>
      <c r="AD68" s="122"/>
      <c r="AE68" s="122"/>
      <c r="AF68" s="122"/>
      <c r="AG68" s="122"/>
      <c r="AH68" s="122"/>
      <c r="AI68" s="122"/>
      <c r="AJ68" s="122"/>
      <c r="AK68" s="122"/>
      <c r="AL68" s="122"/>
      <c r="AM68" s="122"/>
      <c r="AN68" s="122"/>
      <c r="AO68" s="122"/>
      <c r="AP68" s="122"/>
      <c r="AQ68" s="122"/>
      <c r="AR68" s="122"/>
      <c r="AS68" s="143"/>
      <c r="AT68" s="122"/>
      <c r="AU68" s="122"/>
      <c r="AV68" s="122"/>
      <c r="AW68" s="122"/>
      <c r="AX68" s="122"/>
      <c r="AY68" s="122"/>
      <c r="AZ68" s="122"/>
      <c r="BA68" s="122"/>
      <c r="BB68" s="122"/>
      <c r="BC68" s="122"/>
      <c r="BD68" s="122"/>
      <c r="BE68" s="122"/>
      <c r="BF68" s="222"/>
      <c r="BG68" s="9"/>
    </row>
    <row r="69" spans="1:59" ht="11.25">
      <c r="A69" s="10">
        <v>66</v>
      </c>
      <c r="B69" s="118">
        <f t="shared" ref="B69" si="5">QUOTIENT(A69-1,3)+1</f>
        <v>22</v>
      </c>
      <c r="C69" s="328"/>
      <c r="D69" s="119" t="str">
        <f>IF(DataInput[[#This Row],[80% BW]]="","",INDEX(MouseList[],MATCH(DataInput[[#This Row],[Mouse '#]],MouseList[Mouse '#],0),MATCH(DataInput[[#Headers],[Sort '#]],MouseList[#Headers],0)))</f>
        <v/>
      </c>
      <c r="E69" s="119" t="str">
        <f>IF(DataInput[[#This Row],[80% BW]]="","",INDEX(MouseList[],MATCH(DataInput[[#This Row],[Mouse '#]],MouseList[Mouse '#],0),MATCH(DataInput[[#Headers],[Group]],MouseList[#Headers],0)))</f>
        <v/>
      </c>
      <c r="F69" s="120" t="str">
        <f t="shared" si="4"/>
        <v>B</v>
      </c>
      <c r="G69" s="121" t="str">
        <f>IFERROR(IF(DataInput[[#This Row],[0]]="",IF(DataInput[[#This Row],[1]]=0,"",DataInput[[#This Row],[1]]*0.8),DataInput[[#This Row],[0]]*0.8),"")</f>
        <v/>
      </c>
      <c r="H69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69" s="215"/>
      <c r="J69" s="215"/>
      <c r="K69" s="219"/>
      <c r="L69" s="123"/>
      <c r="M69" s="158"/>
      <c r="N69" s="122">
        <v>2.2000000000000002</v>
      </c>
      <c r="O69" s="122">
        <v>2.5099999999999998</v>
      </c>
      <c r="P69" s="122">
        <v>2.5</v>
      </c>
      <c r="Q69" s="122">
        <v>2.25</v>
      </c>
      <c r="R69" s="122">
        <v>2.74</v>
      </c>
      <c r="S69" s="122">
        <v>2.98</v>
      </c>
      <c r="T69" s="122">
        <v>3.28</v>
      </c>
      <c r="U69" s="122">
        <v>3.47</v>
      </c>
      <c r="V69" s="122">
        <v>3.72</v>
      </c>
      <c r="W69" s="122">
        <v>4.28</v>
      </c>
      <c r="X69" s="122">
        <v>4.3</v>
      </c>
      <c r="Y69" s="122">
        <v>4.72</v>
      </c>
      <c r="Z69" s="122">
        <v>4.8</v>
      </c>
      <c r="AA69" s="122">
        <v>4.9800000000000004</v>
      </c>
      <c r="AB69" s="122">
        <v>4.92</v>
      </c>
      <c r="AC69" s="122"/>
      <c r="AD69" s="122"/>
      <c r="AE69" s="122"/>
      <c r="AF69" s="122"/>
      <c r="AG69" s="122"/>
      <c r="AH69" s="122"/>
      <c r="AI69" s="122"/>
      <c r="AJ69" s="122"/>
      <c r="AK69" s="122"/>
      <c r="AL69" s="122"/>
      <c r="AM69" s="122"/>
      <c r="AN69" s="122"/>
      <c r="AO69" s="122"/>
      <c r="AP69" s="122"/>
      <c r="AQ69" s="122"/>
      <c r="AR69" s="122"/>
      <c r="AS69" s="143"/>
      <c r="AT69" s="122"/>
      <c r="AU69" s="122"/>
      <c r="AV69" s="122"/>
      <c r="AW69" s="122"/>
      <c r="AX69" s="122"/>
      <c r="AY69" s="122"/>
      <c r="AZ69" s="122"/>
      <c r="BA69" s="122"/>
      <c r="BB69" s="122"/>
      <c r="BC69" s="122"/>
      <c r="BD69" s="122"/>
      <c r="BE69" s="122"/>
      <c r="BF69" s="222"/>
      <c r="BG69" s="9"/>
    </row>
    <row r="70" spans="1:59" ht="11.25">
      <c r="A70" s="10">
        <v>67</v>
      </c>
      <c r="B70" s="118">
        <f t="shared" ref="B70:B101" si="6">QUOTIENT(A70-1,3)+1</f>
        <v>23</v>
      </c>
      <c r="C70" s="353">
        <v>823</v>
      </c>
      <c r="D70" s="333" t="s">
        <v>318</v>
      </c>
      <c r="E70" s="333" t="s">
        <v>122</v>
      </c>
      <c r="F70" s="120" t="str">
        <f t="shared" si="4"/>
        <v>W</v>
      </c>
      <c r="G70" s="121">
        <f>IFERROR(IF(DataInput[[#This Row],[0]]="",IF(DataInput[[#This Row],[1]]=0,"",DataInput[[#This Row],[1]]*0.8),DataInput[[#This Row],[0]]*0.8),"")</f>
        <v>16.52</v>
      </c>
      <c r="H70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70" s="215"/>
      <c r="J70" s="215">
        <v>44558</v>
      </c>
      <c r="K70" s="219"/>
      <c r="L70" s="123"/>
      <c r="M70" s="158">
        <v>20.65</v>
      </c>
      <c r="N70" s="122">
        <v>21.41</v>
      </c>
      <c r="O70" s="122">
        <v>21.8</v>
      </c>
      <c r="P70" s="122">
        <v>21.82</v>
      </c>
      <c r="Q70" s="122">
        <v>22.14</v>
      </c>
      <c r="R70" s="122">
        <v>22.47</v>
      </c>
      <c r="S70" s="122">
        <v>23.09</v>
      </c>
      <c r="T70" s="122">
        <v>23.3</v>
      </c>
      <c r="U70" s="122">
        <v>23.04</v>
      </c>
      <c r="V70" s="122">
        <v>23.72</v>
      </c>
      <c r="W70" s="122">
        <v>23.69</v>
      </c>
      <c r="X70" s="122">
        <v>23.91</v>
      </c>
      <c r="Y70" s="122">
        <v>24.5</v>
      </c>
      <c r="Z70" s="122">
        <v>24.1</v>
      </c>
      <c r="AA70" s="122">
        <v>24.21</v>
      </c>
      <c r="AB70" s="122">
        <v>24.27</v>
      </c>
      <c r="AC70" s="122">
        <v>22.9</v>
      </c>
      <c r="AD70" s="122">
        <v>22.1</v>
      </c>
      <c r="AE70" s="122">
        <v>21.4</v>
      </c>
      <c r="AF70" s="122">
        <v>21.5</v>
      </c>
      <c r="AG70" s="122">
        <v>19.8</v>
      </c>
      <c r="AH70" s="122"/>
      <c r="AI70" s="122"/>
      <c r="AJ70" s="122"/>
      <c r="AK70" s="122"/>
      <c r="AL70" s="122"/>
      <c r="AM70" s="122"/>
      <c r="AN70" s="122"/>
      <c r="AO70" s="122"/>
      <c r="AP70" s="122"/>
      <c r="AQ70" s="122"/>
      <c r="AR70" s="122"/>
      <c r="AS70" s="143"/>
      <c r="AT70" s="122"/>
      <c r="AU70" s="122"/>
      <c r="AV70" s="122"/>
      <c r="AW70" s="122"/>
      <c r="AX70" s="122"/>
      <c r="AY70" s="122"/>
      <c r="AZ70" s="122"/>
      <c r="BA70" s="122"/>
      <c r="BB70" s="122"/>
      <c r="BC70" s="122"/>
      <c r="BD70" s="122"/>
      <c r="BE70" s="122"/>
      <c r="BF70" s="222"/>
      <c r="BG70" s="9"/>
    </row>
    <row r="71" spans="1:59" ht="11.25">
      <c r="A71" s="10">
        <v>68</v>
      </c>
      <c r="B71" s="118">
        <f t="shared" si="6"/>
        <v>23</v>
      </c>
      <c r="C71" s="328"/>
      <c r="D71" s="119" t="str">
        <f>IF(DataInput[[#This Row],[80% BW]]="","",INDEX(MouseList[],MATCH(DataInput[[#This Row],[Mouse '#]],MouseList[Mouse '#],0),MATCH(DataInput[[#Headers],[Sort '#]],MouseList[#Headers],0)))</f>
        <v/>
      </c>
      <c r="E71" s="119" t="str">
        <f>IF(DataInput[[#This Row],[80% BW]]="","",INDEX(MouseList[],MATCH(DataInput[[#This Row],[Mouse '#]],MouseList[Mouse '#],0),MATCH(DataInput[[#Headers],[Group]],MouseList[#Headers],0)))</f>
        <v/>
      </c>
      <c r="F71" s="120" t="str">
        <f t="shared" si="4"/>
        <v>A</v>
      </c>
      <c r="G71" s="121" t="str">
        <f>IFERROR(IF(DataInput[[#This Row],[0]]="",IF(DataInput[[#This Row],[1]]=0,"",DataInput[[#This Row],[1]]*0.8),DataInput[[#This Row],[0]]*0.8),"")</f>
        <v/>
      </c>
      <c r="H71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71" s="215"/>
      <c r="J71" s="215"/>
      <c r="K71" s="219"/>
      <c r="L71" s="123"/>
      <c r="M71" s="158"/>
      <c r="N71" s="122">
        <v>4.05</v>
      </c>
      <c r="O71" s="122">
        <v>3.97</v>
      </c>
      <c r="P71" s="122">
        <v>3.61</v>
      </c>
      <c r="Q71" s="122">
        <v>3.75</v>
      </c>
      <c r="R71" s="122">
        <v>3.98</v>
      </c>
      <c r="S71" s="122">
        <v>4.24</v>
      </c>
      <c r="T71" s="122">
        <v>4.9800000000000004</v>
      </c>
      <c r="U71" s="122">
        <v>4.7300000000000004</v>
      </c>
      <c r="V71" s="122">
        <v>4.53</v>
      </c>
      <c r="W71" s="122">
        <v>4.55</v>
      </c>
      <c r="X71" s="122">
        <v>4.6900000000000004</v>
      </c>
      <c r="Y71" s="122">
        <v>4.9800000000000004</v>
      </c>
      <c r="Z71" s="122">
        <v>5.12</v>
      </c>
      <c r="AA71" s="122">
        <v>5.17</v>
      </c>
      <c r="AB71" s="122">
        <v>5.65</v>
      </c>
      <c r="AC71" s="122">
        <v>5.75</v>
      </c>
      <c r="AD71" s="122">
        <v>5.71</v>
      </c>
      <c r="AE71" s="122">
        <v>6.26</v>
      </c>
      <c r="AF71" s="122">
        <v>6.33</v>
      </c>
      <c r="AG71" s="122">
        <v>6.34</v>
      </c>
      <c r="AH71" s="122"/>
      <c r="AI71" s="122"/>
      <c r="AJ71" s="122"/>
      <c r="AK71" s="122"/>
      <c r="AL71" s="122"/>
      <c r="AM71" s="122"/>
      <c r="AN71" s="122"/>
      <c r="AO71" s="122"/>
      <c r="AP71" s="122"/>
      <c r="AQ71" s="122"/>
      <c r="AR71" s="122"/>
      <c r="AS71" s="143"/>
      <c r="AT71" s="122"/>
      <c r="AU71" s="122"/>
      <c r="AV71" s="122"/>
      <c r="AW71" s="122"/>
      <c r="AX71" s="122"/>
      <c r="AY71" s="122"/>
      <c r="AZ71" s="122"/>
      <c r="BA71" s="122"/>
      <c r="BB71" s="122"/>
      <c r="BC71" s="122"/>
      <c r="BD71" s="122"/>
      <c r="BE71" s="122"/>
      <c r="BF71" s="222"/>
      <c r="BG71" s="9"/>
    </row>
    <row r="72" spans="1:59" ht="11.25">
      <c r="A72" s="10">
        <v>69</v>
      </c>
      <c r="B72" s="118">
        <f t="shared" si="6"/>
        <v>23</v>
      </c>
      <c r="C72" s="328"/>
      <c r="D72" s="119" t="str">
        <f>IF(DataInput[[#This Row],[80% BW]]="","",INDEX(MouseList[],MATCH(DataInput[[#This Row],[Mouse '#]],MouseList[Mouse '#],0),MATCH(DataInput[[#Headers],[Sort '#]],MouseList[#Headers],0)))</f>
        <v/>
      </c>
      <c r="E72" s="119" t="str">
        <f>IF(DataInput[[#This Row],[80% BW]]="","",INDEX(MouseList[],MATCH(DataInput[[#This Row],[Mouse '#]],MouseList[Mouse '#],0),MATCH(DataInput[[#Headers],[Group]],MouseList[#Headers],0)))</f>
        <v/>
      </c>
      <c r="F72" s="120" t="str">
        <f t="shared" si="4"/>
        <v>B</v>
      </c>
      <c r="G72" s="121" t="str">
        <f>IFERROR(IF(DataInput[[#This Row],[0]]="",IF(DataInput[[#This Row],[1]]=0,"",DataInput[[#This Row],[1]]*0.8),DataInput[[#This Row],[0]]*0.8),"")</f>
        <v/>
      </c>
      <c r="H72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72" s="215"/>
      <c r="J72" s="215"/>
      <c r="K72" s="219"/>
      <c r="L72" s="123"/>
      <c r="M72" s="158"/>
      <c r="N72" s="122">
        <v>2.42</v>
      </c>
      <c r="O72" s="122">
        <v>2.21</v>
      </c>
      <c r="P72" s="122">
        <v>2.52</v>
      </c>
      <c r="Q72" s="122">
        <v>2.2400000000000002</v>
      </c>
      <c r="R72" s="122">
        <v>2.14</v>
      </c>
      <c r="S72" s="122">
        <v>2.68</v>
      </c>
      <c r="T72" s="122">
        <v>2.94</v>
      </c>
      <c r="U72" s="122">
        <v>2.52</v>
      </c>
      <c r="V72" s="122">
        <v>3.12</v>
      </c>
      <c r="W72" s="122">
        <v>3.21</v>
      </c>
      <c r="X72" s="122">
        <v>3.34</v>
      </c>
      <c r="Y72" s="122">
        <v>3.68</v>
      </c>
      <c r="Z72" s="122">
        <v>3.64</v>
      </c>
      <c r="AA72" s="122">
        <v>3.73</v>
      </c>
      <c r="AB72" s="122">
        <v>3.73</v>
      </c>
      <c r="AC72" s="122">
        <v>4.12</v>
      </c>
      <c r="AD72" s="122">
        <v>4.13</v>
      </c>
      <c r="AE72" s="122">
        <v>3.99</v>
      </c>
      <c r="AF72" s="122">
        <v>4.13</v>
      </c>
      <c r="AG72" s="122">
        <v>4.3499999999999996</v>
      </c>
      <c r="AH72" s="122"/>
      <c r="AI72" s="122"/>
      <c r="AJ72" s="122"/>
      <c r="AK72" s="122"/>
      <c r="AL72" s="122"/>
      <c r="AM72" s="122"/>
      <c r="AN72" s="122"/>
      <c r="AO72" s="122"/>
      <c r="AP72" s="122"/>
      <c r="AQ72" s="122"/>
      <c r="AR72" s="122"/>
      <c r="AS72" s="143"/>
      <c r="AT72" s="122"/>
      <c r="AU72" s="122"/>
      <c r="AV72" s="122"/>
      <c r="AW72" s="122"/>
      <c r="AX72" s="122"/>
      <c r="AY72" s="122"/>
      <c r="AZ72" s="122"/>
      <c r="BA72" s="122"/>
      <c r="BB72" s="122"/>
      <c r="BC72" s="122"/>
      <c r="BD72" s="122"/>
      <c r="BE72" s="122"/>
      <c r="BF72" s="222"/>
      <c r="BG72" s="9"/>
    </row>
    <row r="73" spans="1:59" ht="11.25">
      <c r="A73" s="10">
        <v>70</v>
      </c>
      <c r="B73" s="118">
        <f t="shared" si="6"/>
        <v>24</v>
      </c>
      <c r="C73" s="328">
        <v>824</v>
      </c>
      <c r="D73" s="119" t="s">
        <v>348</v>
      </c>
      <c r="E73" s="119" t="s">
        <v>123</v>
      </c>
      <c r="F73" s="120" t="str">
        <f t="shared" si="4"/>
        <v>W</v>
      </c>
      <c r="G73" s="121">
        <f>IFERROR(IF(DataInput[[#This Row],[0]]="",IF(DataInput[[#This Row],[1]]=0,"",DataInput[[#This Row],[1]]*0.8),DataInput[[#This Row],[0]]*0.8),"")</f>
        <v>12.216000000000001</v>
      </c>
      <c r="H73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73" s="215"/>
      <c r="J73" s="215">
        <v>44539</v>
      </c>
      <c r="K73" s="219"/>
      <c r="L73" s="123"/>
      <c r="M73" s="158">
        <v>15.27</v>
      </c>
      <c r="N73" s="122">
        <v>17.46</v>
      </c>
      <c r="O73" s="122">
        <v>19.12</v>
      </c>
      <c r="P73" s="122">
        <v>20.56</v>
      </c>
      <c r="Q73" s="122">
        <v>21.52</v>
      </c>
      <c r="R73" s="122">
        <v>21.47</v>
      </c>
      <c r="S73" s="122">
        <v>21.66</v>
      </c>
      <c r="T73" s="122">
        <v>23.14</v>
      </c>
      <c r="U73" s="122">
        <v>23.01</v>
      </c>
      <c r="V73" s="122">
        <v>23.56</v>
      </c>
      <c r="W73" s="122">
        <v>23.22</v>
      </c>
      <c r="X73" s="122">
        <v>22.24</v>
      </c>
      <c r="Y73" s="122">
        <v>22.5</v>
      </c>
      <c r="Z73" s="122">
        <v>20.100000000000001</v>
      </c>
      <c r="AA73" s="122"/>
      <c r="AB73" s="122"/>
      <c r="AC73" s="122"/>
      <c r="AD73" s="122"/>
      <c r="AE73" s="122"/>
      <c r="AF73" s="122"/>
      <c r="AG73" s="122"/>
      <c r="AH73" s="122"/>
      <c r="AI73" s="122"/>
      <c r="AJ73" s="122"/>
      <c r="AK73" s="122"/>
      <c r="AL73" s="122"/>
      <c r="AM73" s="122"/>
      <c r="AN73" s="122"/>
      <c r="AO73" s="122"/>
      <c r="AP73" s="122"/>
      <c r="AQ73" s="122"/>
      <c r="AR73" s="122"/>
      <c r="AS73" s="143"/>
      <c r="AT73" s="122"/>
      <c r="AU73" s="122"/>
      <c r="AV73" s="122"/>
      <c r="AW73" s="122"/>
      <c r="AX73" s="122"/>
      <c r="AY73" s="122"/>
      <c r="AZ73" s="122"/>
      <c r="BA73" s="122"/>
      <c r="BB73" s="122"/>
      <c r="BC73" s="122"/>
      <c r="BD73" s="122"/>
      <c r="BE73" s="122"/>
      <c r="BF73" s="222"/>
      <c r="BG73" s="9"/>
    </row>
    <row r="74" spans="1:59" ht="11.25">
      <c r="A74" s="10">
        <v>71</v>
      </c>
      <c r="B74" s="118">
        <f t="shared" si="6"/>
        <v>24</v>
      </c>
      <c r="C74" s="328"/>
      <c r="D74" s="119" t="str">
        <f>IF(DataInput[[#This Row],[80% BW]]="","",INDEX(MouseList[],MATCH(DataInput[[#This Row],[Mouse '#]],MouseList[Mouse '#],0),MATCH(DataInput[[#Headers],[Sort '#]],MouseList[#Headers],0)))</f>
        <v/>
      </c>
      <c r="E74" s="119" t="str">
        <f>IF(DataInput[[#This Row],[80% BW]]="","",INDEX(MouseList[],MATCH(DataInput[[#This Row],[Mouse '#]],MouseList[Mouse '#],0),MATCH(DataInput[[#Headers],[Group]],MouseList[#Headers],0)))</f>
        <v/>
      </c>
      <c r="F74" s="120" t="str">
        <f t="shared" si="4"/>
        <v>A</v>
      </c>
      <c r="G74" s="121" t="str">
        <f>IFERROR(IF(DataInput[[#This Row],[0]]="",IF(DataInput[[#This Row],[1]]=0,"",DataInput[[#This Row],[1]]*0.8),DataInput[[#This Row],[0]]*0.8),"")</f>
        <v/>
      </c>
      <c r="H74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74" s="215"/>
      <c r="J74" s="215"/>
      <c r="K74" s="219"/>
      <c r="L74" s="123"/>
      <c r="M74" s="158"/>
      <c r="N74" s="122">
        <v>2.86</v>
      </c>
      <c r="O74" s="122">
        <v>3.51</v>
      </c>
      <c r="P74" s="122">
        <v>3.87</v>
      </c>
      <c r="Q74" s="122">
        <v>3.84</v>
      </c>
      <c r="R74" s="122">
        <v>3.7</v>
      </c>
      <c r="S74" s="122">
        <v>4.18</v>
      </c>
      <c r="T74" s="122">
        <v>5.0599999999999996</v>
      </c>
      <c r="U74" s="122">
        <v>4.9800000000000004</v>
      </c>
      <c r="V74" s="122">
        <v>4.97</v>
      </c>
      <c r="W74" s="122">
        <v>5.08</v>
      </c>
      <c r="X74" s="122">
        <v>4.87</v>
      </c>
      <c r="Y74" s="122">
        <v>5.29</v>
      </c>
      <c r="Z74" s="122">
        <v>5.74</v>
      </c>
      <c r="AA74" s="122"/>
      <c r="AB74" s="122"/>
      <c r="AC74" s="122"/>
      <c r="AD74" s="122"/>
      <c r="AE74" s="122"/>
      <c r="AF74" s="122"/>
      <c r="AG74" s="122"/>
      <c r="AH74" s="122"/>
      <c r="AI74" s="122"/>
      <c r="AJ74" s="122"/>
      <c r="AK74" s="122"/>
      <c r="AL74" s="122"/>
      <c r="AM74" s="122"/>
      <c r="AN74" s="122"/>
      <c r="AO74" s="122"/>
      <c r="AP74" s="122"/>
      <c r="AQ74" s="122"/>
      <c r="AR74" s="122"/>
      <c r="AS74" s="143"/>
      <c r="AT74" s="122"/>
      <c r="AU74" s="122"/>
      <c r="AV74" s="122"/>
      <c r="AW74" s="122"/>
      <c r="AX74" s="122"/>
      <c r="AY74" s="122"/>
      <c r="AZ74" s="122"/>
      <c r="BA74" s="122"/>
      <c r="BB74" s="122"/>
      <c r="BC74" s="122"/>
      <c r="BD74" s="122"/>
      <c r="BE74" s="122"/>
      <c r="BF74" s="222"/>
      <c r="BG74" s="9"/>
    </row>
    <row r="75" spans="1:59" ht="11.25">
      <c r="A75" s="10">
        <v>72</v>
      </c>
      <c r="B75" s="118">
        <f t="shared" si="6"/>
        <v>24</v>
      </c>
      <c r="C75" s="328"/>
      <c r="D75" s="119" t="str">
        <f>IF(DataInput[[#This Row],[80% BW]]="","",INDEX(MouseList[],MATCH(DataInput[[#This Row],[Mouse '#]],MouseList[Mouse '#],0),MATCH(DataInput[[#Headers],[Sort '#]],MouseList[#Headers],0)))</f>
        <v/>
      </c>
      <c r="E75" s="119" t="str">
        <f>IF(DataInput[[#This Row],[80% BW]]="","",INDEX(MouseList[],MATCH(DataInput[[#This Row],[Mouse '#]],MouseList[Mouse '#],0),MATCH(DataInput[[#Headers],[Group]],MouseList[#Headers],0)))</f>
        <v/>
      </c>
      <c r="F75" s="120" t="str">
        <f t="shared" si="4"/>
        <v>B</v>
      </c>
      <c r="G75" s="121" t="str">
        <f>IFERROR(IF(DataInput[[#This Row],[0]]="",IF(DataInput[[#This Row],[1]]=0,"",DataInput[[#This Row],[1]]*0.8),DataInput[[#This Row],[0]]*0.8),"")</f>
        <v/>
      </c>
      <c r="H75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75" s="215"/>
      <c r="J75" s="215"/>
      <c r="K75" s="219"/>
      <c r="L75" s="123"/>
      <c r="M75" s="158"/>
      <c r="N75" s="122">
        <v>1.79</v>
      </c>
      <c r="O75" s="122">
        <v>2.4300000000000002</v>
      </c>
      <c r="P75" s="122">
        <v>2.17</v>
      </c>
      <c r="Q75" s="122">
        <v>2.36</v>
      </c>
      <c r="R75" s="122">
        <v>2.52</v>
      </c>
      <c r="S75" s="122">
        <v>2.44</v>
      </c>
      <c r="T75" s="122">
        <v>2.87</v>
      </c>
      <c r="U75" s="122">
        <v>3.04</v>
      </c>
      <c r="V75" s="122">
        <v>3.45</v>
      </c>
      <c r="W75" s="122">
        <v>3.52</v>
      </c>
      <c r="X75" s="122">
        <v>3.6</v>
      </c>
      <c r="Y75" s="122">
        <v>3.71</v>
      </c>
      <c r="Z75" s="122">
        <v>4.17</v>
      </c>
      <c r="AA75" s="122"/>
      <c r="AB75" s="122"/>
      <c r="AC75" s="122"/>
      <c r="AD75" s="122"/>
      <c r="AE75" s="122"/>
      <c r="AF75" s="122"/>
      <c r="AG75" s="122"/>
      <c r="AH75" s="122"/>
      <c r="AI75" s="122"/>
      <c r="AJ75" s="122"/>
      <c r="AK75" s="122"/>
      <c r="AL75" s="122"/>
      <c r="AM75" s="122"/>
      <c r="AN75" s="122"/>
      <c r="AO75" s="122"/>
      <c r="AP75" s="122"/>
      <c r="AQ75" s="122"/>
      <c r="AR75" s="122"/>
      <c r="AS75" s="143"/>
      <c r="AT75" s="122"/>
      <c r="AU75" s="122"/>
      <c r="AV75" s="122"/>
      <c r="AW75" s="122"/>
      <c r="AX75" s="122"/>
      <c r="AY75" s="122"/>
      <c r="AZ75" s="122"/>
      <c r="BA75" s="122"/>
      <c r="BB75" s="122"/>
      <c r="BC75" s="122"/>
      <c r="BD75" s="122"/>
      <c r="BE75" s="122"/>
      <c r="BF75" s="222"/>
      <c r="BG75" s="9"/>
    </row>
    <row r="76" spans="1:59" ht="11.25">
      <c r="A76" s="10">
        <v>73</v>
      </c>
      <c r="B76" s="118">
        <f t="shared" si="6"/>
        <v>25</v>
      </c>
      <c r="C76" s="328">
        <v>825</v>
      </c>
      <c r="D76" s="119" t="s">
        <v>348</v>
      </c>
      <c r="E76" s="119" t="s">
        <v>123</v>
      </c>
      <c r="F76" s="120" t="str">
        <f t="shared" si="4"/>
        <v>W</v>
      </c>
      <c r="G76" s="121">
        <v>13.81</v>
      </c>
      <c r="H76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76" s="215"/>
      <c r="J76" s="215">
        <v>44558</v>
      </c>
      <c r="K76" s="219"/>
      <c r="L76" s="123"/>
      <c r="M76" s="158">
        <v>17.329999999999998</v>
      </c>
      <c r="N76" s="122">
        <v>20.2</v>
      </c>
      <c r="O76" s="122">
        <v>21.72</v>
      </c>
      <c r="P76" s="122">
        <v>22.47</v>
      </c>
      <c r="Q76" s="122">
        <v>22.72</v>
      </c>
      <c r="R76" s="122">
        <v>22.76</v>
      </c>
      <c r="S76" s="122">
        <v>23.65</v>
      </c>
      <c r="T76" s="372">
        <v>24.38</v>
      </c>
      <c r="U76" s="372">
        <v>24.52</v>
      </c>
      <c r="V76" s="355">
        <v>25.44</v>
      </c>
      <c r="W76" s="355">
        <v>25.01</v>
      </c>
      <c r="X76" s="355">
        <v>25.23</v>
      </c>
      <c r="Y76" s="122">
        <v>26.3</v>
      </c>
      <c r="Z76" s="122">
        <v>25.7</v>
      </c>
      <c r="AA76" s="122">
        <v>26.04</v>
      </c>
      <c r="AB76" s="122">
        <v>25.17</v>
      </c>
      <c r="AC76" s="122">
        <v>25</v>
      </c>
      <c r="AD76" s="122">
        <v>23.1</v>
      </c>
      <c r="AE76" s="122">
        <v>21.8</v>
      </c>
      <c r="AF76" s="122">
        <v>21.8</v>
      </c>
      <c r="AG76" s="122">
        <v>19.5</v>
      </c>
      <c r="AH76" s="122"/>
      <c r="AI76" s="122"/>
      <c r="AJ76" s="122"/>
      <c r="AK76" s="122"/>
      <c r="AL76" s="122"/>
      <c r="AM76" s="122"/>
      <c r="AN76" s="122"/>
      <c r="AO76" s="122"/>
      <c r="AP76" s="122"/>
      <c r="AQ76" s="122"/>
      <c r="AR76" s="122"/>
      <c r="AS76" s="143"/>
      <c r="AT76" s="122"/>
      <c r="AU76" s="122"/>
      <c r="AV76" s="122"/>
      <c r="AW76" s="122"/>
      <c r="AX76" s="122"/>
      <c r="AY76" s="122"/>
      <c r="AZ76" s="122"/>
      <c r="BA76" s="122"/>
      <c r="BB76" s="122"/>
      <c r="BC76" s="122"/>
      <c r="BD76" s="122"/>
      <c r="BE76" s="122"/>
      <c r="BF76" s="222"/>
      <c r="BG76" s="9"/>
    </row>
    <row r="77" spans="1:59" ht="11.25">
      <c r="A77" s="10">
        <v>74</v>
      </c>
      <c r="B77" s="118">
        <f t="shared" si="6"/>
        <v>25</v>
      </c>
      <c r="C77" s="328"/>
      <c r="D77" s="119" t="str">
        <f>IF(DataInput[[#This Row],[80% BW]]="","",INDEX(MouseList[],MATCH(DataInput[[#This Row],[Mouse '#]],MouseList[Mouse '#],0),MATCH(DataInput[[#Headers],[Sort '#]],MouseList[#Headers],0)))</f>
        <v/>
      </c>
      <c r="E77" s="119" t="str">
        <f>IF(DataInput[[#This Row],[80% BW]]="","",INDEX(MouseList[],MATCH(DataInput[[#This Row],[Mouse '#]],MouseList[Mouse '#],0),MATCH(DataInput[[#Headers],[Group]],MouseList[#Headers],0)))</f>
        <v/>
      </c>
      <c r="F77" s="120" t="str">
        <f t="shared" si="4"/>
        <v>A</v>
      </c>
      <c r="G77" s="121"/>
      <c r="H77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77" s="215"/>
      <c r="J77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77" s="219"/>
      <c r="L77" s="123"/>
      <c r="M77" s="158"/>
      <c r="N77" s="122">
        <v>3.12</v>
      </c>
      <c r="O77" s="122">
        <v>3.25</v>
      </c>
      <c r="P77" s="355">
        <v>3</v>
      </c>
      <c r="Q77" s="355">
        <v>4.28</v>
      </c>
      <c r="R77" s="355">
        <v>3.98</v>
      </c>
      <c r="S77" s="355">
        <v>3.59</v>
      </c>
      <c r="T77" s="355">
        <v>3.17</v>
      </c>
      <c r="U77" s="122">
        <v>3.52</v>
      </c>
      <c r="V77" s="355">
        <v>3.72</v>
      </c>
      <c r="W77" s="355">
        <v>3.58</v>
      </c>
      <c r="X77" s="355">
        <v>3.44</v>
      </c>
      <c r="Y77" s="122">
        <v>3.66</v>
      </c>
      <c r="Z77" s="122">
        <v>4.0599999999999996</v>
      </c>
      <c r="AA77" s="122">
        <v>4.32</v>
      </c>
      <c r="AB77" s="122">
        <v>4.57</v>
      </c>
      <c r="AC77" s="122">
        <v>5.03</v>
      </c>
      <c r="AD77" s="122">
        <v>5.35</v>
      </c>
      <c r="AE77" s="122">
        <v>5.93</v>
      </c>
      <c r="AF77" s="122">
        <v>6.11</v>
      </c>
      <c r="AG77" s="122">
        <v>6.24</v>
      </c>
      <c r="AH77" s="122"/>
      <c r="AI77" s="122"/>
      <c r="AJ77" s="122"/>
      <c r="AK77" s="122"/>
      <c r="AL77" s="122"/>
      <c r="AM77" s="122"/>
      <c r="AN77" s="122"/>
      <c r="AO77" s="122"/>
      <c r="AP77" s="122"/>
      <c r="AQ77" s="122"/>
      <c r="AR77" s="122"/>
      <c r="AS77" s="143"/>
      <c r="AT77" s="122"/>
      <c r="AU77" s="122"/>
      <c r="AV77" s="122"/>
      <c r="AW77" s="122"/>
      <c r="AX77" s="122"/>
      <c r="AY77" s="122"/>
      <c r="AZ77" s="122"/>
      <c r="BA77" s="122"/>
      <c r="BB77" s="122"/>
      <c r="BC77" s="122"/>
      <c r="BD77" s="122"/>
      <c r="BE77" s="122"/>
      <c r="BF77" s="222"/>
      <c r="BG77" s="9"/>
    </row>
    <row r="78" spans="1:59" ht="11.25">
      <c r="A78" s="10">
        <v>75</v>
      </c>
      <c r="B78" s="118">
        <f t="shared" si="6"/>
        <v>25</v>
      </c>
      <c r="C78" s="328"/>
      <c r="D78" s="119" t="str">
        <f>IF(DataInput[[#This Row],[80% BW]]="","",INDEX(MouseList[],MATCH(DataInput[[#This Row],[Mouse '#]],MouseList[Mouse '#],0),MATCH(DataInput[[#Headers],[Sort '#]],MouseList[#Headers],0)))</f>
        <v/>
      </c>
      <c r="E78" s="119" t="str">
        <f>IF(DataInput[[#This Row],[80% BW]]="","",INDEX(MouseList[],MATCH(DataInput[[#This Row],[Mouse '#]],MouseList[Mouse '#],0),MATCH(DataInput[[#Headers],[Group]],MouseList[#Headers],0)))</f>
        <v/>
      </c>
      <c r="F78" s="120" t="str">
        <f t="shared" si="4"/>
        <v>B</v>
      </c>
      <c r="G78" s="121" t="str">
        <f>IFERROR(IF(DataInput[[#This Row],[0]]="",IF(DataInput[[#This Row],[1]]=0,"",DataInput[[#This Row],[1]]*0.8),DataInput[[#This Row],[0]]*0.8),"")</f>
        <v/>
      </c>
      <c r="H78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78" s="215"/>
      <c r="J78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78" s="219"/>
      <c r="L78" s="123"/>
      <c r="M78" s="158"/>
      <c r="N78" s="122">
        <v>2.02</v>
      </c>
      <c r="O78" s="122">
        <v>2.08</v>
      </c>
      <c r="P78" s="122">
        <v>2.1</v>
      </c>
      <c r="Q78" s="122">
        <v>2.44</v>
      </c>
      <c r="R78" s="122">
        <v>2.2000000000000002</v>
      </c>
      <c r="S78" s="122">
        <v>2.2999999999999998</v>
      </c>
      <c r="T78" s="355">
        <v>2.35</v>
      </c>
      <c r="U78" s="355">
        <v>2.83</v>
      </c>
      <c r="V78" s="355">
        <v>2.82</v>
      </c>
      <c r="W78" s="355">
        <v>3.01</v>
      </c>
      <c r="X78" s="355">
        <v>2.95</v>
      </c>
      <c r="Y78" s="122">
        <v>3.12</v>
      </c>
      <c r="Z78" s="122">
        <v>3.42</v>
      </c>
      <c r="AA78" s="122">
        <v>3.47</v>
      </c>
      <c r="AB78" s="122">
        <v>3.56</v>
      </c>
      <c r="AC78" s="122">
        <v>3.78</v>
      </c>
      <c r="AD78" s="122">
        <v>3.87</v>
      </c>
      <c r="AE78" s="122">
        <v>4.62</v>
      </c>
      <c r="AF78" s="122">
        <v>4.57</v>
      </c>
      <c r="AG78" s="122">
        <v>5.12</v>
      </c>
      <c r="AH78" s="122"/>
      <c r="AI78" s="122"/>
      <c r="AJ78" s="122"/>
      <c r="AK78" s="122"/>
      <c r="AL78" s="122"/>
      <c r="AM78" s="122"/>
      <c r="AN78" s="122"/>
      <c r="AO78" s="122"/>
      <c r="AP78" s="122"/>
      <c r="AQ78" s="122"/>
      <c r="AR78" s="122"/>
      <c r="AS78" s="143"/>
      <c r="AT78" s="122"/>
      <c r="AU78" s="122"/>
      <c r="AV78" s="122"/>
      <c r="AW78" s="122"/>
      <c r="AX78" s="122"/>
      <c r="AY78" s="122"/>
      <c r="AZ78" s="122"/>
      <c r="BA78" s="122"/>
      <c r="BB78" s="122"/>
      <c r="BC78" s="122"/>
      <c r="BD78" s="122"/>
      <c r="BE78" s="122"/>
      <c r="BF78" s="222"/>
      <c r="BG78" s="9"/>
    </row>
    <row r="79" spans="1:59" ht="11.25">
      <c r="A79" s="10">
        <v>76</v>
      </c>
      <c r="B79" s="118">
        <f t="shared" si="6"/>
        <v>26</v>
      </c>
      <c r="C79" s="348">
        <v>826</v>
      </c>
      <c r="D79" s="119" t="s">
        <v>381</v>
      </c>
      <c r="E79" s="119" t="s">
        <v>125</v>
      </c>
      <c r="F79" s="120" t="str">
        <f t="shared" si="4"/>
        <v>W</v>
      </c>
      <c r="G79" s="121">
        <f>IFERROR(IF(DataInput[[#This Row],[0]]="",IF(DataInput[[#This Row],[1]]=0,"",DataInput[[#This Row],[1]]*0.8),DataInput[[#This Row],[0]]*0.8),"")</f>
        <v>13.719999999999999</v>
      </c>
      <c r="H79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79" s="215"/>
      <c r="J79" s="215">
        <v>44543</v>
      </c>
      <c r="K79" s="119">
        <v>747617</v>
      </c>
      <c r="L79" s="123"/>
      <c r="M79" s="158">
        <v>17.149999999999999</v>
      </c>
      <c r="N79" s="349">
        <v>18.91</v>
      </c>
      <c r="O79" s="349">
        <v>19.48</v>
      </c>
      <c r="P79" s="349">
        <v>19.7</v>
      </c>
      <c r="Q79" s="349">
        <v>19.79</v>
      </c>
      <c r="R79" s="349">
        <v>20.190000000000001</v>
      </c>
      <c r="S79" s="349">
        <v>21.13</v>
      </c>
      <c r="T79" s="349">
        <v>21.9</v>
      </c>
      <c r="U79" s="349">
        <v>21.99</v>
      </c>
      <c r="V79" s="349">
        <v>22.4</v>
      </c>
      <c r="W79" s="349">
        <v>21.3</v>
      </c>
      <c r="X79" s="349">
        <v>19.09</v>
      </c>
      <c r="Y79" s="349">
        <v>18.100000000000001</v>
      </c>
      <c r="Z79" s="349">
        <v>18.100000000000001</v>
      </c>
      <c r="AA79" s="349">
        <v>15.61</v>
      </c>
      <c r="AB79" s="349">
        <v>14.7</v>
      </c>
      <c r="AC79" s="349"/>
      <c r="AD79" s="349"/>
      <c r="AE79" s="349"/>
      <c r="AF79" s="349"/>
      <c r="AG79" s="349"/>
      <c r="AH79" s="122"/>
      <c r="AI79" s="122"/>
      <c r="AJ79" s="122"/>
      <c r="AK79" s="122"/>
      <c r="AL79" s="122"/>
      <c r="AM79" s="122"/>
      <c r="AN79" s="122"/>
      <c r="AO79" s="122"/>
      <c r="AP79" s="122"/>
      <c r="AQ79" s="122"/>
      <c r="AR79" s="122"/>
      <c r="AS79" s="143"/>
      <c r="AT79" s="122"/>
      <c r="AU79" s="122"/>
      <c r="AV79" s="122"/>
      <c r="AW79" s="122"/>
      <c r="AX79" s="122"/>
      <c r="AY79" s="122"/>
      <c r="AZ79" s="122"/>
      <c r="BA79" s="122"/>
      <c r="BB79" s="122"/>
      <c r="BC79" s="122"/>
      <c r="BD79" s="122"/>
      <c r="BE79" s="122"/>
      <c r="BF79" s="222"/>
      <c r="BG79" s="9"/>
    </row>
    <row r="80" spans="1:59" ht="11.25">
      <c r="A80" s="10">
        <v>77</v>
      </c>
      <c r="B80" s="118">
        <f t="shared" si="6"/>
        <v>26</v>
      </c>
      <c r="C80" s="348"/>
      <c r="D80" s="119" t="str">
        <f>IF(DataInput[[#This Row],[80% BW]]="","",INDEX(MouseList[],MATCH(DataInput[[#This Row],[Mouse '#]],MouseList[Mouse '#],0),MATCH(DataInput[[#Headers],[Sort '#]],MouseList[#Headers],0)))</f>
        <v/>
      </c>
      <c r="E80" s="119" t="str">
        <f>IF(DataInput[[#This Row],[80% BW]]="","",INDEX(MouseList[],MATCH(DataInput[[#This Row],[Mouse '#]],MouseList[Mouse '#],0),MATCH(DataInput[[#Headers],[Group]],MouseList[#Headers],0)))</f>
        <v/>
      </c>
      <c r="F80" s="120" t="str">
        <f t="shared" si="4"/>
        <v>A</v>
      </c>
      <c r="G80" s="121" t="str">
        <f>IFERROR(IF(DataInput[[#This Row],[0]]="",IF(DataInput[[#This Row],[1]]=0,"",DataInput[[#This Row],[1]]*0.8),DataInput[[#This Row],[0]]*0.8),"")</f>
        <v/>
      </c>
      <c r="H80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80" s="215"/>
      <c r="J80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80" s="219"/>
      <c r="L80" s="123"/>
      <c r="M80" s="158"/>
      <c r="N80" s="349">
        <v>2.5099999999999998</v>
      </c>
      <c r="O80" s="349">
        <v>3.32</v>
      </c>
      <c r="P80" s="349">
        <v>3.88</v>
      </c>
      <c r="Q80" s="349">
        <v>3.03</v>
      </c>
      <c r="R80" s="349">
        <v>4.01</v>
      </c>
      <c r="S80" s="349">
        <v>4.63</v>
      </c>
      <c r="T80" s="349">
        <v>4.45</v>
      </c>
      <c r="U80" s="349">
        <v>4.57</v>
      </c>
      <c r="V80" s="349">
        <v>4.37</v>
      </c>
      <c r="W80" s="349">
        <v>4.09</v>
      </c>
      <c r="X80" s="349">
        <v>4.33</v>
      </c>
      <c r="Y80" s="349">
        <v>5.28</v>
      </c>
      <c r="Z80" s="349">
        <v>5.35</v>
      </c>
      <c r="AA80" s="349">
        <v>5.72</v>
      </c>
      <c r="AB80" s="349">
        <v>5.88</v>
      </c>
      <c r="AC80" s="349"/>
      <c r="AD80" s="349"/>
      <c r="AE80" s="349"/>
      <c r="AF80" s="349"/>
      <c r="AG80" s="349"/>
      <c r="AH80" s="122"/>
      <c r="AI80" s="122"/>
      <c r="AJ80" s="122"/>
      <c r="AK80" s="122"/>
      <c r="AL80" s="122"/>
      <c r="AM80" s="122"/>
      <c r="AN80" s="122"/>
      <c r="AO80" s="122"/>
      <c r="AP80" s="122"/>
      <c r="AQ80" s="122"/>
      <c r="AR80" s="122"/>
      <c r="AS80" s="143"/>
      <c r="AT80" s="122"/>
      <c r="AU80" s="122"/>
      <c r="AV80" s="122"/>
      <c r="AW80" s="122"/>
      <c r="AX80" s="122"/>
      <c r="AY80" s="122"/>
      <c r="AZ80" s="122"/>
      <c r="BA80" s="122"/>
      <c r="BB80" s="122"/>
      <c r="BC80" s="122"/>
      <c r="BD80" s="122"/>
      <c r="BE80" s="122"/>
      <c r="BF80" s="222"/>
      <c r="BG80" s="9"/>
    </row>
    <row r="81" spans="1:59" ht="11.25">
      <c r="A81" s="10">
        <v>78</v>
      </c>
      <c r="B81" s="118">
        <f t="shared" si="6"/>
        <v>26</v>
      </c>
      <c r="C81" s="348"/>
      <c r="D81" s="119" t="str">
        <f>IF(DataInput[[#This Row],[80% BW]]="","",INDEX(MouseList[],MATCH(DataInput[[#This Row],[Mouse '#]],MouseList[Mouse '#],0),MATCH(DataInput[[#Headers],[Sort '#]],MouseList[#Headers],0)))</f>
        <v/>
      </c>
      <c r="E81" s="119" t="str">
        <f>IF(DataInput[[#This Row],[80% BW]]="","",INDEX(MouseList[],MATCH(DataInput[[#This Row],[Mouse '#]],MouseList[Mouse '#],0),MATCH(DataInput[[#Headers],[Group]],MouseList[#Headers],0)))</f>
        <v/>
      </c>
      <c r="F81" s="120" t="str">
        <f t="shared" si="4"/>
        <v>B</v>
      </c>
      <c r="G81" s="121" t="str">
        <f>IFERROR(IF(DataInput[[#This Row],[0]]="",IF(DataInput[[#This Row],[1]]=0,"",DataInput[[#This Row],[1]]*0.8),DataInput[[#This Row],[0]]*0.8),"")</f>
        <v/>
      </c>
      <c r="H81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81" s="215"/>
      <c r="J81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81" s="219"/>
      <c r="L81" s="123"/>
      <c r="M81" s="158"/>
      <c r="N81" s="349">
        <v>1.75</v>
      </c>
      <c r="O81" s="349">
        <v>2.12</v>
      </c>
      <c r="P81" s="349">
        <v>2.54</v>
      </c>
      <c r="Q81" s="349">
        <v>2.33</v>
      </c>
      <c r="R81" s="349">
        <v>2.35</v>
      </c>
      <c r="S81" s="349">
        <v>2.3199999999999998</v>
      </c>
      <c r="T81" s="349">
        <v>2.39</v>
      </c>
      <c r="U81" s="349">
        <v>3.52</v>
      </c>
      <c r="V81" s="349">
        <v>3.25</v>
      </c>
      <c r="W81" s="349">
        <v>3.32</v>
      </c>
      <c r="X81" s="349">
        <v>3.33</v>
      </c>
      <c r="Y81" s="349">
        <v>3.89</v>
      </c>
      <c r="Z81" s="349">
        <v>4.26</v>
      </c>
      <c r="AA81" s="349">
        <v>4.3600000000000003</v>
      </c>
      <c r="AB81" s="349">
        <v>4.8600000000000003</v>
      </c>
      <c r="AC81" s="349"/>
      <c r="AD81" s="349"/>
      <c r="AE81" s="349"/>
      <c r="AF81" s="349"/>
      <c r="AG81" s="349"/>
      <c r="AH81" s="122"/>
      <c r="AI81" s="122"/>
      <c r="AJ81" s="122"/>
      <c r="AK81" s="122"/>
      <c r="AL81" s="122"/>
      <c r="AM81" s="122"/>
      <c r="AN81" s="122"/>
      <c r="AO81" s="122"/>
      <c r="AP81" s="122"/>
      <c r="AQ81" s="122"/>
      <c r="AR81" s="122"/>
      <c r="AS81" s="143"/>
      <c r="AT81" s="122"/>
      <c r="AU81" s="122"/>
      <c r="AV81" s="122"/>
      <c r="AW81" s="122"/>
      <c r="AX81" s="122"/>
      <c r="AY81" s="122"/>
      <c r="AZ81" s="122"/>
      <c r="BA81" s="122"/>
      <c r="BB81" s="122"/>
      <c r="BC81" s="122"/>
      <c r="BD81" s="122"/>
      <c r="BE81" s="122"/>
      <c r="BF81" s="222"/>
      <c r="BG81" s="9"/>
    </row>
    <row r="82" spans="1:59" ht="11.25">
      <c r="A82" s="10">
        <v>79</v>
      </c>
      <c r="B82" s="118">
        <f t="shared" si="6"/>
        <v>27</v>
      </c>
      <c r="C82" s="348">
        <v>827</v>
      </c>
      <c r="D82" s="119" t="s">
        <v>381</v>
      </c>
      <c r="E82" s="119" t="s">
        <v>125</v>
      </c>
      <c r="F82" s="120" t="str">
        <f t="shared" si="4"/>
        <v>W</v>
      </c>
      <c r="G82" s="121">
        <f>IFERROR(IF(DataInput[[#This Row],[0]]="",IF(DataInput[[#This Row],[1]]=0,"",DataInput[[#This Row],[1]]*0.8),DataInput[[#This Row],[0]]*0.8),"")</f>
        <v>13.888</v>
      </c>
      <c r="H82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82" s="215"/>
      <c r="J82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82" s="219"/>
      <c r="L82" s="123"/>
      <c r="M82" s="158">
        <v>17.36</v>
      </c>
      <c r="N82" s="349">
        <v>17.43</v>
      </c>
      <c r="O82" s="349">
        <v>17.899999999999999</v>
      </c>
      <c r="P82" s="349">
        <v>18.239999999999998</v>
      </c>
      <c r="Q82" s="349">
        <v>18.3</v>
      </c>
      <c r="R82" s="349">
        <v>18.78</v>
      </c>
      <c r="S82" s="349">
        <v>18.04</v>
      </c>
      <c r="T82" s="349">
        <v>20.12</v>
      </c>
      <c r="U82" s="349">
        <v>20.05</v>
      </c>
      <c r="V82" s="349">
        <v>21.27</v>
      </c>
      <c r="W82" s="349">
        <v>21.23</v>
      </c>
      <c r="X82" s="349">
        <v>21.03</v>
      </c>
      <c r="Y82" s="349">
        <v>20.5</v>
      </c>
      <c r="Z82" s="349">
        <v>21.3</v>
      </c>
      <c r="AA82" s="349">
        <v>21.28</v>
      </c>
      <c r="AB82" s="349">
        <v>21.5</v>
      </c>
      <c r="AC82" s="349">
        <v>21</v>
      </c>
      <c r="AD82" s="349">
        <v>21.5</v>
      </c>
      <c r="AE82" s="349">
        <v>20.399999999999999</v>
      </c>
      <c r="AF82" s="349">
        <v>20.7</v>
      </c>
      <c r="AG82" s="349">
        <v>19.899999999999999</v>
      </c>
      <c r="AH82" s="122"/>
      <c r="AI82" s="122"/>
      <c r="AJ82" s="122"/>
      <c r="AK82" s="122"/>
      <c r="AL82" s="122"/>
      <c r="AM82" s="122"/>
      <c r="AN82" s="122"/>
      <c r="AO82" s="122"/>
      <c r="AP82" s="122"/>
      <c r="AQ82" s="122"/>
      <c r="AR82" s="122"/>
      <c r="AS82" s="143"/>
      <c r="AT82" s="122"/>
      <c r="AU82" s="122"/>
      <c r="AV82" s="122"/>
      <c r="AW82" s="122"/>
      <c r="AX82" s="122"/>
      <c r="AY82" s="122"/>
      <c r="AZ82" s="122"/>
      <c r="BA82" s="122"/>
      <c r="BB82" s="122"/>
      <c r="BC82" s="122"/>
      <c r="BD82" s="122"/>
      <c r="BE82" s="122"/>
      <c r="BF82" s="222"/>
      <c r="BG82" s="9"/>
    </row>
    <row r="83" spans="1:59" ht="11.25">
      <c r="A83" s="10">
        <v>80</v>
      </c>
      <c r="B83" s="118">
        <f t="shared" si="6"/>
        <v>27</v>
      </c>
      <c r="C83" s="348"/>
      <c r="D83" s="119" t="str">
        <f>IF(DataInput[[#This Row],[80% BW]]="","",INDEX(MouseList[],MATCH(DataInput[[#This Row],[Mouse '#]],MouseList[Mouse '#],0),MATCH(DataInput[[#Headers],[Sort '#]],MouseList[#Headers],0)))</f>
        <v/>
      </c>
      <c r="E83" s="119" t="str">
        <f>IF(DataInput[[#This Row],[80% BW]]="","",INDEX(MouseList[],MATCH(DataInput[[#This Row],[Mouse '#]],MouseList[Mouse '#],0),MATCH(DataInput[[#Headers],[Group]],MouseList[#Headers],0)))</f>
        <v/>
      </c>
      <c r="F83" s="120" t="str">
        <f t="shared" si="4"/>
        <v>A</v>
      </c>
      <c r="G83" s="121" t="str">
        <f>IFERROR(IF(DataInput[[#This Row],[0]]="",IF(DataInput[[#This Row],[1]]=0,"",DataInput[[#This Row],[1]]*0.8),DataInput[[#This Row],[0]]*0.8),"")</f>
        <v/>
      </c>
      <c r="H83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83" s="215"/>
      <c r="J83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83" s="219"/>
      <c r="L83" s="123"/>
      <c r="M83" s="158"/>
      <c r="N83" s="349">
        <v>3.15</v>
      </c>
      <c r="O83" s="349">
        <v>3.15</v>
      </c>
      <c r="P83" s="349">
        <v>4.3600000000000003</v>
      </c>
      <c r="Q83" s="349">
        <v>3.33</v>
      </c>
      <c r="R83" s="349">
        <v>4</v>
      </c>
      <c r="S83" s="349">
        <v>4.45</v>
      </c>
      <c r="T83" s="349">
        <v>3.27</v>
      </c>
      <c r="U83" s="349">
        <v>3.57</v>
      </c>
      <c r="V83" s="349">
        <v>3.32</v>
      </c>
      <c r="W83" s="349">
        <v>3.12</v>
      </c>
      <c r="X83" s="349">
        <v>2.93</v>
      </c>
      <c r="Y83" s="349">
        <v>3.19</v>
      </c>
      <c r="Z83" s="349">
        <v>3.15</v>
      </c>
      <c r="AA83" s="349">
        <v>3.45</v>
      </c>
      <c r="AB83" s="349">
        <v>3.48</v>
      </c>
      <c r="AC83" s="349">
        <v>3.53</v>
      </c>
      <c r="AD83" s="349">
        <v>3.54</v>
      </c>
      <c r="AE83" s="349">
        <v>4.28</v>
      </c>
      <c r="AF83" s="349">
        <v>4.47</v>
      </c>
      <c r="AG83" s="349">
        <v>4.9400000000000004</v>
      </c>
      <c r="AH83" s="122"/>
      <c r="AI83" s="122"/>
      <c r="AJ83" s="122"/>
      <c r="AK83" s="122"/>
      <c r="AL83" s="122"/>
      <c r="AM83" s="122"/>
      <c r="AN83" s="122"/>
      <c r="AO83" s="122"/>
      <c r="AP83" s="122"/>
      <c r="AQ83" s="122"/>
      <c r="AR83" s="122"/>
      <c r="AS83" s="143"/>
      <c r="AT83" s="122"/>
      <c r="AU83" s="122"/>
      <c r="AV83" s="122"/>
      <c r="AW83" s="122"/>
      <c r="AX83" s="122"/>
      <c r="AY83" s="122"/>
      <c r="AZ83" s="122"/>
      <c r="BA83" s="122"/>
      <c r="BB83" s="122"/>
      <c r="BC83" s="122"/>
      <c r="BD83" s="122"/>
      <c r="BE83" s="122"/>
      <c r="BF83" s="222"/>
      <c r="BG83" s="9"/>
    </row>
    <row r="84" spans="1:59" ht="11.25">
      <c r="A84" s="10">
        <v>81</v>
      </c>
      <c r="B84" s="118">
        <f t="shared" si="6"/>
        <v>27</v>
      </c>
      <c r="C84" s="348"/>
      <c r="D84" s="119" t="str">
        <f>IF(DataInput[[#This Row],[80% BW]]="","",INDEX(MouseList[],MATCH(DataInput[[#This Row],[Mouse '#]],MouseList[Mouse '#],0),MATCH(DataInput[[#Headers],[Sort '#]],MouseList[#Headers],0)))</f>
        <v/>
      </c>
      <c r="E84" s="119" t="str">
        <f>IF(DataInput[[#This Row],[80% BW]]="","",INDEX(MouseList[],MATCH(DataInput[[#This Row],[Mouse '#]],MouseList[Mouse '#],0),MATCH(DataInput[[#Headers],[Group]],MouseList[#Headers],0)))</f>
        <v/>
      </c>
      <c r="F84" s="120" t="str">
        <f t="shared" ref="F84:F147" si="7">IF(MOD(A84,3)=1,"W",IF(MOD(A84,3)=2,"A","B"))</f>
        <v>B</v>
      </c>
      <c r="G84" s="121" t="str">
        <f>IFERROR(IF(DataInput[[#This Row],[0]]="",IF(DataInput[[#This Row],[1]]=0,"",DataInput[[#This Row],[1]]*0.8),DataInput[[#This Row],[0]]*0.8),"")</f>
        <v/>
      </c>
      <c r="H84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84" s="215"/>
      <c r="J84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84" s="219"/>
      <c r="L84" s="123"/>
      <c r="M84" s="158"/>
      <c r="N84" s="349">
        <v>1.27</v>
      </c>
      <c r="O84" s="349">
        <v>2.09</v>
      </c>
      <c r="P84" s="349">
        <v>2.38</v>
      </c>
      <c r="Q84" s="349">
        <v>2.2000000000000002</v>
      </c>
      <c r="R84" s="349">
        <v>2.6</v>
      </c>
      <c r="S84" s="349">
        <v>2.8</v>
      </c>
      <c r="T84" s="349">
        <v>2.14</v>
      </c>
      <c r="U84" s="349">
        <v>2.73</v>
      </c>
      <c r="V84" s="349">
        <v>2.93</v>
      </c>
      <c r="W84" s="349">
        <v>2.91</v>
      </c>
      <c r="X84" s="349">
        <v>2.5099999999999998</v>
      </c>
      <c r="Y84" s="349">
        <v>2.72</v>
      </c>
      <c r="Z84" s="349">
        <v>3.15</v>
      </c>
      <c r="AA84" s="349">
        <v>3.35</v>
      </c>
      <c r="AB84" s="349">
        <v>3.34</v>
      </c>
      <c r="AC84" s="349">
        <v>3.23</v>
      </c>
      <c r="AD84" s="349">
        <v>3.25</v>
      </c>
      <c r="AE84" s="349">
        <v>3.87</v>
      </c>
      <c r="AF84" s="349">
        <v>4.03</v>
      </c>
      <c r="AG84" s="349">
        <v>4.88</v>
      </c>
      <c r="AH84" s="122"/>
      <c r="AI84" s="122"/>
      <c r="AJ84" s="122"/>
      <c r="AK84" s="122"/>
      <c r="AL84" s="122"/>
      <c r="AM84" s="122"/>
      <c r="AN84" s="122"/>
      <c r="AO84" s="122"/>
      <c r="AP84" s="122"/>
      <c r="AQ84" s="122"/>
      <c r="AR84" s="122"/>
      <c r="AS84" s="143"/>
      <c r="AT84" s="122"/>
      <c r="AU84" s="122"/>
      <c r="AV84" s="122"/>
      <c r="AW84" s="122"/>
      <c r="AX84" s="122"/>
      <c r="AY84" s="122"/>
      <c r="AZ84" s="122"/>
      <c r="BA84" s="122"/>
      <c r="BB84" s="122"/>
      <c r="BC84" s="122"/>
      <c r="BD84" s="122"/>
      <c r="BE84" s="122"/>
      <c r="BF84" s="222"/>
      <c r="BG84" s="9"/>
    </row>
    <row r="85" spans="1:59" ht="11.25">
      <c r="A85" s="10">
        <v>82</v>
      </c>
      <c r="B85" s="118">
        <f t="shared" si="6"/>
        <v>28</v>
      </c>
      <c r="C85" s="348">
        <v>828</v>
      </c>
      <c r="D85" s="119" t="s">
        <v>381</v>
      </c>
      <c r="E85" s="119" t="s">
        <v>125</v>
      </c>
      <c r="F85" s="120" t="str">
        <f t="shared" si="7"/>
        <v>W</v>
      </c>
      <c r="G85" s="121">
        <f>IFERROR(IF(DataInput[[#This Row],[0]]="",IF(DataInput[[#This Row],[1]]=0,"",DataInput[[#This Row],[1]]*0.8),DataInput[[#This Row],[0]]*0.8),"")</f>
        <v>14.512</v>
      </c>
      <c r="H85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85" s="215"/>
      <c r="J85" s="378" t="s">
        <v>394</v>
      </c>
      <c r="K85" s="219" t="s">
        <v>392</v>
      </c>
      <c r="L85" s="123"/>
      <c r="M85" s="158">
        <v>18.14</v>
      </c>
      <c r="N85" s="349">
        <v>18.72</v>
      </c>
      <c r="O85" s="349">
        <v>18.53</v>
      </c>
      <c r="P85" s="349">
        <v>18.79</v>
      </c>
      <c r="Q85" s="349">
        <v>18.809999999999999</v>
      </c>
      <c r="R85" s="349">
        <v>19.41</v>
      </c>
      <c r="S85" s="349">
        <v>19.63</v>
      </c>
      <c r="T85" s="349">
        <v>19.940000000000001</v>
      </c>
      <c r="U85" s="349">
        <v>17.7</v>
      </c>
      <c r="V85" s="122" t="s">
        <v>384</v>
      </c>
      <c r="W85" s="373"/>
      <c r="X85" s="373"/>
      <c r="Y85" s="373"/>
      <c r="Z85" s="373"/>
      <c r="AA85" s="373"/>
      <c r="AB85" s="373"/>
      <c r="AC85" s="373"/>
      <c r="AD85" s="373"/>
      <c r="AE85" s="373"/>
      <c r="AF85" s="373"/>
      <c r="AG85" s="373"/>
      <c r="AH85" s="373"/>
      <c r="AI85" s="373"/>
      <c r="AJ85" s="373"/>
      <c r="AK85" s="373"/>
      <c r="AL85" s="373"/>
      <c r="AM85" s="373"/>
      <c r="AN85" s="373"/>
      <c r="AO85" s="373"/>
      <c r="AP85" s="373"/>
      <c r="AQ85" s="373"/>
      <c r="AR85" s="373"/>
      <c r="AS85" s="374"/>
      <c r="AT85" s="373"/>
      <c r="AU85" s="122"/>
      <c r="AV85" s="122"/>
      <c r="AW85" s="122"/>
      <c r="AX85" s="122"/>
      <c r="AY85" s="122"/>
      <c r="AZ85" s="122"/>
      <c r="BA85" s="122"/>
      <c r="BB85" s="122"/>
      <c r="BC85" s="122"/>
      <c r="BD85" s="122"/>
      <c r="BE85" s="122"/>
      <c r="BF85" s="222"/>
      <c r="BG85" s="9"/>
    </row>
    <row r="86" spans="1:59" ht="11.25">
      <c r="A86" s="10">
        <v>83</v>
      </c>
      <c r="B86" s="118">
        <f t="shared" si="6"/>
        <v>28</v>
      </c>
      <c r="C86" s="348"/>
      <c r="D86" s="119" t="str">
        <f>IF(DataInput[[#This Row],[80% BW]]="","",INDEX(MouseList[],MATCH(DataInput[[#This Row],[Mouse '#]],MouseList[Mouse '#],0),MATCH(DataInput[[#Headers],[Sort '#]],MouseList[#Headers],0)))</f>
        <v/>
      </c>
      <c r="E86" s="119" t="str">
        <f>IF(DataInput[[#This Row],[80% BW]]="","",INDEX(MouseList[],MATCH(DataInput[[#This Row],[Mouse '#]],MouseList[Mouse '#],0),MATCH(DataInput[[#Headers],[Group]],MouseList[#Headers],0)))</f>
        <v/>
      </c>
      <c r="F86" s="120" t="str">
        <f t="shared" si="7"/>
        <v>A</v>
      </c>
      <c r="G86" s="121" t="str">
        <f>IFERROR(IF(DataInput[[#This Row],[0]]="",IF(DataInput[[#This Row],[1]]=0,"",DataInput[[#This Row],[1]]*0.8),DataInput[[#This Row],[0]]*0.8),"")</f>
        <v/>
      </c>
      <c r="H86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86" s="215"/>
      <c r="J86" s="215"/>
      <c r="K86" s="219"/>
      <c r="L86" s="123"/>
      <c r="M86" s="158"/>
      <c r="N86" s="349">
        <v>2.27</v>
      </c>
      <c r="O86" s="349">
        <v>3.77</v>
      </c>
      <c r="P86" s="349">
        <v>3.24</v>
      </c>
      <c r="Q86" s="349">
        <v>4.1500000000000004</v>
      </c>
      <c r="R86" s="349">
        <v>3.49</v>
      </c>
      <c r="S86" s="349">
        <v>3.83</v>
      </c>
      <c r="T86" s="349">
        <v>2.68</v>
      </c>
      <c r="U86" s="349">
        <v>2.72</v>
      </c>
      <c r="V86" s="122" t="s">
        <v>384</v>
      </c>
      <c r="W86" s="373"/>
      <c r="X86" s="373"/>
      <c r="Y86" s="373"/>
      <c r="Z86" s="373"/>
      <c r="AA86" s="373"/>
      <c r="AB86" s="373"/>
      <c r="AC86" s="373"/>
      <c r="AD86" s="373"/>
      <c r="AE86" s="373"/>
      <c r="AF86" s="373"/>
      <c r="AG86" s="373"/>
      <c r="AH86" s="373"/>
      <c r="AI86" s="373"/>
      <c r="AJ86" s="373"/>
      <c r="AK86" s="373"/>
      <c r="AL86" s="373"/>
      <c r="AM86" s="373"/>
      <c r="AN86" s="373"/>
      <c r="AO86" s="373"/>
      <c r="AP86" s="373"/>
      <c r="AQ86" s="373"/>
      <c r="AR86" s="373"/>
      <c r="AS86" s="373"/>
      <c r="AT86" s="373"/>
      <c r="AU86" s="122"/>
      <c r="AV86" s="122"/>
      <c r="AW86" s="122"/>
      <c r="AX86" s="122"/>
      <c r="AY86" s="122"/>
      <c r="AZ86" s="122"/>
      <c r="BA86" s="122"/>
      <c r="BB86" s="122"/>
      <c r="BC86" s="122"/>
      <c r="BD86" s="122"/>
      <c r="BE86" s="122"/>
      <c r="BF86" s="222"/>
      <c r="BG86" s="9"/>
    </row>
    <row r="87" spans="1:59" ht="11.25">
      <c r="A87" s="10">
        <v>84</v>
      </c>
      <c r="B87" s="118">
        <f t="shared" si="6"/>
        <v>28</v>
      </c>
      <c r="C87" s="348"/>
      <c r="D87" s="119" t="str">
        <f>IF(DataInput[[#This Row],[80% BW]]="","",INDEX(MouseList[],MATCH(DataInput[[#This Row],[Mouse '#]],MouseList[Mouse '#],0),MATCH(DataInput[[#Headers],[Sort '#]],MouseList[#Headers],0)))</f>
        <v/>
      </c>
      <c r="E87" s="119" t="str">
        <f>IF(DataInput[[#This Row],[80% BW]]="","",INDEX(MouseList[],MATCH(DataInput[[#This Row],[Mouse '#]],MouseList[Mouse '#],0),MATCH(DataInput[[#Headers],[Group]],MouseList[#Headers],0)))</f>
        <v/>
      </c>
      <c r="F87" s="120" t="str">
        <f t="shared" si="7"/>
        <v>B</v>
      </c>
      <c r="G87" s="121" t="str">
        <f>IFERROR(IF(DataInput[[#This Row],[0]]="",IF(DataInput[[#This Row],[1]]=0,"",DataInput[[#This Row],[1]]*0.8),DataInput[[#This Row],[0]]*0.8),"")</f>
        <v/>
      </c>
      <c r="H87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87" s="215"/>
      <c r="J87" s="215"/>
      <c r="K87" s="219"/>
      <c r="L87" s="123"/>
      <c r="M87" s="158"/>
      <c r="N87" s="349">
        <v>1.52</v>
      </c>
      <c r="O87" s="349">
        <v>2.08</v>
      </c>
      <c r="P87" s="349">
        <v>2.09</v>
      </c>
      <c r="Q87" s="349">
        <v>2.0099999999999998</v>
      </c>
      <c r="R87" s="349">
        <v>2.37</v>
      </c>
      <c r="S87" s="349">
        <v>2.54</v>
      </c>
      <c r="T87" s="349">
        <v>2.31</v>
      </c>
      <c r="U87" s="349">
        <v>2.31</v>
      </c>
      <c r="V87" s="122" t="s">
        <v>384</v>
      </c>
      <c r="W87" s="373"/>
      <c r="X87" s="373"/>
      <c r="Y87" s="373"/>
      <c r="Z87" s="373"/>
      <c r="AA87" s="373"/>
      <c r="AB87" s="373"/>
      <c r="AC87" s="373"/>
      <c r="AD87" s="373"/>
      <c r="AE87" s="373"/>
      <c r="AF87" s="373"/>
      <c r="AG87" s="373"/>
      <c r="AH87" s="373"/>
      <c r="AI87" s="373"/>
      <c r="AJ87" s="373"/>
      <c r="AK87" s="373"/>
      <c r="AL87" s="373"/>
      <c r="AM87" s="373"/>
      <c r="AN87" s="373"/>
      <c r="AO87" s="373"/>
      <c r="AP87" s="373"/>
      <c r="AQ87" s="373"/>
      <c r="AR87" s="373"/>
      <c r="AS87" s="373"/>
      <c r="AT87" s="373"/>
      <c r="AU87" s="122"/>
      <c r="AV87" s="122"/>
      <c r="AW87" s="122"/>
      <c r="AX87" s="122"/>
      <c r="AY87" s="122"/>
      <c r="AZ87" s="122"/>
      <c r="BA87" s="122"/>
      <c r="BB87" s="122"/>
      <c r="BC87" s="122"/>
      <c r="BD87" s="122"/>
      <c r="BE87" s="122"/>
      <c r="BF87" s="222"/>
      <c r="BG87" s="9"/>
    </row>
    <row r="88" spans="1:59" ht="11.25">
      <c r="A88" s="10">
        <v>85</v>
      </c>
      <c r="B88" s="118">
        <f t="shared" si="6"/>
        <v>29</v>
      </c>
      <c r="C88" s="348">
        <v>829</v>
      </c>
      <c r="D88" s="119" t="s">
        <v>381</v>
      </c>
      <c r="E88" s="119" t="s">
        <v>125</v>
      </c>
      <c r="F88" s="120" t="str">
        <f t="shared" si="7"/>
        <v>W</v>
      </c>
      <c r="G88" s="121">
        <f>IFERROR(IF(DataInput[[#This Row],[0]]="",IF(DataInput[[#This Row],[1]]=0,"",DataInput[[#This Row],[1]]*0.8),DataInput[[#This Row],[0]]*0.8),"")</f>
        <v>15.040000000000001</v>
      </c>
      <c r="H88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88" s="215"/>
      <c r="J88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88" s="219"/>
      <c r="L88" s="123"/>
      <c r="M88" s="158">
        <v>18.8</v>
      </c>
      <c r="N88" s="349">
        <v>19.440000000000001</v>
      </c>
      <c r="O88" s="349">
        <v>19.649999999999999</v>
      </c>
      <c r="P88" s="349">
        <v>19.8</v>
      </c>
      <c r="Q88" s="349">
        <v>18.510000000000002</v>
      </c>
      <c r="R88" s="349">
        <v>19.14</v>
      </c>
      <c r="S88" s="349">
        <v>19.45</v>
      </c>
      <c r="T88" s="349">
        <v>20.190000000000001</v>
      </c>
      <c r="U88" s="349">
        <v>21.66</v>
      </c>
      <c r="V88" s="349">
        <v>22.19</v>
      </c>
      <c r="W88" s="349">
        <v>22.25</v>
      </c>
      <c r="X88" s="349">
        <v>22.11</v>
      </c>
      <c r="Y88" s="349">
        <v>22.3</v>
      </c>
      <c r="Z88" s="349">
        <v>22.7</v>
      </c>
      <c r="AA88" s="349">
        <v>22.71</v>
      </c>
      <c r="AB88" s="349">
        <v>22.97</v>
      </c>
      <c r="AC88" s="349">
        <v>22.9</v>
      </c>
      <c r="AD88" s="349">
        <v>23.5</v>
      </c>
      <c r="AE88" s="349">
        <v>23.3</v>
      </c>
      <c r="AF88" s="349">
        <v>23.8</v>
      </c>
      <c r="AG88" s="349">
        <v>22.3</v>
      </c>
      <c r="AH88" s="122"/>
      <c r="AI88" s="122"/>
      <c r="AJ88" s="122"/>
      <c r="AK88" s="122"/>
      <c r="AL88" s="122"/>
      <c r="AM88" s="122"/>
      <c r="AN88" s="122"/>
      <c r="AO88" s="122"/>
      <c r="AP88" s="122"/>
      <c r="AQ88" s="122"/>
      <c r="AR88" s="122"/>
      <c r="AS88" s="143"/>
      <c r="AT88" s="122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222"/>
      <c r="BG88" s="9"/>
    </row>
    <row r="89" spans="1:59" ht="11.25">
      <c r="A89" s="10">
        <v>86</v>
      </c>
      <c r="B89" s="118">
        <f t="shared" si="6"/>
        <v>29</v>
      </c>
      <c r="C89" s="348"/>
      <c r="D89" s="119" t="str">
        <f>IF(DataInput[[#This Row],[80% BW]]="","",INDEX(MouseList[],MATCH(DataInput[[#This Row],[Mouse '#]],MouseList[Mouse '#],0),MATCH(DataInput[[#Headers],[Sort '#]],MouseList[#Headers],0)))</f>
        <v/>
      </c>
      <c r="E89" s="119" t="str">
        <f>IF(DataInput[[#This Row],[80% BW]]="","",INDEX(MouseList[],MATCH(DataInput[[#This Row],[Mouse '#]],MouseList[Mouse '#],0),MATCH(DataInput[[#Headers],[Group]],MouseList[#Headers],0)))</f>
        <v/>
      </c>
      <c r="F89" s="120" t="str">
        <f t="shared" si="7"/>
        <v>A</v>
      </c>
      <c r="G89" s="121" t="str">
        <f>IFERROR(IF(DataInput[[#This Row],[0]]="",IF(DataInput[[#This Row],[1]]=0,"",DataInput[[#This Row],[1]]*0.8),DataInput[[#This Row],[0]]*0.8),"")</f>
        <v/>
      </c>
      <c r="H89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89" s="215"/>
      <c r="J89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89" s="219"/>
      <c r="L89" s="123"/>
      <c r="M89" s="158"/>
      <c r="N89" s="349">
        <v>3.78</v>
      </c>
      <c r="O89" s="349">
        <v>3.86</v>
      </c>
      <c r="P89" s="349">
        <v>3.52</v>
      </c>
      <c r="Q89" s="349">
        <v>3.82</v>
      </c>
      <c r="R89" s="349">
        <v>4.7699999999999996</v>
      </c>
      <c r="S89" s="349">
        <v>4.0199999999999996</v>
      </c>
      <c r="T89" s="349">
        <v>4.0599999999999996</v>
      </c>
      <c r="U89" s="349">
        <v>3.98</v>
      </c>
      <c r="V89" s="349">
        <v>3.72</v>
      </c>
      <c r="W89" s="349">
        <v>3.63</v>
      </c>
      <c r="X89" s="349">
        <v>3.41</v>
      </c>
      <c r="Y89" s="349">
        <v>3.82</v>
      </c>
      <c r="Z89" s="349">
        <v>3.58</v>
      </c>
      <c r="AA89" s="349">
        <v>3.37</v>
      </c>
      <c r="AB89" s="349">
        <v>3.57</v>
      </c>
      <c r="AC89" s="349">
        <v>4.1100000000000003</v>
      </c>
      <c r="AD89" s="349">
        <v>4.17</v>
      </c>
      <c r="AE89" s="349">
        <v>4.53</v>
      </c>
      <c r="AF89" s="349">
        <v>4.33</v>
      </c>
      <c r="AG89" s="349">
        <v>5.01</v>
      </c>
      <c r="AH89" s="122"/>
      <c r="AI89" s="122"/>
      <c r="AJ89" s="122"/>
      <c r="AK89" s="122"/>
      <c r="AL89" s="122"/>
      <c r="AM89" s="122"/>
      <c r="AN89" s="122"/>
      <c r="AO89" s="122"/>
      <c r="AP89" s="122"/>
      <c r="AQ89" s="122"/>
      <c r="AR89" s="122"/>
      <c r="AS89" s="122"/>
      <c r="AT89" s="122"/>
      <c r="AU89" s="122"/>
      <c r="AV89" s="122"/>
      <c r="AW89" s="122"/>
      <c r="AX89" s="122"/>
      <c r="AY89" s="122"/>
      <c r="AZ89" s="122"/>
      <c r="BA89" s="122"/>
      <c r="BB89" s="122"/>
      <c r="BC89" s="122"/>
      <c r="BD89" s="122"/>
      <c r="BE89" s="122"/>
      <c r="BF89" s="222"/>
      <c r="BG89" s="9"/>
    </row>
    <row r="90" spans="1:59" ht="11.25">
      <c r="A90" s="10">
        <v>87</v>
      </c>
      <c r="B90" s="118">
        <f t="shared" si="6"/>
        <v>29</v>
      </c>
      <c r="C90" s="348"/>
      <c r="D90" s="119" t="str">
        <f>IF(DataInput[[#This Row],[80% BW]]="","",INDEX(MouseList[],MATCH(DataInput[[#This Row],[Mouse '#]],MouseList[Mouse '#],0),MATCH(DataInput[[#Headers],[Sort '#]],MouseList[#Headers],0)))</f>
        <v/>
      </c>
      <c r="E90" s="119" t="str">
        <f>IF(DataInput[[#This Row],[80% BW]]="","",INDEX(MouseList[],MATCH(DataInput[[#This Row],[Mouse '#]],MouseList[Mouse '#],0),MATCH(DataInput[[#Headers],[Group]],MouseList[#Headers],0)))</f>
        <v/>
      </c>
      <c r="F90" s="120" t="str">
        <f t="shared" si="7"/>
        <v>B</v>
      </c>
      <c r="G90" s="121" t="str">
        <f>IFERROR(IF(DataInput[[#This Row],[0]]="",IF(DataInput[[#This Row],[1]]=0,"",DataInput[[#This Row],[1]]*0.8),DataInput[[#This Row],[0]]*0.8),"")</f>
        <v/>
      </c>
      <c r="H90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90" s="215"/>
      <c r="J90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90" s="219"/>
      <c r="L90" s="123"/>
      <c r="M90" s="158"/>
      <c r="N90" s="349">
        <v>1.91</v>
      </c>
      <c r="O90" s="349">
        <v>2.19</v>
      </c>
      <c r="P90" s="349">
        <v>2.46</v>
      </c>
      <c r="Q90" s="349">
        <v>2.2200000000000002</v>
      </c>
      <c r="R90" s="349">
        <v>2.56</v>
      </c>
      <c r="S90" s="349">
        <v>2.7</v>
      </c>
      <c r="T90" s="349">
        <v>2.73</v>
      </c>
      <c r="U90" s="349">
        <v>2.92</v>
      </c>
      <c r="V90" s="349">
        <v>2.71</v>
      </c>
      <c r="W90" s="349">
        <v>2.73</v>
      </c>
      <c r="X90" s="349">
        <v>2.81</v>
      </c>
      <c r="Y90" s="349">
        <v>2.91</v>
      </c>
      <c r="Z90" s="349">
        <v>3.03</v>
      </c>
      <c r="AA90" s="349">
        <v>2.97</v>
      </c>
      <c r="AB90" s="349">
        <v>3.12</v>
      </c>
      <c r="AC90" s="349">
        <v>3.35</v>
      </c>
      <c r="AD90" s="349">
        <v>3.39</v>
      </c>
      <c r="AE90" s="349">
        <v>3.92</v>
      </c>
      <c r="AF90" s="349">
        <v>3.78</v>
      </c>
      <c r="AG90" s="349">
        <v>4.16</v>
      </c>
      <c r="AH90" s="122"/>
      <c r="AI90" s="122"/>
      <c r="AJ90" s="122"/>
      <c r="AK90" s="122"/>
      <c r="AL90" s="122"/>
      <c r="AM90" s="122"/>
      <c r="AN90" s="122"/>
      <c r="AO90" s="122"/>
      <c r="AP90" s="122"/>
      <c r="AQ90" s="122"/>
      <c r="AR90" s="122"/>
      <c r="AS90" s="122"/>
      <c r="AT90" s="122"/>
      <c r="AU90" s="122"/>
      <c r="AV90" s="122"/>
      <c r="AW90" s="122"/>
      <c r="AX90" s="122"/>
      <c r="AY90" s="122"/>
      <c r="AZ90" s="122"/>
      <c r="BA90" s="122"/>
      <c r="BB90" s="122"/>
      <c r="BC90" s="122"/>
      <c r="BD90" s="122"/>
      <c r="BE90" s="122"/>
      <c r="BF90" s="222"/>
      <c r="BG90" s="9"/>
    </row>
    <row r="91" spans="1:59" ht="11.25">
      <c r="A91" s="10">
        <v>88</v>
      </c>
      <c r="B91" s="118">
        <f t="shared" si="6"/>
        <v>30</v>
      </c>
      <c r="C91" s="348">
        <v>830</v>
      </c>
      <c r="D91" s="119" t="s">
        <v>381</v>
      </c>
      <c r="E91" s="119" t="s">
        <v>125</v>
      </c>
      <c r="F91" s="120" t="str">
        <f t="shared" si="7"/>
        <v>W</v>
      </c>
      <c r="G91" s="121">
        <f>IFERROR(IF(DataInput[[#This Row],[0]]="",IF(DataInput[[#This Row],[1]]=0,"",DataInput[[#This Row],[1]]*0.8),DataInput[[#This Row],[0]]*0.8),"")</f>
        <v>9.8800000000000008</v>
      </c>
      <c r="H91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91" s="215"/>
      <c r="J91" s="215"/>
      <c r="K91" s="219"/>
      <c r="L91" s="123"/>
      <c r="M91" s="158">
        <v>12.35</v>
      </c>
      <c r="N91" s="349">
        <v>14.14</v>
      </c>
      <c r="O91" s="349">
        <v>16.23</v>
      </c>
      <c r="P91" s="349">
        <v>17.18</v>
      </c>
      <c r="Q91" s="349">
        <v>16.82</v>
      </c>
      <c r="R91" s="349">
        <v>17.07</v>
      </c>
      <c r="S91" s="349">
        <v>17.309999999999999</v>
      </c>
      <c r="T91" s="349">
        <v>18.46</v>
      </c>
      <c r="U91" s="350">
        <v>19.98</v>
      </c>
      <c r="V91" s="350">
        <v>20.329999999999998</v>
      </c>
      <c r="W91" s="350">
        <v>20.34</v>
      </c>
      <c r="X91" s="350">
        <v>20.420000000000002</v>
      </c>
      <c r="Y91" s="349">
        <v>20.3</v>
      </c>
      <c r="Z91" s="349">
        <v>21.6</v>
      </c>
      <c r="AA91" s="349">
        <v>21.76</v>
      </c>
      <c r="AB91" s="349">
        <v>21.99</v>
      </c>
      <c r="AC91" s="349">
        <v>21.9</v>
      </c>
      <c r="AD91" s="349">
        <v>23</v>
      </c>
      <c r="AE91" s="349">
        <v>22.4</v>
      </c>
      <c r="AF91" s="349">
        <v>21.5</v>
      </c>
      <c r="AG91" s="349">
        <v>20.9</v>
      </c>
      <c r="AH91" s="122"/>
      <c r="AI91" s="122"/>
      <c r="AJ91" s="122"/>
      <c r="AK91" s="122"/>
      <c r="AL91" s="122"/>
      <c r="AM91" s="122"/>
      <c r="AN91" s="122"/>
      <c r="AO91" s="122"/>
      <c r="AP91" s="122"/>
      <c r="AQ91" s="122"/>
      <c r="AR91" s="122"/>
      <c r="AS91" s="143"/>
      <c r="AT91" s="122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222"/>
      <c r="BG91" s="9"/>
    </row>
    <row r="92" spans="1:59" ht="11.25">
      <c r="A92" s="10">
        <v>89</v>
      </c>
      <c r="B92" s="118">
        <f t="shared" si="6"/>
        <v>30</v>
      </c>
      <c r="C92" s="348"/>
      <c r="D92" s="119" t="str">
        <f>IF(DataInput[[#This Row],[80% BW]]="","",INDEX(MouseList[],MATCH(DataInput[[#This Row],[Mouse '#]],MouseList[Mouse '#],0),MATCH(DataInput[[#Headers],[Sort '#]],MouseList[#Headers],0)))</f>
        <v/>
      </c>
      <c r="E92" s="119" t="str">
        <f>IF(DataInput[[#This Row],[80% BW]]="","",INDEX(MouseList[],MATCH(DataInput[[#This Row],[Mouse '#]],MouseList[Mouse '#],0),MATCH(DataInput[[#Headers],[Group]],MouseList[#Headers],0)))</f>
        <v/>
      </c>
      <c r="F92" s="120" t="str">
        <f t="shared" si="7"/>
        <v>A</v>
      </c>
      <c r="G92" s="121" t="str">
        <f>IFERROR(IF(DataInput[[#This Row],[0]]="",IF(DataInput[[#This Row],[1]]=0,"",DataInput[[#This Row],[1]]*0.8),DataInput[[#This Row],[0]]*0.8),"")</f>
        <v/>
      </c>
      <c r="H92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92" s="215"/>
      <c r="J92" s="215"/>
      <c r="K92" s="219"/>
      <c r="L92" s="123"/>
      <c r="M92" s="158"/>
      <c r="N92" s="349">
        <v>2.61</v>
      </c>
      <c r="O92" s="349">
        <v>3.78</v>
      </c>
      <c r="P92" s="350">
        <v>3.36</v>
      </c>
      <c r="Q92" s="349">
        <v>3.46</v>
      </c>
      <c r="R92" s="349">
        <v>3.12</v>
      </c>
      <c r="S92" s="349">
        <v>2.57</v>
      </c>
      <c r="T92" s="349">
        <v>4</v>
      </c>
      <c r="U92" s="350">
        <v>4.12</v>
      </c>
      <c r="V92" s="350">
        <v>3.72</v>
      </c>
      <c r="W92" s="350">
        <v>3.12</v>
      </c>
      <c r="X92" s="350">
        <v>2.78</v>
      </c>
      <c r="Y92" s="349">
        <v>2.14</v>
      </c>
      <c r="Z92" s="349">
        <v>2.3199999999999998</v>
      </c>
      <c r="AA92" s="349">
        <v>2.4500000000000002</v>
      </c>
      <c r="AB92" s="349">
        <v>3.08</v>
      </c>
      <c r="AC92" s="349">
        <v>2.71</v>
      </c>
      <c r="AD92" s="349">
        <v>3.11</v>
      </c>
      <c r="AE92" s="349">
        <v>3.14</v>
      </c>
      <c r="AF92" s="349">
        <v>3.35</v>
      </c>
      <c r="AG92" s="349">
        <v>4.6100000000000003</v>
      </c>
      <c r="AH92" s="122"/>
      <c r="AI92" s="122"/>
      <c r="AJ92" s="122"/>
      <c r="AK92" s="122"/>
      <c r="AL92" s="122"/>
      <c r="AM92" s="122"/>
      <c r="AN92" s="122"/>
      <c r="AO92" s="122"/>
      <c r="AP92" s="122"/>
      <c r="AQ92" s="122"/>
      <c r="AR92" s="122"/>
      <c r="AS92" s="143"/>
      <c r="AT92" s="122"/>
      <c r="AU92" s="122"/>
      <c r="AV92" s="122"/>
      <c r="AW92" s="122"/>
      <c r="AX92" s="122"/>
      <c r="AY92" s="122"/>
      <c r="AZ92" s="122"/>
      <c r="BA92" s="122"/>
      <c r="BB92" s="122"/>
      <c r="BC92" s="122"/>
      <c r="BD92" s="122"/>
      <c r="BE92" s="122"/>
      <c r="BF92" s="222"/>
      <c r="BG92" s="9"/>
    </row>
    <row r="93" spans="1:59" ht="11.25">
      <c r="A93" s="10">
        <v>90</v>
      </c>
      <c r="B93" s="118">
        <f t="shared" si="6"/>
        <v>30</v>
      </c>
      <c r="C93" s="348"/>
      <c r="D93" s="119" t="str">
        <f>IF(DataInput[[#This Row],[80% BW]]="","",INDEX(MouseList[],MATCH(DataInput[[#This Row],[Mouse '#]],MouseList[Mouse '#],0),MATCH(DataInput[[#Headers],[Sort '#]],MouseList[#Headers],0)))</f>
        <v/>
      </c>
      <c r="E93" s="119" t="str">
        <f>IF(DataInput[[#This Row],[80% BW]]="","",INDEX(MouseList[],MATCH(DataInput[[#This Row],[Mouse '#]],MouseList[Mouse '#],0),MATCH(DataInput[[#Headers],[Group]],MouseList[#Headers],0)))</f>
        <v/>
      </c>
      <c r="F93" s="120" t="str">
        <f t="shared" si="7"/>
        <v>B</v>
      </c>
      <c r="G93" s="121" t="str">
        <f>IFERROR(IF(DataInput[[#This Row],[0]]="",IF(DataInput[[#This Row],[1]]=0,"",DataInput[[#This Row],[1]]*0.8),DataInput[[#This Row],[0]]*0.8),"")</f>
        <v/>
      </c>
      <c r="H93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93" s="215"/>
      <c r="J93" s="215"/>
      <c r="K93" s="219"/>
      <c r="L93" s="123"/>
      <c r="M93" s="158"/>
      <c r="N93" s="349">
        <v>1.9</v>
      </c>
      <c r="O93" s="349">
        <v>2.8</v>
      </c>
      <c r="P93" s="349">
        <v>2.52</v>
      </c>
      <c r="Q93" s="349">
        <v>1.96</v>
      </c>
      <c r="R93" s="349">
        <v>2.0699999999999998</v>
      </c>
      <c r="S93" s="349">
        <v>2.0699999999999998</v>
      </c>
      <c r="T93" s="349">
        <v>2</v>
      </c>
      <c r="U93" s="350">
        <v>2.13</v>
      </c>
      <c r="V93" s="350">
        <v>2.36</v>
      </c>
      <c r="W93" s="350">
        <v>2.63</v>
      </c>
      <c r="X93" s="350">
        <v>2.23</v>
      </c>
      <c r="Y93" s="349">
        <v>2.0099999999999998</v>
      </c>
      <c r="Z93" s="349">
        <v>2.2200000000000002</v>
      </c>
      <c r="AA93" s="349">
        <v>3.35</v>
      </c>
      <c r="AB93" s="349">
        <v>2.78</v>
      </c>
      <c r="AC93" s="349">
        <v>2.67</v>
      </c>
      <c r="AD93" s="349">
        <v>2.62</v>
      </c>
      <c r="AE93" s="349">
        <v>3.13</v>
      </c>
      <c r="AF93" s="349">
        <v>3.52</v>
      </c>
      <c r="AG93" s="349">
        <v>3.41</v>
      </c>
      <c r="AH93" s="122"/>
      <c r="AI93" s="122"/>
      <c r="AJ93" s="122"/>
      <c r="AK93" s="122"/>
      <c r="AL93" s="122"/>
      <c r="AM93" s="122"/>
      <c r="AN93" s="122"/>
      <c r="AO93" s="122"/>
      <c r="AP93" s="122"/>
      <c r="AQ93" s="122"/>
      <c r="AR93" s="122"/>
      <c r="AS93" s="143"/>
      <c r="AT93" s="122"/>
      <c r="AU93" s="122"/>
      <c r="AV93" s="122"/>
      <c r="AW93" s="122"/>
      <c r="AX93" s="122"/>
      <c r="AY93" s="122"/>
      <c r="AZ93" s="122"/>
      <c r="BA93" s="122"/>
      <c r="BB93" s="122"/>
      <c r="BC93" s="122"/>
      <c r="BD93" s="122"/>
      <c r="BE93" s="122"/>
      <c r="BF93" s="222"/>
      <c r="BG93" s="9"/>
    </row>
    <row r="94" spans="1:59" ht="11.25">
      <c r="A94" s="10">
        <v>91</v>
      </c>
      <c r="B94" s="118">
        <f t="shared" si="6"/>
        <v>31</v>
      </c>
      <c r="C94" s="348">
        <v>831</v>
      </c>
      <c r="D94" s="119" t="s">
        <v>381</v>
      </c>
      <c r="E94" s="119" t="s">
        <v>125</v>
      </c>
      <c r="F94" s="120" t="str">
        <f t="shared" si="7"/>
        <v>W</v>
      </c>
      <c r="G94" s="121">
        <f>IFERROR(IF(DataInput[[#This Row],[0]]="",IF(DataInput[[#This Row],[1]]=0,"",DataInput[[#This Row],[1]]*0.8),DataInput[[#This Row],[0]]*0.8),"")</f>
        <v>14.92</v>
      </c>
      <c r="H94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94" s="215"/>
      <c r="J94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94" s="119">
        <v>747618</v>
      </c>
      <c r="L94" s="123"/>
      <c r="M94" s="158">
        <v>18.649999999999999</v>
      </c>
      <c r="N94" s="349">
        <v>20.239999999999998</v>
      </c>
      <c r="O94" s="349">
        <v>21.3</v>
      </c>
      <c r="P94" s="349">
        <v>21.68</v>
      </c>
      <c r="Q94" s="349">
        <v>20.92</v>
      </c>
      <c r="R94" s="349">
        <v>21.87</v>
      </c>
      <c r="S94" s="349">
        <v>21.93</v>
      </c>
      <c r="T94" s="349">
        <v>23.79</v>
      </c>
      <c r="U94" s="349">
        <v>24.04</v>
      </c>
      <c r="V94" s="349">
        <v>24.15</v>
      </c>
      <c r="W94" s="349">
        <v>25.06</v>
      </c>
      <c r="X94" s="349">
        <v>23.76</v>
      </c>
      <c r="Y94" s="349">
        <v>25.3</v>
      </c>
      <c r="Z94" s="349">
        <v>25.1</v>
      </c>
      <c r="AA94" s="349">
        <v>25.47</v>
      </c>
      <c r="AB94" s="349">
        <v>25.34</v>
      </c>
      <c r="AC94" s="349">
        <v>25.2</v>
      </c>
      <c r="AD94" s="349">
        <v>25.4</v>
      </c>
      <c r="AE94" s="349">
        <v>24.8</v>
      </c>
      <c r="AF94" s="349">
        <v>21.9</v>
      </c>
      <c r="AG94" s="349">
        <v>19.399999999999999</v>
      </c>
      <c r="AH94" s="122"/>
      <c r="AI94" s="122"/>
      <c r="AJ94" s="122"/>
      <c r="AK94" s="122"/>
      <c r="AL94" s="122"/>
      <c r="AM94" s="122"/>
      <c r="AN94" s="122"/>
      <c r="AO94" s="122"/>
      <c r="AP94" s="122"/>
      <c r="AQ94" s="122"/>
      <c r="AR94" s="122"/>
      <c r="AS94" s="143"/>
      <c r="AT94" s="122"/>
      <c r="AU94" s="122"/>
      <c r="AV94" s="122"/>
      <c r="AW94" s="122"/>
      <c r="AX94" s="122"/>
      <c r="AY94" s="122"/>
      <c r="AZ94" s="122"/>
      <c r="BA94" s="122"/>
      <c r="BB94" s="122"/>
      <c r="BC94" s="122"/>
      <c r="BD94" s="122"/>
      <c r="BE94" s="122"/>
      <c r="BF94" s="222"/>
      <c r="BG94" s="9"/>
    </row>
    <row r="95" spans="1:59" ht="11.25">
      <c r="A95" s="10">
        <v>92</v>
      </c>
      <c r="B95" s="118">
        <f t="shared" si="6"/>
        <v>31</v>
      </c>
      <c r="C95" s="348"/>
      <c r="D95" s="119" t="str">
        <f>IF(DataInput[[#This Row],[80% BW]]="","",INDEX(MouseList[],MATCH(DataInput[[#This Row],[Mouse '#]],MouseList[Mouse '#],0),MATCH(DataInput[[#Headers],[Sort '#]],MouseList[#Headers],0)))</f>
        <v/>
      </c>
      <c r="E95" s="119" t="str">
        <f>IF(DataInput[[#This Row],[80% BW]]="","",INDEX(MouseList[],MATCH(DataInput[[#This Row],[Mouse '#]],MouseList[Mouse '#],0),MATCH(DataInput[[#Headers],[Group]],MouseList[#Headers],0)))</f>
        <v/>
      </c>
      <c r="F95" s="120" t="str">
        <f t="shared" si="7"/>
        <v>A</v>
      </c>
      <c r="G95" s="121" t="str">
        <f>IFERROR(IF(DataInput[[#This Row],[0]]="",IF(DataInput[[#This Row],[1]]=0,"",DataInput[[#This Row],[1]]*0.8),DataInput[[#This Row],[0]]*0.8),"")</f>
        <v/>
      </c>
      <c r="H95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95" s="215"/>
      <c r="J95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95" s="219"/>
      <c r="L95" s="123"/>
      <c r="M95" s="158"/>
      <c r="N95" s="349">
        <v>3.4</v>
      </c>
      <c r="O95" s="349">
        <v>4.0199999999999996</v>
      </c>
      <c r="P95" s="349">
        <v>3.49</v>
      </c>
      <c r="Q95" s="349">
        <v>3.63</v>
      </c>
      <c r="R95" s="349">
        <v>3.55</v>
      </c>
      <c r="S95" s="349">
        <v>3.92</v>
      </c>
      <c r="T95" s="349">
        <v>5.17</v>
      </c>
      <c r="U95" s="349">
        <v>5.12</v>
      </c>
      <c r="V95" s="349">
        <v>4.92</v>
      </c>
      <c r="W95" s="349">
        <v>3.69</v>
      </c>
      <c r="X95" s="349">
        <v>3.34</v>
      </c>
      <c r="Y95" s="349">
        <v>3.48</v>
      </c>
      <c r="Z95" s="349">
        <v>3.61</v>
      </c>
      <c r="AA95" s="349">
        <v>3.63</v>
      </c>
      <c r="AB95" s="349">
        <v>3.48</v>
      </c>
      <c r="AC95" s="349">
        <v>3.85</v>
      </c>
      <c r="AD95" s="349">
        <v>3.91</v>
      </c>
      <c r="AE95" s="349">
        <v>5.14</v>
      </c>
      <c r="AF95" s="349">
        <v>5.13</v>
      </c>
      <c r="AG95" s="349">
        <v>5.24</v>
      </c>
      <c r="AH95" s="122"/>
      <c r="AI95" s="122"/>
      <c r="AJ95" s="122"/>
      <c r="AK95" s="122"/>
      <c r="AL95" s="122"/>
      <c r="AM95" s="122"/>
      <c r="AN95" s="122"/>
      <c r="AO95" s="122"/>
      <c r="AP95" s="122"/>
      <c r="AQ95" s="122"/>
      <c r="AR95" s="122"/>
      <c r="AS95" s="143"/>
      <c r="AT95" s="122"/>
      <c r="AU95" s="122"/>
      <c r="AV95" s="122"/>
      <c r="AW95" s="122"/>
      <c r="AX95" s="122"/>
      <c r="AY95" s="122"/>
      <c r="AZ95" s="122"/>
      <c r="BA95" s="122"/>
      <c r="BB95" s="122"/>
      <c r="BC95" s="122"/>
      <c r="BD95" s="122"/>
      <c r="BE95" s="122"/>
      <c r="BF95" s="222"/>
      <c r="BG95" s="9"/>
    </row>
    <row r="96" spans="1:59" ht="11.25">
      <c r="A96" s="10">
        <v>93</v>
      </c>
      <c r="B96" s="118">
        <f t="shared" si="6"/>
        <v>31</v>
      </c>
      <c r="C96" s="348"/>
      <c r="D96" s="119" t="str">
        <f>IF(DataInput[[#This Row],[80% BW]]="","",INDEX(MouseList[],MATCH(DataInput[[#This Row],[Mouse '#]],MouseList[Mouse '#],0),MATCH(DataInput[[#Headers],[Sort '#]],MouseList[#Headers],0)))</f>
        <v/>
      </c>
      <c r="E96" s="119" t="str">
        <f>IF(DataInput[[#This Row],[80% BW]]="","",INDEX(MouseList[],MATCH(DataInput[[#This Row],[Mouse '#]],MouseList[Mouse '#],0),MATCH(DataInput[[#Headers],[Group]],MouseList[#Headers],0)))</f>
        <v/>
      </c>
      <c r="F96" s="120" t="str">
        <f t="shared" si="7"/>
        <v>B</v>
      </c>
      <c r="G96" s="121" t="str">
        <f>IFERROR(IF(DataInput[[#This Row],[0]]="",IF(DataInput[[#This Row],[1]]=0,"",DataInput[[#This Row],[1]]*0.8),DataInput[[#This Row],[0]]*0.8),"")</f>
        <v/>
      </c>
      <c r="H96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96" s="215"/>
      <c r="J96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96" s="219"/>
      <c r="L96" s="123"/>
      <c r="M96" s="158"/>
      <c r="N96" s="349">
        <v>2.29</v>
      </c>
      <c r="O96" s="349">
        <v>2.4</v>
      </c>
      <c r="P96" s="349">
        <v>2.21</v>
      </c>
      <c r="Q96" s="349">
        <v>2.13</v>
      </c>
      <c r="R96" s="349">
        <v>1.99</v>
      </c>
      <c r="S96" s="349">
        <v>2.29</v>
      </c>
      <c r="T96" s="349">
        <v>2.92</v>
      </c>
      <c r="U96" s="349">
        <v>3.14</v>
      </c>
      <c r="V96" s="349">
        <v>3.05</v>
      </c>
      <c r="W96" s="349">
        <v>3.05</v>
      </c>
      <c r="X96" s="349">
        <v>2.87</v>
      </c>
      <c r="Y96" s="349">
        <v>2.81</v>
      </c>
      <c r="Z96" s="349">
        <v>2.82</v>
      </c>
      <c r="AA96" s="349">
        <v>2.91</v>
      </c>
      <c r="AB96" s="349">
        <v>2.92</v>
      </c>
      <c r="AC96" s="349">
        <v>3.21</v>
      </c>
      <c r="AD96" s="349">
        <v>3.44</v>
      </c>
      <c r="AE96" s="349">
        <v>4.09</v>
      </c>
      <c r="AF96" s="349">
        <v>3.91</v>
      </c>
      <c r="AG96" s="349">
        <v>3.91</v>
      </c>
      <c r="AH96" s="122"/>
      <c r="AI96" s="122"/>
      <c r="AJ96" s="122"/>
      <c r="AK96" s="122"/>
      <c r="AL96" s="122"/>
      <c r="AM96" s="122"/>
      <c r="AN96" s="122"/>
      <c r="AO96" s="122"/>
      <c r="AP96" s="122"/>
      <c r="AQ96" s="122"/>
      <c r="AR96" s="122"/>
      <c r="AS96" s="143"/>
      <c r="AT96" s="122"/>
      <c r="AU96" s="122"/>
      <c r="AV96" s="122"/>
      <c r="AW96" s="122"/>
      <c r="AX96" s="122"/>
      <c r="AY96" s="122"/>
      <c r="AZ96" s="122"/>
      <c r="BA96" s="122"/>
      <c r="BB96" s="122"/>
      <c r="BC96" s="122"/>
      <c r="BD96" s="122"/>
      <c r="BE96" s="122"/>
      <c r="BF96" s="222"/>
      <c r="BG96" s="9"/>
    </row>
    <row r="97" spans="1:59" ht="11.25">
      <c r="A97" s="10">
        <v>94</v>
      </c>
      <c r="B97" s="118">
        <f t="shared" si="6"/>
        <v>32</v>
      </c>
      <c r="C97" s="348">
        <v>832</v>
      </c>
      <c r="D97" s="119" t="s">
        <v>381</v>
      </c>
      <c r="E97" s="119" t="s">
        <v>125</v>
      </c>
      <c r="F97" s="120" t="str">
        <f t="shared" si="7"/>
        <v>W</v>
      </c>
      <c r="G97" s="121">
        <f>IFERROR(IF(DataInput[[#This Row],[0]]="",IF(DataInput[[#This Row],[1]]=0,"",DataInput[[#This Row],[1]]*0.8),DataInput[[#This Row],[0]]*0.8),"")</f>
        <v>15.056000000000001</v>
      </c>
      <c r="H97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97" s="215"/>
      <c r="J97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97" s="219"/>
      <c r="L97" s="123"/>
      <c r="M97" s="158">
        <v>18.82</v>
      </c>
      <c r="N97" s="349">
        <v>19.64</v>
      </c>
      <c r="O97" s="349">
        <v>20.7</v>
      </c>
      <c r="P97" s="349">
        <v>21.12</v>
      </c>
      <c r="Q97" s="349">
        <v>20.77</v>
      </c>
      <c r="R97" s="349">
        <v>21.34</v>
      </c>
      <c r="S97" s="349">
        <v>20.81</v>
      </c>
      <c r="T97" s="349">
        <v>22.71</v>
      </c>
      <c r="U97" s="349">
        <v>22.94</v>
      </c>
      <c r="V97" s="349">
        <v>23.52</v>
      </c>
      <c r="W97" s="349">
        <v>23.04</v>
      </c>
      <c r="X97" s="349">
        <v>23.23</v>
      </c>
      <c r="Y97" s="349">
        <v>24.2</v>
      </c>
      <c r="Z97" s="349">
        <v>23.8</v>
      </c>
      <c r="AA97" s="349">
        <v>23.04</v>
      </c>
      <c r="AB97" s="349">
        <v>23.84</v>
      </c>
      <c r="AC97" s="349">
        <v>23.5</v>
      </c>
      <c r="AD97" s="349">
        <v>23.1</v>
      </c>
      <c r="AE97" s="349">
        <v>22.2</v>
      </c>
      <c r="AF97" s="349">
        <v>18.7</v>
      </c>
      <c r="AG97" s="349">
        <v>18.3</v>
      </c>
      <c r="AH97" s="122"/>
      <c r="AI97" s="122"/>
      <c r="AJ97" s="122"/>
      <c r="AK97" s="122"/>
      <c r="AL97" s="122"/>
      <c r="AM97" s="122"/>
      <c r="AN97" s="122"/>
      <c r="AO97" s="122"/>
      <c r="AP97" s="122"/>
      <c r="AQ97" s="122"/>
      <c r="AR97" s="122"/>
      <c r="AS97" s="143"/>
      <c r="AT97" s="122"/>
      <c r="AU97" s="122"/>
      <c r="AV97" s="122"/>
      <c r="AW97" s="122"/>
      <c r="AX97" s="122"/>
      <c r="AY97" s="122"/>
      <c r="AZ97" s="122"/>
      <c r="BA97" s="122"/>
      <c r="BB97" s="122"/>
      <c r="BC97" s="122"/>
      <c r="BD97" s="122"/>
      <c r="BE97" s="122"/>
      <c r="BF97" s="222"/>
      <c r="BG97" s="9"/>
    </row>
    <row r="98" spans="1:59" ht="11.25">
      <c r="A98" s="10">
        <v>95</v>
      </c>
      <c r="B98" s="118">
        <f t="shared" si="6"/>
        <v>32</v>
      </c>
      <c r="C98" s="348"/>
      <c r="D98" s="119" t="str">
        <f>IF(DataInput[[#This Row],[80% BW]]="","",INDEX(MouseList[],MATCH(DataInput[[#This Row],[Mouse '#]],MouseList[Mouse '#],0),MATCH(DataInput[[#Headers],[Sort '#]],MouseList[#Headers],0)))</f>
        <v/>
      </c>
      <c r="E98" s="119" t="str">
        <f>IF(DataInput[[#This Row],[80% BW]]="","",INDEX(MouseList[],MATCH(DataInput[[#This Row],[Mouse '#]],MouseList[Mouse '#],0),MATCH(DataInput[[#Headers],[Group]],MouseList[#Headers],0)))</f>
        <v/>
      </c>
      <c r="F98" s="120" t="str">
        <f t="shared" si="7"/>
        <v>A</v>
      </c>
      <c r="G98" s="121" t="str">
        <f>IFERROR(IF(DataInput[[#This Row],[0]]="",IF(DataInput[[#This Row],[1]]=0,"",DataInput[[#This Row],[1]]*0.8),DataInput[[#This Row],[0]]*0.8),"")</f>
        <v/>
      </c>
      <c r="H98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98" s="215"/>
      <c r="J98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98" s="219"/>
      <c r="L98" s="123"/>
      <c r="M98" s="158"/>
      <c r="N98" s="349">
        <v>2</v>
      </c>
      <c r="O98" s="349">
        <v>3.56</v>
      </c>
      <c r="P98" s="349">
        <v>3.02</v>
      </c>
      <c r="Q98" s="349">
        <v>2.87</v>
      </c>
      <c r="R98" s="349">
        <v>3.3</v>
      </c>
      <c r="S98" s="349">
        <v>3.31</v>
      </c>
      <c r="T98" s="349">
        <v>3.48</v>
      </c>
      <c r="U98" s="349">
        <v>3.52</v>
      </c>
      <c r="V98" s="349">
        <v>3.23</v>
      </c>
      <c r="W98" s="349">
        <v>2.89</v>
      </c>
      <c r="X98" s="349">
        <v>2.96</v>
      </c>
      <c r="Y98" s="349">
        <v>2.8</v>
      </c>
      <c r="Z98" s="349">
        <v>3.09</v>
      </c>
      <c r="AA98" s="349">
        <v>3.43</v>
      </c>
      <c r="AB98" s="349">
        <v>3.58</v>
      </c>
      <c r="AC98" s="349">
        <v>4.07</v>
      </c>
      <c r="AD98" s="349">
        <v>3.87</v>
      </c>
      <c r="AE98" s="349">
        <v>5.04</v>
      </c>
      <c r="AF98" s="349">
        <v>4.83</v>
      </c>
      <c r="AG98" s="349">
        <v>5.71</v>
      </c>
      <c r="AH98" s="122"/>
      <c r="AI98" s="122"/>
      <c r="AJ98" s="122"/>
      <c r="AK98" s="122"/>
      <c r="AL98" s="122"/>
      <c r="AM98" s="122"/>
      <c r="AN98" s="122"/>
      <c r="AO98" s="122"/>
      <c r="AP98" s="122"/>
      <c r="AQ98" s="122"/>
      <c r="AR98" s="122"/>
      <c r="AS98" s="143"/>
      <c r="AT98" s="122"/>
      <c r="AU98" s="122"/>
      <c r="AV98" s="122"/>
      <c r="AW98" s="122"/>
      <c r="AX98" s="122"/>
      <c r="AY98" s="122"/>
      <c r="AZ98" s="122"/>
      <c r="BA98" s="122"/>
      <c r="BB98" s="122"/>
      <c r="BC98" s="122"/>
      <c r="BD98" s="122"/>
      <c r="BE98" s="122"/>
      <c r="BF98" s="222"/>
      <c r="BG98" s="9"/>
    </row>
    <row r="99" spans="1:59" ht="11.25">
      <c r="A99" s="10">
        <v>96</v>
      </c>
      <c r="B99" s="118">
        <f t="shared" si="6"/>
        <v>32</v>
      </c>
      <c r="C99" s="348"/>
      <c r="D99" s="119" t="str">
        <f>IF(DataInput[[#This Row],[80% BW]]="","",INDEX(MouseList[],MATCH(DataInput[[#This Row],[Mouse '#]],MouseList[Mouse '#],0),MATCH(DataInput[[#Headers],[Sort '#]],MouseList[#Headers],0)))</f>
        <v/>
      </c>
      <c r="E99" s="119" t="str">
        <f>IF(DataInput[[#This Row],[80% BW]]="","",INDEX(MouseList[],MATCH(DataInput[[#This Row],[Mouse '#]],MouseList[Mouse '#],0),MATCH(DataInput[[#Headers],[Group]],MouseList[#Headers],0)))</f>
        <v/>
      </c>
      <c r="F99" s="120" t="str">
        <f t="shared" si="7"/>
        <v>B</v>
      </c>
      <c r="G99" s="121" t="str">
        <f>IFERROR(IF(DataInput[[#This Row],[0]]="",IF(DataInput[[#This Row],[1]]=0,"",DataInput[[#This Row],[1]]*0.8),DataInput[[#This Row],[0]]*0.8),"")</f>
        <v/>
      </c>
      <c r="H99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99" s="215"/>
      <c r="J99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99" s="219"/>
      <c r="L99" s="123"/>
      <c r="M99" s="158"/>
      <c r="N99" s="349">
        <v>1.21</v>
      </c>
      <c r="O99" s="349">
        <v>2.15</v>
      </c>
      <c r="P99" s="349">
        <v>2.02</v>
      </c>
      <c r="Q99" s="349">
        <v>2.15</v>
      </c>
      <c r="R99" s="349">
        <v>1.69</v>
      </c>
      <c r="S99" s="349">
        <v>2.16</v>
      </c>
      <c r="T99" s="349">
        <v>2.17</v>
      </c>
      <c r="U99" s="349">
        <v>2.2799999999999998</v>
      </c>
      <c r="V99" s="349">
        <v>2.1800000000000002</v>
      </c>
      <c r="W99" s="349">
        <v>2.1</v>
      </c>
      <c r="X99" s="349">
        <v>2.4300000000000002</v>
      </c>
      <c r="Y99" s="349">
        <v>2.74</v>
      </c>
      <c r="Z99" s="349">
        <v>2.82</v>
      </c>
      <c r="AA99" s="349">
        <v>3.13</v>
      </c>
      <c r="AB99" s="349">
        <v>3.23</v>
      </c>
      <c r="AC99" s="349">
        <v>3.49</v>
      </c>
      <c r="AD99" s="349">
        <v>3.31</v>
      </c>
      <c r="AE99" s="349">
        <v>3.92</v>
      </c>
      <c r="AF99" s="349">
        <v>3.83</v>
      </c>
      <c r="AG99" s="349">
        <v>3.73</v>
      </c>
      <c r="AH99" s="122"/>
      <c r="AI99" s="122"/>
      <c r="AJ99" s="122"/>
      <c r="AK99" s="122"/>
      <c r="AL99" s="122"/>
      <c r="AM99" s="122"/>
      <c r="AN99" s="122"/>
      <c r="AO99" s="122"/>
      <c r="AP99" s="122"/>
      <c r="AQ99" s="122"/>
      <c r="AR99" s="122"/>
      <c r="AS99" s="143"/>
      <c r="AT99" s="122"/>
      <c r="AU99" s="122"/>
      <c r="AV99" s="122"/>
      <c r="AW99" s="122"/>
      <c r="AX99" s="122"/>
      <c r="AY99" s="122"/>
      <c r="AZ99" s="122"/>
      <c r="BA99" s="122"/>
      <c r="BB99" s="122"/>
      <c r="BC99" s="122"/>
      <c r="BD99" s="122"/>
      <c r="BE99" s="122"/>
      <c r="BF99" s="222"/>
      <c r="BG99" s="9"/>
    </row>
    <row r="100" spans="1:59" ht="11.25">
      <c r="A100" s="10">
        <v>97</v>
      </c>
      <c r="B100" s="118">
        <f t="shared" si="6"/>
        <v>33</v>
      </c>
      <c r="C100" s="348">
        <v>833</v>
      </c>
      <c r="D100" s="119" t="s">
        <v>381</v>
      </c>
      <c r="E100" s="119" t="s">
        <v>125</v>
      </c>
      <c r="F100" s="120" t="str">
        <f t="shared" si="7"/>
        <v>W</v>
      </c>
      <c r="G100" s="121">
        <f>IFERROR(IF(DataInput[[#This Row],[0]]="",IF(DataInput[[#This Row],[1]]=0,"",DataInput[[#This Row],[1]]*0.8),DataInput[[#This Row],[0]]*0.8),"")</f>
        <v>12.768000000000001</v>
      </c>
      <c r="H100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00" s="215" t="str">
        <f>INDEX(MouseList[],MATCH(DataInput[[#This Row],[Mouse '#]],MouseList[Mouse '#],0),MATCH(DataInput[[#Headers],[Tx ends]],MouseList[#Headers],0))</f>
        <v/>
      </c>
      <c r="J100" s="215">
        <v>44532</v>
      </c>
      <c r="K100" s="219"/>
      <c r="L100" s="123"/>
      <c r="M100" s="158">
        <v>15.96</v>
      </c>
      <c r="N100" s="349">
        <v>17.72</v>
      </c>
      <c r="O100" s="349">
        <v>19.190000000000001</v>
      </c>
      <c r="P100" s="349">
        <v>20.82</v>
      </c>
      <c r="Q100" s="349">
        <v>19.96</v>
      </c>
      <c r="R100" s="349">
        <v>20.83</v>
      </c>
      <c r="S100" s="349">
        <v>21.03</v>
      </c>
      <c r="T100" s="349">
        <v>21.98</v>
      </c>
      <c r="U100" s="349">
        <v>21.54</v>
      </c>
      <c r="V100" s="349">
        <v>18.36</v>
      </c>
      <c r="W100" s="376">
        <v>14.75</v>
      </c>
      <c r="X100" s="349">
        <v>13.12</v>
      </c>
      <c r="Y100" s="349"/>
      <c r="Z100" s="349"/>
      <c r="AA100" s="349"/>
      <c r="AB100" s="349"/>
      <c r="AC100" s="349"/>
      <c r="AD100" s="349"/>
      <c r="AE100" s="349"/>
      <c r="AF100" s="349"/>
      <c r="AG100" s="349"/>
      <c r="AH100" s="122"/>
      <c r="AI100" s="122"/>
      <c r="AJ100" s="122"/>
      <c r="AK100" s="122"/>
      <c r="AL100" s="122"/>
      <c r="AM100" s="122"/>
      <c r="AN100" s="122"/>
      <c r="AO100" s="122"/>
      <c r="AP100" s="122"/>
      <c r="AQ100" s="122"/>
      <c r="AR100" s="122"/>
      <c r="AS100" s="143"/>
      <c r="AT100" s="122"/>
      <c r="AU100" s="122"/>
      <c r="AV100" s="122"/>
      <c r="AW100" s="122"/>
      <c r="AX100" s="122"/>
      <c r="AY100" s="122"/>
      <c r="AZ100" s="122"/>
      <c r="BA100" s="122"/>
      <c r="BB100" s="122"/>
      <c r="BC100" s="122"/>
      <c r="BD100" s="122"/>
      <c r="BE100" s="122"/>
      <c r="BF100" s="222"/>
      <c r="BG100" s="9"/>
    </row>
    <row r="101" spans="1:59" ht="11.25">
      <c r="A101" s="10">
        <v>98</v>
      </c>
      <c r="B101" s="118">
        <f t="shared" si="6"/>
        <v>33</v>
      </c>
      <c r="C101" s="348" t="str">
        <f>IF(DataInput[[#This Row],[80% BW]]="","",INDEX(MouseList[],MATCH(DataInput[[#This Row],[Mouse '#]],MouseList[Mouse '#],0),MATCH(DataInput[[#Headers],[Tag '#]],MouseList[#Headers],0)))</f>
        <v/>
      </c>
      <c r="D101" s="119" t="str">
        <f>IF(DataInput[[#This Row],[80% BW]]="","",INDEX(MouseList[],MATCH(DataInput[[#This Row],[Mouse '#]],MouseList[Mouse '#],0),MATCH(DataInput[[#Headers],[Sort '#]],MouseList[#Headers],0)))</f>
        <v/>
      </c>
      <c r="E101" s="119" t="str">
        <f>IF(DataInput[[#This Row],[80% BW]]="","",INDEX(MouseList[],MATCH(DataInput[[#This Row],[Mouse '#]],MouseList[Mouse '#],0),MATCH(DataInput[[#Headers],[Group]],MouseList[#Headers],0)))</f>
        <v/>
      </c>
      <c r="F101" s="120" t="str">
        <f t="shared" si="7"/>
        <v>A</v>
      </c>
      <c r="G101" s="121" t="str">
        <f>IFERROR(IF(DataInput[[#This Row],[0]]="",IF(DataInput[[#This Row],[1]]=0,"",DataInput[[#This Row],[1]]*0.8),DataInput[[#This Row],[0]]*0.8),"")</f>
        <v/>
      </c>
      <c r="H101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01" s="215" t="str">
        <f>INDEX(MouseList[],MATCH(DataInput[[#This Row],[Mouse '#]],MouseList[Mouse '#],0),MATCH(DataInput[[#Headers],[Tx ends]],MouseList[#Headers],0))</f>
        <v/>
      </c>
      <c r="J101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101" s="219"/>
      <c r="L101" s="123"/>
      <c r="M101" s="158"/>
      <c r="N101" s="349">
        <v>2.9</v>
      </c>
      <c r="O101" s="349">
        <v>4.2</v>
      </c>
      <c r="P101" s="349">
        <v>3.7</v>
      </c>
      <c r="Q101" s="349">
        <v>4.2699999999999996</v>
      </c>
      <c r="R101" s="349">
        <v>3.48</v>
      </c>
      <c r="S101" s="349">
        <v>3.95</v>
      </c>
      <c r="T101" s="349">
        <v>4.7</v>
      </c>
      <c r="U101" s="349">
        <v>4.57</v>
      </c>
      <c r="V101" s="349">
        <v>4.92</v>
      </c>
      <c r="W101" s="376">
        <v>5.32</v>
      </c>
      <c r="X101" s="349">
        <v>5.47</v>
      </c>
      <c r="Y101" s="349"/>
      <c r="Z101" s="349"/>
      <c r="AA101" s="349"/>
      <c r="AB101" s="349"/>
      <c r="AC101" s="349"/>
      <c r="AD101" s="349"/>
      <c r="AE101" s="349"/>
      <c r="AF101" s="349"/>
      <c r="AG101" s="349"/>
      <c r="AH101" s="122"/>
      <c r="AI101" s="122"/>
      <c r="AJ101" s="122"/>
      <c r="AK101" s="122"/>
      <c r="AL101" s="122"/>
      <c r="AM101" s="122"/>
      <c r="AN101" s="122"/>
      <c r="AO101" s="122"/>
      <c r="AP101" s="122"/>
      <c r="AQ101" s="122"/>
      <c r="AR101" s="122"/>
      <c r="AS101" s="143"/>
      <c r="AT101" s="122"/>
      <c r="AU101" s="122"/>
      <c r="AV101" s="122"/>
      <c r="AW101" s="122"/>
      <c r="AX101" s="122"/>
      <c r="AY101" s="122"/>
      <c r="AZ101" s="122"/>
      <c r="BA101" s="122"/>
      <c r="BB101" s="122"/>
      <c r="BC101" s="122"/>
      <c r="BD101" s="122"/>
      <c r="BE101" s="122"/>
      <c r="BF101" s="222"/>
      <c r="BG101" s="9"/>
    </row>
    <row r="102" spans="1:59" ht="11.25">
      <c r="A102" s="10">
        <v>99</v>
      </c>
      <c r="B102" s="118">
        <f t="shared" ref="B102:B132" si="8">QUOTIENT(A102-1,3)+1</f>
        <v>33</v>
      </c>
      <c r="C102" s="348" t="str">
        <f>IF(DataInput[[#This Row],[80% BW]]="","",INDEX(MouseList[],MATCH(DataInput[[#This Row],[Mouse '#]],MouseList[Mouse '#],0),MATCH(DataInput[[#Headers],[Tag '#]],MouseList[#Headers],0)))</f>
        <v/>
      </c>
      <c r="D102" s="119" t="str">
        <f>IF(DataInput[[#This Row],[80% BW]]="","",INDEX(MouseList[],MATCH(DataInput[[#This Row],[Mouse '#]],MouseList[Mouse '#],0),MATCH(DataInput[[#Headers],[Sort '#]],MouseList[#Headers],0)))</f>
        <v/>
      </c>
      <c r="E102" s="119" t="str">
        <f>IF(DataInput[[#This Row],[80% BW]]="","",INDEX(MouseList[],MATCH(DataInput[[#This Row],[Mouse '#]],MouseList[Mouse '#],0),MATCH(DataInput[[#Headers],[Group]],MouseList[#Headers],0)))</f>
        <v/>
      </c>
      <c r="F102" s="120" t="str">
        <f t="shared" si="7"/>
        <v>B</v>
      </c>
      <c r="G102" s="121" t="str">
        <f>IFERROR(IF(DataInput[[#This Row],[0]]="",IF(DataInput[[#This Row],[1]]=0,"",DataInput[[#This Row],[1]]*0.8),DataInput[[#This Row],[0]]*0.8),"")</f>
        <v/>
      </c>
      <c r="H102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02" s="215" t="str">
        <f>INDEX(MouseList[],MATCH(DataInput[[#This Row],[Mouse '#]],MouseList[Mouse '#],0),MATCH(DataInput[[#Headers],[Tx ends]],MouseList[#Headers],0))</f>
        <v/>
      </c>
      <c r="J102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102" s="219"/>
      <c r="L102" s="123"/>
      <c r="M102" s="158"/>
      <c r="N102" s="349">
        <v>2.0299999999999998</v>
      </c>
      <c r="O102" s="349">
        <v>2.34</v>
      </c>
      <c r="P102" s="349">
        <v>2.29</v>
      </c>
      <c r="Q102" s="349">
        <v>2.3199999999999998</v>
      </c>
      <c r="R102" s="349">
        <v>2.58</v>
      </c>
      <c r="S102" s="349">
        <v>2.39</v>
      </c>
      <c r="T102" s="349">
        <v>3.22</v>
      </c>
      <c r="U102" s="349">
        <v>3.87</v>
      </c>
      <c r="V102" s="349">
        <v>3.9</v>
      </c>
      <c r="W102" s="376">
        <v>4.37</v>
      </c>
      <c r="X102" s="349">
        <v>4.78</v>
      </c>
      <c r="Y102" s="349"/>
      <c r="Z102" s="349"/>
      <c r="AA102" s="349"/>
      <c r="AB102" s="349"/>
      <c r="AC102" s="349"/>
      <c r="AD102" s="349"/>
      <c r="AE102" s="349"/>
      <c r="AF102" s="349"/>
      <c r="AG102" s="349"/>
      <c r="AH102" s="122"/>
      <c r="AI102" s="122"/>
      <c r="AJ102" s="122"/>
      <c r="AK102" s="122"/>
      <c r="AL102" s="122"/>
      <c r="AM102" s="122"/>
      <c r="AN102" s="122"/>
      <c r="AO102" s="122"/>
      <c r="AP102" s="122"/>
      <c r="AQ102" s="122"/>
      <c r="AR102" s="122"/>
      <c r="AS102" s="143"/>
      <c r="AT102" s="122"/>
      <c r="AU102" s="122"/>
      <c r="AV102" s="122"/>
      <c r="AW102" s="122"/>
      <c r="AX102" s="122"/>
      <c r="AY102" s="122"/>
      <c r="AZ102" s="122"/>
      <c r="BA102" s="122"/>
      <c r="BB102" s="122"/>
      <c r="BC102" s="122"/>
      <c r="BD102" s="122"/>
      <c r="BE102" s="122"/>
      <c r="BF102" s="222"/>
      <c r="BG102" s="9"/>
    </row>
    <row r="103" spans="1:59" ht="11.25">
      <c r="A103" s="10">
        <v>100</v>
      </c>
      <c r="B103" s="118">
        <f t="shared" si="8"/>
        <v>34</v>
      </c>
      <c r="C103" s="348">
        <v>834</v>
      </c>
      <c r="D103" s="119" t="s">
        <v>381</v>
      </c>
      <c r="E103" s="119" t="s">
        <v>125</v>
      </c>
      <c r="F103" s="120" t="str">
        <f t="shared" si="7"/>
        <v>W</v>
      </c>
      <c r="G103" s="121">
        <f>IFERROR(IF(DataInput[[#This Row],[0]]="",IF(DataInput[[#This Row],[1]]=0,"",DataInput[[#This Row],[1]]*0.8),DataInput[[#This Row],[0]]*0.8),"")</f>
        <v>15.200000000000001</v>
      </c>
      <c r="H103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03" s="215" t="str">
        <f>INDEX(MouseList[],MATCH(DataInput[[#This Row],[Mouse '#]],MouseList[Mouse '#],0),MATCH(DataInput[[#Headers],[Tx ends]],MouseList[#Headers],0))</f>
        <v/>
      </c>
      <c r="J103" s="215">
        <v>44543</v>
      </c>
      <c r="K103" s="219"/>
      <c r="L103" s="123"/>
      <c r="M103" s="158">
        <v>19</v>
      </c>
      <c r="N103" s="349">
        <v>20.72</v>
      </c>
      <c r="O103" s="349">
        <v>21.51</v>
      </c>
      <c r="P103" s="349">
        <v>21.31</v>
      </c>
      <c r="Q103" s="349">
        <v>21.3</v>
      </c>
      <c r="R103" s="349">
        <v>22.23</v>
      </c>
      <c r="S103" s="349">
        <v>19.8</v>
      </c>
      <c r="T103" s="349">
        <v>20.190000000000001</v>
      </c>
      <c r="U103" s="349">
        <v>21.49</v>
      </c>
      <c r="V103" s="349">
        <v>22.77</v>
      </c>
      <c r="W103" s="349">
        <v>22.69</v>
      </c>
      <c r="X103" s="349">
        <v>20.190000000000001</v>
      </c>
      <c r="Y103" s="349">
        <v>20</v>
      </c>
      <c r="Z103" s="349">
        <v>17.899999999999999</v>
      </c>
      <c r="AA103" s="349">
        <v>14.62</v>
      </c>
      <c r="AB103" s="349"/>
      <c r="AC103" s="349"/>
      <c r="AD103" s="349"/>
      <c r="AE103" s="349"/>
      <c r="AF103" s="349"/>
      <c r="AG103" s="349"/>
      <c r="AH103" s="122"/>
      <c r="AI103" s="122"/>
      <c r="AJ103" s="122"/>
      <c r="AK103" s="122"/>
      <c r="AL103" s="122"/>
      <c r="AM103" s="122"/>
      <c r="AN103" s="122"/>
      <c r="AO103" s="122"/>
      <c r="AP103" s="122"/>
      <c r="AQ103" s="122"/>
      <c r="AR103" s="122"/>
      <c r="AS103" s="143"/>
      <c r="AT103" s="122"/>
      <c r="AU103" s="122"/>
      <c r="AV103" s="122"/>
      <c r="AW103" s="122"/>
      <c r="AX103" s="122"/>
      <c r="AY103" s="122"/>
      <c r="AZ103" s="122"/>
      <c r="BA103" s="122"/>
      <c r="BB103" s="122"/>
      <c r="BC103" s="122"/>
      <c r="BD103" s="122"/>
      <c r="BE103" s="122"/>
      <c r="BF103" s="222"/>
      <c r="BG103" s="9"/>
    </row>
    <row r="104" spans="1:59" ht="11.25">
      <c r="A104" s="10">
        <v>101</v>
      </c>
      <c r="B104" s="118">
        <f t="shared" si="8"/>
        <v>34</v>
      </c>
      <c r="C104" s="348" t="str">
        <f>IF(DataInput[[#This Row],[80% BW]]="","",INDEX(MouseList[],MATCH(DataInput[[#This Row],[Mouse '#]],MouseList[Mouse '#],0),MATCH(DataInput[[#Headers],[Tag '#]],MouseList[#Headers],0)))</f>
        <v/>
      </c>
      <c r="D104" s="119" t="str">
        <f>IF(DataInput[[#This Row],[80% BW]]="","",INDEX(MouseList[],MATCH(DataInput[[#This Row],[Mouse '#]],MouseList[Mouse '#],0),MATCH(DataInput[[#Headers],[Sort '#]],MouseList[#Headers],0)))</f>
        <v/>
      </c>
      <c r="E104" s="119" t="str">
        <f>IF(DataInput[[#This Row],[80% BW]]="","",INDEX(MouseList[],MATCH(DataInput[[#This Row],[Mouse '#]],MouseList[Mouse '#],0),MATCH(DataInput[[#Headers],[Group]],MouseList[#Headers],0)))</f>
        <v/>
      </c>
      <c r="F104" s="120" t="str">
        <f t="shared" si="7"/>
        <v>A</v>
      </c>
      <c r="G104" s="121" t="str">
        <f>IFERROR(IF(DataInput[[#This Row],[0]]="",IF(DataInput[[#This Row],[1]]=0,"",DataInput[[#This Row],[1]]*0.8),DataInput[[#This Row],[0]]*0.8),"")</f>
        <v/>
      </c>
      <c r="H104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04" s="215" t="str">
        <f>INDEX(MouseList[],MATCH(DataInput[[#This Row],[Mouse '#]],MouseList[Mouse '#],0),MATCH(DataInput[[#Headers],[Tx ends]],MouseList[#Headers],0))</f>
        <v/>
      </c>
      <c r="J104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104" s="219"/>
      <c r="L104" s="123"/>
      <c r="M104" s="158"/>
      <c r="N104" s="349">
        <v>3.45</v>
      </c>
      <c r="O104" s="349">
        <v>2.4700000000000002</v>
      </c>
      <c r="P104" s="349">
        <v>3.01</v>
      </c>
      <c r="Q104" s="349">
        <v>3.69</v>
      </c>
      <c r="R104" s="349">
        <v>2.96</v>
      </c>
      <c r="S104" s="349">
        <v>2.5499999999999998</v>
      </c>
      <c r="T104" s="349">
        <v>3.9</v>
      </c>
      <c r="U104" s="349">
        <v>4.3899999999999997</v>
      </c>
      <c r="V104" s="349">
        <v>4.4400000000000004</v>
      </c>
      <c r="W104" s="349">
        <v>3.97</v>
      </c>
      <c r="X104" s="349">
        <v>3.93</v>
      </c>
      <c r="Y104" s="349">
        <v>4.26</v>
      </c>
      <c r="Z104" s="349">
        <v>5.35</v>
      </c>
      <c r="AA104" s="349">
        <v>5.51</v>
      </c>
      <c r="AB104" s="349"/>
      <c r="AC104" s="349"/>
      <c r="AD104" s="349"/>
      <c r="AE104" s="349"/>
      <c r="AF104" s="349"/>
      <c r="AG104" s="349"/>
      <c r="AH104" s="122"/>
      <c r="AI104" s="122"/>
      <c r="AJ104" s="122"/>
      <c r="AK104" s="122"/>
      <c r="AL104" s="122"/>
      <c r="AM104" s="122"/>
      <c r="AN104" s="122"/>
      <c r="AO104" s="122"/>
      <c r="AP104" s="122"/>
      <c r="AQ104" s="122"/>
      <c r="AR104" s="122"/>
      <c r="AS104" s="122"/>
      <c r="AT104" s="122"/>
      <c r="AU104" s="122"/>
      <c r="AV104" s="122"/>
      <c r="AW104" s="122"/>
      <c r="AX104" s="122"/>
      <c r="AY104" s="122"/>
      <c r="AZ104" s="122"/>
      <c r="BA104" s="122"/>
      <c r="BB104" s="122"/>
      <c r="BC104" s="122"/>
      <c r="BD104" s="122"/>
      <c r="BE104" s="122"/>
      <c r="BF104" s="222"/>
      <c r="BG104" s="9"/>
    </row>
    <row r="105" spans="1:59" ht="11.25">
      <c r="A105" s="10">
        <v>102</v>
      </c>
      <c r="B105" s="118">
        <f t="shared" si="8"/>
        <v>34</v>
      </c>
      <c r="C105" s="348" t="str">
        <f>IF(DataInput[[#This Row],[80% BW]]="","",INDEX(MouseList[],MATCH(DataInput[[#This Row],[Mouse '#]],MouseList[Mouse '#],0),MATCH(DataInput[[#Headers],[Tag '#]],MouseList[#Headers],0)))</f>
        <v/>
      </c>
      <c r="D105" s="119" t="str">
        <f>IF(DataInput[[#This Row],[80% BW]]="","",INDEX(MouseList[],MATCH(DataInput[[#This Row],[Mouse '#]],MouseList[Mouse '#],0),MATCH(DataInput[[#Headers],[Sort '#]],MouseList[#Headers],0)))</f>
        <v/>
      </c>
      <c r="E105" s="119" t="str">
        <f>IF(DataInput[[#This Row],[80% BW]]="","",INDEX(MouseList[],MATCH(DataInput[[#This Row],[Mouse '#]],MouseList[Mouse '#],0),MATCH(DataInput[[#Headers],[Group]],MouseList[#Headers],0)))</f>
        <v/>
      </c>
      <c r="F105" s="120" t="str">
        <f t="shared" si="7"/>
        <v>B</v>
      </c>
      <c r="G105" s="121" t="str">
        <f>IFERROR(IF(DataInput[[#This Row],[0]]="",IF(DataInput[[#This Row],[1]]=0,"",DataInput[[#This Row],[1]]*0.8),DataInput[[#This Row],[0]]*0.8),"")</f>
        <v/>
      </c>
      <c r="H105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05" s="215" t="str">
        <f>INDEX(MouseList[],MATCH(DataInput[[#This Row],[Mouse '#]],MouseList[Mouse '#],0),MATCH(DataInput[[#Headers],[Tx ends]],MouseList[#Headers],0))</f>
        <v/>
      </c>
      <c r="J105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105" s="219"/>
      <c r="L105" s="123"/>
      <c r="M105" s="158"/>
      <c r="N105" s="349">
        <v>1.88</v>
      </c>
      <c r="O105" s="349">
        <v>1.94</v>
      </c>
      <c r="P105" s="349">
        <v>2.0499999999999998</v>
      </c>
      <c r="Q105" s="349">
        <v>2.04</v>
      </c>
      <c r="R105" s="349">
        <v>2.2000000000000002</v>
      </c>
      <c r="S105" s="349">
        <v>2.2200000000000002</v>
      </c>
      <c r="T105" s="349">
        <v>2.63</v>
      </c>
      <c r="U105" s="349">
        <v>3.22</v>
      </c>
      <c r="V105" s="349">
        <v>3.32</v>
      </c>
      <c r="W105" s="349">
        <v>3.21</v>
      </c>
      <c r="X105" s="349">
        <v>3.29</v>
      </c>
      <c r="Y105" s="349">
        <v>3.72</v>
      </c>
      <c r="Z105" s="349">
        <v>3.85</v>
      </c>
      <c r="AA105" s="349">
        <v>4.0999999999999996</v>
      </c>
      <c r="AB105" s="349"/>
      <c r="AC105" s="349"/>
      <c r="AD105" s="349"/>
      <c r="AE105" s="349"/>
      <c r="AF105" s="349"/>
      <c r="AG105" s="349"/>
      <c r="AH105" s="122"/>
      <c r="AI105" s="122"/>
      <c r="AJ105" s="122"/>
      <c r="AK105" s="122"/>
      <c r="AL105" s="122"/>
      <c r="AM105" s="122"/>
      <c r="AN105" s="122"/>
      <c r="AO105" s="122"/>
      <c r="AP105" s="122"/>
      <c r="AQ105" s="122"/>
      <c r="AR105" s="122"/>
      <c r="AS105" s="122"/>
      <c r="AT105" s="122"/>
      <c r="AU105" s="122"/>
      <c r="AV105" s="122"/>
      <c r="AW105" s="122"/>
      <c r="AX105" s="122"/>
      <c r="AY105" s="122"/>
      <c r="AZ105" s="122"/>
      <c r="BA105" s="122"/>
      <c r="BB105" s="122"/>
      <c r="BC105" s="122"/>
      <c r="BD105" s="122"/>
      <c r="BE105" s="122"/>
      <c r="BF105" s="222"/>
      <c r="BG105" s="9"/>
    </row>
    <row r="106" spans="1:59" ht="11.25">
      <c r="A106" s="10">
        <v>103</v>
      </c>
      <c r="B106" s="118">
        <f t="shared" si="8"/>
        <v>35</v>
      </c>
      <c r="C106" s="348">
        <v>835</v>
      </c>
      <c r="D106" s="119" t="s">
        <v>381</v>
      </c>
      <c r="E106" s="119" t="s">
        <v>125</v>
      </c>
      <c r="F106" s="120" t="str">
        <f t="shared" si="7"/>
        <v>W</v>
      </c>
      <c r="G106" s="121">
        <f>IFERROR(IF(DataInput[[#This Row],[0]]="",IF(DataInput[[#This Row],[1]]=0,"",DataInput[[#This Row],[1]]*0.8),DataInput[[#This Row],[0]]*0.8),"")</f>
        <v>14.576000000000001</v>
      </c>
      <c r="H106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06" s="215" t="str">
        <f>INDEX(MouseList[],MATCH(DataInput[[#This Row],[Mouse '#]],MouseList[Mouse '#],0),MATCH(DataInput[[#Headers],[Tx ends]],MouseList[#Headers],0))</f>
        <v/>
      </c>
      <c r="J106" s="215">
        <v>44558</v>
      </c>
      <c r="K106" s="219"/>
      <c r="L106" s="123"/>
      <c r="M106" s="158">
        <v>18.22</v>
      </c>
      <c r="N106" s="349">
        <v>19.07</v>
      </c>
      <c r="O106" s="349">
        <v>20.13</v>
      </c>
      <c r="P106" s="349">
        <v>20.25</v>
      </c>
      <c r="Q106" s="349">
        <v>20.100000000000001</v>
      </c>
      <c r="R106" s="349">
        <v>20.82</v>
      </c>
      <c r="S106" s="349">
        <v>20.98</v>
      </c>
      <c r="T106" s="349">
        <v>22.2</v>
      </c>
      <c r="U106" s="349">
        <v>22.99</v>
      </c>
      <c r="V106" s="349">
        <v>23.71</v>
      </c>
      <c r="W106" s="349">
        <v>23.83</v>
      </c>
      <c r="X106" s="349">
        <v>23.07</v>
      </c>
      <c r="Y106" s="349">
        <v>22.5</v>
      </c>
      <c r="Z106" s="349">
        <v>21.1</v>
      </c>
      <c r="AA106" s="349">
        <v>17.72</v>
      </c>
      <c r="AB106" s="349">
        <v>18.260000000000002</v>
      </c>
      <c r="AC106" s="349">
        <v>17.100000000000001</v>
      </c>
      <c r="AD106" s="349">
        <v>17.100000000000001</v>
      </c>
      <c r="AE106" s="349">
        <v>19.2</v>
      </c>
      <c r="AF106" s="349">
        <v>16.5</v>
      </c>
      <c r="AG106" s="349">
        <v>15.5</v>
      </c>
      <c r="AH106" s="122"/>
      <c r="AI106" s="122"/>
      <c r="AJ106" s="122"/>
      <c r="AK106" s="122"/>
      <c r="AL106" s="122"/>
      <c r="AM106" s="122"/>
      <c r="AN106" s="122"/>
      <c r="AO106" s="122"/>
      <c r="AP106" s="122"/>
      <c r="AQ106" s="122"/>
      <c r="AR106" s="122"/>
      <c r="AS106" s="143"/>
      <c r="AT106" s="122"/>
      <c r="AU106" s="122"/>
      <c r="AV106" s="122"/>
      <c r="AW106" s="122"/>
      <c r="AX106" s="122"/>
      <c r="AY106" s="122"/>
      <c r="AZ106" s="122"/>
      <c r="BA106" s="122"/>
      <c r="BB106" s="122"/>
      <c r="BC106" s="122"/>
      <c r="BD106" s="122"/>
      <c r="BE106" s="122"/>
      <c r="BF106" s="222"/>
      <c r="BG106" s="9"/>
    </row>
    <row r="107" spans="1:59" ht="11.25">
      <c r="A107" s="10">
        <v>104</v>
      </c>
      <c r="B107" s="118">
        <f t="shared" si="8"/>
        <v>35</v>
      </c>
      <c r="C107" s="348" t="str">
        <f>IF(DataInput[[#This Row],[80% BW]]="","",INDEX(MouseList[],MATCH(DataInput[[#This Row],[Mouse '#]],MouseList[Mouse '#],0),MATCH(DataInput[[#Headers],[Tag '#]],MouseList[#Headers],0)))</f>
        <v/>
      </c>
      <c r="D107" s="119" t="str">
        <f>IF(DataInput[[#This Row],[80% BW]]="","",INDEX(MouseList[],MATCH(DataInput[[#This Row],[Mouse '#]],MouseList[Mouse '#],0),MATCH(DataInput[[#Headers],[Sort '#]],MouseList[#Headers],0)))</f>
        <v/>
      </c>
      <c r="E107" s="119" t="str">
        <f>IF(DataInput[[#This Row],[80% BW]]="","",INDEX(MouseList[],MATCH(DataInput[[#This Row],[Mouse '#]],MouseList[Mouse '#],0),MATCH(DataInput[[#Headers],[Group]],MouseList[#Headers],0)))</f>
        <v/>
      </c>
      <c r="F107" s="120" t="str">
        <f t="shared" si="7"/>
        <v>A</v>
      </c>
      <c r="G107" s="121" t="str">
        <f>IFERROR(IF(DataInput[[#This Row],[0]]="",IF(DataInput[[#This Row],[1]]=0,"",DataInput[[#This Row],[1]]*0.8),DataInput[[#This Row],[0]]*0.8),"")</f>
        <v/>
      </c>
      <c r="H107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07" s="215" t="str">
        <f>INDEX(MouseList[],MATCH(DataInput[[#This Row],[Mouse '#]],MouseList[Mouse '#],0),MATCH(DataInput[[#Headers],[Tx ends]],MouseList[#Headers],0))</f>
        <v/>
      </c>
      <c r="J107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107" s="219"/>
      <c r="L107" s="123"/>
      <c r="M107" s="158"/>
      <c r="N107" s="349">
        <v>3.82</v>
      </c>
      <c r="O107" s="349">
        <v>3.97</v>
      </c>
      <c r="P107" s="349">
        <v>2.52</v>
      </c>
      <c r="Q107" s="349">
        <v>2.64</v>
      </c>
      <c r="R107" s="349">
        <v>3.03</v>
      </c>
      <c r="S107" s="349">
        <v>3.22</v>
      </c>
      <c r="T107" s="349">
        <v>3.6</v>
      </c>
      <c r="U107" s="349">
        <v>3.57</v>
      </c>
      <c r="V107" s="349">
        <v>3.87</v>
      </c>
      <c r="W107" s="349">
        <v>3.45</v>
      </c>
      <c r="X107" s="349">
        <v>3.34</v>
      </c>
      <c r="Y107" s="349">
        <v>3.3</v>
      </c>
      <c r="Z107" s="349">
        <v>3.71</v>
      </c>
      <c r="AA107" s="349">
        <v>4.13</v>
      </c>
      <c r="AB107" s="349">
        <v>4.9000000000000004</v>
      </c>
      <c r="AC107" s="349">
        <v>5.25</v>
      </c>
      <c r="AD107" s="349">
        <v>5.63</v>
      </c>
      <c r="AE107" s="349">
        <v>5.73</v>
      </c>
      <c r="AF107" s="349">
        <v>6.12</v>
      </c>
      <c r="AG107" s="349">
        <v>6.23</v>
      </c>
      <c r="AH107" s="122"/>
      <c r="AI107" s="122"/>
      <c r="AJ107" s="122"/>
      <c r="AK107" s="122"/>
      <c r="AL107" s="122"/>
      <c r="AM107" s="122"/>
      <c r="AN107" s="122"/>
      <c r="AO107" s="122"/>
      <c r="AP107" s="122"/>
      <c r="AQ107" s="122"/>
      <c r="AR107" s="122"/>
      <c r="AS107" s="143"/>
      <c r="AT107" s="122"/>
      <c r="AU107" s="122"/>
      <c r="AV107" s="122"/>
      <c r="AW107" s="122"/>
      <c r="AX107" s="122"/>
      <c r="AY107" s="122"/>
      <c r="AZ107" s="122"/>
      <c r="BA107" s="122"/>
      <c r="BB107" s="122"/>
      <c r="BC107" s="122"/>
      <c r="BD107" s="122"/>
      <c r="BE107" s="122"/>
      <c r="BF107" s="222"/>
      <c r="BG107" s="9"/>
    </row>
    <row r="108" spans="1:59" ht="11.25">
      <c r="A108" s="10">
        <v>105</v>
      </c>
      <c r="B108" s="118">
        <f t="shared" si="8"/>
        <v>35</v>
      </c>
      <c r="C108" s="348" t="str">
        <f>IF(DataInput[[#This Row],[80% BW]]="","",INDEX(MouseList[],MATCH(DataInput[[#This Row],[Mouse '#]],MouseList[Mouse '#],0),MATCH(DataInput[[#Headers],[Tag '#]],MouseList[#Headers],0)))</f>
        <v/>
      </c>
      <c r="D108" s="119" t="str">
        <f>IF(DataInput[[#This Row],[80% BW]]="","",INDEX(MouseList[],MATCH(DataInput[[#This Row],[Mouse '#]],MouseList[Mouse '#],0),MATCH(DataInput[[#Headers],[Sort '#]],MouseList[#Headers],0)))</f>
        <v/>
      </c>
      <c r="E108" s="119" t="str">
        <f>IF(DataInput[[#This Row],[80% BW]]="","",INDEX(MouseList[],MATCH(DataInput[[#This Row],[Mouse '#]],MouseList[Mouse '#],0),MATCH(DataInput[[#Headers],[Group]],MouseList[#Headers],0)))</f>
        <v/>
      </c>
      <c r="F108" s="120" t="str">
        <f t="shared" si="7"/>
        <v>B</v>
      </c>
      <c r="G108" s="121" t="str">
        <f>IFERROR(IF(DataInput[[#This Row],[0]]="",IF(DataInput[[#This Row],[1]]=0,"",DataInput[[#This Row],[1]]*0.8),DataInput[[#This Row],[0]]*0.8),"")</f>
        <v/>
      </c>
      <c r="H108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08" s="215" t="str">
        <f>INDEX(MouseList[],MATCH(DataInput[[#This Row],[Mouse '#]],MouseList[Mouse '#],0),MATCH(DataInput[[#Headers],[Tx ends]],MouseList[#Headers],0))</f>
        <v/>
      </c>
      <c r="J108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108" s="219"/>
      <c r="L108" s="123"/>
      <c r="M108" s="158"/>
      <c r="N108" s="349">
        <v>2.29</v>
      </c>
      <c r="O108" s="349">
        <v>2.48</v>
      </c>
      <c r="P108" s="349">
        <v>1.96</v>
      </c>
      <c r="Q108" s="349">
        <v>2.13</v>
      </c>
      <c r="R108" s="349">
        <v>1.85</v>
      </c>
      <c r="S108" s="349">
        <v>2.09</v>
      </c>
      <c r="T108" s="349">
        <v>2.63</v>
      </c>
      <c r="U108" s="349">
        <v>2.65</v>
      </c>
      <c r="V108" s="349">
        <v>2.65</v>
      </c>
      <c r="W108" s="349">
        <v>2.35</v>
      </c>
      <c r="X108" s="349">
        <v>3.86</v>
      </c>
      <c r="Y108" s="349">
        <v>2.9</v>
      </c>
      <c r="Z108" s="349">
        <v>3.1</v>
      </c>
      <c r="AA108" s="349">
        <v>3.15</v>
      </c>
      <c r="AB108" s="349">
        <v>3.61</v>
      </c>
      <c r="AC108" s="349">
        <v>3.52</v>
      </c>
      <c r="AD108" s="349">
        <v>3.45</v>
      </c>
      <c r="AE108" s="349">
        <v>4.26</v>
      </c>
      <c r="AF108" s="349">
        <v>4.25</v>
      </c>
      <c r="AG108" s="349">
        <v>4.3600000000000003</v>
      </c>
      <c r="AH108" s="122"/>
      <c r="AI108" s="122"/>
      <c r="AJ108" s="122"/>
      <c r="AK108" s="122"/>
      <c r="AL108" s="122"/>
      <c r="AM108" s="122"/>
      <c r="AN108" s="122"/>
      <c r="AO108" s="122"/>
      <c r="AP108" s="122"/>
      <c r="AQ108" s="122"/>
      <c r="AR108" s="122"/>
      <c r="AS108" s="143"/>
      <c r="AT108" s="122"/>
      <c r="AU108" s="122"/>
      <c r="AV108" s="122"/>
      <c r="AW108" s="122"/>
      <c r="AX108" s="122"/>
      <c r="AY108" s="122"/>
      <c r="AZ108" s="122"/>
      <c r="BA108" s="122"/>
      <c r="BB108" s="122"/>
      <c r="BC108" s="122"/>
      <c r="BD108" s="122"/>
      <c r="BE108" s="122"/>
      <c r="BF108" s="222"/>
      <c r="BG108" s="9"/>
    </row>
    <row r="109" spans="1:59" ht="11.25">
      <c r="A109" s="10">
        <v>106</v>
      </c>
      <c r="B109" s="118">
        <f t="shared" si="8"/>
        <v>36</v>
      </c>
      <c r="C109" s="351">
        <v>836</v>
      </c>
      <c r="D109" s="119" t="s">
        <v>331</v>
      </c>
      <c r="E109" s="119" t="s">
        <v>9</v>
      </c>
      <c r="F109" s="120" t="str">
        <f t="shared" si="7"/>
        <v>W</v>
      </c>
      <c r="G109" s="121">
        <f>IFERROR(IF(DataInput[[#This Row],[0]]="",IF(DataInput[[#This Row],[1]]=0,"",DataInput[[#This Row],[1]]*0.8),DataInput[[#This Row],[0]]*0.8),"")</f>
        <v>11.736000000000001</v>
      </c>
      <c r="H109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09" s="215" t="str">
        <f>INDEX(MouseList[],MATCH(DataInput[[#This Row],[Mouse '#]],MouseList[Mouse '#],0),MATCH(DataInput[[#Headers],[Tx ends]],MouseList[#Headers],0))</f>
        <v/>
      </c>
      <c r="J109" s="215">
        <v>44543</v>
      </c>
      <c r="K109" s="119">
        <v>747619</v>
      </c>
      <c r="L109" s="123"/>
      <c r="M109" s="158">
        <v>14.67</v>
      </c>
      <c r="N109" s="352">
        <v>17.11</v>
      </c>
      <c r="O109" s="352">
        <v>19.57</v>
      </c>
      <c r="P109" s="352">
        <v>20.5</v>
      </c>
      <c r="Q109" s="352">
        <v>20.38</v>
      </c>
      <c r="R109" s="352">
        <v>20.72</v>
      </c>
      <c r="S109" s="352">
        <v>21.14</v>
      </c>
      <c r="T109" s="352">
        <v>19.88</v>
      </c>
      <c r="U109" s="352">
        <v>20.25</v>
      </c>
      <c r="V109" s="352">
        <v>20.61</v>
      </c>
      <c r="W109" s="352">
        <v>22.08</v>
      </c>
      <c r="X109" s="352">
        <v>22.55</v>
      </c>
      <c r="Y109" s="352">
        <v>22</v>
      </c>
      <c r="Z109" s="352">
        <v>20</v>
      </c>
      <c r="AA109" s="352">
        <v>17.84</v>
      </c>
      <c r="AB109" s="352">
        <v>15.17</v>
      </c>
      <c r="AC109" s="352"/>
      <c r="AD109" s="352"/>
      <c r="AE109" s="352"/>
      <c r="AF109" s="352"/>
      <c r="AG109" s="352"/>
      <c r="AH109" s="122"/>
      <c r="AI109" s="122"/>
      <c r="AJ109" s="122"/>
      <c r="AK109" s="122"/>
      <c r="AL109" s="122"/>
      <c r="AM109" s="122"/>
      <c r="AN109" s="122"/>
      <c r="AO109" s="122"/>
      <c r="AP109" s="122"/>
      <c r="AQ109" s="122"/>
      <c r="AR109" s="122"/>
      <c r="AS109" s="143"/>
      <c r="AT109" s="122"/>
      <c r="AU109" s="122"/>
      <c r="AV109" s="122"/>
      <c r="AW109" s="122"/>
      <c r="AX109" s="122"/>
      <c r="AY109" s="122"/>
      <c r="AZ109" s="122"/>
      <c r="BA109" s="122"/>
      <c r="BB109" s="122"/>
      <c r="BC109" s="122"/>
      <c r="BD109" s="122"/>
      <c r="BE109" s="122"/>
      <c r="BF109" s="222"/>
      <c r="BG109" s="9"/>
    </row>
    <row r="110" spans="1:59" ht="11.25">
      <c r="A110" s="10">
        <v>107</v>
      </c>
      <c r="B110" s="118">
        <f t="shared" si="8"/>
        <v>36</v>
      </c>
      <c r="C110" s="351" t="str">
        <f>IF(DataInput[[#This Row],[80% BW]]="","",INDEX(MouseList[],MATCH(DataInput[[#This Row],[Mouse '#]],MouseList[Mouse '#],0),MATCH(DataInput[[#Headers],[Tag '#]],MouseList[#Headers],0)))</f>
        <v/>
      </c>
      <c r="D110" s="119" t="str">
        <f>IF(DataInput[[#This Row],[80% BW]]="","",INDEX(MouseList[],MATCH(DataInput[[#This Row],[Mouse '#]],MouseList[Mouse '#],0),MATCH(DataInput[[#Headers],[Sort '#]],MouseList[#Headers],0)))</f>
        <v/>
      </c>
      <c r="E110" s="119" t="str">
        <f>IF(DataInput[[#This Row],[80% BW]]="","",INDEX(MouseList[],MATCH(DataInput[[#This Row],[Mouse '#]],MouseList[Mouse '#],0),MATCH(DataInput[[#Headers],[Group]],MouseList[#Headers],0)))</f>
        <v/>
      </c>
      <c r="F110" s="120" t="str">
        <f t="shared" si="7"/>
        <v>A</v>
      </c>
      <c r="G110" s="121" t="str">
        <f>IFERROR(IF(DataInput[[#This Row],[0]]="",IF(DataInput[[#This Row],[1]]=0,"",DataInput[[#This Row],[1]]*0.8),DataInput[[#This Row],[0]]*0.8),"")</f>
        <v/>
      </c>
      <c r="H110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10" s="215" t="str">
        <f>INDEX(MouseList[],MATCH(DataInput[[#This Row],[Mouse '#]],MouseList[Mouse '#],0),MATCH(DataInput[[#Headers],[Tx ends]],MouseList[#Headers],0))</f>
        <v/>
      </c>
      <c r="J110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110" s="219"/>
      <c r="L110" s="123"/>
      <c r="M110" s="158"/>
      <c r="N110" s="352">
        <v>3.64</v>
      </c>
      <c r="O110" s="352">
        <v>3.77</v>
      </c>
      <c r="P110" s="352">
        <v>4.34</v>
      </c>
      <c r="Q110" s="352">
        <v>3.68</v>
      </c>
      <c r="R110" s="352">
        <v>3.28</v>
      </c>
      <c r="S110" s="352">
        <v>4.5</v>
      </c>
      <c r="T110" s="352">
        <v>4.05</v>
      </c>
      <c r="U110" s="352">
        <v>4.25</v>
      </c>
      <c r="V110" s="352">
        <v>4.2699999999999996</v>
      </c>
      <c r="W110" s="352">
        <v>5.42</v>
      </c>
      <c r="X110" s="352">
        <v>5.97</v>
      </c>
      <c r="Y110" s="352">
        <v>5.61</v>
      </c>
      <c r="Z110" s="352">
        <v>5.75</v>
      </c>
      <c r="AA110" s="352">
        <v>5.81</v>
      </c>
      <c r="AB110" s="352">
        <v>5.91</v>
      </c>
      <c r="AC110" s="352"/>
      <c r="AD110" s="352"/>
      <c r="AE110" s="352"/>
      <c r="AF110" s="352"/>
      <c r="AG110" s="352"/>
      <c r="AH110" s="122"/>
      <c r="AI110" s="122"/>
      <c r="AJ110" s="122"/>
      <c r="AK110" s="122"/>
      <c r="AL110" s="122"/>
      <c r="AM110" s="122"/>
      <c r="AN110" s="122"/>
      <c r="AO110" s="122"/>
      <c r="AP110" s="122"/>
      <c r="AQ110" s="122"/>
      <c r="AR110" s="122"/>
      <c r="AS110" s="143"/>
      <c r="AT110" s="122"/>
      <c r="AU110" s="122"/>
      <c r="AV110" s="122"/>
      <c r="AW110" s="122"/>
      <c r="AX110" s="122"/>
      <c r="AY110" s="122"/>
      <c r="AZ110" s="122"/>
      <c r="BA110" s="122"/>
      <c r="BB110" s="122"/>
      <c r="BC110" s="122"/>
      <c r="BD110" s="122"/>
      <c r="BE110" s="122"/>
      <c r="BF110" s="222"/>
      <c r="BG110" s="9"/>
    </row>
    <row r="111" spans="1:59" ht="11.25">
      <c r="A111" s="10">
        <v>108</v>
      </c>
      <c r="B111" s="118">
        <f t="shared" si="8"/>
        <v>36</v>
      </c>
      <c r="C111" s="351" t="str">
        <f>IF(DataInput[[#This Row],[80% BW]]="","",INDEX(MouseList[],MATCH(DataInput[[#This Row],[Mouse '#]],MouseList[Mouse '#],0),MATCH(DataInput[[#Headers],[Tag '#]],MouseList[#Headers],0)))</f>
        <v/>
      </c>
      <c r="D111" s="119" t="str">
        <f>IF(DataInput[[#This Row],[80% BW]]="","",INDEX(MouseList[],MATCH(DataInput[[#This Row],[Mouse '#]],MouseList[Mouse '#],0),MATCH(DataInput[[#Headers],[Sort '#]],MouseList[#Headers],0)))</f>
        <v/>
      </c>
      <c r="E111" s="119" t="str">
        <f>IF(DataInput[[#This Row],[80% BW]]="","",INDEX(MouseList[],MATCH(DataInput[[#This Row],[Mouse '#]],MouseList[Mouse '#],0),MATCH(DataInput[[#Headers],[Group]],MouseList[#Headers],0)))</f>
        <v/>
      </c>
      <c r="F111" s="120" t="str">
        <f t="shared" si="7"/>
        <v>B</v>
      </c>
      <c r="G111" s="121" t="str">
        <f>IFERROR(IF(DataInput[[#This Row],[0]]="",IF(DataInput[[#This Row],[1]]=0,"",DataInput[[#This Row],[1]]*0.8),DataInput[[#This Row],[0]]*0.8),"")</f>
        <v/>
      </c>
      <c r="H111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11" s="215" t="str">
        <f>INDEX(MouseList[],MATCH(DataInput[[#This Row],[Mouse '#]],MouseList[Mouse '#],0),MATCH(DataInput[[#Headers],[Tx ends]],MouseList[#Headers],0))</f>
        <v/>
      </c>
      <c r="J111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111" s="219"/>
      <c r="L111" s="123"/>
      <c r="M111" s="158"/>
      <c r="N111" s="352">
        <v>2.4</v>
      </c>
      <c r="O111" s="352">
        <v>2.29</v>
      </c>
      <c r="P111" s="352">
        <v>2.2200000000000002</v>
      </c>
      <c r="Q111" s="352">
        <v>2.1</v>
      </c>
      <c r="R111" s="352">
        <v>2.2599999999999998</v>
      </c>
      <c r="S111" s="352">
        <v>2.7</v>
      </c>
      <c r="T111" s="352">
        <v>3.14</v>
      </c>
      <c r="U111" s="352">
        <v>3.17</v>
      </c>
      <c r="V111" s="352">
        <v>3.42</v>
      </c>
      <c r="W111" s="352">
        <v>3.77</v>
      </c>
      <c r="X111" s="352">
        <v>4.17</v>
      </c>
      <c r="Y111" s="352">
        <v>4.26</v>
      </c>
      <c r="Z111" s="352">
        <v>4.6100000000000003</v>
      </c>
      <c r="AA111" s="352">
        <v>4.72</v>
      </c>
      <c r="AB111" s="352">
        <v>4.75</v>
      </c>
      <c r="AC111" s="352"/>
      <c r="AD111" s="352"/>
      <c r="AE111" s="352"/>
      <c r="AF111" s="352"/>
      <c r="AG111" s="352"/>
      <c r="AH111" s="122"/>
      <c r="AI111" s="122"/>
      <c r="AJ111" s="122"/>
      <c r="AK111" s="122"/>
      <c r="AL111" s="122"/>
      <c r="AM111" s="122"/>
      <c r="AN111" s="122"/>
      <c r="AO111" s="122"/>
      <c r="AP111" s="122"/>
      <c r="AQ111" s="122"/>
      <c r="AR111" s="122"/>
      <c r="AS111" s="143"/>
      <c r="AT111" s="122"/>
      <c r="AU111" s="122"/>
      <c r="AV111" s="122"/>
      <c r="AW111" s="122"/>
      <c r="AX111" s="122"/>
      <c r="AY111" s="122"/>
      <c r="AZ111" s="122"/>
      <c r="BA111" s="122"/>
      <c r="BB111" s="122"/>
      <c r="BC111" s="122"/>
      <c r="BD111" s="122"/>
      <c r="BE111" s="122"/>
      <c r="BF111" s="222"/>
      <c r="BG111" s="9"/>
    </row>
    <row r="112" spans="1:59" ht="11.25">
      <c r="A112" s="10">
        <v>109</v>
      </c>
      <c r="B112" s="118">
        <f t="shared" si="8"/>
        <v>37</v>
      </c>
      <c r="C112" s="351">
        <v>837</v>
      </c>
      <c r="D112" s="119" t="s">
        <v>331</v>
      </c>
      <c r="E112" s="119" t="s">
        <v>9</v>
      </c>
      <c r="F112" s="120" t="str">
        <f t="shared" si="7"/>
        <v>W</v>
      </c>
      <c r="G112" s="121">
        <f>IFERROR(IF(DataInput[[#This Row],[0]]="",IF(DataInput[[#This Row],[1]]=0,"",DataInput[[#This Row],[1]]*0.8),DataInput[[#This Row],[0]]*0.8),"")</f>
        <v>13.616</v>
      </c>
      <c r="H112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12" s="215" t="str">
        <f>INDEX(MouseList[],MATCH(DataInput[[#This Row],[Mouse '#]],MouseList[Mouse '#],0),MATCH(DataInput[[#Headers],[Tx ends]],MouseList[#Headers],0))</f>
        <v/>
      </c>
      <c r="J112" s="215">
        <v>44537</v>
      </c>
      <c r="K112" s="219"/>
      <c r="L112" s="123"/>
      <c r="M112" s="158">
        <v>17.02</v>
      </c>
      <c r="N112" s="352">
        <v>19.52</v>
      </c>
      <c r="O112" s="352">
        <v>20.88</v>
      </c>
      <c r="P112" s="352">
        <v>21.14</v>
      </c>
      <c r="Q112" s="352">
        <v>21.54</v>
      </c>
      <c r="R112" s="352">
        <v>21.62</v>
      </c>
      <c r="S112" s="352">
        <v>22.83</v>
      </c>
      <c r="T112" s="352">
        <v>23.49</v>
      </c>
      <c r="U112" s="352">
        <v>23.28</v>
      </c>
      <c r="V112" s="352">
        <v>21.81</v>
      </c>
      <c r="W112" s="352">
        <v>22.49</v>
      </c>
      <c r="X112" s="352">
        <v>20.5</v>
      </c>
      <c r="Y112" s="352">
        <v>19.5</v>
      </c>
      <c r="Z112" s="352">
        <v>18.5</v>
      </c>
      <c r="AA112" s="352"/>
      <c r="AB112" s="352"/>
      <c r="AC112" s="352"/>
      <c r="AD112" s="352"/>
      <c r="AE112" s="352"/>
      <c r="AF112" s="352"/>
      <c r="AG112" s="352"/>
      <c r="AH112" s="122"/>
      <c r="AI112" s="122"/>
      <c r="AJ112" s="122"/>
      <c r="AK112" s="122"/>
      <c r="AL112" s="122"/>
      <c r="AM112" s="122"/>
      <c r="AN112" s="122"/>
      <c r="AO112" s="122"/>
      <c r="AP112" s="122"/>
      <c r="AQ112" s="122"/>
      <c r="AR112" s="122"/>
      <c r="AS112" s="143"/>
      <c r="AT112" s="122"/>
      <c r="AU112" s="122"/>
      <c r="AV112" s="122"/>
      <c r="AW112" s="122"/>
      <c r="AX112" s="122"/>
      <c r="AY112" s="122"/>
      <c r="AZ112" s="122"/>
      <c r="BA112" s="122"/>
      <c r="BB112" s="122"/>
      <c r="BC112" s="122"/>
      <c r="BD112" s="122"/>
      <c r="BE112" s="122"/>
      <c r="BF112" s="222"/>
      <c r="BG112" s="9"/>
    </row>
    <row r="113" spans="1:59" ht="11.25">
      <c r="A113" s="10">
        <v>110</v>
      </c>
      <c r="B113" s="118">
        <f t="shared" si="8"/>
        <v>37</v>
      </c>
      <c r="C113" s="351" t="str">
        <f>IF(DataInput[[#This Row],[80% BW]]="","",INDEX(MouseList[],MATCH(DataInput[[#This Row],[Mouse '#]],MouseList[Mouse '#],0),MATCH(DataInput[[#Headers],[Tag '#]],MouseList[#Headers],0)))</f>
        <v/>
      </c>
      <c r="D113" s="119" t="str">
        <f>IF(DataInput[[#This Row],[80% BW]]="","",INDEX(MouseList[],MATCH(DataInput[[#This Row],[Mouse '#]],MouseList[Mouse '#],0),MATCH(DataInput[[#Headers],[Sort '#]],MouseList[#Headers],0)))</f>
        <v/>
      </c>
      <c r="E113" s="119" t="str">
        <f>IF(DataInput[[#This Row],[80% BW]]="","",INDEX(MouseList[],MATCH(DataInput[[#This Row],[Mouse '#]],MouseList[Mouse '#],0),MATCH(DataInput[[#Headers],[Group]],MouseList[#Headers],0)))</f>
        <v/>
      </c>
      <c r="F113" s="120" t="str">
        <f t="shared" si="7"/>
        <v>A</v>
      </c>
      <c r="G113" s="121" t="str">
        <f>IFERROR(IF(DataInput[[#This Row],[0]]="",IF(DataInput[[#This Row],[1]]=0,"",DataInput[[#This Row],[1]]*0.8),DataInput[[#This Row],[0]]*0.8),"")</f>
        <v/>
      </c>
      <c r="H113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13" s="215" t="str">
        <f>INDEX(MouseList[],MATCH(DataInput[[#This Row],[Mouse '#]],MouseList[Mouse '#],0),MATCH(DataInput[[#Headers],[Tx ends]],MouseList[#Headers],0))</f>
        <v/>
      </c>
      <c r="J113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113" s="219"/>
      <c r="L113" s="123"/>
      <c r="M113" s="158"/>
      <c r="N113" s="352">
        <v>3.81</v>
      </c>
      <c r="O113" s="352">
        <v>3.44</v>
      </c>
      <c r="P113" s="352">
        <v>3.54</v>
      </c>
      <c r="Q113" s="352">
        <v>2.82</v>
      </c>
      <c r="R113" s="352">
        <v>3.36</v>
      </c>
      <c r="S113" s="352">
        <v>4.16</v>
      </c>
      <c r="T113" s="352">
        <v>4.5599999999999996</v>
      </c>
      <c r="U113" s="352">
        <v>4.92</v>
      </c>
      <c r="V113" s="352">
        <v>5.0999999999999996</v>
      </c>
      <c r="W113" s="352">
        <v>5.82</v>
      </c>
      <c r="X113" s="352">
        <v>6.03</v>
      </c>
      <c r="Y113" s="352">
        <v>6.1</v>
      </c>
      <c r="Z113" s="352">
        <v>6.22</v>
      </c>
      <c r="AA113" s="352"/>
      <c r="AB113" s="352"/>
      <c r="AC113" s="352"/>
      <c r="AD113" s="352"/>
      <c r="AE113" s="352"/>
      <c r="AF113" s="352"/>
      <c r="AG113" s="352"/>
      <c r="AH113" s="122"/>
      <c r="AI113" s="122"/>
      <c r="AJ113" s="122"/>
      <c r="AK113" s="122"/>
      <c r="AL113" s="122"/>
      <c r="AM113" s="122"/>
      <c r="AN113" s="122"/>
      <c r="AO113" s="122"/>
      <c r="AP113" s="122"/>
      <c r="AQ113" s="122"/>
      <c r="AR113" s="122"/>
      <c r="AS113" s="143"/>
      <c r="AT113" s="122"/>
      <c r="AU113" s="122"/>
      <c r="AV113" s="122"/>
      <c r="AW113" s="122"/>
      <c r="AX113" s="122"/>
      <c r="AY113" s="122"/>
      <c r="AZ113" s="122"/>
      <c r="BA113" s="122"/>
      <c r="BB113" s="122"/>
      <c r="BC113" s="122"/>
      <c r="BD113" s="122"/>
      <c r="BE113" s="122"/>
      <c r="BF113" s="222"/>
      <c r="BG113" s="9"/>
    </row>
    <row r="114" spans="1:59" ht="11.25">
      <c r="A114" s="10">
        <v>111</v>
      </c>
      <c r="B114" s="118">
        <f t="shared" si="8"/>
        <v>37</v>
      </c>
      <c r="C114" s="351" t="str">
        <f>IF(DataInput[[#This Row],[80% BW]]="","",INDEX(MouseList[],MATCH(DataInput[[#This Row],[Mouse '#]],MouseList[Mouse '#],0),MATCH(DataInput[[#Headers],[Tag '#]],MouseList[#Headers],0)))</f>
        <v/>
      </c>
      <c r="D114" s="119" t="str">
        <f>IF(DataInput[[#This Row],[80% BW]]="","",INDEX(MouseList[],MATCH(DataInput[[#This Row],[Mouse '#]],MouseList[Mouse '#],0),MATCH(DataInput[[#Headers],[Sort '#]],MouseList[#Headers],0)))</f>
        <v/>
      </c>
      <c r="E114" s="119" t="str">
        <f>IF(DataInput[[#This Row],[80% BW]]="","",INDEX(MouseList[],MATCH(DataInput[[#This Row],[Mouse '#]],MouseList[Mouse '#],0),MATCH(DataInput[[#Headers],[Group]],MouseList[#Headers],0)))</f>
        <v/>
      </c>
      <c r="F114" s="120" t="str">
        <f t="shared" si="7"/>
        <v>B</v>
      </c>
      <c r="G114" s="121" t="str">
        <f>IFERROR(IF(DataInput[[#This Row],[0]]="",IF(DataInput[[#This Row],[1]]=0,"",DataInput[[#This Row],[1]]*0.8),DataInput[[#This Row],[0]]*0.8),"")</f>
        <v/>
      </c>
      <c r="H114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14" s="215" t="str">
        <f>INDEX(MouseList[],MATCH(DataInput[[#This Row],[Mouse '#]],MouseList[Mouse '#],0),MATCH(DataInput[[#Headers],[Tx ends]],MouseList[#Headers],0))</f>
        <v/>
      </c>
      <c r="J114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114" s="219"/>
      <c r="L114" s="123"/>
      <c r="M114" s="158"/>
      <c r="N114" s="352">
        <v>2.21</v>
      </c>
      <c r="O114" s="352">
        <v>2.4</v>
      </c>
      <c r="P114" s="352">
        <v>2.52</v>
      </c>
      <c r="Q114" s="352">
        <v>2.16</v>
      </c>
      <c r="R114" s="352">
        <v>2.52</v>
      </c>
      <c r="S114" s="352">
        <v>3.13</v>
      </c>
      <c r="T114" s="352">
        <v>2.98</v>
      </c>
      <c r="U114" s="352">
        <v>3.46</v>
      </c>
      <c r="V114" s="352">
        <v>3.52</v>
      </c>
      <c r="W114" s="352">
        <v>3.98</v>
      </c>
      <c r="X114" s="352">
        <v>4.3</v>
      </c>
      <c r="Y114" s="352">
        <v>4.57</v>
      </c>
      <c r="Z114" s="352">
        <v>5.08</v>
      </c>
      <c r="AA114" s="352"/>
      <c r="AB114" s="352"/>
      <c r="AC114" s="352"/>
      <c r="AD114" s="352"/>
      <c r="AE114" s="352"/>
      <c r="AF114" s="352"/>
      <c r="AG114" s="352"/>
      <c r="AH114" s="122"/>
      <c r="AI114" s="122"/>
      <c r="AJ114" s="122"/>
      <c r="AK114" s="122"/>
      <c r="AL114" s="122"/>
      <c r="AM114" s="122"/>
      <c r="AN114" s="122"/>
      <c r="AO114" s="122"/>
      <c r="AP114" s="122"/>
      <c r="AQ114" s="122"/>
      <c r="AR114" s="122"/>
      <c r="AS114" s="143"/>
      <c r="AT114" s="122"/>
      <c r="AU114" s="122"/>
      <c r="AV114" s="122"/>
      <c r="AW114" s="122"/>
      <c r="AX114" s="122"/>
      <c r="AY114" s="122"/>
      <c r="AZ114" s="122"/>
      <c r="BA114" s="122"/>
      <c r="BB114" s="122"/>
      <c r="BC114" s="122"/>
      <c r="BD114" s="122"/>
      <c r="BE114" s="122"/>
      <c r="BF114" s="222"/>
      <c r="BG114" s="9"/>
    </row>
    <row r="115" spans="1:59" ht="11.25">
      <c r="A115" s="10">
        <v>112</v>
      </c>
      <c r="B115" s="118">
        <f t="shared" si="8"/>
        <v>38</v>
      </c>
      <c r="C115" s="351">
        <v>838</v>
      </c>
      <c r="D115" s="365" t="s">
        <v>331</v>
      </c>
      <c r="E115" s="119" t="s">
        <v>9</v>
      </c>
      <c r="F115" s="120" t="str">
        <f t="shared" si="7"/>
        <v>W</v>
      </c>
      <c r="G115" s="121">
        <f>IFERROR(IF(DataInput[[#This Row],[0]]="",IF(DataInput[[#This Row],[1]]=0,"",DataInput[[#This Row],[1]]*0.8),DataInput[[#This Row],[0]]*0.8),"")</f>
        <v>13.808000000000002</v>
      </c>
      <c r="H115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15" s="215" t="str">
        <f>INDEX(MouseList[],MATCH(DataInput[[#This Row],[Mouse '#]],MouseList[Mouse '#],0),MATCH(DataInput[[#Headers],[Tx ends]],MouseList[#Headers],0))</f>
        <v/>
      </c>
      <c r="J115" s="215">
        <v>44521</v>
      </c>
      <c r="K115" s="366"/>
      <c r="L115" s="367"/>
      <c r="M115" s="368">
        <v>17.260000000000002</v>
      </c>
      <c r="N115" s="368">
        <v>19.559999999999999</v>
      </c>
      <c r="O115" s="368">
        <v>20.56</v>
      </c>
      <c r="P115" s="368">
        <v>20.81</v>
      </c>
      <c r="Q115" s="368">
        <v>20.38</v>
      </c>
      <c r="R115" s="368">
        <v>20.78</v>
      </c>
      <c r="S115" s="368">
        <v>21.76</v>
      </c>
      <c r="T115" s="368">
        <v>22.28</v>
      </c>
      <c r="U115" s="368" t="s">
        <v>384</v>
      </c>
      <c r="V115" s="368"/>
      <c r="W115" s="368"/>
      <c r="X115" s="368"/>
      <c r="Y115" s="368"/>
      <c r="Z115" s="368"/>
      <c r="AA115" s="368"/>
      <c r="AB115" s="368"/>
      <c r="AC115" s="368"/>
      <c r="AD115" s="368"/>
      <c r="AE115" s="368"/>
      <c r="AF115" s="368"/>
      <c r="AG115" s="368"/>
      <c r="AH115" s="368"/>
      <c r="AI115" s="368"/>
      <c r="AJ115" s="368"/>
      <c r="AK115" s="368"/>
      <c r="AL115" s="368"/>
      <c r="AM115" s="368"/>
      <c r="AN115" s="368"/>
      <c r="AO115" s="368"/>
      <c r="AP115" s="368"/>
      <c r="AQ115" s="368"/>
      <c r="AR115" s="368"/>
      <c r="AS115" s="369"/>
      <c r="AT115" s="368"/>
      <c r="AU115" s="368"/>
      <c r="AV115" s="368"/>
      <c r="AW115" s="368"/>
      <c r="AX115" s="368"/>
      <c r="AY115" s="368"/>
      <c r="AZ115" s="368"/>
      <c r="BA115" s="368"/>
      <c r="BB115" s="368"/>
      <c r="BC115" s="368"/>
      <c r="BD115" s="368"/>
      <c r="BE115" s="368"/>
      <c r="BF115" s="370"/>
      <c r="BG115" s="371"/>
    </row>
    <row r="116" spans="1:59" ht="11.25">
      <c r="A116" s="10">
        <v>113</v>
      </c>
      <c r="B116" s="118">
        <f t="shared" si="8"/>
        <v>38</v>
      </c>
      <c r="C116" s="351" t="str">
        <f>IF(DataInput[[#This Row],[80% BW]]="","",INDEX(MouseList[],MATCH(DataInput[[#This Row],[Mouse '#]],MouseList[Mouse '#],0),MATCH(DataInput[[#Headers],[Tag '#]],MouseList[#Headers],0)))</f>
        <v/>
      </c>
      <c r="D116" s="365" t="s">
        <v>373</v>
      </c>
      <c r="E116" s="119" t="str">
        <f>IF(DataInput[[#This Row],[80% BW]]="","",INDEX(MouseList[],MATCH(DataInput[[#This Row],[Mouse '#]],MouseList[Mouse '#],0),MATCH(DataInput[[#Headers],[Group]],MouseList[#Headers],0)))</f>
        <v/>
      </c>
      <c r="F116" s="120" t="str">
        <f t="shared" si="7"/>
        <v>A</v>
      </c>
      <c r="G116" s="121" t="str">
        <f>IFERROR(IF(DataInput[[#This Row],[0]]="",IF(DataInput[[#This Row],[1]]=0,"",DataInput[[#This Row],[1]]*0.8),DataInput[[#This Row],[0]]*0.8),"")</f>
        <v/>
      </c>
      <c r="H116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16" s="215" t="str">
        <f>INDEX(MouseList[],MATCH(DataInput[[#This Row],[Mouse '#]],MouseList[Mouse '#],0),MATCH(DataInput[[#Headers],[Tx ends]],MouseList[#Headers],0))</f>
        <v/>
      </c>
      <c r="J116" s="215"/>
      <c r="K116" s="366"/>
      <c r="L116" s="367"/>
      <c r="M116" s="368"/>
      <c r="N116" s="368">
        <v>2.94</v>
      </c>
      <c r="O116" s="368">
        <v>3.22</v>
      </c>
      <c r="P116" s="368">
        <v>3.5</v>
      </c>
      <c r="Q116" s="368">
        <v>3.24</v>
      </c>
      <c r="R116" s="368">
        <v>3.58</v>
      </c>
      <c r="S116" s="368">
        <v>3.76</v>
      </c>
      <c r="T116" s="368">
        <v>3.98</v>
      </c>
      <c r="U116" s="368" t="s">
        <v>384</v>
      </c>
      <c r="V116" s="368"/>
      <c r="W116" s="368"/>
      <c r="X116" s="368"/>
      <c r="Y116" s="368"/>
      <c r="Z116" s="368"/>
      <c r="AA116" s="368"/>
      <c r="AB116" s="368"/>
      <c r="AC116" s="368"/>
      <c r="AD116" s="368"/>
      <c r="AE116" s="368"/>
      <c r="AF116" s="368"/>
      <c r="AG116" s="368"/>
      <c r="AH116" s="368"/>
      <c r="AI116" s="368"/>
      <c r="AJ116" s="368"/>
      <c r="AK116" s="368"/>
      <c r="AL116" s="368"/>
      <c r="AM116" s="368"/>
      <c r="AN116" s="368"/>
      <c r="AO116" s="368"/>
      <c r="AP116" s="368"/>
      <c r="AQ116" s="368"/>
      <c r="AR116" s="368"/>
      <c r="AS116" s="369"/>
      <c r="AT116" s="368"/>
      <c r="AU116" s="368"/>
      <c r="AV116" s="368"/>
      <c r="AW116" s="368"/>
      <c r="AX116" s="368"/>
      <c r="AY116" s="368"/>
      <c r="AZ116" s="368"/>
      <c r="BA116" s="368"/>
      <c r="BB116" s="368"/>
      <c r="BC116" s="368"/>
      <c r="BD116" s="368"/>
      <c r="BE116" s="368"/>
      <c r="BF116" s="370"/>
      <c r="BG116" s="371"/>
    </row>
    <row r="117" spans="1:59" ht="11.25">
      <c r="A117" s="10">
        <v>114</v>
      </c>
      <c r="B117" s="118">
        <f t="shared" si="8"/>
        <v>38</v>
      </c>
      <c r="C117" s="351" t="str">
        <f>IF(DataInput[[#This Row],[80% BW]]="","",INDEX(MouseList[],MATCH(DataInput[[#This Row],[Mouse '#]],MouseList[Mouse '#],0),MATCH(DataInput[[#Headers],[Tag '#]],MouseList[#Headers],0)))</f>
        <v/>
      </c>
      <c r="D117" s="365"/>
      <c r="E117" s="119" t="str">
        <f>IF(DataInput[[#This Row],[80% BW]]="","",INDEX(MouseList[],MATCH(DataInput[[#This Row],[Mouse '#]],MouseList[Mouse '#],0),MATCH(DataInput[[#Headers],[Group]],MouseList[#Headers],0)))</f>
        <v/>
      </c>
      <c r="F117" s="120" t="str">
        <f t="shared" si="7"/>
        <v>B</v>
      </c>
      <c r="G117" s="121" t="str">
        <f>IFERROR(IF(DataInput[[#This Row],[0]]="",IF(DataInput[[#This Row],[1]]=0,"",DataInput[[#This Row],[1]]*0.8),DataInput[[#This Row],[0]]*0.8),"")</f>
        <v/>
      </c>
      <c r="H117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17" s="215" t="str">
        <f>INDEX(MouseList[],MATCH(DataInput[[#This Row],[Mouse '#]],MouseList[Mouse '#],0),MATCH(DataInput[[#Headers],[Tx ends]],MouseList[#Headers],0))</f>
        <v/>
      </c>
      <c r="J117" s="215"/>
      <c r="K117" s="366"/>
      <c r="L117" s="367"/>
      <c r="M117" s="368"/>
      <c r="N117" s="368">
        <v>1.67</v>
      </c>
      <c r="O117" s="368">
        <v>2.1800000000000002</v>
      </c>
      <c r="P117" s="368">
        <v>2.2200000000000002</v>
      </c>
      <c r="Q117" s="368">
        <v>2.39</v>
      </c>
      <c r="R117" s="368">
        <v>2.46</v>
      </c>
      <c r="S117" s="368">
        <v>2.79</v>
      </c>
      <c r="T117" s="368">
        <v>3.04</v>
      </c>
      <c r="U117" s="368" t="s">
        <v>384</v>
      </c>
      <c r="V117" s="368"/>
      <c r="W117" s="368"/>
      <c r="X117" s="368"/>
      <c r="Y117" s="368"/>
      <c r="Z117" s="368"/>
      <c r="AA117" s="368"/>
      <c r="AB117" s="368"/>
      <c r="AC117" s="368"/>
      <c r="AD117" s="368"/>
      <c r="AE117" s="368"/>
      <c r="AF117" s="368"/>
      <c r="AG117" s="368"/>
      <c r="AH117" s="368"/>
      <c r="AI117" s="368"/>
      <c r="AJ117" s="368"/>
      <c r="AK117" s="368"/>
      <c r="AL117" s="368"/>
      <c r="AM117" s="368"/>
      <c r="AN117" s="368"/>
      <c r="AO117" s="368"/>
      <c r="AP117" s="368"/>
      <c r="AQ117" s="368"/>
      <c r="AR117" s="368"/>
      <c r="AS117" s="369"/>
      <c r="AT117" s="368"/>
      <c r="AU117" s="368"/>
      <c r="AV117" s="368"/>
      <c r="AW117" s="368"/>
      <c r="AX117" s="368"/>
      <c r="AY117" s="368"/>
      <c r="AZ117" s="368"/>
      <c r="BA117" s="368"/>
      <c r="BB117" s="368"/>
      <c r="BC117" s="368"/>
      <c r="BD117" s="368"/>
      <c r="BE117" s="368"/>
      <c r="BF117" s="370"/>
      <c r="BG117" s="371"/>
    </row>
    <row r="118" spans="1:59" ht="11.25">
      <c r="A118" s="10">
        <v>115</v>
      </c>
      <c r="B118" s="118">
        <f t="shared" si="8"/>
        <v>39</v>
      </c>
      <c r="C118" s="351">
        <v>839</v>
      </c>
      <c r="D118" s="119" t="s">
        <v>331</v>
      </c>
      <c r="E118" s="119" t="s">
        <v>9</v>
      </c>
      <c r="F118" s="120" t="str">
        <f t="shared" si="7"/>
        <v>W</v>
      </c>
      <c r="G118" s="121">
        <f>IFERROR(IF(DataInput[[#This Row],[0]]="",IF(DataInput[[#This Row],[1]]=0,"",DataInput[[#This Row],[1]]*0.8),DataInput[[#This Row],[0]]*0.8),"")</f>
        <v>15.56</v>
      </c>
      <c r="H118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18" s="215" t="str">
        <f>INDEX(MouseList[],MATCH(DataInput[[#This Row],[Mouse '#]],MouseList[Mouse '#],0),MATCH(DataInput[[#Headers],[Tx ends]],MouseList[#Headers],0))</f>
        <v/>
      </c>
      <c r="J118" s="215">
        <v>44546</v>
      </c>
      <c r="K118" s="219"/>
      <c r="L118" s="123"/>
      <c r="M118" s="158">
        <v>19.45</v>
      </c>
      <c r="N118" s="352">
        <v>19.5</v>
      </c>
      <c r="O118" s="352">
        <v>20</v>
      </c>
      <c r="P118" s="352">
        <v>20.48</v>
      </c>
      <c r="Q118" s="352">
        <v>19.77</v>
      </c>
      <c r="R118" s="352">
        <v>20.37</v>
      </c>
      <c r="S118" s="352">
        <v>21.62</v>
      </c>
      <c r="T118" s="352">
        <v>21.38</v>
      </c>
      <c r="U118" s="352">
        <v>21.78</v>
      </c>
      <c r="V118" s="352">
        <v>22.55</v>
      </c>
      <c r="W118" s="352">
        <v>22.48</v>
      </c>
      <c r="X118" s="352">
        <v>23.07</v>
      </c>
      <c r="Y118" s="352">
        <v>22.7</v>
      </c>
      <c r="Z118" s="352">
        <v>21.9</v>
      </c>
      <c r="AA118" s="352">
        <v>19.96</v>
      </c>
      <c r="AB118" s="352">
        <v>19.07</v>
      </c>
      <c r="AC118" s="352">
        <v>17.899999999999999</v>
      </c>
      <c r="AD118" s="352"/>
      <c r="AE118" s="352"/>
      <c r="AF118" s="352"/>
      <c r="AG118" s="352"/>
      <c r="AH118" s="122"/>
      <c r="AI118" s="122"/>
      <c r="AJ118" s="122"/>
      <c r="AK118" s="122"/>
      <c r="AL118" s="122"/>
      <c r="AM118" s="122"/>
      <c r="AN118" s="122"/>
      <c r="AO118" s="122"/>
      <c r="AP118" s="122"/>
      <c r="AQ118" s="122"/>
      <c r="AR118" s="122"/>
      <c r="AS118" s="143"/>
      <c r="AT118" s="122"/>
      <c r="AU118" s="122"/>
      <c r="AV118" s="122"/>
      <c r="AW118" s="122"/>
      <c r="AX118" s="122"/>
      <c r="AY118" s="122"/>
      <c r="AZ118" s="122"/>
      <c r="BA118" s="122"/>
      <c r="BB118" s="122"/>
      <c r="BC118" s="122"/>
      <c r="BD118" s="122"/>
      <c r="BE118" s="122"/>
      <c r="BF118" s="222"/>
      <c r="BG118" s="9"/>
    </row>
    <row r="119" spans="1:59" ht="11.25">
      <c r="A119" s="10">
        <v>116</v>
      </c>
      <c r="B119" s="118">
        <f t="shared" si="8"/>
        <v>39</v>
      </c>
      <c r="C119" s="351" t="str">
        <f>IF(DataInput[[#This Row],[80% BW]]="","",INDEX(MouseList[],MATCH(DataInput[[#This Row],[Mouse '#]],MouseList[Mouse '#],0),MATCH(DataInput[[#Headers],[Tag '#]],MouseList[#Headers],0)))</f>
        <v/>
      </c>
      <c r="D119" s="119" t="str">
        <f>IF(DataInput[[#This Row],[80% BW]]="","",INDEX(MouseList[],MATCH(DataInput[[#This Row],[Mouse '#]],MouseList[Mouse '#],0),MATCH(DataInput[[#Headers],[Sort '#]],MouseList[#Headers],0)))</f>
        <v/>
      </c>
      <c r="E119" s="119" t="str">
        <f>IF(DataInput[[#This Row],[80% BW]]="","",INDEX(MouseList[],MATCH(DataInput[[#This Row],[Mouse '#]],MouseList[Mouse '#],0),MATCH(DataInput[[#Headers],[Group]],MouseList[#Headers],0)))</f>
        <v/>
      </c>
      <c r="F119" s="120" t="str">
        <f t="shared" si="7"/>
        <v>A</v>
      </c>
      <c r="G119" s="121" t="str">
        <f>IFERROR(IF(DataInput[[#This Row],[0]]="",IF(DataInput[[#This Row],[1]]=0,"",DataInput[[#This Row],[1]]*0.8),DataInput[[#This Row],[0]]*0.8),"")</f>
        <v/>
      </c>
      <c r="H119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19" s="215" t="str">
        <f>INDEX(MouseList[],MATCH(DataInput[[#This Row],[Mouse '#]],MouseList[Mouse '#],0),MATCH(DataInput[[#Headers],[Tx ends]],MouseList[#Headers],0))</f>
        <v/>
      </c>
      <c r="J119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119" s="219"/>
      <c r="L119" s="123"/>
      <c r="M119" s="158"/>
      <c r="N119" s="352">
        <v>3.22</v>
      </c>
      <c r="O119" s="352">
        <v>3.81</v>
      </c>
      <c r="P119" s="352">
        <v>3.97</v>
      </c>
      <c r="Q119" s="352">
        <v>3.79</v>
      </c>
      <c r="R119" s="352">
        <v>3.48</v>
      </c>
      <c r="S119" s="352">
        <v>4.7</v>
      </c>
      <c r="T119" s="352">
        <v>4.3</v>
      </c>
      <c r="U119" s="352">
        <v>4.57</v>
      </c>
      <c r="V119" s="352">
        <v>4.58</v>
      </c>
      <c r="W119" s="352">
        <v>5.12</v>
      </c>
      <c r="X119" s="352">
        <v>5.45</v>
      </c>
      <c r="Y119" s="352">
        <v>5.42</v>
      </c>
      <c r="Z119" s="352">
        <v>5.72</v>
      </c>
      <c r="AA119" s="352">
        <v>6.29</v>
      </c>
      <c r="AB119" s="352">
        <v>6.38</v>
      </c>
      <c r="AC119" s="352">
        <v>6.47</v>
      </c>
      <c r="AD119" s="352"/>
      <c r="AE119" s="352"/>
      <c r="AF119" s="352"/>
      <c r="AG119" s="352"/>
      <c r="AH119" s="122"/>
      <c r="AI119" s="122"/>
      <c r="AJ119" s="122"/>
      <c r="AK119" s="122"/>
      <c r="AL119" s="122"/>
      <c r="AM119" s="122"/>
      <c r="AN119" s="122"/>
      <c r="AO119" s="122"/>
      <c r="AP119" s="122"/>
      <c r="AQ119" s="122"/>
      <c r="AR119" s="122"/>
      <c r="AS119" s="143"/>
      <c r="AT119" s="122"/>
      <c r="AU119" s="122"/>
      <c r="AV119" s="122"/>
      <c r="AW119" s="122"/>
      <c r="AX119" s="122"/>
      <c r="AY119" s="122"/>
      <c r="AZ119" s="122"/>
      <c r="BA119" s="122"/>
      <c r="BB119" s="122"/>
      <c r="BC119" s="122"/>
      <c r="BD119" s="122"/>
      <c r="BE119" s="122"/>
      <c r="BF119" s="222"/>
      <c r="BG119" s="9"/>
    </row>
    <row r="120" spans="1:59" ht="11.25">
      <c r="A120" s="10">
        <v>117</v>
      </c>
      <c r="B120" s="118">
        <f t="shared" si="8"/>
        <v>39</v>
      </c>
      <c r="C120" s="351" t="str">
        <f>IF(DataInput[[#This Row],[80% BW]]="","",INDEX(MouseList[],MATCH(DataInput[[#This Row],[Mouse '#]],MouseList[Mouse '#],0),MATCH(DataInput[[#Headers],[Tag '#]],MouseList[#Headers],0)))</f>
        <v/>
      </c>
      <c r="D120" s="119" t="str">
        <f>IF(DataInput[[#This Row],[80% BW]]="","",INDEX(MouseList[],MATCH(DataInput[[#This Row],[Mouse '#]],MouseList[Mouse '#],0),MATCH(DataInput[[#Headers],[Sort '#]],MouseList[#Headers],0)))</f>
        <v/>
      </c>
      <c r="E120" s="119" t="str">
        <f>IF(DataInput[[#This Row],[80% BW]]="","",INDEX(MouseList[],MATCH(DataInput[[#This Row],[Mouse '#]],MouseList[Mouse '#],0),MATCH(DataInput[[#Headers],[Group]],MouseList[#Headers],0)))</f>
        <v/>
      </c>
      <c r="F120" s="120" t="str">
        <f t="shared" si="7"/>
        <v>B</v>
      </c>
      <c r="G120" s="121" t="str">
        <f>IFERROR(IF(DataInput[[#This Row],[0]]="",IF(DataInput[[#This Row],[1]]=0,"",DataInput[[#This Row],[1]]*0.8),DataInput[[#This Row],[0]]*0.8),"")</f>
        <v/>
      </c>
      <c r="H120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20" s="215" t="str">
        <f>INDEX(MouseList[],MATCH(DataInput[[#This Row],[Mouse '#]],MouseList[Mouse '#],0),MATCH(DataInput[[#Headers],[Tx ends]],MouseList[#Headers],0))</f>
        <v/>
      </c>
      <c r="J120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120" s="219"/>
      <c r="L120" s="123"/>
      <c r="M120" s="158"/>
      <c r="N120" s="352">
        <v>2.11</v>
      </c>
      <c r="O120" s="352">
        <v>2.31</v>
      </c>
      <c r="P120" s="352">
        <v>2.21</v>
      </c>
      <c r="Q120" s="352">
        <v>2.48</v>
      </c>
      <c r="R120" s="352">
        <v>2.29</v>
      </c>
      <c r="S120" s="352">
        <v>2.72</v>
      </c>
      <c r="T120" s="352">
        <v>2.5099999999999998</v>
      </c>
      <c r="U120" s="352">
        <v>2.87</v>
      </c>
      <c r="V120" s="352">
        <v>2.9</v>
      </c>
      <c r="W120" s="352">
        <v>3.05</v>
      </c>
      <c r="X120" s="352">
        <v>3.23</v>
      </c>
      <c r="Y120" s="352">
        <v>3.42</v>
      </c>
      <c r="Z120" s="352">
        <v>4.51</v>
      </c>
      <c r="AA120" s="352">
        <v>4.57</v>
      </c>
      <c r="AB120" s="352">
        <v>4.53</v>
      </c>
      <c r="AC120" s="352">
        <v>4.5199999999999996</v>
      </c>
      <c r="AD120" s="352"/>
      <c r="AE120" s="352"/>
      <c r="AF120" s="352"/>
      <c r="AG120" s="352"/>
      <c r="AH120" s="122"/>
      <c r="AI120" s="122"/>
      <c r="AJ120" s="122"/>
      <c r="AK120" s="122"/>
      <c r="AL120" s="122"/>
      <c r="AM120" s="122"/>
      <c r="AN120" s="122"/>
      <c r="AO120" s="122"/>
      <c r="AP120" s="122"/>
      <c r="AQ120" s="122"/>
      <c r="AR120" s="122"/>
      <c r="AS120" s="143"/>
      <c r="AT120" s="122"/>
      <c r="AU120" s="122"/>
      <c r="AV120" s="122"/>
      <c r="AW120" s="122"/>
      <c r="AX120" s="122"/>
      <c r="AY120" s="122"/>
      <c r="AZ120" s="122"/>
      <c r="BA120" s="122"/>
      <c r="BB120" s="122"/>
      <c r="BC120" s="122"/>
      <c r="BD120" s="122"/>
      <c r="BE120" s="122"/>
      <c r="BF120" s="222"/>
      <c r="BG120" s="9"/>
    </row>
    <row r="121" spans="1:59" ht="11.25">
      <c r="A121" s="10">
        <v>118</v>
      </c>
      <c r="B121" s="118">
        <f t="shared" si="8"/>
        <v>40</v>
      </c>
      <c r="C121" s="351">
        <v>840</v>
      </c>
      <c r="D121" s="119" t="s">
        <v>331</v>
      </c>
      <c r="E121" s="119" t="s">
        <v>9</v>
      </c>
      <c r="F121" s="120" t="str">
        <f t="shared" si="7"/>
        <v>W</v>
      </c>
      <c r="G121" s="121">
        <f>IFERROR(IF(DataInput[[#This Row],[0]]="",IF(DataInput[[#This Row],[1]]=0,"",DataInput[[#This Row],[1]]*0.8),DataInput[[#This Row],[0]]*0.8),"")</f>
        <v>11.464</v>
      </c>
      <c r="H121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21" s="215" t="str">
        <f>INDEX(MouseList[],MATCH(DataInput[[#This Row],[Mouse '#]],MouseList[Mouse '#],0),MATCH(DataInput[[#Headers],[Tx ends]],MouseList[#Headers],0))</f>
        <v/>
      </c>
      <c r="J121" s="215">
        <v>44537</v>
      </c>
      <c r="K121" s="219"/>
      <c r="L121" s="123"/>
      <c r="M121" s="158">
        <v>14.33</v>
      </c>
      <c r="N121" s="352">
        <v>17.05</v>
      </c>
      <c r="O121" s="352">
        <v>18.53</v>
      </c>
      <c r="P121" s="352">
        <v>19.2</v>
      </c>
      <c r="Q121" s="352">
        <v>19.149999999999999</v>
      </c>
      <c r="R121" s="352">
        <v>20.03</v>
      </c>
      <c r="S121" s="352">
        <v>20.93</v>
      </c>
      <c r="T121" s="352">
        <v>21.14</v>
      </c>
      <c r="U121" s="352">
        <v>21.37</v>
      </c>
      <c r="V121" s="352">
        <v>21.35</v>
      </c>
      <c r="W121" s="352">
        <v>20.58</v>
      </c>
      <c r="X121" s="352">
        <v>19.16</v>
      </c>
      <c r="Y121" s="352">
        <v>18.100000000000001</v>
      </c>
      <c r="Z121" s="352">
        <v>16.3</v>
      </c>
      <c r="AA121" s="352"/>
      <c r="AB121" s="352"/>
      <c r="AC121" s="352"/>
      <c r="AD121" s="352"/>
      <c r="AE121" s="352"/>
      <c r="AF121" s="352"/>
      <c r="AG121" s="352"/>
      <c r="AH121" s="122"/>
      <c r="AI121" s="122"/>
      <c r="AJ121" s="122"/>
      <c r="AK121" s="122"/>
      <c r="AL121" s="122"/>
      <c r="AM121" s="122"/>
      <c r="AN121" s="122"/>
      <c r="AO121" s="122"/>
      <c r="AP121" s="122"/>
      <c r="AQ121" s="122"/>
      <c r="AR121" s="122"/>
      <c r="AS121" s="143"/>
      <c r="AT121" s="122"/>
      <c r="AU121" s="122"/>
      <c r="AV121" s="122"/>
      <c r="AW121" s="122"/>
      <c r="AX121" s="122"/>
      <c r="AY121" s="122"/>
      <c r="AZ121" s="122"/>
      <c r="BA121" s="122"/>
      <c r="BB121" s="122"/>
      <c r="BC121" s="122"/>
      <c r="BD121" s="122"/>
      <c r="BE121" s="122"/>
      <c r="BF121" s="222"/>
      <c r="BG121" s="9"/>
    </row>
    <row r="122" spans="1:59" ht="11.25">
      <c r="A122" s="10">
        <v>119</v>
      </c>
      <c r="B122" s="118">
        <f t="shared" si="8"/>
        <v>40</v>
      </c>
      <c r="C122" s="351" t="str">
        <f>IF(DataInput[[#This Row],[80% BW]]="","",INDEX(MouseList[],MATCH(DataInput[[#This Row],[Mouse '#]],MouseList[Mouse '#],0),MATCH(DataInput[[#Headers],[Tag '#]],MouseList[#Headers],0)))</f>
        <v/>
      </c>
      <c r="D122" s="119" t="str">
        <f>IF(DataInput[[#This Row],[80% BW]]="","",INDEX(MouseList[],MATCH(DataInput[[#This Row],[Mouse '#]],MouseList[Mouse '#],0),MATCH(DataInput[[#Headers],[Sort '#]],MouseList[#Headers],0)))</f>
        <v/>
      </c>
      <c r="E122" s="119" t="str">
        <f>IF(DataInput[[#This Row],[80% BW]]="","",INDEX(MouseList[],MATCH(DataInput[[#This Row],[Mouse '#]],MouseList[Mouse '#],0),MATCH(DataInput[[#Headers],[Group]],MouseList[#Headers],0)))</f>
        <v/>
      </c>
      <c r="F122" s="120" t="str">
        <f t="shared" si="7"/>
        <v>A</v>
      </c>
      <c r="G122" s="121" t="str">
        <f>IFERROR(IF(DataInput[[#This Row],[0]]="",IF(DataInput[[#This Row],[1]]=0,"",DataInput[[#This Row],[1]]*0.8),DataInput[[#This Row],[0]]*0.8),"")</f>
        <v/>
      </c>
      <c r="H122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22" s="215" t="str">
        <f>INDEX(MouseList[],MATCH(DataInput[[#This Row],[Mouse '#]],MouseList[Mouse '#],0),MATCH(DataInput[[#Headers],[Tx ends]],MouseList[#Headers],0))</f>
        <v/>
      </c>
      <c r="J122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122" s="219"/>
      <c r="L122" s="123"/>
      <c r="M122" s="158"/>
      <c r="N122" s="352">
        <v>3.7</v>
      </c>
      <c r="O122" s="352">
        <v>3.11</v>
      </c>
      <c r="P122" s="352">
        <v>2.2799999999999998</v>
      </c>
      <c r="Q122" s="352">
        <v>1.94</v>
      </c>
      <c r="R122" s="352">
        <v>2.81</v>
      </c>
      <c r="S122" s="352">
        <v>3.43</v>
      </c>
      <c r="T122" s="352">
        <v>4.5599999999999996</v>
      </c>
      <c r="U122" s="352">
        <v>4.67</v>
      </c>
      <c r="V122" s="352">
        <v>4.87</v>
      </c>
      <c r="W122" s="352">
        <v>5.35</v>
      </c>
      <c r="X122" s="352">
        <v>6.01</v>
      </c>
      <c r="Y122" s="352">
        <v>6.03</v>
      </c>
      <c r="Z122" s="352">
        <v>6.21</v>
      </c>
      <c r="AA122" s="352"/>
      <c r="AB122" s="352"/>
      <c r="AC122" s="352"/>
      <c r="AD122" s="352"/>
      <c r="AE122" s="352"/>
      <c r="AF122" s="352"/>
      <c r="AG122" s="352"/>
      <c r="AH122" s="122"/>
      <c r="AI122" s="122"/>
      <c r="AJ122" s="122"/>
      <c r="AK122" s="122"/>
      <c r="AL122" s="122"/>
      <c r="AM122" s="122"/>
      <c r="AN122" s="122"/>
      <c r="AO122" s="122"/>
      <c r="AP122" s="122"/>
      <c r="AQ122" s="122"/>
      <c r="AR122" s="122"/>
      <c r="AS122" s="122"/>
      <c r="AT122" s="122"/>
      <c r="AU122" s="122"/>
      <c r="AV122" s="122"/>
      <c r="AW122" s="122"/>
      <c r="AX122" s="122"/>
      <c r="AY122" s="122"/>
      <c r="AZ122" s="122"/>
      <c r="BA122" s="122"/>
      <c r="BB122" s="122"/>
      <c r="BC122" s="122"/>
      <c r="BD122" s="122"/>
      <c r="BE122" s="122"/>
      <c r="BF122" s="222"/>
      <c r="BG122" s="9"/>
    </row>
    <row r="123" spans="1:59" ht="11.25">
      <c r="A123" s="10">
        <v>120</v>
      </c>
      <c r="B123" s="118">
        <f t="shared" si="8"/>
        <v>40</v>
      </c>
      <c r="C123" s="351" t="str">
        <f>IF(DataInput[[#This Row],[80% BW]]="","",INDEX(MouseList[],MATCH(DataInput[[#This Row],[Mouse '#]],MouseList[Mouse '#],0),MATCH(DataInput[[#Headers],[Tag '#]],MouseList[#Headers],0)))</f>
        <v/>
      </c>
      <c r="D123" s="119" t="str">
        <f>IF(DataInput[[#This Row],[80% BW]]="","",INDEX(MouseList[],MATCH(DataInput[[#This Row],[Mouse '#]],MouseList[Mouse '#],0),MATCH(DataInput[[#Headers],[Sort '#]],MouseList[#Headers],0)))</f>
        <v/>
      </c>
      <c r="E123" s="119" t="str">
        <f>IF(DataInput[[#This Row],[80% BW]]="","",INDEX(MouseList[],MATCH(DataInput[[#This Row],[Mouse '#]],MouseList[Mouse '#],0),MATCH(DataInput[[#Headers],[Group]],MouseList[#Headers],0)))</f>
        <v/>
      </c>
      <c r="F123" s="120" t="str">
        <f t="shared" si="7"/>
        <v>B</v>
      </c>
      <c r="G123" s="121" t="str">
        <f>IFERROR(IF(DataInput[[#This Row],[0]]="",IF(DataInput[[#This Row],[1]]=0,"",DataInput[[#This Row],[1]]*0.8),DataInput[[#This Row],[0]]*0.8),"")</f>
        <v/>
      </c>
      <c r="H123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23" s="215" t="str">
        <f>INDEX(MouseList[],MATCH(DataInput[[#This Row],[Mouse '#]],MouseList[Mouse '#],0),MATCH(DataInput[[#Headers],[Tx ends]],MouseList[#Headers],0))</f>
        <v/>
      </c>
      <c r="J123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123" s="219"/>
      <c r="L123" s="123"/>
      <c r="M123" s="158"/>
      <c r="N123" s="352">
        <v>1.91</v>
      </c>
      <c r="O123" s="352">
        <v>2.0499999999999998</v>
      </c>
      <c r="P123" s="352">
        <v>1.44</v>
      </c>
      <c r="Q123" s="352">
        <v>1.67</v>
      </c>
      <c r="R123" s="352">
        <v>2.0099999999999998</v>
      </c>
      <c r="S123" s="352">
        <v>2.57</v>
      </c>
      <c r="T123" s="352">
        <v>3.46</v>
      </c>
      <c r="U123" s="352">
        <v>3.45</v>
      </c>
      <c r="V123" s="352">
        <v>4.0999999999999996</v>
      </c>
      <c r="W123" s="352">
        <v>4.21</v>
      </c>
      <c r="X123" s="352">
        <v>4.3499999999999996</v>
      </c>
      <c r="Y123" s="352">
        <v>4.42</v>
      </c>
      <c r="Z123" s="352">
        <v>4.5199999999999996</v>
      </c>
      <c r="AA123" s="352"/>
      <c r="AB123" s="352"/>
      <c r="AC123" s="352"/>
      <c r="AD123" s="352"/>
      <c r="AE123" s="352"/>
      <c r="AF123" s="352"/>
      <c r="AG123" s="352"/>
      <c r="AH123" s="122"/>
      <c r="AI123" s="122"/>
      <c r="AJ123" s="122"/>
      <c r="AK123" s="122"/>
      <c r="AL123" s="122"/>
      <c r="AM123" s="122"/>
      <c r="AN123" s="122"/>
      <c r="AO123" s="122"/>
      <c r="AP123" s="122"/>
      <c r="AQ123" s="122"/>
      <c r="AR123" s="122"/>
      <c r="AS123" s="122"/>
      <c r="AT123" s="122"/>
      <c r="AU123" s="122"/>
      <c r="AV123" s="122"/>
      <c r="AW123" s="122"/>
      <c r="AX123" s="122"/>
      <c r="AY123" s="122"/>
      <c r="AZ123" s="122"/>
      <c r="BA123" s="122"/>
      <c r="BB123" s="122"/>
      <c r="BC123" s="122"/>
      <c r="BD123" s="122"/>
      <c r="BE123" s="122"/>
      <c r="BF123" s="222"/>
      <c r="BG123" s="9"/>
    </row>
    <row r="124" spans="1:59" ht="11.25">
      <c r="A124" s="10">
        <v>121</v>
      </c>
      <c r="B124" s="118">
        <f t="shared" si="8"/>
        <v>41</v>
      </c>
      <c r="C124" s="351">
        <v>841</v>
      </c>
      <c r="D124" s="119" t="s">
        <v>331</v>
      </c>
      <c r="E124" s="119" t="s">
        <v>9</v>
      </c>
      <c r="F124" s="120" t="str">
        <f t="shared" si="7"/>
        <v>W</v>
      </c>
      <c r="G124" s="121">
        <f>IFERROR(IF(DataInput[[#This Row],[0]]="",IF(DataInput[[#This Row],[1]]=0,"",DataInput[[#This Row],[1]]*0.8),DataInput[[#This Row],[0]]*0.8),"")</f>
        <v>13.152000000000001</v>
      </c>
      <c r="H124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24" s="215" t="str">
        <f>INDEX(MouseList[],MATCH(DataInput[[#This Row],[Mouse '#]],MouseList[Mouse '#],0),MATCH(DataInput[[#Headers],[Tx ends]],MouseList[#Headers],0))</f>
        <v/>
      </c>
      <c r="J124" s="215">
        <v>44540</v>
      </c>
      <c r="K124" s="119">
        <v>747620</v>
      </c>
      <c r="L124" s="123"/>
      <c r="M124" s="158">
        <v>16.440000000000001</v>
      </c>
      <c r="N124" s="352">
        <v>18.52</v>
      </c>
      <c r="O124" s="352">
        <v>19.670000000000002</v>
      </c>
      <c r="P124" s="352">
        <v>19.87</v>
      </c>
      <c r="Q124" s="352">
        <v>17.579999999999998</v>
      </c>
      <c r="R124" s="352">
        <v>17.940000000000001</v>
      </c>
      <c r="S124" s="352">
        <v>19.920000000000002</v>
      </c>
      <c r="T124" s="352">
        <v>21.54</v>
      </c>
      <c r="U124" s="352">
        <v>20.77</v>
      </c>
      <c r="V124" s="352">
        <v>21.56</v>
      </c>
      <c r="W124" s="352">
        <v>21.79</v>
      </c>
      <c r="X124" s="352">
        <v>19.989999999999998</v>
      </c>
      <c r="Y124" s="352">
        <v>19.3</v>
      </c>
      <c r="Z124" s="352">
        <v>19.100000000000001</v>
      </c>
      <c r="AA124" s="352">
        <v>17.32</v>
      </c>
      <c r="AB124" s="352"/>
      <c r="AC124" s="352"/>
      <c r="AD124" s="352"/>
      <c r="AE124" s="352"/>
      <c r="AF124" s="352"/>
      <c r="AG124" s="352"/>
      <c r="AH124" s="122"/>
      <c r="AI124" s="122"/>
      <c r="AJ124" s="122"/>
      <c r="AK124" s="122"/>
      <c r="AL124" s="122"/>
      <c r="AM124" s="122"/>
      <c r="AN124" s="122"/>
      <c r="AO124" s="122"/>
      <c r="AP124" s="122"/>
      <c r="AQ124" s="122"/>
      <c r="AR124" s="122"/>
      <c r="AS124" s="143"/>
      <c r="AT124" s="122"/>
      <c r="AU124" s="122"/>
      <c r="AV124" s="122"/>
      <c r="AW124" s="122"/>
      <c r="AX124" s="122"/>
      <c r="AY124" s="122"/>
      <c r="AZ124" s="122"/>
      <c r="BA124" s="122"/>
      <c r="BB124" s="122"/>
      <c r="BC124" s="122"/>
      <c r="BD124" s="122"/>
      <c r="BE124" s="122"/>
      <c r="BF124" s="222"/>
      <c r="BG124" s="9"/>
    </row>
    <row r="125" spans="1:59" ht="11.25">
      <c r="A125" s="10">
        <v>122</v>
      </c>
      <c r="B125" s="118">
        <f t="shared" si="8"/>
        <v>41</v>
      </c>
      <c r="C125" s="351" t="str">
        <f>IF(DataInput[[#This Row],[80% BW]]="","",INDEX(MouseList[],MATCH(DataInput[[#This Row],[Mouse '#]],MouseList[Mouse '#],0),MATCH(DataInput[[#Headers],[Tag '#]],MouseList[#Headers],0)))</f>
        <v/>
      </c>
      <c r="D125" s="119" t="str">
        <f>IF(DataInput[[#This Row],[80% BW]]="","",INDEX(MouseList[],MATCH(DataInput[[#This Row],[Mouse '#]],MouseList[Mouse '#],0),MATCH(DataInput[[#Headers],[Sort '#]],MouseList[#Headers],0)))</f>
        <v/>
      </c>
      <c r="E125" s="119" t="str">
        <f>IF(DataInput[[#This Row],[80% BW]]="","",INDEX(MouseList[],MATCH(DataInput[[#This Row],[Mouse '#]],MouseList[Mouse '#],0),MATCH(DataInput[[#Headers],[Group]],MouseList[#Headers],0)))</f>
        <v/>
      </c>
      <c r="F125" s="120" t="str">
        <f t="shared" si="7"/>
        <v>A</v>
      </c>
      <c r="G125" s="121" t="str">
        <f>IFERROR(IF(DataInput[[#This Row],[0]]="",IF(DataInput[[#This Row],[1]]=0,"",DataInput[[#This Row],[1]]*0.8),DataInput[[#This Row],[0]]*0.8),"")</f>
        <v/>
      </c>
      <c r="H125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25" s="215" t="str">
        <f>INDEX(MouseList[],MATCH(DataInput[[#This Row],[Mouse '#]],MouseList[Mouse '#],0),MATCH(DataInput[[#Headers],[Tx ends]],MouseList[#Headers],0))</f>
        <v/>
      </c>
      <c r="J125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125" s="219"/>
      <c r="L125" s="123"/>
      <c r="M125" s="158"/>
      <c r="N125" s="352">
        <v>3.75</v>
      </c>
      <c r="O125" s="352">
        <v>3.44</v>
      </c>
      <c r="P125" s="352">
        <v>3.3</v>
      </c>
      <c r="Q125" s="352">
        <v>3.75</v>
      </c>
      <c r="R125" s="352">
        <v>3.41</v>
      </c>
      <c r="S125" s="352">
        <v>3.62</v>
      </c>
      <c r="T125" s="352">
        <v>4.3600000000000003</v>
      </c>
      <c r="U125" s="352">
        <v>4.46</v>
      </c>
      <c r="V125" s="352">
        <v>4.57</v>
      </c>
      <c r="W125" s="352">
        <v>5.13</v>
      </c>
      <c r="X125" s="352">
        <v>5.42</v>
      </c>
      <c r="Y125" s="352">
        <v>5.9</v>
      </c>
      <c r="Z125" s="352">
        <v>6.12</v>
      </c>
      <c r="AA125" s="352">
        <v>6.42</v>
      </c>
      <c r="AB125" s="352"/>
      <c r="AC125" s="352"/>
      <c r="AD125" s="352"/>
      <c r="AE125" s="352"/>
      <c r="AF125" s="352"/>
      <c r="AG125" s="352"/>
      <c r="AH125" s="122"/>
      <c r="AI125" s="122"/>
      <c r="AJ125" s="122"/>
      <c r="AK125" s="122"/>
      <c r="AL125" s="122"/>
      <c r="AM125" s="122"/>
      <c r="AN125" s="122"/>
      <c r="AO125" s="122"/>
      <c r="AP125" s="122"/>
      <c r="AQ125" s="122"/>
      <c r="AR125" s="122"/>
      <c r="AS125" s="143"/>
      <c r="AT125" s="122"/>
      <c r="AU125" s="122"/>
      <c r="AV125" s="122"/>
      <c r="AW125" s="122"/>
      <c r="AX125" s="122"/>
      <c r="AY125" s="122"/>
      <c r="AZ125" s="122"/>
      <c r="BA125" s="122"/>
      <c r="BB125" s="122"/>
      <c r="BC125" s="122"/>
      <c r="BD125" s="122"/>
      <c r="BE125" s="122"/>
      <c r="BF125" s="222"/>
      <c r="BG125" s="9"/>
    </row>
    <row r="126" spans="1:59" ht="11.25">
      <c r="A126" s="10">
        <v>123</v>
      </c>
      <c r="B126" s="118">
        <f t="shared" si="8"/>
        <v>41</v>
      </c>
      <c r="C126" s="351" t="str">
        <f>IF(DataInput[[#This Row],[80% BW]]="","",INDEX(MouseList[],MATCH(DataInput[[#This Row],[Mouse '#]],MouseList[Mouse '#],0),MATCH(DataInput[[#Headers],[Tag '#]],MouseList[#Headers],0)))</f>
        <v/>
      </c>
      <c r="D126" s="119" t="str">
        <f>IF(DataInput[[#This Row],[80% BW]]="","",INDEX(MouseList[],MATCH(DataInput[[#This Row],[Mouse '#]],MouseList[Mouse '#],0),MATCH(DataInput[[#Headers],[Sort '#]],MouseList[#Headers],0)))</f>
        <v/>
      </c>
      <c r="E126" s="119" t="str">
        <f>IF(DataInput[[#This Row],[80% BW]]="","",INDEX(MouseList[],MATCH(DataInput[[#This Row],[Mouse '#]],MouseList[Mouse '#],0),MATCH(DataInput[[#Headers],[Group]],MouseList[#Headers],0)))</f>
        <v/>
      </c>
      <c r="F126" s="120" t="str">
        <f t="shared" si="7"/>
        <v>B</v>
      </c>
      <c r="G126" s="121" t="str">
        <f>IFERROR(IF(DataInput[[#This Row],[0]]="",IF(DataInput[[#This Row],[1]]=0,"",DataInput[[#This Row],[1]]*0.8),DataInput[[#This Row],[0]]*0.8),"")</f>
        <v/>
      </c>
      <c r="H126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26" s="215" t="str">
        <f>INDEX(MouseList[],MATCH(DataInput[[#This Row],[Mouse '#]],MouseList[Mouse '#],0),MATCH(DataInput[[#Headers],[Tx ends]],MouseList[#Headers],0))</f>
        <v/>
      </c>
      <c r="J126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126" s="219"/>
      <c r="L126" s="123"/>
      <c r="M126" s="158"/>
      <c r="N126" s="352">
        <v>1.77</v>
      </c>
      <c r="O126" s="352">
        <v>2.15</v>
      </c>
      <c r="P126" s="352">
        <v>1.9</v>
      </c>
      <c r="Q126" s="352">
        <v>2</v>
      </c>
      <c r="R126" s="352">
        <v>2.08</v>
      </c>
      <c r="S126" s="352">
        <v>2.65</v>
      </c>
      <c r="T126" s="352">
        <v>3.07</v>
      </c>
      <c r="U126" s="352">
        <v>3.33</v>
      </c>
      <c r="V126" s="352">
        <v>3.83</v>
      </c>
      <c r="W126" s="352">
        <v>4.12</v>
      </c>
      <c r="X126" s="352">
        <v>4.49</v>
      </c>
      <c r="Y126" s="352">
        <v>4.4000000000000004</v>
      </c>
      <c r="Z126" s="352">
        <v>4.21</v>
      </c>
      <c r="AA126" s="352">
        <v>5.0199999999999996</v>
      </c>
      <c r="AB126" s="352"/>
      <c r="AC126" s="352"/>
      <c r="AD126" s="352"/>
      <c r="AE126" s="352"/>
      <c r="AF126" s="352"/>
      <c r="AG126" s="352"/>
      <c r="AH126" s="122"/>
      <c r="AI126" s="122"/>
      <c r="AJ126" s="122"/>
      <c r="AK126" s="122"/>
      <c r="AL126" s="122"/>
      <c r="AM126" s="122"/>
      <c r="AN126" s="122"/>
      <c r="AO126" s="122"/>
      <c r="AP126" s="122"/>
      <c r="AQ126" s="122"/>
      <c r="AR126" s="122"/>
      <c r="AS126" s="143"/>
      <c r="AT126" s="122"/>
      <c r="AU126" s="122"/>
      <c r="AV126" s="122"/>
      <c r="AW126" s="122"/>
      <c r="AX126" s="122"/>
      <c r="AY126" s="122"/>
      <c r="AZ126" s="122"/>
      <c r="BA126" s="122"/>
      <c r="BB126" s="122"/>
      <c r="BC126" s="122"/>
      <c r="BD126" s="122"/>
      <c r="BE126" s="122"/>
      <c r="BF126" s="222"/>
      <c r="BG126" s="9"/>
    </row>
    <row r="127" spans="1:59" ht="11.25">
      <c r="A127" s="10">
        <v>124</v>
      </c>
      <c r="B127" s="118">
        <f t="shared" si="8"/>
        <v>42</v>
      </c>
      <c r="C127" s="351">
        <v>842</v>
      </c>
      <c r="D127" s="119" t="s">
        <v>331</v>
      </c>
      <c r="E127" s="119" t="s">
        <v>9</v>
      </c>
      <c r="F127" s="120" t="str">
        <f t="shared" si="7"/>
        <v>W</v>
      </c>
      <c r="G127" s="121">
        <f>IFERROR(IF(DataInput[[#This Row],[0]]="",IF(DataInput[[#This Row],[1]]=0,"",DataInput[[#This Row],[1]]*0.8),DataInput[[#This Row],[0]]*0.8),"")</f>
        <v>15.936000000000002</v>
      </c>
      <c r="H127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27" s="215" t="str">
        <f>INDEX(MouseList[],MATCH(DataInput[[#This Row],[Mouse '#]],MouseList[Mouse '#],0),MATCH(DataInput[[#Headers],[Tx ends]],MouseList[#Headers],0))</f>
        <v/>
      </c>
      <c r="J127" s="215">
        <v>44533</v>
      </c>
      <c r="K127" s="219"/>
      <c r="L127" s="123"/>
      <c r="M127" s="158">
        <v>19.920000000000002</v>
      </c>
      <c r="N127" s="352">
        <v>19.75</v>
      </c>
      <c r="O127" s="352">
        <v>19.350000000000001</v>
      </c>
      <c r="P127" s="352">
        <v>19.89</v>
      </c>
      <c r="Q127" s="352">
        <v>19.32</v>
      </c>
      <c r="R127" s="352">
        <v>20.57</v>
      </c>
      <c r="S127" s="352">
        <v>21.03</v>
      </c>
      <c r="T127" s="352">
        <v>21.64</v>
      </c>
      <c r="U127" s="352">
        <v>21.32</v>
      </c>
      <c r="V127" s="352">
        <v>18.55</v>
      </c>
      <c r="W127" s="376">
        <v>16.41</v>
      </c>
      <c r="X127" s="352">
        <v>16.13</v>
      </c>
      <c r="Y127" s="352">
        <v>15.61</v>
      </c>
      <c r="Z127" s="352"/>
      <c r="AA127" s="352"/>
      <c r="AB127" s="352"/>
      <c r="AC127" s="352"/>
      <c r="AD127" s="352"/>
      <c r="AE127" s="352"/>
      <c r="AF127" s="352"/>
      <c r="AG127" s="352"/>
      <c r="AH127" s="122"/>
      <c r="AI127" s="122"/>
      <c r="AJ127" s="122"/>
      <c r="AK127" s="122"/>
      <c r="AL127" s="122"/>
      <c r="AM127" s="122"/>
      <c r="AN127" s="122"/>
      <c r="AO127" s="122"/>
      <c r="AP127" s="122"/>
      <c r="AQ127" s="122"/>
      <c r="AR127" s="122"/>
      <c r="AS127" s="143"/>
      <c r="AT127" s="122"/>
      <c r="AU127" s="122"/>
      <c r="AV127" s="122"/>
      <c r="AW127" s="122"/>
      <c r="AX127" s="122"/>
      <c r="AY127" s="122"/>
      <c r="AZ127" s="122"/>
      <c r="BA127" s="122"/>
      <c r="BB127" s="122"/>
      <c r="BC127" s="122"/>
      <c r="BD127" s="122"/>
      <c r="BE127" s="122"/>
      <c r="BF127" s="222"/>
      <c r="BG127" s="9"/>
    </row>
    <row r="128" spans="1:59" ht="11.25">
      <c r="A128" s="10">
        <v>125</v>
      </c>
      <c r="B128" s="118">
        <f t="shared" si="8"/>
        <v>42</v>
      </c>
      <c r="C128" s="351" t="str">
        <f>IF(DataInput[[#This Row],[80% BW]]="","",INDEX(MouseList[],MATCH(DataInput[[#This Row],[Mouse '#]],MouseList[Mouse '#],0),MATCH(DataInput[[#Headers],[Tag '#]],MouseList[#Headers],0)))</f>
        <v/>
      </c>
      <c r="D128" s="119" t="str">
        <f>IF(DataInput[[#This Row],[80% BW]]="","",INDEX(MouseList[],MATCH(DataInput[[#This Row],[Mouse '#]],MouseList[Mouse '#],0),MATCH(DataInput[[#Headers],[Sort '#]],MouseList[#Headers],0)))</f>
        <v/>
      </c>
      <c r="E128" s="119" t="str">
        <f>IF(DataInput[[#This Row],[80% BW]]="","",INDEX(MouseList[],MATCH(DataInput[[#This Row],[Mouse '#]],MouseList[Mouse '#],0),MATCH(DataInput[[#Headers],[Group]],MouseList[#Headers],0)))</f>
        <v/>
      </c>
      <c r="F128" s="120" t="str">
        <f t="shared" si="7"/>
        <v>A</v>
      </c>
      <c r="G128" s="121" t="str">
        <f>IFERROR(IF(DataInput[[#This Row],[0]]="",IF(DataInput[[#This Row],[1]]=0,"",DataInput[[#This Row],[1]]*0.8),DataInput[[#This Row],[0]]*0.8),"")</f>
        <v/>
      </c>
      <c r="H128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28" s="215" t="str">
        <f>INDEX(MouseList[],MATCH(DataInput[[#This Row],[Mouse '#]],MouseList[Mouse '#],0),MATCH(DataInput[[#Headers],[Tx ends]],MouseList[#Headers],0))</f>
        <v/>
      </c>
      <c r="J128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128" s="219"/>
      <c r="L128" s="123"/>
      <c r="M128" s="158"/>
      <c r="N128" s="352">
        <v>4.03</v>
      </c>
      <c r="O128" s="352">
        <v>2.86</v>
      </c>
      <c r="P128" s="352">
        <v>2.63</v>
      </c>
      <c r="Q128" s="352">
        <v>3.36</v>
      </c>
      <c r="R128" s="352">
        <v>3.52</v>
      </c>
      <c r="S128" s="352">
        <v>3.74</v>
      </c>
      <c r="T128" s="352">
        <v>4.7</v>
      </c>
      <c r="U128" s="352">
        <v>5.21</v>
      </c>
      <c r="V128" s="352">
        <v>5.31</v>
      </c>
      <c r="W128" s="376">
        <v>5.62</v>
      </c>
      <c r="X128" s="352">
        <v>5.86</v>
      </c>
      <c r="Y128" s="352">
        <v>6.12</v>
      </c>
      <c r="Z128" s="352"/>
      <c r="AA128" s="352"/>
      <c r="AB128" s="352"/>
      <c r="AC128" s="352"/>
      <c r="AD128" s="352"/>
      <c r="AE128" s="352"/>
      <c r="AF128" s="352"/>
      <c r="AG128" s="352"/>
      <c r="AH128" s="122"/>
      <c r="AI128" s="122"/>
      <c r="AJ128" s="122"/>
      <c r="AK128" s="122"/>
      <c r="AL128" s="122"/>
      <c r="AM128" s="122"/>
      <c r="AN128" s="122"/>
      <c r="AO128" s="122"/>
      <c r="AP128" s="122"/>
      <c r="AQ128" s="122"/>
      <c r="AR128" s="122"/>
      <c r="AS128" s="143"/>
      <c r="AT128" s="122"/>
      <c r="AU128" s="122"/>
      <c r="AV128" s="122"/>
      <c r="AW128" s="122"/>
      <c r="AX128" s="122"/>
      <c r="AY128" s="122"/>
      <c r="AZ128" s="122"/>
      <c r="BA128" s="122"/>
      <c r="BB128" s="122"/>
      <c r="BC128" s="122"/>
      <c r="BD128" s="122"/>
      <c r="BE128" s="122"/>
      <c r="BF128" s="222"/>
      <c r="BG128" s="9"/>
    </row>
    <row r="129" spans="1:59" ht="11.25">
      <c r="A129" s="10">
        <v>126</v>
      </c>
      <c r="B129" s="118">
        <f t="shared" si="8"/>
        <v>42</v>
      </c>
      <c r="C129" s="351" t="str">
        <f>IF(DataInput[[#This Row],[80% BW]]="","",INDEX(MouseList[],MATCH(DataInput[[#This Row],[Mouse '#]],MouseList[Mouse '#],0),MATCH(DataInput[[#Headers],[Tag '#]],MouseList[#Headers],0)))</f>
        <v/>
      </c>
      <c r="D129" s="119" t="str">
        <f>IF(DataInput[[#This Row],[80% BW]]="","",INDEX(MouseList[],MATCH(DataInput[[#This Row],[Mouse '#]],MouseList[Mouse '#],0),MATCH(DataInput[[#Headers],[Sort '#]],MouseList[#Headers],0)))</f>
        <v/>
      </c>
      <c r="E129" s="119" t="str">
        <f>IF(DataInput[[#This Row],[80% BW]]="","",INDEX(MouseList[],MATCH(DataInput[[#This Row],[Mouse '#]],MouseList[Mouse '#],0),MATCH(DataInput[[#Headers],[Group]],MouseList[#Headers],0)))</f>
        <v/>
      </c>
      <c r="F129" s="120" t="str">
        <f t="shared" si="7"/>
        <v>B</v>
      </c>
      <c r="G129" s="121" t="str">
        <f>IFERROR(IF(DataInput[[#This Row],[0]]="",IF(DataInput[[#This Row],[1]]=0,"",DataInput[[#This Row],[1]]*0.8),DataInput[[#This Row],[0]]*0.8),"")</f>
        <v/>
      </c>
      <c r="H129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29" s="215" t="str">
        <f>INDEX(MouseList[],MATCH(DataInput[[#This Row],[Mouse '#]],MouseList[Mouse '#],0),MATCH(DataInput[[#Headers],[Tx ends]],MouseList[#Headers],0))</f>
        <v/>
      </c>
      <c r="J129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129" s="219"/>
      <c r="L129" s="123"/>
      <c r="M129" s="158"/>
      <c r="N129" s="352">
        <v>2.2599999999999998</v>
      </c>
      <c r="O129" s="352">
        <v>1.86</v>
      </c>
      <c r="P129" s="352">
        <v>1.93</v>
      </c>
      <c r="Q129" s="352">
        <v>2.2799999999999998</v>
      </c>
      <c r="R129" s="352">
        <v>2.4300000000000002</v>
      </c>
      <c r="S129" s="352">
        <v>2.23</v>
      </c>
      <c r="T129" s="352">
        <v>2.81</v>
      </c>
      <c r="U129" s="352">
        <v>3.42</v>
      </c>
      <c r="V129" s="352">
        <v>4.26</v>
      </c>
      <c r="W129" s="376">
        <v>4.3600000000000003</v>
      </c>
      <c r="X129" s="352">
        <v>4.47</v>
      </c>
      <c r="Y129" s="352">
        <v>4.5599999999999996</v>
      </c>
      <c r="Z129" s="352"/>
      <c r="AA129" s="352"/>
      <c r="AB129" s="352"/>
      <c r="AC129" s="352"/>
      <c r="AD129" s="352"/>
      <c r="AE129" s="352"/>
      <c r="AF129" s="352"/>
      <c r="AG129" s="352"/>
      <c r="AH129" s="122"/>
      <c r="AI129" s="122"/>
      <c r="AJ129" s="122"/>
      <c r="AK129" s="122"/>
      <c r="AL129" s="122"/>
      <c r="AM129" s="122"/>
      <c r="AN129" s="122"/>
      <c r="AO129" s="122"/>
      <c r="AP129" s="122"/>
      <c r="AQ129" s="122"/>
      <c r="AR129" s="122"/>
      <c r="AS129" s="143"/>
      <c r="AT129" s="122"/>
      <c r="AU129" s="122"/>
      <c r="AV129" s="122"/>
      <c r="AW129" s="122"/>
      <c r="AX129" s="122"/>
      <c r="AY129" s="122"/>
      <c r="AZ129" s="122"/>
      <c r="BA129" s="122"/>
      <c r="BB129" s="122"/>
      <c r="BC129" s="122"/>
      <c r="BD129" s="122"/>
      <c r="BE129" s="122"/>
      <c r="BF129" s="222"/>
      <c r="BG129" s="9"/>
    </row>
    <row r="130" spans="1:59" ht="11.25">
      <c r="A130" s="10">
        <v>127</v>
      </c>
      <c r="B130" s="118">
        <f t="shared" si="8"/>
        <v>43</v>
      </c>
      <c r="C130" s="351">
        <v>843</v>
      </c>
      <c r="D130" s="361" t="str">
        <f>IF(DataInput[[#This Row],[80% BW]]="","",INDEX(MouseList[],MATCH(DataInput[[#This Row],[Mouse '#]],MouseList[Mouse '#],0),MATCH(DataInput[[#Headers],[Sort '#]],MouseList[#Headers],0)))</f>
        <v/>
      </c>
      <c r="E130" s="119"/>
      <c r="F130" s="120" t="str">
        <f t="shared" si="7"/>
        <v>W</v>
      </c>
      <c r="G130" s="121">
        <f>IFERROR(IF(DataInput[[#This Row],[0]]="",IF(DataInput[[#This Row],[1]]=0,"",DataInput[[#This Row],[1]]*0.8),DataInput[[#This Row],[0]]*0.8),"")</f>
        <v>6.7760000000000007</v>
      </c>
      <c r="H130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30" s="215" t="str">
        <f>INDEX(MouseList[],MATCH(DataInput[[#This Row],[Mouse '#]],MouseList[Mouse '#],0),MATCH(DataInput[[#Headers],[Tx ends]],MouseList[#Headers],0))</f>
        <v/>
      </c>
      <c r="J130" s="378" t="s">
        <v>395</v>
      </c>
      <c r="K130" s="219"/>
      <c r="L130" s="123"/>
      <c r="M130" s="158">
        <v>8.4700000000000006</v>
      </c>
      <c r="N130" s="352">
        <v>7.38</v>
      </c>
      <c r="O130" s="352" t="s">
        <v>373</v>
      </c>
      <c r="P130" s="352"/>
      <c r="Q130" s="352"/>
      <c r="R130" s="352"/>
      <c r="S130" s="352"/>
      <c r="T130" s="352"/>
      <c r="U130" s="352"/>
      <c r="V130" s="352"/>
      <c r="W130" s="352"/>
      <c r="X130" s="352"/>
      <c r="Y130" s="352"/>
      <c r="Z130" s="352"/>
      <c r="AA130" s="352"/>
      <c r="AB130" s="352"/>
      <c r="AC130" s="352"/>
      <c r="AD130" s="352"/>
      <c r="AE130" s="352"/>
      <c r="AF130" s="352"/>
      <c r="AG130" s="352"/>
      <c r="AH130" s="122"/>
      <c r="AI130" s="122"/>
      <c r="AJ130" s="122"/>
      <c r="AK130" s="122"/>
      <c r="AL130" s="122"/>
      <c r="AM130" s="122"/>
      <c r="AN130" s="122"/>
      <c r="AO130" s="122"/>
      <c r="AP130" s="122"/>
      <c r="AQ130" s="122"/>
      <c r="AR130" s="122"/>
      <c r="AS130" s="143"/>
      <c r="AT130" s="122"/>
      <c r="AU130" s="122"/>
      <c r="AV130" s="122"/>
      <c r="AW130" s="122"/>
      <c r="AX130" s="122"/>
      <c r="AY130" s="122"/>
      <c r="AZ130" s="122"/>
      <c r="BA130" s="122"/>
      <c r="BB130" s="122"/>
      <c r="BC130" s="122"/>
      <c r="BD130" s="122"/>
      <c r="BE130" s="122"/>
      <c r="BF130" s="222"/>
      <c r="BG130" s="9"/>
    </row>
    <row r="131" spans="1:59" ht="11.25">
      <c r="A131" s="10">
        <v>128</v>
      </c>
      <c r="B131" s="118">
        <f t="shared" si="8"/>
        <v>43</v>
      </c>
      <c r="C131" s="351" t="str">
        <f>IF(DataInput[[#This Row],[80% BW]]="","",INDEX(MouseList[],MATCH(DataInput[[#This Row],[Mouse '#]],MouseList[Mouse '#],0),MATCH(DataInput[[#Headers],[Tag '#]],MouseList[#Headers],0)))</f>
        <v/>
      </c>
      <c r="D131" s="119" t="str">
        <f>IF(DataInput[[#This Row],[80% BW]]="","",INDEX(MouseList[],MATCH(DataInput[[#This Row],[Mouse '#]],MouseList[Mouse '#],0),MATCH(DataInput[[#Headers],[Sort '#]],MouseList[#Headers],0)))</f>
        <v/>
      </c>
      <c r="E131" s="119" t="str">
        <f>IF(DataInput[[#This Row],[80% BW]]="","",INDEX(MouseList[],MATCH(DataInput[[#This Row],[Mouse '#]],MouseList[Mouse '#],0),MATCH(DataInput[[#Headers],[Group]],MouseList[#Headers],0)))</f>
        <v/>
      </c>
      <c r="F131" s="120" t="str">
        <f t="shared" si="7"/>
        <v>A</v>
      </c>
      <c r="G131" s="121" t="str">
        <f>IFERROR(IF(DataInput[[#This Row],[0]]="",IF(DataInput[[#This Row],[1]]=0,"",DataInput[[#This Row],[1]]*0.8),DataInput[[#This Row],[0]]*0.8),"")</f>
        <v/>
      </c>
      <c r="H131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31" s="215" t="str">
        <f>INDEX(MouseList[],MATCH(DataInput[[#This Row],[Mouse '#]],MouseList[Mouse '#],0),MATCH(DataInput[[#Headers],[Tx ends]],MouseList[#Headers],0))</f>
        <v/>
      </c>
      <c r="J131" s="215"/>
      <c r="K131" s="219"/>
      <c r="L131" s="123"/>
      <c r="M131" s="158"/>
      <c r="N131" s="352">
        <v>0</v>
      </c>
      <c r="O131" s="352">
        <v>0</v>
      </c>
      <c r="P131" s="352"/>
      <c r="Q131" s="352"/>
      <c r="R131" s="352"/>
      <c r="S131" s="352"/>
      <c r="T131" s="352"/>
      <c r="U131" s="352"/>
      <c r="V131" s="352"/>
      <c r="W131" s="352"/>
      <c r="X131" s="352"/>
      <c r="Y131" s="352"/>
      <c r="Z131" s="352"/>
      <c r="AA131" s="352"/>
      <c r="AB131" s="352"/>
      <c r="AC131" s="352"/>
      <c r="AD131" s="352"/>
      <c r="AE131" s="352"/>
      <c r="AF131" s="352"/>
      <c r="AG131" s="352"/>
      <c r="AH131" s="122"/>
      <c r="AI131" s="122"/>
      <c r="AJ131" s="122"/>
      <c r="AK131" s="122"/>
      <c r="AL131" s="122"/>
      <c r="AM131" s="122"/>
      <c r="AN131" s="122"/>
      <c r="AO131" s="122"/>
      <c r="AP131" s="122"/>
      <c r="AQ131" s="122"/>
      <c r="AR131" s="122"/>
      <c r="AS131" s="143"/>
      <c r="AT131" s="122"/>
      <c r="AU131" s="122"/>
      <c r="AV131" s="122"/>
      <c r="AW131" s="122"/>
      <c r="AX131" s="122"/>
      <c r="AY131" s="122"/>
      <c r="AZ131" s="122"/>
      <c r="BA131" s="122"/>
      <c r="BB131" s="122"/>
      <c r="BC131" s="122"/>
      <c r="BD131" s="122"/>
      <c r="BE131" s="122"/>
      <c r="BF131" s="222"/>
      <c r="BG131" s="9"/>
    </row>
    <row r="132" spans="1:59" ht="11.25">
      <c r="A132" s="10">
        <v>129</v>
      </c>
      <c r="B132" s="118">
        <f t="shared" si="8"/>
        <v>43</v>
      </c>
      <c r="C132" s="351" t="str">
        <f>IF(DataInput[[#This Row],[80% BW]]="","",INDEX(MouseList[],MATCH(DataInput[[#This Row],[Mouse '#]],MouseList[Mouse '#],0),MATCH(DataInput[[#Headers],[Tag '#]],MouseList[#Headers],0)))</f>
        <v/>
      </c>
      <c r="D132" s="119" t="str">
        <f>IF(DataInput[[#This Row],[80% BW]]="","",INDEX(MouseList[],MATCH(DataInput[[#This Row],[Mouse '#]],MouseList[Mouse '#],0),MATCH(DataInput[[#Headers],[Sort '#]],MouseList[#Headers],0)))</f>
        <v/>
      </c>
      <c r="E132" s="119" t="str">
        <f>IF(DataInput[[#This Row],[80% BW]]="","",INDEX(MouseList[],MATCH(DataInput[[#This Row],[Mouse '#]],MouseList[Mouse '#],0),MATCH(DataInput[[#Headers],[Group]],MouseList[#Headers],0)))</f>
        <v/>
      </c>
      <c r="F132" s="120" t="str">
        <f t="shared" si="7"/>
        <v>B</v>
      </c>
      <c r="G132" s="121" t="str">
        <f>IFERROR(IF(DataInput[[#This Row],[0]]="",IF(DataInput[[#This Row],[1]]=0,"",DataInput[[#This Row],[1]]*0.8),DataInput[[#This Row],[0]]*0.8),"")</f>
        <v/>
      </c>
      <c r="H132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32" s="215" t="str">
        <f>INDEX(MouseList[],MATCH(DataInput[[#This Row],[Mouse '#]],MouseList[Mouse '#],0),MATCH(DataInput[[#Headers],[Tx ends]],MouseList[#Headers],0))</f>
        <v/>
      </c>
      <c r="J132" s="215"/>
      <c r="K132" s="219"/>
      <c r="L132" s="123"/>
      <c r="M132" s="158"/>
      <c r="N132" s="352">
        <v>0</v>
      </c>
      <c r="O132" s="352">
        <v>0</v>
      </c>
      <c r="P132" s="352"/>
      <c r="Q132" s="352"/>
      <c r="R132" s="352"/>
      <c r="S132" s="352"/>
      <c r="T132" s="352"/>
      <c r="U132" s="352"/>
      <c r="V132" s="352"/>
      <c r="W132" s="352"/>
      <c r="X132" s="352"/>
      <c r="Y132" s="352"/>
      <c r="Z132" s="352"/>
      <c r="AA132" s="352"/>
      <c r="AB132" s="352"/>
      <c r="AC132" s="352"/>
      <c r="AD132" s="352"/>
      <c r="AE132" s="352"/>
      <c r="AF132" s="352"/>
      <c r="AG132" s="352"/>
      <c r="AH132" s="122"/>
      <c r="AI132" s="122"/>
      <c r="AJ132" s="122"/>
      <c r="AK132" s="122"/>
      <c r="AL132" s="122"/>
      <c r="AM132" s="122"/>
      <c r="AN132" s="122"/>
      <c r="AO132" s="122"/>
      <c r="AP132" s="122"/>
      <c r="AQ132" s="122"/>
      <c r="AR132" s="122"/>
      <c r="AS132" s="143"/>
      <c r="AT132" s="122"/>
      <c r="AU132" s="122"/>
      <c r="AV132" s="122"/>
      <c r="AW132" s="122"/>
      <c r="AX132" s="122"/>
      <c r="AY132" s="122"/>
      <c r="AZ132" s="122"/>
      <c r="BA132" s="122"/>
      <c r="BB132" s="122"/>
      <c r="BC132" s="122"/>
      <c r="BD132" s="122"/>
      <c r="BE132" s="122"/>
      <c r="BF132" s="222"/>
      <c r="BG132" s="9"/>
    </row>
    <row r="133" spans="1:59" ht="11.25">
      <c r="A133" s="10">
        <v>130</v>
      </c>
      <c r="B133" s="118">
        <f t="shared" ref="B133:B196" si="9">QUOTIENT(A133-1,3)+1</f>
        <v>44</v>
      </c>
      <c r="C133" s="351">
        <v>844</v>
      </c>
      <c r="D133" s="119" t="s">
        <v>331</v>
      </c>
      <c r="E133" s="119" t="s">
        <v>9</v>
      </c>
      <c r="F133" s="120" t="str">
        <f t="shared" si="7"/>
        <v>W</v>
      </c>
      <c r="G133" s="121">
        <f>IFERROR(IF(DataInput[[#This Row],[0]]="",IF(DataInput[[#This Row],[1]]=0,"",DataInput[[#This Row],[1]]*0.8),DataInput[[#This Row],[0]]*0.8),"")</f>
        <v>12.912000000000001</v>
      </c>
      <c r="H133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33" s="215" t="str">
        <f>INDEX(MouseList[],MATCH(DataInput[[#This Row],[Mouse '#]],MouseList[Mouse '#],0),MATCH(DataInput[[#Headers],[Tx ends]],MouseList[#Headers],0))</f>
        <v/>
      </c>
      <c r="J133" s="215">
        <v>44540</v>
      </c>
      <c r="K133" s="219"/>
      <c r="L133" s="123"/>
      <c r="M133" s="158">
        <v>16.14</v>
      </c>
      <c r="N133" s="352">
        <v>18.2</v>
      </c>
      <c r="O133" s="352">
        <v>18.940000000000001</v>
      </c>
      <c r="P133" s="352">
        <v>19.12</v>
      </c>
      <c r="Q133" s="352">
        <v>19.760000000000002</v>
      </c>
      <c r="R133" s="352">
        <v>20.54</v>
      </c>
      <c r="S133" s="352">
        <v>20.43</v>
      </c>
      <c r="T133" s="352">
        <v>21.44</v>
      </c>
      <c r="U133" s="352">
        <v>21.89</v>
      </c>
      <c r="V133" s="352">
        <v>22.42</v>
      </c>
      <c r="W133" s="352">
        <v>22.64</v>
      </c>
      <c r="X133" s="352">
        <v>21.97</v>
      </c>
      <c r="Y133" s="352">
        <v>21.3</v>
      </c>
      <c r="Z133" s="352">
        <v>20.2</v>
      </c>
      <c r="AA133" s="352">
        <v>17.21</v>
      </c>
      <c r="AB133" s="352"/>
      <c r="AC133" s="352"/>
      <c r="AD133" s="352"/>
      <c r="AE133" s="352"/>
      <c r="AF133" s="352"/>
      <c r="AG133" s="352"/>
      <c r="AH133" s="122"/>
      <c r="AI133" s="122"/>
      <c r="AJ133" s="122"/>
      <c r="AK133" s="122"/>
      <c r="AL133" s="122"/>
      <c r="AM133" s="122"/>
      <c r="AN133" s="122"/>
      <c r="AO133" s="122"/>
      <c r="AP133" s="122"/>
      <c r="AQ133" s="122"/>
      <c r="AR133" s="122"/>
      <c r="AS133" s="143"/>
      <c r="AT133" s="122"/>
      <c r="AU133" s="122"/>
      <c r="AV133" s="122"/>
      <c r="AW133" s="122"/>
      <c r="AX133" s="122"/>
      <c r="AY133" s="122"/>
      <c r="AZ133" s="122"/>
      <c r="BA133" s="122"/>
      <c r="BB133" s="122"/>
      <c r="BC133" s="122"/>
      <c r="BD133" s="122"/>
      <c r="BE133" s="122"/>
      <c r="BF133" s="222"/>
      <c r="BG133" s="9"/>
    </row>
    <row r="134" spans="1:59" ht="11.25">
      <c r="A134" s="10">
        <v>131</v>
      </c>
      <c r="B134" s="118">
        <f t="shared" si="9"/>
        <v>44</v>
      </c>
      <c r="C134" s="351" t="str">
        <f>IF(DataInput[[#This Row],[80% BW]]="","",INDEX(MouseList[],MATCH(DataInput[[#This Row],[Mouse '#]],MouseList[Mouse '#],0),MATCH(DataInput[[#Headers],[Tag '#]],MouseList[#Headers],0)))</f>
        <v/>
      </c>
      <c r="D134" s="119" t="str">
        <f>IF(DataInput[[#This Row],[80% BW]]="","",INDEX(MouseList[],MATCH(DataInput[[#This Row],[Mouse '#]],MouseList[Mouse '#],0),MATCH(DataInput[[#Headers],[Sort '#]],MouseList[#Headers],0)))</f>
        <v/>
      </c>
      <c r="E134" s="119" t="str">
        <f>IF(DataInput[[#This Row],[80% BW]]="","",INDEX(MouseList[],MATCH(DataInput[[#This Row],[Mouse '#]],MouseList[Mouse '#],0),MATCH(DataInput[[#Headers],[Group]],MouseList[#Headers],0)))</f>
        <v/>
      </c>
      <c r="F134" s="120" t="str">
        <f t="shared" si="7"/>
        <v>A</v>
      </c>
      <c r="G134" s="121" t="str">
        <f>IFERROR(IF(DataInput[[#This Row],[0]]="",IF(DataInput[[#This Row],[1]]=0,"",DataInput[[#This Row],[1]]*0.8),DataInput[[#This Row],[0]]*0.8),"")</f>
        <v/>
      </c>
      <c r="H134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34" s="215" t="str">
        <f>INDEX(MouseList[],MATCH(DataInput[[#This Row],[Mouse '#]],MouseList[Mouse '#],0),MATCH(DataInput[[#Headers],[Tx ends]],MouseList[#Headers],0))</f>
        <v/>
      </c>
      <c r="J134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134" s="219"/>
      <c r="L134" s="123"/>
      <c r="M134" s="158"/>
      <c r="N134" s="352">
        <v>3.25</v>
      </c>
      <c r="O134" s="352">
        <v>3.38</v>
      </c>
      <c r="P134" s="352">
        <v>3.55</v>
      </c>
      <c r="Q134" s="352">
        <v>3.38</v>
      </c>
      <c r="R134" s="352">
        <v>3.28</v>
      </c>
      <c r="S134" s="352">
        <v>2.92</v>
      </c>
      <c r="T134" s="352">
        <v>4.0999999999999996</v>
      </c>
      <c r="U134" s="352">
        <v>4.78</v>
      </c>
      <c r="V134" s="352">
        <v>5.01</v>
      </c>
      <c r="W134" s="352">
        <v>5.33</v>
      </c>
      <c r="X134" s="352">
        <v>5.62</v>
      </c>
      <c r="Y134" s="352">
        <v>6.03</v>
      </c>
      <c r="Z134" s="352">
        <v>6.19</v>
      </c>
      <c r="AA134" s="352">
        <v>6.51</v>
      </c>
      <c r="AB134" s="352"/>
      <c r="AC134" s="352"/>
      <c r="AD134" s="352"/>
      <c r="AE134" s="352"/>
      <c r="AF134" s="352"/>
      <c r="AG134" s="352"/>
      <c r="AH134" s="122"/>
      <c r="AI134" s="122"/>
      <c r="AJ134" s="122"/>
      <c r="AK134" s="122"/>
      <c r="AL134" s="122"/>
      <c r="AM134" s="122"/>
      <c r="AN134" s="122"/>
      <c r="AO134" s="122"/>
      <c r="AP134" s="122"/>
      <c r="AQ134" s="122"/>
      <c r="AR134" s="122"/>
      <c r="AS134" s="143"/>
      <c r="AT134" s="122"/>
      <c r="AU134" s="122"/>
      <c r="AV134" s="122"/>
      <c r="AW134" s="122"/>
      <c r="AX134" s="122"/>
      <c r="AY134" s="122"/>
      <c r="AZ134" s="122"/>
      <c r="BA134" s="122"/>
      <c r="BB134" s="122"/>
      <c r="BC134" s="122"/>
      <c r="BD134" s="122"/>
      <c r="BE134" s="122"/>
      <c r="BF134" s="222"/>
      <c r="BG134" s="9"/>
    </row>
    <row r="135" spans="1:59" ht="11.25">
      <c r="A135" s="10">
        <v>132</v>
      </c>
      <c r="B135" s="118">
        <f t="shared" si="9"/>
        <v>44</v>
      </c>
      <c r="C135" s="351" t="str">
        <f>IF(DataInput[[#This Row],[80% BW]]="","",INDEX(MouseList[],MATCH(DataInput[[#This Row],[Mouse '#]],MouseList[Mouse '#],0),MATCH(DataInput[[#Headers],[Tag '#]],MouseList[#Headers],0)))</f>
        <v/>
      </c>
      <c r="D135" s="119" t="str">
        <f>IF(DataInput[[#This Row],[80% BW]]="","",INDEX(MouseList[],MATCH(DataInput[[#This Row],[Mouse '#]],MouseList[Mouse '#],0),MATCH(DataInput[[#Headers],[Sort '#]],MouseList[#Headers],0)))</f>
        <v/>
      </c>
      <c r="E135" s="119" t="str">
        <f>IF(DataInput[[#This Row],[80% BW]]="","",INDEX(MouseList[],MATCH(DataInput[[#This Row],[Mouse '#]],MouseList[Mouse '#],0),MATCH(DataInput[[#Headers],[Group]],MouseList[#Headers],0)))</f>
        <v/>
      </c>
      <c r="F135" s="120" t="str">
        <f t="shared" si="7"/>
        <v>B</v>
      </c>
      <c r="G135" s="121" t="str">
        <f>IFERROR(IF(DataInput[[#This Row],[0]]="",IF(DataInput[[#This Row],[1]]=0,"",DataInput[[#This Row],[1]]*0.8),DataInput[[#This Row],[0]]*0.8),"")</f>
        <v/>
      </c>
      <c r="H135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35" s="215" t="str">
        <f>INDEX(MouseList[],MATCH(DataInput[[#This Row],[Mouse '#]],MouseList[Mouse '#],0),MATCH(DataInput[[#Headers],[Tx ends]],MouseList[#Headers],0))</f>
        <v/>
      </c>
      <c r="J135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135" s="219"/>
      <c r="L135" s="123"/>
      <c r="M135" s="158"/>
      <c r="N135" s="352">
        <v>2.13</v>
      </c>
      <c r="O135" s="352">
        <v>2.37</v>
      </c>
      <c r="P135" s="352">
        <v>2.0699999999999998</v>
      </c>
      <c r="Q135" s="352">
        <v>2.5</v>
      </c>
      <c r="R135" s="352">
        <v>2.09</v>
      </c>
      <c r="S135" s="352">
        <v>2.2999999999999998</v>
      </c>
      <c r="T135" s="352">
        <v>2.98</v>
      </c>
      <c r="U135" s="352">
        <v>2.74</v>
      </c>
      <c r="V135" s="352">
        <v>3.44</v>
      </c>
      <c r="W135" s="352">
        <v>3.88</v>
      </c>
      <c r="X135" s="352">
        <v>3.92</v>
      </c>
      <c r="Y135" s="352">
        <v>4.0199999999999996</v>
      </c>
      <c r="Z135" s="352">
        <v>4.12</v>
      </c>
      <c r="AA135" s="352">
        <v>5.12</v>
      </c>
      <c r="AB135" s="352"/>
      <c r="AC135" s="352"/>
      <c r="AD135" s="352"/>
      <c r="AE135" s="352"/>
      <c r="AF135" s="352"/>
      <c r="AG135" s="352"/>
      <c r="AH135" s="122"/>
      <c r="AI135" s="122"/>
      <c r="AJ135" s="122"/>
      <c r="AK135" s="122"/>
      <c r="AL135" s="122"/>
      <c r="AM135" s="122"/>
      <c r="AN135" s="122"/>
      <c r="AO135" s="122"/>
      <c r="AP135" s="122"/>
      <c r="AQ135" s="122"/>
      <c r="AR135" s="122"/>
      <c r="AS135" s="143"/>
      <c r="AT135" s="122"/>
      <c r="AU135" s="122"/>
      <c r="AV135" s="122"/>
      <c r="AW135" s="122"/>
      <c r="AX135" s="122"/>
      <c r="AY135" s="122"/>
      <c r="AZ135" s="122"/>
      <c r="BA135" s="122"/>
      <c r="BB135" s="122"/>
      <c r="BC135" s="122"/>
      <c r="BD135" s="122"/>
      <c r="BE135" s="122"/>
      <c r="BF135" s="222"/>
      <c r="BG135" s="9"/>
    </row>
    <row r="136" spans="1:59" ht="11.25">
      <c r="A136" s="10">
        <v>133</v>
      </c>
      <c r="B136" s="118">
        <f t="shared" si="9"/>
        <v>45</v>
      </c>
      <c r="C136" s="351">
        <v>845</v>
      </c>
      <c r="D136" s="119" t="s">
        <v>331</v>
      </c>
      <c r="E136" s="119" t="s">
        <v>9</v>
      </c>
      <c r="F136" s="120" t="str">
        <f t="shared" si="7"/>
        <v>W</v>
      </c>
      <c r="G136" s="121">
        <f>IFERROR(IF(DataInput[[#This Row],[0]]="",IF(DataInput[[#This Row],[1]]=0,"",DataInput[[#This Row],[1]]*0.8),DataInput[[#This Row],[0]]*0.8),"")</f>
        <v>12.536000000000001</v>
      </c>
      <c r="H136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36" s="215" t="str">
        <f>INDEX(MouseList[],MATCH(DataInput[[#This Row],[Mouse '#]],MouseList[Mouse '#],0),MATCH(DataInput[[#Headers],[Tx ends]],MouseList[#Headers],0))</f>
        <v/>
      </c>
      <c r="J136" s="215">
        <v>44537</v>
      </c>
      <c r="K136" s="219"/>
      <c r="L136" s="123"/>
      <c r="M136" s="158">
        <v>15.67</v>
      </c>
      <c r="N136" s="352">
        <v>17.75</v>
      </c>
      <c r="O136" s="352">
        <v>18.54</v>
      </c>
      <c r="P136" s="352">
        <v>19.399999999999999</v>
      </c>
      <c r="Q136" s="352">
        <v>19.46</v>
      </c>
      <c r="R136" s="352">
        <v>19.84</v>
      </c>
      <c r="S136" s="352">
        <v>20.260000000000002</v>
      </c>
      <c r="T136" s="352">
        <v>21.15</v>
      </c>
      <c r="U136" s="352">
        <v>21.14</v>
      </c>
      <c r="V136" s="352">
        <v>20.85</v>
      </c>
      <c r="W136" s="352">
        <v>20.14</v>
      </c>
      <c r="X136" s="352">
        <v>18.23</v>
      </c>
      <c r="Y136" s="352">
        <v>17</v>
      </c>
      <c r="Z136" s="352">
        <v>15.4</v>
      </c>
      <c r="AA136" s="352"/>
      <c r="AB136" s="352"/>
      <c r="AC136" s="352"/>
      <c r="AD136" s="352"/>
      <c r="AE136" s="352"/>
      <c r="AF136" s="352"/>
      <c r="AG136" s="352"/>
      <c r="AH136" s="122"/>
      <c r="AI136" s="122"/>
      <c r="AJ136" s="122"/>
      <c r="AK136" s="122"/>
      <c r="AL136" s="122"/>
      <c r="AM136" s="122"/>
      <c r="AN136" s="122"/>
      <c r="AO136" s="122"/>
      <c r="AP136" s="122"/>
      <c r="AQ136" s="122"/>
      <c r="AR136" s="122"/>
      <c r="AS136" s="143"/>
      <c r="AT136" s="122"/>
      <c r="AU136" s="122"/>
      <c r="AV136" s="122"/>
      <c r="AW136" s="122"/>
      <c r="AX136" s="122"/>
      <c r="AY136" s="122"/>
      <c r="AZ136" s="122"/>
      <c r="BA136" s="122"/>
      <c r="BB136" s="122"/>
      <c r="BC136" s="122"/>
      <c r="BD136" s="122"/>
      <c r="BE136" s="122"/>
      <c r="BF136" s="222"/>
      <c r="BG136" s="9"/>
    </row>
    <row r="137" spans="1:59" ht="11.25">
      <c r="A137" s="10">
        <v>134</v>
      </c>
      <c r="B137" s="118">
        <f t="shared" si="9"/>
        <v>45</v>
      </c>
      <c r="C137" s="351" t="str">
        <f>IF(DataInput[[#This Row],[80% BW]]="","",INDEX(MouseList[],MATCH(DataInput[[#This Row],[Mouse '#]],MouseList[Mouse '#],0),MATCH(DataInput[[#Headers],[Tag '#]],MouseList[#Headers],0)))</f>
        <v/>
      </c>
      <c r="D137" s="119" t="str">
        <f>IF(DataInput[[#This Row],[80% BW]]="","",INDEX(MouseList[],MATCH(DataInput[[#This Row],[Mouse '#]],MouseList[Mouse '#],0),MATCH(DataInput[[#Headers],[Sort '#]],MouseList[#Headers],0)))</f>
        <v/>
      </c>
      <c r="E137" s="119" t="str">
        <f>IF(DataInput[[#This Row],[80% BW]]="","",INDEX(MouseList[],MATCH(DataInput[[#This Row],[Mouse '#]],MouseList[Mouse '#],0),MATCH(DataInput[[#Headers],[Group]],MouseList[#Headers],0)))</f>
        <v/>
      </c>
      <c r="F137" s="120" t="str">
        <f t="shared" si="7"/>
        <v>A</v>
      </c>
      <c r="G137" s="121" t="str">
        <f>IFERROR(IF(DataInput[[#This Row],[0]]="",IF(DataInput[[#This Row],[1]]=0,"",DataInput[[#This Row],[1]]*0.8),DataInput[[#This Row],[0]]*0.8),"")</f>
        <v/>
      </c>
      <c r="H137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37" s="215" t="str">
        <f>INDEX(MouseList[],MATCH(DataInput[[#This Row],[Mouse '#]],MouseList[Mouse '#],0),MATCH(DataInput[[#Headers],[Tx ends]],MouseList[#Headers],0))</f>
        <v/>
      </c>
      <c r="J137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137" s="219"/>
      <c r="L137" s="123"/>
      <c r="M137" s="158"/>
      <c r="N137" s="352">
        <v>1.9</v>
      </c>
      <c r="O137" s="352">
        <v>3</v>
      </c>
      <c r="P137" s="352">
        <v>3.04</v>
      </c>
      <c r="Q137" s="352">
        <v>2.14</v>
      </c>
      <c r="R137" s="352">
        <v>3.21</v>
      </c>
      <c r="S137" s="352">
        <v>3.51</v>
      </c>
      <c r="T137" s="352">
        <v>3.55</v>
      </c>
      <c r="U137" s="352">
        <v>4.22</v>
      </c>
      <c r="V137" s="352">
        <v>4.62</v>
      </c>
      <c r="W137" s="352">
        <v>5.0199999999999996</v>
      </c>
      <c r="X137" s="352">
        <v>5.63</v>
      </c>
      <c r="Y137" s="352">
        <v>5.89</v>
      </c>
      <c r="Z137" s="352">
        <v>6.16</v>
      </c>
      <c r="AA137" s="352"/>
      <c r="AB137" s="352"/>
      <c r="AC137" s="352"/>
      <c r="AD137" s="352"/>
      <c r="AE137" s="352"/>
      <c r="AF137" s="352"/>
      <c r="AG137" s="352"/>
      <c r="AH137" s="122"/>
      <c r="AI137" s="122"/>
      <c r="AJ137" s="122"/>
      <c r="AK137" s="122"/>
      <c r="AL137" s="122"/>
      <c r="AM137" s="122"/>
      <c r="AN137" s="122"/>
      <c r="AO137" s="122"/>
      <c r="AP137" s="122"/>
      <c r="AQ137" s="122"/>
      <c r="AR137" s="122"/>
      <c r="AS137" s="143"/>
      <c r="AT137" s="122"/>
      <c r="AU137" s="122"/>
      <c r="AV137" s="122"/>
      <c r="AW137" s="122"/>
      <c r="AX137" s="122"/>
      <c r="AY137" s="122"/>
      <c r="AZ137" s="122"/>
      <c r="BA137" s="122"/>
      <c r="BB137" s="122"/>
      <c r="BC137" s="122"/>
      <c r="BD137" s="122"/>
      <c r="BE137" s="122"/>
      <c r="BF137" s="222"/>
      <c r="BG137" s="9"/>
    </row>
    <row r="138" spans="1:59" ht="11.25">
      <c r="A138" s="10">
        <v>135</v>
      </c>
      <c r="B138" s="118">
        <f t="shared" si="9"/>
        <v>45</v>
      </c>
      <c r="C138" s="351" t="str">
        <f>IF(DataInput[[#This Row],[80% BW]]="","",INDEX(MouseList[],MATCH(DataInput[[#This Row],[Mouse '#]],MouseList[Mouse '#],0),MATCH(DataInput[[#Headers],[Tag '#]],MouseList[#Headers],0)))</f>
        <v/>
      </c>
      <c r="D138" s="119" t="str">
        <f>IF(DataInput[[#This Row],[80% BW]]="","",INDEX(MouseList[],MATCH(DataInput[[#This Row],[Mouse '#]],MouseList[Mouse '#],0),MATCH(DataInput[[#Headers],[Sort '#]],MouseList[#Headers],0)))</f>
        <v/>
      </c>
      <c r="E138" s="119" t="str">
        <f>IF(DataInput[[#This Row],[80% BW]]="","",INDEX(MouseList[],MATCH(DataInput[[#This Row],[Mouse '#]],MouseList[Mouse '#],0),MATCH(DataInput[[#Headers],[Group]],MouseList[#Headers],0)))</f>
        <v/>
      </c>
      <c r="F138" s="120" t="str">
        <f t="shared" si="7"/>
        <v>B</v>
      </c>
      <c r="G138" s="121" t="str">
        <f>IFERROR(IF(DataInput[[#This Row],[0]]="",IF(DataInput[[#This Row],[1]]=0,"",DataInput[[#This Row],[1]]*0.8),DataInput[[#This Row],[0]]*0.8),"")</f>
        <v/>
      </c>
      <c r="H138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38" s="215" t="str">
        <f>INDEX(MouseList[],MATCH(DataInput[[#This Row],[Mouse '#]],MouseList[Mouse '#],0),MATCH(DataInput[[#Headers],[Tx ends]],MouseList[#Headers],0))</f>
        <v/>
      </c>
      <c r="J138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138" s="219"/>
      <c r="L138" s="123"/>
      <c r="M138" s="158"/>
      <c r="N138" s="352">
        <v>1.78</v>
      </c>
      <c r="O138" s="352">
        <v>2.11</v>
      </c>
      <c r="P138" s="352">
        <v>2.61</v>
      </c>
      <c r="Q138" s="352">
        <v>2</v>
      </c>
      <c r="R138" s="352">
        <v>2.63</v>
      </c>
      <c r="S138" s="352">
        <v>2.78</v>
      </c>
      <c r="T138" s="352">
        <v>3.19</v>
      </c>
      <c r="U138" s="352">
        <v>3.45</v>
      </c>
      <c r="V138" s="352">
        <v>4.03</v>
      </c>
      <c r="W138" s="352">
        <v>4.13</v>
      </c>
      <c r="X138" s="352">
        <v>4.2300000000000004</v>
      </c>
      <c r="Y138" s="352">
        <v>4.83</v>
      </c>
      <c r="Z138" s="352">
        <v>4.99</v>
      </c>
      <c r="AA138" s="352"/>
      <c r="AB138" s="352"/>
      <c r="AC138" s="352"/>
      <c r="AD138" s="352"/>
      <c r="AE138" s="352"/>
      <c r="AF138" s="352"/>
      <c r="AG138" s="352"/>
      <c r="AH138" s="122"/>
      <c r="AI138" s="122"/>
      <c r="AJ138" s="122"/>
      <c r="AK138" s="122"/>
      <c r="AL138" s="122"/>
      <c r="AM138" s="122"/>
      <c r="AN138" s="122"/>
      <c r="AO138" s="122"/>
      <c r="AP138" s="122"/>
      <c r="AQ138" s="122"/>
      <c r="AR138" s="122"/>
      <c r="AS138" s="143"/>
      <c r="AT138" s="122"/>
      <c r="AU138" s="122"/>
      <c r="AV138" s="122"/>
      <c r="AW138" s="122"/>
      <c r="AX138" s="122"/>
      <c r="AY138" s="122"/>
      <c r="AZ138" s="122"/>
      <c r="BA138" s="122"/>
      <c r="BB138" s="122"/>
      <c r="BC138" s="122"/>
      <c r="BD138" s="122"/>
      <c r="BE138" s="122"/>
      <c r="BF138" s="222"/>
      <c r="BG138" s="9"/>
    </row>
    <row r="139" spans="1:59" ht="11.25">
      <c r="A139" s="10">
        <v>136</v>
      </c>
      <c r="B139" s="118">
        <f t="shared" si="9"/>
        <v>46</v>
      </c>
      <c r="C139" s="286">
        <v>846</v>
      </c>
      <c r="D139" s="119" t="s">
        <v>388</v>
      </c>
      <c r="E139" s="119" t="s">
        <v>8</v>
      </c>
      <c r="F139" s="120" t="str">
        <f t="shared" si="7"/>
        <v>W</v>
      </c>
      <c r="G139" s="121">
        <f>IFERROR(IF(DataInput[[#This Row],[0]]="",IF(DataInput[[#This Row],[1]]=0,"",DataInput[[#This Row],[1]]*0.8),DataInput[[#This Row],[0]]*0.8),"")</f>
        <v>14.92</v>
      </c>
      <c r="H139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39" s="215" t="str">
        <f>INDEX(MouseList[],MATCH(DataInput[[#This Row],[Mouse '#]],MouseList[Mouse '#],0),MATCH(DataInput[[#Headers],[Tx ends]],MouseList[#Headers],0))</f>
        <v/>
      </c>
      <c r="J139" s="215">
        <v>44558</v>
      </c>
      <c r="K139" s="119">
        <v>747621</v>
      </c>
      <c r="L139" s="123"/>
      <c r="M139" s="158">
        <v>18.649999999999999</v>
      </c>
      <c r="N139" s="291">
        <v>20.93</v>
      </c>
      <c r="O139" s="291">
        <v>21.16</v>
      </c>
      <c r="P139" s="291">
        <v>21.77</v>
      </c>
      <c r="Q139" s="291">
        <v>21.45</v>
      </c>
      <c r="R139" s="291">
        <v>22.04</v>
      </c>
      <c r="S139" s="291">
        <v>22.96</v>
      </c>
      <c r="T139" s="291">
        <v>22.74</v>
      </c>
      <c r="U139" s="291">
        <v>23.05</v>
      </c>
      <c r="V139" s="291">
        <v>24.08</v>
      </c>
      <c r="W139" s="291">
        <v>23.89</v>
      </c>
      <c r="X139" s="291">
        <v>23.96</v>
      </c>
      <c r="Y139" s="291">
        <v>24.2</v>
      </c>
      <c r="Z139" s="291">
        <v>23.7</v>
      </c>
      <c r="AA139" s="291">
        <v>22.35</v>
      </c>
      <c r="AB139" s="291">
        <v>22.72</v>
      </c>
      <c r="AC139" s="291">
        <v>20.8</v>
      </c>
      <c r="AD139" s="291">
        <v>20.100000000000001</v>
      </c>
      <c r="AE139" s="291">
        <v>19</v>
      </c>
      <c r="AF139" s="291">
        <v>18.8</v>
      </c>
      <c r="AG139" s="291">
        <v>17</v>
      </c>
      <c r="AH139" s="122"/>
      <c r="AI139" s="122"/>
      <c r="AJ139" s="122"/>
      <c r="AK139" s="122"/>
      <c r="AL139" s="122"/>
      <c r="AM139" s="122"/>
      <c r="AN139" s="122"/>
      <c r="AO139" s="122"/>
      <c r="AP139" s="122"/>
      <c r="AQ139" s="122"/>
      <c r="AR139" s="122"/>
      <c r="AS139" s="143"/>
      <c r="AT139" s="122"/>
      <c r="AU139" s="122"/>
      <c r="AV139" s="122"/>
      <c r="AW139" s="122"/>
      <c r="AX139" s="122"/>
      <c r="AY139" s="122"/>
      <c r="AZ139" s="122"/>
      <c r="BA139" s="122"/>
      <c r="BB139" s="122"/>
      <c r="BC139" s="122"/>
      <c r="BD139" s="122"/>
      <c r="BE139" s="122"/>
      <c r="BF139" s="222"/>
      <c r="BG139" s="9"/>
    </row>
    <row r="140" spans="1:59" ht="11.25">
      <c r="A140" s="10">
        <v>137</v>
      </c>
      <c r="B140" s="118">
        <f t="shared" si="9"/>
        <v>46</v>
      </c>
      <c r="C140" s="286" t="str">
        <f>IF(DataInput[[#This Row],[80% BW]]="","",INDEX(MouseList[],MATCH(DataInput[[#This Row],[Mouse '#]],MouseList[Mouse '#],0),MATCH(DataInput[[#Headers],[Tag '#]],MouseList[#Headers],0)))</f>
        <v/>
      </c>
      <c r="D140" s="119" t="str">
        <f>IF(DataInput[[#This Row],[80% BW]]="","",INDEX(MouseList[],MATCH(DataInput[[#This Row],[Mouse '#]],MouseList[Mouse '#],0),MATCH(DataInput[[#Headers],[Sort '#]],MouseList[#Headers],0)))</f>
        <v/>
      </c>
      <c r="E140" s="119" t="str">
        <f>IF(DataInput[[#This Row],[80% BW]]="","",INDEX(MouseList[],MATCH(DataInput[[#This Row],[Mouse '#]],MouseList[Mouse '#],0),MATCH(DataInput[[#Headers],[Group]],MouseList[#Headers],0)))</f>
        <v/>
      </c>
      <c r="F140" s="120" t="str">
        <f t="shared" si="7"/>
        <v>A</v>
      </c>
      <c r="G140" s="121" t="str">
        <f>IFERROR(IF(DataInput[[#This Row],[0]]="",IF(DataInput[[#This Row],[1]]=0,"",DataInput[[#This Row],[1]]*0.8),DataInput[[#This Row],[0]]*0.8),"")</f>
        <v/>
      </c>
      <c r="H140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40" s="215" t="str">
        <f>INDEX(MouseList[],MATCH(DataInput[[#This Row],[Mouse '#]],MouseList[Mouse '#],0),MATCH(DataInput[[#Headers],[Tx ends]],MouseList[#Headers],0))</f>
        <v/>
      </c>
      <c r="J140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140" s="219"/>
      <c r="L140" s="123"/>
      <c r="M140" s="158"/>
      <c r="N140" s="291">
        <v>3.5</v>
      </c>
      <c r="O140" s="291">
        <v>3.97</v>
      </c>
      <c r="P140" s="291">
        <v>3.74</v>
      </c>
      <c r="Q140" s="291">
        <v>3.58</v>
      </c>
      <c r="R140" s="291">
        <v>3.69</v>
      </c>
      <c r="S140" s="291">
        <v>4</v>
      </c>
      <c r="T140" s="291">
        <v>3.8</v>
      </c>
      <c r="U140" s="291">
        <v>3.92</v>
      </c>
      <c r="V140" s="291">
        <v>3.27</v>
      </c>
      <c r="W140" s="291">
        <v>3.28</v>
      </c>
      <c r="X140" s="291">
        <v>3.44</v>
      </c>
      <c r="Y140" s="291">
        <v>4.4400000000000004</v>
      </c>
      <c r="Z140" s="291">
        <v>4.87</v>
      </c>
      <c r="AA140" s="291">
        <v>4.96</v>
      </c>
      <c r="AB140" s="291">
        <v>5.37</v>
      </c>
      <c r="AC140" s="291">
        <v>5.59</v>
      </c>
      <c r="AD140" s="291">
        <v>5.43</v>
      </c>
      <c r="AE140" s="291">
        <v>5.6</v>
      </c>
      <c r="AF140" s="291">
        <v>6.24</v>
      </c>
      <c r="AG140" s="291">
        <v>6.34</v>
      </c>
      <c r="AH140" s="122"/>
      <c r="AI140" s="122"/>
      <c r="AJ140" s="122"/>
      <c r="AK140" s="122"/>
      <c r="AL140" s="122"/>
      <c r="AM140" s="122"/>
      <c r="AN140" s="122"/>
      <c r="AO140" s="122"/>
      <c r="AP140" s="122"/>
      <c r="AQ140" s="122"/>
      <c r="AR140" s="122"/>
      <c r="AS140" s="143"/>
      <c r="AT140" s="122"/>
      <c r="AU140" s="122"/>
      <c r="AV140" s="122"/>
      <c r="AW140" s="122"/>
      <c r="AX140" s="122"/>
      <c r="AY140" s="122"/>
      <c r="AZ140" s="122"/>
      <c r="BA140" s="122"/>
      <c r="BB140" s="122"/>
      <c r="BC140" s="122"/>
      <c r="BD140" s="122"/>
      <c r="BE140" s="122"/>
      <c r="BF140" s="222"/>
      <c r="BG140" s="9"/>
    </row>
    <row r="141" spans="1:59" ht="11.25">
      <c r="A141" s="10">
        <v>138</v>
      </c>
      <c r="B141" s="118">
        <f t="shared" si="9"/>
        <v>46</v>
      </c>
      <c r="C141" s="286" t="str">
        <f>IF(DataInput[[#This Row],[80% BW]]="","",INDEX(MouseList[],MATCH(DataInput[[#This Row],[Mouse '#]],MouseList[Mouse '#],0),MATCH(DataInput[[#Headers],[Tag '#]],MouseList[#Headers],0)))</f>
        <v/>
      </c>
      <c r="D141" s="119" t="str">
        <f>IF(DataInput[[#This Row],[80% BW]]="","",INDEX(MouseList[],MATCH(DataInput[[#This Row],[Mouse '#]],MouseList[Mouse '#],0),MATCH(DataInput[[#Headers],[Sort '#]],MouseList[#Headers],0)))</f>
        <v/>
      </c>
      <c r="E141" s="119" t="str">
        <f>IF(DataInput[[#This Row],[80% BW]]="","",INDEX(MouseList[],MATCH(DataInput[[#This Row],[Mouse '#]],MouseList[Mouse '#],0),MATCH(DataInput[[#Headers],[Group]],MouseList[#Headers],0)))</f>
        <v/>
      </c>
      <c r="F141" s="120" t="str">
        <f t="shared" si="7"/>
        <v>B</v>
      </c>
      <c r="G141" s="121" t="str">
        <f>IFERROR(IF(DataInput[[#This Row],[0]]="",IF(DataInput[[#This Row],[1]]=0,"",DataInput[[#This Row],[1]]*0.8),DataInput[[#This Row],[0]]*0.8),"")</f>
        <v/>
      </c>
      <c r="H141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41" s="215" t="str">
        <f>INDEX(MouseList[],MATCH(DataInput[[#This Row],[Mouse '#]],MouseList[Mouse '#],0),MATCH(DataInput[[#Headers],[Tx ends]],MouseList[#Headers],0))</f>
        <v/>
      </c>
      <c r="J141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141" s="219"/>
      <c r="L141" s="123"/>
      <c r="M141" s="158"/>
      <c r="N141" s="291">
        <v>1.87</v>
      </c>
      <c r="O141" s="291">
        <v>2.14</v>
      </c>
      <c r="P141" s="291">
        <v>2.25</v>
      </c>
      <c r="Q141" s="291">
        <v>2.27</v>
      </c>
      <c r="R141" s="291">
        <v>2.17</v>
      </c>
      <c r="S141" s="291">
        <v>2.68</v>
      </c>
      <c r="T141" s="291">
        <v>2.41</v>
      </c>
      <c r="U141" s="291">
        <v>2.52</v>
      </c>
      <c r="V141" s="291">
        <v>2.4300000000000002</v>
      </c>
      <c r="W141" s="291">
        <v>2.4500000000000002</v>
      </c>
      <c r="X141" s="291">
        <v>2.58</v>
      </c>
      <c r="Y141" s="291">
        <v>2.81</v>
      </c>
      <c r="Z141" s="291">
        <v>3.1</v>
      </c>
      <c r="AA141" s="291">
        <v>3.12</v>
      </c>
      <c r="AB141" s="291">
        <v>3.73</v>
      </c>
      <c r="AC141" s="291">
        <v>3.58</v>
      </c>
      <c r="AD141" s="291">
        <v>4.63</v>
      </c>
      <c r="AE141" s="291">
        <v>4.62</v>
      </c>
      <c r="AF141" s="291">
        <v>5.29</v>
      </c>
      <c r="AG141" s="291">
        <v>5.28</v>
      </c>
      <c r="AH141" s="122"/>
      <c r="AI141" s="122"/>
      <c r="AJ141" s="122"/>
      <c r="AK141" s="122"/>
      <c r="AL141" s="122"/>
      <c r="AM141" s="122"/>
      <c r="AN141" s="122"/>
      <c r="AO141" s="122"/>
      <c r="AP141" s="122"/>
      <c r="AQ141" s="122"/>
      <c r="AR141" s="122"/>
      <c r="AS141" s="143"/>
      <c r="AT141" s="122"/>
      <c r="AU141" s="122"/>
      <c r="AV141" s="122"/>
      <c r="AW141" s="122"/>
      <c r="AX141" s="122"/>
      <c r="AY141" s="122"/>
      <c r="AZ141" s="122"/>
      <c r="BA141" s="122"/>
      <c r="BB141" s="122"/>
      <c r="BC141" s="122"/>
      <c r="BD141" s="122"/>
      <c r="BE141" s="122"/>
      <c r="BF141" s="222"/>
      <c r="BG141" s="9"/>
    </row>
    <row r="142" spans="1:59" ht="11.25">
      <c r="A142" s="10">
        <v>139</v>
      </c>
      <c r="B142" s="118">
        <v>47</v>
      </c>
      <c r="C142" s="286">
        <v>847</v>
      </c>
      <c r="D142" s="119" t="s">
        <v>3</v>
      </c>
      <c r="E142" s="119" t="s">
        <v>8</v>
      </c>
      <c r="F142" s="120" t="str">
        <f t="shared" si="7"/>
        <v>W</v>
      </c>
      <c r="G142" s="121">
        <f>IFERROR(IF(DataInput[[#This Row],[0]]="",IF(DataInput[[#This Row],[1]]=0,"",DataInput[[#This Row],[1]]*0.8),DataInput[[#This Row],[0]]*0.8),"")</f>
        <v>16.040000000000003</v>
      </c>
      <c r="H142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42" s="215" t="str">
        <f>INDEX(MouseList[],MATCH(DataInput[[#This Row],[Mouse '#]],MouseList[Mouse '#],0),MATCH(DataInput[[#Headers],[Tx ends]],MouseList[#Headers],0))</f>
        <v/>
      </c>
      <c r="J142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142" s="219"/>
      <c r="L142" s="123"/>
      <c r="M142" s="158">
        <v>20.05</v>
      </c>
      <c r="N142" s="291">
        <v>20.8</v>
      </c>
      <c r="O142" s="291">
        <v>20.85</v>
      </c>
      <c r="P142" s="291">
        <v>21.17</v>
      </c>
      <c r="Q142" s="291">
        <v>21.29</v>
      </c>
      <c r="R142" s="291">
        <v>22.17</v>
      </c>
      <c r="S142" s="291">
        <v>22.96</v>
      </c>
      <c r="T142" s="291">
        <v>22.96</v>
      </c>
      <c r="U142" s="291">
        <v>23.47</v>
      </c>
      <c r="V142" s="291">
        <v>23.7</v>
      </c>
      <c r="W142" s="291">
        <v>23.2</v>
      </c>
      <c r="X142" s="291">
        <v>24.21</v>
      </c>
      <c r="Y142" s="291">
        <v>23.7</v>
      </c>
      <c r="Z142" s="291">
        <v>23.9</v>
      </c>
      <c r="AA142" s="291">
        <v>23.46</v>
      </c>
      <c r="AB142" s="291">
        <v>24.3</v>
      </c>
      <c r="AC142" s="291">
        <v>24</v>
      </c>
      <c r="AD142" s="291">
        <v>25.7</v>
      </c>
      <c r="AE142" s="291">
        <v>24.6</v>
      </c>
      <c r="AF142" s="291">
        <v>25.7</v>
      </c>
      <c r="AG142" s="291">
        <v>25.2</v>
      </c>
      <c r="AH142" s="122"/>
      <c r="AI142" s="122"/>
      <c r="AJ142" s="122"/>
      <c r="AK142" s="122"/>
      <c r="AL142" s="122"/>
      <c r="AM142" s="122"/>
      <c r="AN142" s="122"/>
      <c r="AO142" s="122"/>
      <c r="AP142" s="122"/>
      <c r="AQ142" s="122"/>
      <c r="AR142" s="122"/>
      <c r="AS142" s="143"/>
      <c r="AT142" s="122"/>
      <c r="AU142" s="122"/>
      <c r="AV142" s="122"/>
      <c r="AW142" s="122"/>
      <c r="AX142" s="122"/>
      <c r="AY142" s="122"/>
      <c r="AZ142" s="122"/>
      <c r="BA142" s="122"/>
      <c r="BB142" s="122"/>
      <c r="BC142" s="122"/>
      <c r="BD142" s="122"/>
      <c r="BE142" s="122"/>
      <c r="BF142" s="222"/>
      <c r="BG142" s="9"/>
    </row>
    <row r="143" spans="1:59" ht="11.25">
      <c r="A143" s="10">
        <v>140</v>
      </c>
      <c r="B143" s="118">
        <f t="shared" si="9"/>
        <v>47</v>
      </c>
      <c r="C143" s="286" t="str">
        <f>IF(DataInput[[#This Row],[80% BW]]="","",INDEX(MouseList[],MATCH(DataInput[[#This Row],[Mouse '#]],MouseList[Mouse '#],0),MATCH(DataInput[[#Headers],[Tag '#]],MouseList[#Headers],0)))</f>
        <v/>
      </c>
      <c r="D143" s="119" t="str">
        <f>IF(DataInput[[#This Row],[80% BW]]="","",INDEX(MouseList[],MATCH(DataInput[[#This Row],[Mouse '#]],MouseList[Mouse '#],0),MATCH(DataInput[[#Headers],[Sort '#]],MouseList[#Headers],0)))</f>
        <v/>
      </c>
      <c r="E143" s="119" t="str">
        <f>IF(DataInput[[#This Row],[80% BW]]="","",INDEX(MouseList[],MATCH(DataInput[[#This Row],[Mouse '#]],MouseList[Mouse '#],0),MATCH(DataInput[[#Headers],[Group]],MouseList[#Headers],0)))</f>
        <v/>
      </c>
      <c r="F143" s="120" t="str">
        <f t="shared" si="7"/>
        <v>A</v>
      </c>
      <c r="G143" s="121" t="str">
        <f>IFERROR(IF(DataInput[[#This Row],[0]]="",IF(DataInput[[#This Row],[1]]=0,"",DataInput[[#This Row],[1]]*0.8),DataInput[[#This Row],[0]]*0.8),"")</f>
        <v/>
      </c>
      <c r="H143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43" s="215" t="str">
        <f>INDEX(MouseList[],MATCH(DataInput[[#This Row],[Mouse '#]],MouseList[Mouse '#],0),MATCH(DataInput[[#Headers],[Tx ends]],MouseList[#Headers],0))</f>
        <v/>
      </c>
      <c r="J143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143" s="219"/>
      <c r="L143" s="123"/>
      <c r="M143" s="158"/>
      <c r="N143" s="291">
        <v>3.2</v>
      </c>
      <c r="O143" s="291">
        <v>3.44</v>
      </c>
      <c r="P143" s="291">
        <v>3.66</v>
      </c>
      <c r="Q143" s="291">
        <v>4.58</v>
      </c>
      <c r="R143" s="291">
        <v>3.99</v>
      </c>
      <c r="S143" s="291">
        <v>4.34</v>
      </c>
      <c r="T143" s="291">
        <v>4.82</v>
      </c>
      <c r="U143" s="291">
        <v>4.8899999999999997</v>
      </c>
      <c r="V143" s="291"/>
      <c r="W143" s="291"/>
      <c r="X143" s="291"/>
      <c r="Y143" s="291"/>
      <c r="Z143" s="291"/>
      <c r="AA143" s="291"/>
      <c r="AB143" s="291"/>
      <c r="AC143" s="291"/>
      <c r="AD143" s="291"/>
      <c r="AE143" s="291"/>
      <c r="AF143" s="291"/>
      <c r="AG143" s="291"/>
      <c r="AH143" s="122"/>
      <c r="AI143" s="122"/>
      <c r="AJ143" s="122"/>
      <c r="AK143" s="122"/>
      <c r="AL143" s="122"/>
      <c r="AM143" s="122"/>
      <c r="AN143" s="122"/>
      <c r="AO143" s="122"/>
      <c r="AP143" s="122"/>
      <c r="AQ143" s="122"/>
      <c r="AR143" s="122"/>
      <c r="AS143" s="122"/>
      <c r="AT143" s="122"/>
      <c r="AU143" s="122"/>
      <c r="AV143" s="122"/>
      <c r="AW143" s="122"/>
      <c r="AX143" s="122"/>
      <c r="AY143" s="122"/>
      <c r="AZ143" s="122"/>
      <c r="BA143" s="122"/>
      <c r="BB143" s="122"/>
      <c r="BC143" s="122"/>
      <c r="BD143" s="122"/>
      <c r="BE143" s="122"/>
      <c r="BF143" s="222"/>
      <c r="BG143" s="9"/>
    </row>
    <row r="144" spans="1:59" ht="11.25">
      <c r="A144" s="10">
        <v>141</v>
      </c>
      <c r="B144" s="118">
        <f t="shared" si="9"/>
        <v>47</v>
      </c>
      <c r="C144" s="286" t="str">
        <f>IF(DataInput[[#This Row],[80% BW]]="","",INDEX(MouseList[],MATCH(DataInput[[#This Row],[Mouse '#]],MouseList[Mouse '#],0),MATCH(DataInput[[#Headers],[Tag '#]],MouseList[#Headers],0)))</f>
        <v/>
      </c>
      <c r="D144" s="119" t="str">
        <f>IF(DataInput[[#This Row],[80% BW]]="","",INDEX(MouseList[],MATCH(DataInput[[#This Row],[Mouse '#]],MouseList[Mouse '#],0),MATCH(DataInput[[#Headers],[Sort '#]],MouseList[#Headers],0)))</f>
        <v/>
      </c>
      <c r="E144" s="119" t="str">
        <f>IF(DataInput[[#This Row],[80% BW]]="","",INDEX(MouseList[],MATCH(DataInput[[#This Row],[Mouse '#]],MouseList[Mouse '#],0),MATCH(DataInput[[#Headers],[Group]],MouseList[#Headers],0)))</f>
        <v/>
      </c>
      <c r="F144" s="120" t="str">
        <f t="shared" si="7"/>
        <v>B</v>
      </c>
      <c r="G144" s="121" t="str">
        <f>IFERROR(IF(DataInput[[#This Row],[0]]="",IF(DataInput[[#This Row],[1]]=0,"",DataInput[[#This Row],[1]]*0.8),DataInput[[#This Row],[0]]*0.8),"")</f>
        <v/>
      </c>
      <c r="H144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44" s="215" t="str">
        <f>INDEX(MouseList[],MATCH(DataInput[[#This Row],[Mouse '#]],MouseList[Mouse '#],0),MATCH(DataInput[[#Headers],[Tx ends]],MouseList[#Headers],0))</f>
        <v/>
      </c>
      <c r="J144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144" s="219"/>
      <c r="L144" s="123"/>
      <c r="M144" s="158"/>
      <c r="N144" s="291">
        <v>1.99</v>
      </c>
      <c r="O144" s="291">
        <v>1.96</v>
      </c>
      <c r="P144" s="291">
        <v>2.21</v>
      </c>
      <c r="Q144" s="291">
        <v>2.1</v>
      </c>
      <c r="R144" s="291">
        <v>2.5</v>
      </c>
      <c r="S144" s="291">
        <v>2.69</v>
      </c>
      <c r="T144" s="291">
        <v>2.92</v>
      </c>
      <c r="U144" s="291">
        <v>3.25</v>
      </c>
      <c r="V144" s="291"/>
      <c r="W144" s="291"/>
      <c r="X144" s="291"/>
      <c r="Y144" s="291"/>
      <c r="Z144" s="291"/>
      <c r="AA144" s="291"/>
      <c r="AB144" s="291"/>
      <c r="AC144" s="291"/>
      <c r="AD144" s="291"/>
      <c r="AE144" s="291"/>
      <c r="AF144" s="291"/>
      <c r="AG144" s="291"/>
      <c r="AH144" s="122"/>
      <c r="AI144" s="122"/>
      <c r="AJ144" s="122"/>
      <c r="AK144" s="122"/>
      <c r="AL144" s="122"/>
      <c r="AM144" s="122"/>
      <c r="AN144" s="122"/>
      <c r="AO144" s="122"/>
      <c r="AP144" s="122"/>
      <c r="AQ144" s="122"/>
      <c r="AR144" s="122"/>
      <c r="AS144" s="122"/>
      <c r="AT144" s="122"/>
      <c r="AU144" s="122"/>
      <c r="AV144" s="122"/>
      <c r="AW144" s="122"/>
      <c r="AX144" s="122"/>
      <c r="AY144" s="122"/>
      <c r="AZ144" s="122"/>
      <c r="BA144" s="122"/>
      <c r="BB144" s="122"/>
      <c r="BC144" s="122"/>
      <c r="BD144" s="122"/>
      <c r="BE144" s="122"/>
      <c r="BF144" s="222"/>
      <c r="BG144" s="9"/>
    </row>
    <row r="145" spans="1:59" ht="11.25">
      <c r="A145" s="10">
        <v>142</v>
      </c>
      <c r="B145" s="118">
        <v>48</v>
      </c>
      <c r="C145" s="286">
        <v>848</v>
      </c>
      <c r="D145" s="119" t="s">
        <v>3</v>
      </c>
      <c r="E145" s="119" t="s">
        <v>8</v>
      </c>
      <c r="F145" s="120" t="str">
        <f t="shared" si="7"/>
        <v>W</v>
      </c>
      <c r="G145" s="121">
        <f>IFERROR(IF(DataInput[[#This Row],[0]]="",IF(DataInput[[#This Row],[1]]=0,"",DataInput[[#This Row],[1]]*0.8),DataInput[[#This Row],[0]]*0.8),"")</f>
        <v>16</v>
      </c>
      <c r="H145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45" s="215" t="str">
        <f>INDEX(MouseList[],MATCH(DataInput[[#This Row],[Mouse '#]],MouseList[Mouse '#],0),MATCH(DataInput[[#Headers],[Tx ends]],MouseList[#Headers],0))</f>
        <v/>
      </c>
      <c r="J145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145" s="219"/>
      <c r="L145" s="123"/>
      <c r="M145" s="158">
        <v>20</v>
      </c>
      <c r="N145" s="291">
        <v>21.9</v>
      </c>
      <c r="O145" s="291">
        <v>21.88</v>
      </c>
      <c r="P145" s="291">
        <v>22.21</v>
      </c>
      <c r="Q145" s="291">
        <v>22.16</v>
      </c>
      <c r="R145" s="291">
        <v>23</v>
      </c>
      <c r="S145" s="291">
        <v>23.27</v>
      </c>
      <c r="T145" s="291">
        <v>23.66</v>
      </c>
      <c r="U145" s="291">
        <v>24.05</v>
      </c>
      <c r="V145" s="291">
        <v>24.05</v>
      </c>
      <c r="W145" s="291">
        <v>24.75</v>
      </c>
      <c r="X145" s="291">
        <v>24.81</v>
      </c>
      <c r="Y145" s="291">
        <v>25.1</v>
      </c>
      <c r="Z145" s="291">
        <v>24.9</v>
      </c>
      <c r="AA145" s="291">
        <v>25.16</v>
      </c>
      <c r="AB145" s="291">
        <v>25.4</v>
      </c>
      <c r="AC145" s="291">
        <v>25.5</v>
      </c>
      <c r="AD145" s="291">
        <v>26.4</v>
      </c>
      <c r="AE145" s="291">
        <v>26.2</v>
      </c>
      <c r="AF145" s="291">
        <v>27.1</v>
      </c>
      <c r="AG145" s="291">
        <v>26.6</v>
      </c>
      <c r="AH145" s="122"/>
      <c r="AI145" s="122"/>
      <c r="AJ145" s="122"/>
      <c r="AK145" s="122"/>
      <c r="AL145" s="122"/>
      <c r="AM145" s="122"/>
      <c r="AN145" s="122"/>
      <c r="AO145" s="122"/>
      <c r="AP145" s="122"/>
      <c r="AQ145" s="122"/>
      <c r="AR145" s="122"/>
      <c r="AS145" s="143"/>
      <c r="AT145" s="122"/>
      <c r="AU145" s="122"/>
      <c r="AV145" s="122"/>
      <c r="AW145" s="122"/>
      <c r="AX145" s="122"/>
      <c r="AY145" s="122"/>
      <c r="AZ145" s="122"/>
      <c r="BA145" s="122"/>
      <c r="BB145" s="122"/>
      <c r="BC145" s="122"/>
      <c r="BD145" s="122"/>
      <c r="BE145" s="122"/>
      <c r="BF145" s="222"/>
      <c r="BG145" s="9"/>
    </row>
    <row r="146" spans="1:59" ht="11.25">
      <c r="A146" s="10">
        <v>143</v>
      </c>
      <c r="B146" s="118">
        <f t="shared" si="9"/>
        <v>48</v>
      </c>
      <c r="C146" s="286" t="str">
        <f>IF(DataInput[[#This Row],[80% BW]]="","",INDEX(MouseList[],MATCH(DataInput[[#This Row],[Mouse '#]],MouseList[Mouse '#],0),MATCH(DataInput[[#Headers],[Tag '#]],MouseList[#Headers],0)))</f>
        <v/>
      </c>
      <c r="D146" s="119" t="str">
        <f>IF(DataInput[[#This Row],[80% BW]]="","",INDEX(MouseList[],MATCH(DataInput[[#This Row],[Mouse '#]],MouseList[Mouse '#],0),MATCH(DataInput[[#Headers],[Sort '#]],MouseList[#Headers],0)))</f>
        <v/>
      </c>
      <c r="E146" s="119" t="str">
        <f>IF(DataInput[[#This Row],[80% BW]]="","",INDEX(MouseList[],MATCH(DataInput[[#This Row],[Mouse '#]],MouseList[Mouse '#],0),MATCH(DataInput[[#Headers],[Group]],MouseList[#Headers],0)))</f>
        <v/>
      </c>
      <c r="F146" s="120" t="str">
        <f t="shared" si="7"/>
        <v>A</v>
      </c>
      <c r="G146" s="121" t="str">
        <f>IFERROR(IF(DataInput[[#This Row],[0]]="",IF(DataInput[[#This Row],[1]]=0,"",DataInput[[#This Row],[1]]*0.8),DataInput[[#This Row],[0]]*0.8),"")</f>
        <v/>
      </c>
      <c r="H146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46" s="215" t="str">
        <f>INDEX(MouseList[],MATCH(DataInput[[#This Row],[Mouse '#]],MouseList[Mouse '#],0),MATCH(DataInput[[#Headers],[Tx ends]],MouseList[#Headers],0))</f>
        <v/>
      </c>
      <c r="J146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146" s="219"/>
      <c r="L146" s="123"/>
      <c r="M146" s="158"/>
      <c r="N146" s="291">
        <v>3.61</v>
      </c>
      <c r="O146" s="291">
        <v>2.91</v>
      </c>
      <c r="P146" s="291">
        <v>3.09</v>
      </c>
      <c r="Q146" s="291">
        <v>2.66</v>
      </c>
      <c r="R146" s="291">
        <v>3.01</v>
      </c>
      <c r="S146" s="291">
        <v>2.67</v>
      </c>
      <c r="T146" s="291">
        <v>2.59</v>
      </c>
      <c r="U146" s="291">
        <v>2.4900000000000002</v>
      </c>
      <c r="V146" s="291"/>
      <c r="W146" s="291"/>
      <c r="X146" s="291"/>
      <c r="Y146" s="291"/>
      <c r="Z146" s="291"/>
      <c r="AA146" s="291"/>
      <c r="AB146" s="291"/>
      <c r="AC146" s="291"/>
      <c r="AD146" s="291"/>
      <c r="AE146" s="291"/>
      <c r="AF146" s="291"/>
      <c r="AG146" s="291"/>
      <c r="AH146" s="122"/>
      <c r="AI146" s="122"/>
      <c r="AJ146" s="122"/>
      <c r="AK146" s="122"/>
      <c r="AL146" s="122"/>
      <c r="AM146" s="122"/>
      <c r="AN146" s="122"/>
      <c r="AO146" s="122"/>
      <c r="AP146" s="122"/>
      <c r="AQ146" s="122"/>
      <c r="AR146" s="122"/>
      <c r="AS146" s="143"/>
      <c r="AT146" s="122"/>
      <c r="AU146" s="122"/>
      <c r="AV146" s="122"/>
      <c r="AW146" s="122"/>
      <c r="AX146" s="122"/>
      <c r="AY146" s="122"/>
      <c r="AZ146" s="122"/>
      <c r="BA146" s="122"/>
      <c r="BB146" s="122"/>
      <c r="BC146" s="122"/>
      <c r="BD146" s="122"/>
      <c r="BE146" s="122"/>
      <c r="BF146" s="222"/>
      <c r="BG146" s="9"/>
    </row>
    <row r="147" spans="1:59" ht="11.25">
      <c r="A147" s="10">
        <v>144</v>
      </c>
      <c r="B147" s="118">
        <f t="shared" si="9"/>
        <v>48</v>
      </c>
      <c r="C147" s="286" t="str">
        <f>IF(DataInput[[#This Row],[80% BW]]="","",INDEX(MouseList[],MATCH(DataInput[[#This Row],[Mouse '#]],MouseList[Mouse '#],0),MATCH(DataInput[[#Headers],[Tag '#]],MouseList[#Headers],0)))</f>
        <v/>
      </c>
      <c r="D147" s="119" t="str">
        <f>IF(DataInput[[#This Row],[80% BW]]="","",INDEX(MouseList[],MATCH(DataInput[[#This Row],[Mouse '#]],MouseList[Mouse '#],0),MATCH(DataInput[[#Headers],[Sort '#]],MouseList[#Headers],0)))</f>
        <v/>
      </c>
      <c r="E147" s="119" t="str">
        <f>IF(DataInput[[#This Row],[80% BW]]="","",INDEX(MouseList[],MATCH(DataInput[[#This Row],[Mouse '#]],MouseList[Mouse '#],0),MATCH(DataInput[[#Headers],[Group]],MouseList[#Headers],0)))</f>
        <v/>
      </c>
      <c r="F147" s="120" t="str">
        <f t="shared" si="7"/>
        <v>B</v>
      </c>
      <c r="G147" s="121" t="str">
        <f>IFERROR(IF(DataInput[[#This Row],[0]]="",IF(DataInput[[#This Row],[1]]=0,"",DataInput[[#This Row],[1]]*0.8),DataInput[[#This Row],[0]]*0.8),"")</f>
        <v/>
      </c>
      <c r="H147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47" s="215" t="str">
        <f>INDEX(MouseList[],MATCH(DataInput[[#This Row],[Mouse '#]],MouseList[Mouse '#],0),MATCH(DataInput[[#Headers],[Tx ends]],MouseList[#Headers],0))</f>
        <v/>
      </c>
      <c r="J147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147" s="219"/>
      <c r="L147" s="123"/>
      <c r="M147" s="158"/>
      <c r="N147" s="291">
        <v>1.65</v>
      </c>
      <c r="O147" s="291">
        <v>2.0299999999999998</v>
      </c>
      <c r="P147" s="291">
        <v>2.16</v>
      </c>
      <c r="Q147" s="291">
        <v>1.81</v>
      </c>
      <c r="R147" s="291">
        <v>1.88</v>
      </c>
      <c r="S147" s="291">
        <v>2.0099999999999998</v>
      </c>
      <c r="T147" s="291">
        <v>1.81</v>
      </c>
      <c r="U147" s="291">
        <v>1.82</v>
      </c>
      <c r="V147" s="291"/>
      <c r="W147" s="291"/>
      <c r="X147" s="291"/>
      <c r="Y147" s="291"/>
      <c r="Z147" s="291"/>
      <c r="AA147" s="291"/>
      <c r="AB147" s="291"/>
      <c r="AC147" s="291"/>
      <c r="AD147" s="291"/>
      <c r="AE147" s="291"/>
      <c r="AF147" s="291"/>
      <c r="AG147" s="291"/>
      <c r="AH147" s="122"/>
      <c r="AI147" s="122"/>
      <c r="AJ147" s="122"/>
      <c r="AK147" s="122"/>
      <c r="AL147" s="122"/>
      <c r="AM147" s="122"/>
      <c r="AN147" s="122"/>
      <c r="AO147" s="122"/>
      <c r="AP147" s="122"/>
      <c r="AQ147" s="122"/>
      <c r="AR147" s="122"/>
      <c r="AS147" s="143"/>
      <c r="AT147" s="122"/>
      <c r="AU147" s="122"/>
      <c r="AV147" s="122"/>
      <c r="AW147" s="122"/>
      <c r="AX147" s="122"/>
      <c r="AY147" s="122"/>
      <c r="AZ147" s="122"/>
      <c r="BA147" s="122"/>
      <c r="BB147" s="122"/>
      <c r="BC147" s="122"/>
      <c r="BD147" s="122"/>
      <c r="BE147" s="122"/>
      <c r="BF147" s="222"/>
      <c r="BG147" s="9"/>
    </row>
    <row r="148" spans="1:59" ht="11.25">
      <c r="A148" s="10">
        <v>145</v>
      </c>
      <c r="B148" s="118">
        <f>QUOTIENT(A148-1,3)+1</f>
        <v>49</v>
      </c>
      <c r="C148" s="286">
        <v>849</v>
      </c>
      <c r="D148" s="119" t="s">
        <v>3</v>
      </c>
      <c r="E148" s="119" t="s">
        <v>8</v>
      </c>
      <c r="F148" s="120" t="str">
        <f t="shared" ref="F148:F211" si="10">IF(MOD(A148,3)=1,"W",IF(MOD(A148,3)=2,"A","B"))</f>
        <v>W</v>
      </c>
      <c r="G148" s="121">
        <f>IFERROR(IF(DataInput[[#This Row],[0]]="",IF(DataInput[[#This Row],[1]]=0,"",DataInput[[#This Row],[1]]*0.8),DataInput[[#This Row],[0]]*0.8),"")</f>
        <v>15.088000000000001</v>
      </c>
      <c r="H148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48" s="215" t="str">
        <f>INDEX(MouseList[],MATCH(DataInput[[#This Row],[Mouse '#]],MouseList[Mouse '#],0),MATCH(DataInput[[#Headers],[Tx ends]],MouseList[#Headers],0))</f>
        <v/>
      </c>
      <c r="J148" s="215">
        <v>44540</v>
      </c>
      <c r="K148" s="219"/>
      <c r="L148" s="123"/>
      <c r="M148" s="158">
        <v>18.86</v>
      </c>
      <c r="N148" s="291">
        <v>19.53</v>
      </c>
      <c r="O148" s="291">
        <v>20.2</v>
      </c>
      <c r="P148" s="291">
        <v>21.36</v>
      </c>
      <c r="Q148" s="291">
        <v>21.74</v>
      </c>
      <c r="R148" s="291">
        <v>22.06</v>
      </c>
      <c r="S148" s="291">
        <v>23.24</v>
      </c>
      <c r="T148" s="291">
        <v>22.84</v>
      </c>
      <c r="U148" s="291">
        <v>22.58</v>
      </c>
      <c r="V148" s="291">
        <v>23.9</v>
      </c>
      <c r="W148" s="291">
        <v>23.37</v>
      </c>
      <c r="X148" s="291">
        <v>23.16</v>
      </c>
      <c r="Y148" s="291">
        <v>22.2</v>
      </c>
      <c r="Z148" s="291">
        <v>20</v>
      </c>
      <c r="AA148" s="291">
        <v>17.37</v>
      </c>
      <c r="AB148" s="291"/>
      <c r="AC148" s="291"/>
      <c r="AD148" s="291"/>
      <c r="AE148" s="291"/>
      <c r="AF148" s="291"/>
      <c r="AG148" s="291"/>
      <c r="AH148" s="122"/>
      <c r="AI148" s="122"/>
      <c r="AJ148" s="122"/>
      <c r="AK148" s="122"/>
      <c r="AL148" s="122"/>
      <c r="AM148" s="122"/>
      <c r="AN148" s="122"/>
      <c r="AO148" s="122"/>
      <c r="AP148" s="122"/>
      <c r="AQ148" s="122"/>
      <c r="AR148" s="122"/>
      <c r="AS148" s="143"/>
      <c r="AT148" s="122"/>
      <c r="AU148" s="122"/>
      <c r="AV148" s="122"/>
      <c r="AW148" s="122"/>
      <c r="AX148" s="122"/>
      <c r="AY148" s="122"/>
      <c r="AZ148" s="122"/>
      <c r="BA148" s="122"/>
      <c r="BB148" s="122"/>
      <c r="BC148" s="122"/>
      <c r="BD148" s="122"/>
      <c r="BE148" s="122"/>
      <c r="BF148" s="222"/>
      <c r="BG148" s="9"/>
    </row>
    <row r="149" spans="1:59" ht="11.25">
      <c r="A149" s="10">
        <v>146</v>
      </c>
      <c r="B149" s="118">
        <f t="shared" si="9"/>
        <v>49</v>
      </c>
      <c r="C149" s="286" t="str">
        <f>IF(DataInput[[#This Row],[80% BW]]="","",INDEX(MouseList[],MATCH(DataInput[[#This Row],[Mouse '#]],MouseList[Mouse '#],0),MATCH(DataInput[[#Headers],[Tag '#]],MouseList[#Headers],0)))</f>
        <v/>
      </c>
      <c r="D149" s="119" t="str">
        <f>IF(DataInput[[#This Row],[80% BW]]="","",INDEX(MouseList[],MATCH(DataInput[[#This Row],[Mouse '#]],MouseList[Mouse '#],0),MATCH(DataInput[[#Headers],[Sort '#]],MouseList[#Headers],0)))</f>
        <v/>
      </c>
      <c r="E149" s="119" t="str">
        <f>IF(DataInput[[#This Row],[80% BW]]="","",INDEX(MouseList[],MATCH(DataInput[[#This Row],[Mouse '#]],MouseList[Mouse '#],0),MATCH(DataInput[[#Headers],[Group]],MouseList[#Headers],0)))</f>
        <v/>
      </c>
      <c r="F149" s="120" t="str">
        <f t="shared" si="10"/>
        <v>A</v>
      </c>
      <c r="G149" s="121" t="str">
        <f>IFERROR(IF(DataInput[[#This Row],[0]]="",IF(DataInput[[#This Row],[1]]=0,"",DataInput[[#This Row],[1]]*0.8),DataInput[[#This Row],[0]]*0.8),"")</f>
        <v/>
      </c>
      <c r="H149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49" s="215" t="str">
        <f>INDEX(MouseList[],MATCH(DataInput[[#This Row],[Mouse '#]],MouseList[Mouse '#],0),MATCH(DataInput[[#Headers],[Tx ends]],MouseList[#Headers],0))</f>
        <v/>
      </c>
      <c r="J149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149" s="219"/>
      <c r="L149" s="123"/>
      <c r="M149" s="158"/>
      <c r="N149" s="291">
        <v>3.9</v>
      </c>
      <c r="O149" s="291">
        <v>3.08</v>
      </c>
      <c r="P149" s="291">
        <v>3.51</v>
      </c>
      <c r="Q149" s="291">
        <v>4.1500000000000004</v>
      </c>
      <c r="R149" s="291">
        <v>2.99</v>
      </c>
      <c r="S149" s="291">
        <v>2.9</v>
      </c>
      <c r="T149" s="291">
        <v>3.3</v>
      </c>
      <c r="U149" s="291">
        <v>3.33</v>
      </c>
      <c r="V149" s="291">
        <v>3.84</v>
      </c>
      <c r="W149" s="291">
        <v>4.75</v>
      </c>
      <c r="X149" s="291">
        <v>5.53</v>
      </c>
      <c r="Y149" s="291">
        <v>5.71</v>
      </c>
      <c r="Z149" s="291">
        <v>5.81</v>
      </c>
      <c r="AA149" s="291">
        <v>6.23</v>
      </c>
      <c r="AB149" s="291"/>
      <c r="AC149" s="291"/>
      <c r="AD149" s="291"/>
      <c r="AE149" s="291"/>
      <c r="AF149" s="291"/>
      <c r="AG149" s="291"/>
      <c r="AH149" s="122"/>
      <c r="AI149" s="122"/>
      <c r="AJ149" s="122"/>
      <c r="AK149" s="122"/>
      <c r="AL149" s="122"/>
      <c r="AM149" s="122"/>
      <c r="AN149" s="122"/>
      <c r="AO149" s="122"/>
      <c r="AP149" s="122"/>
      <c r="AQ149" s="122"/>
      <c r="AR149" s="122"/>
      <c r="AS149" s="122"/>
      <c r="AT149" s="122"/>
      <c r="AU149" s="122"/>
      <c r="AV149" s="122"/>
      <c r="AW149" s="122"/>
      <c r="AX149" s="122"/>
      <c r="AY149" s="122"/>
      <c r="AZ149" s="122"/>
      <c r="BA149" s="122"/>
      <c r="BB149" s="122"/>
      <c r="BC149" s="122"/>
      <c r="BD149" s="122"/>
      <c r="BE149" s="122"/>
      <c r="BF149" s="222"/>
      <c r="BG149" s="9"/>
    </row>
    <row r="150" spans="1:59" ht="11.25">
      <c r="A150" s="10">
        <v>147</v>
      </c>
      <c r="B150" s="118">
        <f t="shared" si="9"/>
        <v>49</v>
      </c>
      <c r="C150" s="286" t="str">
        <f>IF(DataInput[[#This Row],[80% BW]]="","",INDEX(MouseList[],MATCH(DataInput[[#This Row],[Mouse '#]],MouseList[Mouse '#],0),MATCH(DataInput[[#Headers],[Tag '#]],MouseList[#Headers],0)))</f>
        <v/>
      </c>
      <c r="D150" s="119" t="str">
        <f>IF(DataInput[[#This Row],[80% BW]]="","",INDEX(MouseList[],MATCH(DataInput[[#This Row],[Mouse '#]],MouseList[Mouse '#],0),MATCH(DataInput[[#Headers],[Sort '#]],MouseList[#Headers],0)))</f>
        <v/>
      </c>
      <c r="E150" s="119" t="str">
        <f>IF(DataInput[[#This Row],[80% BW]]="","",INDEX(MouseList[],MATCH(DataInput[[#This Row],[Mouse '#]],MouseList[Mouse '#],0),MATCH(DataInput[[#Headers],[Group]],MouseList[#Headers],0)))</f>
        <v/>
      </c>
      <c r="F150" s="120" t="str">
        <f t="shared" si="10"/>
        <v>B</v>
      </c>
      <c r="G150" s="121" t="str">
        <f>IFERROR(IF(DataInput[[#This Row],[0]]="",IF(DataInput[[#This Row],[1]]=0,"",DataInput[[#This Row],[1]]*0.8),DataInput[[#This Row],[0]]*0.8),"")</f>
        <v/>
      </c>
      <c r="H150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50" s="215" t="str">
        <f>INDEX(MouseList[],MATCH(DataInput[[#This Row],[Mouse '#]],MouseList[Mouse '#],0),MATCH(DataInput[[#Headers],[Tx ends]],MouseList[#Headers],0))</f>
        <v/>
      </c>
      <c r="J150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150" s="219"/>
      <c r="L150" s="123"/>
      <c r="M150" s="158"/>
      <c r="N150" s="291">
        <v>2.08</v>
      </c>
      <c r="O150" s="291">
        <v>2.13</v>
      </c>
      <c r="P150" s="291">
        <v>2.4</v>
      </c>
      <c r="Q150" s="291">
        <v>2.19</v>
      </c>
      <c r="R150" s="291">
        <v>1.96</v>
      </c>
      <c r="S150" s="291">
        <v>2.0299999999999998</v>
      </c>
      <c r="T150" s="291">
        <v>2.76</v>
      </c>
      <c r="U150" s="291">
        <v>2.66</v>
      </c>
      <c r="V150" s="291">
        <v>3.21</v>
      </c>
      <c r="W150" s="291">
        <v>3.47</v>
      </c>
      <c r="X150" s="291">
        <v>3.93</v>
      </c>
      <c r="Y150" s="291">
        <v>4.1900000000000004</v>
      </c>
      <c r="Z150" s="291">
        <v>4.21</v>
      </c>
      <c r="AA150" s="291">
        <v>4.57</v>
      </c>
      <c r="AB150" s="291"/>
      <c r="AC150" s="291"/>
      <c r="AD150" s="291"/>
      <c r="AE150" s="291"/>
      <c r="AF150" s="291"/>
      <c r="AG150" s="291"/>
      <c r="AH150" s="122"/>
      <c r="AI150" s="122"/>
      <c r="AJ150" s="122"/>
      <c r="AK150" s="122"/>
      <c r="AL150" s="122"/>
      <c r="AM150" s="122"/>
      <c r="AN150" s="122"/>
      <c r="AO150" s="122"/>
      <c r="AP150" s="122"/>
      <c r="AQ150" s="122"/>
      <c r="AR150" s="122"/>
      <c r="AS150" s="122"/>
      <c r="AT150" s="122"/>
      <c r="AU150" s="122"/>
      <c r="AV150" s="122"/>
      <c r="AW150" s="122"/>
      <c r="AX150" s="122"/>
      <c r="AY150" s="122"/>
      <c r="AZ150" s="122"/>
      <c r="BA150" s="122"/>
      <c r="BB150" s="122"/>
      <c r="BC150" s="122"/>
      <c r="BD150" s="122"/>
      <c r="BE150" s="122"/>
      <c r="BF150" s="222"/>
      <c r="BG150" s="9"/>
    </row>
    <row r="151" spans="1:59" ht="11.25">
      <c r="A151" s="10">
        <v>148</v>
      </c>
      <c r="B151" s="118">
        <f t="shared" si="9"/>
        <v>50</v>
      </c>
      <c r="C151" s="286">
        <v>850</v>
      </c>
      <c r="D151" s="119" t="s">
        <v>3</v>
      </c>
      <c r="E151" s="119" t="s">
        <v>8</v>
      </c>
      <c r="F151" s="120" t="str">
        <f t="shared" si="10"/>
        <v>W</v>
      </c>
      <c r="G151" s="121">
        <f>IFERROR(IF(DataInput[[#This Row],[0]]="",IF(DataInput[[#This Row],[1]]=0,"",DataInput[[#This Row],[1]]*0.8),DataInput[[#This Row],[0]]*0.8),"")</f>
        <v>11.4</v>
      </c>
      <c r="H151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51" s="215" t="str">
        <f>INDEX(MouseList[],MATCH(DataInput[[#This Row],[Mouse '#]],MouseList[Mouse '#],0),MATCH(DataInput[[#Headers],[Tx ends]],MouseList[#Headers],0))</f>
        <v/>
      </c>
      <c r="J151" s="215">
        <v>44537</v>
      </c>
      <c r="K151" s="219"/>
      <c r="L151" s="123"/>
      <c r="M151" s="158">
        <v>14.25</v>
      </c>
      <c r="N151" s="291">
        <v>16.36</v>
      </c>
      <c r="O151" s="291">
        <v>17.21</v>
      </c>
      <c r="P151" s="291">
        <v>17.7</v>
      </c>
      <c r="Q151" s="291">
        <v>18.059999999999999</v>
      </c>
      <c r="R151" s="291">
        <v>18.61</v>
      </c>
      <c r="S151" s="291">
        <v>19.170000000000002</v>
      </c>
      <c r="T151" s="291">
        <v>19.02</v>
      </c>
      <c r="U151" s="291">
        <v>18.3</v>
      </c>
      <c r="V151" s="291">
        <v>18.62</v>
      </c>
      <c r="W151" s="291">
        <v>18.77</v>
      </c>
      <c r="X151" s="291">
        <v>17.05</v>
      </c>
      <c r="Y151" s="291">
        <v>15.6</v>
      </c>
      <c r="Z151" s="291">
        <v>14.2</v>
      </c>
      <c r="AA151" s="291"/>
      <c r="AB151" s="291"/>
      <c r="AC151" s="291"/>
      <c r="AD151" s="291"/>
      <c r="AE151" s="291"/>
      <c r="AF151" s="291"/>
      <c r="AG151" s="291"/>
      <c r="AH151" s="122"/>
      <c r="AI151" s="122"/>
      <c r="AJ151" s="122"/>
      <c r="AK151" s="122"/>
      <c r="AL151" s="122"/>
      <c r="AM151" s="122"/>
      <c r="AN151" s="122"/>
      <c r="AO151" s="122"/>
      <c r="AP151" s="122"/>
      <c r="AQ151" s="122"/>
      <c r="AR151" s="122"/>
      <c r="AS151" s="143"/>
      <c r="AT151" s="122"/>
      <c r="AU151" s="122"/>
      <c r="AV151" s="122"/>
      <c r="AW151" s="122"/>
      <c r="AX151" s="122"/>
      <c r="AY151" s="122"/>
      <c r="AZ151" s="122"/>
      <c r="BA151" s="122"/>
      <c r="BB151" s="122"/>
      <c r="BC151" s="122"/>
      <c r="BD151" s="122"/>
      <c r="BE151" s="122"/>
      <c r="BF151" s="222"/>
      <c r="BG151" s="9"/>
    </row>
    <row r="152" spans="1:59" ht="11.25">
      <c r="A152" s="10">
        <v>149</v>
      </c>
      <c r="B152" s="118">
        <f t="shared" si="9"/>
        <v>50</v>
      </c>
      <c r="C152" s="286" t="str">
        <f>IF(DataInput[[#This Row],[80% BW]]="","",INDEX(MouseList[],MATCH(DataInput[[#This Row],[Mouse '#]],MouseList[Mouse '#],0),MATCH(DataInput[[#Headers],[Tag '#]],MouseList[#Headers],0)))</f>
        <v/>
      </c>
      <c r="D152" s="119" t="str">
        <f>IF(DataInput[[#This Row],[80% BW]]="","",INDEX(MouseList[],MATCH(DataInput[[#This Row],[Mouse '#]],MouseList[Mouse '#],0),MATCH(DataInput[[#Headers],[Sort '#]],MouseList[#Headers],0)))</f>
        <v/>
      </c>
      <c r="E152" s="119" t="str">
        <f>IF(DataInput[[#This Row],[80% BW]]="","",INDEX(MouseList[],MATCH(DataInput[[#This Row],[Mouse '#]],MouseList[Mouse '#],0),MATCH(DataInput[[#Headers],[Group]],MouseList[#Headers],0)))</f>
        <v/>
      </c>
      <c r="F152" s="120" t="str">
        <f t="shared" si="10"/>
        <v>A</v>
      </c>
      <c r="G152" s="121" t="str">
        <f>IFERROR(IF(DataInput[[#This Row],[0]]="",IF(DataInput[[#This Row],[1]]=0,"",DataInput[[#This Row],[1]]*0.8),DataInput[[#This Row],[0]]*0.8),"")</f>
        <v/>
      </c>
      <c r="H152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52" s="215" t="str">
        <f>INDEX(MouseList[],MATCH(DataInput[[#This Row],[Mouse '#]],MouseList[Mouse '#],0),MATCH(DataInput[[#Headers],[Tx ends]],MouseList[#Headers],0))</f>
        <v/>
      </c>
      <c r="J152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152" s="219"/>
      <c r="L152" s="123"/>
      <c r="M152" s="158"/>
      <c r="N152" s="291">
        <v>3.52</v>
      </c>
      <c r="O152" s="291">
        <v>3.28</v>
      </c>
      <c r="P152" s="291">
        <v>3.2</v>
      </c>
      <c r="Q152" s="291">
        <v>3.98</v>
      </c>
      <c r="R152" s="291">
        <v>4.1500000000000004</v>
      </c>
      <c r="S152" s="291">
        <v>4.95</v>
      </c>
      <c r="T152" s="291">
        <v>5.0999999999999996</v>
      </c>
      <c r="U152" s="291">
        <v>5.13</v>
      </c>
      <c r="V152" s="291">
        <v>5.32</v>
      </c>
      <c r="W152" s="291">
        <v>4.93</v>
      </c>
      <c r="X152" s="291">
        <v>5.53</v>
      </c>
      <c r="Y152" s="291">
        <v>6.11</v>
      </c>
      <c r="Z152" s="291">
        <v>6.12</v>
      </c>
      <c r="AA152" s="291"/>
      <c r="AB152" s="291"/>
      <c r="AC152" s="291"/>
      <c r="AD152" s="291"/>
      <c r="AE152" s="291"/>
      <c r="AF152" s="291"/>
      <c r="AG152" s="291"/>
      <c r="AH152" s="122"/>
      <c r="AI152" s="122"/>
      <c r="AJ152" s="122"/>
      <c r="AK152" s="122"/>
      <c r="AL152" s="122"/>
      <c r="AM152" s="122"/>
      <c r="AN152" s="122"/>
      <c r="AO152" s="122"/>
      <c r="AP152" s="122"/>
      <c r="AQ152" s="122"/>
      <c r="AR152" s="122"/>
      <c r="AS152" s="143"/>
      <c r="AT152" s="122"/>
      <c r="AU152" s="122"/>
      <c r="AV152" s="122"/>
      <c r="AW152" s="122"/>
      <c r="AX152" s="122"/>
      <c r="AY152" s="122"/>
      <c r="AZ152" s="122"/>
      <c r="BA152" s="122"/>
      <c r="BB152" s="122"/>
      <c r="BC152" s="122"/>
      <c r="BD152" s="122"/>
      <c r="BE152" s="122"/>
      <c r="BF152" s="222"/>
      <c r="BG152" s="9"/>
    </row>
    <row r="153" spans="1:59" ht="11.25">
      <c r="A153" s="10">
        <v>150</v>
      </c>
      <c r="B153" s="118">
        <f t="shared" si="9"/>
        <v>50</v>
      </c>
      <c r="C153" s="286" t="str">
        <f>IF(DataInput[[#This Row],[80% BW]]="","",INDEX(MouseList[],MATCH(DataInput[[#This Row],[Mouse '#]],MouseList[Mouse '#],0),MATCH(DataInput[[#Headers],[Tag '#]],MouseList[#Headers],0)))</f>
        <v/>
      </c>
      <c r="D153" s="119" t="str">
        <f>IF(DataInput[[#This Row],[80% BW]]="","",INDEX(MouseList[],MATCH(DataInput[[#This Row],[Mouse '#]],MouseList[Mouse '#],0),MATCH(DataInput[[#Headers],[Sort '#]],MouseList[#Headers],0)))</f>
        <v/>
      </c>
      <c r="E153" s="119" t="str">
        <f>IF(DataInput[[#This Row],[80% BW]]="","",INDEX(MouseList[],MATCH(DataInput[[#This Row],[Mouse '#]],MouseList[Mouse '#],0),MATCH(DataInput[[#Headers],[Group]],MouseList[#Headers],0)))</f>
        <v/>
      </c>
      <c r="F153" s="120" t="str">
        <f t="shared" si="10"/>
        <v>B</v>
      </c>
      <c r="G153" s="121" t="str">
        <f>IFERROR(IF(DataInput[[#This Row],[0]]="",IF(DataInput[[#This Row],[1]]=0,"",DataInput[[#This Row],[1]]*0.8),DataInput[[#This Row],[0]]*0.8),"")</f>
        <v/>
      </c>
      <c r="H153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53" s="215" t="str">
        <f>INDEX(MouseList[],MATCH(DataInput[[#This Row],[Mouse '#]],MouseList[Mouse '#],0),MATCH(DataInput[[#Headers],[Tx ends]],MouseList[#Headers],0))</f>
        <v/>
      </c>
      <c r="J153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153" s="219"/>
      <c r="L153" s="123"/>
      <c r="M153" s="158"/>
      <c r="N153" s="291">
        <v>2.08</v>
      </c>
      <c r="O153" s="291">
        <v>2.14</v>
      </c>
      <c r="P153" s="291">
        <v>2.38</v>
      </c>
      <c r="Q153" s="291">
        <v>2.35</v>
      </c>
      <c r="R153" s="291">
        <v>2.31</v>
      </c>
      <c r="S153" s="291">
        <v>2.4300000000000002</v>
      </c>
      <c r="T153" s="291">
        <v>3</v>
      </c>
      <c r="U153" s="291">
        <v>3.12</v>
      </c>
      <c r="V153" s="291">
        <v>3.32</v>
      </c>
      <c r="W153" s="291">
        <v>3.79</v>
      </c>
      <c r="X153" s="291">
        <v>4.1399999999999997</v>
      </c>
      <c r="Y153" s="291">
        <v>4.87</v>
      </c>
      <c r="Z153" s="291">
        <v>5.01</v>
      </c>
      <c r="AA153" s="291"/>
      <c r="AB153" s="291"/>
      <c r="AC153" s="291"/>
      <c r="AD153" s="291"/>
      <c r="AE153" s="291"/>
      <c r="AF153" s="291"/>
      <c r="AG153" s="291"/>
      <c r="AH153" s="122"/>
      <c r="AI153" s="122"/>
      <c r="AJ153" s="122"/>
      <c r="AK153" s="122"/>
      <c r="AL153" s="122"/>
      <c r="AM153" s="122"/>
      <c r="AN153" s="122"/>
      <c r="AO153" s="122"/>
      <c r="AP153" s="122"/>
      <c r="AQ153" s="122"/>
      <c r="AR153" s="122"/>
      <c r="AS153" s="143"/>
      <c r="AT153" s="122"/>
      <c r="AU153" s="122"/>
      <c r="AV153" s="122"/>
      <c r="AW153" s="122"/>
      <c r="AX153" s="122"/>
      <c r="AY153" s="122"/>
      <c r="AZ153" s="122"/>
      <c r="BA153" s="122"/>
      <c r="BB153" s="122"/>
      <c r="BC153" s="122"/>
      <c r="BD153" s="122"/>
      <c r="BE153" s="122"/>
      <c r="BF153" s="222"/>
      <c r="BG153" s="9"/>
    </row>
    <row r="154" spans="1:59" ht="11.25">
      <c r="A154" s="10">
        <v>151</v>
      </c>
      <c r="B154" s="118">
        <f t="shared" si="9"/>
        <v>51</v>
      </c>
      <c r="C154" s="334">
        <v>851</v>
      </c>
      <c r="D154" s="328" t="s">
        <v>332</v>
      </c>
      <c r="E154" s="328" t="s">
        <v>124</v>
      </c>
      <c r="F154" s="335" t="str">
        <f t="shared" si="10"/>
        <v>W</v>
      </c>
      <c r="G154" s="336">
        <f>IFERROR(IF(DataInput[[#This Row],[0]]="",IF(DataInput[[#This Row],[1]]=0,"",DataInput[[#This Row],[1]]*0.8),DataInput[[#This Row],[0]]*0.8),"")</f>
        <v>16.32</v>
      </c>
      <c r="H154" s="337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54" s="338" t="str">
        <f>INDEX(MouseList[],MATCH(DataInput[[#This Row],[Mouse '#]],MouseList[Mouse '#],0),MATCH(DataInput[[#Headers],[Tx ends]],MouseList[#Headers],0))</f>
        <v/>
      </c>
      <c r="J154" s="338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154" s="328">
        <v>747622</v>
      </c>
      <c r="L154" s="339"/>
      <c r="M154" s="122">
        <v>20.399999999999999</v>
      </c>
      <c r="N154" s="324">
        <v>22.56</v>
      </c>
      <c r="O154" s="324">
        <v>22.63</v>
      </c>
      <c r="P154" s="324">
        <v>23.15</v>
      </c>
      <c r="Q154" s="324">
        <v>23.08</v>
      </c>
      <c r="R154" s="324">
        <v>23.29</v>
      </c>
      <c r="S154" s="324">
        <v>24.33</v>
      </c>
      <c r="T154" s="324">
        <v>25.17</v>
      </c>
      <c r="U154" s="324">
        <v>25.24</v>
      </c>
      <c r="V154" s="324">
        <v>25.5</v>
      </c>
      <c r="W154" s="324">
        <v>25.99</v>
      </c>
      <c r="X154" s="324">
        <v>26.41</v>
      </c>
      <c r="Y154" s="324">
        <v>27.5</v>
      </c>
      <c r="Z154" s="324">
        <v>27.7</v>
      </c>
      <c r="AA154" s="324">
        <v>27.19</v>
      </c>
      <c r="AB154" s="324">
        <v>24.7</v>
      </c>
      <c r="AC154" s="324">
        <v>27.3</v>
      </c>
      <c r="AD154" s="324">
        <v>25.5</v>
      </c>
      <c r="AE154" s="324">
        <v>24.4</v>
      </c>
      <c r="AF154" s="324">
        <v>21.9</v>
      </c>
      <c r="AG154" s="324">
        <v>20.6</v>
      </c>
      <c r="AH154" s="122"/>
      <c r="AI154" s="122"/>
      <c r="AJ154" s="122"/>
      <c r="AK154" s="122"/>
      <c r="AL154" s="122"/>
      <c r="AM154" s="122"/>
      <c r="AN154" s="122"/>
      <c r="AO154" s="122"/>
      <c r="AP154" s="122"/>
      <c r="AQ154" s="122"/>
      <c r="AR154" s="122"/>
      <c r="AS154" s="143"/>
      <c r="AT154" s="122"/>
      <c r="AU154" s="122"/>
      <c r="AV154" s="122"/>
      <c r="AW154" s="122"/>
      <c r="AX154" s="122"/>
      <c r="AY154" s="122"/>
      <c r="AZ154" s="122"/>
      <c r="BA154" s="122"/>
      <c r="BB154" s="122"/>
      <c r="BC154" s="122"/>
      <c r="BD154" s="122"/>
      <c r="BE154" s="122"/>
      <c r="BF154" s="222"/>
      <c r="BG154" s="9"/>
    </row>
    <row r="155" spans="1:59" ht="11.25">
      <c r="A155" s="10">
        <v>152</v>
      </c>
      <c r="B155" s="118">
        <f t="shared" si="9"/>
        <v>51</v>
      </c>
      <c r="C155" s="334" t="str">
        <f>IF(DataInput[[#This Row],[80% BW]]="","",INDEX(MouseList[],MATCH(DataInput[[#This Row],[Mouse '#]],MouseList[Mouse '#],0),MATCH(DataInput[[#Headers],[Tag '#]],MouseList[#Headers],0)))</f>
        <v/>
      </c>
      <c r="D155" s="328" t="str">
        <f>IF(DataInput[[#This Row],[80% BW]]="","",INDEX(MouseList[],MATCH(DataInput[[#This Row],[Mouse '#]],MouseList[Mouse '#],0),MATCH(DataInput[[#Headers],[Sort '#]],MouseList[#Headers],0)))</f>
        <v/>
      </c>
      <c r="E155" s="328" t="str">
        <f>IF(DataInput[[#This Row],[80% BW]]="","",INDEX(MouseList[],MATCH(DataInput[[#This Row],[Mouse '#]],MouseList[Mouse '#],0),MATCH(DataInput[[#Headers],[Group]],MouseList[#Headers],0)))</f>
        <v/>
      </c>
      <c r="F155" s="335" t="str">
        <f t="shared" si="10"/>
        <v>A</v>
      </c>
      <c r="G155" s="336" t="str">
        <f>IFERROR(IF(DataInput[[#This Row],[0]]="",IF(DataInput[[#This Row],[1]]=0,"",DataInput[[#This Row],[1]]*0.8),DataInput[[#This Row],[0]]*0.8),"")</f>
        <v/>
      </c>
      <c r="H155" s="337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55" s="338" t="str">
        <f>INDEX(MouseList[],MATCH(DataInput[[#This Row],[Mouse '#]],MouseList[Mouse '#],0),MATCH(DataInput[[#Headers],[Tx ends]],MouseList[#Headers],0))</f>
        <v/>
      </c>
      <c r="J155" s="338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155" s="340"/>
      <c r="L155" s="339"/>
      <c r="M155" s="122"/>
      <c r="N155" s="324">
        <v>2.41</v>
      </c>
      <c r="O155" s="324">
        <v>2.36</v>
      </c>
      <c r="P155" s="324">
        <v>3.11</v>
      </c>
      <c r="Q155" s="324">
        <v>2.48</v>
      </c>
      <c r="R155" s="324">
        <v>3.18</v>
      </c>
      <c r="S155" s="324">
        <v>3.79</v>
      </c>
      <c r="T155" s="324">
        <v>3.73</v>
      </c>
      <c r="U155" s="324">
        <v>3.85</v>
      </c>
      <c r="V155" s="324">
        <v>3.87</v>
      </c>
      <c r="W155" s="324">
        <v>3.67</v>
      </c>
      <c r="X155" s="324">
        <v>3.72</v>
      </c>
      <c r="Y155" s="324">
        <v>3.61</v>
      </c>
      <c r="Z155" s="324">
        <v>3.65</v>
      </c>
      <c r="AA155" s="324">
        <v>3.98</v>
      </c>
      <c r="AB155" s="324">
        <v>4.12</v>
      </c>
      <c r="AC155" s="324">
        <v>4.38</v>
      </c>
      <c r="AD155" s="324">
        <v>5.09</v>
      </c>
      <c r="AE155" s="324">
        <v>5.15</v>
      </c>
      <c r="AF155" s="324">
        <v>5.33</v>
      </c>
      <c r="AG155" s="324">
        <v>5.43</v>
      </c>
      <c r="AH155" s="122"/>
      <c r="AI155" s="122"/>
      <c r="AJ155" s="122"/>
      <c r="AK155" s="122"/>
      <c r="AL155" s="122"/>
      <c r="AM155" s="122"/>
      <c r="AN155" s="122"/>
      <c r="AO155" s="122"/>
      <c r="AP155" s="122"/>
      <c r="AQ155" s="122"/>
      <c r="AR155" s="122"/>
      <c r="AS155" s="122"/>
      <c r="AT155" s="122"/>
      <c r="AU155" s="122"/>
      <c r="AV155" s="122"/>
      <c r="AW155" s="122"/>
      <c r="AX155" s="122"/>
      <c r="AY155" s="122"/>
      <c r="AZ155" s="122"/>
      <c r="BA155" s="122"/>
      <c r="BB155" s="122"/>
      <c r="BC155" s="122"/>
      <c r="BD155" s="122"/>
      <c r="BE155" s="122"/>
      <c r="BF155" s="222"/>
      <c r="BG155" s="9"/>
    </row>
    <row r="156" spans="1:59" ht="11.25">
      <c r="A156" s="10">
        <v>153</v>
      </c>
      <c r="B156" s="118">
        <f t="shared" si="9"/>
        <v>51</v>
      </c>
      <c r="C156" s="334" t="str">
        <f>IF(DataInput[[#This Row],[80% BW]]="","",INDEX(MouseList[],MATCH(DataInput[[#This Row],[Mouse '#]],MouseList[Mouse '#],0),MATCH(DataInput[[#Headers],[Tag '#]],MouseList[#Headers],0)))</f>
        <v/>
      </c>
      <c r="D156" s="328" t="str">
        <f>IF(DataInput[[#This Row],[80% BW]]="","",INDEX(MouseList[],MATCH(DataInput[[#This Row],[Mouse '#]],MouseList[Mouse '#],0),MATCH(DataInput[[#Headers],[Sort '#]],MouseList[#Headers],0)))</f>
        <v/>
      </c>
      <c r="E156" s="328" t="str">
        <f>IF(DataInput[[#This Row],[80% BW]]="","",INDEX(MouseList[],MATCH(DataInput[[#This Row],[Mouse '#]],MouseList[Mouse '#],0),MATCH(DataInput[[#Headers],[Group]],MouseList[#Headers],0)))</f>
        <v/>
      </c>
      <c r="F156" s="335" t="str">
        <f t="shared" si="10"/>
        <v>B</v>
      </c>
      <c r="G156" s="336" t="str">
        <f>IFERROR(IF(DataInput[[#This Row],[0]]="",IF(DataInput[[#This Row],[1]]=0,"",DataInput[[#This Row],[1]]*0.8),DataInput[[#This Row],[0]]*0.8),"")</f>
        <v/>
      </c>
      <c r="H156" s="337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56" s="338" t="str">
        <f>INDEX(MouseList[],MATCH(DataInput[[#This Row],[Mouse '#]],MouseList[Mouse '#],0),MATCH(DataInput[[#Headers],[Tx ends]],MouseList[#Headers],0))</f>
        <v/>
      </c>
      <c r="J156" s="338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156" s="340"/>
      <c r="L156" s="339"/>
      <c r="M156" s="122"/>
      <c r="N156" s="324">
        <v>1.99</v>
      </c>
      <c r="O156" s="324">
        <v>1.39</v>
      </c>
      <c r="P156" s="324">
        <v>2.21</v>
      </c>
      <c r="Q156" s="324">
        <v>1.66</v>
      </c>
      <c r="R156" s="324">
        <v>2.1</v>
      </c>
      <c r="S156" s="324">
        <v>2.2999999999999998</v>
      </c>
      <c r="T156" s="324">
        <v>2.1800000000000002</v>
      </c>
      <c r="U156" s="324">
        <v>2.4500000000000002</v>
      </c>
      <c r="V156" s="324">
        <v>2.5499999999999998</v>
      </c>
      <c r="W156" s="324">
        <v>2.95</v>
      </c>
      <c r="X156" s="324">
        <v>2.74</v>
      </c>
      <c r="Y156" s="324">
        <v>2.64</v>
      </c>
      <c r="Z156" s="324">
        <v>2.71</v>
      </c>
      <c r="AA156" s="324">
        <v>2.88</v>
      </c>
      <c r="AB156" s="324">
        <v>3.13</v>
      </c>
      <c r="AC156" s="324">
        <v>3.27</v>
      </c>
      <c r="AD156" s="324">
        <v>4.0199999999999996</v>
      </c>
      <c r="AE156" s="324">
        <v>4.12</v>
      </c>
      <c r="AF156" s="324">
        <v>4.16</v>
      </c>
      <c r="AG156" s="324">
        <v>4.13</v>
      </c>
      <c r="AH156" s="122"/>
      <c r="AI156" s="122"/>
      <c r="AJ156" s="122"/>
      <c r="AK156" s="122"/>
      <c r="AL156" s="122"/>
      <c r="AM156" s="122"/>
      <c r="AN156" s="122"/>
      <c r="AO156" s="122"/>
      <c r="AP156" s="122"/>
      <c r="AQ156" s="122"/>
      <c r="AR156" s="122"/>
      <c r="AS156" s="122"/>
      <c r="AT156" s="122"/>
      <c r="AU156" s="122"/>
      <c r="AV156" s="122"/>
      <c r="AW156" s="122"/>
      <c r="AX156" s="122"/>
      <c r="AY156" s="122"/>
      <c r="AZ156" s="122"/>
      <c r="BA156" s="122"/>
      <c r="BB156" s="122"/>
      <c r="BC156" s="122"/>
      <c r="BD156" s="122"/>
      <c r="BE156" s="122"/>
      <c r="BF156" s="222"/>
      <c r="BG156" s="9"/>
    </row>
    <row r="157" spans="1:59" ht="11.25">
      <c r="A157" s="10">
        <v>154</v>
      </c>
      <c r="B157" s="118">
        <f t="shared" si="9"/>
        <v>52</v>
      </c>
      <c r="C157" s="334">
        <v>852</v>
      </c>
      <c r="D157" s="328" t="s">
        <v>332</v>
      </c>
      <c r="E157" s="328" t="s">
        <v>124</v>
      </c>
      <c r="F157" s="335" t="str">
        <f t="shared" si="10"/>
        <v>W</v>
      </c>
      <c r="G157" s="336">
        <f>IFERROR(IF(DataInput[[#This Row],[0]]="",IF(DataInput[[#This Row],[1]]=0,"",DataInput[[#This Row],[1]]*0.8),DataInput[[#This Row],[0]]*0.8),"")</f>
        <v>10.4</v>
      </c>
      <c r="H157" s="337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57" s="338" t="str">
        <f>INDEX(MouseList[],MATCH(DataInput[[#This Row],[Mouse '#]],MouseList[Mouse '#],0),MATCH(DataInput[[#Headers],[Tx ends]],MouseList[#Headers],0))</f>
        <v/>
      </c>
      <c r="J157" s="378" t="s">
        <v>396</v>
      </c>
      <c r="K157" s="340" t="s">
        <v>392</v>
      </c>
      <c r="L157" s="339"/>
      <c r="M157" s="122">
        <v>13</v>
      </c>
      <c r="N157" s="324">
        <v>15.29</v>
      </c>
      <c r="O157" s="324">
        <v>16.37</v>
      </c>
      <c r="P157" s="324">
        <v>17.079999999999998</v>
      </c>
      <c r="Q157" s="324">
        <v>16.690000000000001</v>
      </c>
      <c r="R157" s="324">
        <v>17.010000000000002</v>
      </c>
      <c r="S157" s="324">
        <v>17.52</v>
      </c>
      <c r="T157" s="324" t="s">
        <v>390</v>
      </c>
      <c r="U157" s="324" t="s">
        <v>391</v>
      </c>
      <c r="V157" s="324"/>
      <c r="W157" s="324"/>
      <c r="X157" s="324"/>
      <c r="Y157" s="324"/>
      <c r="Z157" s="324"/>
      <c r="AA157" s="324"/>
      <c r="AB157" s="324"/>
      <c r="AC157" s="324"/>
      <c r="AD157" s="324"/>
      <c r="AE157" s="324"/>
      <c r="AF157" s="324"/>
      <c r="AG157" s="324"/>
      <c r="AH157" s="122"/>
      <c r="AI157" s="122"/>
      <c r="AJ157" s="122"/>
      <c r="AK157" s="122"/>
      <c r="AL157" s="122"/>
      <c r="AM157" s="122"/>
      <c r="AN157" s="122"/>
      <c r="AO157" s="122"/>
      <c r="AP157" s="122"/>
      <c r="AQ157" s="122"/>
      <c r="AR157" s="122"/>
      <c r="AS157" s="143"/>
      <c r="AT157" s="122"/>
      <c r="AU157" s="122"/>
      <c r="AV157" s="122"/>
      <c r="AW157" s="122"/>
      <c r="AX157" s="122"/>
      <c r="AY157" s="122"/>
      <c r="AZ157" s="122"/>
      <c r="BA157" s="122"/>
      <c r="BB157" s="122"/>
      <c r="BC157" s="122"/>
      <c r="BD157" s="122"/>
      <c r="BE157" s="122"/>
      <c r="BF157" s="222"/>
      <c r="BG157" s="9"/>
    </row>
    <row r="158" spans="1:59" ht="11.25">
      <c r="A158" s="10">
        <v>155</v>
      </c>
      <c r="B158" s="118">
        <f t="shared" si="9"/>
        <v>52</v>
      </c>
      <c r="C158" s="334" t="str">
        <f>IF(DataInput[[#This Row],[80% BW]]="","",INDEX(MouseList[],MATCH(DataInput[[#This Row],[Mouse '#]],MouseList[Mouse '#],0),MATCH(DataInput[[#Headers],[Tag '#]],MouseList[#Headers],0)))</f>
        <v/>
      </c>
      <c r="D158" s="328" t="str">
        <f>IF(DataInput[[#This Row],[80% BW]]="","",INDEX(MouseList[],MATCH(DataInput[[#This Row],[Mouse '#]],MouseList[Mouse '#],0),MATCH(DataInput[[#Headers],[Sort '#]],MouseList[#Headers],0)))</f>
        <v/>
      </c>
      <c r="E158" s="328" t="str">
        <f>IF(DataInput[[#This Row],[80% BW]]="","",INDEX(MouseList[],MATCH(DataInput[[#This Row],[Mouse '#]],MouseList[Mouse '#],0),MATCH(DataInput[[#Headers],[Group]],MouseList[#Headers],0)))</f>
        <v/>
      </c>
      <c r="F158" s="335" t="str">
        <f t="shared" si="10"/>
        <v>A</v>
      </c>
      <c r="G158" s="336" t="str">
        <f>IFERROR(IF(DataInput[[#This Row],[0]]="",IF(DataInput[[#This Row],[1]]=0,"",DataInput[[#This Row],[1]]*0.8),DataInput[[#This Row],[0]]*0.8),"")</f>
        <v/>
      </c>
      <c r="H158" s="337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58" s="338" t="str">
        <f>INDEX(MouseList[],MATCH(DataInput[[#This Row],[Mouse '#]],MouseList[Mouse '#],0),MATCH(DataInput[[#Headers],[Tx ends]],MouseList[#Headers],0))</f>
        <v/>
      </c>
      <c r="J158" s="338"/>
      <c r="K158" s="340"/>
      <c r="L158" s="339"/>
      <c r="M158" s="122"/>
      <c r="N158" s="324">
        <v>1.87</v>
      </c>
      <c r="O158" s="324">
        <v>2.61</v>
      </c>
      <c r="P158" s="324">
        <v>3.74</v>
      </c>
      <c r="Q158" s="324">
        <v>2.97</v>
      </c>
      <c r="R158" s="324">
        <v>3.18</v>
      </c>
      <c r="S158" s="324">
        <v>2.89</v>
      </c>
      <c r="T158" s="324"/>
      <c r="U158" s="324"/>
      <c r="V158" s="324"/>
      <c r="W158" s="324"/>
      <c r="X158" s="324"/>
      <c r="Y158" s="324"/>
      <c r="Z158" s="324"/>
      <c r="AA158" s="324"/>
      <c r="AB158" s="324"/>
      <c r="AC158" s="324"/>
      <c r="AD158" s="324"/>
      <c r="AE158" s="324"/>
      <c r="AF158" s="324"/>
      <c r="AG158" s="324"/>
      <c r="AH158" s="122"/>
      <c r="AI158" s="122"/>
      <c r="AJ158" s="122"/>
      <c r="AK158" s="122"/>
      <c r="AL158" s="122"/>
      <c r="AM158" s="122"/>
      <c r="AN158" s="122"/>
      <c r="AO158" s="122"/>
      <c r="AP158" s="122"/>
      <c r="AQ158" s="122"/>
      <c r="AR158" s="122"/>
      <c r="AS158" s="143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222"/>
      <c r="BG158" s="9"/>
    </row>
    <row r="159" spans="1:59" ht="11.25">
      <c r="A159" s="10">
        <v>156</v>
      </c>
      <c r="B159" s="118">
        <f t="shared" si="9"/>
        <v>52</v>
      </c>
      <c r="C159" s="334" t="str">
        <f>IF(DataInput[[#This Row],[80% BW]]="","",INDEX(MouseList[],MATCH(DataInput[[#This Row],[Mouse '#]],MouseList[Mouse '#],0),MATCH(DataInput[[#Headers],[Tag '#]],MouseList[#Headers],0)))</f>
        <v/>
      </c>
      <c r="D159" s="328" t="str">
        <f>IF(DataInput[[#This Row],[80% BW]]="","",INDEX(MouseList[],MATCH(DataInput[[#This Row],[Mouse '#]],MouseList[Mouse '#],0),MATCH(DataInput[[#Headers],[Sort '#]],MouseList[#Headers],0)))</f>
        <v/>
      </c>
      <c r="E159" s="328" t="str">
        <f>IF(DataInput[[#This Row],[80% BW]]="","",INDEX(MouseList[],MATCH(DataInput[[#This Row],[Mouse '#]],MouseList[Mouse '#],0),MATCH(DataInput[[#Headers],[Group]],MouseList[#Headers],0)))</f>
        <v/>
      </c>
      <c r="F159" s="335" t="str">
        <f t="shared" si="10"/>
        <v>B</v>
      </c>
      <c r="G159" s="336" t="str">
        <f>IFERROR(IF(DataInput[[#This Row],[0]]="",IF(DataInput[[#This Row],[1]]=0,"",DataInput[[#This Row],[1]]*0.8),DataInput[[#This Row],[0]]*0.8),"")</f>
        <v/>
      </c>
      <c r="H159" s="337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59" s="338" t="str">
        <f>INDEX(MouseList[],MATCH(DataInput[[#This Row],[Mouse '#]],MouseList[Mouse '#],0),MATCH(DataInput[[#Headers],[Tx ends]],MouseList[#Headers],0))</f>
        <v/>
      </c>
      <c r="J159" s="338"/>
      <c r="K159" s="340"/>
      <c r="L159" s="339"/>
      <c r="M159" s="122"/>
      <c r="N159" s="324">
        <v>1</v>
      </c>
      <c r="O159" s="324">
        <v>1.68</v>
      </c>
      <c r="P159" s="324">
        <v>1.28</v>
      </c>
      <c r="Q159" s="324">
        <v>1.95</v>
      </c>
      <c r="R159" s="324">
        <v>2</v>
      </c>
      <c r="S159" s="324">
        <v>2.1</v>
      </c>
      <c r="T159" s="324"/>
      <c r="U159" s="324"/>
      <c r="V159" s="324"/>
      <c r="W159" s="324"/>
      <c r="X159" s="324"/>
      <c r="Y159" s="324"/>
      <c r="Z159" s="324"/>
      <c r="AA159" s="324"/>
      <c r="AB159" s="324"/>
      <c r="AC159" s="324"/>
      <c r="AD159" s="324"/>
      <c r="AE159" s="324"/>
      <c r="AF159" s="324"/>
      <c r="AG159" s="324"/>
      <c r="AH159" s="122"/>
      <c r="AI159" s="122"/>
      <c r="AJ159" s="122"/>
      <c r="AK159" s="122"/>
      <c r="AL159" s="122"/>
      <c r="AM159" s="122"/>
      <c r="AN159" s="122"/>
      <c r="AO159" s="122"/>
      <c r="AP159" s="122"/>
      <c r="AQ159" s="122"/>
      <c r="AR159" s="122"/>
      <c r="AS159" s="143"/>
      <c r="AT159" s="122"/>
      <c r="AU159" s="122"/>
      <c r="AV159" s="122"/>
      <c r="AW159" s="122"/>
      <c r="AX159" s="122"/>
      <c r="AY159" s="122"/>
      <c r="AZ159" s="122"/>
      <c r="BA159" s="122"/>
      <c r="BB159" s="122"/>
      <c r="BC159" s="122"/>
      <c r="BD159" s="122"/>
      <c r="BE159" s="122"/>
      <c r="BF159" s="222"/>
      <c r="BG159" s="9"/>
    </row>
    <row r="160" spans="1:59" ht="11.25">
      <c r="A160" s="10">
        <v>157</v>
      </c>
      <c r="B160" s="118">
        <f t="shared" si="9"/>
        <v>53</v>
      </c>
      <c r="C160" s="334">
        <v>853</v>
      </c>
      <c r="D160" s="328" t="s">
        <v>332</v>
      </c>
      <c r="E160" s="328" t="s">
        <v>124</v>
      </c>
      <c r="F160" s="335" t="str">
        <f t="shared" si="10"/>
        <v>W</v>
      </c>
      <c r="G160" s="336">
        <f>IFERROR(IF(DataInput[[#This Row],[0]]="",IF(DataInput[[#This Row],[1]]=0,"",DataInput[[#This Row],[1]]*0.8),DataInput[[#This Row],[0]]*0.8),"")</f>
        <v>16</v>
      </c>
      <c r="H160" s="337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60" s="338" t="str">
        <f>INDEX(MouseList[],MATCH(DataInput[[#This Row],[Mouse '#]],MouseList[Mouse '#],0),MATCH(DataInput[[#Headers],[Tx ends]],MouseList[#Headers],0))</f>
        <v/>
      </c>
      <c r="J160" s="338">
        <v>44543</v>
      </c>
      <c r="K160" s="340"/>
      <c r="L160" s="339"/>
      <c r="M160" s="122">
        <v>20</v>
      </c>
      <c r="N160" s="324">
        <v>20.27</v>
      </c>
      <c r="O160" s="324">
        <v>20.52</v>
      </c>
      <c r="P160" s="324">
        <v>20.9</v>
      </c>
      <c r="Q160" s="324">
        <v>20.63</v>
      </c>
      <c r="R160" s="324">
        <v>20.97</v>
      </c>
      <c r="S160" s="324">
        <v>21.55</v>
      </c>
      <c r="T160" s="324">
        <v>21.62</v>
      </c>
      <c r="U160" s="324">
        <v>21.18</v>
      </c>
      <c r="V160" s="324">
        <v>22.03</v>
      </c>
      <c r="W160" s="324">
        <v>21.68</v>
      </c>
      <c r="X160" s="324">
        <v>21.76</v>
      </c>
      <c r="Y160" s="324">
        <v>20.7</v>
      </c>
      <c r="Z160" s="324">
        <v>19.899999999999999</v>
      </c>
      <c r="AA160" s="324">
        <v>16.66</v>
      </c>
      <c r="AB160" s="324">
        <v>16.52</v>
      </c>
      <c r="AC160" s="324"/>
      <c r="AD160" s="324"/>
      <c r="AE160" s="324"/>
      <c r="AF160" s="324"/>
      <c r="AG160" s="324"/>
      <c r="AH160" s="122"/>
      <c r="AI160" s="122"/>
      <c r="AJ160" s="122"/>
      <c r="AK160" s="122"/>
      <c r="AL160" s="122"/>
      <c r="AM160" s="122"/>
      <c r="AN160" s="122"/>
      <c r="AO160" s="122"/>
      <c r="AP160" s="122"/>
      <c r="AQ160" s="122"/>
      <c r="AR160" s="122"/>
      <c r="AS160" s="143"/>
      <c r="AT160" s="122"/>
      <c r="AU160" s="122"/>
      <c r="AV160" s="122"/>
      <c r="AW160" s="122"/>
      <c r="AX160" s="122"/>
      <c r="AY160" s="122"/>
      <c r="AZ160" s="122"/>
      <c r="BA160" s="122"/>
      <c r="BB160" s="122"/>
      <c r="BC160" s="122"/>
      <c r="BD160" s="122"/>
      <c r="BE160" s="122"/>
      <c r="BF160" s="222"/>
      <c r="BG160" s="9"/>
    </row>
    <row r="161" spans="1:59" ht="11.25">
      <c r="A161" s="10">
        <v>158</v>
      </c>
      <c r="B161" s="118">
        <f t="shared" si="9"/>
        <v>53</v>
      </c>
      <c r="C161" s="334" t="str">
        <f>IF(DataInput[[#This Row],[80% BW]]="","",INDEX(MouseList[],MATCH(DataInput[[#This Row],[Mouse '#]],MouseList[Mouse '#],0),MATCH(DataInput[[#Headers],[Tag '#]],MouseList[#Headers],0)))</f>
        <v/>
      </c>
      <c r="D161" s="328" t="str">
        <f>IF(DataInput[[#This Row],[80% BW]]="","",INDEX(MouseList[],MATCH(DataInput[[#This Row],[Mouse '#]],MouseList[Mouse '#],0),MATCH(DataInput[[#Headers],[Sort '#]],MouseList[#Headers],0)))</f>
        <v/>
      </c>
      <c r="E161" s="328" t="str">
        <f>IF(DataInput[[#This Row],[80% BW]]="","",INDEX(MouseList[],MATCH(DataInput[[#This Row],[Mouse '#]],MouseList[Mouse '#],0),MATCH(DataInput[[#Headers],[Group]],MouseList[#Headers],0)))</f>
        <v/>
      </c>
      <c r="F161" s="335" t="str">
        <f t="shared" si="10"/>
        <v>A</v>
      </c>
      <c r="G161" s="336" t="str">
        <f>IFERROR(IF(DataInput[[#This Row],[0]]="",IF(DataInput[[#This Row],[1]]=0,"",DataInput[[#This Row],[1]]*0.8),DataInput[[#This Row],[0]]*0.8),"")</f>
        <v/>
      </c>
      <c r="H161" s="337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61" s="338" t="str">
        <f>INDEX(MouseList[],MATCH(DataInput[[#This Row],[Mouse '#]],MouseList[Mouse '#],0),MATCH(DataInput[[#Headers],[Tx ends]],MouseList[#Headers],0))</f>
        <v/>
      </c>
      <c r="J161" s="338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161" s="340"/>
      <c r="L161" s="339"/>
      <c r="M161" s="122"/>
      <c r="N161" s="324">
        <v>2.5099999999999998</v>
      </c>
      <c r="O161" s="324">
        <v>3.03</v>
      </c>
      <c r="P161" s="324">
        <v>3.04</v>
      </c>
      <c r="Q161" s="324">
        <v>2.37</v>
      </c>
      <c r="R161" s="324">
        <v>3.32</v>
      </c>
      <c r="S161" s="324">
        <v>3.37</v>
      </c>
      <c r="T161" s="324">
        <v>5.07</v>
      </c>
      <c r="U161" s="324">
        <v>4.9800000000000004</v>
      </c>
      <c r="V161" s="324">
        <v>4.99</v>
      </c>
      <c r="W161" s="324">
        <v>4.9800000000000004</v>
      </c>
      <c r="X161" s="324">
        <v>5.33</v>
      </c>
      <c r="Y161" s="324">
        <v>5.72</v>
      </c>
      <c r="Z161" s="324">
        <v>5.85</v>
      </c>
      <c r="AA161" s="324">
        <v>5.99</v>
      </c>
      <c r="AB161" s="324">
        <v>6.35</v>
      </c>
      <c r="AC161" s="324"/>
      <c r="AD161" s="324"/>
      <c r="AE161" s="324"/>
      <c r="AF161" s="324"/>
      <c r="AG161" s="324"/>
      <c r="AH161" s="122"/>
      <c r="AI161" s="122"/>
      <c r="AJ161" s="122"/>
      <c r="AK161" s="122"/>
      <c r="AL161" s="122"/>
      <c r="AM161" s="122"/>
      <c r="AN161" s="122"/>
      <c r="AO161" s="122"/>
      <c r="AP161" s="122"/>
      <c r="AQ161" s="122"/>
      <c r="AR161" s="122"/>
      <c r="AS161" s="143"/>
      <c r="AT161" s="122"/>
      <c r="AU161" s="122"/>
      <c r="AV161" s="122"/>
      <c r="AW161" s="122"/>
      <c r="AX161" s="122"/>
      <c r="AY161" s="122"/>
      <c r="AZ161" s="122"/>
      <c r="BA161" s="122"/>
      <c r="BB161" s="122"/>
      <c r="BC161" s="122"/>
      <c r="BD161" s="122"/>
      <c r="BE161" s="122"/>
      <c r="BF161" s="222"/>
      <c r="BG161" s="9"/>
    </row>
    <row r="162" spans="1:59" ht="11.25">
      <c r="A162" s="10">
        <v>159</v>
      </c>
      <c r="B162" s="118">
        <f t="shared" si="9"/>
        <v>53</v>
      </c>
      <c r="C162" s="334" t="str">
        <f>IF(DataInput[[#This Row],[80% BW]]="","",INDEX(MouseList[],MATCH(DataInput[[#This Row],[Mouse '#]],MouseList[Mouse '#],0),MATCH(DataInput[[#Headers],[Tag '#]],MouseList[#Headers],0)))</f>
        <v/>
      </c>
      <c r="D162" s="328" t="str">
        <f>IF(DataInput[[#This Row],[80% BW]]="","",INDEX(MouseList[],MATCH(DataInput[[#This Row],[Mouse '#]],MouseList[Mouse '#],0),MATCH(DataInput[[#Headers],[Sort '#]],MouseList[#Headers],0)))</f>
        <v/>
      </c>
      <c r="E162" s="328" t="str">
        <f>IF(DataInput[[#This Row],[80% BW]]="","",INDEX(MouseList[],MATCH(DataInput[[#This Row],[Mouse '#]],MouseList[Mouse '#],0),MATCH(DataInput[[#Headers],[Group]],MouseList[#Headers],0)))</f>
        <v/>
      </c>
      <c r="F162" s="335" t="str">
        <f t="shared" si="10"/>
        <v>B</v>
      </c>
      <c r="G162" s="336" t="str">
        <f>IFERROR(IF(DataInput[[#This Row],[0]]="",IF(DataInput[[#This Row],[1]]=0,"",DataInput[[#This Row],[1]]*0.8),DataInput[[#This Row],[0]]*0.8),"")</f>
        <v/>
      </c>
      <c r="H162" s="337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62" s="338" t="str">
        <f>INDEX(MouseList[],MATCH(DataInput[[#This Row],[Mouse '#]],MouseList[Mouse '#],0),MATCH(DataInput[[#Headers],[Tx ends]],MouseList[#Headers],0))</f>
        <v/>
      </c>
      <c r="J162" s="338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162" s="340"/>
      <c r="L162" s="339"/>
      <c r="M162" s="122"/>
      <c r="N162" s="324">
        <v>1.86</v>
      </c>
      <c r="O162" s="324">
        <v>2.0099999999999998</v>
      </c>
      <c r="P162" s="324">
        <v>2.34</v>
      </c>
      <c r="Q162" s="324">
        <v>1.91</v>
      </c>
      <c r="R162" s="324">
        <v>2.16</v>
      </c>
      <c r="S162" s="324">
        <v>2.59</v>
      </c>
      <c r="T162" s="324">
        <v>2.8</v>
      </c>
      <c r="U162" s="324">
        <v>3.42</v>
      </c>
      <c r="V162" s="324">
        <v>3.61</v>
      </c>
      <c r="W162" s="324">
        <v>4.03</v>
      </c>
      <c r="X162" s="324">
        <v>4.1399999999999997</v>
      </c>
      <c r="Y162" s="324">
        <v>4.2300000000000004</v>
      </c>
      <c r="Z162" s="324">
        <v>4.33</v>
      </c>
      <c r="AA162" s="324">
        <v>4.7300000000000004</v>
      </c>
      <c r="AB162" s="324">
        <v>5.0199999999999996</v>
      </c>
      <c r="AC162" s="324"/>
      <c r="AD162" s="324"/>
      <c r="AE162" s="324"/>
      <c r="AF162" s="324"/>
      <c r="AG162" s="324"/>
      <c r="AH162" s="122"/>
      <c r="AI162" s="122"/>
      <c r="AJ162" s="122"/>
      <c r="AK162" s="122"/>
      <c r="AL162" s="122"/>
      <c r="AM162" s="122"/>
      <c r="AN162" s="122"/>
      <c r="AO162" s="122"/>
      <c r="AP162" s="122"/>
      <c r="AQ162" s="122"/>
      <c r="AR162" s="122"/>
      <c r="AS162" s="143"/>
      <c r="AT162" s="122"/>
      <c r="AU162" s="122"/>
      <c r="AV162" s="122"/>
      <c r="AW162" s="122"/>
      <c r="AX162" s="122"/>
      <c r="AY162" s="122"/>
      <c r="AZ162" s="122"/>
      <c r="BA162" s="122"/>
      <c r="BB162" s="122"/>
      <c r="BC162" s="122"/>
      <c r="BD162" s="122"/>
      <c r="BE162" s="122"/>
      <c r="BF162" s="222"/>
      <c r="BG162" s="9"/>
    </row>
    <row r="163" spans="1:59" ht="11.25">
      <c r="A163" s="10">
        <v>160</v>
      </c>
      <c r="B163" s="118">
        <f t="shared" si="9"/>
        <v>54</v>
      </c>
      <c r="C163" s="334">
        <v>854</v>
      </c>
      <c r="D163" s="328" t="s">
        <v>332</v>
      </c>
      <c r="E163" s="328" t="s">
        <v>124</v>
      </c>
      <c r="F163" s="335" t="str">
        <f t="shared" si="10"/>
        <v>W</v>
      </c>
      <c r="G163" s="336">
        <f>IFERROR(IF(DataInput[[#This Row],[0]]="",IF(DataInput[[#This Row],[1]]=0,"",DataInput[[#This Row],[1]]*0.8),DataInput[[#This Row],[0]]*0.8),"")</f>
        <v>13.56</v>
      </c>
      <c r="H163" s="337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63" s="338" t="str">
        <f>INDEX(MouseList[],MATCH(DataInput[[#This Row],[Mouse '#]],MouseList[Mouse '#],0),MATCH(DataInput[[#Headers],[Tx ends]],MouseList[#Headers],0))</f>
        <v/>
      </c>
      <c r="J163" s="338">
        <v>44558</v>
      </c>
      <c r="K163" s="340"/>
      <c r="L163" s="339"/>
      <c r="M163" s="122">
        <v>16.95</v>
      </c>
      <c r="N163" s="324">
        <v>17.96</v>
      </c>
      <c r="O163" s="324">
        <v>18.2</v>
      </c>
      <c r="P163" s="324">
        <v>18.38</v>
      </c>
      <c r="Q163" s="324">
        <v>18.440000000000001</v>
      </c>
      <c r="R163" s="324">
        <v>18.12</v>
      </c>
      <c r="S163" s="324">
        <v>17.77</v>
      </c>
      <c r="T163" s="324">
        <v>18.809999999999999</v>
      </c>
      <c r="U163" s="324">
        <v>20.329999999999998</v>
      </c>
      <c r="V163" s="324">
        <v>21.44</v>
      </c>
      <c r="W163" s="324">
        <v>21.46</v>
      </c>
      <c r="X163" s="324">
        <v>21.61</v>
      </c>
      <c r="Y163" s="324">
        <v>21.8</v>
      </c>
      <c r="Z163" s="324">
        <v>21.8</v>
      </c>
      <c r="AA163" s="324">
        <v>21.38</v>
      </c>
      <c r="AB163" s="324">
        <v>19.59</v>
      </c>
      <c r="AC163" s="324">
        <v>19.399999999999999</v>
      </c>
      <c r="AD163" s="324">
        <v>17.8</v>
      </c>
      <c r="AE163" s="324">
        <v>18.5</v>
      </c>
      <c r="AF163" s="324">
        <v>16.899999999999999</v>
      </c>
      <c r="AG163" s="324">
        <v>15.5</v>
      </c>
      <c r="AH163" s="122"/>
      <c r="AI163" s="122"/>
      <c r="AJ163" s="122"/>
      <c r="AK163" s="122"/>
      <c r="AL163" s="122"/>
      <c r="AM163" s="122"/>
      <c r="AN163" s="122"/>
      <c r="AO163" s="122"/>
      <c r="AP163" s="122"/>
      <c r="AQ163" s="122"/>
      <c r="AR163" s="122"/>
      <c r="AS163" s="143"/>
      <c r="AT163" s="122"/>
      <c r="AU163" s="122"/>
      <c r="AV163" s="122"/>
      <c r="AW163" s="122"/>
      <c r="AX163" s="122"/>
      <c r="AY163" s="122"/>
      <c r="AZ163" s="122"/>
      <c r="BA163" s="122"/>
      <c r="BB163" s="122"/>
      <c r="BC163" s="122"/>
      <c r="BD163" s="122"/>
      <c r="BE163" s="122"/>
      <c r="BF163" s="222"/>
      <c r="BG163" s="9"/>
    </row>
    <row r="164" spans="1:59" ht="11.25">
      <c r="A164" s="10">
        <v>161</v>
      </c>
      <c r="B164" s="118">
        <f t="shared" si="9"/>
        <v>54</v>
      </c>
      <c r="C164" s="334" t="str">
        <f>IF(DataInput[[#This Row],[80% BW]]="","",INDEX(MouseList[],MATCH(DataInput[[#This Row],[Mouse '#]],MouseList[Mouse '#],0),MATCH(DataInput[[#Headers],[Tag '#]],MouseList[#Headers],0)))</f>
        <v/>
      </c>
      <c r="D164" s="328" t="str">
        <f>IF(DataInput[[#This Row],[80% BW]]="","",INDEX(MouseList[],MATCH(DataInput[[#This Row],[Mouse '#]],MouseList[Mouse '#],0),MATCH(DataInput[[#Headers],[Sort '#]],MouseList[#Headers],0)))</f>
        <v/>
      </c>
      <c r="E164" s="328" t="str">
        <f>IF(DataInput[[#This Row],[80% BW]]="","",INDEX(MouseList[],MATCH(DataInput[[#This Row],[Mouse '#]],MouseList[Mouse '#],0),MATCH(DataInput[[#Headers],[Group]],MouseList[#Headers],0)))</f>
        <v/>
      </c>
      <c r="F164" s="335" t="str">
        <f t="shared" si="10"/>
        <v>A</v>
      </c>
      <c r="G164" s="336" t="str">
        <f>IFERROR(IF(DataInput[[#This Row],[0]]="",IF(DataInput[[#This Row],[1]]=0,"",DataInput[[#This Row],[1]]*0.8),DataInput[[#This Row],[0]]*0.8),"")</f>
        <v/>
      </c>
      <c r="H164" s="337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64" s="338" t="str">
        <f>INDEX(MouseList[],MATCH(DataInput[[#This Row],[Mouse '#]],MouseList[Mouse '#],0),MATCH(DataInput[[#Headers],[Tx ends]],MouseList[#Headers],0))</f>
        <v/>
      </c>
      <c r="J164" s="338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164" s="340"/>
      <c r="L164" s="339"/>
      <c r="M164" s="122"/>
      <c r="N164" s="324">
        <v>4.1399999999999997</v>
      </c>
      <c r="O164" s="324">
        <v>4.24</v>
      </c>
      <c r="P164" s="324">
        <v>4.1100000000000003</v>
      </c>
      <c r="Q164" s="324">
        <v>3.77</v>
      </c>
      <c r="R164" s="324">
        <v>3.04</v>
      </c>
      <c r="S164" s="324">
        <v>4.09</v>
      </c>
      <c r="T164" s="324">
        <v>4.4800000000000004</v>
      </c>
      <c r="U164" s="324">
        <v>4.49</v>
      </c>
      <c r="V164" s="324">
        <v>4.5</v>
      </c>
      <c r="W164" s="324">
        <v>4.3499999999999996</v>
      </c>
      <c r="X164" s="324">
        <v>3.97</v>
      </c>
      <c r="Y164" s="324">
        <v>4.01</v>
      </c>
      <c r="Z164" s="324">
        <v>4.1100000000000003</v>
      </c>
      <c r="AA164" s="324">
        <v>4.13</v>
      </c>
      <c r="AB164" s="324">
        <v>3.97</v>
      </c>
      <c r="AC164" s="324">
        <v>4.07</v>
      </c>
      <c r="AD164" s="324">
        <v>4.22</v>
      </c>
      <c r="AE164" s="324">
        <v>4.93</v>
      </c>
      <c r="AF164" s="324">
        <v>4.97</v>
      </c>
      <c r="AG164" s="324">
        <v>5.32</v>
      </c>
      <c r="AH164" s="122"/>
      <c r="AI164" s="122"/>
      <c r="AJ164" s="122"/>
      <c r="AK164" s="122"/>
      <c r="AL164" s="122"/>
      <c r="AM164" s="122"/>
      <c r="AN164" s="122"/>
      <c r="AO164" s="122"/>
      <c r="AP164" s="122"/>
      <c r="AQ164" s="122"/>
      <c r="AR164" s="122"/>
      <c r="AS164" s="143"/>
      <c r="AT164" s="122"/>
      <c r="AU164" s="122"/>
      <c r="AV164" s="122"/>
      <c r="AW164" s="122"/>
      <c r="AX164" s="122"/>
      <c r="AY164" s="122"/>
      <c r="AZ164" s="122"/>
      <c r="BA164" s="122"/>
      <c r="BB164" s="122"/>
      <c r="BC164" s="122"/>
      <c r="BD164" s="122"/>
      <c r="BE164" s="122"/>
      <c r="BF164" s="222"/>
      <c r="BG164" s="9"/>
    </row>
    <row r="165" spans="1:59" ht="11.25">
      <c r="A165" s="10">
        <v>162</v>
      </c>
      <c r="B165" s="118">
        <f t="shared" si="9"/>
        <v>54</v>
      </c>
      <c r="C165" s="334" t="str">
        <f>IF(DataInput[[#This Row],[80% BW]]="","",INDEX(MouseList[],MATCH(DataInput[[#This Row],[Mouse '#]],MouseList[Mouse '#],0),MATCH(DataInput[[#Headers],[Tag '#]],MouseList[#Headers],0)))</f>
        <v/>
      </c>
      <c r="D165" s="328" t="str">
        <f>IF(DataInput[[#This Row],[80% BW]]="","",INDEX(MouseList[],MATCH(DataInput[[#This Row],[Mouse '#]],MouseList[Mouse '#],0),MATCH(DataInput[[#Headers],[Sort '#]],MouseList[#Headers],0)))</f>
        <v/>
      </c>
      <c r="E165" s="328" t="str">
        <f>IF(DataInput[[#This Row],[80% BW]]="","",INDEX(MouseList[],MATCH(DataInput[[#This Row],[Mouse '#]],MouseList[Mouse '#],0),MATCH(DataInput[[#Headers],[Group]],MouseList[#Headers],0)))</f>
        <v/>
      </c>
      <c r="F165" s="335" t="str">
        <f t="shared" si="10"/>
        <v>B</v>
      </c>
      <c r="G165" s="336" t="str">
        <f>IFERROR(IF(DataInput[[#This Row],[0]]="",IF(DataInput[[#This Row],[1]]=0,"",DataInput[[#This Row],[1]]*0.8),DataInput[[#This Row],[0]]*0.8),"")</f>
        <v/>
      </c>
      <c r="H165" s="337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65" s="338" t="str">
        <f>INDEX(MouseList[],MATCH(DataInput[[#This Row],[Mouse '#]],MouseList[Mouse '#],0),MATCH(DataInput[[#Headers],[Tx ends]],MouseList[#Headers],0))</f>
        <v/>
      </c>
      <c r="J165" s="338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165" s="340"/>
      <c r="L165" s="339"/>
      <c r="M165" s="122"/>
      <c r="N165" s="324">
        <v>1.91</v>
      </c>
      <c r="O165" s="324">
        <v>2.42</v>
      </c>
      <c r="P165" s="324">
        <v>2.62</v>
      </c>
      <c r="Q165" s="324">
        <v>2.06</v>
      </c>
      <c r="R165" s="324">
        <v>2.33</v>
      </c>
      <c r="S165" s="324">
        <v>2.66</v>
      </c>
      <c r="T165" s="324">
        <v>2.84</v>
      </c>
      <c r="U165" s="324">
        <v>2.91</v>
      </c>
      <c r="V165" s="324">
        <v>3.12</v>
      </c>
      <c r="W165" s="324">
        <v>3.13</v>
      </c>
      <c r="X165" s="324">
        <v>2.89</v>
      </c>
      <c r="Y165" s="324">
        <v>3.01</v>
      </c>
      <c r="Z165" s="324">
        <v>3.21</v>
      </c>
      <c r="AA165" s="324">
        <v>3.34</v>
      </c>
      <c r="AB165" s="324">
        <v>3.24</v>
      </c>
      <c r="AC165" s="324">
        <v>3.98</v>
      </c>
      <c r="AD165" s="324">
        <v>3.58</v>
      </c>
      <c r="AE165" s="324">
        <v>3.76</v>
      </c>
      <c r="AF165" s="324">
        <v>3.71</v>
      </c>
      <c r="AG165" s="324">
        <v>4.8600000000000003</v>
      </c>
      <c r="AH165" s="122"/>
      <c r="AI165" s="122"/>
      <c r="AJ165" s="122"/>
      <c r="AK165" s="122"/>
      <c r="AL165" s="122"/>
      <c r="AM165" s="122"/>
      <c r="AN165" s="122"/>
      <c r="AO165" s="122"/>
      <c r="AP165" s="122"/>
      <c r="AQ165" s="122"/>
      <c r="AR165" s="122"/>
      <c r="AS165" s="143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222"/>
      <c r="BG165" s="9"/>
    </row>
    <row r="166" spans="1:59" ht="11.25">
      <c r="A166" s="10">
        <v>163</v>
      </c>
      <c r="B166" s="118">
        <f t="shared" si="9"/>
        <v>55</v>
      </c>
      <c r="C166" s="334">
        <v>855</v>
      </c>
      <c r="D166" s="328" t="s">
        <v>332</v>
      </c>
      <c r="E166" s="328" t="s">
        <v>124</v>
      </c>
      <c r="F166" s="335" t="str">
        <f t="shared" si="10"/>
        <v>W</v>
      </c>
      <c r="G166" s="336">
        <f>IFERROR(IF(DataInput[[#This Row],[0]]="",IF(DataInput[[#This Row],[1]]=0,"",DataInput[[#This Row],[1]]*0.8),DataInput[[#This Row],[0]]*0.8),"")</f>
        <v>15.32</v>
      </c>
      <c r="H166" s="337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66" s="338" t="str">
        <f>INDEX(MouseList[],MATCH(DataInput[[#This Row],[Mouse '#]],MouseList[Mouse '#],0),MATCH(DataInput[[#Headers],[Tx ends]],MouseList[#Headers],0))</f>
        <v/>
      </c>
      <c r="J166" s="338">
        <v>44543</v>
      </c>
      <c r="K166" s="340"/>
      <c r="L166" s="339"/>
      <c r="M166" s="122">
        <v>19.149999999999999</v>
      </c>
      <c r="N166" s="324">
        <v>19.77</v>
      </c>
      <c r="O166" s="324">
        <v>20.2</v>
      </c>
      <c r="P166" s="324">
        <v>20.48</v>
      </c>
      <c r="Q166" s="324">
        <v>19.809999999999999</v>
      </c>
      <c r="R166" s="324">
        <v>20.309999999999999</v>
      </c>
      <c r="S166" s="324">
        <v>20.6</v>
      </c>
      <c r="T166" s="324">
        <v>21.42</v>
      </c>
      <c r="U166" s="324">
        <v>21.55</v>
      </c>
      <c r="V166" s="324">
        <v>22.87</v>
      </c>
      <c r="W166" s="324">
        <v>22.23</v>
      </c>
      <c r="X166" s="324">
        <v>22.47</v>
      </c>
      <c r="Y166" s="324">
        <v>22</v>
      </c>
      <c r="Z166" s="324">
        <v>21.4</v>
      </c>
      <c r="AA166" s="324">
        <v>18.5</v>
      </c>
      <c r="AB166" s="324">
        <v>16.46</v>
      </c>
      <c r="AC166" s="324"/>
      <c r="AD166" s="324"/>
      <c r="AE166" s="324"/>
      <c r="AF166" s="324"/>
      <c r="AG166" s="324"/>
      <c r="AH166" s="122"/>
      <c r="AI166" s="122"/>
      <c r="AJ166" s="122"/>
      <c r="AK166" s="122"/>
      <c r="AL166" s="122"/>
      <c r="AM166" s="122"/>
      <c r="AN166" s="122"/>
      <c r="AO166" s="122"/>
      <c r="AP166" s="122"/>
      <c r="AQ166" s="122"/>
      <c r="AR166" s="122"/>
      <c r="AS166" s="143"/>
      <c r="AT166" s="122"/>
      <c r="AU166" s="122"/>
      <c r="AV166" s="122"/>
      <c r="AW166" s="122"/>
      <c r="AX166" s="122"/>
      <c r="AY166" s="122"/>
      <c r="AZ166" s="122"/>
      <c r="BA166" s="122"/>
      <c r="BB166" s="122"/>
      <c r="BC166" s="122"/>
      <c r="BD166" s="122"/>
      <c r="BE166" s="122"/>
      <c r="BF166" s="222"/>
      <c r="BG166" s="9"/>
    </row>
    <row r="167" spans="1:59" ht="11.25">
      <c r="A167" s="10">
        <v>164</v>
      </c>
      <c r="B167" s="118">
        <f t="shared" si="9"/>
        <v>55</v>
      </c>
      <c r="C167" s="334" t="str">
        <f>IF(DataInput[[#This Row],[80% BW]]="","",INDEX(MouseList[],MATCH(DataInput[[#This Row],[Mouse '#]],MouseList[Mouse '#],0),MATCH(DataInput[[#Headers],[Tag '#]],MouseList[#Headers],0)))</f>
        <v/>
      </c>
      <c r="D167" s="328" t="str">
        <f>IF(DataInput[[#This Row],[80% BW]]="","",INDEX(MouseList[],MATCH(DataInput[[#This Row],[Mouse '#]],MouseList[Mouse '#],0),MATCH(DataInput[[#Headers],[Sort '#]],MouseList[#Headers],0)))</f>
        <v/>
      </c>
      <c r="E167" s="328" t="str">
        <f>IF(DataInput[[#This Row],[80% BW]]="","",INDEX(MouseList[],MATCH(DataInput[[#This Row],[Mouse '#]],MouseList[Mouse '#],0),MATCH(DataInput[[#Headers],[Group]],MouseList[#Headers],0)))</f>
        <v/>
      </c>
      <c r="F167" s="335" t="str">
        <f t="shared" si="10"/>
        <v>A</v>
      </c>
      <c r="G167" s="336" t="str">
        <f>IFERROR(IF(DataInput[[#This Row],[0]]="",IF(DataInput[[#This Row],[1]]=0,"",DataInput[[#This Row],[1]]*0.8),DataInput[[#This Row],[0]]*0.8),"")</f>
        <v/>
      </c>
      <c r="H167" s="337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67" s="338" t="str">
        <f>INDEX(MouseList[],MATCH(DataInput[[#This Row],[Mouse '#]],MouseList[Mouse '#],0),MATCH(DataInput[[#Headers],[Tx ends]],MouseList[#Headers],0))</f>
        <v/>
      </c>
      <c r="J167" s="338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167" s="340"/>
      <c r="L167" s="339"/>
      <c r="M167" s="122"/>
      <c r="N167" s="324">
        <v>1.78</v>
      </c>
      <c r="O167" s="324">
        <v>2.61</v>
      </c>
      <c r="P167" s="324">
        <v>3.84</v>
      </c>
      <c r="Q167" s="324">
        <v>2.7</v>
      </c>
      <c r="R167" s="324">
        <v>2.5499999999999998</v>
      </c>
      <c r="S167" s="324">
        <v>3</v>
      </c>
      <c r="T167" s="324">
        <v>3.6</v>
      </c>
      <c r="U167" s="324">
        <v>3.57</v>
      </c>
      <c r="V167" s="324">
        <v>3.97</v>
      </c>
      <c r="W167" s="324">
        <v>4.1100000000000003</v>
      </c>
      <c r="X167" s="324">
        <v>4.3099999999999996</v>
      </c>
      <c r="Y167" s="324">
        <v>4.63</v>
      </c>
      <c r="Z167" s="324">
        <v>5.01</v>
      </c>
      <c r="AA167" s="324">
        <v>5.36</v>
      </c>
      <c r="AB167" s="324">
        <v>5.67</v>
      </c>
      <c r="AC167" s="324"/>
      <c r="AD167" s="324"/>
      <c r="AE167" s="324"/>
      <c r="AF167" s="324"/>
      <c r="AG167" s="324"/>
      <c r="AH167" s="122"/>
      <c r="AI167" s="122"/>
      <c r="AJ167" s="122"/>
      <c r="AK167" s="122"/>
      <c r="AL167" s="122"/>
      <c r="AM167" s="122"/>
      <c r="AN167" s="122"/>
      <c r="AO167" s="122"/>
      <c r="AP167" s="122"/>
      <c r="AQ167" s="122"/>
      <c r="AR167" s="122"/>
      <c r="AS167" s="143"/>
      <c r="AT167" s="122"/>
      <c r="AU167" s="122"/>
      <c r="AV167" s="122"/>
      <c r="AW167" s="122"/>
      <c r="AX167" s="122"/>
      <c r="AY167" s="122"/>
      <c r="AZ167" s="122"/>
      <c r="BA167" s="122"/>
      <c r="BB167" s="122"/>
      <c r="BC167" s="122"/>
      <c r="BD167" s="122"/>
      <c r="BE167" s="122"/>
      <c r="BF167" s="222"/>
      <c r="BG167" s="9"/>
    </row>
    <row r="168" spans="1:59" ht="11.25">
      <c r="A168" s="10">
        <v>165</v>
      </c>
      <c r="B168" s="118">
        <f t="shared" si="9"/>
        <v>55</v>
      </c>
      <c r="C168" s="334" t="str">
        <f>IF(DataInput[[#This Row],[80% BW]]="","",INDEX(MouseList[],MATCH(DataInput[[#This Row],[Mouse '#]],MouseList[Mouse '#],0),MATCH(DataInput[[#Headers],[Tag '#]],MouseList[#Headers],0)))</f>
        <v/>
      </c>
      <c r="D168" s="328" t="str">
        <f>IF(DataInput[[#This Row],[80% BW]]="","",INDEX(MouseList[],MATCH(DataInput[[#This Row],[Mouse '#]],MouseList[Mouse '#],0),MATCH(DataInput[[#Headers],[Sort '#]],MouseList[#Headers],0)))</f>
        <v/>
      </c>
      <c r="E168" s="328" t="str">
        <f>IF(DataInput[[#This Row],[80% BW]]="","",INDEX(MouseList[],MATCH(DataInput[[#This Row],[Mouse '#]],MouseList[Mouse '#],0),MATCH(DataInput[[#Headers],[Group]],MouseList[#Headers],0)))</f>
        <v/>
      </c>
      <c r="F168" s="335" t="str">
        <f t="shared" si="10"/>
        <v>B</v>
      </c>
      <c r="G168" s="336" t="str">
        <f>IFERROR(IF(DataInput[[#This Row],[0]]="",IF(DataInput[[#This Row],[1]]=0,"",DataInput[[#This Row],[1]]*0.8),DataInput[[#This Row],[0]]*0.8),"")</f>
        <v/>
      </c>
      <c r="H168" s="337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68" s="338" t="str">
        <f>INDEX(MouseList[],MATCH(DataInput[[#This Row],[Mouse '#]],MouseList[Mouse '#],0),MATCH(DataInput[[#Headers],[Tx ends]],MouseList[#Headers],0))</f>
        <v/>
      </c>
      <c r="J168" s="338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168" s="340"/>
      <c r="L168" s="339"/>
      <c r="M168" s="122"/>
      <c r="N168" s="324">
        <v>1.33</v>
      </c>
      <c r="O168" s="324">
        <v>1.68</v>
      </c>
      <c r="P168" s="324">
        <v>2.2000000000000002</v>
      </c>
      <c r="Q168" s="324">
        <v>1.97</v>
      </c>
      <c r="R168" s="324">
        <v>2.1</v>
      </c>
      <c r="S168" s="324">
        <v>2.2000000000000002</v>
      </c>
      <c r="T168" s="324">
        <v>2.0699999999999998</v>
      </c>
      <c r="U168" s="324">
        <v>2.21</v>
      </c>
      <c r="V168" s="324">
        <v>2.95</v>
      </c>
      <c r="W168" s="324">
        <v>3.02</v>
      </c>
      <c r="X168" s="324">
        <v>3.52</v>
      </c>
      <c r="Y168" s="324">
        <v>3.89</v>
      </c>
      <c r="Z168" s="324">
        <v>3.91</v>
      </c>
      <c r="AA168" s="324">
        <v>4.12</v>
      </c>
      <c r="AB168" s="324">
        <v>4.16</v>
      </c>
      <c r="AC168" s="324"/>
      <c r="AD168" s="324"/>
      <c r="AE168" s="324"/>
      <c r="AF168" s="324"/>
      <c r="AG168" s="324"/>
      <c r="AH168" s="122"/>
      <c r="AI168" s="122"/>
      <c r="AJ168" s="122"/>
      <c r="AK168" s="122"/>
      <c r="AL168" s="122"/>
      <c r="AM168" s="122"/>
      <c r="AN168" s="122"/>
      <c r="AO168" s="122"/>
      <c r="AP168" s="122"/>
      <c r="AQ168" s="122"/>
      <c r="AR168" s="122"/>
      <c r="AS168" s="143"/>
      <c r="AT168" s="122"/>
      <c r="AU168" s="122"/>
      <c r="AV168" s="122"/>
      <c r="AW168" s="122"/>
      <c r="AX168" s="122"/>
      <c r="AY168" s="122"/>
      <c r="AZ168" s="122"/>
      <c r="BA168" s="122"/>
      <c r="BB168" s="122"/>
      <c r="BC168" s="122"/>
      <c r="BD168" s="122"/>
      <c r="BE168" s="122"/>
      <c r="BF168" s="222"/>
      <c r="BG168" s="9"/>
    </row>
    <row r="169" spans="1:59" ht="11.25">
      <c r="A169" s="10">
        <v>166</v>
      </c>
      <c r="B169" s="118">
        <f t="shared" si="9"/>
        <v>56</v>
      </c>
      <c r="C169" s="347">
        <v>856</v>
      </c>
      <c r="D169" s="119" t="s">
        <v>318</v>
      </c>
      <c r="E169" s="119" t="s">
        <v>122</v>
      </c>
      <c r="F169" s="120" t="str">
        <f t="shared" si="10"/>
        <v>W</v>
      </c>
      <c r="G169" s="121">
        <f>IFERROR(IF(DataInput[[#This Row],[0]]="",IF(DataInput[[#This Row],[1]]=0,"",DataInput[[#This Row],[1]]*0.8),DataInput[[#This Row],[0]]*0.8),"")</f>
        <v>16.544</v>
      </c>
      <c r="H169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69" s="215" t="str">
        <f>INDEX(MouseList[],MATCH(DataInput[[#This Row],[Mouse '#]],MouseList[Mouse '#],0),MATCH(DataInput[[#Headers],[Tx ends]],MouseList[#Headers],0))</f>
        <v/>
      </c>
      <c r="J169" s="215">
        <v>44540</v>
      </c>
      <c r="K169" s="119">
        <v>747623</v>
      </c>
      <c r="L169" s="123"/>
      <c r="M169" s="158">
        <v>20.68</v>
      </c>
      <c r="N169" s="346">
        <v>20.49</v>
      </c>
      <c r="O169" s="346">
        <v>21.27</v>
      </c>
      <c r="P169" s="346">
        <v>21.79</v>
      </c>
      <c r="Q169" s="346">
        <v>22.15</v>
      </c>
      <c r="R169" s="346">
        <v>22.08</v>
      </c>
      <c r="S169" s="346">
        <v>23.48</v>
      </c>
      <c r="T169" s="346">
        <v>22.27</v>
      </c>
      <c r="U169" s="346">
        <v>21.58</v>
      </c>
      <c r="V169" s="346">
        <v>21.96</v>
      </c>
      <c r="W169" s="346">
        <v>19.809999999999999</v>
      </c>
      <c r="X169" s="346">
        <v>18.61</v>
      </c>
      <c r="Y169" s="346">
        <v>18.899999999999999</v>
      </c>
      <c r="Z169" s="346">
        <v>17.5</v>
      </c>
      <c r="AA169" s="346">
        <v>14.38</v>
      </c>
      <c r="AB169" s="346"/>
      <c r="AC169" s="346"/>
      <c r="AD169" s="346"/>
      <c r="AE169" s="346"/>
      <c r="AF169" s="346"/>
      <c r="AG169" s="346"/>
      <c r="AH169" s="122"/>
      <c r="AI169" s="122"/>
      <c r="AJ169" s="122"/>
      <c r="AK169" s="122"/>
      <c r="AL169" s="122"/>
      <c r="AM169" s="122"/>
      <c r="AN169" s="122"/>
      <c r="AO169" s="122"/>
      <c r="AP169" s="122"/>
      <c r="AQ169" s="122"/>
      <c r="AR169" s="122"/>
      <c r="AS169" s="143"/>
      <c r="AT169" s="122"/>
      <c r="AU169" s="122"/>
      <c r="AV169" s="122"/>
      <c r="AW169" s="122"/>
      <c r="AX169" s="122"/>
      <c r="AY169" s="122"/>
      <c r="AZ169" s="122"/>
      <c r="BA169" s="122"/>
      <c r="BB169" s="122"/>
      <c r="BC169" s="122"/>
      <c r="BD169" s="122"/>
      <c r="BE169" s="122"/>
      <c r="BF169" s="222"/>
      <c r="BG169" s="9"/>
    </row>
    <row r="170" spans="1:59" ht="11.25">
      <c r="A170" s="10">
        <v>167</v>
      </c>
      <c r="B170" s="118">
        <f t="shared" si="9"/>
        <v>56</v>
      </c>
      <c r="C170" s="347" t="str">
        <f>IF(DataInput[[#This Row],[80% BW]]="","",INDEX(MouseList[],MATCH(DataInput[[#This Row],[Mouse '#]],MouseList[Mouse '#],0),MATCH(DataInput[[#Headers],[Tag '#]],MouseList[#Headers],0)))</f>
        <v/>
      </c>
      <c r="D170" s="119" t="str">
        <f>IF(DataInput[[#This Row],[80% BW]]="","",INDEX(MouseList[],MATCH(DataInput[[#This Row],[Mouse '#]],MouseList[Mouse '#],0),MATCH(DataInput[[#Headers],[Sort '#]],MouseList[#Headers],0)))</f>
        <v/>
      </c>
      <c r="E170" s="119" t="str">
        <f>IF(DataInput[[#This Row],[80% BW]]="","",INDEX(MouseList[],MATCH(DataInput[[#This Row],[Mouse '#]],MouseList[Mouse '#],0),MATCH(DataInput[[#Headers],[Group]],MouseList[#Headers],0)))</f>
        <v/>
      </c>
      <c r="F170" s="120" t="str">
        <f t="shared" si="10"/>
        <v>A</v>
      </c>
      <c r="G170" s="121" t="str">
        <f>IFERROR(IF(DataInput[[#This Row],[0]]="",IF(DataInput[[#This Row],[1]]=0,"",DataInput[[#This Row],[1]]*0.8),DataInput[[#This Row],[0]]*0.8),"")</f>
        <v/>
      </c>
      <c r="H170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70" s="215" t="str">
        <f>INDEX(MouseList[],MATCH(DataInput[[#This Row],[Mouse '#]],MouseList[Mouse '#],0),MATCH(DataInput[[#Headers],[Tx ends]],MouseList[#Headers],0))</f>
        <v/>
      </c>
      <c r="J170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170" s="219"/>
      <c r="L170" s="123"/>
      <c r="M170" s="158"/>
      <c r="N170" s="346">
        <v>3.19</v>
      </c>
      <c r="O170" s="346">
        <v>3.41</v>
      </c>
      <c r="P170" s="346">
        <v>3.79</v>
      </c>
      <c r="Q170" s="346">
        <v>3.22</v>
      </c>
      <c r="R170" s="346">
        <v>3.6</v>
      </c>
      <c r="S170" s="346">
        <v>4.2300000000000004</v>
      </c>
      <c r="T170" s="346">
        <v>4.72</v>
      </c>
      <c r="U170" s="346">
        <v>4.7699999999999996</v>
      </c>
      <c r="V170" s="346">
        <v>4.92</v>
      </c>
      <c r="W170" s="346">
        <v>5.32</v>
      </c>
      <c r="X170" s="346">
        <v>5.43</v>
      </c>
      <c r="Y170" s="346">
        <v>5.55</v>
      </c>
      <c r="Z170" s="346">
        <v>5.75</v>
      </c>
      <c r="AA170" s="346">
        <v>5.85</v>
      </c>
      <c r="AB170" s="346"/>
      <c r="AC170" s="346"/>
      <c r="AD170" s="346"/>
      <c r="AE170" s="346"/>
      <c r="AF170" s="346"/>
      <c r="AG170" s="346"/>
      <c r="AH170" s="122"/>
      <c r="AI170" s="122"/>
      <c r="AJ170" s="122"/>
      <c r="AK170" s="122"/>
      <c r="AL170" s="122"/>
      <c r="AM170" s="122"/>
      <c r="AN170" s="122"/>
      <c r="AO170" s="122"/>
      <c r="AP170" s="122"/>
      <c r="AQ170" s="122"/>
      <c r="AR170" s="122"/>
      <c r="AS170" s="143"/>
      <c r="AT170" s="122"/>
      <c r="AU170" s="122"/>
      <c r="AV170" s="122"/>
      <c r="AW170" s="122"/>
      <c r="AX170" s="122"/>
      <c r="AY170" s="122"/>
      <c r="AZ170" s="122"/>
      <c r="BA170" s="122"/>
      <c r="BB170" s="122"/>
      <c r="BC170" s="122"/>
      <c r="BD170" s="122"/>
      <c r="BE170" s="122"/>
      <c r="BF170" s="222"/>
      <c r="BG170" s="9"/>
    </row>
    <row r="171" spans="1:59" ht="11.25">
      <c r="A171" s="10">
        <v>168</v>
      </c>
      <c r="B171" s="118">
        <f t="shared" si="9"/>
        <v>56</v>
      </c>
      <c r="C171" s="347" t="str">
        <f>IF(DataInput[[#This Row],[80% BW]]="","",INDEX(MouseList[],MATCH(DataInput[[#This Row],[Mouse '#]],MouseList[Mouse '#],0),MATCH(DataInput[[#Headers],[Tag '#]],MouseList[#Headers],0)))</f>
        <v/>
      </c>
      <c r="D171" s="119" t="str">
        <f>IF(DataInput[[#This Row],[80% BW]]="","",INDEX(MouseList[],MATCH(DataInput[[#This Row],[Mouse '#]],MouseList[Mouse '#],0),MATCH(DataInput[[#Headers],[Sort '#]],MouseList[#Headers],0)))</f>
        <v/>
      </c>
      <c r="E171" s="119" t="str">
        <f>IF(DataInput[[#This Row],[80% BW]]="","",INDEX(MouseList[],MATCH(DataInput[[#This Row],[Mouse '#]],MouseList[Mouse '#],0),MATCH(DataInput[[#Headers],[Group]],MouseList[#Headers],0)))</f>
        <v/>
      </c>
      <c r="F171" s="120" t="str">
        <f t="shared" si="10"/>
        <v>B</v>
      </c>
      <c r="G171" s="121" t="str">
        <f>IFERROR(IF(DataInput[[#This Row],[0]]="",IF(DataInput[[#This Row],[1]]=0,"",DataInput[[#This Row],[1]]*0.8),DataInput[[#This Row],[0]]*0.8),"")</f>
        <v/>
      </c>
      <c r="H171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71" s="215" t="str">
        <f>INDEX(MouseList[],MATCH(DataInput[[#This Row],[Mouse '#]],MouseList[Mouse '#],0),MATCH(DataInput[[#Headers],[Tx ends]],MouseList[#Headers],0))</f>
        <v/>
      </c>
      <c r="J171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171" s="219"/>
      <c r="L171" s="123"/>
      <c r="M171" s="158"/>
      <c r="N171" s="346">
        <v>2.2599999999999998</v>
      </c>
      <c r="O171" s="346">
        <v>2.13</v>
      </c>
      <c r="P171" s="346">
        <v>2.52</v>
      </c>
      <c r="Q171" s="346">
        <v>2.06</v>
      </c>
      <c r="R171" s="346">
        <v>2.27</v>
      </c>
      <c r="S171" s="346">
        <v>2.38</v>
      </c>
      <c r="T171" s="346">
        <v>2.9</v>
      </c>
      <c r="U171" s="346">
        <v>3.56</v>
      </c>
      <c r="V171" s="346">
        <v>3.78</v>
      </c>
      <c r="W171" s="346">
        <v>4.01</v>
      </c>
      <c r="X171" s="346">
        <v>4.37</v>
      </c>
      <c r="Y171" s="346">
        <v>4.5599999999999996</v>
      </c>
      <c r="Z171" s="346">
        <v>4.5599999999999996</v>
      </c>
      <c r="AA171" s="346">
        <v>4.83</v>
      </c>
      <c r="AB171" s="346"/>
      <c r="AC171" s="346"/>
      <c r="AD171" s="346"/>
      <c r="AE171" s="346"/>
      <c r="AF171" s="346"/>
      <c r="AG171" s="346"/>
      <c r="AH171" s="122"/>
      <c r="AI171" s="122"/>
      <c r="AJ171" s="122"/>
      <c r="AK171" s="122"/>
      <c r="AL171" s="122"/>
      <c r="AM171" s="122"/>
      <c r="AN171" s="122"/>
      <c r="AO171" s="122"/>
      <c r="AP171" s="122"/>
      <c r="AQ171" s="122"/>
      <c r="AR171" s="122"/>
      <c r="AS171" s="143"/>
      <c r="AT171" s="122"/>
      <c r="AU171" s="122"/>
      <c r="AV171" s="122"/>
      <c r="AW171" s="122"/>
      <c r="AX171" s="122"/>
      <c r="AY171" s="122"/>
      <c r="AZ171" s="122"/>
      <c r="BA171" s="122"/>
      <c r="BB171" s="122"/>
      <c r="BC171" s="122"/>
      <c r="BD171" s="122"/>
      <c r="BE171" s="122"/>
      <c r="BF171" s="222"/>
      <c r="BG171" s="9"/>
    </row>
    <row r="172" spans="1:59" ht="11.25">
      <c r="A172" s="10">
        <v>169</v>
      </c>
      <c r="B172" s="118">
        <f t="shared" si="9"/>
        <v>57</v>
      </c>
      <c r="C172" s="347">
        <v>857</v>
      </c>
      <c r="D172" s="119" t="s">
        <v>318</v>
      </c>
      <c r="E172" s="119" t="s">
        <v>122</v>
      </c>
      <c r="F172" s="120" t="str">
        <f t="shared" si="10"/>
        <v>W</v>
      </c>
      <c r="G172" s="121">
        <f>IFERROR(IF(DataInput[[#This Row],[0]]="",IF(DataInput[[#This Row],[1]]=0,"",DataInput[[#This Row],[1]]*0.8),DataInput[[#This Row],[0]]*0.8),"")</f>
        <v>12.8</v>
      </c>
      <c r="H172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72" s="215" t="str">
        <f>INDEX(MouseList[],MATCH(DataInput[[#This Row],[Mouse '#]],MouseList[Mouse '#],0),MATCH(DataInput[[#Headers],[Tx ends]],MouseList[#Headers],0))</f>
        <v/>
      </c>
      <c r="J172" s="215">
        <v>44533</v>
      </c>
      <c r="K172" s="219"/>
      <c r="L172" s="123"/>
      <c r="M172" s="158">
        <v>16</v>
      </c>
      <c r="N172" s="346">
        <v>18.27</v>
      </c>
      <c r="O172" s="346">
        <v>20.5</v>
      </c>
      <c r="P172" s="346">
        <v>20.82</v>
      </c>
      <c r="Q172" s="346">
        <v>21.15</v>
      </c>
      <c r="R172" s="346">
        <v>21.41</v>
      </c>
      <c r="S172" s="346">
        <v>22.38</v>
      </c>
      <c r="T172" s="346">
        <v>22.47</v>
      </c>
      <c r="U172" s="346">
        <v>22.75</v>
      </c>
      <c r="V172" s="346">
        <v>22.66</v>
      </c>
      <c r="W172" s="346">
        <v>20.65</v>
      </c>
      <c r="X172" s="346">
        <v>18.100000000000001</v>
      </c>
      <c r="Y172" s="346">
        <v>15.62</v>
      </c>
      <c r="Z172" s="346"/>
      <c r="AA172" s="346"/>
      <c r="AB172" s="346"/>
      <c r="AC172" s="346"/>
      <c r="AD172" s="346"/>
      <c r="AE172" s="346"/>
      <c r="AF172" s="346"/>
      <c r="AG172" s="346"/>
      <c r="AH172" s="122"/>
      <c r="AI172" s="122"/>
      <c r="AJ172" s="122"/>
      <c r="AK172" s="122"/>
      <c r="AL172" s="122"/>
      <c r="AM172" s="122"/>
      <c r="AN172" s="122"/>
      <c r="AO172" s="122"/>
      <c r="AP172" s="122"/>
      <c r="AQ172" s="122"/>
      <c r="AR172" s="122"/>
      <c r="AS172" s="143"/>
      <c r="AT172" s="122"/>
      <c r="AU172" s="122"/>
      <c r="AV172" s="122"/>
      <c r="AW172" s="122"/>
      <c r="AX172" s="122"/>
      <c r="AY172" s="122"/>
      <c r="AZ172" s="122"/>
      <c r="BA172" s="122"/>
      <c r="BB172" s="122"/>
      <c r="BC172" s="122"/>
      <c r="BD172" s="122"/>
      <c r="BE172" s="122"/>
      <c r="BF172" s="222"/>
      <c r="BG172" s="9"/>
    </row>
    <row r="173" spans="1:59" ht="11.25">
      <c r="A173" s="10">
        <v>170</v>
      </c>
      <c r="B173" s="118">
        <f t="shared" si="9"/>
        <v>57</v>
      </c>
      <c r="C173" s="347" t="str">
        <f>IF(DataInput[[#This Row],[80% BW]]="","",INDEX(MouseList[],MATCH(DataInput[[#This Row],[Mouse '#]],MouseList[Mouse '#],0),MATCH(DataInput[[#Headers],[Tag '#]],MouseList[#Headers],0)))</f>
        <v/>
      </c>
      <c r="D173" s="119" t="str">
        <f>IF(DataInput[[#This Row],[80% BW]]="","",INDEX(MouseList[],MATCH(DataInput[[#This Row],[Mouse '#]],MouseList[Mouse '#],0),MATCH(DataInput[[#Headers],[Sort '#]],MouseList[#Headers],0)))</f>
        <v/>
      </c>
      <c r="E173" s="119" t="str">
        <f>IF(DataInput[[#This Row],[80% BW]]="","",INDEX(MouseList[],MATCH(DataInput[[#This Row],[Mouse '#]],MouseList[Mouse '#],0),MATCH(DataInput[[#Headers],[Group]],MouseList[#Headers],0)))</f>
        <v/>
      </c>
      <c r="F173" s="120" t="str">
        <f t="shared" si="10"/>
        <v>A</v>
      </c>
      <c r="G173" s="121" t="str">
        <f>IFERROR(IF(DataInput[[#This Row],[0]]="",IF(DataInput[[#This Row],[1]]=0,"",DataInput[[#This Row],[1]]*0.8),DataInput[[#This Row],[0]]*0.8),"")</f>
        <v/>
      </c>
      <c r="H173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73" s="215" t="str">
        <f>INDEX(MouseList[],MATCH(DataInput[[#This Row],[Mouse '#]],MouseList[Mouse '#],0),MATCH(DataInput[[#Headers],[Tx ends]],MouseList[#Headers],0))</f>
        <v/>
      </c>
      <c r="J173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173" s="219"/>
      <c r="L173" s="123"/>
      <c r="M173" s="158"/>
      <c r="N173" s="346">
        <v>3.16</v>
      </c>
      <c r="O173" s="346">
        <v>3.42</v>
      </c>
      <c r="P173" s="346">
        <v>3.96</v>
      </c>
      <c r="Q173" s="346">
        <v>3.75</v>
      </c>
      <c r="R173" s="346">
        <v>4.2</v>
      </c>
      <c r="S173" s="346">
        <v>5.05</v>
      </c>
      <c r="T173" s="346">
        <v>4.2300000000000004</v>
      </c>
      <c r="U173" s="346">
        <v>4.7300000000000004</v>
      </c>
      <c r="V173" s="346">
        <v>5.0999999999999996</v>
      </c>
      <c r="W173" s="346">
        <v>5.92</v>
      </c>
      <c r="X173" s="346">
        <v>6.22</v>
      </c>
      <c r="Y173" s="346">
        <v>6.24</v>
      </c>
      <c r="Z173" s="346"/>
      <c r="AA173" s="346"/>
      <c r="AB173" s="346"/>
      <c r="AC173" s="346"/>
      <c r="AD173" s="346"/>
      <c r="AE173" s="346"/>
      <c r="AF173" s="346"/>
      <c r="AG173" s="346"/>
      <c r="AH173" s="122"/>
      <c r="AI173" s="122"/>
      <c r="AJ173" s="122"/>
      <c r="AK173" s="122"/>
      <c r="AL173" s="122"/>
      <c r="AM173" s="122"/>
      <c r="AN173" s="122"/>
      <c r="AO173" s="122"/>
      <c r="AP173" s="122"/>
      <c r="AQ173" s="122"/>
      <c r="AR173" s="122"/>
      <c r="AS173" s="122"/>
      <c r="AT173" s="122"/>
      <c r="AU173" s="122"/>
      <c r="AV173" s="122"/>
      <c r="AW173" s="122"/>
      <c r="AX173" s="122"/>
      <c r="AY173" s="122"/>
      <c r="AZ173" s="122"/>
      <c r="BA173" s="122"/>
      <c r="BB173" s="122"/>
      <c r="BC173" s="122"/>
      <c r="BD173" s="122"/>
      <c r="BE173" s="122"/>
      <c r="BF173" s="222"/>
      <c r="BG173" s="9"/>
    </row>
    <row r="174" spans="1:59" ht="11.25">
      <c r="A174" s="10">
        <v>171</v>
      </c>
      <c r="B174" s="118">
        <f t="shared" si="9"/>
        <v>57</v>
      </c>
      <c r="C174" s="347" t="str">
        <f>IF(DataInput[[#This Row],[80% BW]]="","",INDEX(MouseList[],MATCH(DataInput[[#This Row],[Mouse '#]],MouseList[Mouse '#],0),MATCH(DataInput[[#Headers],[Tag '#]],MouseList[#Headers],0)))</f>
        <v/>
      </c>
      <c r="D174" s="119" t="str">
        <f>IF(DataInput[[#This Row],[80% BW]]="","",INDEX(MouseList[],MATCH(DataInput[[#This Row],[Mouse '#]],MouseList[Mouse '#],0),MATCH(DataInput[[#Headers],[Sort '#]],MouseList[#Headers],0)))</f>
        <v/>
      </c>
      <c r="E174" s="119" t="str">
        <f>IF(DataInput[[#This Row],[80% BW]]="","",INDEX(MouseList[],MATCH(DataInput[[#This Row],[Mouse '#]],MouseList[Mouse '#],0),MATCH(DataInput[[#Headers],[Group]],MouseList[#Headers],0)))</f>
        <v/>
      </c>
      <c r="F174" s="120" t="str">
        <f t="shared" si="10"/>
        <v>B</v>
      </c>
      <c r="G174" s="121" t="str">
        <f>IFERROR(IF(DataInput[[#This Row],[0]]="",IF(DataInput[[#This Row],[1]]=0,"",DataInput[[#This Row],[1]]*0.8),DataInput[[#This Row],[0]]*0.8),"")</f>
        <v/>
      </c>
      <c r="H174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74" s="215" t="str">
        <f>INDEX(MouseList[],MATCH(DataInput[[#This Row],[Mouse '#]],MouseList[Mouse '#],0),MATCH(DataInput[[#Headers],[Tx ends]],MouseList[#Headers],0))</f>
        <v/>
      </c>
      <c r="J174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174" s="219"/>
      <c r="L174" s="123"/>
      <c r="M174" s="158"/>
      <c r="N174" s="346">
        <v>2.31</v>
      </c>
      <c r="O174" s="346">
        <v>2.21</v>
      </c>
      <c r="P174" s="346">
        <v>2.21</v>
      </c>
      <c r="Q174" s="346">
        <v>2.35</v>
      </c>
      <c r="R174" s="346">
        <v>2.15</v>
      </c>
      <c r="S174" s="346">
        <v>2.7</v>
      </c>
      <c r="T174" s="346">
        <v>3.03</v>
      </c>
      <c r="U174" s="346">
        <v>3.36</v>
      </c>
      <c r="V174" s="346">
        <v>3.47</v>
      </c>
      <c r="W174" s="346">
        <v>4.26</v>
      </c>
      <c r="X174" s="346">
        <v>4.33</v>
      </c>
      <c r="Y174" s="346">
        <v>4.57</v>
      </c>
      <c r="Z174" s="346"/>
      <c r="AA174" s="346"/>
      <c r="AB174" s="346"/>
      <c r="AC174" s="346"/>
      <c r="AD174" s="346"/>
      <c r="AE174" s="346"/>
      <c r="AF174" s="346"/>
      <c r="AG174" s="346"/>
      <c r="AH174" s="122"/>
      <c r="AI174" s="122"/>
      <c r="AJ174" s="122"/>
      <c r="AK174" s="122"/>
      <c r="AL174" s="122"/>
      <c r="AM174" s="122"/>
      <c r="AN174" s="122"/>
      <c r="AO174" s="122"/>
      <c r="AP174" s="122"/>
      <c r="AQ174" s="122"/>
      <c r="AR174" s="122"/>
      <c r="AS174" s="122"/>
      <c r="AT174" s="122"/>
      <c r="AU174" s="122"/>
      <c r="AV174" s="122"/>
      <c r="AW174" s="122"/>
      <c r="AX174" s="122"/>
      <c r="AY174" s="122"/>
      <c r="AZ174" s="122"/>
      <c r="BA174" s="122"/>
      <c r="BB174" s="122"/>
      <c r="BC174" s="122"/>
      <c r="BD174" s="122"/>
      <c r="BE174" s="122"/>
      <c r="BF174" s="222"/>
      <c r="BG174" s="9"/>
    </row>
    <row r="175" spans="1:59" ht="11.25">
      <c r="A175" s="10">
        <v>172</v>
      </c>
      <c r="B175" s="118">
        <f t="shared" si="9"/>
        <v>58</v>
      </c>
      <c r="C175" s="347">
        <v>858</v>
      </c>
      <c r="D175" s="119" t="s">
        <v>389</v>
      </c>
      <c r="E175" s="119" t="s">
        <v>122</v>
      </c>
      <c r="F175" s="120" t="str">
        <f t="shared" si="10"/>
        <v>W</v>
      </c>
      <c r="G175" s="121">
        <f>IFERROR(IF(DataInput[[#This Row],[0]]="",IF(DataInput[[#This Row],[1]]=0,"",DataInput[[#This Row],[1]]*0.8),DataInput[[#This Row],[0]]*0.8),"")</f>
        <v>15.136000000000003</v>
      </c>
      <c r="H175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75" s="215" t="str">
        <f>INDEX(MouseList[],MATCH(DataInput[[#This Row],[Mouse '#]],MouseList[Mouse '#],0),MATCH(DataInput[[#Headers],[Tx ends]],MouseList[#Headers],0))</f>
        <v/>
      </c>
      <c r="J175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175" s="219"/>
      <c r="L175" s="123"/>
      <c r="M175" s="158">
        <v>18.920000000000002</v>
      </c>
      <c r="N175" s="346">
        <v>20.190000000000001</v>
      </c>
      <c r="O175" s="346">
        <v>21.05</v>
      </c>
      <c r="P175" s="346">
        <v>21.71</v>
      </c>
      <c r="Q175" s="346">
        <v>22.23</v>
      </c>
      <c r="R175" s="346">
        <v>22.77</v>
      </c>
      <c r="S175" s="346">
        <v>23.32</v>
      </c>
      <c r="T175" s="346">
        <v>23.89</v>
      </c>
      <c r="U175" s="346">
        <v>23.75</v>
      </c>
      <c r="V175" s="346">
        <v>24.12</v>
      </c>
      <c r="W175" s="376">
        <v>21.23</v>
      </c>
      <c r="X175" s="346">
        <v>20.77</v>
      </c>
      <c r="Y175" s="346">
        <v>20.3</v>
      </c>
      <c r="Z175" s="346">
        <v>18.5</v>
      </c>
      <c r="AA175" s="346">
        <v>16.420000000000002</v>
      </c>
      <c r="AB175" s="346"/>
      <c r="AC175" s="346"/>
      <c r="AD175" s="346"/>
      <c r="AE175" s="346"/>
      <c r="AF175" s="346"/>
      <c r="AG175" s="346"/>
      <c r="AH175" s="122"/>
      <c r="AI175" s="122"/>
      <c r="AJ175" s="122"/>
      <c r="AK175" s="122"/>
      <c r="AL175" s="122"/>
      <c r="AM175" s="122"/>
      <c r="AN175" s="122"/>
      <c r="AO175" s="122"/>
      <c r="AP175" s="122"/>
      <c r="AQ175" s="122"/>
      <c r="AR175" s="122"/>
      <c r="AS175" s="143"/>
      <c r="AT175" s="122"/>
      <c r="AU175" s="122"/>
      <c r="AV175" s="122"/>
      <c r="AW175" s="122"/>
      <c r="AX175" s="122"/>
      <c r="AY175" s="122"/>
      <c r="AZ175" s="122"/>
      <c r="BA175" s="122"/>
      <c r="BB175" s="122"/>
      <c r="BC175" s="122"/>
      <c r="BD175" s="122"/>
      <c r="BE175" s="122"/>
      <c r="BF175" s="222"/>
      <c r="BG175" s="9"/>
    </row>
    <row r="176" spans="1:59" ht="11.25">
      <c r="A176" s="10">
        <v>173</v>
      </c>
      <c r="B176" s="118">
        <f t="shared" si="9"/>
        <v>58</v>
      </c>
      <c r="C176" s="347" t="str">
        <f>IF(DataInput[[#This Row],[80% BW]]="","",INDEX(MouseList[],MATCH(DataInput[[#This Row],[Mouse '#]],MouseList[Mouse '#],0),MATCH(DataInput[[#Headers],[Tag '#]],MouseList[#Headers],0)))</f>
        <v/>
      </c>
      <c r="D176" s="119" t="str">
        <f>IF(DataInput[[#This Row],[80% BW]]="","",INDEX(MouseList[],MATCH(DataInput[[#This Row],[Mouse '#]],MouseList[Mouse '#],0),MATCH(DataInput[[#Headers],[Sort '#]],MouseList[#Headers],0)))</f>
        <v/>
      </c>
      <c r="E176" s="119" t="str">
        <f>IF(DataInput[[#This Row],[80% BW]]="","",INDEX(MouseList[],MATCH(DataInput[[#This Row],[Mouse '#]],MouseList[Mouse '#],0),MATCH(DataInput[[#Headers],[Group]],MouseList[#Headers],0)))</f>
        <v/>
      </c>
      <c r="F176" s="120" t="str">
        <f t="shared" si="10"/>
        <v>A</v>
      </c>
      <c r="G176" s="121" t="str">
        <f>IFERROR(IF(DataInput[[#This Row],[0]]="",IF(DataInput[[#This Row],[1]]=0,"",DataInput[[#This Row],[1]]*0.8),DataInput[[#This Row],[0]]*0.8),"")</f>
        <v/>
      </c>
      <c r="H176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76" s="215" t="str">
        <f>INDEX(MouseList[],MATCH(DataInput[[#This Row],[Mouse '#]],MouseList[Mouse '#],0),MATCH(DataInput[[#Headers],[Tx ends]],MouseList[#Headers],0))</f>
        <v/>
      </c>
      <c r="J176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176" s="219"/>
      <c r="L176" s="123"/>
      <c r="M176" s="158"/>
      <c r="N176" s="346">
        <v>3.3</v>
      </c>
      <c r="O176" s="346">
        <v>3.15</v>
      </c>
      <c r="P176" s="346">
        <v>3.21</v>
      </c>
      <c r="Q176" s="346">
        <v>4.0199999999999996</v>
      </c>
      <c r="R176" s="346">
        <v>3.48</v>
      </c>
      <c r="S176" s="346">
        <v>3.72</v>
      </c>
      <c r="T176" s="346">
        <v>4.3099999999999996</v>
      </c>
      <c r="U176" s="346">
        <v>4.46</v>
      </c>
      <c r="V176" s="346">
        <v>4.67</v>
      </c>
      <c r="W176" s="376">
        <v>5.58</v>
      </c>
      <c r="X176" s="346">
        <v>6.12</v>
      </c>
      <c r="Y176" s="346">
        <v>6.1</v>
      </c>
      <c r="Z176" s="346">
        <v>6.12</v>
      </c>
      <c r="AA176" s="346">
        <v>6.35</v>
      </c>
      <c r="AB176" s="346"/>
      <c r="AC176" s="346"/>
      <c r="AD176" s="346"/>
      <c r="AE176" s="346"/>
      <c r="AF176" s="346"/>
      <c r="AG176" s="346"/>
      <c r="AH176" s="122"/>
      <c r="AI176" s="122"/>
      <c r="AJ176" s="122"/>
      <c r="AK176" s="122"/>
      <c r="AL176" s="122"/>
      <c r="AM176" s="122"/>
      <c r="AN176" s="122"/>
      <c r="AO176" s="122"/>
      <c r="AP176" s="122"/>
      <c r="AQ176" s="122"/>
      <c r="AR176" s="122"/>
      <c r="AS176" s="143"/>
      <c r="AT176" s="122"/>
      <c r="AU176" s="122"/>
      <c r="AV176" s="122"/>
      <c r="AW176" s="122"/>
      <c r="AX176" s="122"/>
      <c r="AY176" s="122"/>
      <c r="AZ176" s="122"/>
      <c r="BA176" s="122"/>
      <c r="BB176" s="122"/>
      <c r="BC176" s="122"/>
      <c r="BD176" s="122"/>
      <c r="BE176" s="122"/>
      <c r="BF176" s="222"/>
      <c r="BG176" s="9"/>
    </row>
    <row r="177" spans="1:59" ht="11.25">
      <c r="A177" s="10">
        <v>174</v>
      </c>
      <c r="B177" s="118">
        <f t="shared" si="9"/>
        <v>58</v>
      </c>
      <c r="C177" s="347" t="str">
        <f>IF(DataInput[[#This Row],[80% BW]]="","",INDEX(MouseList[],MATCH(DataInput[[#This Row],[Mouse '#]],MouseList[Mouse '#],0),MATCH(DataInput[[#Headers],[Tag '#]],MouseList[#Headers],0)))</f>
        <v/>
      </c>
      <c r="D177" s="119" t="str">
        <f>IF(DataInput[[#This Row],[80% BW]]="","",INDEX(MouseList[],MATCH(DataInput[[#This Row],[Mouse '#]],MouseList[Mouse '#],0),MATCH(DataInput[[#Headers],[Sort '#]],MouseList[#Headers],0)))</f>
        <v/>
      </c>
      <c r="E177" s="119" t="str">
        <f>IF(DataInput[[#This Row],[80% BW]]="","",INDEX(MouseList[],MATCH(DataInput[[#This Row],[Mouse '#]],MouseList[Mouse '#],0),MATCH(DataInput[[#Headers],[Group]],MouseList[#Headers],0)))</f>
        <v/>
      </c>
      <c r="F177" s="120" t="str">
        <f t="shared" si="10"/>
        <v>B</v>
      </c>
      <c r="G177" s="121" t="str">
        <f>IFERROR(IF(DataInput[[#This Row],[0]]="",IF(DataInput[[#This Row],[1]]=0,"",DataInput[[#This Row],[1]]*0.8),DataInput[[#This Row],[0]]*0.8),"")</f>
        <v/>
      </c>
      <c r="H177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77" s="215" t="str">
        <f>INDEX(MouseList[],MATCH(DataInput[[#This Row],[Mouse '#]],MouseList[Mouse '#],0),MATCH(DataInput[[#Headers],[Tx ends]],MouseList[#Headers],0))</f>
        <v/>
      </c>
      <c r="J177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177" s="219"/>
      <c r="L177" s="123"/>
      <c r="M177" s="158"/>
      <c r="N177" s="346">
        <v>1.8</v>
      </c>
      <c r="O177" s="346">
        <v>2.11</v>
      </c>
      <c r="P177" s="346">
        <v>2.2799999999999998</v>
      </c>
      <c r="Q177" s="346">
        <v>2.2999999999999998</v>
      </c>
      <c r="R177" s="346">
        <v>2.16</v>
      </c>
      <c r="S177" s="346">
        <v>3.15</v>
      </c>
      <c r="T177" s="346">
        <v>2.75</v>
      </c>
      <c r="U177" s="346">
        <v>3.28</v>
      </c>
      <c r="V177" s="346">
        <v>3.72</v>
      </c>
      <c r="W177" s="376">
        <v>4.6100000000000003</v>
      </c>
      <c r="X177" s="346">
        <v>4.92</v>
      </c>
      <c r="Y177" s="346">
        <v>5.01</v>
      </c>
      <c r="Z177" s="346">
        <v>5.1100000000000003</v>
      </c>
      <c r="AA177" s="346">
        <v>5.0999999999999996</v>
      </c>
      <c r="AB177" s="346"/>
      <c r="AC177" s="346"/>
      <c r="AD177" s="346"/>
      <c r="AE177" s="346"/>
      <c r="AF177" s="346"/>
      <c r="AG177" s="346"/>
      <c r="AH177" s="122"/>
      <c r="AI177" s="122"/>
      <c r="AJ177" s="122"/>
      <c r="AK177" s="122"/>
      <c r="AL177" s="122"/>
      <c r="AM177" s="122"/>
      <c r="AN177" s="122"/>
      <c r="AO177" s="122"/>
      <c r="AP177" s="122"/>
      <c r="AQ177" s="122"/>
      <c r="AR177" s="122"/>
      <c r="AS177" s="143"/>
      <c r="AT177" s="122"/>
      <c r="AU177" s="122"/>
      <c r="AV177" s="122"/>
      <c r="AW177" s="122"/>
      <c r="AX177" s="122"/>
      <c r="AY177" s="122"/>
      <c r="AZ177" s="122"/>
      <c r="BA177" s="122"/>
      <c r="BB177" s="122"/>
      <c r="BC177" s="122"/>
      <c r="BD177" s="122"/>
      <c r="BE177" s="122"/>
      <c r="BF177" s="222"/>
      <c r="BG177" s="9"/>
    </row>
    <row r="178" spans="1:59" ht="11.25">
      <c r="A178" s="10">
        <v>175</v>
      </c>
      <c r="B178" s="118">
        <f t="shared" si="9"/>
        <v>59</v>
      </c>
      <c r="C178" s="347">
        <v>859</v>
      </c>
      <c r="D178" s="119" t="s">
        <v>318</v>
      </c>
      <c r="E178" s="119" t="s">
        <v>122</v>
      </c>
      <c r="F178" s="120" t="str">
        <f t="shared" si="10"/>
        <v>W</v>
      </c>
      <c r="G178" s="121">
        <f>IFERROR(IF(DataInput[[#This Row],[0]]="",IF(DataInput[[#This Row],[1]]=0,"",DataInput[[#This Row],[1]]*0.8),DataInput[[#This Row],[0]]*0.8),"")</f>
        <v>16.559999999999999</v>
      </c>
      <c r="H178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78" s="215" t="str">
        <f>INDEX(MouseList[],MATCH(DataInput[[#This Row],[Mouse '#]],MouseList[Mouse '#],0),MATCH(DataInput[[#Headers],[Tx ends]],MouseList[#Headers],0))</f>
        <v/>
      </c>
      <c r="J178" s="215">
        <v>44533</v>
      </c>
      <c r="K178" s="219"/>
      <c r="L178" s="123"/>
      <c r="M178" s="158">
        <v>20.7</v>
      </c>
      <c r="N178" s="346">
        <v>20.58</v>
      </c>
      <c r="O178" s="346">
        <v>20.77</v>
      </c>
      <c r="P178" s="346">
        <v>21.09</v>
      </c>
      <c r="Q178" s="346">
        <v>21.8</v>
      </c>
      <c r="R178" s="346">
        <v>21.77</v>
      </c>
      <c r="S178" s="346">
        <v>22.45</v>
      </c>
      <c r="T178" s="346">
        <v>22.47</v>
      </c>
      <c r="U178" s="346">
        <v>21.81</v>
      </c>
      <c r="V178" s="346">
        <v>21.81</v>
      </c>
      <c r="W178" s="376">
        <v>17.93</v>
      </c>
      <c r="X178" s="346">
        <v>16.38</v>
      </c>
      <c r="Y178" s="346">
        <v>16.510000000000002</v>
      </c>
      <c r="Z178" s="346"/>
      <c r="AA178" s="346"/>
      <c r="AB178" s="346"/>
      <c r="AC178" s="346"/>
      <c r="AD178" s="346"/>
      <c r="AE178" s="346"/>
      <c r="AF178" s="346"/>
      <c r="AG178" s="346"/>
      <c r="AH178" s="122"/>
      <c r="AI178" s="122"/>
      <c r="AJ178" s="122"/>
      <c r="AK178" s="122"/>
      <c r="AL178" s="122"/>
      <c r="AM178" s="122"/>
      <c r="AN178" s="122"/>
      <c r="AO178" s="122"/>
      <c r="AP178" s="122"/>
      <c r="AQ178" s="122"/>
      <c r="AR178" s="122"/>
      <c r="AS178" s="143"/>
      <c r="AT178" s="122"/>
      <c r="AU178" s="122"/>
      <c r="AV178" s="122"/>
      <c r="AW178" s="122"/>
      <c r="AX178" s="122"/>
      <c r="AY178" s="122"/>
      <c r="AZ178" s="122"/>
      <c r="BA178" s="122"/>
      <c r="BB178" s="122"/>
      <c r="BC178" s="122"/>
      <c r="BD178" s="122"/>
      <c r="BE178" s="122"/>
      <c r="BF178" s="222"/>
      <c r="BG178" s="9"/>
    </row>
    <row r="179" spans="1:59" ht="11.25">
      <c r="A179" s="10">
        <v>176</v>
      </c>
      <c r="B179" s="118">
        <f t="shared" si="9"/>
        <v>59</v>
      </c>
      <c r="C179" s="347" t="str">
        <f>IF(DataInput[[#This Row],[80% BW]]="","",INDEX(MouseList[],MATCH(DataInput[[#This Row],[Mouse '#]],MouseList[Mouse '#],0),MATCH(DataInput[[#Headers],[Tag '#]],MouseList[#Headers],0)))</f>
        <v/>
      </c>
      <c r="D179" s="119" t="str">
        <f>IF(DataInput[[#This Row],[80% BW]]="","",INDEX(MouseList[],MATCH(DataInput[[#This Row],[Mouse '#]],MouseList[Mouse '#],0),MATCH(DataInput[[#Headers],[Sort '#]],MouseList[#Headers],0)))</f>
        <v/>
      </c>
      <c r="E179" s="119" t="str">
        <f>IF(DataInput[[#This Row],[80% BW]]="","",INDEX(MouseList[],MATCH(DataInput[[#This Row],[Mouse '#]],MouseList[Mouse '#],0),MATCH(DataInput[[#Headers],[Group]],MouseList[#Headers],0)))</f>
        <v/>
      </c>
      <c r="F179" s="120" t="str">
        <f t="shared" si="10"/>
        <v>A</v>
      </c>
      <c r="G179" s="121" t="str">
        <f>IFERROR(IF(DataInput[[#This Row],[0]]="",IF(DataInput[[#This Row],[1]]=0,"",DataInput[[#This Row],[1]]*0.8),DataInput[[#This Row],[0]]*0.8),"")</f>
        <v/>
      </c>
      <c r="H179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79" s="215" t="str">
        <f>INDEX(MouseList[],MATCH(DataInput[[#This Row],[Mouse '#]],MouseList[Mouse '#],0),MATCH(DataInput[[#Headers],[Tx ends]],MouseList[#Headers],0))</f>
        <v/>
      </c>
      <c r="J179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179" s="219"/>
      <c r="L179" s="123"/>
      <c r="M179" s="158"/>
      <c r="N179" s="346">
        <v>2.33</v>
      </c>
      <c r="O179" s="346">
        <v>2.15</v>
      </c>
      <c r="P179" s="346">
        <v>1.96</v>
      </c>
      <c r="Q179" s="346">
        <v>3.76</v>
      </c>
      <c r="R179" s="346">
        <v>3.26</v>
      </c>
      <c r="S179" s="346">
        <v>4.75</v>
      </c>
      <c r="T179" s="346">
        <v>4.4000000000000004</v>
      </c>
      <c r="U179" s="346">
        <v>4.75</v>
      </c>
      <c r="V179" s="346">
        <v>5.12</v>
      </c>
      <c r="W179" s="376">
        <v>5.72</v>
      </c>
      <c r="X179" s="346">
        <v>6.12</v>
      </c>
      <c r="Y179" s="346">
        <v>6.17</v>
      </c>
      <c r="Z179" s="346"/>
      <c r="AA179" s="346"/>
      <c r="AB179" s="346"/>
      <c r="AC179" s="346"/>
      <c r="AD179" s="346"/>
      <c r="AE179" s="346"/>
      <c r="AF179" s="346"/>
      <c r="AG179" s="346"/>
      <c r="AH179" s="122"/>
      <c r="AI179" s="122"/>
      <c r="AJ179" s="122"/>
      <c r="AK179" s="122"/>
      <c r="AL179" s="122"/>
      <c r="AM179" s="122"/>
      <c r="AN179" s="122"/>
      <c r="AO179" s="122"/>
      <c r="AP179" s="122"/>
      <c r="AQ179" s="122"/>
      <c r="AR179" s="122"/>
      <c r="AS179" s="143"/>
      <c r="AT179" s="122"/>
      <c r="AU179" s="122"/>
      <c r="AV179" s="122"/>
      <c r="AW179" s="122"/>
      <c r="AX179" s="122"/>
      <c r="AY179" s="122"/>
      <c r="AZ179" s="122"/>
      <c r="BA179" s="122"/>
      <c r="BB179" s="122"/>
      <c r="BC179" s="122"/>
      <c r="BD179" s="122"/>
      <c r="BE179" s="122"/>
      <c r="BF179" s="222"/>
      <c r="BG179" s="9"/>
    </row>
    <row r="180" spans="1:59" ht="11.25">
      <c r="A180" s="10">
        <v>177</v>
      </c>
      <c r="B180" s="118">
        <f t="shared" si="9"/>
        <v>59</v>
      </c>
      <c r="C180" s="347" t="str">
        <f>IF(DataInput[[#This Row],[80% BW]]="","",INDEX(MouseList[],MATCH(DataInput[[#This Row],[Mouse '#]],MouseList[Mouse '#],0),MATCH(DataInput[[#Headers],[Tag '#]],MouseList[#Headers],0)))</f>
        <v/>
      </c>
      <c r="D180" s="119" t="str">
        <f>IF(DataInput[[#This Row],[80% BW]]="","",INDEX(MouseList[],MATCH(DataInput[[#This Row],[Mouse '#]],MouseList[Mouse '#],0),MATCH(DataInput[[#Headers],[Sort '#]],MouseList[#Headers],0)))</f>
        <v/>
      </c>
      <c r="E180" s="119" t="str">
        <f>IF(DataInput[[#This Row],[80% BW]]="","",INDEX(MouseList[],MATCH(DataInput[[#This Row],[Mouse '#]],MouseList[Mouse '#],0),MATCH(DataInput[[#Headers],[Group]],MouseList[#Headers],0)))</f>
        <v/>
      </c>
      <c r="F180" s="120" t="str">
        <f t="shared" si="10"/>
        <v>B</v>
      </c>
      <c r="G180" s="121" t="str">
        <f>IFERROR(IF(DataInput[[#This Row],[0]]="",IF(DataInput[[#This Row],[1]]=0,"",DataInput[[#This Row],[1]]*0.8),DataInput[[#This Row],[0]]*0.8),"")</f>
        <v/>
      </c>
      <c r="H180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80" s="215" t="str">
        <f>INDEX(MouseList[],MATCH(DataInput[[#This Row],[Mouse '#]],MouseList[Mouse '#],0),MATCH(DataInput[[#Headers],[Tx ends]],MouseList[#Headers],0))</f>
        <v/>
      </c>
      <c r="J180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180" s="219"/>
      <c r="L180" s="123"/>
      <c r="M180" s="158"/>
      <c r="N180" s="346">
        <v>1.65</v>
      </c>
      <c r="O180" s="346">
        <v>1.73</v>
      </c>
      <c r="P180" s="346">
        <v>1.91</v>
      </c>
      <c r="Q180" s="346">
        <v>2.33</v>
      </c>
      <c r="R180" s="346">
        <v>1.56</v>
      </c>
      <c r="S180" s="346">
        <v>2.4900000000000002</v>
      </c>
      <c r="T180" s="346">
        <v>2.84</v>
      </c>
      <c r="U180" s="346">
        <v>3.35</v>
      </c>
      <c r="V180" s="346">
        <v>3.45</v>
      </c>
      <c r="W180" s="376">
        <v>4.6399999999999997</v>
      </c>
      <c r="X180" s="346">
        <v>4.9400000000000004</v>
      </c>
      <c r="Y180" s="346">
        <v>5.12</v>
      </c>
      <c r="Z180" s="346"/>
      <c r="AA180" s="346"/>
      <c r="AB180" s="346"/>
      <c r="AC180" s="346"/>
      <c r="AD180" s="346"/>
      <c r="AE180" s="346"/>
      <c r="AF180" s="346"/>
      <c r="AG180" s="346"/>
      <c r="AH180" s="122"/>
      <c r="AI180" s="122"/>
      <c r="AJ180" s="122"/>
      <c r="AK180" s="122"/>
      <c r="AL180" s="122"/>
      <c r="AM180" s="122"/>
      <c r="AN180" s="122"/>
      <c r="AO180" s="122"/>
      <c r="AP180" s="122"/>
      <c r="AQ180" s="122"/>
      <c r="AR180" s="122"/>
      <c r="AS180" s="143"/>
      <c r="AT180" s="122"/>
      <c r="AU180" s="122"/>
      <c r="AV180" s="122"/>
      <c r="AW180" s="122"/>
      <c r="AX180" s="122"/>
      <c r="AY180" s="122"/>
      <c r="AZ180" s="122"/>
      <c r="BA180" s="122"/>
      <c r="BB180" s="122"/>
      <c r="BC180" s="122"/>
      <c r="BD180" s="122"/>
      <c r="BE180" s="122"/>
      <c r="BF180" s="222"/>
      <c r="BG180" s="9"/>
    </row>
    <row r="181" spans="1:59" ht="11.25">
      <c r="A181" s="10">
        <v>178</v>
      </c>
      <c r="B181" s="118">
        <f t="shared" si="9"/>
        <v>60</v>
      </c>
      <c r="C181" s="347">
        <v>860</v>
      </c>
      <c r="D181" s="119" t="s">
        <v>318</v>
      </c>
      <c r="E181" s="119" t="s">
        <v>122</v>
      </c>
      <c r="F181" s="120" t="str">
        <f t="shared" si="10"/>
        <v>W</v>
      </c>
      <c r="G181" s="121">
        <f>IFERROR(IF(DataInput[[#This Row],[0]]="",IF(DataInput[[#This Row],[1]]=0,"",DataInput[[#This Row],[1]]*0.8),DataInput[[#This Row],[0]]*0.8),"")</f>
        <v>14.32</v>
      </c>
      <c r="H181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81" s="215" t="str">
        <f>INDEX(MouseList[],MATCH(DataInput[[#This Row],[Mouse '#]],MouseList[Mouse '#],0),MATCH(DataInput[[#Headers],[Tx ends]],MouseList[#Headers],0))</f>
        <v/>
      </c>
      <c r="J181" s="215">
        <v>44543</v>
      </c>
      <c r="K181" s="219"/>
      <c r="L181" s="123"/>
      <c r="M181" s="158">
        <v>17.899999999999999</v>
      </c>
      <c r="N181" s="346">
        <v>19.809999999999999</v>
      </c>
      <c r="O181" s="346">
        <v>20.94</v>
      </c>
      <c r="P181" s="346">
        <v>21.09</v>
      </c>
      <c r="Q181" s="346">
        <v>21.71</v>
      </c>
      <c r="R181" s="346">
        <v>22.27</v>
      </c>
      <c r="S181" s="346">
        <v>22.94</v>
      </c>
      <c r="T181" s="346">
        <v>23.6</v>
      </c>
      <c r="U181" s="346">
        <v>23.67</v>
      </c>
      <c r="V181" s="346">
        <v>24.19</v>
      </c>
      <c r="W181" s="346">
        <v>24.36</v>
      </c>
      <c r="X181" s="346">
        <v>24.64</v>
      </c>
      <c r="Y181" s="346">
        <v>24.6</v>
      </c>
      <c r="Z181" s="346">
        <v>22.9</v>
      </c>
      <c r="AA181" s="346">
        <v>21.61</v>
      </c>
      <c r="AB181" s="346">
        <v>17.61</v>
      </c>
      <c r="AC181" s="346"/>
      <c r="AD181" s="346"/>
      <c r="AE181" s="346"/>
      <c r="AF181" s="346"/>
      <c r="AG181" s="346"/>
      <c r="AH181" s="122"/>
      <c r="AI181" s="122"/>
      <c r="AJ181" s="122"/>
      <c r="AK181" s="122"/>
      <c r="AL181" s="122"/>
      <c r="AM181" s="122"/>
      <c r="AN181" s="122"/>
      <c r="AO181" s="122"/>
      <c r="AP181" s="122"/>
      <c r="AQ181" s="122"/>
      <c r="AR181" s="122"/>
      <c r="AS181" s="143"/>
      <c r="AT181" s="122"/>
      <c r="AU181" s="122"/>
      <c r="AV181" s="122"/>
      <c r="AW181" s="122"/>
      <c r="AX181" s="122"/>
      <c r="AY181" s="122"/>
      <c r="AZ181" s="122"/>
      <c r="BA181" s="122"/>
      <c r="BB181" s="122"/>
      <c r="BC181" s="122"/>
      <c r="BD181" s="122"/>
      <c r="BE181" s="122"/>
      <c r="BF181" s="222"/>
      <c r="BG181" s="9"/>
    </row>
    <row r="182" spans="1:59" ht="11.25">
      <c r="A182" s="10">
        <v>179</v>
      </c>
      <c r="B182" s="118">
        <f t="shared" si="9"/>
        <v>60</v>
      </c>
      <c r="C182" s="347" t="str">
        <f>IF(DataInput[[#This Row],[80% BW]]="","",INDEX(MouseList[],MATCH(DataInput[[#This Row],[Mouse '#]],MouseList[Mouse '#],0),MATCH(DataInput[[#Headers],[Tag '#]],MouseList[#Headers],0)))</f>
        <v/>
      </c>
      <c r="D182" s="119" t="str">
        <f>IF(DataInput[[#This Row],[80% BW]]="","",INDEX(MouseList[],MATCH(DataInput[[#This Row],[Mouse '#]],MouseList[Mouse '#],0),MATCH(DataInput[[#Headers],[Sort '#]],MouseList[#Headers],0)))</f>
        <v/>
      </c>
      <c r="E182" s="119" t="str">
        <f>IF(DataInput[[#This Row],[80% BW]]="","",INDEX(MouseList[],MATCH(DataInput[[#This Row],[Mouse '#]],MouseList[Mouse '#],0),MATCH(DataInput[[#Headers],[Group]],MouseList[#Headers],0)))</f>
        <v/>
      </c>
      <c r="F182" s="120" t="str">
        <f t="shared" si="10"/>
        <v>A</v>
      </c>
      <c r="G182" s="121" t="str">
        <f>IFERROR(IF(DataInput[[#This Row],[0]]="",IF(DataInput[[#This Row],[1]]=0,"",DataInput[[#This Row],[1]]*0.8),DataInput[[#This Row],[0]]*0.8),"")</f>
        <v/>
      </c>
      <c r="H182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82" s="215" t="str">
        <f>INDEX(MouseList[],MATCH(DataInput[[#This Row],[Mouse '#]],MouseList[Mouse '#],0),MATCH(DataInput[[#Headers],[Tx ends]],MouseList[#Headers],0))</f>
        <v/>
      </c>
      <c r="J182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182" s="219"/>
      <c r="L182" s="123"/>
      <c r="M182" s="158"/>
      <c r="N182" s="346">
        <v>2.68</v>
      </c>
      <c r="O182" s="346">
        <v>3.79</v>
      </c>
      <c r="P182" s="346">
        <v>3.73</v>
      </c>
      <c r="Q182" s="346">
        <v>3.93</v>
      </c>
      <c r="R182" s="346">
        <v>4.05</v>
      </c>
      <c r="S182" s="346">
        <v>3.79</v>
      </c>
      <c r="T182" s="346">
        <v>4.0599999999999996</v>
      </c>
      <c r="U182" s="346">
        <v>3.98</v>
      </c>
      <c r="V182" s="346">
        <v>4.12</v>
      </c>
      <c r="W182" s="346">
        <v>4.08</v>
      </c>
      <c r="X182" s="346">
        <v>4.0599999999999996</v>
      </c>
      <c r="Y182" s="346">
        <v>4.03</v>
      </c>
      <c r="Z182" s="346">
        <v>4.1900000000000004</v>
      </c>
      <c r="AA182" s="346">
        <v>4.83</v>
      </c>
      <c r="AB182" s="346">
        <v>5.38</v>
      </c>
      <c r="AC182" s="346"/>
      <c r="AD182" s="346"/>
      <c r="AE182" s="346"/>
      <c r="AF182" s="346"/>
      <c r="AG182" s="346"/>
      <c r="AH182" s="122"/>
      <c r="AI182" s="122"/>
      <c r="AJ182" s="122"/>
      <c r="AK182" s="122"/>
      <c r="AL182" s="122"/>
      <c r="AM182" s="122"/>
      <c r="AN182" s="122"/>
      <c r="AO182" s="122"/>
      <c r="AP182" s="122"/>
      <c r="AQ182" s="122"/>
      <c r="AR182" s="122"/>
      <c r="AS182" s="143"/>
      <c r="AT182" s="122"/>
      <c r="AU182" s="122"/>
      <c r="AV182" s="122"/>
      <c r="AW182" s="122"/>
      <c r="AX182" s="122"/>
      <c r="AY182" s="122"/>
      <c r="AZ182" s="122"/>
      <c r="BA182" s="122"/>
      <c r="BB182" s="122"/>
      <c r="BC182" s="122"/>
      <c r="BD182" s="122"/>
      <c r="BE182" s="122"/>
      <c r="BF182" s="222"/>
      <c r="BG182" s="9"/>
    </row>
    <row r="183" spans="1:59" ht="11.25">
      <c r="A183" s="10">
        <v>180</v>
      </c>
      <c r="B183" s="118">
        <f t="shared" si="9"/>
        <v>60</v>
      </c>
      <c r="C183" s="347" t="str">
        <f>IF(DataInput[[#This Row],[80% BW]]="","",INDEX(MouseList[],MATCH(DataInput[[#This Row],[Mouse '#]],MouseList[Mouse '#],0),MATCH(DataInput[[#Headers],[Tag '#]],MouseList[#Headers],0)))</f>
        <v/>
      </c>
      <c r="D183" s="119" t="str">
        <f>IF(DataInput[[#This Row],[80% BW]]="","",INDEX(MouseList[],MATCH(DataInput[[#This Row],[Mouse '#]],MouseList[Mouse '#],0),MATCH(DataInput[[#Headers],[Sort '#]],MouseList[#Headers],0)))</f>
        <v/>
      </c>
      <c r="E183" s="119" t="str">
        <f>IF(DataInput[[#This Row],[80% BW]]="","",INDEX(MouseList[],MATCH(DataInput[[#This Row],[Mouse '#]],MouseList[Mouse '#],0),MATCH(DataInput[[#Headers],[Group]],MouseList[#Headers],0)))</f>
        <v/>
      </c>
      <c r="F183" s="120" t="str">
        <f t="shared" si="10"/>
        <v>B</v>
      </c>
      <c r="G183" s="121" t="str">
        <f>IFERROR(IF(DataInput[[#This Row],[0]]="",IF(DataInput[[#This Row],[1]]=0,"",DataInput[[#This Row],[1]]*0.8),DataInput[[#This Row],[0]]*0.8),"")</f>
        <v/>
      </c>
      <c r="H183" s="216" t="str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/>
      </c>
      <c r="I183" s="215" t="str">
        <f>INDEX(MouseList[],MATCH(DataInput[[#This Row],[Mouse '#]],MouseList[Mouse '#],0),MATCH(DataInput[[#Headers],[Tx ends]],MouseList[#Headers],0))</f>
        <v/>
      </c>
      <c r="J183" s="215" t="str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/>
      </c>
      <c r="K183" s="219"/>
      <c r="L183" s="123"/>
      <c r="M183" s="158"/>
      <c r="N183" s="346">
        <v>1.62</v>
      </c>
      <c r="O183" s="346">
        <v>2.2999999999999998</v>
      </c>
      <c r="P183" s="346">
        <v>2.1</v>
      </c>
      <c r="Q183" s="346">
        <v>2.29</v>
      </c>
      <c r="R183" s="346">
        <v>2.36</v>
      </c>
      <c r="S183" s="346">
        <v>2.71</v>
      </c>
      <c r="T183" s="346">
        <v>2.68</v>
      </c>
      <c r="U183" s="346">
        <v>2.76</v>
      </c>
      <c r="V183" s="346">
        <v>2.79</v>
      </c>
      <c r="W183" s="346">
        <v>3.22</v>
      </c>
      <c r="X183" s="346">
        <v>3.32</v>
      </c>
      <c r="Y183" s="346">
        <v>3.36</v>
      </c>
      <c r="Z183" s="346">
        <v>3.45</v>
      </c>
      <c r="AA183" s="346">
        <v>4.05</v>
      </c>
      <c r="AB183" s="346">
        <v>4.5599999999999996</v>
      </c>
      <c r="AC183" s="346"/>
      <c r="AD183" s="346"/>
      <c r="AE183" s="346"/>
      <c r="AF183" s="346"/>
      <c r="AG183" s="346"/>
      <c r="AH183" s="122"/>
      <c r="AI183" s="122"/>
      <c r="AJ183" s="122"/>
      <c r="AK183" s="122"/>
      <c r="AL183" s="122"/>
      <c r="AM183" s="122"/>
      <c r="AN183" s="122"/>
      <c r="AO183" s="122"/>
      <c r="AP183" s="122"/>
      <c r="AQ183" s="122"/>
      <c r="AR183" s="122"/>
      <c r="AS183" s="143"/>
      <c r="AT183" s="122"/>
      <c r="AU183" s="122"/>
      <c r="AV183" s="122"/>
      <c r="AW183" s="122"/>
      <c r="AX183" s="122"/>
      <c r="AY183" s="122"/>
      <c r="AZ183" s="122"/>
      <c r="BA183" s="122"/>
      <c r="BB183" s="122"/>
      <c r="BC183" s="122"/>
      <c r="BD183" s="122"/>
      <c r="BE183" s="122"/>
      <c r="BF183" s="222"/>
      <c r="BG183" s="9"/>
    </row>
    <row r="184" spans="1:59" ht="11.25">
      <c r="A184" s="10">
        <v>181</v>
      </c>
      <c r="B184" s="118">
        <f t="shared" si="9"/>
        <v>61</v>
      </c>
      <c r="C184" s="119" t="str">
        <f>IF(DataInput[[#This Row],[80% BW]]="","",INDEX(MouseList[],MATCH(DataInput[[#This Row],[Mouse '#]],MouseList[Mouse '#],0),MATCH(DataInput[[#Headers],[Tag '#]],MouseList[#Headers],0)))</f>
        <v/>
      </c>
      <c r="D184" s="119" t="str">
        <f>IF(DataInput[[#This Row],[80% BW]]="","",INDEX(MouseList[],MATCH(DataInput[[#This Row],[Mouse '#]],MouseList[Mouse '#],0),MATCH(DataInput[[#Headers],[Sort '#]],MouseList[#Headers],0)))</f>
        <v/>
      </c>
      <c r="E184" s="119" t="str">
        <f>IF(DataInput[[#This Row],[80% BW]]="","",INDEX(MouseList[],MATCH(DataInput[[#This Row],[Mouse '#]],MouseList[Mouse '#],0),MATCH(DataInput[[#Headers],[Group]],MouseList[#Headers],0)))</f>
        <v/>
      </c>
      <c r="F184" s="120" t="str">
        <f t="shared" si="10"/>
        <v>W</v>
      </c>
      <c r="G184" s="121" t="str">
        <f>IFERROR(IF(DataInput[[#This Row],[0]]="",IF(DataInput[[#This Row],[1]]=0,"",DataInput[[#This Row],[1]]*0.8),DataInput[[#This Row],[0]]*0.8),"")</f>
        <v/>
      </c>
      <c r="H184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184" s="215" t="e">
        <f>INDEX(MouseList[],MATCH(DataInput[[#This Row],[Mouse '#]],MouseList[Mouse '#],0),MATCH(DataInput[[#Headers],[Tx ends]],MouseList[#Headers],0))</f>
        <v>#N/A</v>
      </c>
      <c r="J184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184" s="219" t="e">
        <f>INDEX(MouseList[],MATCH(DataInput[[#This Row],[Mouse '#]],MouseList[Mouse '#],0),MATCH(DataInput[[#Headers],[Cage '#]],MouseList[#Headers],0))</f>
        <v>#N/A</v>
      </c>
      <c r="L184" s="123"/>
      <c r="M184" s="158"/>
      <c r="N184" s="122"/>
      <c r="O184" s="122"/>
      <c r="P184" s="122"/>
      <c r="Q184" s="122"/>
      <c r="R184" s="122"/>
      <c r="S184" s="122"/>
      <c r="T184" s="122"/>
      <c r="U184" s="122"/>
      <c r="V184" s="122"/>
      <c r="W184" s="122"/>
      <c r="X184" s="122"/>
      <c r="Y184" s="122"/>
      <c r="Z184" s="122"/>
      <c r="AA184" s="122"/>
      <c r="AB184" s="122"/>
      <c r="AC184" s="122"/>
      <c r="AD184" s="122"/>
      <c r="AE184" s="122"/>
      <c r="AF184" s="122"/>
      <c r="AG184" s="122"/>
      <c r="AH184" s="122"/>
      <c r="AI184" s="122"/>
      <c r="AJ184" s="122"/>
      <c r="AK184" s="122"/>
      <c r="AL184" s="122"/>
      <c r="AM184" s="122"/>
      <c r="AN184" s="122"/>
      <c r="AO184" s="122"/>
      <c r="AP184" s="122"/>
      <c r="AQ184" s="122"/>
      <c r="AR184" s="122"/>
      <c r="AS184" s="143"/>
      <c r="AT184" s="122"/>
      <c r="AU184" s="122"/>
      <c r="AV184" s="122"/>
      <c r="AW184" s="122"/>
      <c r="AX184" s="122"/>
      <c r="AY184" s="122"/>
      <c r="AZ184" s="122"/>
      <c r="BA184" s="122"/>
      <c r="BB184" s="122"/>
      <c r="BC184" s="122"/>
      <c r="BD184" s="122"/>
      <c r="BE184" s="122"/>
      <c r="BF184" s="222"/>
      <c r="BG184" s="9"/>
    </row>
    <row r="185" spans="1:59" ht="11.25">
      <c r="A185" s="10">
        <v>182</v>
      </c>
      <c r="B185" s="118">
        <f t="shared" si="9"/>
        <v>61</v>
      </c>
      <c r="C185" s="119" t="str">
        <f>IF(DataInput[[#This Row],[80% BW]]="","",INDEX(MouseList[],MATCH(DataInput[[#This Row],[Mouse '#]],MouseList[Mouse '#],0),MATCH(DataInput[[#Headers],[Tag '#]],MouseList[#Headers],0)))</f>
        <v/>
      </c>
      <c r="D185" s="119" t="str">
        <f>IF(DataInput[[#This Row],[80% BW]]="","",INDEX(MouseList[],MATCH(DataInput[[#This Row],[Mouse '#]],MouseList[Mouse '#],0),MATCH(DataInput[[#Headers],[Sort '#]],MouseList[#Headers],0)))</f>
        <v/>
      </c>
      <c r="E185" s="119" t="str">
        <f>IF(DataInput[[#This Row],[80% BW]]="","",INDEX(MouseList[],MATCH(DataInput[[#This Row],[Mouse '#]],MouseList[Mouse '#],0),MATCH(DataInput[[#Headers],[Group]],MouseList[#Headers],0)))</f>
        <v/>
      </c>
      <c r="F185" s="120" t="str">
        <f t="shared" si="10"/>
        <v>A</v>
      </c>
      <c r="G185" s="121" t="str">
        <f>IFERROR(IF(DataInput[[#This Row],[0]]="",IF(DataInput[[#This Row],[1]]=0,"",DataInput[[#This Row],[1]]*0.8),DataInput[[#This Row],[0]]*0.8),"")</f>
        <v/>
      </c>
      <c r="H185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185" s="215" t="e">
        <f>INDEX(MouseList[],MATCH(DataInput[[#This Row],[Mouse '#]],MouseList[Mouse '#],0),MATCH(DataInput[[#Headers],[Tx ends]],MouseList[#Headers],0))</f>
        <v>#N/A</v>
      </c>
      <c r="J185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185" s="219" t="e">
        <f>INDEX(MouseList[],MATCH(DataInput[[#This Row],[Mouse '#]],MouseList[Mouse '#],0),MATCH(DataInput[[#Headers],[Cage '#]],MouseList[#Headers],0))</f>
        <v>#N/A</v>
      </c>
      <c r="L185" s="123"/>
      <c r="M185" s="158"/>
      <c r="N185" s="122"/>
      <c r="O185" s="122"/>
      <c r="P185" s="122"/>
      <c r="Q185" s="122"/>
      <c r="R185" s="122"/>
      <c r="S185" s="122"/>
      <c r="T185" s="122"/>
      <c r="U185" s="122"/>
      <c r="V185" s="122"/>
      <c r="W185" s="122"/>
      <c r="X185" s="122"/>
      <c r="Y185" s="122"/>
      <c r="Z185" s="122"/>
      <c r="AA185" s="122"/>
      <c r="AB185" s="122"/>
      <c r="AC185" s="122"/>
      <c r="AD185" s="122"/>
      <c r="AE185" s="122"/>
      <c r="AF185" s="122"/>
      <c r="AG185" s="122"/>
      <c r="AH185" s="122"/>
      <c r="AI185" s="122"/>
      <c r="AJ185" s="122"/>
      <c r="AK185" s="122"/>
      <c r="AL185" s="122"/>
      <c r="AM185" s="122"/>
      <c r="AN185" s="122"/>
      <c r="AO185" s="122"/>
      <c r="AP185" s="122"/>
      <c r="AQ185" s="122"/>
      <c r="AR185" s="122"/>
      <c r="AS185" s="143"/>
      <c r="AT185" s="122"/>
      <c r="AU185" s="122"/>
      <c r="AV185" s="122"/>
      <c r="AW185" s="122"/>
      <c r="AX185" s="122"/>
      <c r="AY185" s="122"/>
      <c r="AZ185" s="122"/>
      <c r="BA185" s="122"/>
      <c r="BB185" s="122"/>
      <c r="BC185" s="122"/>
      <c r="BD185" s="122"/>
      <c r="BE185" s="122"/>
      <c r="BF185" s="222"/>
      <c r="BG185" s="9"/>
    </row>
    <row r="186" spans="1:59" ht="11.25">
      <c r="A186" s="10">
        <v>183</v>
      </c>
      <c r="B186" s="118">
        <f t="shared" si="9"/>
        <v>61</v>
      </c>
      <c r="C186" s="119" t="str">
        <f>IF(DataInput[[#This Row],[80% BW]]="","",INDEX(MouseList[],MATCH(DataInput[[#This Row],[Mouse '#]],MouseList[Mouse '#],0),MATCH(DataInput[[#Headers],[Tag '#]],MouseList[#Headers],0)))</f>
        <v/>
      </c>
      <c r="D186" s="119" t="str">
        <f>IF(DataInput[[#This Row],[80% BW]]="","",INDEX(MouseList[],MATCH(DataInput[[#This Row],[Mouse '#]],MouseList[Mouse '#],0),MATCH(DataInput[[#Headers],[Sort '#]],MouseList[#Headers],0)))</f>
        <v/>
      </c>
      <c r="E186" s="119" t="str">
        <f>IF(DataInput[[#This Row],[80% BW]]="","",INDEX(MouseList[],MATCH(DataInput[[#This Row],[Mouse '#]],MouseList[Mouse '#],0),MATCH(DataInput[[#Headers],[Group]],MouseList[#Headers],0)))</f>
        <v/>
      </c>
      <c r="F186" s="120" t="str">
        <f t="shared" si="10"/>
        <v>B</v>
      </c>
      <c r="G186" s="121" t="str">
        <f>IFERROR(IF(DataInput[[#This Row],[0]]="",IF(DataInput[[#This Row],[1]]=0,"",DataInput[[#This Row],[1]]*0.8),DataInput[[#This Row],[0]]*0.8),"")</f>
        <v/>
      </c>
      <c r="H186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186" s="215" t="e">
        <f>INDEX(MouseList[],MATCH(DataInput[[#This Row],[Mouse '#]],MouseList[Mouse '#],0),MATCH(DataInput[[#Headers],[Tx ends]],MouseList[#Headers],0))</f>
        <v>#N/A</v>
      </c>
      <c r="J186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186" s="219" t="e">
        <f>INDEX(MouseList[],MATCH(DataInput[[#This Row],[Mouse '#]],MouseList[Mouse '#],0),MATCH(DataInput[[#Headers],[Cage '#]],MouseList[#Headers],0))</f>
        <v>#N/A</v>
      </c>
      <c r="L186" s="123"/>
      <c r="M186" s="158"/>
      <c r="N186" s="122"/>
      <c r="O186" s="122"/>
      <c r="P186" s="122"/>
      <c r="Q186" s="122"/>
      <c r="R186" s="122"/>
      <c r="S186" s="122"/>
      <c r="T186" s="122"/>
      <c r="U186" s="122"/>
      <c r="V186" s="122"/>
      <c r="W186" s="122"/>
      <c r="X186" s="122"/>
      <c r="Y186" s="122"/>
      <c r="Z186" s="122"/>
      <c r="AA186" s="122"/>
      <c r="AB186" s="122"/>
      <c r="AC186" s="122"/>
      <c r="AD186" s="122"/>
      <c r="AE186" s="122"/>
      <c r="AF186" s="122"/>
      <c r="AG186" s="122"/>
      <c r="AH186" s="122"/>
      <c r="AI186" s="122"/>
      <c r="AJ186" s="122"/>
      <c r="AK186" s="122"/>
      <c r="AL186" s="122"/>
      <c r="AM186" s="122"/>
      <c r="AN186" s="122"/>
      <c r="AO186" s="122"/>
      <c r="AP186" s="122"/>
      <c r="AQ186" s="122"/>
      <c r="AR186" s="122"/>
      <c r="AS186" s="143"/>
      <c r="AT186" s="122"/>
      <c r="AU186" s="122"/>
      <c r="AV186" s="122"/>
      <c r="AW186" s="122"/>
      <c r="AX186" s="122"/>
      <c r="AY186" s="122"/>
      <c r="AZ186" s="122"/>
      <c r="BA186" s="122"/>
      <c r="BB186" s="122"/>
      <c r="BC186" s="122"/>
      <c r="BD186" s="122"/>
      <c r="BE186" s="122"/>
      <c r="BF186" s="222"/>
      <c r="BG186" s="9"/>
    </row>
    <row r="187" spans="1:59" ht="11.25">
      <c r="A187" s="10">
        <v>184</v>
      </c>
      <c r="B187" s="118">
        <f t="shared" si="9"/>
        <v>62</v>
      </c>
      <c r="C187" s="119" t="str">
        <f>IF(DataInput[[#This Row],[80% BW]]="","",INDEX(MouseList[],MATCH(DataInput[[#This Row],[Mouse '#]],MouseList[Mouse '#],0),MATCH(DataInput[[#Headers],[Tag '#]],MouseList[#Headers],0)))</f>
        <v/>
      </c>
      <c r="D187" s="119" t="str">
        <f>IF(DataInput[[#This Row],[80% BW]]="","",INDEX(MouseList[],MATCH(DataInput[[#This Row],[Mouse '#]],MouseList[Mouse '#],0),MATCH(DataInput[[#Headers],[Sort '#]],MouseList[#Headers],0)))</f>
        <v/>
      </c>
      <c r="E187" s="119" t="str">
        <f>IF(DataInput[[#This Row],[80% BW]]="","",INDEX(MouseList[],MATCH(DataInput[[#This Row],[Mouse '#]],MouseList[Mouse '#],0),MATCH(DataInput[[#Headers],[Group]],MouseList[#Headers],0)))</f>
        <v/>
      </c>
      <c r="F187" s="120" t="str">
        <f t="shared" si="10"/>
        <v>W</v>
      </c>
      <c r="G187" s="121" t="str">
        <f>IFERROR(IF(DataInput[[#This Row],[0]]="",IF(DataInput[[#This Row],[1]]=0,"",DataInput[[#This Row],[1]]*0.8),DataInput[[#This Row],[0]]*0.8),"")</f>
        <v/>
      </c>
      <c r="H187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187" s="215" t="e">
        <f>INDEX(MouseList[],MATCH(DataInput[[#This Row],[Mouse '#]],MouseList[Mouse '#],0),MATCH(DataInput[[#Headers],[Tx ends]],MouseList[#Headers],0))</f>
        <v>#N/A</v>
      </c>
      <c r="J187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187" s="219" t="e">
        <f>INDEX(MouseList[],MATCH(DataInput[[#This Row],[Mouse '#]],MouseList[Mouse '#],0),MATCH(DataInput[[#Headers],[Cage '#]],MouseList[#Headers],0))</f>
        <v>#N/A</v>
      </c>
      <c r="L187" s="123"/>
      <c r="M187" s="158"/>
      <c r="N187" s="122"/>
      <c r="O187" s="122"/>
      <c r="P187" s="122"/>
      <c r="Q187" s="122"/>
      <c r="R187" s="122"/>
      <c r="S187" s="122"/>
      <c r="T187" s="122"/>
      <c r="U187" s="122"/>
      <c r="V187" s="122"/>
      <c r="W187" s="122"/>
      <c r="X187" s="122"/>
      <c r="Y187" s="122"/>
      <c r="Z187" s="122"/>
      <c r="AA187" s="122"/>
      <c r="AB187" s="122"/>
      <c r="AC187" s="122"/>
      <c r="AD187" s="122"/>
      <c r="AE187" s="122"/>
      <c r="AF187" s="122"/>
      <c r="AG187" s="122"/>
      <c r="AH187" s="122"/>
      <c r="AI187" s="122"/>
      <c r="AJ187" s="122"/>
      <c r="AK187" s="122"/>
      <c r="AL187" s="122"/>
      <c r="AM187" s="122"/>
      <c r="AN187" s="122"/>
      <c r="AO187" s="122"/>
      <c r="AP187" s="122"/>
      <c r="AQ187" s="122"/>
      <c r="AR187" s="122"/>
      <c r="AS187" s="143"/>
      <c r="AT187" s="122"/>
      <c r="AU187" s="122"/>
      <c r="AV187" s="122"/>
      <c r="AW187" s="122"/>
      <c r="AX187" s="122"/>
      <c r="AY187" s="122"/>
      <c r="AZ187" s="122"/>
      <c r="BA187" s="122"/>
      <c r="BB187" s="122"/>
      <c r="BC187" s="122"/>
      <c r="BD187" s="122"/>
      <c r="BE187" s="122"/>
      <c r="BF187" s="222"/>
      <c r="BG187" s="9"/>
    </row>
    <row r="188" spans="1:59" ht="11.25">
      <c r="A188" s="10">
        <v>185</v>
      </c>
      <c r="B188" s="118">
        <f t="shared" si="9"/>
        <v>62</v>
      </c>
      <c r="C188" s="119" t="str">
        <f>IF(DataInput[[#This Row],[80% BW]]="","",INDEX(MouseList[],MATCH(DataInput[[#This Row],[Mouse '#]],MouseList[Mouse '#],0),MATCH(DataInput[[#Headers],[Tag '#]],MouseList[#Headers],0)))</f>
        <v/>
      </c>
      <c r="D188" s="119" t="str">
        <f>IF(DataInput[[#This Row],[80% BW]]="","",INDEX(MouseList[],MATCH(DataInput[[#This Row],[Mouse '#]],MouseList[Mouse '#],0),MATCH(DataInput[[#Headers],[Sort '#]],MouseList[#Headers],0)))</f>
        <v/>
      </c>
      <c r="E188" s="119" t="str">
        <f>IF(DataInput[[#This Row],[80% BW]]="","",INDEX(MouseList[],MATCH(DataInput[[#This Row],[Mouse '#]],MouseList[Mouse '#],0),MATCH(DataInput[[#Headers],[Group]],MouseList[#Headers],0)))</f>
        <v/>
      </c>
      <c r="F188" s="120" t="str">
        <f t="shared" si="10"/>
        <v>A</v>
      </c>
      <c r="G188" s="121" t="str">
        <f>IFERROR(IF(DataInput[[#This Row],[0]]="",IF(DataInput[[#This Row],[1]]=0,"",DataInput[[#This Row],[1]]*0.8),DataInput[[#This Row],[0]]*0.8),"")</f>
        <v/>
      </c>
      <c r="H188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188" s="215" t="e">
        <f>INDEX(MouseList[],MATCH(DataInput[[#This Row],[Mouse '#]],MouseList[Mouse '#],0),MATCH(DataInput[[#Headers],[Tx ends]],MouseList[#Headers],0))</f>
        <v>#N/A</v>
      </c>
      <c r="J188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188" s="219" t="e">
        <f>INDEX(MouseList[],MATCH(DataInput[[#This Row],[Mouse '#]],MouseList[Mouse '#],0),MATCH(DataInput[[#Headers],[Cage '#]],MouseList[#Headers],0))</f>
        <v>#N/A</v>
      </c>
      <c r="L188" s="123"/>
      <c r="M188" s="158"/>
      <c r="N188" s="122"/>
      <c r="O188" s="122"/>
      <c r="P188" s="122"/>
      <c r="Q188" s="122"/>
      <c r="R188" s="122"/>
      <c r="S188" s="122"/>
      <c r="T188" s="122"/>
      <c r="U188" s="122"/>
      <c r="V188" s="122"/>
      <c r="W188" s="122"/>
      <c r="X188" s="122"/>
      <c r="Y188" s="122"/>
      <c r="Z188" s="122"/>
      <c r="AA188" s="122"/>
      <c r="AB188" s="122"/>
      <c r="AC188" s="122"/>
      <c r="AD188" s="122"/>
      <c r="AE188" s="122"/>
      <c r="AF188" s="122"/>
      <c r="AG188" s="122"/>
      <c r="AH188" s="122"/>
      <c r="AI188" s="122"/>
      <c r="AJ188" s="122"/>
      <c r="AK188" s="122"/>
      <c r="AL188" s="122"/>
      <c r="AM188" s="122"/>
      <c r="AN188" s="122"/>
      <c r="AO188" s="122"/>
      <c r="AP188" s="122"/>
      <c r="AQ188" s="122"/>
      <c r="AR188" s="122"/>
      <c r="AS188" s="143"/>
      <c r="AT188" s="122"/>
      <c r="AU188" s="122"/>
      <c r="AV188" s="122"/>
      <c r="AW188" s="122"/>
      <c r="AX188" s="122"/>
      <c r="AY188" s="122"/>
      <c r="AZ188" s="122"/>
      <c r="BA188" s="122"/>
      <c r="BB188" s="122"/>
      <c r="BC188" s="122"/>
      <c r="BD188" s="122"/>
      <c r="BE188" s="122"/>
      <c r="BF188" s="222"/>
      <c r="BG188" s="9"/>
    </row>
    <row r="189" spans="1:59" ht="11.25">
      <c r="A189" s="10">
        <v>186</v>
      </c>
      <c r="B189" s="118">
        <f t="shared" si="9"/>
        <v>62</v>
      </c>
      <c r="C189" s="119" t="str">
        <f>IF(DataInput[[#This Row],[80% BW]]="","",INDEX(MouseList[],MATCH(DataInput[[#This Row],[Mouse '#]],MouseList[Mouse '#],0),MATCH(DataInput[[#Headers],[Tag '#]],MouseList[#Headers],0)))</f>
        <v/>
      </c>
      <c r="D189" s="119" t="str">
        <f>IF(DataInput[[#This Row],[80% BW]]="","",INDEX(MouseList[],MATCH(DataInput[[#This Row],[Mouse '#]],MouseList[Mouse '#],0),MATCH(DataInput[[#Headers],[Sort '#]],MouseList[#Headers],0)))</f>
        <v/>
      </c>
      <c r="E189" s="119" t="str">
        <f>IF(DataInput[[#This Row],[80% BW]]="","",INDEX(MouseList[],MATCH(DataInput[[#This Row],[Mouse '#]],MouseList[Mouse '#],0),MATCH(DataInput[[#Headers],[Group]],MouseList[#Headers],0)))</f>
        <v/>
      </c>
      <c r="F189" s="120" t="str">
        <f t="shared" si="10"/>
        <v>B</v>
      </c>
      <c r="G189" s="121" t="str">
        <f>IFERROR(IF(DataInput[[#This Row],[0]]="",IF(DataInput[[#This Row],[1]]=0,"",DataInput[[#This Row],[1]]*0.8),DataInput[[#This Row],[0]]*0.8),"")</f>
        <v/>
      </c>
      <c r="H189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189" s="215" t="e">
        <f>INDEX(MouseList[],MATCH(DataInput[[#This Row],[Mouse '#]],MouseList[Mouse '#],0),MATCH(DataInput[[#Headers],[Tx ends]],MouseList[#Headers],0))</f>
        <v>#N/A</v>
      </c>
      <c r="J189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189" s="219" t="e">
        <f>INDEX(MouseList[],MATCH(DataInput[[#This Row],[Mouse '#]],MouseList[Mouse '#],0),MATCH(DataInput[[#Headers],[Cage '#]],MouseList[#Headers],0))</f>
        <v>#N/A</v>
      </c>
      <c r="L189" s="123"/>
      <c r="M189" s="158"/>
      <c r="N189" s="122"/>
      <c r="O189" s="122"/>
      <c r="P189" s="122"/>
      <c r="Q189" s="122"/>
      <c r="R189" s="122"/>
      <c r="S189" s="122"/>
      <c r="T189" s="122"/>
      <c r="U189" s="122"/>
      <c r="V189" s="122"/>
      <c r="W189" s="122"/>
      <c r="X189" s="122"/>
      <c r="Y189" s="122"/>
      <c r="Z189" s="122"/>
      <c r="AA189" s="122"/>
      <c r="AB189" s="122"/>
      <c r="AC189" s="122"/>
      <c r="AD189" s="122"/>
      <c r="AE189" s="122"/>
      <c r="AF189" s="122"/>
      <c r="AG189" s="122"/>
      <c r="AH189" s="122"/>
      <c r="AI189" s="122"/>
      <c r="AJ189" s="122"/>
      <c r="AK189" s="122"/>
      <c r="AL189" s="122"/>
      <c r="AM189" s="122"/>
      <c r="AN189" s="122"/>
      <c r="AO189" s="122"/>
      <c r="AP189" s="122"/>
      <c r="AQ189" s="122"/>
      <c r="AR189" s="122"/>
      <c r="AS189" s="143"/>
      <c r="AT189" s="122"/>
      <c r="AU189" s="122"/>
      <c r="AV189" s="122"/>
      <c r="AW189" s="122"/>
      <c r="AX189" s="122"/>
      <c r="AY189" s="122"/>
      <c r="AZ189" s="122"/>
      <c r="BA189" s="122"/>
      <c r="BB189" s="122"/>
      <c r="BC189" s="122"/>
      <c r="BD189" s="122"/>
      <c r="BE189" s="122"/>
      <c r="BF189" s="222"/>
      <c r="BG189" s="9"/>
    </row>
    <row r="190" spans="1:59" ht="11.25">
      <c r="A190" s="10">
        <v>187</v>
      </c>
      <c r="B190" s="118">
        <f t="shared" si="9"/>
        <v>63</v>
      </c>
      <c r="C190" s="119" t="str">
        <f>IF(DataInput[[#This Row],[80% BW]]="","",INDEX(MouseList[],MATCH(DataInput[[#This Row],[Mouse '#]],MouseList[Mouse '#],0),MATCH(DataInput[[#Headers],[Tag '#]],MouseList[#Headers],0)))</f>
        <v/>
      </c>
      <c r="D190" s="119" t="str">
        <f>IF(DataInput[[#This Row],[80% BW]]="","",INDEX(MouseList[],MATCH(DataInput[[#This Row],[Mouse '#]],MouseList[Mouse '#],0),MATCH(DataInput[[#Headers],[Sort '#]],MouseList[#Headers],0)))</f>
        <v/>
      </c>
      <c r="E190" s="119" t="str">
        <f>IF(DataInput[[#This Row],[80% BW]]="","",INDEX(MouseList[],MATCH(DataInput[[#This Row],[Mouse '#]],MouseList[Mouse '#],0),MATCH(DataInput[[#Headers],[Group]],MouseList[#Headers],0)))</f>
        <v/>
      </c>
      <c r="F190" s="120" t="str">
        <f t="shared" si="10"/>
        <v>W</v>
      </c>
      <c r="G190" s="121" t="str">
        <f>IFERROR(IF(DataInput[[#This Row],[0]]="",IF(DataInput[[#This Row],[1]]=0,"",DataInput[[#This Row],[1]]*0.8),DataInput[[#This Row],[0]]*0.8),"")</f>
        <v/>
      </c>
      <c r="H190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190" s="215" t="e">
        <f>INDEX(MouseList[],MATCH(DataInput[[#This Row],[Mouse '#]],MouseList[Mouse '#],0),MATCH(DataInput[[#Headers],[Tx ends]],MouseList[#Headers],0))</f>
        <v>#N/A</v>
      </c>
      <c r="J190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190" s="219" t="e">
        <f>INDEX(MouseList[],MATCH(DataInput[[#This Row],[Mouse '#]],MouseList[Mouse '#],0),MATCH(DataInput[[#Headers],[Cage '#]],MouseList[#Headers],0))</f>
        <v>#N/A</v>
      </c>
      <c r="L190" s="123"/>
      <c r="M190" s="158"/>
      <c r="N190" s="122"/>
      <c r="O190" s="122"/>
      <c r="P190" s="122"/>
      <c r="Q190" s="122"/>
      <c r="R190" s="122"/>
      <c r="S190" s="122"/>
      <c r="T190" s="122"/>
      <c r="U190" s="122"/>
      <c r="V190" s="122"/>
      <c r="W190" s="122"/>
      <c r="X190" s="122"/>
      <c r="Y190" s="122"/>
      <c r="Z190" s="122"/>
      <c r="AA190" s="122"/>
      <c r="AB190" s="122"/>
      <c r="AC190" s="122"/>
      <c r="AD190" s="122"/>
      <c r="AE190" s="122"/>
      <c r="AF190" s="122"/>
      <c r="AG190" s="122"/>
      <c r="AH190" s="122"/>
      <c r="AI190" s="122"/>
      <c r="AJ190" s="122"/>
      <c r="AK190" s="122"/>
      <c r="AL190" s="122"/>
      <c r="AM190" s="122"/>
      <c r="AN190" s="122"/>
      <c r="AO190" s="122"/>
      <c r="AP190" s="122"/>
      <c r="AQ190" s="122"/>
      <c r="AR190" s="122"/>
      <c r="AS190" s="143"/>
      <c r="AT190" s="122"/>
      <c r="AU190" s="122"/>
      <c r="AV190" s="122"/>
      <c r="AW190" s="122"/>
      <c r="AX190" s="122"/>
      <c r="AY190" s="122"/>
      <c r="AZ190" s="122"/>
      <c r="BA190" s="122"/>
      <c r="BB190" s="122"/>
      <c r="BC190" s="122"/>
      <c r="BD190" s="122"/>
      <c r="BE190" s="122"/>
      <c r="BF190" s="222"/>
      <c r="BG190" s="9"/>
    </row>
    <row r="191" spans="1:59" ht="11.25">
      <c r="A191" s="10">
        <v>188</v>
      </c>
      <c r="B191" s="118">
        <f t="shared" si="9"/>
        <v>63</v>
      </c>
      <c r="C191" s="119" t="str">
        <f>IF(DataInput[[#This Row],[80% BW]]="","",INDEX(MouseList[],MATCH(DataInput[[#This Row],[Mouse '#]],MouseList[Mouse '#],0),MATCH(DataInput[[#Headers],[Tag '#]],MouseList[#Headers],0)))</f>
        <v/>
      </c>
      <c r="D191" s="119" t="str">
        <f>IF(DataInput[[#This Row],[80% BW]]="","",INDEX(MouseList[],MATCH(DataInput[[#This Row],[Mouse '#]],MouseList[Mouse '#],0),MATCH(DataInput[[#Headers],[Sort '#]],MouseList[#Headers],0)))</f>
        <v/>
      </c>
      <c r="E191" s="119" t="str">
        <f>IF(DataInput[[#This Row],[80% BW]]="","",INDEX(MouseList[],MATCH(DataInput[[#This Row],[Mouse '#]],MouseList[Mouse '#],0),MATCH(DataInput[[#Headers],[Group]],MouseList[#Headers],0)))</f>
        <v/>
      </c>
      <c r="F191" s="120" t="str">
        <f t="shared" si="10"/>
        <v>A</v>
      </c>
      <c r="G191" s="121" t="str">
        <f>IFERROR(IF(DataInput[[#This Row],[0]]="",IF(DataInput[[#This Row],[1]]=0,"",DataInput[[#This Row],[1]]*0.8),DataInput[[#This Row],[0]]*0.8),"")</f>
        <v/>
      </c>
      <c r="H191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191" s="215" t="e">
        <f>INDEX(MouseList[],MATCH(DataInput[[#This Row],[Mouse '#]],MouseList[Mouse '#],0),MATCH(DataInput[[#Headers],[Tx ends]],MouseList[#Headers],0))</f>
        <v>#N/A</v>
      </c>
      <c r="J191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191" s="219" t="e">
        <f>INDEX(MouseList[],MATCH(DataInput[[#This Row],[Mouse '#]],MouseList[Mouse '#],0),MATCH(DataInput[[#Headers],[Cage '#]],MouseList[#Headers],0))</f>
        <v>#N/A</v>
      </c>
      <c r="L191" s="123"/>
      <c r="M191" s="158"/>
      <c r="N191" s="122"/>
      <c r="O191" s="122"/>
      <c r="P191" s="122"/>
      <c r="Q191" s="122"/>
      <c r="R191" s="122"/>
      <c r="S191" s="122"/>
      <c r="T191" s="122"/>
      <c r="U191" s="122"/>
      <c r="V191" s="122"/>
      <c r="W191" s="122"/>
      <c r="X191" s="122"/>
      <c r="Y191" s="122"/>
      <c r="Z191" s="122"/>
      <c r="AA191" s="122"/>
      <c r="AB191" s="122"/>
      <c r="AC191" s="122"/>
      <c r="AD191" s="122"/>
      <c r="AE191" s="122"/>
      <c r="AF191" s="122"/>
      <c r="AG191" s="122"/>
      <c r="AH191" s="122"/>
      <c r="AI191" s="122"/>
      <c r="AJ191" s="122"/>
      <c r="AK191" s="122"/>
      <c r="AL191" s="122"/>
      <c r="AM191" s="122"/>
      <c r="AN191" s="122"/>
      <c r="AO191" s="122"/>
      <c r="AP191" s="122"/>
      <c r="AQ191" s="122"/>
      <c r="AR191" s="122"/>
      <c r="AS191" s="143"/>
      <c r="AT191" s="122"/>
      <c r="AU191" s="122"/>
      <c r="AV191" s="122"/>
      <c r="AW191" s="122"/>
      <c r="AX191" s="122"/>
      <c r="AY191" s="122"/>
      <c r="AZ191" s="122"/>
      <c r="BA191" s="122"/>
      <c r="BB191" s="122"/>
      <c r="BC191" s="122"/>
      <c r="BD191" s="122"/>
      <c r="BE191" s="122"/>
      <c r="BF191" s="222"/>
      <c r="BG191" s="9"/>
    </row>
    <row r="192" spans="1:59" ht="11.25">
      <c r="A192" s="10">
        <v>189</v>
      </c>
      <c r="B192" s="118">
        <f t="shared" si="9"/>
        <v>63</v>
      </c>
      <c r="C192" s="119" t="str">
        <f>IF(DataInput[[#This Row],[80% BW]]="","",INDEX(MouseList[],MATCH(DataInput[[#This Row],[Mouse '#]],MouseList[Mouse '#],0),MATCH(DataInput[[#Headers],[Tag '#]],MouseList[#Headers],0)))</f>
        <v/>
      </c>
      <c r="D192" s="119" t="str">
        <f>IF(DataInput[[#This Row],[80% BW]]="","",INDEX(MouseList[],MATCH(DataInput[[#This Row],[Mouse '#]],MouseList[Mouse '#],0),MATCH(DataInput[[#Headers],[Sort '#]],MouseList[#Headers],0)))</f>
        <v/>
      </c>
      <c r="E192" s="119" t="str">
        <f>IF(DataInput[[#This Row],[80% BW]]="","",INDEX(MouseList[],MATCH(DataInput[[#This Row],[Mouse '#]],MouseList[Mouse '#],0),MATCH(DataInput[[#Headers],[Group]],MouseList[#Headers],0)))</f>
        <v/>
      </c>
      <c r="F192" s="120" t="str">
        <f t="shared" si="10"/>
        <v>B</v>
      </c>
      <c r="G192" s="121" t="str">
        <f>IFERROR(IF(DataInput[[#This Row],[0]]="",IF(DataInput[[#This Row],[1]]=0,"",DataInput[[#This Row],[1]]*0.8),DataInput[[#This Row],[0]]*0.8),"")</f>
        <v/>
      </c>
      <c r="H192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192" s="215" t="e">
        <f>INDEX(MouseList[],MATCH(DataInput[[#This Row],[Mouse '#]],MouseList[Mouse '#],0),MATCH(DataInput[[#Headers],[Tx ends]],MouseList[#Headers],0))</f>
        <v>#N/A</v>
      </c>
      <c r="J192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192" s="219" t="e">
        <f>INDEX(MouseList[],MATCH(DataInput[[#This Row],[Mouse '#]],MouseList[Mouse '#],0),MATCH(DataInput[[#Headers],[Cage '#]],MouseList[#Headers],0))</f>
        <v>#N/A</v>
      </c>
      <c r="L192" s="123"/>
      <c r="M192" s="158"/>
      <c r="N192" s="122"/>
      <c r="O192" s="122"/>
      <c r="P192" s="122"/>
      <c r="Q192" s="122"/>
      <c r="R192" s="122"/>
      <c r="S192" s="122"/>
      <c r="T192" s="122"/>
      <c r="U192" s="122"/>
      <c r="V192" s="122"/>
      <c r="W192" s="122"/>
      <c r="X192" s="122"/>
      <c r="Y192" s="122"/>
      <c r="Z192" s="122"/>
      <c r="AA192" s="122"/>
      <c r="AB192" s="122"/>
      <c r="AC192" s="122"/>
      <c r="AD192" s="122"/>
      <c r="AE192" s="122"/>
      <c r="AF192" s="122"/>
      <c r="AG192" s="122"/>
      <c r="AH192" s="122"/>
      <c r="AI192" s="122"/>
      <c r="AJ192" s="122"/>
      <c r="AK192" s="122"/>
      <c r="AL192" s="122"/>
      <c r="AM192" s="122"/>
      <c r="AN192" s="122"/>
      <c r="AO192" s="122"/>
      <c r="AP192" s="122"/>
      <c r="AQ192" s="122"/>
      <c r="AR192" s="122"/>
      <c r="AS192" s="143"/>
      <c r="AT192" s="122"/>
      <c r="AU192" s="122"/>
      <c r="AV192" s="122"/>
      <c r="AW192" s="122"/>
      <c r="AX192" s="122"/>
      <c r="AY192" s="122"/>
      <c r="AZ192" s="122"/>
      <c r="BA192" s="122"/>
      <c r="BB192" s="122"/>
      <c r="BC192" s="122"/>
      <c r="BD192" s="122"/>
      <c r="BE192" s="122"/>
      <c r="BF192" s="222"/>
      <c r="BG192" s="9"/>
    </row>
    <row r="193" spans="1:59" ht="11.25">
      <c r="A193" s="10">
        <v>190</v>
      </c>
      <c r="B193" s="118">
        <f t="shared" si="9"/>
        <v>64</v>
      </c>
      <c r="C193" s="119" t="str">
        <f>IF(DataInput[[#This Row],[80% BW]]="","",INDEX(MouseList[],MATCH(DataInput[[#This Row],[Mouse '#]],MouseList[Mouse '#],0),MATCH(DataInput[[#Headers],[Tag '#]],MouseList[#Headers],0)))</f>
        <v/>
      </c>
      <c r="D193" s="119" t="str">
        <f>IF(DataInput[[#This Row],[80% BW]]="","",INDEX(MouseList[],MATCH(DataInput[[#This Row],[Mouse '#]],MouseList[Mouse '#],0),MATCH(DataInput[[#Headers],[Sort '#]],MouseList[#Headers],0)))</f>
        <v/>
      </c>
      <c r="E193" s="119" t="str">
        <f>IF(DataInput[[#This Row],[80% BW]]="","",INDEX(MouseList[],MATCH(DataInput[[#This Row],[Mouse '#]],MouseList[Mouse '#],0),MATCH(DataInput[[#Headers],[Group]],MouseList[#Headers],0)))</f>
        <v/>
      </c>
      <c r="F193" s="120" t="str">
        <f t="shared" si="10"/>
        <v>W</v>
      </c>
      <c r="G193" s="121" t="str">
        <f>IFERROR(IF(DataInput[[#This Row],[0]]="",IF(DataInput[[#This Row],[1]]=0,"",DataInput[[#This Row],[1]]*0.8),DataInput[[#This Row],[0]]*0.8),"")</f>
        <v/>
      </c>
      <c r="H193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193" s="215" t="e">
        <f>INDEX(MouseList[],MATCH(DataInput[[#This Row],[Mouse '#]],MouseList[Mouse '#],0),MATCH(DataInput[[#Headers],[Tx ends]],MouseList[#Headers],0))</f>
        <v>#N/A</v>
      </c>
      <c r="J193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193" s="219" t="e">
        <f>INDEX(MouseList[],MATCH(DataInput[[#This Row],[Mouse '#]],MouseList[Mouse '#],0),MATCH(DataInput[[#Headers],[Cage '#]],MouseList[#Headers],0))</f>
        <v>#N/A</v>
      </c>
      <c r="L193" s="123"/>
      <c r="M193" s="158"/>
      <c r="N193" s="122"/>
      <c r="O193" s="122"/>
      <c r="P193" s="122"/>
      <c r="Q193" s="122"/>
      <c r="R193" s="122"/>
      <c r="S193" s="122"/>
      <c r="T193" s="122"/>
      <c r="U193" s="122"/>
      <c r="V193" s="122"/>
      <c r="W193" s="122"/>
      <c r="X193" s="122"/>
      <c r="Y193" s="122"/>
      <c r="Z193" s="122"/>
      <c r="AA193" s="122"/>
      <c r="AB193" s="122"/>
      <c r="AC193" s="122"/>
      <c r="AD193" s="122"/>
      <c r="AE193" s="122"/>
      <c r="AF193" s="122"/>
      <c r="AG193" s="122"/>
      <c r="AH193" s="122"/>
      <c r="AI193" s="122"/>
      <c r="AJ193" s="122"/>
      <c r="AK193" s="122"/>
      <c r="AL193" s="122"/>
      <c r="AM193" s="122"/>
      <c r="AN193" s="122"/>
      <c r="AO193" s="122"/>
      <c r="AP193" s="122"/>
      <c r="AQ193" s="122"/>
      <c r="AR193" s="122"/>
      <c r="AS193" s="143"/>
      <c r="AT193" s="122"/>
      <c r="AU193" s="122"/>
      <c r="AV193" s="122"/>
      <c r="AW193" s="122"/>
      <c r="AX193" s="122"/>
      <c r="AY193" s="122"/>
      <c r="AZ193" s="122"/>
      <c r="BA193" s="122"/>
      <c r="BB193" s="122"/>
      <c r="BC193" s="122"/>
      <c r="BD193" s="122"/>
      <c r="BE193" s="122"/>
      <c r="BF193" s="222"/>
      <c r="BG193" s="9"/>
    </row>
    <row r="194" spans="1:59" ht="11.25">
      <c r="A194" s="10">
        <v>191</v>
      </c>
      <c r="B194" s="118">
        <f t="shared" si="9"/>
        <v>64</v>
      </c>
      <c r="C194" s="119" t="str">
        <f>IF(DataInput[[#This Row],[80% BW]]="","",INDEX(MouseList[],MATCH(DataInput[[#This Row],[Mouse '#]],MouseList[Mouse '#],0),MATCH(DataInput[[#Headers],[Tag '#]],MouseList[#Headers],0)))</f>
        <v/>
      </c>
      <c r="D194" s="119" t="str">
        <f>IF(DataInput[[#This Row],[80% BW]]="","",INDEX(MouseList[],MATCH(DataInput[[#This Row],[Mouse '#]],MouseList[Mouse '#],0),MATCH(DataInput[[#Headers],[Sort '#]],MouseList[#Headers],0)))</f>
        <v/>
      </c>
      <c r="E194" s="119" t="str">
        <f>IF(DataInput[[#This Row],[80% BW]]="","",INDEX(MouseList[],MATCH(DataInput[[#This Row],[Mouse '#]],MouseList[Mouse '#],0),MATCH(DataInput[[#Headers],[Group]],MouseList[#Headers],0)))</f>
        <v/>
      </c>
      <c r="F194" s="120" t="str">
        <f t="shared" si="10"/>
        <v>A</v>
      </c>
      <c r="G194" s="121" t="str">
        <f>IFERROR(IF(DataInput[[#This Row],[0]]="",IF(DataInput[[#This Row],[1]]=0,"",DataInput[[#This Row],[1]]*0.8),DataInput[[#This Row],[0]]*0.8),"")</f>
        <v/>
      </c>
      <c r="H194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194" s="215" t="e">
        <f>INDEX(MouseList[],MATCH(DataInput[[#This Row],[Mouse '#]],MouseList[Mouse '#],0),MATCH(DataInput[[#Headers],[Tx ends]],MouseList[#Headers],0))</f>
        <v>#N/A</v>
      </c>
      <c r="J194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194" s="219" t="e">
        <f>INDEX(MouseList[],MATCH(DataInput[[#This Row],[Mouse '#]],MouseList[Mouse '#],0),MATCH(DataInput[[#Headers],[Cage '#]],MouseList[#Headers],0))</f>
        <v>#N/A</v>
      </c>
      <c r="L194" s="123"/>
      <c r="M194" s="158"/>
      <c r="N194" s="122"/>
      <c r="O194" s="122"/>
      <c r="P194" s="122"/>
      <c r="Q194" s="122"/>
      <c r="R194" s="122"/>
      <c r="S194" s="122"/>
      <c r="T194" s="122"/>
      <c r="U194" s="122"/>
      <c r="V194" s="122"/>
      <c r="W194" s="122"/>
      <c r="X194" s="122"/>
      <c r="Y194" s="122"/>
      <c r="Z194" s="122"/>
      <c r="AA194" s="122"/>
      <c r="AB194" s="122"/>
      <c r="AC194" s="122"/>
      <c r="AD194" s="122"/>
      <c r="AE194" s="122"/>
      <c r="AF194" s="122"/>
      <c r="AG194" s="122"/>
      <c r="AH194" s="122"/>
      <c r="AI194" s="122"/>
      <c r="AJ194" s="122"/>
      <c r="AK194" s="122"/>
      <c r="AL194" s="122"/>
      <c r="AM194" s="122"/>
      <c r="AN194" s="122"/>
      <c r="AO194" s="122"/>
      <c r="AP194" s="122"/>
      <c r="AQ194" s="122"/>
      <c r="AR194" s="122"/>
      <c r="AS194" s="143"/>
      <c r="AT194" s="122"/>
      <c r="AU194" s="122"/>
      <c r="AV194" s="122"/>
      <c r="AW194" s="122"/>
      <c r="AX194" s="122"/>
      <c r="AY194" s="122"/>
      <c r="AZ194" s="122"/>
      <c r="BA194" s="122"/>
      <c r="BB194" s="122"/>
      <c r="BC194" s="122"/>
      <c r="BD194" s="122"/>
      <c r="BE194" s="122"/>
      <c r="BF194" s="222"/>
      <c r="BG194" s="9"/>
    </row>
    <row r="195" spans="1:59" ht="11.25">
      <c r="A195" s="10">
        <v>192</v>
      </c>
      <c r="B195" s="118">
        <f t="shared" si="9"/>
        <v>64</v>
      </c>
      <c r="C195" s="119" t="str">
        <f>IF(DataInput[[#This Row],[80% BW]]="","",INDEX(MouseList[],MATCH(DataInput[[#This Row],[Mouse '#]],MouseList[Mouse '#],0),MATCH(DataInput[[#Headers],[Tag '#]],MouseList[#Headers],0)))</f>
        <v/>
      </c>
      <c r="D195" s="119" t="str">
        <f>IF(DataInput[[#This Row],[80% BW]]="","",INDEX(MouseList[],MATCH(DataInput[[#This Row],[Mouse '#]],MouseList[Mouse '#],0),MATCH(DataInput[[#Headers],[Sort '#]],MouseList[#Headers],0)))</f>
        <v/>
      </c>
      <c r="E195" s="119" t="str">
        <f>IF(DataInput[[#This Row],[80% BW]]="","",INDEX(MouseList[],MATCH(DataInput[[#This Row],[Mouse '#]],MouseList[Mouse '#],0),MATCH(DataInput[[#Headers],[Group]],MouseList[#Headers],0)))</f>
        <v/>
      </c>
      <c r="F195" s="120" t="str">
        <f t="shared" si="10"/>
        <v>B</v>
      </c>
      <c r="G195" s="121" t="str">
        <f>IFERROR(IF(DataInput[[#This Row],[0]]="",IF(DataInput[[#This Row],[1]]=0,"",DataInput[[#This Row],[1]]*0.8),DataInput[[#This Row],[0]]*0.8),"")</f>
        <v/>
      </c>
      <c r="H195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195" s="215" t="e">
        <f>INDEX(MouseList[],MATCH(DataInput[[#This Row],[Mouse '#]],MouseList[Mouse '#],0),MATCH(DataInput[[#Headers],[Tx ends]],MouseList[#Headers],0))</f>
        <v>#N/A</v>
      </c>
      <c r="J195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195" s="219" t="e">
        <f>INDEX(MouseList[],MATCH(DataInput[[#This Row],[Mouse '#]],MouseList[Mouse '#],0),MATCH(DataInput[[#Headers],[Cage '#]],MouseList[#Headers],0))</f>
        <v>#N/A</v>
      </c>
      <c r="L195" s="123"/>
      <c r="M195" s="158"/>
      <c r="N195" s="122"/>
      <c r="O195" s="122"/>
      <c r="P195" s="122"/>
      <c r="Q195" s="122"/>
      <c r="R195" s="122"/>
      <c r="S195" s="122"/>
      <c r="T195" s="122"/>
      <c r="U195" s="122"/>
      <c r="V195" s="122"/>
      <c r="W195" s="122"/>
      <c r="X195" s="122"/>
      <c r="Y195" s="122"/>
      <c r="Z195" s="122"/>
      <c r="AA195" s="122"/>
      <c r="AB195" s="122"/>
      <c r="AC195" s="122"/>
      <c r="AD195" s="122"/>
      <c r="AE195" s="122"/>
      <c r="AF195" s="122"/>
      <c r="AG195" s="122"/>
      <c r="AH195" s="122"/>
      <c r="AI195" s="122"/>
      <c r="AJ195" s="122"/>
      <c r="AK195" s="122"/>
      <c r="AL195" s="122"/>
      <c r="AM195" s="122"/>
      <c r="AN195" s="122"/>
      <c r="AO195" s="122"/>
      <c r="AP195" s="122"/>
      <c r="AQ195" s="122"/>
      <c r="AR195" s="122"/>
      <c r="AS195" s="143"/>
      <c r="AT195" s="122"/>
      <c r="AU195" s="122"/>
      <c r="AV195" s="122"/>
      <c r="AW195" s="122"/>
      <c r="AX195" s="122"/>
      <c r="AY195" s="122"/>
      <c r="AZ195" s="122"/>
      <c r="BA195" s="122"/>
      <c r="BB195" s="122"/>
      <c r="BC195" s="122"/>
      <c r="BD195" s="122"/>
      <c r="BE195" s="122"/>
      <c r="BF195" s="222"/>
      <c r="BG195" s="9"/>
    </row>
    <row r="196" spans="1:59" ht="11.25">
      <c r="A196" s="10">
        <v>193</v>
      </c>
      <c r="B196" s="118">
        <f t="shared" si="9"/>
        <v>65</v>
      </c>
      <c r="C196" s="119" t="str">
        <f>IF(DataInput[[#This Row],[80% BW]]="","",INDEX(MouseList[],MATCH(DataInput[[#This Row],[Mouse '#]],MouseList[Mouse '#],0),MATCH(DataInput[[#Headers],[Tag '#]],MouseList[#Headers],0)))</f>
        <v/>
      </c>
      <c r="D196" s="119" t="str">
        <f>IF(DataInput[[#This Row],[80% BW]]="","",INDEX(MouseList[],MATCH(DataInput[[#This Row],[Mouse '#]],MouseList[Mouse '#],0),MATCH(DataInput[[#Headers],[Sort '#]],MouseList[#Headers],0)))</f>
        <v/>
      </c>
      <c r="E196" s="119" t="str">
        <f>IF(DataInput[[#This Row],[80% BW]]="","",INDEX(MouseList[],MATCH(DataInput[[#This Row],[Mouse '#]],MouseList[Mouse '#],0),MATCH(DataInput[[#Headers],[Group]],MouseList[#Headers],0)))</f>
        <v/>
      </c>
      <c r="F196" s="120" t="str">
        <f t="shared" si="10"/>
        <v>W</v>
      </c>
      <c r="G196" s="121" t="str">
        <f>IFERROR(IF(DataInput[[#This Row],[0]]="",IF(DataInput[[#This Row],[1]]=0,"",DataInput[[#This Row],[1]]*0.8),DataInput[[#This Row],[0]]*0.8),"")</f>
        <v/>
      </c>
      <c r="H196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196" s="215" t="e">
        <f>INDEX(MouseList[],MATCH(DataInput[[#This Row],[Mouse '#]],MouseList[Mouse '#],0),MATCH(DataInput[[#Headers],[Tx ends]],MouseList[#Headers],0))</f>
        <v>#N/A</v>
      </c>
      <c r="J196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196" s="219" t="e">
        <f>INDEX(MouseList[],MATCH(DataInput[[#This Row],[Mouse '#]],MouseList[Mouse '#],0),MATCH(DataInput[[#Headers],[Cage '#]],MouseList[#Headers],0))</f>
        <v>#N/A</v>
      </c>
      <c r="L196" s="123"/>
      <c r="M196" s="158"/>
      <c r="N196" s="122"/>
      <c r="O196" s="122"/>
      <c r="P196" s="122"/>
      <c r="Q196" s="122"/>
      <c r="R196" s="122"/>
      <c r="S196" s="122"/>
      <c r="T196" s="122"/>
      <c r="U196" s="122"/>
      <c r="V196" s="122"/>
      <c r="W196" s="122"/>
      <c r="X196" s="122"/>
      <c r="Y196" s="122"/>
      <c r="Z196" s="122"/>
      <c r="AA196" s="122"/>
      <c r="AB196" s="122"/>
      <c r="AC196" s="122"/>
      <c r="AD196" s="122"/>
      <c r="AE196" s="122"/>
      <c r="AF196" s="122"/>
      <c r="AG196" s="122"/>
      <c r="AH196" s="122"/>
      <c r="AI196" s="122"/>
      <c r="AJ196" s="122"/>
      <c r="AK196" s="122"/>
      <c r="AL196" s="122"/>
      <c r="AM196" s="122"/>
      <c r="AN196" s="122"/>
      <c r="AO196" s="122"/>
      <c r="AP196" s="122"/>
      <c r="AQ196" s="122"/>
      <c r="AR196" s="122"/>
      <c r="AS196" s="143"/>
      <c r="AT196" s="122"/>
      <c r="AU196" s="122"/>
      <c r="AV196" s="122"/>
      <c r="AW196" s="122"/>
      <c r="AX196" s="122"/>
      <c r="AY196" s="122"/>
      <c r="AZ196" s="122"/>
      <c r="BA196" s="122"/>
      <c r="BB196" s="122"/>
      <c r="BC196" s="122"/>
      <c r="BD196" s="122"/>
      <c r="BE196" s="122"/>
      <c r="BF196" s="222"/>
      <c r="BG196" s="9"/>
    </row>
    <row r="197" spans="1:59" ht="11.25">
      <c r="A197" s="10">
        <v>194</v>
      </c>
      <c r="B197" s="118">
        <f t="shared" ref="B197:B260" si="11">QUOTIENT(A197-1,3)+1</f>
        <v>65</v>
      </c>
      <c r="C197" s="119" t="str">
        <f>IF(DataInput[[#This Row],[80% BW]]="","",INDEX(MouseList[],MATCH(DataInput[[#This Row],[Mouse '#]],MouseList[Mouse '#],0),MATCH(DataInput[[#Headers],[Tag '#]],MouseList[#Headers],0)))</f>
        <v/>
      </c>
      <c r="D197" s="119" t="str">
        <f>IF(DataInput[[#This Row],[80% BW]]="","",INDEX(MouseList[],MATCH(DataInput[[#This Row],[Mouse '#]],MouseList[Mouse '#],0),MATCH(DataInput[[#Headers],[Sort '#]],MouseList[#Headers],0)))</f>
        <v/>
      </c>
      <c r="E197" s="119" t="str">
        <f>IF(DataInput[[#This Row],[80% BW]]="","",INDEX(MouseList[],MATCH(DataInput[[#This Row],[Mouse '#]],MouseList[Mouse '#],0),MATCH(DataInput[[#Headers],[Group]],MouseList[#Headers],0)))</f>
        <v/>
      </c>
      <c r="F197" s="120" t="str">
        <f t="shared" si="10"/>
        <v>A</v>
      </c>
      <c r="G197" s="121" t="str">
        <f>IFERROR(IF(DataInput[[#This Row],[0]]="",IF(DataInput[[#This Row],[1]]=0,"",DataInput[[#This Row],[1]]*0.8),DataInput[[#This Row],[0]]*0.8),"")</f>
        <v/>
      </c>
      <c r="H197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197" s="215" t="e">
        <f>INDEX(MouseList[],MATCH(DataInput[[#This Row],[Mouse '#]],MouseList[Mouse '#],0),MATCH(DataInput[[#Headers],[Tx ends]],MouseList[#Headers],0))</f>
        <v>#N/A</v>
      </c>
      <c r="J197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197" s="219" t="e">
        <f>INDEX(MouseList[],MATCH(DataInput[[#This Row],[Mouse '#]],MouseList[Mouse '#],0),MATCH(DataInput[[#Headers],[Cage '#]],MouseList[#Headers],0))</f>
        <v>#N/A</v>
      </c>
      <c r="L197" s="123"/>
      <c r="M197" s="158"/>
      <c r="N197" s="122"/>
      <c r="O197" s="122"/>
      <c r="P197" s="122"/>
      <c r="Q197" s="122"/>
      <c r="R197" s="122"/>
      <c r="S197" s="122"/>
      <c r="T197" s="122"/>
      <c r="U197" s="122"/>
      <c r="V197" s="122"/>
      <c r="W197" s="122"/>
      <c r="X197" s="122"/>
      <c r="Y197" s="122"/>
      <c r="Z197" s="122"/>
      <c r="AA197" s="122"/>
      <c r="AB197" s="122"/>
      <c r="AC197" s="122"/>
      <c r="AD197" s="122"/>
      <c r="AE197" s="122"/>
      <c r="AF197" s="122"/>
      <c r="AG197" s="122"/>
      <c r="AH197" s="122"/>
      <c r="AI197" s="122"/>
      <c r="AJ197" s="122"/>
      <c r="AK197" s="122"/>
      <c r="AL197" s="122"/>
      <c r="AM197" s="122"/>
      <c r="AN197" s="122"/>
      <c r="AO197" s="122"/>
      <c r="AP197" s="122"/>
      <c r="AQ197" s="122"/>
      <c r="AR197" s="122"/>
      <c r="AS197" s="122"/>
      <c r="AT197" s="122"/>
      <c r="AU197" s="122"/>
      <c r="AV197" s="122"/>
      <c r="AW197" s="122"/>
      <c r="AX197" s="122"/>
      <c r="AY197" s="122"/>
      <c r="AZ197" s="122"/>
      <c r="BA197" s="122"/>
      <c r="BB197" s="122"/>
      <c r="BC197" s="122"/>
      <c r="BD197" s="122"/>
      <c r="BE197" s="122"/>
      <c r="BF197" s="222"/>
      <c r="BG197" s="9"/>
    </row>
    <row r="198" spans="1:59" ht="11.25">
      <c r="A198" s="10">
        <v>195</v>
      </c>
      <c r="B198" s="118">
        <f t="shared" si="11"/>
        <v>65</v>
      </c>
      <c r="C198" s="119" t="str">
        <f>IF(DataInput[[#This Row],[80% BW]]="","",INDEX(MouseList[],MATCH(DataInput[[#This Row],[Mouse '#]],MouseList[Mouse '#],0),MATCH(DataInput[[#Headers],[Tag '#]],MouseList[#Headers],0)))</f>
        <v/>
      </c>
      <c r="D198" s="119" t="str">
        <f>IF(DataInput[[#This Row],[80% BW]]="","",INDEX(MouseList[],MATCH(DataInput[[#This Row],[Mouse '#]],MouseList[Mouse '#],0),MATCH(DataInput[[#Headers],[Sort '#]],MouseList[#Headers],0)))</f>
        <v/>
      </c>
      <c r="E198" s="119" t="str">
        <f>IF(DataInput[[#This Row],[80% BW]]="","",INDEX(MouseList[],MATCH(DataInput[[#This Row],[Mouse '#]],MouseList[Mouse '#],0),MATCH(DataInput[[#Headers],[Group]],MouseList[#Headers],0)))</f>
        <v/>
      </c>
      <c r="F198" s="120" t="str">
        <f t="shared" si="10"/>
        <v>B</v>
      </c>
      <c r="G198" s="121" t="str">
        <f>IFERROR(IF(DataInput[[#This Row],[0]]="",IF(DataInput[[#This Row],[1]]=0,"",DataInput[[#This Row],[1]]*0.8),DataInput[[#This Row],[0]]*0.8),"")</f>
        <v/>
      </c>
      <c r="H198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198" s="215" t="e">
        <f>INDEX(MouseList[],MATCH(DataInput[[#This Row],[Mouse '#]],MouseList[Mouse '#],0),MATCH(DataInput[[#Headers],[Tx ends]],MouseList[#Headers],0))</f>
        <v>#N/A</v>
      </c>
      <c r="J198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198" s="219" t="e">
        <f>INDEX(MouseList[],MATCH(DataInput[[#This Row],[Mouse '#]],MouseList[Mouse '#],0),MATCH(DataInput[[#Headers],[Cage '#]],MouseList[#Headers],0))</f>
        <v>#N/A</v>
      </c>
      <c r="L198" s="123"/>
      <c r="M198" s="158"/>
      <c r="N198" s="122"/>
      <c r="O198" s="122"/>
      <c r="P198" s="122"/>
      <c r="Q198" s="122"/>
      <c r="R198" s="122"/>
      <c r="S198" s="122"/>
      <c r="T198" s="122"/>
      <c r="U198" s="122"/>
      <c r="V198" s="122"/>
      <c r="W198" s="122"/>
      <c r="X198" s="122"/>
      <c r="Y198" s="122"/>
      <c r="Z198" s="122"/>
      <c r="AA198" s="122"/>
      <c r="AB198" s="122"/>
      <c r="AC198" s="122"/>
      <c r="AD198" s="122"/>
      <c r="AE198" s="122"/>
      <c r="AF198" s="122"/>
      <c r="AG198" s="122"/>
      <c r="AH198" s="122"/>
      <c r="AI198" s="122"/>
      <c r="AJ198" s="122"/>
      <c r="AK198" s="122"/>
      <c r="AL198" s="122"/>
      <c r="AM198" s="122"/>
      <c r="AN198" s="122"/>
      <c r="AO198" s="122"/>
      <c r="AP198" s="122"/>
      <c r="AQ198" s="122"/>
      <c r="AR198" s="122"/>
      <c r="AS198" s="122"/>
      <c r="AT198" s="122"/>
      <c r="AU198" s="122"/>
      <c r="AV198" s="122"/>
      <c r="AW198" s="122"/>
      <c r="AX198" s="122"/>
      <c r="AY198" s="122"/>
      <c r="AZ198" s="122"/>
      <c r="BA198" s="122"/>
      <c r="BB198" s="122"/>
      <c r="BC198" s="122"/>
      <c r="BD198" s="122"/>
      <c r="BE198" s="122"/>
      <c r="BF198" s="222"/>
      <c r="BG198" s="9"/>
    </row>
    <row r="199" spans="1:59" ht="11.25">
      <c r="A199" s="10">
        <v>196</v>
      </c>
      <c r="B199" s="118">
        <f t="shared" si="11"/>
        <v>66</v>
      </c>
      <c r="C199" s="119" t="str">
        <f>IF(DataInput[[#This Row],[80% BW]]="","",INDEX(MouseList[],MATCH(DataInput[[#This Row],[Mouse '#]],MouseList[Mouse '#],0),MATCH(DataInput[[#Headers],[Tag '#]],MouseList[#Headers],0)))</f>
        <v/>
      </c>
      <c r="D199" s="119" t="str">
        <f>IF(DataInput[[#This Row],[80% BW]]="","",INDEX(MouseList[],MATCH(DataInput[[#This Row],[Mouse '#]],MouseList[Mouse '#],0),MATCH(DataInput[[#Headers],[Sort '#]],MouseList[#Headers],0)))</f>
        <v/>
      </c>
      <c r="E199" s="119" t="str">
        <f>IF(DataInput[[#This Row],[80% BW]]="","",INDEX(MouseList[],MATCH(DataInput[[#This Row],[Mouse '#]],MouseList[Mouse '#],0),MATCH(DataInput[[#Headers],[Group]],MouseList[#Headers],0)))</f>
        <v/>
      </c>
      <c r="F199" s="120" t="str">
        <f t="shared" si="10"/>
        <v>W</v>
      </c>
      <c r="G199" s="121" t="str">
        <f>IFERROR(IF(DataInput[[#This Row],[0]]="",IF(DataInput[[#This Row],[1]]=0,"",DataInput[[#This Row],[1]]*0.8),DataInput[[#This Row],[0]]*0.8),"")</f>
        <v/>
      </c>
      <c r="H199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199" s="215" t="e">
        <f>INDEX(MouseList[],MATCH(DataInput[[#This Row],[Mouse '#]],MouseList[Mouse '#],0),MATCH(DataInput[[#Headers],[Tx ends]],MouseList[#Headers],0))</f>
        <v>#N/A</v>
      </c>
      <c r="J199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199" s="219" t="e">
        <f>INDEX(MouseList[],MATCH(DataInput[[#This Row],[Mouse '#]],MouseList[Mouse '#],0),MATCH(DataInput[[#Headers],[Cage '#]],MouseList[#Headers],0))</f>
        <v>#N/A</v>
      </c>
      <c r="L199" s="123"/>
      <c r="M199" s="158"/>
      <c r="N199" s="122"/>
      <c r="O199" s="122"/>
      <c r="P199" s="122"/>
      <c r="Q199" s="122"/>
      <c r="R199" s="122"/>
      <c r="S199" s="122"/>
      <c r="T199" s="122"/>
      <c r="U199" s="122"/>
      <c r="V199" s="122"/>
      <c r="W199" s="122"/>
      <c r="X199" s="122"/>
      <c r="Y199" s="122"/>
      <c r="Z199" s="122"/>
      <c r="AA199" s="122"/>
      <c r="AB199" s="122"/>
      <c r="AC199" s="122"/>
      <c r="AD199" s="122"/>
      <c r="AE199" s="122"/>
      <c r="AF199" s="122"/>
      <c r="AG199" s="122"/>
      <c r="AH199" s="122"/>
      <c r="AI199" s="122"/>
      <c r="AJ199" s="122"/>
      <c r="AK199" s="122"/>
      <c r="AL199" s="122"/>
      <c r="AM199" s="122"/>
      <c r="AN199" s="122"/>
      <c r="AO199" s="122"/>
      <c r="AP199" s="122"/>
      <c r="AQ199" s="122"/>
      <c r="AR199" s="122"/>
      <c r="AS199" s="143"/>
      <c r="AT199" s="143"/>
      <c r="AU199" s="143"/>
      <c r="AV199" s="143"/>
      <c r="AW199" s="143"/>
      <c r="AX199" s="143"/>
      <c r="AY199" s="143"/>
      <c r="AZ199" s="143"/>
      <c r="BA199" s="143"/>
      <c r="BB199" s="143"/>
      <c r="BC199" s="143"/>
      <c r="BD199" s="143"/>
      <c r="BE199" s="143"/>
      <c r="BF199" s="222"/>
      <c r="BG199" s="9"/>
    </row>
    <row r="200" spans="1:59" ht="11.25">
      <c r="A200" s="10">
        <v>197</v>
      </c>
      <c r="B200" s="118">
        <f t="shared" si="11"/>
        <v>66</v>
      </c>
      <c r="C200" s="119" t="str">
        <f>IF(DataInput[[#This Row],[80% BW]]="","",INDEX(MouseList[],MATCH(DataInput[[#This Row],[Mouse '#]],MouseList[Mouse '#],0),MATCH(DataInput[[#Headers],[Tag '#]],MouseList[#Headers],0)))</f>
        <v/>
      </c>
      <c r="D200" s="119" t="str">
        <f>IF(DataInput[[#This Row],[80% BW]]="","",INDEX(MouseList[],MATCH(DataInput[[#This Row],[Mouse '#]],MouseList[Mouse '#],0),MATCH(DataInput[[#Headers],[Sort '#]],MouseList[#Headers],0)))</f>
        <v/>
      </c>
      <c r="E200" s="119" t="str">
        <f>IF(DataInput[[#This Row],[80% BW]]="","",INDEX(MouseList[],MATCH(DataInput[[#This Row],[Mouse '#]],MouseList[Mouse '#],0),MATCH(DataInput[[#Headers],[Group]],MouseList[#Headers],0)))</f>
        <v/>
      </c>
      <c r="F200" s="120" t="str">
        <f t="shared" si="10"/>
        <v>A</v>
      </c>
      <c r="G200" s="121" t="str">
        <f>IFERROR(IF(DataInput[[#This Row],[0]]="",IF(DataInput[[#This Row],[1]]=0,"",DataInput[[#This Row],[1]]*0.8),DataInput[[#This Row],[0]]*0.8),"")</f>
        <v/>
      </c>
      <c r="H200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00" s="215" t="e">
        <f>INDEX(MouseList[],MATCH(DataInput[[#This Row],[Mouse '#]],MouseList[Mouse '#],0),MATCH(DataInput[[#Headers],[Tx ends]],MouseList[#Headers],0))</f>
        <v>#N/A</v>
      </c>
      <c r="J200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00" s="219" t="e">
        <f>INDEX(MouseList[],MATCH(DataInput[[#This Row],[Mouse '#]],MouseList[Mouse '#],0),MATCH(DataInput[[#Headers],[Cage '#]],MouseList[#Headers],0))</f>
        <v>#N/A</v>
      </c>
      <c r="L200" s="123"/>
      <c r="M200" s="158"/>
      <c r="N200" s="122"/>
      <c r="O200" s="122"/>
      <c r="P200" s="122"/>
      <c r="Q200" s="122"/>
      <c r="R200" s="122"/>
      <c r="S200" s="122"/>
      <c r="T200" s="122"/>
      <c r="U200" s="122"/>
      <c r="V200" s="122"/>
      <c r="W200" s="122"/>
      <c r="X200" s="122"/>
      <c r="Y200" s="122"/>
      <c r="Z200" s="122"/>
      <c r="AA200" s="122"/>
      <c r="AB200" s="122"/>
      <c r="AC200" s="122"/>
      <c r="AD200" s="122"/>
      <c r="AE200" s="122"/>
      <c r="AF200" s="122"/>
      <c r="AG200" s="122"/>
      <c r="AH200" s="122"/>
      <c r="AI200" s="122"/>
      <c r="AJ200" s="122"/>
      <c r="AK200" s="122"/>
      <c r="AL200" s="122"/>
      <c r="AM200" s="122"/>
      <c r="AN200" s="122"/>
      <c r="AO200" s="122"/>
      <c r="AP200" s="122"/>
      <c r="AQ200" s="122"/>
      <c r="AR200" s="122"/>
      <c r="AS200" s="122"/>
      <c r="AT200" s="122"/>
      <c r="AU200" s="122"/>
      <c r="AV200" s="122"/>
      <c r="AW200" s="122"/>
      <c r="AX200" s="122"/>
      <c r="AY200" s="122"/>
      <c r="AZ200" s="122"/>
      <c r="BA200" s="122"/>
      <c r="BB200" s="122"/>
      <c r="BC200" s="122"/>
      <c r="BD200" s="122"/>
      <c r="BE200" s="122"/>
      <c r="BF200" s="222"/>
      <c r="BG200" s="9"/>
    </row>
    <row r="201" spans="1:59" ht="11.25">
      <c r="A201" s="10">
        <v>198</v>
      </c>
      <c r="B201" s="118">
        <f t="shared" si="11"/>
        <v>66</v>
      </c>
      <c r="C201" s="119" t="str">
        <f>IF(DataInput[[#This Row],[80% BW]]="","",INDEX(MouseList[],MATCH(DataInput[[#This Row],[Mouse '#]],MouseList[Mouse '#],0),MATCH(DataInput[[#Headers],[Tag '#]],MouseList[#Headers],0)))</f>
        <v/>
      </c>
      <c r="D201" s="119" t="str">
        <f>IF(DataInput[[#This Row],[80% BW]]="","",INDEX(MouseList[],MATCH(DataInput[[#This Row],[Mouse '#]],MouseList[Mouse '#],0),MATCH(DataInput[[#Headers],[Sort '#]],MouseList[#Headers],0)))</f>
        <v/>
      </c>
      <c r="E201" s="119" t="str">
        <f>IF(DataInput[[#This Row],[80% BW]]="","",INDEX(MouseList[],MATCH(DataInput[[#This Row],[Mouse '#]],MouseList[Mouse '#],0),MATCH(DataInput[[#Headers],[Group]],MouseList[#Headers],0)))</f>
        <v/>
      </c>
      <c r="F201" s="120" t="str">
        <f t="shared" si="10"/>
        <v>B</v>
      </c>
      <c r="G201" s="121" t="str">
        <f>IFERROR(IF(DataInput[[#This Row],[0]]="",IF(DataInput[[#This Row],[1]]=0,"",DataInput[[#This Row],[1]]*0.8),DataInput[[#This Row],[0]]*0.8),"")</f>
        <v/>
      </c>
      <c r="H201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01" s="215" t="e">
        <f>INDEX(MouseList[],MATCH(DataInput[[#This Row],[Mouse '#]],MouseList[Mouse '#],0),MATCH(DataInput[[#Headers],[Tx ends]],MouseList[#Headers],0))</f>
        <v>#N/A</v>
      </c>
      <c r="J201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01" s="219" t="e">
        <f>INDEX(MouseList[],MATCH(DataInput[[#This Row],[Mouse '#]],MouseList[Mouse '#],0),MATCH(DataInput[[#Headers],[Cage '#]],MouseList[#Headers],0))</f>
        <v>#N/A</v>
      </c>
      <c r="L201" s="123"/>
      <c r="M201" s="158"/>
      <c r="N201" s="122"/>
      <c r="O201" s="122"/>
      <c r="P201" s="122"/>
      <c r="Q201" s="122"/>
      <c r="R201" s="122"/>
      <c r="S201" s="122"/>
      <c r="T201" s="122"/>
      <c r="U201" s="122"/>
      <c r="V201" s="122"/>
      <c r="W201" s="122"/>
      <c r="X201" s="122"/>
      <c r="Y201" s="122"/>
      <c r="Z201" s="122"/>
      <c r="AA201" s="122"/>
      <c r="AB201" s="122"/>
      <c r="AC201" s="122"/>
      <c r="AD201" s="122"/>
      <c r="AE201" s="122"/>
      <c r="AF201" s="122"/>
      <c r="AG201" s="122"/>
      <c r="AH201" s="122"/>
      <c r="AI201" s="122"/>
      <c r="AJ201" s="122"/>
      <c r="AK201" s="122"/>
      <c r="AL201" s="122"/>
      <c r="AM201" s="122"/>
      <c r="AN201" s="122"/>
      <c r="AO201" s="122"/>
      <c r="AP201" s="122"/>
      <c r="AQ201" s="122"/>
      <c r="AR201" s="122"/>
      <c r="AS201" s="122"/>
      <c r="AT201" s="122"/>
      <c r="AU201" s="122"/>
      <c r="AV201" s="122"/>
      <c r="AW201" s="122"/>
      <c r="AX201" s="122"/>
      <c r="AY201" s="122"/>
      <c r="AZ201" s="122"/>
      <c r="BA201" s="122"/>
      <c r="BB201" s="122"/>
      <c r="BC201" s="122"/>
      <c r="BD201" s="122"/>
      <c r="BE201" s="122"/>
      <c r="BF201" s="222"/>
      <c r="BG201" s="9"/>
    </row>
    <row r="202" spans="1:59" ht="11.25">
      <c r="A202" s="10">
        <v>199</v>
      </c>
      <c r="B202" s="118">
        <f t="shared" si="11"/>
        <v>67</v>
      </c>
      <c r="C202" s="119" t="str">
        <f>IF(DataInput[[#This Row],[80% BW]]="","",INDEX(MouseList[],MATCH(DataInput[[#This Row],[Mouse '#]],MouseList[Mouse '#],0),MATCH(DataInput[[#Headers],[Tag '#]],MouseList[#Headers],0)))</f>
        <v/>
      </c>
      <c r="D202" s="119" t="str">
        <f>IF(DataInput[[#This Row],[80% BW]]="","",INDEX(MouseList[],MATCH(DataInput[[#This Row],[Mouse '#]],MouseList[Mouse '#],0),MATCH(DataInput[[#Headers],[Sort '#]],MouseList[#Headers],0)))</f>
        <v/>
      </c>
      <c r="E202" s="119" t="str">
        <f>IF(DataInput[[#This Row],[80% BW]]="","",INDEX(MouseList[],MATCH(DataInput[[#This Row],[Mouse '#]],MouseList[Mouse '#],0),MATCH(DataInput[[#Headers],[Group]],MouseList[#Headers],0)))</f>
        <v/>
      </c>
      <c r="F202" s="120" t="str">
        <f t="shared" si="10"/>
        <v>W</v>
      </c>
      <c r="G202" s="121" t="str">
        <f>IFERROR(IF(DataInput[[#This Row],[0]]="",IF(DataInput[[#This Row],[1]]=0,"",DataInput[[#This Row],[1]]*0.8),DataInput[[#This Row],[0]]*0.8),"")</f>
        <v/>
      </c>
      <c r="H202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02" s="215" t="e">
        <f>INDEX(MouseList[],MATCH(DataInput[[#This Row],[Mouse '#]],MouseList[Mouse '#],0),MATCH(DataInput[[#Headers],[Tx ends]],MouseList[#Headers],0))</f>
        <v>#N/A</v>
      </c>
      <c r="J202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02" s="219" t="e">
        <f>INDEX(MouseList[],MATCH(DataInput[[#This Row],[Mouse '#]],MouseList[Mouse '#],0),MATCH(DataInput[[#Headers],[Cage '#]],MouseList[#Headers],0))</f>
        <v>#N/A</v>
      </c>
      <c r="L202" s="123"/>
      <c r="M202" s="158"/>
      <c r="N202" s="122"/>
      <c r="O202" s="122"/>
      <c r="P202" s="122"/>
      <c r="Q202" s="122"/>
      <c r="R202" s="122"/>
      <c r="S202" s="122"/>
      <c r="T202" s="122"/>
      <c r="U202" s="122"/>
      <c r="V202" s="122"/>
      <c r="W202" s="122"/>
      <c r="X202" s="122"/>
      <c r="Y202" s="122"/>
      <c r="Z202" s="122"/>
      <c r="AA202" s="122"/>
      <c r="AB202" s="122"/>
      <c r="AC202" s="122"/>
      <c r="AD202" s="122"/>
      <c r="AE202" s="122"/>
      <c r="AF202" s="122"/>
      <c r="AG202" s="122"/>
      <c r="AH202" s="122"/>
      <c r="AI202" s="122"/>
      <c r="AJ202" s="122"/>
      <c r="AK202" s="122"/>
      <c r="AL202" s="122"/>
      <c r="AM202" s="122"/>
      <c r="AN202" s="122"/>
      <c r="AO202" s="122"/>
      <c r="AP202" s="122"/>
      <c r="AQ202" s="122"/>
      <c r="AR202" s="122"/>
      <c r="AS202" s="143"/>
      <c r="AT202" s="122"/>
      <c r="AU202" s="122"/>
      <c r="AV202" s="122"/>
      <c r="AW202" s="122"/>
      <c r="AX202" s="122"/>
      <c r="AY202" s="122"/>
      <c r="AZ202" s="122"/>
      <c r="BA202" s="122"/>
      <c r="BB202" s="122"/>
      <c r="BC202" s="122"/>
      <c r="BD202" s="122"/>
      <c r="BE202" s="122"/>
      <c r="BF202" s="222"/>
      <c r="BG202" s="9"/>
    </row>
    <row r="203" spans="1:59" ht="11.25">
      <c r="A203" s="10">
        <v>200</v>
      </c>
      <c r="B203" s="118">
        <f t="shared" si="11"/>
        <v>67</v>
      </c>
      <c r="C203" s="119" t="str">
        <f>IF(DataInput[[#This Row],[80% BW]]="","",INDEX(MouseList[],MATCH(DataInput[[#This Row],[Mouse '#]],MouseList[Mouse '#],0),MATCH(DataInput[[#Headers],[Tag '#]],MouseList[#Headers],0)))</f>
        <v/>
      </c>
      <c r="D203" s="119" t="str">
        <f>IF(DataInput[[#This Row],[80% BW]]="","",INDEX(MouseList[],MATCH(DataInput[[#This Row],[Mouse '#]],MouseList[Mouse '#],0),MATCH(DataInput[[#Headers],[Sort '#]],MouseList[#Headers],0)))</f>
        <v/>
      </c>
      <c r="E203" s="119" t="str">
        <f>IF(DataInput[[#This Row],[80% BW]]="","",INDEX(MouseList[],MATCH(DataInput[[#This Row],[Mouse '#]],MouseList[Mouse '#],0),MATCH(DataInput[[#Headers],[Group]],MouseList[#Headers],0)))</f>
        <v/>
      </c>
      <c r="F203" s="120" t="str">
        <f t="shared" si="10"/>
        <v>A</v>
      </c>
      <c r="G203" s="121" t="str">
        <f>IFERROR(IF(DataInput[[#This Row],[0]]="",IF(DataInput[[#This Row],[1]]=0,"",DataInput[[#This Row],[1]]*0.8),DataInput[[#This Row],[0]]*0.8),"")</f>
        <v/>
      </c>
      <c r="H203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03" s="215" t="e">
        <f>INDEX(MouseList[],MATCH(DataInput[[#This Row],[Mouse '#]],MouseList[Mouse '#],0),MATCH(DataInput[[#Headers],[Tx ends]],MouseList[#Headers],0))</f>
        <v>#N/A</v>
      </c>
      <c r="J203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03" s="219" t="e">
        <f>INDEX(MouseList[],MATCH(DataInput[[#This Row],[Mouse '#]],MouseList[Mouse '#],0),MATCH(DataInput[[#Headers],[Cage '#]],MouseList[#Headers],0))</f>
        <v>#N/A</v>
      </c>
      <c r="L203" s="123"/>
      <c r="M203" s="158"/>
      <c r="N203" s="122"/>
      <c r="O203" s="122"/>
      <c r="P203" s="122"/>
      <c r="Q203" s="122"/>
      <c r="R203" s="122"/>
      <c r="S203" s="122"/>
      <c r="T203" s="122"/>
      <c r="U203" s="122"/>
      <c r="V203" s="122"/>
      <c r="W203" s="122"/>
      <c r="X203" s="122"/>
      <c r="Y203" s="122"/>
      <c r="Z203" s="122"/>
      <c r="AA203" s="122"/>
      <c r="AB203" s="122"/>
      <c r="AC203" s="122"/>
      <c r="AD203" s="122"/>
      <c r="AE203" s="122"/>
      <c r="AF203" s="122"/>
      <c r="AG203" s="122"/>
      <c r="AH203" s="122"/>
      <c r="AI203" s="122"/>
      <c r="AJ203" s="122"/>
      <c r="AK203" s="122"/>
      <c r="AL203" s="122"/>
      <c r="AM203" s="122"/>
      <c r="AN203" s="122"/>
      <c r="AO203" s="122"/>
      <c r="AP203" s="122"/>
      <c r="AQ203" s="122"/>
      <c r="AR203" s="122"/>
      <c r="AS203" s="143"/>
      <c r="AT203" s="122"/>
      <c r="AU203" s="122"/>
      <c r="AV203" s="122"/>
      <c r="AW203" s="122"/>
      <c r="AX203" s="122"/>
      <c r="AY203" s="122"/>
      <c r="AZ203" s="122"/>
      <c r="BA203" s="122"/>
      <c r="BB203" s="122"/>
      <c r="BC203" s="122"/>
      <c r="BD203" s="122"/>
      <c r="BE203" s="122"/>
      <c r="BF203" s="222"/>
      <c r="BG203" s="9"/>
    </row>
    <row r="204" spans="1:59" ht="11.25">
      <c r="A204" s="10">
        <v>201</v>
      </c>
      <c r="B204" s="118">
        <f t="shared" si="11"/>
        <v>67</v>
      </c>
      <c r="C204" s="119" t="str">
        <f>IF(DataInput[[#This Row],[80% BW]]="","",INDEX(MouseList[],MATCH(DataInput[[#This Row],[Mouse '#]],MouseList[Mouse '#],0),MATCH(DataInput[[#Headers],[Tag '#]],MouseList[#Headers],0)))</f>
        <v/>
      </c>
      <c r="D204" s="119" t="str">
        <f>IF(DataInput[[#This Row],[80% BW]]="","",INDEX(MouseList[],MATCH(DataInput[[#This Row],[Mouse '#]],MouseList[Mouse '#],0),MATCH(DataInput[[#Headers],[Sort '#]],MouseList[#Headers],0)))</f>
        <v/>
      </c>
      <c r="E204" s="119" t="str">
        <f>IF(DataInput[[#This Row],[80% BW]]="","",INDEX(MouseList[],MATCH(DataInput[[#This Row],[Mouse '#]],MouseList[Mouse '#],0),MATCH(DataInput[[#Headers],[Group]],MouseList[#Headers],0)))</f>
        <v/>
      </c>
      <c r="F204" s="120" t="str">
        <f t="shared" si="10"/>
        <v>B</v>
      </c>
      <c r="G204" s="121" t="str">
        <f>IFERROR(IF(DataInput[[#This Row],[0]]="",IF(DataInput[[#This Row],[1]]=0,"",DataInput[[#This Row],[1]]*0.8),DataInput[[#This Row],[0]]*0.8),"")</f>
        <v/>
      </c>
      <c r="H204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04" s="215" t="e">
        <f>INDEX(MouseList[],MATCH(DataInput[[#This Row],[Mouse '#]],MouseList[Mouse '#],0),MATCH(DataInput[[#Headers],[Tx ends]],MouseList[#Headers],0))</f>
        <v>#N/A</v>
      </c>
      <c r="J204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04" s="219" t="e">
        <f>INDEX(MouseList[],MATCH(DataInput[[#This Row],[Mouse '#]],MouseList[Mouse '#],0),MATCH(DataInput[[#Headers],[Cage '#]],MouseList[#Headers],0))</f>
        <v>#N/A</v>
      </c>
      <c r="L204" s="123"/>
      <c r="M204" s="158"/>
      <c r="N204" s="122"/>
      <c r="O204" s="122"/>
      <c r="P204" s="122"/>
      <c r="Q204" s="122"/>
      <c r="R204" s="122"/>
      <c r="S204" s="122"/>
      <c r="T204" s="122"/>
      <c r="U204" s="122"/>
      <c r="V204" s="122"/>
      <c r="W204" s="122"/>
      <c r="X204" s="122"/>
      <c r="Y204" s="122"/>
      <c r="Z204" s="122"/>
      <c r="AA204" s="122"/>
      <c r="AB204" s="122"/>
      <c r="AC204" s="122"/>
      <c r="AD204" s="122"/>
      <c r="AE204" s="122"/>
      <c r="AF204" s="122"/>
      <c r="AG204" s="122"/>
      <c r="AH204" s="122"/>
      <c r="AI204" s="122"/>
      <c r="AJ204" s="122"/>
      <c r="AK204" s="122"/>
      <c r="AL204" s="122"/>
      <c r="AM204" s="122"/>
      <c r="AN204" s="122"/>
      <c r="AO204" s="122"/>
      <c r="AP204" s="122"/>
      <c r="AQ204" s="122"/>
      <c r="AR204" s="122"/>
      <c r="AS204" s="143"/>
      <c r="AT204" s="122"/>
      <c r="AU204" s="122"/>
      <c r="AV204" s="122"/>
      <c r="AW204" s="122"/>
      <c r="AX204" s="122"/>
      <c r="AY204" s="122"/>
      <c r="AZ204" s="122"/>
      <c r="BA204" s="122"/>
      <c r="BB204" s="122"/>
      <c r="BC204" s="122"/>
      <c r="BD204" s="122"/>
      <c r="BE204" s="122"/>
      <c r="BF204" s="222"/>
      <c r="BG204" s="9"/>
    </row>
    <row r="205" spans="1:59" ht="11.25">
      <c r="A205" s="10">
        <v>202</v>
      </c>
      <c r="B205" s="118">
        <f t="shared" si="11"/>
        <v>68</v>
      </c>
      <c r="C205" s="119" t="str">
        <f>IF(DataInput[[#This Row],[80% BW]]="","",INDEX(MouseList[],MATCH(DataInput[[#This Row],[Mouse '#]],MouseList[Mouse '#],0),MATCH(DataInput[[#Headers],[Tag '#]],MouseList[#Headers],0)))</f>
        <v/>
      </c>
      <c r="D205" s="119" t="str">
        <f>IF(DataInput[[#This Row],[80% BW]]="","",INDEX(MouseList[],MATCH(DataInput[[#This Row],[Mouse '#]],MouseList[Mouse '#],0),MATCH(DataInput[[#Headers],[Sort '#]],MouseList[#Headers],0)))</f>
        <v/>
      </c>
      <c r="E205" s="119" t="str">
        <f>IF(DataInput[[#This Row],[80% BW]]="","",INDEX(MouseList[],MATCH(DataInput[[#This Row],[Mouse '#]],MouseList[Mouse '#],0),MATCH(DataInput[[#Headers],[Group]],MouseList[#Headers],0)))</f>
        <v/>
      </c>
      <c r="F205" s="120" t="str">
        <f t="shared" si="10"/>
        <v>W</v>
      </c>
      <c r="G205" s="121" t="str">
        <f>IFERROR(IF(DataInput[[#This Row],[0]]="",IF(DataInput[[#This Row],[1]]=0,"",DataInput[[#This Row],[1]]*0.8),DataInput[[#This Row],[0]]*0.8),"")</f>
        <v/>
      </c>
      <c r="H205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05" s="215" t="e">
        <f>INDEX(MouseList[],MATCH(DataInput[[#This Row],[Mouse '#]],MouseList[Mouse '#],0),MATCH(DataInput[[#Headers],[Tx ends]],MouseList[#Headers],0))</f>
        <v>#N/A</v>
      </c>
      <c r="J205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05" s="219" t="e">
        <f>INDEX(MouseList[],MATCH(DataInput[[#This Row],[Mouse '#]],MouseList[Mouse '#],0),MATCH(DataInput[[#Headers],[Cage '#]],MouseList[#Headers],0))</f>
        <v>#N/A</v>
      </c>
      <c r="L205" s="123"/>
      <c r="M205" s="158"/>
      <c r="N205" s="122"/>
      <c r="O205" s="122"/>
      <c r="P205" s="122"/>
      <c r="Q205" s="122"/>
      <c r="R205" s="122"/>
      <c r="S205" s="122"/>
      <c r="T205" s="122"/>
      <c r="U205" s="122"/>
      <c r="V205" s="122"/>
      <c r="W205" s="122"/>
      <c r="X205" s="122"/>
      <c r="Y205" s="122"/>
      <c r="Z205" s="122"/>
      <c r="AA205" s="122"/>
      <c r="AB205" s="122"/>
      <c r="AC205" s="122"/>
      <c r="AD205" s="122"/>
      <c r="AE205" s="122"/>
      <c r="AF205" s="122"/>
      <c r="AG205" s="122"/>
      <c r="AH205" s="122"/>
      <c r="AI205" s="122"/>
      <c r="AJ205" s="122"/>
      <c r="AK205" s="122"/>
      <c r="AL205" s="122"/>
      <c r="AM205" s="122"/>
      <c r="AN205" s="122"/>
      <c r="AO205" s="122"/>
      <c r="AP205" s="122"/>
      <c r="AQ205" s="122"/>
      <c r="AR205" s="122"/>
      <c r="AS205" s="143"/>
      <c r="AT205" s="122"/>
      <c r="AU205" s="122"/>
      <c r="AV205" s="122"/>
      <c r="AW205" s="122"/>
      <c r="AX205" s="122"/>
      <c r="AY205" s="122"/>
      <c r="AZ205" s="122"/>
      <c r="BA205" s="122"/>
      <c r="BB205" s="122"/>
      <c r="BC205" s="122"/>
      <c r="BD205" s="122"/>
      <c r="BE205" s="122"/>
      <c r="BF205" s="222"/>
      <c r="BG205" s="9"/>
    </row>
    <row r="206" spans="1:59" ht="11.25">
      <c r="A206" s="10">
        <v>203</v>
      </c>
      <c r="B206" s="118">
        <f t="shared" si="11"/>
        <v>68</v>
      </c>
      <c r="C206" s="119" t="str">
        <f>IF(DataInput[[#This Row],[80% BW]]="","",INDEX(MouseList[],MATCH(DataInput[[#This Row],[Mouse '#]],MouseList[Mouse '#],0),MATCH(DataInput[[#Headers],[Tag '#]],MouseList[#Headers],0)))</f>
        <v/>
      </c>
      <c r="D206" s="119" t="str">
        <f>IF(DataInput[[#This Row],[80% BW]]="","",INDEX(MouseList[],MATCH(DataInput[[#This Row],[Mouse '#]],MouseList[Mouse '#],0),MATCH(DataInput[[#Headers],[Sort '#]],MouseList[#Headers],0)))</f>
        <v/>
      </c>
      <c r="E206" s="119" t="str">
        <f>IF(DataInput[[#This Row],[80% BW]]="","",INDEX(MouseList[],MATCH(DataInput[[#This Row],[Mouse '#]],MouseList[Mouse '#],0),MATCH(DataInput[[#Headers],[Group]],MouseList[#Headers],0)))</f>
        <v/>
      </c>
      <c r="F206" s="120" t="str">
        <f t="shared" si="10"/>
        <v>A</v>
      </c>
      <c r="G206" s="121" t="str">
        <f>IFERROR(IF(DataInput[[#This Row],[0]]="",IF(DataInput[[#This Row],[1]]=0,"",DataInput[[#This Row],[1]]*0.8),DataInput[[#This Row],[0]]*0.8),"")</f>
        <v/>
      </c>
      <c r="H206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06" s="215" t="e">
        <f>INDEX(MouseList[],MATCH(DataInput[[#This Row],[Mouse '#]],MouseList[Mouse '#],0),MATCH(DataInput[[#Headers],[Tx ends]],MouseList[#Headers],0))</f>
        <v>#N/A</v>
      </c>
      <c r="J206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06" s="219" t="e">
        <f>INDEX(MouseList[],MATCH(DataInput[[#This Row],[Mouse '#]],MouseList[Mouse '#],0),MATCH(DataInput[[#Headers],[Cage '#]],MouseList[#Headers],0))</f>
        <v>#N/A</v>
      </c>
      <c r="L206" s="123"/>
      <c r="M206" s="158"/>
      <c r="N206" s="122"/>
      <c r="O206" s="122"/>
      <c r="P206" s="122"/>
      <c r="Q206" s="122"/>
      <c r="R206" s="122"/>
      <c r="S206" s="122"/>
      <c r="T206" s="122"/>
      <c r="U206" s="122"/>
      <c r="V206" s="122"/>
      <c r="W206" s="122"/>
      <c r="X206" s="122"/>
      <c r="Y206" s="122"/>
      <c r="Z206" s="122"/>
      <c r="AA206" s="122"/>
      <c r="AB206" s="122"/>
      <c r="AC206" s="122"/>
      <c r="AD206" s="122"/>
      <c r="AE206" s="122"/>
      <c r="AF206" s="122"/>
      <c r="AG206" s="122"/>
      <c r="AH206" s="122"/>
      <c r="AI206" s="122"/>
      <c r="AJ206" s="122"/>
      <c r="AK206" s="122"/>
      <c r="AL206" s="122"/>
      <c r="AM206" s="122"/>
      <c r="AN206" s="122"/>
      <c r="AO206" s="122"/>
      <c r="AP206" s="122"/>
      <c r="AQ206" s="122"/>
      <c r="AR206" s="122"/>
      <c r="AS206" s="122"/>
      <c r="AT206" s="122"/>
      <c r="AU206" s="122"/>
      <c r="AV206" s="122"/>
      <c r="AW206" s="122"/>
      <c r="AX206" s="122"/>
      <c r="AY206" s="122"/>
      <c r="AZ206" s="122"/>
      <c r="BA206" s="122"/>
      <c r="BB206" s="122"/>
      <c r="BC206" s="122"/>
      <c r="BD206" s="122"/>
      <c r="BE206" s="122"/>
      <c r="BF206" s="222"/>
      <c r="BG206" s="9"/>
    </row>
    <row r="207" spans="1:59" ht="11.25">
      <c r="A207" s="10">
        <v>204</v>
      </c>
      <c r="B207" s="118">
        <f t="shared" si="11"/>
        <v>68</v>
      </c>
      <c r="C207" s="119" t="str">
        <f>IF(DataInput[[#This Row],[80% BW]]="","",INDEX(MouseList[],MATCH(DataInput[[#This Row],[Mouse '#]],MouseList[Mouse '#],0),MATCH(DataInput[[#Headers],[Tag '#]],MouseList[#Headers],0)))</f>
        <v/>
      </c>
      <c r="D207" s="119" t="str">
        <f>IF(DataInput[[#This Row],[80% BW]]="","",INDEX(MouseList[],MATCH(DataInput[[#This Row],[Mouse '#]],MouseList[Mouse '#],0),MATCH(DataInput[[#Headers],[Sort '#]],MouseList[#Headers],0)))</f>
        <v/>
      </c>
      <c r="E207" s="119" t="str">
        <f>IF(DataInput[[#This Row],[80% BW]]="","",INDEX(MouseList[],MATCH(DataInput[[#This Row],[Mouse '#]],MouseList[Mouse '#],0),MATCH(DataInput[[#Headers],[Group]],MouseList[#Headers],0)))</f>
        <v/>
      </c>
      <c r="F207" s="120" t="str">
        <f t="shared" si="10"/>
        <v>B</v>
      </c>
      <c r="G207" s="121" t="str">
        <f>IFERROR(IF(DataInput[[#This Row],[0]]="",IF(DataInput[[#This Row],[1]]=0,"",DataInput[[#This Row],[1]]*0.8),DataInput[[#This Row],[0]]*0.8),"")</f>
        <v/>
      </c>
      <c r="H207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07" s="215" t="e">
        <f>INDEX(MouseList[],MATCH(DataInput[[#This Row],[Mouse '#]],MouseList[Mouse '#],0),MATCH(DataInput[[#Headers],[Tx ends]],MouseList[#Headers],0))</f>
        <v>#N/A</v>
      </c>
      <c r="J207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07" s="219" t="e">
        <f>INDEX(MouseList[],MATCH(DataInput[[#This Row],[Mouse '#]],MouseList[Mouse '#],0),MATCH(DataInput[[#Headers],[Cage '#]],MouseList[#Headers],0))</f>
        <v>#N/A</v>
      </c>
      <c r="L207" s="123"/>
      <c r="M207" s="158"/>
      <c r="N207" s="122"/>
      <c r="O207" s="122"/>
      <c r="P207" s="122"/>
      <c r="Q207" s="122"/>
      <c r="R207" s="122"/>
      <c r="S207" s="122"/>
      <c r="T207" s="122"/>
      <c r="U207" s="122"/>
      <c r="V207" s="122"/>
      <c r="W207" s="122"/>
      <c r="X207" s="122"/>
      <c r="Y207" s="122"/>
      <c r="Z207" s="122"/>
      <c r="AA207" s="122"/>
      <c r="AB207" s="122"/>
      <c r="AC207" s="122"/>
      <c r="AD207" s="122"/>
      <c r="AE207" s="122"/>
      <c r="AF207" s="122"/>
      <c r="AG207" s="122"/>
      <c r="AH207" s="122"/>
      <c r="AI207" s="122"/>
      <c r="AJ207" s="122"/>
      <c r="AK207" s="122"/>
      <c r="AL207" s="122"/>
      <c r="AM207" s="122"/>
      <c r="AN207" s="122"/>
      <c r="AO207" s="122"/>
      <c r="AP207" s="122"/>
      <c r="AQ207" s="122"/>
      <c r="AR207" s="122"/>
      <c r="AS207" s="122"/>
      <c r="AT207" s="122"/>
      <c r="AU207" s="122"/>
      <c r="AV207" s="122"/>
      <c r="AW207" s="122"/>
      <c r="AX207" s="122"/>
      <c r="AY207" s="122"/>
      <c r="AZ207" s="122"/>
      <c r="BA207" s="122"/>
      <c r="BB207" s="122"/>
      <c r="BC207" s="122"/>
      <c r="BD207" s="122"/>
      <c r="BE207" s="122"/>
      <c r="BF207" s="222"/>
      <c r="BG207" s="9"/>
    </row>
    <row r="208" spans="1:59" ht="11.25">
      <c r="A208" s="10">
        <v>205</v>
      </c>
      <c r="B208" s="118">
        <f t="shared" si="11"/>
        <v>69</v>
      </c>
      <c r="C208" s="119" t="str">
        <f>IF(DataInput[[#This Row],[80% BW]]="","",INDEX(MouseList[],MATCH(DataInput[[#This Row],[Mouse '#]],MouseList[Mouse '#],0),MATCH(DataInput[[#Headers],[Tag '#]],MouseList[#Headers],0)))</f>
        <v/>
      </c>
      <c r="D208" s="119" t="str">
        <f>IF(DataInput[[#This Row],[80% BW]]="","",INDEX(MouseList[],MATCH(DataInput[[#This Row],[Mouse '#]],MouseList[Mouse '#],0),MATCH(DataInput[[#Headers],[Sort '#]],MouseList[#Headers],0)))</f>
        <v/>
      </c>
      <c r="E208" s="119" t="str">
        <f>IF(DataInput[[#This Row],[80% BW]]="","",INDEX(MouseList[],MATCH(DataInput[[#This Row],[Mouse '#]],MouseList[Mouse '#],0),MATCH(DataInput[[#Headers],[Group]],MouseList[#Headers],0)))</f>
        <v/>
      </c>
      <c r="F208" s="120" t="str">
        <f t="shared" si="10"/>
        <v>W</v>
      </c>
      <c r="G208" s="121" t="str">
        <f>IFERROR(IF(DataInput[[#This Row],[0]]="",IF(DataInput[[#This Row],[1]]=0,"",DataInput[[#This Row],[1]]*0.8),DataInput[[#This Row],[0]]*0.8),"")</f>
        <v/>
      </c>
      <c r="H208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08" s="215" t="e">
        <f>INDEX(MouseList[],MATCH(DataInput[[#This Row],[Mouse '#]],MouseList[Mouse '#],0),MATCH(DataInput[[#Headers],[Tx ends]],MouseList[#Headers],0))</f>
        <v>#N/A</v>
      </c>
      <c r="J208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08" s="219" t="e">
        <f>INDEX(MouseList[],MATCH(DataInput[[#This Row],[Mouse '#]],MouseList[Mouse '#],0),MATCH(DataInput[[#Headers],[Cage '#]],MouseList[#Headers],0))</f>
        <v>#N/A</v>
      </c>
      <c r="L208" s="123"/>
      <c r="M208" s="158"/>
      <c r="N208" s="122"/>
      <c r="O208" s="122"/>
      <c r="P208" s="122"/>
      <c r="Q208" s="122"/>
      <c r="R208" s="122"/>
      <c r="S208" s="122"/>
      <c r="T208" s="122"/>
      <c r="U208" s="122"/>
      <c r="V208" s="122"/>
      <c r="W208" s="122"/>
      <c r="X208" s="122"/>
      <c r="Y208" s="122"/>
      <c r="Z208" s="122"/>
      <c r="AA208" s="122"/>
      <c r="AB208" s="122"/>
      <c r="AC208" s="122"/>
      <c r="AD208" s="122"/>
      <c r="AE208" s="122"/>
      <c r="AF208" s="122"/>
      <c r="AG208" s="122"/>
      <c r="AH208" s="122"/>
      <c r="AI208" s="122"/>
      <c r="AJ208" s="122"/>
      <c r="AK208" s="122"/>
      <c r="AL208" s="122"/>
      <c r="AM208" s="122"/>
      <c r="AN208" s="122"/>
      <c r="AO208" s="122"/>
      <c r="AP208" s="122"/>
      <c r="AQ208" s="122"/>
      <c r="AR208" s="122"/>
      <c r="AS208" s="143"/>
      <c r="AT208" s="122"/>
      <c r="AU208" s="122"/>
      <c r="AV208" s="122"/>
      <c r="AW208" s="122"/>
      <c r="AX208" s="122"/>
      <c r="AY208" s="122"/>
      <c r="AZ208" s="122"/>
      <c r="BA208" s="122"/>
      <c r="BB208" s="122"/>
      <c r="BC208" s="122"/>
      <c r="BD208" s="122"/>
      <c r="BE208" s="122"/>
      <c r="BF208" s="222"/>
      <c r="BG208" s="9"/>
    </row>
    <row r="209" spans="1:59" ht="11.25">
      <c r="A209" s="10">
        <v>206</v>
      </c>
      <c r="B209" s="118">
        <f t="shared" si="11"/>
        <v>69</v>
      </c>
      <c r="C209" s="119" t="str">
        <f>IF(DataInput[[#This Row],[80% BW]]="","",INDEX(MouseList[],MATCH(DataInput[[#This Row],[Mouse '#]],MouseList[Mouse '#],0),MATCH(DataInput[[#Headers],[Tag '#]],MouseList[#Headers],0)))</f>
        <v/>
      </c>
      <c r="D209" s="119" t="str">
        <f>IF(DataInput[[#This Row],[80% BW]]="","",INDEX(MouseList[],MATCH(DataInput[[#This Row],[Mouse '#]],MouseList[Mouse '#],0),MATCH(DataInput[[#Headers],[Sort '#]],MouseList[#Headers],0)))</f>
        <v/>
      </c>
      <c r="E209" s="119" t="str">
        <f>IF(DataInput[[#This Row],[80% BW]]="","",INDEX(MouseList[],MATCH(DataInput[[#This Row],[Mouse '#]],MouseList[Mouse '#],0),MATCH(DataInput[[#Headers],[Group]],MouseList[#Headers],0)))</f>
        <v/>
      </c>
      <c r="F209" s="120" t="str">
        <f t="shared" si="10"/>
        <v>A</v>
      </c>
      <c r="G209" s="121" t="str">
        <f>IFERROR(IF(DataInput[[#This Row],[0]]="",IF(DataInput[[#This Row],[1]]=0,"",DataInput[[#This Row],[1]]*0.8),DataInput[[#This Row],[0]]*0.8),"")</f>
        <v/>
      </c>
      <c r="H209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09" s="215" t="e">
        <f>INDEX(MouseList[],MATCH(DataInput[[#This Row],[Mouse '#]],MouseList[Mouse '#],0),MATCH(DataInput[[#Headers],[Tx ends]],MouseList[#Headers],0))</f>
        <v>#N/A</v>
      </c>
      <c r="J209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09" s="219" t="e">
        <f>INDEX(MouseList[],MATCH(DataInput[[#This Row],[Mouse '#]],MouseList[Mouse '#],0),MATCH(DataInput[[#Headers],[Cage '#]],MouseList[#Headers],0))</f>
        <v>#N/A</v>
      </c>
      <c r="L209" s="123"/>
      <c r="M209" s="158"/>
      <c r="N209" s="122"/>
      <c r="O209" s="122"/>
      <c r="P209" s="122"/>
      <c r="Q209" s="122"/>
      <c r="R209" s="122"/>
      <c r="S209" s="122"/>
      <c r="T209" s="122"/>
      <c r="U209" s="122"/>
      <c r="V209" s="122"/>
      <c r="W209" s="122"/>
      <c r="X209" s="122"/>
      <c r="Y209" s="122"/>
      <c r="Z209" s="122"/>
      <c r="AA209" s="122"/>
      <c r="AB209" s="122"/>
      <c r="AC209" s="122"/>
      <c r="AD209" s="122"/>
      <c r="AE209" s="122"/>
      <c r="AF209" s="122"/>
      <c r="AG209" s="122"/>
      <c r="AH209" s="122"/>
      <c r="AI209" s="122"/>
      <c r="AJ209" s="122"/>
      <c r="AK209" s="122"/>
      <c r="AL209" s="122"/>
      <c r="AM209" s="122"/>
      <c r="AN209" s="122"/>
      <c r="AO209" s="122"/>
      <c r="AP209" s="122"/>
      <c r="AQ209" s="122"/>
      <c r="AR209" s="122"/>
      <c r="AS209" s="143"/>
      <c r="AT209" s="122"/>
      <c r="AU209" s="122"/>
      <c r="AV209" s="122"/>
      <c r="AW209" s="122"/>
      <c r="AX209" s="122"/>
      <c r="AY209" s="122"/>
      <c r="AZ209" s="122"/>
      <c r="BA209" s="122"/>
      <c r="BB209" s="122"/>
      <c r="BC209" s="122"/>
      <c r="BD209" s="122"/>
      <c r="BE209" s="122"/>
      <c r="BF209" s="222"/>
      <c r="BG209" s="9"/>
    </row>
    <row r="210" spans="1:59" ht="11.25">
      <c r="A210" s="10">
        <v>207</v>
      </c>
      <c r="B210" s="118">
        <f t="shared" si="11"/>
        <v>69</v>
      </c>
      <c r="C210" s="119" t="str">
        <f>IF(DataInput[[#This Row],[80% BW]]="","",INDEX(MouseList[],MATCH(DataInput[[#This Row],[Mouse '#]],MouseList[Mouse '#],0),MATCH(DataInput[[#Headers],[Tag '#]],MouseList[#Headers],0)))</f>
        <v/>
      </c>
      <c r="D210" s="119" t="str">
        <f>IF(DataInput[[#This Row],[80% BW]]="","",INDEX(MouseList[],MATCH(DataInput[[#This Row],[Mouse '#]],MouseList[Mouse '#],0),MATCH(DataInput[[#Headers],[Sort '#]],MouseList[#Headers],0)))</f>
        <v/>
      </c>
      <c r="E210" s="119" t="str">
        <f>IF(DataInput[[#This Row],[80% BW]]="","",INDEX(MouseList[],MATCH(DataInput[[#This Row],[Mouse '#]],MouseList[Mouse '#],0),MATCH(DataInput[[#Headers],[Group]],MouseList[#Headers],0)))</f>
        <v/>
      </c>
      <c r="F210" s="120" t="str">
        <f t="shared" si="10"/>
        <v>B</v>
      </c>
      <c r="G210" s="121" t="str">
        <f>IFERROR(IF(DataInput[[#This Row],[0]]="",IF(DataInput[[#This Row],[1]]=0,"",DataInput[[#This Row],[1]]*0.8),DataInput[[#This Row],[0]]*0.8),"")</f>
        <v/>
      </c>
      <c r="H210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10" s="215" t="e">
        <f>INDEX(MouseList[],MATCH(DataInput[[#This Row],[Mouse '#]],MouseList[Mouse '#],0),MATCH(DataInput[[#Headers],[Tx ends]],MouseList[#Headers],0))</f>
        <v>#N/A</v>
      </c>
      <c r="J210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10" s="219" t="e">
        <f>INDEX(MouseList[],MATCH(DataInput[[#This Row],[Mouse '#]],MouseList[Mouse '#],0),MATCH(DataInput[[#Headers],[Cage '#]],MouseList[#Headers],0))</f>
        <v>#N/A</v>
      </c>
      <c r="L210" s="123"/>
      <c r="M210" s="158"/>
      <c r="N210" s="122"/>
      <c r="O210" s="122"/>
      <c r="P210" s="122"/>
      <c r="Q210" s="122"/>
      <c r="R210" s="122"/>
      <c r="S210" s="122"/>
      <c r="T210" s="122"/>
      <c r="U210" s="122"/>
      <c r="V210" s="122"/>
      <c r="W210" s="122"/>
      <c r="X210" s="122"/>
      <c r="Y210" s="122"/>
      <c r="Z210" s="122"/>
      <c r="AA210" s="122"/>
      <c r="AB210" s="122"/>
      <c r="AC210" s="122"/>
      <c r="AD210" s="122"/>
      <c r="AE210" s="122"/>
      <c r="AF210" s="122"/>
      <c r="AG210" s="122"/>
      <c r="AH210" s="122"/>
      <c r="AI210" s="122"/>
      <c r="AJ210" s="122"/>
      <c r="AK210" s="122"/>
      <c r="AL210" s="122"/>
      <c r="AM210" s="122"/>
      <c r="AN210" s="122"/>
      <c r="AO210" s="122"/>
      <c r="AP210" s="122"/>
      <c r="AQ210" s="122"/>
      <c r="AR210" s="122"/>
      <c r="AS210" s="143"/>
      <c r="AT210" s="122"/>
      <c r="AU210" s="122"/>
      <c r="AV210" s="122"/>
      <c r="AW210" s="122"/>
      <c r="AX210" s="122"/>
      <c r="AY210" s="122"/>
      <c r="AZ210" s="122"/>
      <c r="BA210" s="122"/>
      <c r="BB210" s="122"/>
      <c r="BC210" s="122"/>
      <c r="BD210" s="122"/>
      <c r="BE210" s="122"/>
      <c r="BF210" s="222"/>
      <c r="BG210" s="9"/>
    </row>
    <row r="211" spans="1:59" ht="11.25">
      <c r="A211" s="10">
        <v>208</v>
      </c>
      <c r="B211" s="118">
        <f t="shared" si="11"/>
        <v>70</v>
      </c>
      <c r="C211" s="119" t="str">
        <f>IF(DataInput[[#This Row],[80% BW]]="","",INDEX(MouseList[],MATCH(DataInput[[#This Row],[Mouse '#]],MouseList[Mouse '#],0),MATCH(DataInput[[#Headers],[Tag '#]],MouseList[#Headers],0)))</f>
        <v/>
      </c>
      <c r="D211" s="119" t="str">
        <f>IF(DataInput[[#This Row],[80% BW]]="","",INDEX(MouseList[],MATCH(DataInput[[#This Row],[Mouse '#]],MouseList[Mouse '#],0),MATCH(DataInput[[#Headers],[Sort '#]],MouseList[#Headers],0)))</f>
        <v/>
      </c>
      <c r="E211" s="119" t="str">
        <f>IF(DataInput[[#This Row],[80% BW]]="","",INDEX(MouseList[],MATCH(DataInput[[#This Row],[Mouse '#]],MouseList[Mouse '#],0),MATCH(DataInput[[#Headers],[Group]],MouseList[#Headers],0)))</f>
        <v/>
      </c>
      <c r="F211" s="120" t="str">
        <f t="shared" si="10"/>
        <v>W</v>
      </c>
      <c r="G211" s="121" t="str">
        <f>IFERROR(IF(DataInput[[#This Row],[0]]="",IF(DataInput[[#This Row],[1]]=0,"",DataInput[[#This Row],[1]]*0.8),DataInput[[#This Row],[0]]*0.8),"")</f>
        <v/>
      </c>
      <c r="H211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11" s="215" t="e">
        <f>INDEX(MouseList[],MATCH(DataInput[[#This Row],[Mouse '#]],MouseList[Mouse '#],0),MATCH(DataInput[[#Headers],[Tx ends]],MouseList[#Headers],0))</f>
        <v>#N/A</v>
      </c>
      <c r="J211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11" s="219" t="e">
        <f>INDEX(MouseList[],MATCH(DataInput[[#This Row],[Mouse '#]],MouseList[Mouse '#],0),MATCH(DataInput[[#Headers],[Cage '#]],MouseList[#Headers],0))</f>
        <v>#N/A</v>
      </c>
      <c r="L211" s="123"/>
      <c r="M211" s="158"/>
      <c r="N211" s="122"/>
      <c r="O211" s="122"/>
      <c r="P211" s="122"/>
      <c r="Q211" s="122"/>
      <c r="R211" s="122"/>
      <c r="S211" s="122"/>
      <c r="T211" s="122"/>
      <c r="U211" s="122"/>
      <c r="V211" s="122"/>
      <c r="W211" s="122"/>
      <c r="X211" s="122"/>
      <c r="Y211" s="122"/>
      <c r="Z211" s="122"/>
      <c r="AA211" s="122"/>
      <c r="AB211" s="122"/>
      <c r="AC211" s="122"/>
      <c r="AD211" s="122"/>
      <c r="AE211" s="122"/>
      <c r="AF211" s="122"/>
      <c r="AG211" s="122"/>
      <c r="AH211" s="122"/>
      <c r="AI211" s="122"/>
      <c r="AJ211" s="122"/>
      <c r="AK211" s="122"/>
      <c r="AL211" s="122"/>
      <c r="AM211" s="122"/>
      <c r="AN211" s="122"/>
      <c r="AO211" s="122"/>
      <c r="AP211" s="122"/>
      <c r="AQ211" s="122"/>
      <c r="AR211" s="122"/>
      <c r="AS211" s="143"/>
      <c r="AT211" s="122"/>
      <c r="AU211" s="122"/>
      <c r="AV211" s="122"/>
      <c r="AW211" s="122"/>
      <c r="AX211" s="122"/>
      <c r="AY211" s="122"/>
      <c r="AZ211" s="122"/>
      <c r="BA211" s="122"/>
      <c r="BB211" s="122"/>
      <c r="BC211" s="122"/>
      <c r="BD211" s="122"/>
      <c r="BE211" s="122"/>
      <c r="BF211" s="222"/>
      <c r="BG211" s="9"/>
    </row>
    <row r="212" spans="1:59" ht="11.25">
      <c r="A212" s="10">
        <v>209</v>
      </c>
      <c r="B212" s="118">
        <f t="shared" si="11"/>
        <v>70</v>
      </c>
      <c r="C212" s="119" t="str">
        <f>IF(DataInput[[#This Row],[80% BW]]="","",INDEX(MouseList[],MATCH(DataInput[[#This Row],[Mouse '#]],MouseList[Mouse '#],0),MATCH(DataInput[[#Headers],[Tag '#]],MouseList[#Headers],0)))</f>
        <v/>
      </c>
      <c r="D212" s="119" t="str">
        <f>IF(DataInput[[#This Row],[80% BW]]="","",INDEX(MouseList[],MATCH(DataInput[[#This Row],[Mouse '#]],MouseList[Mouse '#],0),MATCH(DataInput[[#Headers],[Sort '#]],MouseList[#Headers],0)))</f>
        <v/>
      </c>
      <c r="E212" s="119" t="str">
        <f>IF(DataInput[[#This Row],[80% BW]]="","",INDEX(MouseList[],MATCH(DataInput[[#This Row],[Mouse '#]],MouseList[Mouse '#],0),MATCH(DataInput[[#Headers],[Group]],MouseList[#Headers],0)))</f>
        <v/>
      </c>
      <c r="F212" s="120" t="str">
        <f t="shared" ref="F212:F275" si="12">IF(MOD(A212,3)=1,"W",IF(MOD(A212,3)=2,"A","B"))</f>
        <v>A</v>
      </c>
      <c r="G212" s="121" t="str">
        <f>IFERROR(IF(DataInput[[#This Row],[0]]="",IF(DataInput[[#This Row],[1]]=0,"",DataInput[[#This Row],[1]]*0.8),DataInput[[#This Row],[0]]*0.8),"")</f>
        <v/>
      </c>
      <c r="H212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12" s="215" t="e">
        <f>INDEX(MouseList[],MATCH(DataInput[[#This Row],[Mouse '#]],MouseList[Mouse '#],0),MATCH(DataInput[[#Headers],[Tx ends]],MouseList[#Headers],0))</f>
        <v>#N/A</v>
      </c>
      <c r="J212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12" s="219" t="e">
        <f>INDEX(MouseList[],MATCH(DataInput[[#This Row],[Mouse '#]],MouseList[Mouse '#],0),MATCH(DataInput[[#Headers],[Cage '#]],MouseList[#Headers],0))</f>
        <v>#N/A</v>
      </c>
      <c r="L212" s="123"/>
      <c r="M212" s="158"/>
      <c r="N212" s="122"/>
      <c r="O212" s="122"/>
      <c r="P212" s="122"/>
      <c r="Q212" s="122"/>
      <c r="R212" s="122"/>
      <c r="S212" s="122"/>
      <c r="T212" s="122"/>
      <c r="U212" s="122"/>
      <c r="V212" s="122"/>
      <c r="W212" s="122"/>
      <c r="X212" s="122"/>
      <c r="Y212" s="122"/>
      <c r="Z212" s="122"/>
      <c r="AA212" s="122"/>
      <c r="AB212" s="122"/>
      <c r="AC212" s="122"/>
      <c r="AD212" s="122"/>
      <c r="AE212" s="122"/>
      <c r="AF212" s="122"/>
      <c r="AG212" s="122"/>
      <c r="AH212" s="122"/>
      <c r="AI212" s="122"/>
      <c r="AJ212" s="122"/>
      <c r="AK212" s="122"/>
      <c r="AL212" s="122"/>
      <c r="AM212" s="122"/>
      <c r="AN212" s="122"/>
      <c r="AO212" s="122"/>
      <c r="AP212" s="122"/>
      <c r="AQ212" s="122"/>
      <c r="AR212" s="122"/>
      <c r="AS212" s="143"/>
      <c r="AT212" s="122"/>
      <c r="AU212" s="122"/>
      <c r="AV212" s="122"/>
      <c r="AW212" s="122"/>
      <c r="AX212" s="122"/>
      <c r="AY212" s="122"/>
      <c r="AZ212" s="122"/>
      <c r="BA212" s="122"/>
      <c r="BB212" s="122"/>
      <c r="BC212" s="122"/>
      <c r="BD212" s="122"/>
      <c r="BE212" s="122"/>
      <c r="BF212" s="222"/>
      <c r="BG212" s="9"/>
    </row>
    <row r="213" spans="1:59" ht="11.25">
      <c r="A213" s="10">
        <v>210</v>
      </c>
      <c r="B213" s="118">
        <f t="shared" si="11"/>
        <v>70</v>
      </c>
      <c r="C213" s="119" t="str">
        <f>IF(DataInput[[#This Row],[80% BW]]="","",INDEX(MouseList[],MATCH(DataInput[[#This Row],[Mouse '#]],MouseList[Mouse '#],0),MATCH(DataInput[[#Headers],[Tag '#]],MouseList[#Headers],0)))</f>
        <v/>
      </c>
      <c r="D213" s="119" t="str">
        <f>IF(DataInput[[#This Row],[80% BW]]="","",INDEX(MouseList[],MATCH(DataInput[[#This Row],[Mouse '#]],MouseList[Mouse '#],0),MATCH(DataInput[[#Headers],[Sort '#]],MouseList[#Headers],0)))</f>
        <v/>
      </c>
      <c r="E213" s="119" t="str">
        <f>IF(DataInput[[#This Row],[80% BW]]="","",INDEX(MouseList[],MATCH(DataInput[[#This Row],[Mouse '#]],MouseList[Mouse '#],0),MATCH(DataInput[[#Headers],[Group]],MouseList[#Headers],0)))</f>
        <v/>
      </c>
      <c r="F213" s="120" t="str">
        <f t="shared" si="12"/>
        <v>B</v>
      </c>
      <c r="G213" s="121" t="str">
        <f>IFERROR(IF(DataInput[[#This Row],[0]]="",IF(DataInput[[#This Row],[1]]=0,"",DataInput[[#This Row],[1]]*0.8),DataInput[[#This Row],[0]]*0.8),"")</f>
        <v/>
      </c>
      <c r="H213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13" s="215" t="e">
        <f>INDEX(MouseList[],MATCH(DataInput[[#This Row],[Mouse '#]],MouseList[Mouse '#],0),MATCH(DataInput[[#Headers],[Tx ends]],MouseList[#Headers],0))</f>
        <v>#N/A</v>
      </c>
      <c r="J213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13" s="219" t="e">
        <f>INDEX(MouseList[],MATCH(DataInput[[#This Row],[Mouse '#]],MouseList[Mouse '#],0),MATCH(DataInput[[#Headers],[Cage '#]],MouseList[#Headers],0))</f>
        <v>#N/A</v>
      </c>
      <c r="L213" s="123"/>
      <c r="M213" s="158"/>
      <c r="N213" s="122"/>
      <c r="O213" s="122"/>
      <c r="P213" s="122"/>
      <c r="Q213" s="122"/>
      <c r="R213" s="122"/>
      <c r="S213" s="122"/>
      <c r="T213" s="122"/>
      <c r="U213" s="122"/>
      <c r="V213" s="122"/>
      <c r="W213" s="122"/>
      <c r="X213" s="122"/>
      <c r="Y213" s="122"/>
      <c r="Z213" s="122"/>
      <c r="AA213" s="122"/>
      <c r="AB213" s="122"/>
      <c r="AC213" s="122"/>
      <c r="AD213" s="122"/>
      <c r="AE213" s="122"/>
      <c r="AF213" s="122"/>
      <c r="AG213" s="122"/>
      <c r="AH213" s="122"/>
      <c r="AI213" s="122"/>
      <c r="AJ213" s="122"/>
      <c r="AK213" s="122"/>
      <c r="AL213" s="122"/>
      <c r="AM213" s="122"/>
      <c r="AN213" s="122"/>
      <c r="AO213" s="122"/>
      <c r="AP213" s="122"/>
      <c r="AQ213" s="122"/>
      <c r="AR213" s="122"/>
      <c r="AS213" s="143"/>
      <c r="AT213" s="122"/>
      <c r="AU213" s="122"/>
      <c r="AV213" s="122"/>
      <c r="AW213" s="122"/>
      <c r="AX213" s="122"/>
      <c r="AY213" s="122"/>
      <c r="AZ213" s="122"/>
      <c r="BA213" s="122"/>
      <c r="BB213" s="122"/>
      <c r="BC213" s="122"/>
      <c r="BD213" s="122"/>
      <c r="BE213" s="122"/>
      <c r="BF213" s="222"/>
      <c r="BG213" s="9"/>
    </row>
    <row r="214" spans="1:59" ht="11.25">
      <c r="A214" s="10">
        <v>211</v>
      </c>
      <c r="B214" s="118">
        <f t="shared" si="11"/>
        <v>71</v>
      </c>
      <c r="C214" s="119" t="str">
        <f>IF(DataInput[[#This Row],[80% BW]]="","",INDEX(MouseList[],MATCH(DataInput[[#This Row],[Mouse '#]],MouseList[Mouse '#],0),MATCH(DataInput[[#Headers],[Tag '#]],MouseList[#Headers],0)))</f>
        <v/>
      </c>
      <c r="D214" s="119" t="str">
        <f>IF(DataInput[[#This Row],[80% BW]]="","",INDEX(MouseList[],MATCH(DataInput[[#This Row],[Mouse '#]],MouseList[Mouse '#],0),MATCH(DataInput[[#Headers],[Sort '#]],MouseList[#Headers],0)))</f>
        <v/>
      </c>
      <c r="E214" s="119" t="str">
        <f>IF(DataInput[[#This Row],[80% BW]]="","",INDEX(MouseList[],MATCH(DataInput[[#This Row],[Mouse '#]],MouseList[Mouse '#],0),MATCH(DataInput[[#Headers],[Group]],MouseList[#Headers],0)))</f>
        <v/>
      </c>
      <c r="F214" s="120" t="str">
        <f t="shared" si="12"/>
        <v>W</v>
      </c>
      <c r="G214" s="121" t="str">
        <f>IFERROR(IF(DataInput[[#This Row],[0]]="",IF(DataInput[[#This Row],[1]]=0,"",DataInput[[#This Row],[1]]*0.8),DataInput[[#This Row],[0]]*0.8),"")</f>
        <v/>
      </c>
      <c r="H214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14" s="215" t="e">
        <f>INDEX(MouseList[],MATCH(DataInput[[#This Row],[Mouse '#]],MouseList[Mouse '#],0),MATCH(DataInput[[#Headers],[Tx ends]],MouseList[#Headers],0))</f>
        <v>#N/A</v>
      </c>
      <c r="J214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14" s="219" t="e">
        <f>INDEX(MouseList[],MATCH(DataInput[[#This Row],[Mouse '#]],MouseList[Mouse '#],0),MATCH(DataInput[[#Headers],[Cage '#]],MouseList[#Headers],0))</f>
        <v>#N/A</v>
      </c>
      <c r="L214" s="123"/>
      <c r="M214" s="158"/>
      <c r="N214" s="122"/>
      <c r="O214" s="122"/>
      <c r="P214" s="122"/>
      <c r="Q214" s="122"/>
      <c r="R214" s="122"/>
      <c r="S214" s="122"/>
      <c r="T214" s="122"/>
      <c r="U214" s="122"/>
      <c r="V214" s="122"/>
      <c r="W214" s="122"/>
      <c r="X214" s="122"/>
      <c r="Y214" s="122"/>
      <c r="Z214" s="122"/>
      <c r="AA214" s="122"/>
      <c r="AB214" s="122"/>
      <c r="AC214" s="122"/>
      <c r="AD214" s="122"/>
      <c r="AE214" s="122"/>
      <c r="AF214" s="122"/>
      <c r="AG214" s="122"/>
      <c r="AH214" s="122"/>
      <c r="AI214" s="122"/>
      <c r="AJ214" s="122"/>
      <c r="AK214" s="122"/>
      <c r="AL214" s="122"/>
      <c r="AM214" s="122"/>
      <c r="AN214" s="122"/>
      <c r="AO214" s="122"/>
      <c r="AP214" s="122"/>
      <c r="AQ214" s="122"/>
      <c r="AR214" s="122"/>
      <c r="AS214" s="143"/>
      <c r="AT214" s="122"/>
      <c r="AU214" s="122"/>
      <c r="AV214" s="122"/>
      <c r="AW214" s="122"/>
      <c r="AX214" s="122"/>
      <c r="AY214" s="122"/>
      <c r="AZ214" s="122"/>
      <c r="BA214" s="122"/>
      <c r="BB214" s="122"/>
      <c r="BC214" s="122"/>
      <c r="BD214" s="122"/>
      <c r="BE214" s="122"/>
      <c r="BF214" s="222"/>
      <c r="BG214" s="9"/>
    </row>
    <row r="215" spans="1:59" ht="11.25">
      <c r="A215" s="10">
        <v>212</v>
      </c>
      <c r="B215" s="118">
        <f t="shared" si="11"/>
        <v>71</v>
      </c>
      <c r="C215" s="119" t="str">
        <f>IF(DataInput[[#This Row],[80% BW]]="","",INDEX(MouseList[],MATCH(DataInput[[#This Row],[Mouse '#]],MouseList[Mouse '#],0),MATCH(DataInput[[#Headers],[Tag '#]],MouseList[#Headers],0)))</f>
        <v/>
      </c>
      <c r="D215" s="119" t="str">
        <f>IF(DataInput[[#This Row],[80% BW]]="","",INDEX(MouseList[],MATCH(DataInput[[#This Row],[Mouse '#]],MouseList[Mouse '#],0),MATCH(DataInput[[#Headers],[Sort '#]],MouseList[#Headers],0)))</f>
        <v/>
      </c>
      <c r="E215" s="119" t="str">
        <f>IF(DataInput[[#This Row],[80% BW]]="","",INDEX(MouseList[],MATCH(DataInput[[#This Row],[Mouse '#]],MouseList[Mouse '#],0),MATCH(DataInput[[#Headers],[Group]],MouseList[#Headers],0)))</f>
        <v/>
      </c>
      <c r="F215" s="120" t="str">
        <f t="shared" si="12"/>
        <v>A</v>
      </c>
      <c r="G215" s="121" t="str">
        <f>IFERROR(IF(DataInput[[#This Row],[0]]="",IF(DataInput[[#This Row],[1]]=0,"",DataInput[[#This Row],[1]]*0.8),DataInput[[#This Row],[0]]*0.8),"")</f>
        <v/>
      </c>
      <c r="H215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15" s="215" t="e">
        <f>INDEX(MouseList[],MATCH(DataInput[[#This Row],[Mouse '#]],MouseList[Mouse '#],0),MATCH(DataInput[[#Headers],[Tx ends]],MouseList[#Headers],0))</f>
        <v>#N/A</v>
      </c>
      <c r="J215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15" s="219" t="e">
        <f>INDEX(MouseList[],MATCH(DataInput[[#This Row],[Mouse '#]],MouseList[Mouse '#],0),MATCH(DataInput[[#Headers],[Cage '#]],MouseList[#Headers],0))</f>
        <v>#N/A</v>
      </c>
      <c r="L215" s="123"/>
      <c r="M215" s="158"/>
      <c r="N215" s="122"/>
      <c r="O215" s="122"/>
      <c r="P215" s="122"/>
      <c r="Q215" s="122"/>
      <c r="R215" s="122"/>
      <c r="S215" s="122"/>
      <c r="T215" s="122"/>
      <c r="U215" s="122"/>
      <c r="V215" s="122"/>
      <c r="W215" s="122"/>
      <c r="X215" s="122"/>
      <c r="Y215" s="122"/>
      <c r="Z215" s="122"/>
      <c r="AA215" s="122"/>
      <c r="AB215" s="122"/>
      <c r="AC215" s="122"/>
      <c r="AD215" s="122"/>
      <c r="AE215" s="122"/>
      <c r="AF215" s="122"/>
      <c r="AG215" s="122"/>
      <c r="AH215" s="122"/>
      <c r="AI215" s="122"/>
      <c r="AJ215" s="122"/>
      <c r="AK215" s="122"/>
      <c r="AL215" s="122"/>
      <c r="AM215" s="122"/>
      <c r="AN215" s="122"/>
      <c r="AO215" s="122"/>
      <c r="AP215" s="122"/>
      <c r="AQ215" s="122"/>
      <c r="AR215" s="122"/>
      <c r="AS215" s="143"/>
      <c r="AT215" s="122"/>
      <c r="AU215" s="122"/>
      <c r="AV215" s="122"/>
      <c r="AW215" s="122"/>
      <c r="AX215" s="122"/>
      <c r="AY215" s="122"/>
      <c r="AZ215" s="122"/>
      <c r="BA215" s="122"/>
      <c r="BB215" s="122"/>
      <c r="BC215" s="122"/>
      <c r="BD215" s="122"/>
      <c r="BE215" s="122"/>
      <c r="BF215" s="222"/>
      <c r="BG215" s="9"/>
    </row>
    <row r="216" spans="1:59" ht="11.25">
      <c r="A216" s="10">
        <v>213</v>
      </c>
      <c r="B216" s="118">
        <f t="shared" si="11"/>
        <v>71</v>
      </c>
      <c r="C216" s="119" t="str">
        <f>IF(DataInput[[#This Row],[80% BW]]="","",INDEX(MouseList[],MATCH(DataInput[[#This Row],[Mouse '#]],MouseList[Mouse '#],0),MATCH(DataInput[[#Headers],[Tag '#]],MouseList[#Headers],0)))</f>
        <v/>
      </c>
      <c r="D216" s="119" t="str">
        <f>IF(DataInput[[#This Row],[80% BW]]="","",INDEX(MouseList[],MATCH(DataInput[[#This Row],[Mouse '#]],MouseList[Mouse '#],0),MATCH(DataInput[[#Headers],[Sort '#]],MouseList[#Headers],0)))</f>
        <v/>
      </c>
      <c r="E216" s="119" t="str">
        <f>IF(DataInput[[#This Row],[80% BW]]="","",INDEX(MouseList[],MATCH(DataInput[[#This Row],[Mouse '#]],MouseList[Mouse '#],0),MATCH(DataInput[[#Headers],[Group]],MouseList[#Headers],0)))</f>
        <v/>
      </c>
      <c r="F216" s="120" t="str">
        <f t="shared" si="12"/>
        <v>B</v>
      </c>
      <c r="G216" s="121" t="str">
        <f>IFERROR(IF(DataInput[[#This Row],[0]]="",IF(DataInput[[#This Row],[1]]=0,"",DataInput[[#This Row],[1]]*0.8),DataInput[[#This Row],[0]]*0.8),"")</f>
        <v/>
      </c>
      <c r="H216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16" s="215" t="e">
        <f>INDEX(MouseList[],MATCH(DataInput[[#This Row],[Mouse '#]],MouseList[Mouse '#],0),MATCH(DataInput[[#Headers],[Tx ends]],MouseList[#Headers],0))</f>
        <v>#N/A</v>
      </c>
      <c r="J216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16" s="219" t="e">
        <f>INDEX(MouseList[],MATCH(DataInput[[#This Row],[Mouse '#]],MouseList[Mouse '#],0),MATCH(DataInput[[#Headers],[Cage '#]],MouseList[#Headers],0))</f>
        <v>#N/A</v>
      </c>
      <c r="L216" s="123"/>
      <c r="M216" s="158"/>
      <c r="N216" s="122"/>
      <c r="O216" s="122"/>
      <c r="P216" s="122"/>
      <c r="Q216" s="122"/>
      <c r="R216" s="122"/>
      <c r="S216" s="122"/>
      <c r="T216" s="122"/>
      <c r="U216" s="122"/>
      <c r="V216" s="122"/>
      <c r="W216" s="122"/>
      <c r="X216" s="122"/>
      <c r="Y216" s="122"/>
      <c r="Z216" s="122"/>
      <c r="AA216" s="122"/>
      <c r="AB216" s="122"/>
      <c r="AC216" s="122"/>
      <c r="AD216" s="122"/>
      <c r="AE216" s="122"/>
      <c r="AF216" s="122"/>
      <c r="AG216" s="122"/>
      <c r="AH216" s="122"/>
      <c r="AI216" s="122"/>
      <c r="AJ216" s="122"/>
      <c r="AK216" s="122"/>
      <c r="AL216" s="122"/>
      <c r="AM216" s="122"/>
      <c r="AN216" s="122"/>
      <c r="AO216" s="122"/>
      <c r="AP216" s="122"/>
      <c r="AQ216" s="122"/>
      <c r="AR216" s="122"/>
      <c r="AS216" s="143"/>
      <c r="AT216" s="122"/>
      <c r="AU216" s="122"/>
      <c r="AV216" s="122"/>
      <c r="AW216" s="122"/>
      <c r="AX216" s="122"/>
      <c r="AY216" s="122"/>
      <c r="AZ216" s="122"/>
      <c r="BA216" s="122"/>
      <c r="BB216" s="122"/>
      <c r="BC216" s="122"/>
      <c r="BD216" s="122"/>
      <c r="BE216" s="122"/>
      <c r="BF216" s="222"/>
      <c r="BG216" s="9"/>
    </row>
    <row r="217" spans="1:59" ht="11.25">
      <c r="A217" s="10">
        <v>214</v>
      </c>
      <c r="B217" s="118">
        <f t="shared" si="11"/>
        <v>72</v>
      </c>
      <c r="C217" s="119" t="str">
        <f>IF(DataInput[[#This Row],[80% BW]]="","",INDEX(MouseList[],MATCH(DataInput[[#This Row],[Mouse '#]],MouseList[Mouse '#],0),MATCH(DataInput[[#Headers],[Tag '#]],MouseList[#Headers],0)))</f>
        <v/>
      </c>
      <c r="D217" s="119" t="str">
        <f>IF(DataInput[[#This Row],[80% BW]]="","",INDEX(MouseList[],MATCH(DataInput[[#This Row],[Mouse '#]],MouseList[Mouse '#],0),MATCH(DataInput[[#Headers],[Sort '#]],MouseList[#Headers],0)))</f>
        <v/>
      </c>
      <c r="E217" s="119" t="str">
        <f>IF(DataInput[[#This Row],[80% BW]]="","",INDEX(MouseList[],MATCH(DataInput[[#This Row],[Mouse '#]],MouseList[Mouse '#],0),MATCH(DataInput[[#Headers],[Group]],MouseList[#Headers],0)))</f>
        <v/>
      </c>
      <c r="F217" s="120" t="str">
        <f t="shared" si="12"/>
        <v>W</v>
      </c>
      <c r="G217" s="121" t="str">
        <f>IFERROR(IF(DataInput[[#This Row],[0]]="",IF(DataInput[[#This Row],[1]]=0,"",DataInput[[#This Row],[1]]*0.8),DataInput[[#This Row],[0]]*0.8),"")</f>
        <v/>
      </c>
      <c r="H217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17" s="215" t="e">
        <f>INDEX(MouseList[],MATCH(DataInput[[#This Row],[Mouse '#]],MouseList[Mouse '#],0),MATCH(DataInput[[#Headers],[Tx ends]],MouseList[#Headers],0))</f>
        <v>#N/A</v>
      </c>
      <c r="J217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17" s="219" t="e">
        <f>INDEX(MouseList[],MATCH(DataInput[[#This Row],[Mouse '#]],MouseList[Mouse '#],0),MATCH(DataInput[[#Headers],[Cage '#]],MouseList[#Headers],0))</f>
        <v>#N/A</v>
      </c>
      <c r="L217" s="123"/>
      <c r="M217" s="158"/>
      <c r="N217" s="122"/>
      <c r="O217" s="122"/>
      <c r="P217" s="122"/>
      <c r="Q217" s="122"/>
      <c r="R217" s="122"/>
      <c r="S217" s="122"/>
      <c r="T217" s="122"/>
      <c r="U217" s="122"/>
      <c r="V217" s="122"/>
      <c r="W217" s="122"/>
      <c r="X217" s="122"/>
      <c r="Y217" s="122"/>
      <c r="Z217" s="122"/>
      <c r="AA217" s="122"/>
      <c r="AB217" s="122"/>
      <c r="AC217" s="122"/>
      <c r="AD217" s="122"/>
      <c r="AE217" s="122"/>
      <c r="AF217" s="122"/>
      <c r="AG217" s="122"/>
      <c r="AH217" s="122"/>
      <c r="AI217" s="122"/>
      <c r="AJ217" s="122"/>
      <c r="AK217" s="122"/>
      <c r="AL217" s="122"/>
      <c r="AM217" s="122"/>
      <c r="AN217" s="122"/>
      <c r="AO217" s="122"/>
      <c r="AP217" s="122"/>
      <c r="AQ217" s="122"/>
      <c r="AR217" s="122"/>
      <c r="AS217" s="143"/>
      <c r="AT217" s="122"/>
      <c r="AU217" s="122"/>
      <c r="AV217" s="122"/>
      <c r="AW217" s="122"/>
      <c r="AX217" s="122"/>
      <c r="AY217" s="122"/>
      <c r="AZ217" s="122"/>
      <c r="BA217" s="122"/>
      <c r="BB217" s="122"/>
      <c r="BC217" s="122"/>
      <c r="BD217" s="122"/>
      <c r="BE217" s="122"/>
      <c r="BF217" s="222"/>
      <c r="BG217" s="9"/>
    </row>
    <row r="218" spans="1:59" ht="11.25">
      <c r="A218" s="10">
        <v>215</v>
      </c>
      <c r="B218" s="118">
        <f t="shared" si="11"/>
        <v>72</v>
      </c>
      <c r="C218" s="119" t="str">
        <f>IF(DataInput[[#This Row],[80% BW]]="","",INDEX(MouseList[],MATCH(DataInput[[#This Row],[Mouse '#]],MouseList[Mouse '#],0),MATCH(DataInput[[#Headers],[Tag '#]],MouseList[#Headers],0)))</f>
        <v/>
      </c>
      <c r="D218" s="119" t="str">
        <f>IF(DataInput[[#This Row],[80% BW]]="","",INDEX(MouseList[],MATCH(DataInput[[#This Row],[Mouse '#]],MouseList[Mouse '#],0),MATCH(DataInput[[#Headers],[Sort '#]],MouseList[#Headers],0)))</f>
        <v/>
      </c>
      <c r="E218" s="119" t="str">
        <f>IF(DataInput[[#This Row],[80% BW]]="","",INDEX(MouseList[],MATCH(DataInput[[#This Row],[Mouse '#]],MouseList[Mouse '#],0),MATCH(DataInput[[#Headers],[Group]],MouseList[#Headers],0)))</f>
        <v/>
      </c>
      <c r="F218" s="120" t="str">
        <f t="shared" si="12"/>
        <v>A</v>
      </c>
      <c r="G218" s="121" t="str">
        <f>IFERROR(IF(DataInput[[#This Row],[0]]="",IF(DataInput[[#This Row],[1]]=0,"",DataInput[[#This Row],[1]]*0.8),DataInput[[#This Row],[0]]*0.8),"")</f>
        <v/>
      </c>
      <c r="H218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18" s="215" t="e">
        <f>INDEX(MouseList[],MATCH(DataInput[[#This Row],[Mouse '#]],MouseList[Mouse '#],0),MATCH(DataInput[[#Headers],[Tx ends]],MouseList[#Headers],0))</f>
        <v>#N/A</v>
      </c>
      <c r="J218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18" s="219" t="e">
        <f>INDEX(MouseList[],MATCH(DataInput[[#This Row],[Mouse '#]],MouseList[Mouse '#],0),MATCH(DataInput[[#Headers],[Cage '#]],MouseList[#Headers],0))</f>
        <v>#N/A</v>
      </c>
      <c r="L218" s="123"/>
      <c r="M218" s="158"/>
      <c r="N218" s="122"/>
      <c r="O218" s="122"/>
      <c r="P218" s="122"/>
      <c r="Q218" s="122"/>
      <c r="R218" s="122"/>
      <c r="S218" s="122"/>
      <c r="T218" s="122"/>
      <c r="U218" s="122"/>
      <c r="V218" s="122"/>
      <c r="W218" s="122"/>
      <c r="X218" s="122"/>
      <c r="Y218" s="122"/>
      <c r="Z218" s="122"/>
      <c r="AA218" s="122"/>
      <c r="AB218" s="122"/>
      <c r="AC218" s="122"/>
      <c r="AD218" s="122"/>
      <c r="AE218" s="122"/>
      <c r="AF218" s="122"/>
      <c r="AG218" s="122"/>
      <c r="AH218" s="122"/>
      <c r="AI218" s="122"/>
      <c r="AJ218" s="122"/>
      <c r="AK218" s="122"/>
      <c r="AL218" s="122"/>
      <c r="AM218" s="122"/>
      <c r="AN218" s="122"/>
      <c r="AO218" s="122"/>
      <c r="AP218" s="122"/>
      <c r="AQ218" s="122"/>
      <c r="AR218" s="122"/>
      <c r="AS218" s="143"/>
      <c r="AT218" s="122"/>
      <c r="AU218" s="122"/>
      <c r="AV218" s="122"/>
      <c r="AW218" s="122"/>
      <c r="AX218" s="122"/>
      <c r="AY218" s="122"/>
      <c r="AZ218" s="122"/>
      <c r="BA218" s="122"/>
      <c r="BB218" s="122"/>
      <c r="BC218" s="122"/>
      <c r="BD218" s="122"/>
      <c r="BE218" s="122"/>
      <c r="BF218" s="222"/>
      <c r="BG218" s="9"/>
    </row>
    <row r="219" spans="1:59" ht="11.25">
      <c r="A219" s="10">
        <v>216</v>
      </c>
      <c r="B219" s="118">
        <f t="shared" si="11"/>
        <v>72</v>
      </c>
      <c r="C219" s="119" t="str">
        <f>IF(DataInput[[#This Row],[80% BW]]="","",INDEX(MouseList[],MATCH(DataInput[[#This Row],[Mouse '#]],MouseList[Mouse '#],0),MATCH(DataInput[[#Headers],[Tag '#]],MouseList[#Headers],0)))</f>
        <v/>
      </c>
      <c r="D219" s="119" t="str">
        <f>IF(DataInput[[#This Row],[80% BW]]="","",INDEX(MouseList[],MATCH(DataInput[[#This Row],[Mouse '#]],MouseList[Mouse '#],0),MATCH(DataInput[[#Headers],[Sort '#]],MouseList[#Headers],0)))</f>
        <v/>
      </c>
      <c r="E219" s="119" t="str">
        <f>IF(DataInput[[#This Row],[80% BW]]="","",INDEX(MouseList[],MATCH(DataInput[[#This Row],[Mouse '#]],MouseList[Mouse '#],0),MATCH(DataInput[[#Headers],[Group]],MouseList[#Headers],0)))</f>
        <v/>
      </c>
      <c r="F219" s="120" t="str">
        <f t="shared" si="12"/>
        <v>B</v>
      </c>
      <c r="G219" s="121" t="str">
        <f>IFERROR(IF(DataInput[[#This Row],[0]]="",IF(DataInput[[#This Row],[1]]=0,"",DataInput[[#This Row],[1]]*0.8),DataInput[[#This Row],[0]]*0.8),"")</f>
        <v/>
      </c>
      <c r="H219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19" s="215" t="e">
        <f>INDEX(MouseList[],MATCH(DataInput[[#This Row],[Mouse '#]],MouseList[Mouse '#],0),MATCH(DataInput[[#Headers],[Tx ends]],MouseList[#Headers],0))</f>
        <v>#N/A</v>
      </c>
      <c r="J219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19" s="219" t="e">
        <f>INDEX(MouseList[],MATCH(DataInput[[#This Row],[Mouse '#]],MouseList[Mouse '#],0),MATCH(DataInput[[#Headers],[Cage '#]],MouseList[#Headers],0))</f>
        <v>#N/A</v>
      </c>
      <c r="L219" s="123"/>
      <c r="M219" s="158"/>
      <c r="N219" s="122"/>
      <c r="O219" s="122"/>
      <c r="P219" s="122"/>
      <c r="Q219" s="122"/>
      <c r="R219" s="122"/>
      <c r="S219" s="122"/>
      <c r="T219" s="122"/>
      <c r="U219" s="122"/>
      <c r="V219" s="122"/>
      <c r="W219" s="122"/>
      <c r="X219" s="122"/>
      <c r="Y219" s="122"/>
      <c r="Z219" s="122"/>
      <c r="AA219" s="122"/>
      <c r="AB219" s="122"/>
      <c r="AC219" s="122"/>
      <c r="AD219" s="122"/>
      <c r="AE219" s="122"/>
      <c r="AF219" s="122"/>
      <c r="AG219" s="122"/>
      <c r="AH219" s="122"/>
      <c r="AI219" s="122"/>
      <c r="AJ219" s="122"/>
      <c r="AK219" s="122"/>
      <c r="AL219" s="122"/>
      <c r="AM219" s="122"/>
      <c r="AN219" s="122"/>
      <c r="AO219" s="122"/>
      <c r="AP219" s="122"/>
      <c r="AQ219" s="122"/>
      <c r="AR219" s="122"/>
      <c r="AS219" s="143"/>
      <c r="AT219" s="122"/>
      <c r="AU219" s="122"/>
      <c r="AV219" s="122"/>
      <c r="AW219" s="122"/>
      <c r="AX219" s="122"/>
      <c r="AY219" s="122"/>
      <c r="AZ219" s="122"/>
      <c r="BA219" s="122"/>
      <c r="BB219" s="122"/>
      <c r="BC219" s="122"/>
      <c r="BD219" s="122"/>
      <c r="BE219" s="122"/>
      <c r="BF219" s="222"/>
      <c r="BG219" s="9"/>
    </row>
    <row r="220" spans="1:59" ht="11.25">
      <c r="A220" s="10">
        <v>217</v>
      </c>
      <c r="B220" s="118">
        <f t="shared" si="11"/>
        <v>73</v>
      </c>
      <c r="C220" s="119" t="str">
        <f>IF(DataInput[[#This Row],[80% BW]]="","",INDEX(MouseList[],MATCH(DataInput[[#This Row],[Mouse '#]],MouseList[Mouse '#],0),MATCH(DataInput[[#Headers],[Tag '#]],MouseList[#Headers],0)))</f>
        <v/>
      </c>
      <c r="D220" s="119" t="str">
        <f>IF(DataInput[[#This Row],[80% BW]]="","",INDEX(MouseList[],MATCH(DataInput[[#This Row],[Mouse '#]],MouseList[Mouse '#],0),MATCH(DataInput[[#Headers],[Sort '#]],MouseList[#Headers],0)))</f>
        <v/>
      </c>
      <c r="E220" s="119" t="str">
        <f>IF(DataInput[[#This Row],[80% BW]]="","",INDEX(MouseList[],MATCH(DataInput[[#This Row],[Mouse '#]],MouseList[Mouse '#],0),MATCH(DataInput[[#Headers],[Group]],MouseList[#Headers],0)))</f>
        <v/>
      </c>
      <c r="F220" s="120" t="str">
        <f t="shared" si="12"/>
        <v>W</v>
      </c>
      <c r="G220" s="121" t="str">
        <f>IFERROR(IF(DataInput[[#This Row],[0]]="",IF(DataInput[[#This Row],[1]]=0,"",DataInput[[#This Row],[1]]*0.8),DataInput[[#This Row],[0]]*0.8),"")</f>
        <v/>
      </c>
      <c r="H220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20" s="215" t="e">
        <f>INDEX(MouseList[],MATCH(DataInput[[#This Row],[Mouse '#]],MouseList[Mouse '#],0),MATCH(DataInput[[#Headers],[Tx ends]],MouseList[#Headers],0))</f>
        <v>#N/A</v>
      </c>
      <c r="J220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20" s="219" t="e">
        <f>INDEX(MouseList[],MATCH(DataInput[[#This Row],[Mouse '#]],MouseList[Mouse '#],0),MATCH(DataInput[[#Headers],[Cage '#]],MouseList[#Headers],0))</f>
        <v>#N/A</v>
      </c>
      <c r="L220" s="123"/>
      <c r="M220" s="158"/>
      <c r="N220" s="122"/>
      <c r="O220" s="122"/>
      <c r="P220" s="122"/>
      <c r="Q220" s="122"/>
      <c r="R220" s="122"/>
      <c r="S220" s="122"/>
      <c r="T220" s="122"/>
      <c r="U220" s="122"/>
      <c r="V220" s="122"/>
      <c r="W220" s="122"/>
      <c r="X220" s="122"/>
      <c r="Y220" s="122"/>
      <c r="Z220" s="122"/>
      <c r="AA220" s="122"/>
      <c r="AB220" s="122"/>
      <c r="AC220" s="122"/>
      <c r="AD220" s="122"/>
      <c r="AE220" s="122"/>
      <c r="AF220" s="122"/>
      <c r="AG220" s="122"/>
      <c r="AH220" s="122"/>
      <c r="AI220" s="122"/>
      <c r="AJ220" s="122"/>
      <c r="AK220" s="122"/>
      <c r="AL220" s="122"/>
      <c r="AM220" s="122"/>
      <c r="AN220" s="122"/>
      <c r="AO220" s="122"/>
      <c r="AP220" s="122"/>
      <c r="AQ220" s="122"/>
      <c r="AR220" s="122"/>
      <c r="AS220" s="143"/>
      <c r="AT220" s="122"/>
      <c r="AU220" s="122"/>
      <c r="AV220" s="122"/>
      <c r="AW220" s="122"/>
      <c r="AX220" s="122"/>
      <c r="AY220" s="122"/>
      <c r="AZ220" s="122"/>
      <c r="BA220" s="122"/>
      <c r="BB220" s="122"/>
      <c r="BC220" s="122"/>
      <c r="BD220" s="122"/>
      <c r="BE220" s="122"/>
      <c r="BF220" s="222"/>
      <c r="BG220" s="9"/>
    </row>
    <row r="221" spans="1:59" ht="11.25">
      <c r="A221" s="10">
        <v>218</v>
      </c>
      <c r="B221" s="118">
        <f t="shared" si="11"/>
        <v>73</v>
      </c>
      <c r="C221" s="119" t="str">
        <f>IF(DataInput[[#This Row],[80% BW]]="","",INDEX(MouseList[],MATCH(DataInput[[#This Row],[Mouse '#]],MouseList[Mouse '#],0),MATCH(DataInput[[#Headers],[Tag '#]],MouseList[#Headers],0)))</f>
        <v/>
      </c>
      <c r="D221" s="119" t="str">
        <f>IF(DataInput[[#This Row],[80% BW]]="","",INDEX(MouseList[],MATCH(DataInput[[#This Row],[Mouse '#]],MouseList[Mouse '#],0),MATCH(DataInput[[#Headers],[Sort '#]],MouseList[#Headers],0)))</f>
        <v/>
      </c>
      <c r="E221" s="119" t="str">
        <f>IF(DataInput[[#This Row],[80% BW]]="","",INDEX(MouseList[],MATCH(DataInput[[#This Row],[Mouse '#]],MouseList[Mouse '#],0),MATCH(DataInput[[#Headers],[Group]],MouseList[#Headers],0)))</f>
        <v/>
      </c>
      <c r="F221" s="120" t="str">
        <f t="shared" si="12"/>
        <v>A</v>
      </c>
      <c r="G221" s="121" t="str">
        <f>IFERROR(IF(DataInput[[#This Row],[0]]="",IF(DataInput[[#This Row],[1]]=0,"",DataInput[[#This Row],[1]]*0.8),DataInput[[#This Row],[0]]*0.8),"")</f>
        <v/>
      </c>
      <c r="H221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21" s="215" t="e">
        <f>INDEX(MouseList[],MATCH(DataInput[[#This Row],[Mouse '#]],MouseList[Mouse '#],0),MATCH(DataInput[[#Headers],[Tx ends]],MouseList[#Headers],0))</f>
        <v>#N/A</v>
      </c>
      <c r="J221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21" s="219" t="e">
        <f>INDEX(MouseList[],MATCH(DataInput[[#This Row],[Mouse '#]],MouseList[Mouse '#],0),MATCH(DataInput[[#Headers],[Cage '#]],MouseList[#Headers],0))</f>
        <v>#N/A</v>
      </c>
      <c r="L221" s="123"/>
      <c r="M221" s="158"/>
      <c r="N221" s="122"/>
      <c r="O221" s="122"/>
      <c r="P221" s="122"/>
      <c r="Q221" s="122"/>
      <c r="R221" s="122"/>
      <c r="S221" s="122"/>
      <c r="T221" s="122"/>
      <c r="U221" s="122"/>
      <c r="V221" s="122"/>
      <c r="W221" s="122"/>
      <c r="X221" s="122"/>
      <c r="Y221" s="122"/>
      <c r="Z221" s="122"/>
      <c r="AA221" s="122"/>
      <c r="AB221" s="122"/>
      <c r="AC221" s="122"/>
      <c r="AD221" s="122"/>
      <c r="AE221" s="122"/>
      <c r="AF221" s="122"/>
      <c r="AG221" s="122"/>
      <c r="AH221" s="122"/>
      <c r="AI221" s="122"/>
      <c r="AJ221" s="122"/>
      <c r="AK221" s="122"/>
      <c r="AL221" s="122"/>
      <c r="AM221" s="122"/>
      <c r="AN221" s="122"/>
      <c r="AO221" s="122"/>
      <c r="AP221" s="122"/>
      <c r="AQ221" s="122"/>
      <c r="AR221" s="122"/>
      <c r="AS221" s="143"/>
      <c r="AT221" s="122"/>
      <c r="AU221" s="122"/>
      <c r="AV221" s="122"/>
      <c r="AW221" s="122"/>
      <c r="AX221" s="122"/>
      <c r="AY221" s="122"/>
      <c r="AZ221" s="122"/>
      <c r="BA221" s="122"/>
      <c r="BB221" s="122"/>
      <c r="BC221" s="122"/>
      <c r="BD221" s="122"/>
      <c r="BE221" s="122"/>
      <c r="BF221" s="222"/>
      <c r="BG221" s="9"/>
    </row>
    <row r="222" spans="1:59" ht="11.25">
      <c r="A222" s="10">
        <v>219</v>
      </c>
      <c r="B222" s="118">
        <f t="shared" si="11"/>
        <v>73</v>
      </c>
      <c r="C222" s="119" t="str">
        <f>IF(DataInput[[#This Row],[80% BW]]="","",INDEX(MouseList[],MATCH(DataInput[[#This Row],[Mouse '#]],MouseList[Mouse '#],0),MATCH(DataInput[[#Headers],[Tag '#]],MouseList[#Headers],0)))</f>
        <v/>
      </c>
      <c r="D222" s="119" t="str">
        <f>IF(DataInput[[#This Row],[80% BW]]="","",INDEX(MouseList[],MATCH(DataInput[[#This Row],[Mouse '#]],MouseList[Mouse '#],0),MATCH(DataInput[[#Headers],[Sort '#]],MouseList[#Headers],0)))</f>
        <v/>
      </c>
      <c r="E222" s="119" t="str">
        <f>IF(DataInput[[#This Row],[80% BW]]="","",INDEX(MouseList[],MATCH(DataInput[[#This Row],[Mouse '#]],MouseList[Mouse '#],0),MATCH(DataInput[[#Headers],[Group]],MouseList[#Headers],0)))</f>
        <v/>
      </c>
      <c r="F222" s="120" t="str">
        <f t="shared" si="12"/>
        <v>B</v>
      </c>
      <c r="G222" s="121" t="str">
        <f>IFERROR(IF(DataInput[[#This Row],[0]]="",IF(DataInput[[#This Row],[1]]=0,"",DataInput[[#This Row],[1]]*0.8),DataInput[[#This Row],[0]]*0.8),"")</f>
        <v/>
      </c>
      <c r="H222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22" s="215" t="e">
        <f>INDEX(MouseList[],MATCH(DataInput[[#This Row],[Mouse '#]],MouseList[Mouse '#],0),MATCH(DataInput[[#Headers],[Tx ends]],MouseList[#Headers],0))</f>
        <v>#N/A</v>
      </c>
      <c r="J222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22" s="219" t="e">
        <f>INDEX(MouseList[],MATCH(DataInput[[#This Row],[Mouse '#]],MouseList[Mouse '#],0),MATCH(DataInput[[#Headers],[Cage '#]],MouseList[#Headers],0))</f>
        <v>#N/A</v>
      </c>
      <c r="L222" s="123"/>
      <c r="M222" s="158"/>
      <c r="N222" s="122"/>
      <c r="O222" s="122"/>
      <c r="P222" s="122"/>
      <c r="Q222" s="122"/>
      <c r="R222" s="122"/>
      <c r="S222" s="122"/>
      <c r="T222" s="122"/>
      <c r="U222" s="122"/>
      <c r="V222" s="122"/>
      <c r="W222" s="122"/>
      <c r="X222" s="122"/>
      <c r="Y222" s="122"/>
      <c r="Z222" s="122"/>
      <c r="AA222" s="122"/>
      <c r="AB222" s="122"/>
      <c r="AC222" s="122"/>
      <c r="AD222" s="122"/>
      <c r="AE222" s="122"/>
      <c r="AF222" s="122"/>
      <c r="AG222" s="122"/>
      <c r="AH222" s="122"/>
      <c r="AI222" s="122"/>
      <c r="AJ222" s="122"/>
      <c r="AK222" s="122"/>
      <c r="AL222" s="122"/>
      <c r="AM222" s="122"/>
      <c r="AN222" s="122"/>
      <c r="AO222" s="122"/>
      <c r="AP222" s="122"/>
      <c r="AQ222" s="122"/>
      <c r="AR222" s="122"/>
      <c r="AS222" s="143"/>
      <c r="AT222" s="122"/>
      <c r="AU222" s="122"/>
      <c r="AV222" s="122"/>
      <c r="AW222" s="122"/>
      <c r="AX222" s="122"/>
      <c r="AY222" s="122"/>
      <c r="AZ222" s="122"/>
      <c r="BA222" s="122"/>
      <c r="BB222" s="122"/>
      <c r="BC222" s="122"/>
      <c r="BD222" s="122"/>
      <c r="BE222" s="122"/>
      <c r="BF222" s="222"/>
      <c r="BG222" s="9"/>
    </row>
    <row r="223" spans="1:59" ht="11.25">
      <c r="A223" s="10">
        <v>220</v>
      </c>
      <c r="B223" s="118">
        <f t="shared" si="11"/>
        <v>74</v>
      </c>
      <c r="C223" s="119" t="str">
        <f>IF(DataInput[[#This Row],[80% BW]]="","",INDEX(MouseList[],MATCH(DataInput[[#This Row],[Mouse '#]],MouseList[Mouse '#],0),MATCH(DataInput[[#Headers],[Tag '#]],MouseList[#Headers],0)))</f>
        <v/>
      </c>
      <c r="D223" s="119" t="str">
        <f>IF(DataInput[[#This Row],[80% BW]]="","",INDEX(MouseList[],MATCH(DataInput[[#This Row],[Mouse '#]],MouseList[Mouse '#],0),MATCH(DataInput[[#Headers],[Sort '#]],MouseList[#Headers],0)))</f>
        <v/>
      </c>
      <c r="E223" s="119" t="str">
        <f>IF(DataInput[[#This Row],[80% BW]]="","",INDEX(MouseList[],MATCH(DataInput[[#This Row],[Mouse '#]],MouseList[Mouse '#],0),MATCH(DataInput[[#Headers],[Group]],MouseList[#Headers],0)))</f>
        <v/>
      </c>
      <c r="F223" s="120" t="str">
        <f t="shared" si="12"/>
        <v>W</v>
      </c>
      <c r="G223" s="121" t="str">
        <f>IFERROR(IF(DataInput[[#This Row],[0]]="",IF(DataInput[[#This Row],[1]]=0,"",DataInput[[#This Row],[1]]*0.8),DataInput[[#This Row],[0]]*0.8),"")</f>
        <v/>
      </c>
      <c r="H223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23" s="215" t="e">
        <f>INDEX(MouseList[],MATCH(DataInput[[#This Row],[Mouse '#]],MouseList[Mouse '#],0),MATCH(DataInput[[#Headers],[Tx ends]],MouseList[#Headers],0))</f>
        <v>#N/A</v>
      </c>
      <c r="J223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23" s="219" t="e">
        <f>INDEX(MouseList[],MATCH(DataInput[[#This Row],[Mouse '#]],MouseList[Mouse '#],0),MATCH(DataInput[[#Headers],[Cage '#]],MouseList[#Headers],0))</f>
        <v>#N/A</v>
      </c>
      <c r="L223" s="123"/>
      <c r="M223" s="158"/>
      <c r="N223" s="122"/>
      <c r="O223" s="122"/>
      <c r="P223" s="122"/>
      <c r="Q223" s="122"/>
      <c r="R223" s="122"/>
      <c r="S223" s="122"/>
      <c r="T223" s="122"/>
      <c r="U223" s="122"/>
      <c r="V223" s="122"/>
      <c r="W223" s="122"/>
      <c r="X223" s="122"/>
      <c r="Y223" s="122"/>
      <c r="Z223" s="122"/>
      <c r="AA223" s="122"/>
      <c r="AB223" s="122"/>
      <c r="AC223" s="122"/>
      <c r="AD223" s="122"/>
      <c r="AE223" s="122"/>
      <c r="AF223" s="122"/>
      <c r="AG223" s="122"/>
      <c r="AH223" s="122"/>
      <c r="AI223" s="122"/>
      <c r="AJ223" s="122"/>
      <c r="AK223" s="122"/>
      <c r="AL223" s="122"/>
      <c r="AM223" s="122"/>
      <c r="AN223" s="122"/>
      <c r="AO223" s="122"/>
      <c r="AP223" s="122"/>
      <c r="AQ223" s="122"/>
      <c r="AR223" s="122"/>
      <c r="AS223" s="143"/>
      <c r="AT223" s="122"/>
      <c r="AU223" s="122"/>
      <c r="AV223" s="122"/>
      <c r="AW223" s="122"/>
      <c r="AX223" s="122"/>
      <c r="AY223" s="122"/>
      <c r="AZ223" s="122"/>
      <c r="BA223" s="122"/>
      <c r="BB223" s="122"/>
      <c r="BC223" s="122"/>
      <c r="BD223" s="122"/>
      <c r="BE223" s="122"/>
      <c r="BF223" s="222"/>
      <c r="BG223" s="9"/>
    </row>
    <row r="224" spans="1:59" ht="11.25">
      <c r="A224" s="10">
        <v>221</v>
      </c>
      <c r="B224" s="118">
        <f t="shared" si="11"/>
        <v>74</v>
      </c>
      <c r="C224" s="119" t="str">
        <f>IF(DataInput[[#This Row],[80% BW]]="","",INDEX(MouseList[],MATCH(DataInput[[#This Row],[Mouse '#]],MouseList[Mouse '#],0),MATCH(DataInput[[#Headers],[Tag '#]],MouseList[#Headers],0)))</f>
        <v/>
      </c>
      <c r="D224" s="119" t="str">
        <f>IF(DataInput[[#This Row],[80% BW]]="","",INDEX(MouseList[],MATCH(DataInput[[#This Row],[Mouse '#]],MouseList[Mouse '#],0),MATCH(DataInput[[#Headers],[Sort '#]],MouseList[#Headers],0)))</f>
        <v/>
      </c>
      <c r="E224" s="119" t="str">
        <f>IF(DataInput[[#This Row],[80% BW]]="","",INDEX(MouseList[],MATCH(DataInput[[#This Row],[Mouse '#]],MouseList[Mouse '#],0),MATCH(DataInput[[#Headers],[Group]],MouseList[#Headers],0)))</f>
        <v/>
      </c>
      <c r="F224" s="120" t="str">
        <f t="shared" si="12"/>
        <v>A</v>
      </c>
      <c r="G224" s="121" t="str">
        <f>IFERROR(IF(DataInput[[#This Row],[0]]="",IF(DataInput[[#This Row],[1]]=0,"",DataInput[[#This Row],[1]]*0.8),DataInput[[#This Row],[0]]*0.8),"")</f>
        <v/>
      </c>
      <c r="H224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24" s="215" t="e">
        <f>INDEX(MouseList[],MATCH(DataInput[[#This Row],[Mouse '#]],MouseList[Mouse '#],0),MATCH(DataInput[[#Headers],[Tx ends]],MouseList[#Headers],0))</f>
        <v>#N/A</v>
      </c>
      <c r="J224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24" s="219" t="e">
        <f>INDEX(MouseList[],MATCH(DataInput[[#This Row],[Mouse '#]],MouseList[Mouse '#],0),MATCH(DataInput[[#Headers],[Cage '#]],MouseList[#Headers],0))</f>
        <v>#N/A</v>
      </c>
      <c r="L224" s="123"/>
      <c r="M224" s="158"/>
      <c r="N224" s="122"/>
      <c r="O224" s="122"/>
      <c r="P224" s="122"/>
      <c r="Q224" s="122"/>
      <c r="R224" s="122"/>
      <c r="S224" s="122"/>
      <c r="T224" s="122"/>
      <c r="U224" s="122"/>
      <c r="V224" s="122"/>
      <c r="W224" s="122"/>
      <c r="X224" s="122"/>
      <c r="Y224" s="122"/>
      <c r="Z224" s="122"/>
      <c r="AA224" s="122"/>
      <c r="AB224" s="122"/>
      <c r="AC224" s="122"/>
      <c r="AD224" s="122"/>
      <c r="AE224" s="122"/>
      <c r="AF224" s="122"/>
      <c r="AG224" s="122"/>
      <c r="AH224" s="122"/>
      <c r="AI224" s="122"/>
      <c r="AJ224" s="122"/>
      <c r="AK224" s="122"/>
      <c r="AL224" s="122"/>
      <c r="AM224" s="122"/>
      <c r="AN224" s="122"/>
      <c r="AO224" s="122"/>
      <c r="AP224" s="122"/>
      <c r="AQ224" s="122"/>
      <c r="AR224" s="122"/>
      <c r="AS224" s="122"/>
      <c r="AT224" s="122"/>
      <c r="AU224" s="122"/>
      <c r="AV224" s="122"/>
      <c r="AW224" s="122"/>
      <c r="AX224" s="122"/>
      <c r="AY224" s="122"/>
      <c r="AZ224" s="122"/>
      <c r="BA224" s="122"/>
      <c r="BB224" s="122"/>
      <c r="BC224" s="122"/>
      <c r="BD224" s="122"/>
      <c r="BE224" s="122"/>
      <c r="BF224" s="222"/>
      <c r="BG224" s="9"/>
    </row>
    <row r="225" spans="1:59" ht="11.25">
      <c r="A225" s="10">
        <v>222</v>
      </c>
      <c r="B225" s="118">
        <f t="shared" si="11"/>
        <v>74</v>
      </c>
      <c r="C225" s="119" t="str">
        <f>IF(DataInput[[#This Row],[80% BW]]="","",INDEX(MouseList[],MATCH(DataInput[[#This Row],[Mouse '#]],MouseList[Mouse '#],0),MATCH(DataInput[[#Headers],[Tag '#]],MouseList[#Headers],0)))</f>
        <v/>
      </c>
      <c r="D225" s="119" t="str">
        <f>IF(DataInput[[#This Row],[80% BW]]="","",INDEX(MouseList[],MATCH(DataInput[[#This Row],[Mouse '#]],MouseList[Mouse '#],0),MATCH(DataInput[[#Headers],[Sort '#]],MouseList[#Headers],0)))</f>
        <v/>
      </c>
      <c r="E225" s="119" t="str">
        <f>IF(DataInput[[#This Row],[80% BW]]="","",INDEX(MouseList[],MATCH(DataInput[[#This Row],[Mouse '#]],MouseList[Mouse '#],0),MATCH(DataInput[[#Headers],[Group]],MouseList[#Headers],0)))</f>
        <v/>
      </c>
      <c r="F225" s="120" t="str">
        <f t="shared" si="12"/>
        <v>B</v>
      </c>
      <c r="G225" s="121" t="str">
        <f>IFERROR(IF(DataInput[[#This Row],[0]]="",IF(DataInput[[#This Row],[1]]=0,"",DataInput[[#This Row],[1]]*0.8),DataInput[[#This Row],[0]]*0.8),"")</f>
        <v/>
      </c>
      <c r="H225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25" s="215" t="e">
        <f>INDEX(MouseList[],MATCH(DataInput[[#This Row],[Mouse '#]],MouseList[Mouse '#],0),MATCH(DataInput[[#Headers],[Tx ends]],MouseList[#Headers],0))</f>
        <v>#N/A</v>
      </c>
      <c r="J225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25" s="219" t="e">
        <f>INDEX(MouseList[],MATCH(DataInput[[#This Row],[Mouse '#]],MouseList[Mouse '#],0),MATCH(DataInput[[#Headers],[Cage '#]],MouseList[#Headers],0))</f>
        <v>#N/A</v>
      </c>
      <c r="L225" s="123"/>
      <c r="M225" s="158"/>
      <c r="N225" s="122"/>
      <c r="O225" s="122"/>
      <c r="P225" s="122"/>
      <c r="Q225" s="122"/>
      <c r="R225" s="122"/>
      <c r="S225" s="122"/>
      <c r="T225" s="122"/>
      <c r="U225" s="122"/>
      <c r="V225" s="122"/>
      <c r="W225" s="122"/>
      <c r="X225" s="122"/>
      <c r="Y225" s="122"/>
      <c r="Z225" s="122"/>
      <c r="AA225" s="122"/>
      <c r="AB225" s="122"/>
      <c r="AC225" s="122"/>
      <c r="AD225" s="122"/>
      <c r="AE225" s="122"/>
      <c r="AF225" s="122"/>
      <c r="AG225" s="122"/>
      <c r="AH225" s="122"/>
      <c r="AI225" s="122"/>
      <c r="AJ225" s="122"/>
      <c r="AK225" s="122"/>
      <c r="AL225" s="122"/>
      <c r="AM225" s="122"/>
      <c r="AN225" s="122"/>
      <c r="AO225" s="122"/>
      <c r="AP225" s="122"/>
      <c r="AQ225" s="122"/>
      <c r="AR225" s="122"/>
      <c r="AS225" s="122"/>
      <c r="AT225" s="122"/>
      <c r="AU225" s="122"/>
      <c r="AV225" s="122"/>
      <c r="AW225" s="122"/>
      <c r="AX225" s="122"/>
      <c r="AY225" s="122"/>
      <c r="AZ225" s="122"/>
      <c r="BA225" s="122"/>
      <c r="BB225" s="122"/>
      <c r="BC225" s="122"/>
      <c r="BD225" s="122"/>
      <c r="BE225" s="122"/>
      <c r="BF225" s="222"/>
      <c r="BG225" s="9"/>
    </row>
    <row r="226" spans="1:59" ht="11.25">
      <c r="A226" s="10">
        <v>223</v>
      </c>
      <c r="B226" s="118">
        <f t="shared" si="11"/>
        <v>75</v>
      </c>
      <c r="C226" s="119" t="str">
        <f>IF(DataInput[[#This Row],[80% BW]]="","",INDEX(MouseList[],MATCH(DataInput[[#This Row],[Mouse '#]],MouseList[Mouse '#],0),MATCH(DataInput[[#Headers],[Tag '#]],MouseList[#Headers],0)))</f>
        <v/>
      </c>
      <c r="D226" s="119" t="str">
        <f>IF(DataInput[[#This Row],[80% BW]]="","",INDEX(MouseList[],MATCH(DataInput[[#This Row],[Mouse '#]],MouseList[Mouse '#],0),MATCH(DataInput[[#Headers],[Sort '#]],MouseList[#Headers],0)))</f>
        <v/>
      </c>
      <c r="E226" s="119" t="str">
        <f>IF(DataInput[[#This Row],[80% BW]]="","",INDEX(MouseList[],MATCH(DataInput[[#This Row],[Mouse '#]],MouseList[Mouse '#],0),MATCH(DataInput[[#Headers],[Group]],MouseList[#Headers],0)))</f>
        <v/>
      </c>
      <c r="F226" s="120" t="str">
        <f t="shared" si="12"/>
        <v>W</v>
      </c>
      <c r="G226" s="121" t="str">
        <f>IFERROR(IF(DataInput[[#This Row],[0]]="",IF(DataInput[[#This Row],[1]]=0,"",DataInput[[#This Row],[1]]*0.8),DataInput[[#This Row],[0]]*0.8),"")</f>
        <v/>
      </c>
      <c r="H226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26" s="215" t="e">
        <f>INDEX(MouseList[],MATCH(DataInput[[#This Row],[Mouse '#]],MouseList[Mouse '#],0),MATCH(DataInput[[#Headers],[Tx ends]],MouseList[#Headers],0))</f>
        <v>#N/A</v>
      </c>
      <c r="J226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26" s="219" t="e">
        <f>INDEX(MouseList[],MATCH(DataInput[[#This Row],[Mouse '#]],MouseList[Mouse '#],0),MATCH(DataInput[[#Headers],[Cage '#]],MouseList[#Headers],0))</f>
        <v>#N/A</v>
      </c>
      <c r="L226" s="123"/>
      <c r="M226" s="158"/>
      <c r="N226" s="122"/>
      <c r="O226" s="122"/>
      <c r="P226" s="122"/>
      <c r="Q226" s="122"/>
      <c r="R226" s="122"/>
      <c r="S226" s="122"/>
      <c r="T226" s="122"/>
      <c r="U226" s="122"/>
      <c r="V226" s="122"/>
      <c r="W226" s="122"/>
      <c r="X226" s="122"/>
      <c r="Y226" s="122"/>
      <c r="Z226" s="122"/>
      <c r="AA226" s="122"/>
      <c r="AB226" s="122"/>
      <c r="AC226" s="122"/>
      <c r="AD226" s="122"/>
      <c r="AE226" s="122"/>
      <c r="AF226" s="122"/>
      <c r="AG226" s="122"/>
      <c r="AH226" s="122"/>
      <c r="AI226" s="122"/>
      <c r="AJ226" s="122"/>
      <c r="AK226" s="122"/>
      <c r="AL226" s="122"/>
      <c r="AM226" s="122"/>
      <c r="AN226" s="122"/>
      <c r="AO226" s="122"/>
      <c r="AP226" s="122"/>
      <c r="AQ226" s="122"/>
      <c r="AR226" s="122"/>
      <c r="AS226" s="143"/>
      <c r="AT226" s="122"/>
      <c r="AU226" s="122"/>
      <c r="AV226" s="122"/>
      <c r="AW226" s="122"/>
      <c r="AX226" s="122"/>
      <c r="AY226" s="122"/>
      <c r="AZ226" s="122"/>
      <c r="BA226" s="122"/>
      <c r="BB226" s="122"/>
      <c r="BC226" s="122"/>
      <c r="BD226" s="122"/>
      <c r="BE226" s="122"/>
      <c r="BF226" s="222"/>
      <c r="BG226" s="9"/>
    </row>
    <row r="227" spans="1:59" ht="11.25">
      <c r="A227" s="10">
        <v>224</v>
      </c>
      <c r="B227" s="118">
        <f t="shared" si="11"/>
        <v>75</v>
      </c>
      <c r="C227" s="119" t="str">
        <f>IF(DataInput[[#This Row],[80% BW]]="","",INDEX(MouseList[],MATCH(DataInput[[#This Row],[Mouse '#]],MouseList[Mouse '#],0),MATCH(DataInput[[#Headers],[Tag '#]],MouseList[#Headers],0)))</f>
        <v/>
      </c>
      <c r="D227" s="119" t="str">
        <f>IF(DataInput[[#This Row],[80% BW]]="","",INDEX(MouseList[],MATCH(DataInput[[#This Row],[Mouse '#]],MouseList[Mouse '#],0),MATCH(DataInput[[#Headers],[Sort '#]],MouseList[#Headers],0)))</f>
        <v/>
      </c>
      <c r="E227" s="119" t="str">
        <f>IF(DataInput[[#This Row],[80% BW]]="","",INDEX(MouseList[],MATCH(DataInput[[#This Row],[Mouse '#]],MouseList[Mouse '#],0),MATCH(DataInput[[#Headers],[Group]],MouseList[#Headers],0)))</f>
        <v/>
      </c>
      <c r="F227" s="120" t="str">
        <f t="shared" si="12"/>
        <v>A</v>
      </c>
      <c r="G227" s="121" t="str">
        <f>IFERROR(IF(DataInput[[#This Row],[0]]="",IF(DataInput[[#This Row],[1]]=0,"",DataInput[[#This Row],[1]]*0.8),DataInput[[#This Row],[0]]*0.8),"")</f>
        <v/>
      </c>
      <c r="H227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27" s="215" t="e">
        <f>INDEX(MouseList[],MATCH(DataInput[[#This Row],[Mouse '#]],MouseList[Mouse '#],0),MATCH(DataInput[[#Headers],[Tx ends]],MouseList[#Headers],0))</f>
        <v>#N/A</v>
      </c>
      <c r="J227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27" s="219" t="e">
        <f>INDEX(MouseList[],MATCH(DataInput[[#This Row],[Mouse '#]],MouseList[Mouse '#],0),MATCH(DataInput[[#Headers],[Cage '#]],MouseList[#Headers],0))</f>
        <v>#N/A</v>
      </c>
      <c r="L227" s="123"/>
      <c r="M227" s="158"/>
      <c r="N227" s="122"/>
      <c r="O227" s="122"/>
      <c r="P227" s="122"/>
      <c r="Q227" s="122"/>
      <c r="R227" s="122"/>
      <c r="S227" s="122"/>
      <c r="T227" s="122"/>
      <c r="U227" s="122"/>
      <c r="V227" s="122"/>
      <c r="W227" s="122"/>
      <c r="X227" s="122"/>
      <c r="Y227" s="122"/>
      <c r="Z227" s="122"/>
      <c r="AA227" s="122"/>
      <c r="AB227" s="122"/>
      <c r="AC227" s="122"/>
      <c r="AD227" s="122"/>
      <c r="AE227" s="122"/>
      <c r="AF227" s="122"/>
      <c r="AG227" s="122"/>
      <c r="AH227" s="122"/>
      <c r="AI227" s="122"/>
      <c r="AJ227" s="122"/>
      <c r="AK227" s="122"/>
      <c r="AL227" s="122"/>
      <c r="AM227" s="122"/>
      <c r="AN227" s="122"/>
      <c r="AO227" s="122"/>
      <c r="AP227" s="122"/>
      <c r="AQ227" s="122"/>
      <c r="AR227" s="122"/>
      <c r="AS227" s="122"/>
      <c r="AT227" s="122"/>
      <c r="AU227" s="122"/>
      <c r="AV227" s="122"/>
      <c r="AW227" s="122"/>
      <c r="AX227" s="122"/>
      <c r="AY227" s="122"/>
      <c r="AZ227" s="122"/>
      <c r="BA227" s="122"/>
      <c r="BB227" s="122"/>
      <c r="BC227" s="122"/>
      <c r="BD227" s="122"/>
      <c r="BE227" s="122"/>
      <c r="BF227" s="222"/>
      <c r="BG227" s="9"/>
    </row>
    <row r="228" spans="1:59" ht="11.25">
      <c r="A228" s="10">
        <v>225</v>
      </c>
      <c r="B228" s="118">
        <f t="shared" si="11"/>
        <v>75</v>
      </c>
      <c r="C228" s="119" t="str">
        <f>IF(DataInput[[#This Row],[80% BW]]="","",INDEX(MouseList[],MATCH(DataInput[[#This Row],[Mouse '#]],MouseList[Mouse '#],0),MATCH(DataInput[[#Headers],[Tag '#]],MouseList[#Headers],0)))</f>
        <v/>
      </c>
      <c r="D228" s="119" t="str">
        <f>IF(DataInput[[#This Row],[80% BW]]="","",INDEX(MouseList[],MATCH(DataInput[[#This Row],[Mouse '#]],MouseList[Mouse '#],0),MATCH(DataInput[[#Headers],[Sort '#]],MouseList[#Headers],0)))</f>
        <v/>
      </c>
      <c r="E228" s="119" t="str">
        <f>IF(DataInput[[#This Row],[80% BW]]="","",INDEX(MouseList[],MATCH(DataInput[[#This Row],[Mouse '#]],MouseList[Mouse '#],0),MATCH(DataInput[[#Headers],[Group]],MouseList[#Headers],0)))</f>
        <v/>
      </c>
      <c r="F228" s="120" t="str">
        <f t="shared" si="12"/>
        <v>B</v>
      </c>
      <c r="G228" s="121" t="str">
        <f>IFERROR(IF(DataInput[[#This Row],[0]]="",IF(DataInput[[#This Row],[1]]=0,"",DataInput[[#This Row],[1]]*0.8),DataInput[[#This Row],[0]]*0.8),"")</f>
        <v/>
      </c>
      <c r="H228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28" s="215" t="e">
        <f>INDEX(MouseList[],MATCH(DataInput[[#This Row],[Mouse '#]],MouseList[Mouse '#],0),MATCH(DataInput[[#Headers],[Tx ends]],MouseList[#Headers],0))</f>
        <v>#N/A</v>
      </c>
      <c r="J228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28" s="219" t="e">
        <f>INDEX(MouseList[],MATCH(DataInput[[#This Row],[Mouse '#]],MouseList[Mouse '#],0),MATCH(DataInput[[#Headers],[Cage '#]],MouseList[#Headers],0))</f>
        <v>#N/A</v>
      </c>
      <c r="L228" s="123"/>
      <c r="M228" s="158"/>
      <c r="N228" s="122"/>
      <c r="O228" s="122"/>
      <c r="P228" s="122"/>
      <c r="Q228" s="122"/>
      <c r="R228" s="122"/>
      <c r="S228" s="122"/>
      <c r="T228" s="122"/>
      <c r="U228" s="122"/>
      <c r="V228" s="122"/>
      <c r="W228" s="122"/>
      <c r="X228" s="122"/>
      <c r="Y228" s="122"/>
      <c r="Z228" s="122"/>
      <c r="AA228" s="122"/>
      <c r="AB228" s="122"/>
      <c r="AC228" s="122"/>
      <c r="AD228" s="122"/>
      <c r="AE228" s="122"/>
      <c r="AF228" s="122"/>
      <c r="AG228" s="122"/>
      <c r="AH228" s="122"/>
      <c r="AI228" s="122"/>
      <c r="AJ228" s="122"/>
      <c r="AK228" s="122"/>
      <c r="AL228" s="122"/>
      <c r="AM228" s="122"/>
      <c r="AN228" s="122"/>
      <c r="AO228" s="122"/>
      <c r="AP228" s="122"/>
      <c r="AQ228" s="122"/>
      <c r="AR228" s="122"/>
      <c r="AS228" s="122"/>
      <c r="AT228" s="122"/>
      <c r="AU228" s="122"/>
      <c r="AV228" s="122"/>
      <c r="AW228" s="122"/>
      <c r="AX228" s="122"/>
      <c r="AY228" s="122"/>
      <c r="AZ228" s="122"/>
      <c r="BA228" s="122"/>
      <c r="BB228" s="122"/>
      <c r="BC228" s="122"/>
      <c r="BD228" s="122"/>
      <c r="BE228" s="122"/>
      <c r="BF228" s="222"/>
      <c r="BG228" s="9"/>
    </row>
    <row r="229" spans="1:59" ht="11.25">
      <c r="A229" s="10">
        <v>226</v>
      </c>
      <c r="B229" s="118">
        <f t="shared" si="11"/>
        <v>76</v>
      </c>
      <c r="C229" s="119" t="str">
        <f>IF(DataInput[[#This Row],[80% BW]]="","",INDEX(MouseList[],MATCH(DataInput[[#This Row],[Mouse '#]],MouseList[Mouse '#],0),MATCH(DataInput[[#Headers],[Tag '#]],MouseList[#Headers],0)))</f>
        <v/>
      </c>
      <c r="D229" s="119" t="str">
        <f>IF(DataInput[[#This Row],[80% BW]]="","",INDEX(MouseList[],MATCH(DataInput[[#This Row],[Mouse '#]],MouseList[Mouse '#],0),MATCH(DataInput[[#Headers],[Sort '#]],MouseList[#Headers],0)))</f>
        <v/>
      </c>
      <c r="E229" s="119" t="str">
        <f>IF(DataInput[[#This Row],[80% BW]]="","",INDEX(MouseList[],MATCH(DataInput[[#This Row],[Mouse '#]],MouseList[Mouse '#],0),MATCH(DataInput[[#Headers],[Group]],MouseList[#Headers],0)))</f>
        <v/>
      </c>
      <c r="F229" s="120" t="str">
        <f t="shared" si="12"/>
        <v>W</v>
      </c>
      <c r="G229" s="121" t="str">
        <f>IFERROR(IF(DataInput[[#This Row],[0]]="",IF(DataInput[[#This Row],[1]]=0,"",DataInput[[#This Row],[1]]*0.8),DataInput[[#This Row],[0]]*0.8),"")</f>
        <v/>
      </c>
      <c r="H229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29" s="215" t="e">
        <f>INDEX(MouseList[],MATCH(DataInput[[#This Row],[Mouse '#]],MouseList[Mouse '#],0),MATCH(DataInput[[#Headers],[Tx ends]],MouseList[#Headers],0))</f>
        <v>#N/A</v>
      </c>
      <c r="J229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29" s="219" t="e">
        <f>INDEX(MouseList[],MATCH(DataInput[[#This Row],[Mouse '#]],MouseList[Mouse '#],0),MATCH(DataInput[[#Headers],[Cage '#]],MouseList[#Headers],0))</f>
        <v>#N/A</v>
      </c>
      <c r="L229" s="123"/>
      <c r="M229" s="158"/>
      <c r="N229" s="122"/>
      <c r="O229" s="122"/>
      <c r="P229" s="122"/>
      <c r="Q229" s="122"/>
      <c r="R229" s="122"/>
      <c r="S229" s="122"/>
      <c r="T229" s="122"/>
      <c r="U229" s="122"/>
      <c r="V229" s="122"/>
      <c r="W229" s="122"/>
      <c r="X229" s="122"/>
      <c r="Y229" s="122"/>
      <c r="Z229" s="122"/>
      <c r="AA229" s="122"/>
      <c r="AB229" s="122"/>
      <c r="AC229" s="122"/>
      <c r="AD229" s="122"/>
      <c r="AE229" s="122"/>
      <c r="AF229" s="122"/>
      <c r="AG229" s="122"/>
      <c r="AH229" s="122"/>
      <c r="AI229" s="122"/>
      <c r="AJ229" s="122"/>
      <c r="AK229" s="122"/>
      <c r="AL229" s="122"/>
      <c r="AM229" s="122"/>
      <c r="AN229" s="122"/>
      <c r="AO229" s="122"/>
      <c r="AP229" s="122"/>
      <c r="AQ229" s="122"/>
      <c r="AR229" s="122"/>
      <c r="AS229" s="143"/>
      <c r="AT229" s="122"/>
      <c r="AU229" s="122"/>
      <c r="AV229" s="122"/>
      <c r="AW229" s="122"/>
      <c r="AX229" s="122"/>
      <c r="AY229" s="122"/>
      <c r="AZ229" s="122"/>
      <c r="BA229" s="122"/>
      <c r="BB229" s="122"/>
      <c r="BC229" s="122"/>
      <c r="BD229" s="122"/>
      <c r="BE229" s="122"/>
      <c r="BF229" s="222"/>
      <c r="BG229" s="9"/>
    </row>
    <row r="230" spans="1:59" ht="11.25">
      <c r="A230" s="10">
        <v>227</v>
      </c>
      <c r="B230" s="118">
        <f t="shared" si="11"/>
        <v>76</v>
      </c>
      <c r="C230" s="119" t="str">
        <f>IF(DataInput[[#This Row],[80% BW]]="","",INDEX(MouseList[],MATCH(DataInput[[#This Row],[Mouse '#]],MouseList[Mouse '#],0),MATCH(DataInput[[#Headers],[Tag '#]],MouseList[#Headers],0)))</f>
        <v/>
      </c>
      <c r="D230" s="119" t="str">
        <f>IF(DataInput[[#This Row],[80% BW]]="","",INDEX(MouseList[],MATCH(DataInput[[#This Row],[Mouse '#]],MouseList[Mouse '#],0),MATCH(DataInput[[#Headers],[Sort '#]],MouseList[#Headers],0)))</f>
        <v/>
      </c>
      <c r="E230" s="119" t="str">
        <f>IF(DataInput[[#This Row],[80% BW]]="","",INDEX(MouseList[],MATCH(DataInput[[#This Row],[Mouse '#]],MouseList[Mouse '#],0),MATCH(DataInput[[#Headers],[Group]],MouseList[#Headers],0)))</f>
        <v/>
      </c>
      <c r="F230" s="120" t="str">
        <f t="shared" si="12"/>
        <v>A</v>
      </c>
      <c r="G230" s="121" t="str">
        <f>IFERROR(IF(DataInput[[#This Row],[0]]="",IF(DataInput[[#This Row],[1]]=0,"",DataInput[[#This Row],[1]]*0.8),DataInput[[#This Row],[0]]*0.8),"")</f>
        <v/>
      </c>
      <c r="H230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30" s="215" t="e">
        <f>INDEX(MouseList[],MATCH(DataInput[[#This Row],[Mouse '#]],MouseList[Mouse '#],0),MATCH(DataInput[[#Headers],[Tx ends]],MouseList[#Headers],0))</f>
        <v>#N/A</v>
      </c>
      <c r="J230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30" s="219" t="e">
        <f>INDEX(MouseList[],MATCH(DataInput[[#This Row],[Mouse '#]],MouseList[Mouse '#],0),MATCH(DataInput[[#Headers],[Cage '#]],MouseList[#Headers],0))</f>
        <v>#N/A</v>
      </c>
      <c r="L230" s="123"/>
      <c r="M230" s="158"/>
      <c r="N230" s="122"/>
      <c r="O230" s="122"/>
      <c r="P230" s="122"/>
      <c r="Q230" s="122"/>
      <c r="R230" s="122"/>
      <c r="S230" s="122"/>
      <c r="T230" s="122"/>
      <c r="U230" s="122"/>
      <c r="V230" s="122"/>
      <c r="W230" s="122"/>
      <c r="X230" s="122"/>
      <c r="Y230" s="122"/>
      <c r="Z230" s="122"/>
      <c r="AA230" s="122"/>
      <c r="AB230" s="122"/>
      <c r="AC230" s="122"/>
      <c r="AD230" s="122"/>
      <c r="AE230" s="122"/>
      <c r="AF230" s="122"/>
      <c r="AG230" s="122"/>
      <c r="AH230" s="122"/>
      <c r="AI230" s="122"/>
      <c r="AJ230" s="122"/>
      <c r="AK230" s="122"/>
      <c r="AL230" s="122"/>
      <c r="AM230" s="122"/>
      <c r="AN230" s="122"/>
      <c r="AO230" s="122"/>
      <c r="AP230" s="122"/>
      <c r="AQ230" s="122"/>
      <c r="AR230" s="122"/>
      <c r="AS230" s="143"/>
      <c r="AT230" s="122"/>
      <c r="AU230" s="122"/>
      <c r="AV230" s="122"/>
      <c r="AW230" s="122"/>
      <c r="AX230" s="122"/>
      <c r="AY230" s="122"/>
      <c r="AZ230" s="122"/>
      <c r="BA230" s="122"/>
      <c r="BB230" s="122"/>
      <c r="BC230" s="122"/>
      <c r="BD230" s="122"/>
      <c r="BE230" s="122"/>
      <c r="BF230" s="222"/>
      <c r="BG230" s="9"/>
    </row>
    <row r="231" spans="1:59" ht="11.25">
      <c r="A231" s="10">
        <v>228</v>
      </c>
      <c r="B231" s="118">
        <f t="shared" si="11"/>
        <v>76</v>
      </c>
      <c r="C231" s="119" t="str">
        <f>IF(DataInput[[#This Row],[80% BW]]="","",INDEX(MouseList[],MATCH(DataInput[[#This Row],[Mouse '#]],MouseList[Mouse '#],0),MATCH(DataInput[[#Headers],[Tag '#]],MouseList[#Headers],0)))</f>
        <v/>
      </c>
      <c r="D231" s="119" t="str">
        <f>IF(DataInput[[#This Row],[80% BW]]="","",INDEX(MouseList[],MATCH(DataInput[[#This Row],[Mouse '#]],MouseList[Mouse '#],0),MATCH(DataInput[[#Headers],[Sort '#]],MouseList[#Headers],0)))</f>
        <v/>
      </c>
      <c r="E231" s="119" t="str">
        <f>IF(DataInput[[#This Row],[80% BW]]="","",INDEX(MouseList[],MATCH(DataInput[[#This Row],[Mouse '#]],MouseList[Mouse '#],0),MATCH(DataInput[[#Headers],[Group]],MouseList[#Headers],0)))</f>
        <v/>
      </c>
      <c r="F231" s="120" t="str">
        <f t="shared" si="12"/>
        <v>B</v>
      </c>
      <c r="G231" s="121" t="str">
        <f>IFERROR(IF(DataInput[[#This Row],[0]]="",IF(DataInput[[#This Row],[1]]=0,"",DataInput[[#This Row],[1]]*0.8),DataInput[[#This Row],[0]]*0.8),"")</f>
        <v/>
      </c>
      <c r="H231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31" s="215" t="e">
        <f>INDEX(MouseList[],MATCH(DataInput[[#This Row],[Mouse '#]],MouseList[Mouse '#],0),MATCH(DataInput[[#Headers],[Tx ends]],MouseList[#Headers],0))</f>
        <v>#N/A</v>
      </c>
      <c r="J231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31" s="219" t="e">
        <f>INDEX(MouseList[],MATCH(DataInput[[#This Row],[Mouse '#]],MouseList[Mouse '#],0),MATCH(DataInput[[#Headers],[Cage '#]],MouseList[#Headers],0))</f>
        <v>#N/A</v>
      </c>
      <c r="L231" s="123"/>
      <c r="M231" s="158"/>
      <c r="N231" s="122"/>
      <c r="O231" s="122"/>
      <c r="P231" s="122"/>
      <c r="Q231" s="122"/>
      <c r="R231" s="122"/>
      <c r="S231" s="122"/>
      <c r="T231" s="122"/>
      <c r="U231" s="122"/>
      <c r="V231" s="122"/>
      <c r="W231" s="122"/>
      <c r="X231" s="122"/>
      <c r="Y231" s="122"/>
      <c r="Z231" s="122"/>
      <c r="AA231" s="122"/>
      <c r="AB231" s="122"/>
      <c r="AC231" s="122"/>
      <c r="AD231" s="122"/>
      <c r="AE231" s="122"/>
      <c r="AF231" s="122"/>
      <c r="AG231" s="122"/>
      <c r="AH231" s="122"/>
      <c r="AI231" s="122"/>
      <c r="AJ231" s="122"/>
      <c r="AK231" s="122"/>
      <c r="AL231" s="122"/>
      <c r="AM231" s="122"/>
      <c r="AN231" s="122"/>
      <c r="AO231" s="122"/>
      <c r="AP231" s="122"/>
      <c r="AQ231" s="122"/>
      <c r="AR231" s="122"/>
      <c r="AS231" s="143"/>
      <c r="AT231" s="122"/>
      <c r="AU231" s="122"/>
      <c r="AV231" s="122"/>
      <c r="AW231" s="122"/>
      <c r="AX231" s="122"/>
      <c r="AY231" s="122"/>
      <c r="AZ231" s="122"/>
      <c r="BA231" s="122"/>
      <c r="BB231" s="122"/>
      <c r="BC231" s="122"/>
      <c r="BD231" s="122"/>
      <c r="BE231" s="122"/>
      <c r="BF231" s="222"/>
      <c r="BG231" s="9"/>
    </row>
    <row r="232" spans="1:59" ht="11.25">
      <c r="A232" s="10">
        <v>229</v>
      </c>
      <c r="B232" s="118">
        <f t="shared" si="11"/>
        <v>77</v>
      </c>
      <c r="C232" s="119" t="str">
        <f>IF(DataInput[[#This Row],[80% BW]]="","",INDEX(MouseList[],MATCH(DataInput[[#This Row],[Mouse '#]],MouseList[Mouse '#],0),MATCH(DataInput[[#Headers],[Tag '#]],MouseList[#Headers],0)))</f>
        <v/>
      </c>
      <c r="D232" s="119" t="str">
        <f>IF(DataInput[[#This Row],[80% BW]]="","",INDEX(MouseList[],MATCH(DataInput[[#This Row],[Mouse '#]],MouseList[Mouse '#],0),MATCH(DataInput[[#Headers],[Sort '#]],MouseList[#Headers],0)))</f>
        <v/>
      </c>
      <c r="E232" s="119" t="str">
        <f>IF(DataInput[[#This Row],[80% BW]]="","",INDEX(MouseList[],MATCH(DataInput[[#This Row],[Mouse '#]],MouseList[Mouse '#],0),MATCH(DataInput[[#Headers],[Group]],MouseList[#Headers],0)))</f>
        <v/>
      </c>
      <c r="F232" s="120" t="str">
        <f t="shared" si="12"/>
        <v>W</v>
      </c>
      <c r="G232" s="121" t="str">
        <f>IFERROR(IF(DataInput[[#This Row],[0]]="",IF(DataInput[[#This Row],[1]]=0,"",DataInput[[#This Row],[1]]*0.8),DataInput[[#This Row],[0]]*0.8),"")</f>
        <v/>
      </c>
      <c r="H232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32" s="215" t="e">
        <f>INDEX(MouseList[],MATCH(DataInput[[#This Row],[Mouse '#]],MouseList[Mouse '#],0),MATCH(DataInput[[#Headers],[Tx ends]],MouseList[#Headers],0))</f>
        <v>#N/A</v>
      </c>
      <c r="J232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32" s="219" t="e">
        <f>INDEX(MouseList[],MATCH(DataInput[[#This Row],[Mouse '#]],MouseList[Mouse '#],0),MATCH(DataInput[[#Headers],[Cage '#]],MouseList[#Headers],0))</f>
        <v>#N/A</v>
      </c>
      <c r="L232" s="123"/>
      <c r="M232" s="158"/>
      <c r="N232" s="122"/>
      <c r="O232" s="122"/>
      <c r="P232" s="122"/>
      <c r="Q232" s="122"/>
      <c r="R232" s="122"/>
      <c r="S232" s="122"/>
      <c r="T232" s="122"/>
      <c r="U232" s="122"/>
      <c r="V232" s="122"/>
      <c r="W232" s="122"/>
      <c r="X232" s="122"/>
      <c r="Y232" s="122"/>
      <c r="Z232" s="122"/>
      <c r="AA232" s="122"/>
      <c r="AB232" s="122"/>
      <c r="AC232" s="122"/>
      <c r="AD232" s="122"/>
      <c r="AE232" s="122"/>
      <c r="AF232" s="122"/>
      <c r="AG232" s="122"/>
      <c r="AH232" s="122"/>
      <c r="AI232" s="122"/>
      <c r="AJ232" s="122"/>
      <c r="AK232" s="122"/>
      <c r="AL232" s="122"/>
      <c r="AM232" s="122"/>
      <c r="AN232" s="122"/>
      <c r="AO232" s="122"/>
      <c r="AP232" s="122"/>
      <c r="AQ232" s="122"/>
      <c r="AR232" s="122"/>
      <c r="AS232" s="143"/>
      <c r="AT232" s="122"/>
      <c r="AU232" s="122"/>
      <c r="AV232" s="122"/>
      <c r="AW232" s="122"/>
      <c r="AX232" s="122"/>
      <c r="AY232" s="122"/>
      <c r="AZ232" s="122"/>
      <c r="BA232" s="122"/>
      <c r="BB232" s="122"/>
      <c r="BC232" s="122"/>
      <c r="BD232" s="122"/>
      <c r="BE232" s="122"/>
      <c r="BF232" s="222"/>
      <c r="BG232" s="9"/>
    </row>
    <row r="233" spans="1:59" ht="11.25">
      <c r="A233" s="10">
        <v>230</v>
      </c>
      <c r="B233" s="118">
        <f t="shared" si="11"/>
        <v>77</v>
      </c>
      <c r="C233" s="119" t="str">
        <f>IF(DataInput[[#This Row],[80% BW]]="","",INDEX(MouseList[],MATCH(DataInput[[#This Row],[Mouse '#]],MouseList[Mouse '#],0),MATCH(DataInput[[#Headers],[Tag '#]],MouseList[#Headers],0)))</f>
        <v/>
      </c>
      <c r="D233" s="119" t="str">
        <f>IF(DataInput[[#This Row],[80% BW]]="","",INDEX(MouseList[],MATCH(DataInput[[#This Row],[Mouse '#]],MouseList[Mouse '#],0),MATCH(DataInput[[#Headers],[Sort '#]],MouseList[#Headers],0)))</f>
        <v/>
      </c>
      <c r="E233" s="119" t="str">
        <f>IF(DataInput[[#This Row],[80% BW]]="","",INDEX(MouseList[],MATCH(DataInput[[#This Row],[Mouse '#]],MouseList[Mouse '#],0),MATCH(DataInput[[#Headers],[Group]],MouseList[#Headers],0)))</f>
        <v/>
      </c>
      <c r="F233" s="120" t="str">
        <f t="shared" si="12"/>
        <v>A</v>
      </c>
      <c r="G233" s="121" t="str">
        <f>IFERROR(IF(DataInput[[#This Row],[0]]="",IF(DataInput[[#This Row],[1]]=0,"",DataInput[[#This Row],[1]]*0.8),DataInput[[#This Row],[0]]*0.8),"")</f>
        <v/>
      </c>
      <c r="H233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33" s="215" t="e">
        <f>INDEX(MouseList[],MATCH(DataInput[[#This Row],[Mouse '#]],MouseList[Mouse '#],0),MATCH(DataInput[[#Headers],[Tx ends]],MouseList[#Headers],0))</f>
        <v>#N/A</v>
      </c>
      <c r="J233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33" s="219" t="e">
        <f>INDEX(MouseList[],MATCH(DataInput[[#This Row],[Mouse '#]],MouseList[Mouse '#],0),MATCH(DataInput[[#Headers],[Cage '#]],MouseList[#Headers],0))</f>
        <v>#N/A</v>
      </c>
      <c r="L233" s="123"/>
      <c r="M233" s="158"/>
      <c r="N233" s="122"/>
      <c r="O233" s="122"/>
      <c r="P233" s="122"/>
      <c r="Q233" s="122"/>
      <c r="R233" s="122"/>
      <c r="S233" s="122"/>
      <c r="T233" s="122"/>
      <c r="U233" s="122"/>
      <c r="V233" s="122"/>
      <c r="W233" s="122"/>
      <c r="X233" s="122"/>
      <c r="Y233" s="122"/>
      <c r="Z233" s="122"/>
      <c r="AA233" s="122"/>
      <c r="AB233" s="122"/>
      <c r="AC233" s="122"/>
      <c r="AD233" s="122"/>
      <c r="AE233" s="122"/>
      <c r="AF233" s="122"/>
      <c r="AG233" s="122"/>
      <c r="AH233" s="122"/>
      <c r="AI233" s="122"/>
      <c r="AJ233" s="122"/>
      <c r="AK233" s="122"/>
      <c r="AL233" s="122"/>
      <c r="AM233" s="122"/>
      <c r="AN233" s="122"/>
      <c r="AO233" s="122"/>
      <c r="AP233" s="122"/>
      <c r="AQ233" s="122"/>
      <c r="AR233" s="122"/>
      <c r="AS233" s="122"/>
      <c r="AT233" s="122"/>
      <c r="AU233" s="122"/>
      <c r="AV233" s="122"/>
      <c r="AW233" s="122"/>
      <c r="AX233" s="122"/>
      <c r="AY233" s="122"/>
      <c r="AZ233" s="122"/>
      <c r="BA233" s="122"/>
      <c r="BB233" s="122"/>
      <c r="BC233" s="122"/>
      <c r="BD233" s="122"/>
      <c r="BE233" s="122"/>
      <c r="BF233" s="222"/>
      <c r="BG233" s="9"/>
    </row>
    <row r="234" spans="1:59" ht="11.25">
      <c r="A234" s="10">
        <v>231</v>
      </c>
      <c r="B234" s="118">
        <f t="shared" si="11"/>
        <v>77</v>
      </c>
      <c r="C234" s="119" t="str">
        <f>IF(DataInput[[#This Row],[80% BW]]="","",INDEX(MouseList[],MATCH(DataInput[[#This Row],[Mouse '#]],MouseList[Mouse '#],0),MATCH(DataInput[[#Headers],[Tag '#]],MouseList[#Headers],0)))</f>
        <v/>
      </c>
      <c r="D234" s="119" t="str">
        <f>IF(DataInput[[#This Row],[80% BW]]="","",INDEX(MouseList[],MATCH(DataInput[[#This Row],[Mouse '#]],MouseList[Mouse '#],0),MATCH(DataInput[[#Headers],[Sort '#]],MouseList[#Headers],0)))</f>
        <v/>
      </c>
      <c r="E234" s="119" t="str">
        <f>IF(DataInput[[#This Row],[80% BW]]="","",INDEX(MouseList[],MATCH(DataInput[[#This Row],[Mouse '#]],MouseList[Mouse '#],0),MATCH(DataInput[[#Headers],[Group]],MouseList[#Headers],0)))</f>
        <v/>
      </c>
      <c r="F234" s="120" t="str">
        <f t="shared" si="12"/>
        <v>B</v>
      </c>
      <c r="G234" s="121" t="str">
        <f>IFERROR(IF(DataInput[[#This Row],[0]]="",IF(DataInput[[#This Row],[1]]=0,"",DataInput[[#This Row],[1]]*0.8),DataInput[[#This Row],[0]]*0.8),"")</f>
        <v/>
      </c>
      <c r="H234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34" s="215" t="e">
        <f>INDEX(MouseList[],MATCH(DataInput[[#This Row],[Mouse '#]],MouseList[Mouse '#],0),MATCH(DataInput[[#Headers],[Tx ends]],MouseList[#Headers],0))</f>
        <v>#N/A</v>
      </c>
      <c r="J234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34" s="219" t="e">
        <f>INDEX(MouseList[],MATCH(DataInput[[#This Row],[Mouse '#]],MouseList[Mouse '#],0),MATCH(DataInput[[#Headers],[Cage '#]],MouseList[#Headers],0))</f>
        <v>#N/A</v>
      </c>
      <c r="L234" s="123"/>
      <c r="M234" s="158"/>
      <c r="N234" s="122"/>
      <c r="O234" s="122"/>
      <c r="P234" s="122"/>
      <c r="Q234" s="122"/>
      <c r="R234" s="122"/>
      <c r="S234" s="122"/>
      <c r="T234" s="122"/>
      <c r="U234" s="122"/>
      <c r="V234" s="122"/>
      <c r="W234" s="122"/>
      <c r="X234" s="122"/>
      <c r="Y234" s="122"/>
      <c r="Z234" s="122"/>
      <c r="AA234" s="122"/>
      <c r="AB234" s="122"/>
      <c r="AC234" s="122"/>
      <c r="AD234" s="122"/>
      <c r="AE234" s="122"/>
      <c r="AF234" s="122"/>
      <c r="AG234" s="122"/>
      <c r="AH234" s="122"/>
      <c r="AI234" s="122"/>
      <c r="AJ234" s="122"/>
      <c r="AK234" s="122"/>
      <c r="AL234" s="122"/>
      <c r="AM234" s="122"/>
      <c r="AN234" s="122"/>
      <c r="AO234" s="122"/>
      <c r="AP234" s="122"/>
      <c r="AQ234" s="122"/>
      <c r="AR234" s="122"/>
      <c r="AS234" s="122"/>
      <c r="AT234" s="122"/>
      <c r="AU234" s="122"/>
      <c r="AV234" s="122"/>
      <c r="AW234" s="122"/>
      <c r="AX234" s="122"/>
      <c r="AY234" s="122"/>
      <c r="AZ234" s="122"/>
      <c r="BA234" s="122"/>
      <c r="BB234" s="122"/>
      <c r="BC234" s="122"/>
      <c r="BD234" s="122"/>
      <c r="BE234" s="122"/>
      <c r="BF234" s="222"/>
      <c r="BG234" s="9"/>
    </row>
    <row r="235" spans="1:59" ht="11.25">
      <c r="A235" s="10">
        <v>232</v>
      </c>
      <c r="B235" s="118">
        <f t="shared" si="11"/>
        <v>78</v>
      </c>
      <c r="C235" s="119" t="str">
        <f>IF(DataInput[[#This Row],[80% BW]]="","",INDEX(MouseList[],MATCH(DataInput[[#This Row],[Mouse '#]],MouseList[Mouse '#],0),MATCH(DataInput[[#Headers],[Tag '#]],MouseList[#Headers],0)))</f>
        <v/>
      </c>
      <c r="D235" s="119" t="str">
        <f>IF(DataInput[[#This Row],[80% BW]]="","",INDEX(MouseList[],MATCH(DataInput[[#This Row],[Mouse '#]],MouseList[Mouse '#],0),MATCH(DataInput[[#Headers],[Sort '#]],MouseList[#Headers],0)))</f>
        <v/>
      </c>
      <c r="E235" s="119" t="str">
        <f>IF(DataInput[[#This Row],[80% BW]]="","",INDEX(MouseList[],MATCH(DataInput[[#This Row],[Mouse '#]],MouseList[Mouse '#],0),MATCH(DataInput[[#Headers],[Group]],MouseList[#Headers],0)))</f>
        <v/>
      </c>
      <c r="F235" s="120" t="str">
        <f t="shared" si="12"/>
        <v>W</v>
      </c>
      <c r="G235" s="121" t="str">
        <f>IFERROR(IF(DataInput[[#This Row],[0]]="",IF(DataInput[[#This Row],[1]]=0,"",DataInput[[#This Row],[1]]*0.8),DataInput[[#This Row],[0]]*0.8),"")</f>
        <v/>
      </c>
      <c r="H235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35" s="215" t="e">
        <f>INDEX(MouseList[],MATCH(DataInput[[#This Row],[Mouse '#]],MouseList[Mouse '#],0),MATCH(DataInput[[#Headers],[Tx ends]],MouseList[#Headers],0))</f>
        <v>#N/A</v>
      </c>
      <c r="J235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35" s="219" t="e">
        <f>INDEX(MouseList[],MATCH(DataInput[[#This Row],[Mouse '#]],MouseList[Mouse '#],0),MATCH(DataInput[[#Headers],[Cage '#]],MouseList[#Headers],0))</f>
        <v>#N/A</v>
      </c>
      <c r="L235" s="123"/>
      <c r="M235" s="158"/>
      <c r="N235" s="122"/>
      <c r="O235" s="122"/>
      <c r="P235" s="122"/>
      <c r="Q235" s="122"/>
      <c r="R235" s="122"/>
      <c r="S235" s="122"/>
      <c r="T235" s="122"/>
      <c r="U235" s="122"/>
      <c r="V235" s="122"/>
      <c r="W235" s="122"/>
      <c r="X235" s="122"/>
      <c r="Y235" s="122"/>
      <c r="Z235" s="122"/>
      <c r="AA235" s="122"/>
      <c r="AB235" s="122"/>
      <c r="AC235" s="122"/>
      <c r="AD235" s="122"/>
      <c r="AE235" s="122"/>
      <c r="AF235" s="122"/>
      <c r="AG235" s="122"/>
      <c r="AH235" s="122"/>
      <c r="AI235" s="122"/>
      <c r="AJ235" s="122"/>
      <c r="AK235" s="122"/>
      <c r="AL235" s="122"/>
      <c r="AM235" s="122"/>
      <c r="AN235" s="122"/>
      <c r="AO235" s="122"/>
      <c r="AP235" s="122"/>
      <c r="AQ235" s="122"/>
      <c r="AR235" s="122"/>
      <c r="AS235" s="143"/>
      <c r="AT235" s="122"/>
      <c r="AU235" s="122"/>
      <c r="AV235" s="122"/>
      <c r="AW235" s="122"/>
      <c r="AX235" s="122"/>
      <c r="AY235" s="122"/>
      <c r="AZ235" s="122"/>
      <c r="BA235" s="122"/>
      <c r="BB235" s="122"/>
      <c r="BC235" s="122"/>
      <c r="BD235" s="122"/>
      <c r="BE235" s="122"/>
      <c r="BF235" s="222"/>
      <c r="BG235" s="9"/>
    </row>
    <row r="236" spans="1:59" ht="11.25">
      <c r="A236" s="10">
        <v>233</v>
      </c>
      <c r="B236" s="118">
        <f t="shared" si="11"/>
        <v>78</v>
      </c>
      <c r="C236" s="119" t="str">
        <f>IF(DataInput[[#This Row],[80% BW]]="","",INDEX(MouseList[],MATCH(DataInput[[#This Row],[Mouse '#]],MouseList[Mouse '#],0),MATCH(DataInput[[#Headers],[Tag '#]],MouseList[#Headers],0)))</f>
        <v/>
      </c>
      <c r="D236" s="119" t="str">
        <f>IF(DataInput[[#This Row],[80% BW]]="","",INDEX(MouseList[],MATCH(DataInput[[#This Row],[Mouse '#]],MouseList[Mouse '#],0),MATCH(DataInput[[#Headers],[Sort '#]],MouseList[#Headers],0)))</f>
        <v/>
      </c>
      <c r="E236" s="119" t="str">
        <f>IF(DataInput[[#This Row],[80% BW]]="","",INDEX(MouseList[],MATCH(DataInput[[#This Row],[Mouse '#]],MouseList[Mouse '#],0),MATCH(DataInput[[#Headers],[Group]],MouseList[#Headers],0)))</f>
        <v/>
      </c>
      <c r="F236" s="120" t="str">
        <f t="shared" si="12"/>
        <v>A</v>
      </c>
      <c r="G236" s="121" t="str">
        <f>IFERROR(IF(DataInput[[#This Row],[0]]="",IF(DataInput[[#This Row],[1]]=0,"",DataInput[[#This Row],[1]]*0.8),DataInput[[#This Row],[0]]*0.8),"")</f>
        <v/>
      </c>
      <c r="H236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36" s="215" t="e">
        <f>INDEX(MouseList[],MATCH(DataInput[[#This Row],[Mouse '#]],MouseList[Mouse '#],0),MATCH(DataInput[[#Headers],[Tx ends]],MouseList[#Headers],0))</f>
        <v>#N/A</v>
      </c>
      <c r="J236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36" s="219" t="e">
        <f>INDEX(MouseList[],MATCH(DataInput[[#This Row],[Mouse '#]],MouseList[Mouse '#],0),MATCH(DataInput[[#Headers],[Cage '#]],MouseList[#Headers],0))</f>
        <v>#N/A</v>
      </c>
      <c r="L236" s="123"/>
      <c r="M236" s="158"/>
      <c r="N236" s="122"/>
      <c r="O236" s="122"/>
      <c r="P236" s="122"/>
      <c r="Q236" s="122"/>
      <c r="R236" s="122"/>
      <c r="S236" s="122"/>
      <c r="T236" s="122"/>
      <c r="U236" s="122"/>
      <c r="V236" s="122"/>
      <c r="W236" s="122"/>
      <c r="X236" s="122"/>
      <c r="Y236" s="122"/>
      <c r="Z236" s="122"/>
      <c r="AA236" s="122"/>
      <c r="AB236" s="122"/>
      <c r="AC236" s="122"/>
      <c r="AD236" s="122"/>
      <c r="AE236" s="122"/>
      <c r="AF236" s="122"/>
      <c r="AG236" s="122"/>
      <c r="AH236" s="122"/>
      <c r="AI236" s="122"/>
      <c r="AJ236" s="122"/>
      <c r="AK236" s="122"/>
      <c r="AL236" s="122"/>
      <c r="AM236" s="122"/>
      <c r="AN236" s="122"/>
      <c r="AO236" s="122"/>
      <c r="AP236" s="122"/>
      <c r="AQ236" s="122"/>
      <c r="AR236" s="122"/>
      <c r="AS236" s="143"/>
      <c r="AT236" s="122"/>
      <c r="AU236" s="122"/>
      <c r="AV236" s="122"/>
      <c r="AW236" s="122"/>
      <c r="AX236" s="122"/>
      <c r="AY236" s="122"/>
      <c r="AZ236" s="122"/>
      <c r="BA236" s="122"/>
      <c r="BB236" s="122"/>
      <c r="BC236" s="122"/>
      <c r="BD236" s="122"/>
      <c r="BE236" s="122"/>
      <c r="BF236" s="222"/>
      <c r="BG236" s="9"/>
    </row>
    <row r="237" spans="1:59" ht="11.25">
      <c r="A237" s="10">
        <v>234</v>
      </c>
      <c r="B237" s="118">
        <f t="shared" si="11"/>
        <v>78</v>
      </c>
      <c r="C237" s="119" t="str">
        <f>IF(DataInput[[#This Row],[80% BW]]="","",INDEX(MouseList[],MATCH(DataInput[[#This Row],[Mouse '#]],MouseList[Mouse '#],0),MATCH(DataInput[[#Headers],[Tag '#]],MouseList[#Headers],0)))</f>
        <v/>
      </c>
      <c r="D237" s="119" t="str">
        <f>IF(DataInput[[#This Row],[80% BW]]="","",INDEX(MouseList[],MATCH(DataInput[[#This Row],[Mouse '#]],MouseList[Mouse '#],0),MATCH(DataInput[[#Headers],[Sort '#]],MouseList[#Headers],0)))</f>
        <v/>
      </c>
      <c r="E237" s="119" t="str">
        <f>IF(DataInput[[#This Row],[80% BW]]="","",INDEX(MouseList[],MATCH(DataInput[[#This Row],[Mouse '#]],MouseList[Mouse '#],0),MATCH(DataInput[[#Headers],[Group]],MouseList[#Headers],0)))</f>
        <v/>
      </c>
      <c r="F237" s="120" t="str">
        <f t="shared" si="12"/>
        <v>B</v>
      </c>
      <c r="G237" s="121" t="str">
        <f>IFERROR(IF(DataInput[[#This Row],[0]]="",IF(DataInput[[#This Row],[1]]=0,"",DataInput[[#This Row],[1]]*0.8),DataInput[[#This Row],[0]]*0.8),"")</f>
        <v/>
      </c>
      <c r="H237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37" s="215" t="e">
        <f>INDEX(MouseList[],MATCH(DataInput[[#This Row],[Mouse '#]],MouseList[Mouse '#],0),MATCH(DataInput[[#Headers],[Tx ends]],MouseList[#Headers],0))</f>
        <v>#N/A</v>
      </c>
      <c r="J237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37" s="219" t="e">
        <f>INDEX(MouseList[],MATCH(DataInput[[#This Row],[Mouse '#]],MouseList[Mouse '#],0),MATCH(DataInput[[#Headers],[Cage '#]],MouseList[#Headers],0))</f>
        <v>#N/A</v>
      </c>
      <c r="L237" s="123"/>
      <c r="M237" s="158"/>
      <c r="N237" s="122"/>
      <c r="O237" s="122"/>
      <c r="P237" s="122"/>
      <c r="Q237" s="122"/>
      <c r="R237" s="122"/>
      <c r="S237" s="122"/>
      <c r="T237" s="122"/>
      <c r="U237" s="122"/>
      <c r="V237" s="122"/>
      <c r="W237" s="122"/>
      <c r="X237" s="122"/>
      <c r="Y237" s="122"/>
      <c r="Z237" s="122"/>
      <c r="AA237" s="122"/>
      <c r="AB237" s="122"/>
      <c r="AC237" s="122"/>
      <c r="AD237" s="122"/>
      <c r="AE237" s="122"/>
      <c r="AF237" s="122"/>
      <c r="AG237" s="122"/>
      <c r="AH237" s="122"/>
      <c r="AI237" s="122"/>
      <c r="AJ237" s="122"/>
      <c r="AK237" s="122"/>
      <c r="AL237" s="122"/>
      <c r="AM237" s="122"/>
      <c r="AN237" s="122"/>
      <c r="AO237" s="122"/>
      <c r="AP237" s="122"/>
      <c r="AQ237" s="122"/>
      <c r="AR237" s="122"/>
      <c r="AS237" s="143"/>
      <c r="AT237" s="122"/>
      <c r="AU237" s="122"/>
      <c r="AV237" s="122"/>
      <c r="AW237" s="122"/>
      <c r="AX237" s="122"/>
      <c r="AY237" s="122"/>
      <c r="AZ237" s="122"/>
      <c r="BA237" s="122"/>
      <c r="BB237" s="122"/>
      <c r="BC237" s="122"/>
      <c r="BD237" s="122"/>
      <c r="BE237" s="122"/>
      <c r="BF237" s="222"/>
      <c r="BG237" s="9"/>
    </row>
    <row r="238" spans="1:59" ht="11.25">
      <c r="A238" s="10">
        <v>235</v>
      </c>
      <c r="B238" s="118">
        <f t="shared" si="11"/>
        <v>79</v>
      </c>
      <c r="C238" s="119" t="str">
        <f>IF(DataInput[[#This Row],[80% BW]]="","",INDEX(MouseList[],MATCH(DataInput[[#This Row],[Mouse '#]],MouseList[Mouse '#],0),MATCH(DataInput[[#Headers],[Tag '#]],MouseList[#Headers],0)))</f>
        <v/>
      </c>
      <c r="D238" s="119" t="str">
        <f>IF(DataInput[[#This Row],[80% BW]]="","",INDEX(MouseList[],MATCH(DataInput[[#This Row],[Mouse '#]],MouseList[Mouse '#],0),MATCH(DataInput[[#Headers],[Sort '#]],MouseList[#Headers],0)))</f>
        <v/>
      </c>
      <c r="E238" s="119" t="str">
        <f>IF(DataInput[[#This Row],[80% BW]]="","",INDEX(MouseList[],MATCH(DataInput[[#This Row],[Mouse '#]],MouseList[Mouse '#],0),MATCH(DataInput[[#Headers],[Group]],MouseList[#Headers],0)))</f>
        <v/>
      </c>
      <c r="F238" s="120" t="str">
        <f t="shared" si="12"/>
        <v>W</v>
      </c>
      <c r="G238" s="121" t="str">
        <f>IFERROR(IF(DataInput[[#This Row],[0]]="",IF(DataInput[[#This Row],[1]]=0,"",DataInput[[#This Row],[1]]*0.8),DataInput[[#This Row],[0]]*0.8),"")</f>
        <v/>
      </c>
      <c r="H238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38" s="215" t="e">
        <f>INDEX(MouseList[],MATCH(DataInput[[#This Row],[Mouse '#]],MouseList[Mouse '#],0),MATCH(DataInput[[#Headers],[Tx ends]],MouseList[#Headers],0))</f>
        <v>#N/A</v>
      </c>
      <c r="J238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38" s="219" t="e">
        <f>INDEX(MouseList[],MATCH(DataInput[[#This Row],[Mouse '#]],MouseList[Mouse '#],0),MATCH(DataInput[[#Headers],[Cage '#]],MouseList[#Headers],0))</f>
        <v>#N/A</v>
      </c>
      <c r="L238" s="123"/>
      <c r="M238" s="158"/>
      <c r="N238" s="122"/>
      <c r="O238" s="122"/>
      <c r="P238" s="122"/>
      <c r="Q238" s="122"/>
      <c r="R238" s="122"/>
      <c r="S238" s="122"/>
      <c r="T238" s="122"/>
      <c r="U238" s="122"/>
      <c r="V238" s="122"/>
      <c r="W238" s="122"/>
      <c r="X238" s="122"/>
      <c r="Y238" s="122"/>
      <c r="Z238" s="122"/>
      <c r="AA238" s="122"/>
      <c r="AB238" s="122"/>
      <c r="AC238" s="122"/>
      <c r="AD238" s="122"/>
      <c r="AE238" s="122"/>
      <c r="AF238" s="122"/>
      <c r="AG238" s="122"/>
      <c r="AH238" s="122"/>
      <c r="AI238" s="122"/>
      <c r="AJ238" s="122"/>
      <c r="AK238" s="122"/>
      <c r="AL238" s="122"/>
      <c r="AM238" s="122"/>
      <c r="AN238" s="122"/>
      <c r="AO238" s="122"/>
      <c r="AP238" s="122"/>
      <c r="AQ238" s="122"/>
      <c r="AR238" s="122"/>
      <c r="AS238" s="143"/>
      <c r="AT238" s="122"/>
      <c r="AU238" s="122"/>
      <c r="AV238" s="122"/>
      <c r="AW238" s="122"/>
      <c r="AX238" s="122"/>
      <c r="AY238" s="122"/>
      <c r="AZ238" s="122"/>
      <c r="BA238" s="122"/>
      <c r="BB238" s="122"/>
      <c r="BC238" s="122"/>
      <c r="BD238" s="122"/>
      <c r="BE238" s="122"/>
      <c r="BF238" s="222"/>
      <c r="BG238" s="9"/>
    </row>
    <row r="239" spans="1:59" ht="11.25">
      <c r="A239" s="10">
        <v>236</v>
      </c>
      <c r="B239" s="118">
        <f t="shared" si="11"/>
        <v>79</v>
      </c>
      <c r="C239" s="119" t="str">
        <f>IF(DataInput[[#This Row],[80% BW]]="","",INDEX(MouseList[],MATCH(DataInput[[#This Row],[Mouse '#]],MouseList[Mouse '#],0),MATCH(DataInput[[#Headers],[Tag '#]],MouseList[#Headers],0)))</f>
        <v/>
      </c>
      <c r="D239" s="119" t="str">
        <f>IF(DataInput[[#This Row],[80% BW]]="","",INDEX(MouseList[],MATCH(DataInput[[#This Row],[Mouse '#]],MouseList[Mouse '#],0),MATCH(DataInput[[#Headers],[Sort '#]],MouseList[#Headers],0)))</f>
        <v/>
      </c>
      <c r="E239" s="119" t="str">
        <f>IF(DataInput[[#This Row],[80% BW]]="","",INDEX(MouseList[],MATCH(DataInput[[#This Row],[Mouse '#]],MouseList[Mouse '#],0),MATCH(DataInput[[#Headers],[Group]],MouseList[#Headers],0)))</f>
        <v/>
      </c>
      <c r="F239" s="120" t="str">
        <f t="shared" si="12"/>
        <v>A</v>
      </c>
      <c r="G239" s="121" t="str">
        <f>IFERROR(IF(DataInput[[#This Row],[0]]="",IF(DataInput[[#This Row],[1]]=0,"",DataInput[[#This Row],[1]]*0.8),DataInput[[#This Row],[0]]*0.8),"")</f>
        <v/>
      </c>
      <c r="H239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39" s="215" t="e">
        <f>INDEX(MouseList[],MATCH(DataInput[[#This Row],[Mouse '#]],MouseList[Mouse '#],0),MATCH(DataInput[[#Headers],[Tx ends]],MouseList[#Headers],0))</f>
        <v>#N/A</v>
      </c>
      <c r="J239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39" s="219" t="e">
        <f>INDEX(MouseList[],MATCH(DataInput[[#This Row],[Mouse '#]],MouseList[Mouse '#],0),MATCH(DataInput[[#Headers],[Cage '#]],MouseList[#Headers],0))</f>
        <v>#N/A</v>
      </c>
      <c r="L239" s="123"/>
      <c r="M239" s="158"/>
      <c r="N239" s="122"/>
      <c r="O239" s="122"/>
      <c r="P239" s="122"/>
      <c r="Q239" s="122"/>
      <c r="R239" s="122"/>
      <c r="S239" s="122"/>
      <c r="T239" s="122"/>
      <c r="U239" s="122"/>
      <c r="V239" s="122"/>
      <c r="W239" s="122"/>
      <c r="X239" s="122"/>
      <c r="Y239" s="122"/>
      <c r="Z239" s="122"/>
      <c r="AA239" s="122"/>
      <c r="AB239" s="122"/>
      <c r="AC239" s="122"/>
      <c r="AD239" s="122"/>
      <c r="AE239" s="122"/>
      <c r="AF239" s="122"/>
      <c r="AG239" s="122"/>
      <c r="AH239" s="122"/>
      <c r="AI239" s="122"/>
      <c r="AJ239" s="122"/>
      <c r="AK239" s="122"/>
      <c r="AL239" s="122"/>
      <c r="AM239" s="122"/>
      <c r="AN239" s="122"/>
      <c r="AO239" s="122"/>
      <c r="AP239" s="122"/>
      <c r="AQ239" s="122"/>
      <c r="AR239" s="122"/>
      <c r="AS239" s="122"/>
      <c r="AT239" s="122"/>
      <c r="AU239" s="122"/>
      <c r="AV239" s="122"/>
      <c r="AW239" s="122"/>
      <c r="AX239" s="122"/>
      <c r="AY239" s="122"/>
      <c r="AZ239" s="122"/>
      <c r="BA239" s="122"/>
      <c r="BB239" s="122"/>
      <c r="BC239" s="122"/>
      <c r="BD239" s="122"/>
      <c r="BE239" s="122"/>
      <c r="BF239" s="222"/>
      <c r="BG239" s="9"/>
    </row>
    <row r="240" spans="1:59" ht="11.25">
      <c r="A240" s="10">
        <v>237</v>
      </c>
      <c r="B240" s="118">
        <f t="shared" si="11"/>
        <v>79</v>
      </c>
      <c r="C240" s="119" t="str">
        <f>IF(DataInput[[#This Row],[80% BW]]="","",INDEX(MouseList[],MATCH(DataInput[[#This Row],[Mouse '#]],MouseList[Mouse '#],0),MATCH(DataInput[[#Headers],[Tag '#]],MouseList[#Headers],0)))</f>
        <v/>
      </c>
      <c r="D240" s="119" t="str">
        <f>IF(DataInput[[#This Row],[80% BW]]="","",INDEX(MouseList[],MATCH(DataInput[[#This Row],[Mouse '#]],MouseList[Mouse '#],0),MATCH(DataInput[[#Headers],[Sort '#]],MouseList[#Headers],0)))</f>
        <v/>
      </c>
      <c r="E240" s="119" t="str">
        <f>IF(DataInput[[#This Row],[80% BW]]="","",INDEX(MouseList[],MATCH(DataInput[[#This Row],[Mouse '#]],MouseList[Mouse '#],0),MATCH(DataInput[[#Headers],[Group]],MouseList[#Headers],0)))</f>
        <v/>
      </c>
      <c r="F240" s="120" t="str">
        <f t="shared" si="12"/>
        <v>B</v>
      </c>
      <c r="G240" s="121" t="str">
        <f>IFERROR(IF(DataInput[[#This Row],[0]]="",IF(DataInput[[#This Row],[1]]=0,"",DataInput[[#This Row],[1]]*0.8),DataInput[[#This Row],[0]]*0.8),"")</f>
        <v/>
      </c>
      <c r="H240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40" s="215" t="e">
        <f>INDEX(MouseList[],MATCH(DataInput[[#This Row],[Mouse '#]],MouseList[Mouse '#],0),MATCH(DataInput[[#Headers],[Tx ends]],MouseList[#Headers],0))</f>
        <v>#N/A</v>
      </c>
      <c r="J240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40" s="219" t="e">
        <f>INDEX(MouseList[],MATCH(DataInput[[#This Row],[Mouse '#]],MouseList[Mouse '#],0),MATCH(DataInput[[#Headers],[Cage '#]],MouseList[#Headers],0))</f>
        <v>#N/A</v>
      </c>
      <c r="L240" s="123"/>
      <c r="M240" s="158"/>
      <c r="N240" s="122"/>
      <c r="O240" s="122"/>
      <c r="P240" s="122"/>
      <c r="Q240" s="122"/>
      <c r="R240" s="122"/>
      <c r="S240" s="122"/>
      <c r="T240" s="122"/>
      <c r="U240" s="122"/>
      <c r="V240" s="122"/>
      <c r="W240" s="122"/>
      <c r="X240" s="122"/>
      <c r="Y240" s="122"/>
      <c r="Z240" s="122"/>
      <c r="AA240" s="122"/>
      <c r="AB240" s="122"/>
      <c r="AC240" s="122"/>
      <c r="AD240" s="122"/>
      <c r="AE240" s="122"/>
      <c r="AF240" s="122"/>
      <c r="AG240" s="122"/>
      <c r="AH240" s="122"/>
      <c r="AI240" s="122"/>
      <c r="AJ240" s="122"/>
      <c r="AK240" s="122"/>
      <c r="AL240" s="122"/>
      <c r="AM240" s="122"/>
      <c r="AN240" s="122"/>
      <c r="AO240" s="122"/>
      <c r="AP240" s="122"/>
      <c r="AQ240" s="122"/>
      <c r="AR240" s="122"/>
      <c r="AS240" s="122"/>
      <c r="AT240" s="122"/>
      <c r="AU240" s="122"/>
      <c r="AV240" s="122"/>
      <c r="AW240" s="122"/>
      <c r="AX240" s="122"/>
      <c r="AY240" s="122"/>
      <c r="AZ240" s="122"/>
      <c r="BA240" s="122"/>
      <c r="BB240" s="122"/>
      <c r="BC240" s="122"/>
      <c r="BD240" s="122"/>
      <c r="BE240" s="122"/>
      <c r="BF240" s="222"/>
      <c r="BG240" s="9"/>
    </row>
    <row r="241" spans="1:59" ht="11.25">
      <c r="A241" s="10">
        <v>238</v>
      </c>
      <c r="B241" s="118">
        <f t="shared" si="11"/>
        <v>80</v>
      </c>
      <c r="C241" s="119" t="str">
        <f>IF(DataInput[[#This Row],[80% BW]]="","",INDEX(MouseList[],MATCH(DataInput[[#This Row],[Mouse '#]],MouseList[Mouse '#],0),MATCH(DataInput[[#Headers],[Tag '#]],MouseList[#Headers],0)))</f>
        <v/>
      </c>
      <c r="D241" s="119" t="str">
        <f>IF(DataInput[[#This Row],[80% BW]]="","",INDEX(MouseList[],MATCH(DataInput[[#This Row],[Mouse '#]],MouseList[Mouse '#],0),MATCH(DataInput[[#Headers],[Sort '#]],MouseList[#Headers],0)))</f>
        <v/>
      </c>
      <c r="E241" s="119" t="str">
        <f>IF(DataInput[[#This Row],[80% BW]]="","",INDEX(MouseList[],MATCH(DataInput[[#This Row],[Mouse '#]],MouseList[Mouse '#],0),MATCH(DataInput[[#Headers],[Group]],MouseList[#Headers],0)))</f>
        <v/>
      </c>
      <c r="F241" s="120" t="str">
        <f t="shared" si="12"/>
        <v>W</v>
      </c>
      <c r="G241" s="121" t="str">
        <f>IFERROR(IF(DataInput[[#This Row],[0]]="",IF(DataInput[[#This Row],[1]]=0,"",DataInput[[#This Row],[1]]*0.8),DataInput[[#This Row],[0]]*0.8),"")</f>
        <v/>
      </c>
      <c r="H241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41" s="215" t="e">
        <f>INDEX(MouseList[],MATCH(DataInput[[#This Row],[Mouse '#]],MouseList[Mouse '#],0),MATCH(DataInput[[#Headers],[Tx ends]],MouseList[#Headers],0))</f>
        <v>#N/A</v>
      </c>
      <c r="J241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41" s="219" t="e">
        <f>INDEX(MouseList[],MATCH(DataInput[[#This Row],[Mouse '#]],MouseList[Mouse '#],0),MATCH(DataInput[[#Headers],[Cage '#]],MouseList[#Headers],0))</f>
        <v>#N/A</v>
      </c>
      <c r="L241" s="123"/>
      <c r="M241" s="158"/>
      <c r="N241" s="122"/>
      <c r="O241" s="122"/>
      <c r="P241" s="122"/>
      <c r="Q241" s="122"/>
      <c r="R241" s="122"/>
      <c r="S241" s="122"/>
      <c r="T241" s="122"/>
      <c r="U241" s="122"/>
      <c r="V241" s="122"/>
      <c r="W241" s="122"/>
      <c r="X241" s="122"/>
      <c r="Y241" s="122"/>
      <c r="Z241" s="122"/>
      <c r="AA241" s="122"/>
      <c r="AB241" s="122"/>
      <c r="AC241" s="122"/>
      <c r="AD241" s="122"/>
      <c r="AE241" s="122"/>
      <c r="AF241" s="122"/>
      <c r="AG241" s="122"/>
      <c r="AH241" s="122"/>
      <c r="AI241" s="122"/>
      <c r="AJ241" s="122"/>
      <c r="AK241" s="122"/>
      <c r="AL241" s="122"/>
      <c r="AM241" s="122"/>
      <c r="AN241" s="122"/>
      <c r="AO241" s="122"/>
      <c r="AP241" s="122"/>
      <c r="AQ241" s="122"/>
      <c r="AR241" s="122"/>
      <c r="AS241" s="143"/>
      <c r="AT241" s="122"/>
      <c r="AU241" s="122"/>
      <c r="AV241" s="122"/>
      <c r="AW241" s="122"/>
      <c r="AX241" s="122"/>
      <c r="AY241" s="122"/>
      <c r="AZ241" s="122"/>
      <c r="BA241" s="122"/>
      <c r="BB241" s="122"/>
      <c r="BC241" s="122"/>
      <c r="BD241" s="122"/>
      <c r="BE241" s="122"/>
      <c r="BF241" s="222"/>
      <c r="BG241" s="9"/>
    </row>
    <row r="242" spans="1:59" ht="11.25">
      <c r="A242" s="10">
        <v>239</v>
      </c>
      <c r="B242" s="118">
        <f t="shared" si="11"/>
        <v>80</v>
      </c>
      <c r="C242" s="119" t="str">
        <f>IF(DataInput[[#This Row],[80% BW]]="","",INDEX(MouseList[],MATCH(DataInput[[#This Row],[Mouse '#]],MouseList[Mouse '#],0),MATCH(DataInput[[#Headers],[Tag '#]],MouseList[#Headers],0)))</f>
        <v/>
      </c>
      <c r="D242" s="119" t="str">
        <f>IF(DataInput[[#This Row],[80% BW]]="","",INDEX(MouseList[],MATCH(DataInput[[#This Row],[Mouse '#]],MouseList[Mouse '#],0),MATCH(DataInput[[#Headers],[Sort '#]],MouseList[#Headers],0)))</f>
        <v/>
      </c>
      <c r="E242" s="119" t="str">
        <f>IF(DataInput[[#This Row],[80% BW]]="","",INDEX(MouseList[],MATCH(DataInput[[#This Row],[Mouse '#]],MouseList[Mouse '#],0),MATCH(DataInput[[#Headers],[Group]],MouseList[#Headers],0)))</f>
        <v/>
      </c>
      <c r="F242" s="120" t="str">
        <f t="shared" si="12"/>
        <v>A</v>
      </c>
      <c r="G242" s="121" t="str">
        <f>IFERROR(IF(DataInput[[#This Row],[0]]="",IF(DataInput[[#This Row],[1]]=0,"",DataInput[[#This Row],[1]]*0.8),DataInput[[#This Row],[0]]*0.8),"")</f>
        <v/>
      </c>
      <c r="H242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42" s="215" t="e">
        <f>INDEX(MouseList[],MATCH(DataInput[[#This Row],[Mouse '#]],MouseList[Mouse '#],0),MATCH(DataInput[[#Headers],[Tx ends]],MouseList[#Headers],0))</f>
        <v>#N/A</v>
      </c>
      <c r="J242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42" s="219" t="e">
        <f>INDEX(MouseList[],MATCH(DataInput[[#This Row],[Mouse '#]],MouseList[Mouse '#],0),MATCH(DataInput[[#Headers],[Cage '#]],MouseList[#Headers],0))</f>
        <v>#N/A</v>
      </c>
      <c r="L242" s="123"/>
      <c r="M242" s="158"/>
      <c r="N242" s="122"/>
      <c r="O242" s="122"/>
      <c r="P242" s="122"/>
      <c r="Q242" s="122"/>
      <c r="R242" s="122"/>
      <c r="S242" s="122"/>
      <c r="T242" s="122"/>
      <c r="U242" s="122"/>
      <c r="V242" s="122"/>
      <c r="W242" s="122"/>
      <c r="X242" s="122"/>
      <c r="Y242" s="122"/>
      <c r="Z242" s="122"/>
      <c r="AA242" s="122"/>
      <c r="AB242" s="122"/>
      <c r="AC242" s="122"/>
      <c r="AD242" s="122"/>
      <c r="AE242" s="122"/>
      <c r="AF242" s="122"/>
      <c r="AG242" s="122"/>
      <c r="AH242" s="122"/>
      <c r="AI242" s="122"/>
      <c r="AJ242" s="122"/>
      <c r="AK242" s="122"/>
      <c r="AL242" s="122"/>
      <c r="AM242" s="122"/>
      <c r="AN242" s="122"/>
      <c r="AO242" s="122"/>
      <c r="AP242" s="122"/>
      <c r="AQ242" s="122"/>
      <c r="AR242" s="122"/>
      <c r="AS242" s="122"/>
      <c r="AT242" s="122"/>
      <c r="AU242" s="122"/>
      <c r="AV242" s="122"/>
      <c r="AW242" s="122"/>
      <c r="AX242" s="122"/>
      <c r="AY242" s="122"/>
      <c r="AZ242" s="122"/>
      <c r="BA242" s="122"/>
      <c r="BB242" s="122"/>
      <c r="BC242" s="122"/>
      <c r="BD242" s="122"/>
      <c r="BE242" s="122"/>
      <c r="BF242" s="222"/>
      <c r="BG242" s="9"/>
    </row>
    <row r="243" spans="1:59" ht="11.25">
      <c r="A243" s="10">
        <v>240</v>
      </c>
      <c r="B243" s="118">
        <f t="shared" si="11"/>
        <v>80</v>
      </c>
      <c r="C243" s="119" t="str">
        <f>IF(DataInput[[#This Row],[80% BW]]="","",INDEX(MouseList[],MATCH(DataInput[[#This Row],[Mouse '#]],MouseList[Mouse '#],0),MATCH(DataInput[[#Headers],[Tag '#]],MouseList[#Headers],0)))</f>
        <v/>
      </c>
      <c r="D243" s="119" t="str">
        <f>IF(DataInput[[#This Row],[80% BW]]="","",INDEX(MouseList[],MATCH(DataInput[[#This Row],[Mouse '#]],MouseList[Mouse '#],0),MATCH(DataInput[[#Headers],[Sort '#]],MouseList[#Headers],0)))</f>
        <v/>
      </c>
      <c r="E243" s="119" t="str">
        <f>IF(DataInput[[#This Row],[80% BW]]="","",INDEX(MouseList[],MATCH(DataInput[[#This Row],[Mouse '#]],MouseList[Mouse '#],0),MATCH(DataInput[[#Headers],[Group]],MouseList[#Headers],0)))</f>
        <v/>
      </c>
      <c r="F243" s="120" t="str">
        <f t="shared" si="12"/>
        <v>B</v>
      </c>
      <c r="G243" s="121" t="str">
        <f>IFERROR(IF(DataInput[[#This Row],[0]]="",IF(DataInput[[#This Row],[1]]=0,"",DataInput[[#This Row],[1]]*0.8),DataInput[[#This Row],[0]]*0.8),"")</f>
        <v/>
      </c>
      <c r="H243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43" s="215" t="e">
        <f>INDEX(MouseList[],MATCH(DataInput[[#This Row],[Mouse '#]],MouseList[Mouse '#],0),MATCH(DataInput[[#Headers],[Tx ends]],MouseList[#Headers],0))</f>
        <v>#N/A</v>
      </c>
      <c r="J243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43" s="219" t="e">
        <f>INDEX(MouseList[],MATCH(DataInput[[#This Row],[Mouse '#]],MouseList[Mouse '#],0),MATCH(DataInput[[#Headers],[Cage '#]],MouseList[#Headers],0))</f>
        <v>#N/A</v>
      </c>
      <c r="L243" s="123"/>
      <c r="M243" s="158"/>
      <c r="N243" s="122"/>
      <c r="O243" s="122"/>
      <c r="P243" s="122"/>
      <c r="Q243" s="122"/>
      <c r="R243" s="122"/>
      <c r="S243" s="122"/>
      <c r="T243" s="122"/>
      <c r="U243" s="122"/>
      <c r="V243" s="122"/>
      <c r="W243" s="122"/>
      <c r="X243" s="122"/>
      <c r="Y243" s="122"/>
      <c r="Z243" s="122"/>
      <c r="AA243" s="122"/>
      <c r="AB243" s="122"/>
      <c r="AC243" s="122"/>
      <c r="AD243" s="122"/>
      <c r="AE243" s="122"/>
      <c r="AF243" s="122"/>
      <c r="AG243" s="122"/>
      <c r="AH243" s="122"/>
      <c r="AI243" s="122"/>
      <c r="AJ243" s="122"/>
      <c r="AK243" s="122"/>
      <c r="AL243" s="122"/>
      <c r="AM243" s="122"/>
      <c r="AN243" s="122"/>
      <c r="AO243" s="122"/>
      <c r="AP243" s="122"/>
      <c r="AQ243" s="122"/>
      <c r="AR243" s="122"/>
      <c r="AS243" s="122"/>
      <c r="AT243" s="122"/>
      <c r="AU243" s="122"/>
      <c r="AV243" s="122"/>
      <c r="AW243" s="122"/>
      <c r="AX243" s="122"/>
      <c r="AY243" s="122"/>
      <c r="AZ243" s="122"/>
      <c r="BA243" s="122"/>
      <c r="BB243" s="122"/>
      <c r="BC243" s="122"/>
      <c r="BD243" s="122"/>
      <c r="BE243" s="122"/>
      <c r="BF243" s="222"/>
      <c r="BG243" s="9"/>
    </row>
    <row r="244" spans="1:59" ht="11.25">
      <c r="A244" s="10">
        <v>241</v>
      </c>
      <c r="B244" s="118">
        <f t="shared" si="11"/>
        <v>81</v>
      </c>
      <c r="C244" s="119" t="str">
        <f>IF(DataInput[[#This Row],[80% BW]]="","",INDEX(MouseList[],MATCH(DataInput[[#This Row],[Mouse '#]],MouseList[Mouse '#],0),MATCH(DataInput[[#Headers],[Tag '#]],MouseList[#Headers],0)))</f>
        <v/>
      </c>
      <c r="D244" s="119" t="str">
        <f>IF(DataInput[[#This Row],[80% BW]]="","",INDEX(MouseList[],MATCH(DataInput[[#This Row],[Mouse '#]],MouseList[Mouse '#],0),MATCH(DataInput[[#Headers],[Sort '#]],MouseList[#Headers],0)))</f>
        <v/>
      </c>
      <c r="E244" s="119" t="str">
        <f>IF(DataInput[[#This Row],[80% BW]]="","",INDEX(MouseList[],MATCH(DataInput[[#This Row],[Mouse '#]],MouseList[Mouse '#],0),MATCH(DataInput[[#Headers],[Group]],MouseList[#Headers],0)))</f>
        <v/>
      </c>
      <c r="F244" s="120" t="str">
        <f t="shared" si="12"/>
        <v>W</v>
      </c>
      <c r="G244" s="121" t="str">
        <f>IFERROR(IF(DataInput[[#This Row],[0]]="",IF(DataInput[[#This Row],[1]]=0,"",DataInput[[#This Row],[1]]*0.8),DataInput[[#This Row],[0]]*0.8),"")</f>
        <v/>
      </c>
      <c r="H244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44" s="215" t="e">
        <f>INDEX(MouseList[],MATCH(DataInput[[#This Row],[Mouse '#]],MouseList[Mouse '#],0),MATCH(DataInput[[#Headers],[Tx ends]],MouseList[#Headers],0))</f>
        <v>#N/A</v>
      </c>
      <c r="J244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44" s="219" t="e">
        <f>INDEX(MouseList[],MATCH(DataInput[[#This Row],[Mouse '#]],MouseList[Mouse '#],0),MATCH(DataInput[[#Headers],[Cage '#]],MouseList[#Headers],0))</f>
        <v>#N/A</v>
      </c>
      <c r="L244" s="123"/>
      <c r="M244" s="158"/>
      <c r="N244" s="122"/>
      <c r="O244" s="122"/>
      <c r="P244" s="122"/>
      <c r="Q244" s="122"/>
      <c r="R244" s="122"/>
      <c r="S244" s="122"/>
      <c r="T244" s="122"/>
      <c r="U244" s="122"/>
      <c r="V244" s="122"/>
      <c r="W244" s="122"/>
      <c r="X244" s="122"/>
      <c r="Y244" s="122"/>
      <c r="Z244" s="122"/>
      <c r="AA244" s="122"/>
      <c r="AB244" s="122"/>
      <c r="AC244" s="122"/>
      <c r="AD244" s="122"/>
      <c r="AE244" s="122"/>
      <c r="AF244" s="122"/>
      <c r="AG244" s="122"/>
      <c r="AH244" s="122"/>
      <c r="AI244" s="122"/>
      <c r="AJ244" s="122"/>
      <c r="AK244" s="122"/>
      <c r="AL244" s="122"/>
      <c r="AM244" s="122"/>
      <c r="AN244" s="122"/>
      <c r="AO244" s="122"/>
      <c r="AP244" s="122"/>
      <c r="AQ244" s="122"/>
      <c r="AR244" s="122"/>
      <c r="AS244" s="143"/>
      <c r="AT244" s="122"/>
      <c r="AU244" s="122"/>
      <c r="AV244" s="122"/>
      <c r="AW244" s="122"/>
      <c r="AX244" s="122"/>
      <c r="AY244" s="122"/>
      <c r="AZ244" s="122"/>
      <c r="BA244" s="122"/>
      <c r="BB244" s="122"/>
      <c r="BC244" s="122"/>
      <c r="BD244" s="122"/>
      <c r="BE244" s="122"/>
      <c r="BF244" s="222"/>
      <c r="BG244" s="9"/>
    </row>
    <row r="245" spans="1:59" ht="11.25">
      <c r="A245" s="10">
        <v>242</v>
      </c>
      <c r="B245" s="118">
        <f t="shared" si="11"/>
        <v>81</v>
      </c>
      <c r="C245" s="119" t="str">
        <f>IF(DataInput[[#This Row],[80% BW]]="","",INDEX(MouseList[],MATCH(DataInput[[#This Row],[Mouse '#]],MouseList[Mouse '#],0),MATCH(DataInput[[#Headers],[Tag '#]],MouseList[#Headers],0)))</f>
        <v/>
      </c>
      <c r="D245" s="119" t="str">
        <f>IF(DataInput[[#This Row],[80% BW]]="","",INDEX(MouseList[],MATCH(DataInput[[#This Row],[Mouse '#]],MouseList[Mouse '#],0),MATCH(DataInput[[#Headers],[Sort '#]],MouseList[#Headers],0)))</f>
        <v/>
      </c>
      <c r="E245" s="119" t="str">
        <f>IF(DataInput[[#This Row],[80% BW]]="","",INDEX(MouseList[],MATCH(DataInput[[#This Row],[Mouse '#]],MouseList[Mouse '#],0),MATCH(DataInput[[#Headers],[Group]],MouseList[#Headers],0)))</f>
        <v/>
      </c>
      <c r="F245" s="120" t="str">
        <f t="shared" si="12"/>
        <v>A</v>
      </c>
      <c r="G245" s="121" t="str">
        <f>IFERROR(IF(DataInput[[#This Row],[0]]="",IF(DataInput[[#This Row],[1]]=0,"",DataInput[[#This Row],[1]]*0.8),DataInput[[#This Row],[0]]*0.8),"")</f>
        <v/>
      </c>
      <c r="H245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45" s="215" t="e">
        <f>INDEX(MouseList[],MATCH(DataInput[[#This Row],[Mouse '#]],MouseList[Mouse '#],0),MATCH(DataInput[[#Headers],[Tx ends]],MouseList[#Headers],0))</f>
        <v>#N/A</v>
      </c>
      <c r="J245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45" s="219" t="e">
        <f>INDEX(MouseList[],MATCH(DataInput[[#This Row],[Mouse '#]],MouseList[Mouse '#],0),MATCH(DataInput[[#Headers],[Cage '#]],MouseList[#Headers],0))</f>
        <v>#N/A</v>
      </c>
      <c r="L245" s="123"/>
      <c r="M245" s="158"/>
      <c r="N245" s="122"/>
      <c r="O245" s="122"/>
      <c r="P245" s="122"/>
      <c r="Q245" s="122"/>
      <c r="R245" s="122"/>
      <c r="S245" s="122"/>
      <c r="T245" s="122"/>
      <c r="U245" s="122"/>
      <c r="V245" s="122"/>
      <c r="W245" s="122"/>
      <c r="X245" s="122"/>
      <c r="Y245" s="122"/>
      <c r="Z245" s="122"/>
      <c r="AA245" s="122"/>
      <c r="AB245" s="122"/>
      <c r="AC245" s="122"/>
      <c r="AD245" s="122"/>
      <c r="AE245" s="122"/>
      <c r="AF245" s="122"/>
      <c r="AG245" s="122"/>
      <c r="AH245" s="122"/>
      <c r="AI245" s="122"/>
      <c r="AJ245" s="122"/>
      <c r="AK245" s="122"/>
      <c r="AL245" s="122"/>
      <c r="AM245" s="122"/>
      <c r="AN245" s="122"/>
      <c r="AO245" s="122"/>
      <c r="AP245" s="122"/>
      <c r="AQ245" s="122"/>
      <c r="AR245" s="122"/>
      <c r="AS245" s="143"/>
      <c r="AT245" s="122"/>
      <c r="AU245" s="122"/>
      <c r="AV245" s="122"/>
      <c r="AW245" s="122"/>
      <c r="AX245" s="122"/>
      <c r="AY245" s="122"/>
      <c r="AZ245" s="122"/>
      <c r="BA245" s="122"/>
      <c r="BB245" s="122"/>
      <c r="BC245" s="122"/>
      <c r="BD245" s="122"/>
      <c r="BE245" s="122"/>
      <c r="BF245" s="222"/>
      <c r="BG245" s="9"/>
    </row>
    <row r="246" spans="1:59" ht="11.25">
      <c r="A246" s="10">
        <v>243</v>
      </c>
      <c r="B246" s="118">
        <f t="shared" si="11"/>
        <v>81</v>
      </c>
      <c r="C246" s="119" t="str">
        <f>IF(DataInput[[#This Row],[80% BW]]="","",INDEX(MouseList[],MATCH(DataInput[[#This Row],[Mouse '#]],MouseList[Mouse '#],0),MATCH(DataInput[[#Headers],[Tag '#]],MouseList[#Headers],0)))</f>
        <v/>
      </c>
      <c r="D246" s="119" t="str">
        <f>IF(DataInput[[#This Row],[80% BW]]="","",INDEX(MouseList[],MATCH(DataInput[[#This Row],[Mouse '#]],MouseList[Mouse '#],0),MATCH(DataInput[[#Headers],[Sort '#]],MouseList[#Headers],0)))</f>
        <v/>
      </c>
      <c r="E246" s="119" t="str">
        <f>IF(DataInput[[#This Row],[80% BW]]="","",INDEX(MouseList[],MATCH(DataInput[[#This Row],[Mouse '#]],MouseList[Mouse '#],0),MATCH(DataInput[[#Headers],[Group]],MouseList[#Headers],0)))</f>
        <v/>
      </c>
      <c r="F246" s="120" t="str">
        <f t="shared" si="12"/>
        <v>B</v>
      </c>
      <c r="G246" s="121" t="str">
        <f>IFERROR(IF(DataInput[[#This Row],[0]]="",IF(DataInput[[#This Row],[1]]=0,"",DataInput[[#This Row],[1]]*0.8),DataInput[[#This Row],[0]]*0.8),"")</f>
        <v/>
      </c>
      <c r="H246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46" s="215" t="e">
        <f>INDEX(MouseList[],MATCH(DataInput[[#This Row],[Mouse '#]],MouseList[Mouse '#],0),MATCH(DataInput[[#Headers],[Tx ends]],MouseList[#Headers],0))</f>
        <v>#N/A</v>
      </c>
      <c r="J246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46" s="219" t="e">
        <f>INDEX(MouseList[],MATCH(DataInput[[#This Row],[Mouse '#]],MouseList[Mouse '#],0),MATCH(DataInput[[#Headers],[Cage '#]],MouseList[#Headers],0))</f>
        <v>#N/A</v>
      </c>
      <c r="L246" s="123"/>
      <c r="M246" s="158"/>
      <c r="N246" s="122"/>
      <c r="O246" s="122"/>
      <c r="P246" s="122"/>
      <c r="Q246" s="122"/>
      <c r="R246" s="122"/>
      <c r="S246" s="122"/>
      <c r="T246" s="122"/>
      <c r="U246" s="122"/>
      <c r="V246" s="122"/>
      <c r="W246" s="122"/>
      <c r="X246" s="122"/>
      <c r="Y246" s="122"/>
      <c r="Z246" s="122"/>
      <c r="AA246" s="122"/>
      <c r="AB246" s="122"/>
      <c r="AC246" s="122"/>
      <c r="AD246" s="122"/>
      <c r="AE246" s="122"/>
      <c r="AF246" s="122"/>
      <c r="AG246" s="122"/>
      <c r="AH246" s="122"/>
      <c r="AI246" s="122"/>
      <c r="AJ246" s="122"/>
      <c r="AK246" s="122"/>
      <c r="AL246" s="122"/>
      <c r="AM246" s="122"/>
      <c r="AN246" s="122"/>
      <c r="AO246" s="122"/>
      <c r="AP246" s="122"/>
      <c r="AQ246" s="122"/>
      <c r="AR246" s="122"/>
      <c r="AS246" s="143"/>
      <c r="AT246" s="122"/>
      <c r="AU246" s="122"/>
      <c r="AV246" s="122"/>
      <c r="AW246" s="122"/>
      <c r="AX246" s="122"/>
      <c r="AY246" s="122"/>
      <c r="AZ246" s="122"/>
      <c r="BA246" s="122"/>
      <c r="BB246" s="122"/>
      <c r="BC246" s="122"/>
      <c r="BD246" s="122"/>
      <c r="BE246" s="122"/>
      <c r="BF246" s="222"/>
      <c r="BG246" s="9"/>
    </row>
    <row r="247" spans="1:59" ht="11.25">
      <c r="A247" s="10">
        <v>244</v>
      </c>
      <c r="B247" s="118">
        <f t="shared" si="11"/>
        <v>82</v>
      </c>
      <c r="C247" s="119" t="str">
        <f>IF(DataInput[[#This Row],[80% BW]]="","",INDEX(MouseList[],MATCH(DataInput[[#This Row],[Mouse '#]],MouseList[Mouse '#],0),MATCH(DataInput[[#Headers],[Tag '#]],MouseList[#Headers],0)))</f>
        <v/>
      </c>
      <c r="D247" s="119" t="str">
        <f>IF(DataInput[[#This Row],[80% BW]]="","",INDEX(MouseList[],MATCH(DataInput[[#This Row],[Mouse '#]],MouseList[Mouse '#],0),MATCH(DataInput[[#Headers],[Sort '#]],MouseList[#Headers],0)))</f>
        <v/>
      </c>
      <c r="E247" s="119" t="str">
        <f>IF(DataInput[[#This Row],[80% BW]]="","",INDEX(MouseList[],MATCH(DataInput[[#This Row],[Mouse '#]],MouseList[Mouse '#],0),MATCH(DataInput[[#Headers],[Group]],MouseList[#Headers],0)))</f>
        <v/>
      </c>
      <c r="F247" s="120" t="str">
        <f t="shared" si="12"/>
        <v>W</v>
      </c>
      <c r="G247" s="121" t="str">
        <f>IFERROR(IF(DataInput[[#This Row],[0]]="",IF(DataInput[[#This Row],[1]]=0,"",DataInput[[#This Row],[1]]*0.8),DataInput[[#This Row],[0]]*0.8),"")</f>
        <v/>
      </c>
      <c r="H247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47" s="215" t="e">
        <f>INDEX(MouseList[],MATCH(DataInput[[#This Row],[Mouse '#]],MouseList[Mouse '#],0),MATCH(DataInput[[#Headers],[Tx ends]],MouseList[#Headers],0))</f>
        <v>#N/A</v>
      </c>
      <c r="J247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47" s="219" t="e">
        <f>INDEX(MouseList[],MATCH(DataInput[[#This Row],[Mouse '#]],MouseList[Mouse '#],0),MATCH(DataInput[[#Headers],[Cage '#]],MouseList[#Headers],0))</f>
        <v>#N/A</v>
      </c>
      <c r="L247" s="123"/>
      <c r="M247" s="158"/>
      <c r="N247" s="122"/>
      <c r="O247" s="122"/>
      <c r="P247" s="122"/>
      <c r="Q247" s="122"/>
      <c r="R247" s="122"/>
      <c r="S247" s="122"/>
      <c r="T247" s="122"/>
      <c r="U247" s="122"/>
      <c r="V247" s="122"/>
      <c r="W247" s="122"/>
      <c r="X247" s="122"/>
      <c r="Y247" s="122"/>
      <c r="Z247" s="122"/>
      <c r="AA247" s="122"/>
      <c r="AB247" s="122"/>
      <c r="AC247" s="122"/>
      <c r="AD247" s="122"/>
      <c r="AE247" s="122"/>
      <c r="AF247" s="122"/>
      <c r="AG247" s="122"/>
      <c r="AH247" s="122"/>
      <c r="AI247" s="122"/>
      <c r="AJ247" s="122"/>
      <c r="AK247" s="122"/>
      <c r="AL247" s="122"/>
      <c r="AM247" s="122"/>
      <c r="AN247" s="122"/>
      <c r="AO247" s="122"/>
      <c r="AP247" s="122"/>
      <c r="AQ247" s="122"/>
      <c r="AR247" s="122"/>
      <c r="AS247" s="143"/>
      <c r="AT247" s="122"/>
      <c r="AU247" s="122"/>
      <c r="AV247" s="122"/>
      <c r="AW247" s="122"/>
      <c r="AX247" s="122"/>
      <c r="AY247" s="122"/>
      <c r="AZ247" s="122"/>
      <c r="BA247" s="122"/>
      <c r="BB247" s="122"/>
      <c r="BC247" s="122"/>
      <c r="BD247" s="122"/>
      <c r="BE247" s="122"/>
      <c r="BF247" s="222"/>
      <c r="BG247" s="9"/>
    </row>
    <row r="248" spans="1:59" ht="11.25">
      <c r="A248" s="10">
        <v>245</v>
      </c>
      <c r="B248" s="118">
        <f t="shared" si="11"/>
        <v>82</v>
      </c>
      <c r="C248" s="119" t="str">
        <f>IF(DataInput[[#This Row],[80% BW]]="","",INDEX(MouseList[],MATCH(DataInput[[#This Row],[Mouse '#]],MouseList[Mouse '#],0),MATCH(DataInput[[#Headers],[Tag '#]],MouseList[#Headers],0)))</f>
        <v/>
      </c>
      <c r="D248" s="119" t="str">
        <f>IF(DataInput[[#This Row],[80% BW]]="","",INDEX(MouseList[],MATCH(DataInput[[#This Row],[Mouse '#]],MouseList[Mouse '#],0),MATCH(DataInput[[#Headers],[Sort '#]],MouseList[#Headers],0)))</f>
        <v/>
      </c>
      <c r="E248" s="119" t="str">
        <f>IF(DataInput[[#This Row],[80% BW]]="","",INDEX(MouseList[],MATCH(DataInput[[#This Row],[Mouse '#]],MouseList[Mouse '#],0),MATCH(DataInput[[#Headers],[Group]],MouseList[#Headers],0)))</f>
        <v/>
      </c>
      <c r="F248" s="120" t="str">
        <f t="shared" si="12"/>
        <v>A</v>
      </c>
      <c r="G248" s="121" t="str">
        <f>IFERROR(IF(DataInput[[#This Row],[0]]="",IF(DataInput[[#This Row],[1]]=0,"",DataInput[[#This Row],[1]]*0.8),DataInput[[#This Row],[0]]*0.8),"")</f>
        <v/>
      </c>
      <c r="H248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48" s="215" t="e">
        <f>INDEX(MouseList[],MATCH(DataInput[[#This Row],[Mouse '#]],MouseList[Mouse '#],0),MATCH(DataInput[[#Headers],[Tx ends]],MouseList[#Headers],0))</f>
        <v>#N/A</v>
      </c>
      <c r="J248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48" s="219" t="e">
        <f>INDEX(MouseList[],MATCH(DataInput[[#This Row],[Mouse '#]],MouseList[Mouse '#],0),MATCH(DataInput[[#Headers],[Cage '#]],MouseList[#Headers],0))</f>
        <v>#N/A</v>
      </c>
      <c r="L248" s="123"/>
      <c r="M248" s="158"/>
      <c r="N248" s="122"/>
      <c r="O248" s="122"/>
      <c r="P248" s="122"/>
      <c r="Q248" s="122"/>
      <c r="R248" s="122"/>
      <c r="S248" s="122"/>
      <c r="T248" s="122"/>
      <c r="U248" s="122"/>
      <c r="V248" s="122"/>
      <c r="W248" s="122"/>
      <c r="X248" s="122"/>
      <c r="Y248" s="122"/>
      <c r="Z248" s="122"/>
      <c r="AA248" s="122"/>
      <c r="AB248" s="122"/>
      <c r="AC248" s="122"/>
      <c r="AD248" s="122"/>
      <c r="AE248" s="122"/>
      <c r="AF248" s="122"/>
      <c r="AG248" s="122"/>
      <c r="AH248" s="122"/>
      <c r="AI248" s="122"/>
      <c r="AJ248" s="122"/>
      <c r="AK248" s="122"/>
      <c r="AL248" s="122"/>
      <c r="AM248" s="122"/>
      <c r="AN248" s="122"/>
      <c r="AO248" s="122"/>
      <c r="AP248" s="122"/>
      <c r="AQ248" s="122"/>
      <c r="AR248" s="122"/>
      <c r="AS248" s="143"/>
      <c r="AT248" s="122"/>
      <c r="AU248" s="122"/>
      <c r="AV248" s="122"/>
      <c r="AW248" s="122"/>
      <c r="AX248" s="122"/>
      <c r="AY248" s="122"/>
      <c r="AZ248" s="122"/>
      <c r="BA248" s="122"/>
      <c r="BB248" s="122"/>
      <c r="BC248" s="122"/>
      <c r="BD248" s="122"/>
      <c r="BE248" s="122"/>
      <c r="BF248" s="222"/>
      <c r="BG248" s="9"/>
    </row>
    <row r="249" spans="1:59" ht="11.25">
      <c r="A249" s="10">
        <v>246</v>
      </c>
      <c r="B249" s="118">
        <f t="shared" si="11"/>
        <v>82</v>
      </c>
      <c r="C249" s="119" t="str">
        <f>IF(DataInput[[#This Row],[80% BW]]="","",INDEX(MouseList[],MATCH(DataInput[[#This Row],[Mouse '#]],MouseList[Mouse '#],0),MATCH(DataInput[[#Headers],[Tag '#]],MouseList[#Headers],0)))</f>
        <v/>
      </c>
      <c r="D249" s="119" t="str">
        <f>IF(DataInput[[#This Row],[80% BW]]="","",INDEX(MouseList[],MATCH(DataInput[[#This Row],[Mouse '#]],MouseList[Mouse '#],0),MATCH(DataInput[[#Headers],[Sort '#]],MouseList[#Headers],0)))</f>
        <v/>
      </c>
      <c r="E249" s="119" t="str">
        <f>IF(DataInput[[#This Row],[80% BW]]="","",INDEX(MouseList[],MATCH(DataInput[[#This Row],[Mouse '#]],MouseList[Mouse '#],0),MATCH(DataInput[[#Headers],[Group]],MouseList[#Headers],0)))</f>
        <v/>
      </c>
      <c r="F249" s="120" t="str">
        <f t="shared" si="12"/>
        <v>B</v>
      </c>
      <c r="G249" s="121" t="str">
        <f>IFERROR(IF(DataInput[[#This Row],[0]]="",IF(DataInput[[#This Row],[1]]=0,"",DataInput[[#This Row],[1]]*0.8),DataInput[[#This Row],[0]]*0.8),"")</f>
        <v/>
      </c>
      <c r="H249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49" s="215" t="e">
        <f>INDEX(MouseList[],MATCH(DataInput[[#This Row],[Mouse '#]],MouseList[Mouse '#],0),MATCH(DataInput[[#Headers],[Tx ends]],MouseList[#Headers],0))</f>
        <v>#N/A</v>
      </c>
      <c r="J249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49" s="219" t="e">
        <f>INDEX(MouseList[],MATCH(DataInput[[#This Row],[Mouse '#]],MouseList[Mouse '#],0),MATCH(DataInput[[#Headers],[Cage '#]],MouseList[#Headers],0))</f>
        <v>#N/A</v>
      </c>
      <c r="L249" s="123"/>
      <c r="M249" s="158"/>
      <c r="N249" s="122"/>
      <c r="O249" s="122"/>
      <c r="P249" s="122"/>
      <c r="Q249" s="122"/>
      <c r="R249" s="122"/>
      <c r="S249" s="122"/>
      <c r="T249" s="122"/>
      <c r="U249" s="122"/>
      <c r="V249" s="122"/>
      <c r="W249" s="122"/>
      <c r="X249" s="122"/>
      <c r="Y249" s="122"/>
      <c r="Z249" s="122"/>
      <c r="AA249" s="122"/>
      <c r="AB249" s="122"/>
      <c r="AC249" s="122"/>
      <c r="AD249" s="122"/>
      <c r="AE249" s="122"/>
      <c r="AF249" s="122"/>
      <c r="AG249" s="122"/>
      <c r="AH249" s="122"/>
      <c r="AI249" s="122"/>
      <c r="AJ249" s="122"/>
      <c r="AK249" s="122"/>
      <c r="AL249" s="122"/>
      <c r="AM249" s="122"/>
      <c r="AN249" s="122"/>
      <c r="AO249" s="122"/>
      <c r="AP249" s="122"/>
      <c r="AQ249" s="122"/>
      <c r="AR249" s="122"/>
      <c r="AS249" s="143"/>
      <c r="AT249" s="122"/>
      <c r="AU249" s="122"/>
      <c r="AV249" s="122"/>
      <c r="AW249" s="122"/>
      <c r="AX249" s="122"/>
      <c r="AY249" s="122"/>
      <c r="AZ249" s="122"/>
      <c r="BA249" s="122"/>
      <c r="BB249" s="122"/>
      <c r="BC249" s="122"/>
      <c r="BD249" s="122"/>
      <c r="BE249" s="122"/>
      <c r="BF249" s="222"/>
      <c r="BG249" s="9"/>
    </row>
    <row r="250" spans="1:59" ht="11.25">
      <c r="A250" s="10">
        <v>247</v>
      </c>
      <c r="B250" s="118">
        <f t="shared" si="11"/>
        <v>83</v>
      </c>
      <c r="C250" s="119" t="str">
        <f>IF(DataInput[[#This Row],[80% BW]]="","",INDEX(MouseList[],MATCH(DataInput[[#This Row],[Mouse '#]],MouseList[Mouse '#],0),MATCH(DataInput[[#Headers],[Tag '#]],MouseList[#Headers],0)))</f>
        <v/>
      </c>
      <c r="D250" s="119" t="str">
        <f>IF(DataInput[[#This Row],[80% BW]]="","",INDEX(MouseList[],MATCH(DataInput[[#This Row],[Mouse '#]],MouseList[Mouse '#],0),MATCH(DataInput[[#Headers],[Sort '#]],MouseList[#Headers],0)))</f>
        <v/>
      </c>
      <c r="E250" s="119" t="str">
        <f>IF(DataInput[[#This Row],[80% BW]]="","",INDEX(MouseList[],MATCH(DataInput[[#This Row],[Mouse '#]],MouseList[Mouse '#],0),MATCH(DataInput[[#Headers],[Group]],MouseList[#Headers],0)))</f>
        <v/>
      </c>
      <c r="F250" s="120" t="str">
        <f t="shared" si="12"/>
        <v>W</v>
      </c>
      <c r="G250" s="121" t="str">
        <f>IFERROR(IF(DataInput[[#This Row],[0]]="",IF(DataInput[[#This Row],[1]]=0,"",DataInput[[#This Row],[1]]*0.8),DataInput[[#This Row],[0]]*0.8),"")</f>
        <v/>
      </c>
      <c r="H250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50" s="215" t="e">
        <f>INDEX(MouseList[],MATCH(DataInput[[#This Row],[Mouse '#]],MouseList[Mouse '#],0),MATCH(DataInput[[#Headers],[Tx ends]],MouseList[#Headers],0))</f>
        <v>#N/A</v>
      </c>
      <c r="J250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50" s="219" t="e">
        <f>INDEX(MouseList[],MATCH(DataInput[[#This Row],[Mouse '#]],MouseList[Mouse '#],0),MATCH(DataInput[[#Headers],[Cage '#]],MouseList[#Headers],0))</f>
        <v>#N/A</v>
      </c>
      <c r="L250" s="123"/>
      <c r="M250" s="158"/>
      <c r="N250" s="122"/>
      <c r="O250" s="122"/>
      <c r="P250" s="122"/>
      <c r="Q250" s="122"/>
      <c r="R250" s="122"/>
      <c r="S250" s="122"/>
      <c r="T250" s="122"/>
      <c r="U250" s="122"/>
      <c r="V250" s="122"/>
      <c r="W250" s="122"/>
      <c r="X250" s="122"/>
      <c r="Y250" s="122"/>
      <c r="Z250" s="122"/>
      <c r="AA250" s="122"/>
      <c r="AB250" s="122"/>
      <c r="AC250" s="122"/>
      <c r="AD250" s="122"/>
      <c r="AE250" s="122"/>
      <c r="AF250" s="122"/>
      <c r="AG250" s="122"/>
      <c r="AH250" s="122"/>
      <c r="AI250" s="122"/>
      <c r="AJ250" s="122"/>
      <c r="AK250" s="122"/>
      <c r="AL250" s="122"/>
      <c r="AM250" s="122"/>
      <c r="AN250" s="122"/>
      <c r="AO250" s="122"/>
      <c r="AP250" s="122"/>
      <c r="AQ250" s="122"/>
      <c r="AR250" s="122"/>
      <c r="AS250" s="143"/>
      <c r="AT250" s="122"/>
      <c r="AU250" s="122"/>
      <c r="AV250" s="122"/>
      <c r="AW250" s="122"/>
      <c r="AX250" s="122"/>
      <c r="AY250" s="122"/>
      <c r="AZ250" s="122"/>
      <c r="BA250" s="122"/>
      <c r="BB250" s="122"/>
      <c r="BC250" s="122"/>
      <c r="BD250" s="122"/>
      <c r="BE250" s="122"/>
      <c r="BF250" s="222"/>
      <c r="BG250" s="9"/>
    </row>
    <row r="251" spans="1:59" ht="11.25">
      <c r="A251" s="10">
        <v>248</v>
      </c>
      <c r="B251" s="118">
        <f t="shared" si="11"/>
        <v>83</v>
      </c>
      <c r="C251" s="119" t="str">
        <f>IF(DataInput[[#This Row],[80% BW]]="","",INDEX(MouseList[],MATCH(DataInput[[#This Row],[Mouse '#]],MouseList[Mouse '#],0),MATCH(DataInput[[#Headers],[Tag '#]],MouseList[#Headers],0)))</f>
        <v/>
      </c>
      <c r="D251" s="119" t="str">
        <f>IF(DataInput[[#This Row],[80% BW]]="","",INDEX(MouseList[],MATCH(DataInput[[#This Row],[Mouse '#]],MouseList[Mouse '#],0),MATCH(DataInput[[#Headers],[Sort '#]],MouseList[#Headers],0)))</f>
        <v/>
      </c>
      <c r="E251" s="119" t="str">
        <f>IF(DataInput[[#This Row],[80% BW]]="","",INDEX(MouseList[],MATCH(DataInput[[#This Row],[Mouse '#]],MouseList[Mouse '#],0),MATCH(DataInput[[#Headers],[Group]],MouseList[#Headers],0)))</f>
        <v/>
      </c>
      <c r="F251" s="120" t="str">
        <f t="shared" si="12"/>
        <v>A</v>
      </c>
      <c r="G251" s="121" t="str">
        <f>IFERROR(IF(DataInput[[#This Row],[0]]="",IF(DataInput[[#This Row],[1]]=0,"",DataInput[[#This Row],[1]]*0.8),DataInput[[#This Row],[0]]*0.8),"")</f>
        <v/>
      </c>
      <c r="H251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51" s="215" t="e">
        <f>INDEX(MouseList[],MATCH(DataInput[[#This Row],[Mouse '#]],MouseList[Mouse '#],0),MATCH(DataInput[[#Headers],[Tx ends]],MouseList[#Headers],0))</f>
        <v>#N/A</v>
      </c>
      <c r="J251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51" s="219" t="e">
        <f>INDEX(MouseList[],MATCH(DataInput[[#This Row],[Mouse '#]],MouseList[Mouse '#],0),MATCH(DataInput[[#Headers],[Cage '#]],MouseList[#Headers],0))</f>
        <v>#N/A</v>
      </c>
      <c r="L251" s="123"/>
      <c r="M251" s="158"/>
      <c r="N251" s="122"/>
      <c r="O251" s="122"/>
      <c r="P251" s="122"/>
      <c r="Q251" s="122"/>
      <c r="R251" s="122"/>
      <c r="S251" s="122"/>
      <c r="T251" s="122"/>
      <c r="U251" s="122"/>
      <c r="V251" s="122"/>
      <c r="W251" s="122"/>
      <c r="X251" s="122"/>
      <c r="Y251" s="122"/>
      <c r="Z251" s="122"/>
      <c r="AA251" s="122"/>
      <c r="AB251" s="122"/>
      <c r="AC251" s="122"/>
      <c r="AD251" s="122"/>
      <c r="AE251" s="122"/>
      <c r="AF251" s="122"/>
      <c r="AG251" s="122"/>
      <c r="AH251" s="122"/>
      <c r="AI251" s="122"/>
      <c r="AJ251" s="122"/>
      <c r="AK251" s="122"/>
      <c r="AL251" s="122"/>
      <c r="AM251" s="122"/>
      <c r="AN251" s="122"/>
      <c r="AO251" s="122"/>
      <c r="AP251" s="122"/>
      <c r="AQ251" s="122"/>
      <c r="AR251" s="122"/>
      <c r="AS251" s="143"/>
      <c r="AT251" s="122"/>
      <c r="AU251" s="122"/>
      <c r="AV251" s="122"/>
      <c r="AW251" s="122"/>
      <c r="AX251" s="122"/>
      <c r="AY251" s="122"/>
      <c r="AZ251" s="122"/>
      <c r="BA251" s="122"/>
      <c r="BB251" s="122"/>
      <c r="BC251" s="122"/>
      <c r="BD251" s="122"/>
      <c r="BE251" s="122"/>
      <c r="BF251" s="222"/>
      <c r="BG251" s="9"/>
    </row>
    <row r="252" spans="1:59" ht="11.25">
      <c r="A252" s="10">
        <v>249</v>
      </c>
      <c r="B252" s="118">
        <f t="shared" si="11"/>
        <v>83</v>
      </c>
      <c r="C252" s="119" t="str">
        <f>IF(DataInput[[#This Row],[80% BW]]="","",INDEX(MouseList[],MATCH(DataInput[[#This Row],[Mouse '#]],MouseList[Mouse '#],0),MATCH(DataInput[[#Headers],[Tag '#]],MouseList[#Headers],0)))</f>
        <v/>
      </c>
      <c r="D252" s="119" t="str">
        <f>IF(DataInput[[#This Row],[80% BW]]="","",INDEX(MouseList[],MATCH(DataInput[[#This Row],[Mouse '#]],MouseList[Mouse '#],0),MATCH(DataInput[[#Headers],[Sort '#]],MouseList[#Headers],0)))</f>
        <v/>
      </c>
      <c r="E252" s="119" t="str">
        <f>IF(DataInput[[#This Row],[80% BW]]="","",INDEX(MouseList[],MATCH(DataInput[[#This Row],[Mouse '#]],MouseList[Mouse '#],0),MATCH(DataInput[[#Headers],[Group]],MouseList[#Headers],0)))</f>
        <v/>
      </c>
      <c r="F252" s="120" t="str">
        <f t="shared" si="12"/>
        <v>B</v>
      </c>
      <c r="G252" s="121" t="str">
        <f>IFERROR(IF(DataInput[[#This Row],[0]]="",IF(DataInput[[#This Row],[1]]=0,"",DataInput[[#This Row],[1]]*0.8),DataInput[[#This Row],[0]]*0.8),"")</f>
        <v/>
      </c>
      <c r="H252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52" s="215" t="e">
        <f>INDEX(MouseList[],MATCH(DataInput[[#This Row],[Mouse '#]],MouseList[Mouse '#],0),MATCH(DataInput[[#Headers],[Tx ends]],MouseList[#Headers],0))</f>
        <v>#N/A</v>
      </c>
      <c r="J252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52" s="219" t="e">
        <f>INDEX(MouseList[],MATCH(DataInput[[#This Row],[Mouse '#]],MouseList[Mouse '#],0),MATCH(DataInput[[#Headers],[Cage '#]],MouseList[#Headers],0))</f>
        <v>#N/A</v>
      </c>
      <c r="L252" s="123"/>
      <c r="M252" s="158"/>
      <c r="N252" s="122"/>
      <c r="O252" s="122"/>
      <c r="P252" s="122"/>
      <c r="Q252" s="122"/>
      <c r="R252" s="122"/>
      <c r="S252" s="122"/>
      <c r="T252" s="122"/>
      <c r="U252" s="122"/>
      <c r="V252" s="122"/>
      <c r="W252" s="122"/>
      <c r="X252" s="122"/>
      <c r="Y252" s="122"/>
      <c r="Z252" s="122"/>
      <c r="AA252" s="122"/>
      <c r="AB252" s="122"/>
      <c r="AC252" s="122"/>
      <c r="AD252" s="122"/>
      <c r="AE252" s="122"/>
      <c r="AF252" s="122"/>
      <c r="AG252" s="122"/>
      <c r="AH252" s="122"/>
      <c r="AI252" s="122"/>
      <c r="AJ252" s="122"/>
      <c r="AK252" s="122"/>
      <c r="AL252" s="122"/>
      <c r="AM252" s="122"/>
      <c r="AN252" s="122"/>
      <c r="AO252" s="122"/>
      <c r="AP252" s="122"/>
      <c r="AQ252" s="122"/>
      <c r="AR252" s="122"/>
      <c r="AS252" s="143"/>
      <c r="AT252" s="122"/>
      <c r="AU252" s="122"/>
      <c r="AV252" s="122"/>
      <c r="AW252" s="122"/>
      <c r="AX252" s="122"/>
      <c r="AY252" s="122"/>
      <c r="AZ252" s="122"/>
      <c r="BA252" s="122"/>
      <c r="BB252" s="122"/>
      <c r="BC252" s="122"/>
      <c r="BD252" s="122"/>
      <c r="BE252" s="122"/>
      <c r="BF252" s="222"/>
      <c r="BG252" s="9"/>
    </row>
    <row r="253" spans="1:59" ht="11.25">
      <c r="A253" s="10">
        <v>250</v>
      </c>
      <c r="B253" s="118">
        <f t="shared" si="11"/>
        <v>84</v>
      </c>
      <c r="C253" s="119" t="str">
        <f>IF(DataInput[[#This Row],[80% BW]]="","",INDEX(MouseList[],MATCH(DataInput[[#This Row],[Mouse '#]],MouseList[Mouse '#],0),MATCH(DataInput[[#Headers],[Tag '#]],MouseList[#Headers],0)))</f>
        <v/>
      </c>
      <c r="D253" s="119" t="str">
        <f>IF(DataInput[[#This Row],[80% BW]]="","",INDEX(MouseList[],MATCH(DataInput[[#This Row],[Mouse '#]],MouseList[Mouse '#],0),MATCH(DataInput[[#Headers],[Sort '#]],MouseList[#Headers],0)))</f>
        <v/>
      </c>
      <c r="E253" s="119" t="str">
        <f>IF(DataInput[[#This Row],[80% BW]]="","",INDEX(MouseList[],MATCH(DataInput[[#This Row],[Mouse '#]],MouseList[Mouse '#],0),MATCH(DataInput[[#Headers],[Group]],MouseList[#Headers],0)))</f>
        <v/>
      </c>
      <c r="F253" s="120" t="str">
        <f t="shared" si="12"/>
        <v>W</v>
      </c>
      <c r="G253" s="121" t="str">
        <f>IFERROR(IF(DataInput[[#This Row],[0]]="",IF(DataInput[[#This Row],[1]]=0,"",DataInput[[#This Row],[1]]*0.8),DataInput[[#This Row],[0]]*0.8),"")</f>
        <v/>
      </c>
      <c r="H253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53" s="215" t="e">
        <f>INDEX(MouseList[],MATCH(DataInput[[#This Row],[Mouse '#]],MouseList[Mouse '#],0),MATCH(DataInput[[#Headers],[Tx ends]],MouseList[#Headers],0))</f>
        <v>#N/A</v>
      </c>
      <c r="J253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53" s="219" t="e">
        <f>INDEX(MouseList[],MATCH(DataInput[[#This Row],[Mouse '#]],MouseList[Mouse '#],0),MATCH(DataInput[[#Headers],[Cage '#]],MouseList[#Headers],0))</f>
        <v>#N/A</v>
      </c>
      <c r="L253" s="123"/>
      <c r="M253" s="158"/>
      <c r="N253" s="122"/>
      <c r="O253" s="122"/>
      <c r="P253" s="122"/>
      <c r="Q253" s="122"/>
      <c r="R253" s="122"/>
      <c r="S253" s="122"/>
      <c r="T253" s="122"/>
      <c r="U253" s="122"/>
      <c r="V253" s="122"/>
      <c r="W253" s="122"/>
      <c r="X253" s="122"/>
      <c r="Y253" s="122"/>
      <c r="Z253" s="122"/>
      <c r="AA253" s="122"/>
      <c r="AB253" s="122"/>
      <c r="AC253" s="122"/>
      <c r="AD253" s="122"/>
      <c r="AE253" s="122"/>
      <c r="AF253" s="122"/>
      <c r="AG253" s="122"/>
      <c r="AH253" s="122"/>
      <c r="AI253" s="122"/>
      <c r="AJ253" s="122"/>
      <c r="AK253" s="122"/>
      <c r="AL253" s="122"/>
      <c r="AM253" s="122"/>
      <c r="AN253" s="122"/>
      <c r="AO253" s="122"/>
      <c r="AP253" s="122"/>
      <c r="AQ253" s="122"/>
      <c r="AR253" s="122"/>
      <c r="AS253" s="143"/>
      <c r="AT253" s="122"/>
      <c r="AU253" s="122"/>
      <c r="AV253" s="122"/>
      <c r="AW253" s="122"/>
      <c r="AX253" s="122"/>
      <c r="AY253" s="122"/>
      <c r="AZ253" s="122"/>
      <c r="BA253" s="122"/>
      <c r="BB253" s="122"/>
      <c r="BC253" s="122"/>
      <c r="BD253" s="122"/>
      <c r="BE253" s="122"/>
      <c r="BF253" s="222"/>
      <c r="BG253" s="9"/>
    </row>
    <row r="254" spans="1:59" ht="11.25">
      <c r="A254" s="10">
        <v>251</v>
      </c>
      <c r="B254" s="118">
        <f t="shared" si="11"/>
        <v>84</v>
      </c>
      <c r="C254" s="119" t="str">
        <f>IF(DataInput[[#This Row],[80% BW]]="","",INDEX(MouseList[],MATCH(DataInput[[#This Row],[Mouse '#]],MouseList[Mouse '#],0),MATCH(DataInput[[#Headers],[Tag '#]],MouseList[#Headers],0)))</f>
        <v/>
      </c>
      <c r="D254" s="119" t="str">
        <f>IF(DataInput[[#This Row],[80% BW]]="","",INDEX(MouseList[],MATCH(DataInput[[#This Row],[Mouse '#]],MouseList[Mouse '#],0),MATCH(DataInput[[#Headers],[Sort '#]],MouseList[#Headers],0)))</f>
        <v/>
      </c>
      <c r="E254" s="119" t="str">
        <f>IF(DataInput[[#This Row],[80% BW]]="","",INDEX(MouseList[],MATCH(DataInput[[#This Row],[Mouse '#]],MouseList[Mouse '#],0),MATCH(DataInput[[#Headers],[Group]],MouseList[#Headers],0)))</f>
        <v/>
      </c>
      <c r="F254" s="120" t="str">
        <f t="shared" si="12"/>
        <v>A</v>
      </c>
      <c r="G254" s="121" t="str">
        <f>IFERROR(IF(DataInput[[#This Row],[0]]="",IF(DataInput[[#This Row],[1]]=0,"",DataInput[[#This Row],[1]]*0.8),DataInput[[#This Row],[0]]*0.8),"")</f>
        <v/>
      </c>
      <c r="H254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54" s="215" t="e">
        <f>INDEX(MouseList[],MATCH(DataInput[[#This Row],[Mouse '#]],MouseList[Mouse '#],0),MATCH(DataInput[[#Headers],[Tx ends]],MouseList[#Headers],0))</f>
        <v>#N/A</v>
      </c>
      <c r="J254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54" s="219" t="e">
        <f>INDEX(MouseList[],MATCH(DataInput[[#This Row],[Mouse '#]],MouseList[Mouse '#],0),MATCH(DataInput[[#Headers],[Cage '#]],MouseList[#Headers],0))</f>
        <v>#N/A</v>
      </c>
      <c r="L254" s="123"/>
      <c r="M254" s="158"/>
      <c r="N254" s="122"/>
      <c r="O254" s="122"/>
      <c r="P254" s="122"/>
      <c r="Q254" s="122"/>
      <c r="R254" s="122"/>
      <c r="S254" s="122"/>
      <c r="T254" s="122"/>
      <c r="U254" s="122"/>
      <c r="V254" s="122"/>
      <c r="W254" s="122"/>
      <c r="X254" s="122"/>
      <c r="Y254" s="122"/>
      <c r="Z254" s="122"/>
      <c r="AA254" s="122"/>
      <c r="AB254" s="122"/>
      <c r="AC254" s="122"/>
      <c r="AD254" s="122"/>
      <c r="AE254" s="122"/>
      <c r="AF254" s="122"/>
      <c r="AG254" s="122"/>
      <c r="AH254" s="122"/>
      <c r="AI254" s="122"/>
      <c r="AJ254" s="122"/>
      <c r="AK254" s="122"/>
      <c r="AL254" s="122"/>
      <c r="AM254" s="122"/>
      <c r="AN254" s="122"/>
      <c r="AO254" s="122"/>
      <c r="AP254" s="122"/>
      <c r="AQ254" s="122"/>
      <c r="AR254" s="122"/>
      <c r="AS254" s="143"/>
      <c r="AT254" s="122"/>
      <c r="AU254" s="122"/>
      <c r="AV254" s="122"/>
      <c r="AW254" s="122"/>
      <c r="AX254" s="122"/>
      <c r="AY254" s="122"/>
      <c r="AZ254" s="122"/>
      <c r="BA254" s="122"/>
      <c r="BB254" s="122"/>
      <c r="BC254" s="122"/>
      <c r="BD254" s="122"/>
      <c r="BE254" s="122"/>
      <c r="BF254" s="222"/>
      <c r="BG254" s="9"/>
    </row>
    <row r="255" spans="1:59" ht="11.25">
      <c r="A255" s="10">
        <v>252</v>
      </c>
      <c r="B255" s="118">
        <f t="shared" si="11"/>
        <v>84</v>
      </c>
      <c r="C255" s="119" t="str">
        <f>IF(DataInput[[#This Row],[80% BW]]="","",INDEX(MouseList[],MATCH(DataInput[[#This Row],[Mouse '#]],MouseList[Mouse '#],0),MATCH(DataInput[[#Headers],[Tag '#]],MouseList[#Headers],0)))</f>
        <v/>
      </c>
      <c r="D255" s="119" t="str">
        <f>IF(DataInput[[#This Row],[80% BW]]="","",INDEX(MouseList[],MATCH(DataInput[[#This Row],[Mouse '#]],MouseList[Mouse '#],0),MATCH(DataInput[[#Headers],[Sort '#]],MouseList[#Headers],0)))</f>
        <v/>
      </c>
      <c r="E255" s="119" t="str">
        <f>IF(DataInput[[#This Row],[80% BW]]="","",INDEX(MouseList[],MATCH(DataInput[[#This Row],[Mouse '#]],MouseList[Mouse '#],0),MATCH(DataInput[[#Headers],[Group]],MouseList[#Headers],0)))</f>
        <v/>
      </c>
      <c r="F255" s="120" t="str">
        <f t="shared" si="12"/>
        <v>B</v>
      </c>
      <c r="G255" s="121" t="str">
        <f>IFERROR(IF(DataInput[[#This Row],[0]]="",IF(DataInput[[#This Row],[1]]=0,"",DataInput[[#This Row],[1]]*0.8),DataInput[[#This Row],[0]]*0.8),"")</f>
        <v/>
      </c>
      <c r="H255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55" s="215" t="e">
        <f>INDEX(MouseList[],MATCH(DataInput[[#This Row],[Mouse '#]],MouseList[Mouse '#],0),MATCH(DataInput[[#Headers],[Tx ends]],MouseList[#Headers],0))</f>
        <v>#N/A</v>
      </c>
      <c r="J255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55" s="219" t="e">
        <f>INDEX(MouseList[],MATCH(DataInput[[#This Row],[Mouse '#]],MouseList[Mouse '#],0),MATCH(DataInput[[#Headers],[Cage '#]],MouseList[#Headers],0))</f>
        <v>#N/A</v>
      </c>
      <c r="L255" s="123"/>
      <c r="M255" s="158"/>
      <c r="N255" s="122"/>
      <c r="O255" s="122"/>
      <c r="P255" s="122"/>
      <c r="Q255" s="122"/>
      <c r="R255" s="122"/>
      <c r="S255" s="122"/>
      <c r="T255" s="122"/>
      <c r="U255" s="122"/>
      <c r="V255" s="122"/>
      <c r="W255" s="122"/>
      <c r="X255" s="122"/>
      <c r="Y255" s="122"/>
      <c r="Z255" s="122"/>
      <c r="AA255" s="122"/>
      <c r="AB255" s="122"/>
      <c r="AC255" s="122"/>
      <c r="AD255" s="122"/>
      <c r="AE255" s="122"/>
      <c r="AF255" s="122"/>
      <c r="AG255" s="122"/>
      <c r="AH255" s="122"/>
      <c r="AI255" s="122"/>
      <c r="AJ255" s="122"/>
      <c r="AK255" s="122"/>
      <c r="AL255" s="122"/>
      <c r="AM255" s="122"/>
      <c r="AN255" s="122"/>
      <c r="AO255" s="122"/>
      <c r="AP255" s="122"/>
      <c r="AQ255" s="122"/>
      <c r="AR255" s="122"/>
      <c r="AS255" s="143"/>
      <c r="AT255" s="122"/>
      <c r="AU255" s="122"/>
      <c r="AV255" s="122"/>
      <c r="AW255" s="122"/>
      <c r="AX255" s="122"/>
      <c r="AY255" s="122"/>
      <c r="AZ255" s="122"/>
      <c r="BA255" s="122"/>
      <c r="BB255" s="122"/>
      <c r="BC255" s="122"/>
      <c r="BD255" s="122"/>
      <c r="BE255" s="122"/>
      <c r="BF255" s="222"/>
      <c r="BG255" s="9"/>
    </row>
    <row r="256" spans="1:59" ht="11.25">
      <c r="A256" s="10">
        <v>253</v>
      </c>
      <c r="B256" s="118">
        <f t="shared" si="11"/>
        <v>85</v>
      </c>
      <c r="C256" s="119" t="str">
        <f>IF(DataInput[[#This Row],[80% BW]]="","",INDEX(MouseList[],MATCH(DataInput[[#This Row],[Mouse '#]],MouseList[Mouse '#],0),MATCH(DataInput[[#Headers],[Tag '#]],MouseList[#Headers],0)))</f>
        <v/>
      </c>
      <c r="D256" s="119" t="str">
        <f>IF(DataInput[[#This Row],[80% BW]]="","",INDEX(MouseList[],MATCH(DataInput[[#This Row],[Mouse '#]],MouseList[Mouse '#],0),MATCH(DataInput[[#Headers],[Sort '#]],MouseList[#Headers],0)))</f>
        <v/>
      </c>
      <c r="E256" s="119" t="str">
        <f>IF(DataInput[[#This Row],[80% BW]]="","",INDEX(MouseList[],MATCH(DataInput[[#This Row],[Mouse '#]],MouseList[Mouse '#],0),MATCH(DataInput[[#Headers],[Group]],MouseList[#Headers],0)))</f>
        <v/>
      </c>
      <c r="F256" s="120" t="str">
        <f t="shared" si="12"/>
        <v>W</v>
      </c>
      <c r="G256" s="121" t="str">
        <f>IFERROR(IF(DataInput[[#This Row],[0]]="",IF(DataInput[[#This Row],[1]]=0,"",DataInput[[#This Row],[1]]*0.8),DataInput[[#This Row],[0]]*0.8),"")</f>
        <v/>
      </c>
      <c r="H256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56" s="215" t="e">
        <f>INDEX(MouseList[],MATCH(DataInput[[#This Row],[Mouse '#]],MouseList[Mouse '#],0),MATCH(DataInput[[#Headers],[Tx ends]],MouseList[#Headers],0))</f>
        <v>#N/A</v>
      </c>
      <c r="J256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56" s="219" t="e">
        <f>INDEX(MouseList[],MATCH(DataInput[[#This Row],[Mouse '#]],MouseList[Mouse '#],0),MATCH(DataInput[[#Headers],[Cage '#]],MouseList[#Headers],0))</f>
        <v>#N/A</v>
      </c>
      <c r="L256" s="123"/>
      <c r="M256" s="158"/>
      <c r="N256" s="122"/>
      <c r="O256" s="122"/>
      <c r="P256" s="122"/>
      <c r="Q256" s="122"/>
      <c r="R256" s="122"/>
      <c r="S256" s="122"/>
      <c r="T256" s="122"/>
      <c r="U256" s="122"/>
      <c r="V256" s="122"/>
      <c r="W256" s="122"/>
      <c r="X256" s="122"/>
      <c r="Y256" s="122"/>
      <c r="Z256" s="122"/>
      <c r="AA256" s="122"/>
      <c r="AB256" s="122"/>
      <c r="AC256" s="122"/>
      <c r="AD256" s="122"/>
      <c r="AE256" s="122"/>
      <c r="AF256" s="122"/>
      <c r="AG256" s="122"/>
      <c r="AH256" s="122"/>
      <c r="AI256" s="122"/>
      <c r="AJ256" s="122"/>
      <c r="AK256" s="122"/>
      <c r="AL256" s="122"/>
      <c r="AM256" s="122"/>
      <c r="AN256" s="122"/>
      <c r="AO256" s="122"/>
      <c r="AP256" s="122"/>
      <c r="AQ256" s="122"/>
      <c r="AR256" s="122"/>
      <c r="AS256" s="143"/>
      <c r="AT256" s="122"/>
      <c r="AU256" s="122"/>
      <c r="AV256" s="122"/>
      <c r="AW256" s="122"/>
      <c r="AX256" s="122"/>
      <c r="AY256" s="122"/>
      <c r="AZ256" s="122"/>
      <c r="BA256" s="122"/>
      <c r="BB256" s="122"/>
      <c r="BC256" s="122"/>
      <c r="BD256" s="122"/>
      <c r="BE256" s="122"/>
      <c r="BF256" s="222"/>
      <c r="BG256" s="9"/>
    </row>
    <row r="257" spans="1:59" ht="11.25">
      <c r="A257" s="10">
        <v>254</v>
      </c>
      <c r="B257" s="118">
        <f t="shared" si="11"/>
        <v>85</v>
      </c>
      <c r="C257" s="119" t="str">
        <f>IF(DataInput[[#This Row],[80% BW]]="","",INDEX(MouseList[],MATCH(DataInput[[#This Row],[Mouse '#]],MouseList[Mouse '#],0),MATCH(DataInput[[#Headers],[Tag '#]],MouseList[#Headers],0)))</f>
        <v/>
      </c>
      <c r="D257" s="119" t="str">
        <f>IF(DataInput[[#This Row],[80% BW]]="","",INDEX(MouseList[],MATCH(DataInput[[#This Row],[Mouse '#]],MouseList[Mouse '#],0),MATCH(DataInput[[#Headers],[Sort '#]],MouseList[#Headers],0)))</f>
        <v/>
      </c>
      <c r="E257" s="119" t="str">
        <f>IF(DataInput[[#This Row],[80% BW]]="","",INDEX(MouseList[],MATCH(DataInput[[#This Row],[Mouse '#]],MouseList[Mouse '#],0),MATCH(DataInput[[#Headers],[Group]],MouseList[#Headers],0)))</f>
        <v/>
      </c>
      <c r="F257" s="120" t="str">
        <f t="shared" si="12"/>
        <v>A</v>
      </c>
      <c r="G257" s="121" t="str">
        <f>IFERROR(IF(DataInput[[#This Row],[0]]="",IF(DataInput[[#This Row],[1]]=0,"",DataInput[[#This Row],[1]]*0.8),DataInput[[#This Row],[0]]*0.8),"")</f>
        <v/>
      </c>
      <c r="H257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57" s="215" t="e">
        <f>INDEX(MouseList[],MATCH(DataInput[[#This Row],[Mouse '#]],MouseList[Mouse '#],0),MATCH(DataInput[[#Headers],[Tx ends]],MouseList[#Headers],0))</f>
        <v>#N/A</v>
      </c>
      <c r="J257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57" s="219" t="e">
        <f>INDEX(MouseList[],MATCH(DataInput[[#This Row],[Mouse '#]],MouseList[Mouse '#],0),MATCH(DataInput[[#Headers],[Cage '#]],MouseList[#Headers],0))</f>
        <v>#N/A</v>
      </c>
      <c r="L257" s="123"/>
      <c r="M257" s="158"/>
      <c r="N257" s="122"/>
      <c r="O257" s="122"/>
      <c r="P257" s="122"/>
      <c r="Q257" s="122"/>
      <c r="R257" s="122"/>
      <c r="S257" s="122"/>
      <c r="T257" s="122"/>
      <c r="U257" s="122"/>
      <c r="V257" s="122"/>
      <c r="W257" s="122"/>
      <c r="X257" s="122"/>
      <c r="Y257" s="122"/>
      <c r="Z257" s="122"/>
      <c r="AA257" s="122"/>
      <c r="AB257" s="122"/>
      <c r="AC257" s="122"/>
      <c r="AD257" s="122"/>
      <c r="AE257" s="122"/>
      <c r="AF257" s="122"/>
      <c r="AG257" s="122"/>
      <c r="AH257" s="122"/>
      <c r="AI257" s="122"/>
      <c r="AJ257" s="122"/>
      <c r="AK257" s="122"/>
      <c r="AL257" s="122"/>
      <c r="AM257" s="122"/>
      <c r="AN257" s="122"/>
      <c r="AO257" s="122"/>
      <c r="AP257" s="122"/>
      <c r="AQ257" s="122"/>
      <c r="AR257" s="122"/>
      <c r="AS257" s="143"/>
      <c r="AT257" s="122"/>
      <c r="AU257" s="122"/>
      <c r="AV257" s="122"/>
      <c r="AW257" s="122"/>
      <c r="AX257" s="122"/>
      <c r="AY257" s="122"/>
      <c r="AZ257" s="122"/>
      <c r="BA257" s="122"/>
      <c r="BB257" s="122"/>
      <c r="BC257" s="122"/>
      <c r="BD257" s="122"/>
      <c r="BE257" s="122"/>
      <c r="BF257" s="222"/>
      <c r="BG257" s="9"/>
    </row>
    <row r="258" spans="1:59" ht="11.25">
      <c r="A258" s="10">
        <v>255</v>
      </c>
      <c r="B258" s="118">
        <f t="shared" si="11"/>
        <v>85</v>
      </c>
      <c r="C258" s="119" t="str">
        <f>IF(DataInput[[#This Row],[80% BW]]="","",INDEX(MouseList[],MATCH(DataInput[[#This Row],[Mouse '#]],MouseList[Mouse '#],0),MATCH(DataInput[[#Headers],[Tag '#]],MouseList[#Headers],0)))</f>
        <v/>
      </c>
      <c r="D258" s="119" t="str">
        <f>IF(DataInput[[#This Row],[80% BW]]="","",INDEX(MouseList[],MATCH(DataInput[[#This Row],[Mouse '#]],MouseList[Mouse '#],0),MATCH(DataInput[[#Headers],[Sort '#]],MouseList[#Headers],0)))</f>
        <v/>
      </c>
      <c r="E258" s="119" t="str">
        <f>IF(DataInput[[#This Row],[80% BW]]="","",INDEX(MouseList[],MATCH(DataInput[[#This Row],[Mouse '#]],MouseList[Mouse '#],0),MATCH(DataInput[[#Headers],[Group]],MouseList[#Headers],0)))</f>
        <v/>
      </c>
      <c r="F258" s="120" t="str">
        <f t="shared" si="12"/>
        <v>B</v>
      </c>
      <c r="G258" s="121" t="str">
        <f>IFERROR(IF(DataInput[[#This Row],[0]]="",IF(DataInput[[#This Row],[1]]=0,"",DataInput[[#This Row],[1]]*0.8),DataInput[[#This Row],[0]]*0.8),"")</f>
        <v/>
      </c>
      <c r="H258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58" s="215" t="e">
        <f>INDEX(MouseList[],MATCH(DataInput[[#This Row],[Mouse '#]],MouseList[Mouse '#],0),MATCH(DataInput[[#Headers],[Tx ends]],MouseList[#Headers],0))</f>
        <v>#N/A</v>
      </c>
      <c r="J258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58" s="219" t="e">
        <f>INDEX(MouseList[],MATCH(DataInput[[#This Row],[Mouse '#]],MouseList[Mouse '#],0),MATCH(DataInput[[#Headers],[Cage '#]],MouseList[#Headers],0))</f>
        <v>#N/A</v>
      </c>
      <c r="L258" s="123"/>
      <c r="M258" s="158"/>
      <c r="N258" s="122"/>
      <c r="O258" s="122"/>
      <c r="P258" s="122"/>
      <c r="Q258" s="122"/>
      <c r="R258" s="122"/>
      <c r="S258" s="122"/>
      <c r="T258" s="122"/>
      <c r="U258" s="122"/>
      <c r="V258" s="122"/>
      <c r="W258" s="122"/>
      <c r="X258" s="122"/>
      <c r="Y258" s="122"/>
      <c r="Z258" s="122"/>
      <c r="AA258" s="122"/>
      <c r="AB258" s="122"/>
      <c r="AC258" s="122"/>
      <c r="AD258" s="122"/>
      <c r="AE258" s="122"/>
      <c r="AF258" s="122"/>
      <c r="AG258" s="122"/>
      <c r="AH258" s="122"/>
      <c r="AI258" s="122"/>
      <c r="AJ258" s="122"/>
      <c r="AK258" s="122"/>
      <c r="AL258" s="122"/>
      <c r="AM258" s="122"/>
      <c r="AN258" s="122"/>
      <c r="AO258" s="122"/>
      <c r="AP258" s="122"/>
      <c r="AQ258" s="122"/>
      <c r="AR258" s="122"/>
      <c r="AS258" s="143"/>
      <c r="AT258" s="122"/>
      <c r="AU258" s="122"/>
      <c r="AV258" s="122"/>
      <c r="AW258" s="122"/>
      <c r="AX258" s="122"/>
      <c r="AY258" s="122"/>
      <c r="AZ258" s="122"/>
      <c r="BA258" s="122"/>
      <c r="BB258" s="122"/>
      <c r="BC258" s="122"/>
      <c r="BD258" s="122"/>
      <c r="BE258" s="122"/>
      <c r="BF258" s="222"/>
      <c r="BG258" s="9"/>
    </row>
    <row r="259" spans="1:59" ht="11.25">
      <c r="A259" s="10">
        <v>256</v>
      </c>
      <c r="B259" s="118">
        <f t="shared" si="11"/>
        <v>86</v>
      </c>
      <c r="C259" s="119" t="str">
        <f>IF(DataInput[[#This Row],[80% BW]]="","",INDEX(MouseList[],MATCH(DataInput[[#This Row],[Mouse '#]],MouseList[Mouse '#],0),MATCH(DataInput[[#Headers],[Tag '#]],MouseList[#Headers],0)))</f>
        <v/>
      </c>
      <c r="D259" s="119" t="str">
        <f>IF(DataInput[[#This Row],[80% BW]]="","",INDEX(MouseList[],MATCH(DataInput[[#This Row],[Mouse '#]],MouseList[Mouse '#],0),MATCH(DataInput[[#Headers],[Sort '#]],MouseList[#Headers],0)))</f>
        <v/>
      </c>
      <c r="E259" s="119" t="str">
        <f>IF(DataInput[[#This Row],[80% BW]]="","",INDEX(MouseList[],MATCH(DataInput[[#This Row],[Mouse '#]],MouseList[Mouse '#],0),MATCH(DataInput[[#Headers],[Group]],MouseList[#Headers],0)))</f>
        <v/>
      </c>
      <c r="F259" s="120" t="str">
        <f t="shared" si="12"/>
        <v>W</v>
      </c>
      <c r="G259" s="121" t="str">
        <f>IFERROR(IF(DataInput[[#This Row],[0]]="",IF(DataInput[[#This Row],[1]]=0,"",DataInput[[#This Row],[1]]*0.8),DataInput[[#This Row],[0]]*0.8),"")</f>
        <v/>
      </c>
      <c r="H259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59" s="215" t="e">
        <f>INDEX(MouseList[],MATCH(DataInput[[#This Row],[Mouse '#]],MouseList[Mouse '#],0),MATCH(DataInput[[#Headers],[Tx ends]],MouseList[#Headers],0))</f>
        <v>#N/A</v>
      </c>
      <c r="J259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59" s="219" t="e">
        <f>INDEX(MouseList[],MATCH(DataInput[[#This Row],[Mouse '#]],MouseList[Mouse '#],0),MATCH(DataInput[[#Headers],[Cage '#]],MouseList[#Headers],0))</f>
        <v>#N/A</v>
      </c>
      <c r="L259" s="123"/>
      <c r="M259" s="158"/>
      <c r="N259" s="122"/>
      <c r="O259" s="122"/>
      <c r="P259" s="122"/>
      <c r="Q259" s="122"/>
      <c r="R259" s="122"/>
      <c r="S259" s="122"/>
      <c r="T259" s="122"/>
      <c r="U259" s="122"/>
      <c r="V259" s="122"/>
      <c r="W259" s="122"/>
      <c r="X259" s="122"/>
      <c r="Y259" s="122"/>
      <c r="Z259" s="122"/>
      <c r="AA259" s="122"/>
      <c r="AB259" s="122"/>
      <c r="AC259" s="122"/>
      <c r="AD259" s="122"/>
      <c r="AE259" s="122"/>
      <c r="AF259" s="122"/>
      <c r="AG259" s="122"/>
      <c r="AH259" s="122"/>
      <c r="AI259" s="122"/>
      <c r="AJ259" s="122"/>
      <c r="AK259" s="122"/>
      <c r="AL259" s="122"/>
      <c r="AM259" s="122"/>
      <c r="AN259" s="122"/>
      <c r="AO259" s="122"/>
      <c r="AP259" s="122"/>
      <c r="AQ259" s="122"/>
      <c r="AR259" s="122"/>
      <c r="AS259" s="143"/>
      <c r="AT259" s="122"/>
      <c r="AU259" s="122"/>
      <c r="AV259" s="122"/>
      <c r="AW259" s="122"/>
      <c r="AX259" s="122"/>
      <c r="AY259" s="122"/>
      <c r="AZ259" s="122"/>
      <c r="BA259" s="122"/>
      <c r="BB259" s="122"/>
      <c r="BC259" s="122"/>
      <c r="BD259" s="122"/>
      <c r="BE259" s="122"/>
      <c r="BF259" s="222"/>
      <c r="BG259" s="9"/>
    </row>
    <row r="260" spans="1:59" ht="11.25">
      <c r="A260" s="10">
        <v>257</v>
      </c>
      <c r="B260" s="118">
        <f t="shared" si="11"/>
        <v>86</v>
      </c>
      <c r="C260" s="119" t="str">
        <f>IF(DataInput[[#This Row],[80% BW]]="","",INDEX(MouseList[],MATCH(DataInput[[#This Row],[Mouse '#]],MouseList[Mouse '#],0),MATCH(DataInput[[#Headers],[Tag '#]],MouseList[#Headers],0)))</f>
        <v/>
      </c>
      <c r="D260" s="119" t="str">
        <f>IF(DataInput[[#This Row],[80% BW]]="","",INDEX(MouseList[],MATCH(DataInput[[#This Row],[Mouse '#]],MouseList[Mouse '#],0),MATCH(DataInput[[#Headers],[Sort '#]],MouseList[#Headers],0)))</f>
        <v/>
      </c>
      <c r="E260" s="119" t="str">
        <f>IF(DataInput[[#This Row],[80% BW]]="","",INDEX(MouseList[],MATCH(DataInput[[#This Row],[Mouse '#]],MouseList[Mouse '#],0),MATCH(DataInput[[#Headers],[Group]],MouseList[#Headers],0)))</f>
        <v/>
      </c>
      <c r="F260" s="120" t="str">
        <f t="shared" si="12"/>
        <v>A</v>
      </c>
      <c r="G260" s="121" t="str">
        <f>IFERROR(IF(DataInput[[#This Row],[0]]="",IF(DataInput[[#This Row],[1]]=0,"",DataInput[[#This Row],[1]]*0.8),DataInput[[#This Row],[0]]*0.8),"")</f>
        <v/>
      </c>
      <c r="H260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60" s="215" t="e">
        <f>INDEX(MouseList[],MATCH(DataInput[[#This Row],[Mouse '#]],MouseList[Mouse '#],0),MATCH(DataInput[[#Headers],[Tx ends]],MouseList[#Headers],0))</f>
        <v>#N/A</v>
      </c>
      <c r="J260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60" s="219" t="e">
        <f>INDEX(MouseList[],MATCH(DataInput[[#This Row],[Mouse '#]],MouseList[Mouse '#],0),MATCH(DataInput[[#Headers],[Cage '#]],MouseList[#Headers],0))</f>
        <v>#N/A</v>
      </c>
      <c r="L260" s="123"/>
      <c r="M260" s="158"/>
      <c r="N260" s="122"/>
      <c r="O260" s="122"/>
      <c r="P260" s="122"/>
      <c r="Q260" s="122"/>
      <c r="R260" s="122"/>
      <c r="S260" s="122"/>
      <c r="T260" s="122"/>
      <c r="U260" s="122"/>
      <c r="V260" s="122"/>
      <c r="W260" s="122"/>
      <c r="X260" s="122"/>
      <c r="Y260" s="122"/>
      <c r="Z260" s="122"/>
      <c r="AA260" s="122"/>
      <c r="AB260" s="122"/>
      <c r="AC260" s="122"/>
      <c r="AD260" s="122"/>
      <c r="AE260" s="122"/>
      <c r="AF260" s="122"/>
      <c r="AG260" s="122"/>
      <c r="AH260" s="122"/>
      <c r="AI260" s="122"/>
      <c r="AJ260" s="122"/>
      <c r="AK260" s="122"/>
      <c r="AL260" s="122"/>
      <c r="AM260" s="122"/>
      <c r="AN260" s="122"/>
      <c r="AO260" s="122"/>
      <c r="AP260" s="122"/>
      <c r="AQ260" s="122"/>
      <c r="AR260" s="122"/>
      <c r="AS260" s="143"/>
      <c r="AT260" s="122"/>
      <c r="AU260" s="122"/>
      <c r="AV260" s="122"/>
      <c r="AW260" s="122"/>
      <c r="AX260" s="122"/>
      <c r="AY260" s="122"/>
      <c r="AZ260" s="122"/>
      <c r="BA260" s="122"/>
      <c r="BB260" s="122"/>
      <c r="BC260" s="122"/>
      <c r="BD260" s="122"/>
      <c r="BE260" s="122"/>
      <c r="BF260" s="222"/>
      <c r="BG260" s="9"/>
    </row>
    <row r="261" spans="1:59" ht="11.25">
      <c r="A261" s="10">
        <v>258</v>
      </c>
      <c r="B261" s="118">
        <f t="shared" ref="B261:B324" si="13">QUOTIENT(A261-1,3)+1</f>
        <v>86</v>
      </c>
      <c r="C261" s="119" t="str">
        <f>IF(DataInput[[#This Row],[80% BW]]="","",INDEX(MouseList[],MATCH(DataInput[[#This Row],[Mouse '#]],MouseList[Mouse '#],0),MATCH(DataInput[[#Headers],[Tag '#]],MouseList[#Headers],0)))</f>
        <v/>
      </c>
      <c r="D261" s="119" t="str">
        <f>IF(DataInput[[#This Row],[80% BW]]="","",INDEX(MouseList[],MATCH(DataInput[[#This Row],[Mouse '#]],MouseList[Mouse '#],0),MATCH(DataInput[[#Headers],[Sort '#]],MouseList[#Headers],0)))</f>
        <v/>
      </c>
      <c r="E261" s="119" t="str">
        <f>IF(DataInput[[#This Row],[80% BW]]="","",INDEX(MouseList[],MATCH(DataInput[[#This Row],[Mouse '#]],MouseList[Mouse '#],0),MATCH(DataInput[[#Headers],[Group]],MouseList[#Headers],0)))</f>
        <v/>
      </c>
      <c r="F261" s="120" t="str">
        <f t="shared" si="12"/>
        <v>B</v>
      </c>
      <c r="G261" s="121" t="str">
        <f>IFERROR(IF(DataInput[[#This Row],[0]]="",IF(DataInput[[#This Row],[1]]=0,"",DataInput[[#This Row],[1]]*0.8),DataInput[[#This Row],[0]]*0.8),"")</f>
        <v/>
      </c>
      <c r="H261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61" s="215" t="e">
        <f>INDEX(MouseList[],MATCH(DataInput[[#This Row],[Mouse '#]],MouseList[Mouse '#],0),MATCH(DataInput[[#Headers],[Tx ends]],MouseList[#Headers],0))</f>
        <v>#N/A</v>
      </c>
      <c r="J261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61" s="219" t="e">
        <f>INDEX(MouseList[],MATCH(DataInput[[#This Row],[Mouse '#]],MouseList[Mouse '#],0),MATCH(DataInput[[#Headers],[Cage '#]],MouseList[#Headers],0))</f>
        <v>#N/A</v>
      </c>
      <c r="L261" s="123"/>
      <c r="M261" s="158"/>
      <c r="N261" s="122"/>
      <c r="O261" s="122"/>
      <c r="P261" s="122"/>
      <c r="Q261" s="122"/>
      <c r="R261" s="122"/>
      <c r="S261" s="122"/>
      <c r="T261" s="122"/>
      <c r="U261" s="122"/>
      <c r="V261" s="122"/>
      <c r="W261" s="122"/>
      <c r="X261" s="122"/>
      <c r="Y261" s="122"/>
      <c r="Z261" s="122"/>
      <c r="AA261" s="122"/>
      <c r="AB261" s="122"/>
      <c r="AC261" s="122"/>
      <c r="AD261" s="122"/>
      <c r="AE261" s="122"/>
      <c r="AF261" s="122"/>
      <c r="AG261" s="122"/>
      <c r="AH261" s="122"/>
      <c r="AI261" s="122"/>
      <c r="AJ261" s="122"/>
      <c r="AK261" s="122"/>
      <c r="AL261" s="122"/>
      <c r="AM261" s="122"/>
      <c r="AN261" s="122"/>
      <c r="AO261" s="122"/>
      <c r="AP261" s="122"/>
      <c r="AQ261" s="122"/>
      <c r="AR261" s="122"/>
      <c r="AS261" s="143"/>
      <c r="AT261" s="122"/>
      <c r="AU261" s="122"/>
      <c r="AV261" s="122"/>
      <c r="AW261" s="122"/>
      <c r="AX261" s="122"/>
      <c r="AY261" s="122"/>
      <c r="AZ261" s="122"/>
      <c r="BA261" s="122"/>
      <c r="BB261" s="122"/>
      <c r="BC261" s="122"/>
      <c r="BD261" s="122"/>
      <c r="BE261" s="122"/>
      <c r="BF261" s="222"/>
      <c r="BG261" s="9"/>
    </row>
    <row r="262" spans="1:59" ht="11.25">
      <c r="A262" s="10">
        <v>259</v>
      </c>
      <c r="B262" s="118">
        <f t="shared" si="13"/>
        <v>87</v>
      </c>
      <c r="C262" s="119" t="str">
        <f>IF(DataInput[[#This Row],[80% BW]]="","",INDEX(MouseList[],MATCH(DataInput[[#This Row],[Mouse '#]],MouseList[Mouse '#],0),MATCH(DataInput[[#Headers],[Tag '#]],MouseList[#Headers],0)))</f>
        <v/>
      </c>
      <c r="D262" s="119" t="str">
        <f>IF(DataInput[[#This Row],[80% BW]]="","",INDEX(MouseList[],MATCH(DataInput[[#This Row],[Mouse '#]],MouseList[Mouse '#],0),MATCH(DataInput[[#Headers],[Sort '#]],MouseList[#Headers],0)))</f>
        <v/>
      </c>
      <c r="E262" s="119" t="str">
        <f>IF(DataInput[[#This Row],[80% BW]]="","",INDEX(MouseList[],MATCH(DataInput[[#This Row],[Mouse '#]],MouseList[Mouse '#],0),MATCH(DataInput[[#Headers],[Group]],MouseList[#Headers],0)))</f>
        <v/>
      </c>
      <c r="F262" s="120" t="str">
        <f t="shared" si="12"/>
        <v>W</v>
      </c>
      <c r="G262" s="121" t="str">
        <f>IFERROR(IF(DataInput[[#This Row],[0]]="",IF(DataInput[[#This Row],[1]]=0,"",DataInput[[#This Row],[1]]*0.8),DataInput[[#This Row],[0]]*0.8),"")</f>
        <v/>
      </c>
      <c r="H262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62" s="215" t="e">
        <f>INDEX(MouseList[],MATCH(DataInput[[#This Row],[Mouse '#]],MouseList[Mouse '#],0),MATCH(DataInput[[#Headers],[Tx ends]],MouseList[#Headers],0))</f>
        <v>#N/A</v>
      </c>
      <c r="J262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62" s="219" t="e">
        <f>INDEX(MouseList[],MATCH(DataInput[[#This Row],[Mouse '#]],MouseList[Mouse '#],0),MATCH(DataInput[[#Headers],[Cage '#]],MouseList[#Headers],0))</f>
        <v>#N/A</v>
      </c>
      <c r="L262" s="123"/>
      <c r="M262" s="158"/>
      <c r="N262" s="122"/>
      <c r="O262" s="122"/>
      <c r="P262" s="122"/>
      <c r="Q262" s="122"/>
      <c r="R262" s="122"/>
      <c r="S262" s="122"/>
      <c r="T262" s="122"/>
      <c r="U262" s="122"/>
      <c r="V262" s="122"/>
      <c r="W262" s="122"/>
      <c r="X262" s="122"/>
      <c r="Y262" s="122"/>
      <c r="Z262" s="122"/>
      <c r="AA262" s="122"/>
      <c r="AB262" s="122"/>
      <c r="AC262" s="122"/>
      <c r="AD262" s="122"/>
      <c r="AE262" s="122"/>
      <c r="AF262" s="122"/>
      <c r="AG262" s="122"/>
      <c r="AH262" s="122"/>
      <c r="AI262" s="122"/>
      <c r="AJ262" s="122"/>
      <c r="AK262" s="122"/>
      <c r="AL262" s="122"/>
      <c r="AM262" s="122"/>
      <c r="AN262" s="122"/>
      <c r="AO262" s="122"/>
      <c r="AP262" s="122"/>
      <c r="AQ262" s="122"/>
      <c r="AR262" s="122"/>
      <c r="AS262" s="143"/>
      <c r="AT262" s="122"/>
      <c r="AU262" s="122"/>
      <c r="AV262" s="122"/>
      <c r="AW262" s="122"/>
      <c r="AX262" s="122"/>
      <c r="AY262" s="122"/>
      <c r="AZ262" s="122"/>
      <c r="BA262" s="122"/>
      <c r="BB262" s="122"/>
      <c r="BC262" s="122"/>
      <c r="BD262" s="122"/>
      <c r="BE262" s="122"/>
      <c r="BF262" s="222"/>
      <c r="BG262" s="9"/>
    </row>
    <row r="263" spans="1:59" ht="11.25">
      <c r="A263" s="10">
        <v>260</v>
      </c>
      <c r="B263" s="118">
        <f t="shared" si="13"/>
        <v>87</v>
      </c>
      <c r="C263" s="119" t="str">
        <f>IF(DataInput[[#This Row],[80% BW]]="","",INDEX(MouseList[],MATCH(DataInput[[#This Row],[Mouse '#]],MouseList[Mouse '#],0),MATCH(DataInput[[#Headers],[Tag '#]],MouseList[#Headers],0)))</f>
        <v/>
      </c>
      <c r="D263" s="119" t="str">
        <f>IF(DataInput[[#This Row],[80% BW]]="","",INDEX(MouseList[],MATCH(DataInput[[#This Row],[Mouse '#]],MouseList[Mouse '#],0),MATCH(DataInput[[#Headers],[Sort '#]],MouseList[#Headers],0)))</f>
        <v/>
      </c>
      <c r="E263" s="119" t="str">
        <f>IF(DataInput[[#This Row],[80% BW]]="","",INDEX(MouseList[],MATCH(DataInput[[#This Row],[Mouse '#]],MouseList[Mouse '#],0),MATCH(DataInput[[#Headers],[Group]],MouseList[#Headers],0)))</f>
        <v/>
      </c>
      <c r="F263" s="120" t="str">
        <f t="shared" si="12"/>
        <v>A</v>
      </c>
      <c r="G263" s="121" t="str">
        <f>IFERROR(IF(DataInput[[#This Row],[0]]="",IF(DataInput[[#This Row],[1]]=0,"",DataInput[[#This Row],[1]]*0.8),DataInput[[#This Row],[0]]*0.8),"")</f>
        <v/>
      </c>
      <c r="H263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63" s="215" t="e">
        <f>INDEX(MouseList[],MATCH(DataInput[[#This Row],[Mouse '#]],MouseList[Mouse '#],0),MATCH(DataInput[[#Headers],[Tx ends]],MouseList[#Headers],0))</f>
        <v>#N/A</v>
      </c>
      <c r="J263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63" s="219" t="e">
        <f>INDEX(MouseList[],MATCH(DataInput[[#This Row],[Mouse '#]],MouseList[Mouse '#],0),MATCH(DataInput[[#Headers],[Cage '#]],MouseList[#Headers],0))</f>
        <v>#N/A</v>
      </c>
      <c r="L263" s="123"/>
      <c r="M263" s="158"/>
      <c r="N263" s="122"/>
      <c r="O263" s="122"/>
      <c r="P263" s="122"/>
      <c r="Q263" s="122"/>
      <c r="R263" s="122"/>
      <c r="S263" s="122"/>
      <c r="T263" s="122"/>
      <c r="U263" s="122"/>
      <c r="V263" s="122"/>
      <c r="W263" s="122"/>
      <c r="X263" s="122"/>
      <c r="Y263" s="122"/>
      <c r="Z263" s="122"/>
      <c r="AA263" s="122"/>
      <c r="AB263" s="122"/>
      <c r="AC263" s="122"/>
      <c r="AD263" s="122"/>
      <c r="AE263" s="122"/>
      <c r="AF263" s="122"/>
      <c r="AG263" s="122"/>
      <c r="AH263" s="122"/>
      <c r="AI263" s="122"/>
      <c r="AJ263" s="122"/>
      <c r="AK263" s="122"/>
      <c r="AL263" s="122"/>
      <c r="AM263" s="122"/>
      <c r="AN263" s="122"/>
      <c r="AO263" s="122"/>
      <c r="AP263" s="122"/>
      <c r="AQ263" s="122"/>
      <c r="AR263" s="122"/>
      <c r="AS263" s="143"/>
      <c r="AT263" s="122"/>
      <c r="AU263" s="122"/>
      <c r="AV263" s="122"/>
      <c r="AW263" s="122"/>
      <c r="AX263" s="122"/>
      <c r="AY263" s="122"/>
      <c r="AZ263" s="122"/>
      <c r="BA263" s="122"/>
      <c r="BB263" s="122"/>
      <c r="BC263" s="122"/>
      <c r="BD263" s="122"/>
      <c r="BE263" s="122"/>
      <c r="BF263" s="222"/>
      <c r="BG263" s="9"/>
    </row>
    <row r="264" spans="1:59" ht="11.25">
      <c r="A264" s="10">
        <v>261</v>
      </c>
      <c r="B264" s="118">
        <f t="shared" si="13"/>
        <v>87</v>
      </c>
      <c r="C264" s="119" t="str">
        <f>IF(DataInput[[#This Row],[80% BW]]="","",INDEX(MouseList[],MATCH(DataInput[[#This Row],[Mouse '#]],MouseList[Mouse '#],0),MATCH(DataInput[[#Headers],[Tag '#]],MouseList[#Headers],0)))</f>
        <v/>
      </c>
      <c r="D264" s="119" t="str">
        <f>IF(DataInput[[#This Row],[80% BW]]="","",INDEX(MouseList[],MATCH(DataInput[[#This Row],[Mouse '#]],MouseList[Mouse '#],0),MATCH(DataInput[[#Headers],[Sort '#]],MouseList[#Headers],0)))</f>
        <v/>
      </c>
      <c r="E264" s="119" t="str">
        <f>IF(DataInput[[#This Row],[80% BW]]="","",INDEX(MouseList[],MATCH(DataInput[[#This Row],[Mouse '#]],MouseList[Mouse '#],0),MATCH(DataInput[[#Headers],[Group]],MouseList[#Headers],0)))</f>
        <v/>
      </c>
      <c r="F264" s="120" t="str">
        <f t="shared" si="12"/>
        <v>B</v>
      </c>
      <c r="G264" s="121" t="str">
        <f>IFERROR(IF(DataInput[[#This Row],[0]]="",IF(DataInput[[#This Row],[1]]=0,"",DataInput[[#This Row],[1]]*0.8),DataInput[[#This Row],[0]]*0.8),"")</f>
        <v/>
      </c>
      <c r="H264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64" s="215" t="e">
        <f>INDEX(MouseList[],MATCH(DataInput[[#This Row],[Mouse '#]],MouseList[Mouse '#],0),MATCH(DataInput[[#Headers],[Tx ends]],MouseList[#Headers],0))</f>
        <v>#N/A</v>
      </c>
      <c r="J264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64" s="219" t="e">
        <f>INDEX(MouseList[],MATCH(DataInput[[#This Row],[Mouse '#]],MouseList[Mouse '#],0),MATCH(DataInput[[#Headers],[Cage '#]],MouseList[#Headers],0))</f>
        <v>#N/A</v>
      </c>
      <c r="L264" s="123"/>
      <c r="M264" s="158"/>
      <c r="N264" s="122"/>
      <c r="O264" s="122"/>
      <c r="P264" s="122"/>
      <c r="Q264" s="122"/>
      <c r="R264" s="122"/>
      <c r="S264" s="122"/>
      <c r="T264" s="122"/>
      <c r="U264" s="122"/>
      <c r="V264" s="122"/>
      <c r="W264" s="122"/>
      <c r="X264" s="122"/>
      <c r="Y264" s="122"/>
      <c r="Z264" s="122"/>
      <c r="AA264" s="122"/>
      <c r="AB264" s="122"/>
      <c r="AC264" s="122"/>
      <c r="AD264" s="122"/>
      <c r="AE264" s="122"/>
      <c r="AF264" s="122"/>
      <c r="AG264" s="122"/>
      <c r="AH264" s="122"/>
      <c r="AI264" s="122"/>
      <c r="AJ264" s="122"/>
      <c r="AK264" s="122"/>
      <c r="AL264" s="122"/>
      <c r="AM264" s="122"/>
      <c r="AN264" s="122"/>
      <c r="AO264" s="122"/>
      <c r="AP264" s="122"/>
      <c r="AQ264" s="122"/>
      <c r="AR264" s="122"/>
      <c r="AS264" s="143"/>
      <c r="AT264" s="122"/>
      <c r="AU264" s="122"/>
      <c r="AV264" s="122"/>
      <c r="AW264" s="122"/>
      <c r="AX264" s="122"/>
      <c r="AY264" s="122"/>
      <c r="AZ264" s="122"/>
      <c r="BA264" s="122"/>
      <c r="BB264" s="122"/>
      <c r="BC264" s="122"/>
      <c r="BD264" s="122"/>
      <c r="BE264" s="122"/>
      <c r="BF264" s="222"/>
      <c r="BG264" s="9"/>
    </row>
    <row r="265" spans="1:59" ht="11.25">
      <c r="A265" s="10">
        <v>262</v>
      </c>
      <c r="B265" s="118">
        <f t="shared" si="13"/>
        <v>88</v>
      </c>
      <c r="C265" s="119" t="str">
        <f>IF(DataInput[[#This Row],[80% BW]]="","",INDEX(MouseList[],MATCH(DataInput[[#This Row],[Mouse '#]],MouseList[Mouse '#],0),MATCH(DataInput[[#Headers],[Tag '#]],MouseList[#Headers],0)))</f>
        <v/>
      </c>
      <c r="D265" s="119" t="str">
        <f>IF(DataInput[[#This Row],[80% BW]]="","",INDEX(MouseList[],MATCH(DataInput[[#This Row],[Mouse '#]],MouseList[Mouse '#],0),MATCH(DataInput[[#Headers],[Sort '#]],MouseList[#Headers],0)))</f>
        <v/>
      </c>
      <c r="E265" s="119" t="str">
        <f>IF(DataInput[[#This Row],[80% BW]]="","",INDEX(MouseList[],MATCH(DataInput[[#This Row],[Mouse '#]],MouseList[Mouse '#],0),MATCH(DataInput[[#Headers],[Group]],MouseList[#Headers],0)))</f>
        <v/>
      </c>
      <c r="F265" s="120" t="str">
        <f t="shared" si="12"/>
        <v>W</v>
      </c>
      <c r="G265" s="121" t="str">
        <f>IFERROR(IF(DataInput[[#This Row],[0]]="",IF(DataInput[[#This Row],[1]]=0,"",DataInput[[#This Row],[1]]*0.8),DataInput[[#This Row],[0]]*0.8),"")</f>
        <v/>
      </c>
      <c r="H265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65" s="215" t="e">
        <f>INDEX(MouseList[],MATCH(DataInput[[#This Row],[Mouse '#]],MouseList[Mouse '#],0),MATCH(DataInput[[#Headers],[Tx ends]],MouseList[#Headers],0))</f>
        <v>#N/A</v>
      </c>
      <c r="J265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65" s="219" t="e">
        <f>INDEX(MouseList[],MATCH(DataInput[[#This Row],[Mouse '#]],MouseList[Mouse '#],0),MATCH(DataInput[[#Headers],[Cage '#]],MouseList[#Headers],0))</f>
        <v>#N/A</v>
      </c>
      <c r="L265" s="123"/>
      <c r="M265" s="158"/>
      <c r="N265" s="122"/>
      <c r="O265" s="122"/>
      <c r="P265" s="122"/>
      <c r="Q265" s="122"/>
      <c r="R265" s="122"/>
      <c r="S265" s="122"/>
      <c r="T265" s="122"/>
      <c r="U265" s="122"/>
      <c r="V265" s="122"/>
      <c r="W265" s="122"/>
      <c r="X265" s="122"/>
      <c r="Y265" s="122"/>
      <c r="Z265" s="122"/>
      <c r="AA265" s="122"/>
      <c r="AB265" s="122"/>
      <c r="AC265" s="122"/>
      <c r="AD265" s="122"/>
      <c r="AE265" s="122"/>
      <c r="AF265" s="122"/>
      <c r="AG265" s="122"/>
      <c r="AH265" s="122"/>
      <c r="AI265" s="122"/>
      <c r="AJ265" s="122"/>
      <c r="AK265" s="122"/>
      <c r="AL265" s="122"/>
      <c r="AM265" s="122"/>
      <c r="AN265" s="122"/>
      <c r="AO265" s="122"/>
      <c r="AP265" s="122"/>
      <c r="AQ265" s="122"/>
      <c r="AR265" s="122"/>
      <c r="AS265" s="143"/>
      <c r="AT265" s="122"/>
      <c r="AU265" s="122"/>
      <c r="AV265" s="122"/>
      <c r="AW265" s="122"/>
      <c r="AX265" s="122"/>
      <c r="AY265" s="122"/>
      <c r="AZ265" s="122"/>
      <c r="BA265" s="122"/>
      <c r="BB265" s="122"/>
      <c r="BC265" s="122"/>
      <c r="BD265" s="122"/>
      <c r="BE265" s="122"/>
      <c r="BF265" s="222"/>
      <c r="BG265" s="9"/>
    </row>
    <row r="266" spans="1:59" ht="11.25">
      <c r="A266" s="10">
        <v>263</v>
      </c>
      <c r="B266" s="118">
        <f t="shared" si="13"/>
        <v>88</v>
      </c>
      <c r="C266" s="119" t="str">
        <f>IF(DataInput[[#This Row],[80% BW]]="","",INDEX(MouseList[],MATCH(DataInput[[#This Row],[Mouse '#]],MouseList[Mouse '#],0),MATCH(DataInput[[#Headers],[Tag '#]],MouseList[#Headers],0)))</f>
        <v/>
      </c>
      <c r="D266" s="119" t="str">
        <f>IF(DataInput[[#This Row],[80% BW]]="","",INDEX(MouseList[],MATCH(DataInput[[#This Row],[Mouse '#]],MouseList[Mouse '#],0),MATCH(DataInput[[#Headers],[Sort '#]],MouseList[#Headers],0)))</f>
        <v/>
      </c>
      <c r="E266" s="119" t="str">
        <f>IF(DataInput[[#This Row],[80% BW]]="","",INDEX(MouseList[],MATCH(DataInput[[#This Row],[Mouse '#]],MouseList[Mouse '#],0),MATCH(DataInput[[#Headers],[Group]],MouseList[#Headers],0)))</f>
        <v/>
      </c>
      <c r="F266" s="120" t="str">
        <f t="shared" si="12"/>
        <v>A</v>
      </c>
      <c r="G266" s="121" t="str">
        <f>IFERROR(IF(DataInput[[#This Row],[0]]="",IF(DataInput[[#This Row],[1]]=0,"",DataInput[[#This Row],[1]]*0.8),DataInput[[#This Row],[0]]*0.8),"")</f>
        <v/>
      </c>
      <c r="H266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66" s="215" t="e">
        <f>INDEX(MouseList[],MATCH(DataInput[[#This Row],[Mouse '#]],MouseList[Mouse '#],0),MATCH(DataInput[[#Headers],[Tx ends]],MouseList[#Headers],0))</f>
        <v>#N/A</v>
      </c>
      <c r="J266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66" s="219" t="e">
        <f>INDEX(MouseList[],MATCH(DataInput[[#This Row],[Mouse '#]],MouseList[Mouse '#],0),MATCH(DataInput[[#Headers],[Cage '#]],MouseList[#Headers],0))</f>
        <v>#N/A</v>
      </c>
      <c r="L266" s="123"/>
      <c r="M266" s="158"/>
      <c r="N266" s="122"/>
      <c r="O266" s="122"/>
      <c r="P266" s="122"/>
      <c r="Q266" s="122"/>
      <c r="R266" s="122"/>
      <c r="S266" s="122"/>
      <c r="T266" s="122"/>
      <c r="U266" s="122"/>
      <c r="V266" s="122"/>
      <c r="W266" s="122"/>
      <c r="X266" s="122"/>
      <c r="Y266" s="122"/>
      <c r="Z266" s="122"/>
      <c r="AA266" s="122"/>
      <c r="AB266" s="122"/>
      <c r="AC266" s="122"/>
      <c r="AD266" s="122"/>
      <c r="AE266" s="122"/>
      <c r="AF266" s="122"/>
      <c r="AG266" s="122"/>
      <c r="AH266" s="122"/>
      <c r="AI266" s="122"/>
      <c r="AJ266" s="122"/>
      <c r="AK266" s="122"/>
      <c r="AL266" s="122"/>
      <c r="AM266" s="122"/>
      <c r="AN266" s="122"/>
      <c r="AO266" s="122"/>
      <c r="AP266" s="122"/>
      <c r="AQ266" s="122"/>
      <c r="AR266" s="122"/>
      <c r="AS266" s="143"/>
      <c r="AT266" s="122"/>
      <c r="AU266" s="122"/>
      <c r="AV266" s="122"/>
      <c r="AW266" s="122"/>
      <c r="AX266" s="122"/>
      <c r="AY266" s="122"/>
      <c r="AZ266" s="122"/>
      <c r="BA266" s="122"/>
      <c r="BB266" s="122"/>
      <c r="BC266" s="122"/>
      <c r="BD266" s="122"/>
      <c r="BE266" s="122"/>
      <c r="BF266" s="222"/>
      <c r="BG266" s="9"/>
    </row>
    <row r="267" spans="1:59" ht="11.25">
      <c r="A267" s="10">
        <v>264</v>
      </c>
      <c r="B267" s="118">
        <f t="shared" si="13"/>
        <v>88</v>
      </c>
      <c r="C267" s="119" t="str">
        <f>IF(DataInput[[#This Row],[80% BW]]="","",INDEX(MouseList[],MATCH(DataInput[[#This Row],[Mouse '#]],MouseList[Mouse '#],0),MATCH(DataInput[[#Headers],[Tag '#]],MouseList[#Headers],0)))</f>
        <v/>
      </c>
      <c r="D267" s="119" t="str">
        <f>IF(DataInput[[#This Row],[80% BW]]="","",INDEX(MouseList[],MATCH(DataInput[[#This Row],[Mouse '#]],MouseList[Mouse '#],0),MATCH(DataInput[[#Headers],[Sort '#]],MouseList[#Headers],0)))</f>
        <v/>
      </c>
      <c r="E267" s="119" t="str">
        <f>IF(DataInput[[#This Row],[80% BW]]="","",INDEX(MouseList[],MATCH(DataInput[[#This Row],[Mouse '#]],MouseList[Mouse '#],0),MATCH(DataInput[[#Headers],[Group]],MouseList[#Headers],0)))</f>
        <v/>
      </c>
      <c r="F267" s="120" t="str">
        <f t="shared" si="12"/>
        <v>B</v>
      </c>
      <c r="G267" s="121" t="str">
        <f>IFERROR(IF(DataInput[[#This Row],[0]]="",IF(DataInput[[#This Row],[1]]=0,"",DataInput[[#This Row],[1]]*0.8),DataInput[[#This Row],[0]]*0.8),"")</f>
        <v/>
      </c>
      <c r="H267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67" s="215" t="e">
        <f>INDEX(MouseList[],MATCH(DataInput[[#This Row],[Mouse '#]],MouseList[Mouse '#],0),MATCH(DataInput[[#Headers],[Tx ends]],MouseList[#Headers],0))</f>
        <v>#N/A</v>
      </c>
      <c r="J267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67" s="219" t="e">
        <f>INDEX(MouseList[],MATCH(DataInput[[#This Row],[Mouse '#]],MouseList[Mouse '#],0),MATCH(DataInput[[#Headers],[Cage '#]],MouseList[#Headers],0))</f>
        <v>#N/A</v>
      </c>
      <c r="L267" s="123"/>
      <c r="M267" s="158"/>
      <c r="N267" s="122"/>
      <c r="O267" s="122"/>
      <c r="P267" s="122"/>
      <c r="Q267" s="122"/>
      <c r="R267" s="122"/>
      <c r="S267" s="122"/>
      <c r="T267" s="122"/>
      <c r="U267" s="122"/>
      <c r="V267" s="122"/>
      <c r="W267" s="122"/>
      <c r="X267" s="122"/>
      <c r="Y267" s="122"/>
      <c r="Z267" s="122"/>
      <c r="AA267" s="122"/>
      <c r="AB267" s="122"/>
      <c r="AC267" s="122"/>
      <c r="AD267" s="122"/>
      <c r="AE267" s="122"/>
      <c r="AF267" s="122"/>
      <c r="AG267" s="122"/>
      <c r="AH267" s="122"/>
      <c r="AI267" s="122"/>
      <c r="AJ267" s="122"/>
      <c r="AK267" s="122"/>
      <c r="AL267" s="122"/>
      <c r="AM267" s="122"/>
      <c r="AN267" s="122"/>
      <c r="AO267" s="122"/>
      <c r="AP267" s="122"/>
      <c r="AQ267" s="122"/>
      <c r="AR267" s="122"/>
      <c r="AS267" s="143"/>
      <c r="AT267" s="122"/>
      <c r="AU267" s="122"/>
      <c r="AV267" s="122"/>
      <c r="AW267" s="122"/>
      <c r="AX267" s="122"/>
      <c r="AY267" s="122"/>
      <c r="AZ267" s="122"/>
      <c r="BA267" s="122"/>
      <c r="BB267" s="122"/>
      <c r="BC267" s="122"/>
      <c r="BD267" s="122"/>
      <c r="BE267" s="122"/>
      <c r="BF267" s="222"/>
      <c r="BG267" s="9"/>
    </row>
    <row r="268" spans="1:59" ht="11.25">
      <c r="A268" s="10">
        <v>265</v>
      </c>
      <c r="B268" s="118">
        <f t="shared" si="13"/>
        <v>89</v>
      </c>
      <c r="C268" s="119" t="str">
        <f>IF(DataInput[[#This Row],[80% BW]]="","",INDEX(MouseList[],MATCH(DataInput[[#This Row],[Mouse '#]],MouseList[Mouse '#],0),MATCH(DataInput[[#Headers],[Tag '#]],MouseList[#Headers],0)))</f>
        <v/>
      </c>
      <c r="D268" s="119" t="str">
        <f>IF(DataInput[[#This Row],[80% BW]]="","",INDEX(MouseList[],MATCH(DataInput[[#This Row],[Mouse '#]],MouseList[Mouse '#],0),MATCH(DataInput[[#Headers],[Sort '#]],MouseList[#Headers],0)))</f>
        <v/>
      </c>
      <c r="E268" s="119" t="str">
        <f>IF(DataInput[[#This Row],[80% BW]]="","",INDEX(MouseList[],MATCH(DataInput[[#This Row],[Mouse '#]],MouseList[Mouse '#],0),MATCH(DataInput[[#Headers],[Group]],MouseList[#Headers],0)))</f>
        <v/>
      </c>
      <c r="F268" s="120" t="str">
        <f t="shared" si="12"/>
        <v>W</v>
      </c>
      <c r="G268" s="121" t="str">
        <f>IFERROR(IF(DataInput[[#This Row],[0]]="",IF(DataInput[[#This Row],[1]]=0,"",DataInput[[#This Row],[1]]*0.8),DataInput[[#This Row],[0]]*0.8),"")</f>
        <v/>
      </c>
      <c r="H268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68" s="215" t="e">
        <f>INDEX(MouseList[],MATCH(DataInput[[#This Row],[Mouse '#]],MouseList[Mouse '#],0),MATCH(DataInput[[#Headers],[Tx ends]],MouseList[#Headers],0))</f>
        <v>#N/A</v>
      </c>
      <c r="J268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68" s="219" t="e">
        <f>INDEX(MouseList[],MATCH(DataInput[[#This Row],[Mouse '#]],MouseList[Mouse '#],0),MATCH(DataInput[[#Headers],[Cage '#]],MouseList[#Headers],0))</f>
        <v>#N/A</v>
      </c>
      <c r="L268" s="123"/>
      <c r="M268" s="158"/>
      <c r="N268" s="122"/>
      <c r="O268" s="122"/>
      <c r="P268" s="122"/>
      <c r="Q268" s="122"/>
      <c r="R268" s="122"/>
      <c r="S268" s="122"/>
      <c r="T268" s="122"/>
      <c r="U268" s="122"/>
      <c r="V268" s="122"/>
      <c r="W268" s="122"/>
      <c r="X268" s="122"/>
      <c r="Y268" s="122"/>
      <c r="Z268" s="122"/>
      <c r="AA268" s="122"/>
      <c r="AB268" s="122"/>
      <c r="AC268" s="122"/>
      <c r="AD268" s="122"/>
      <c r="AE268" s="122"/>
      <c r="AF268" s="122"/>
      <c r="AG268" s="122"/>
      <c r="AH268" s="122"/>
      <c r="AI268" s="122"/>
      <c r="AJ268" s="122"/>
      <c r="AK268" s="122"/>
      <c r="AL268" s="122"/>
      <c r="AM268" s="122"/>
      <c r="AN268" s="122"/>
      <c r="AO268" s="122"/>
      <c r="AP268" s="122"/>
      <c r="AQ268" s="122"/>
      <c r="AR268" s="122"/>
      <c r="AS268" s="143"/>
      <c r="AT268" s="122"/>
      <c r="AU268" s="122"/>
      <c r="AV268" s="122"/>
      <c r="AW268" s="122"/>
      <c r="AX268" s="122"/>
      <c r="AY268" s="122"/>
      <c r="AZ268" s="122"/>
      <c r="BA268" s="122"/>
      <c r="BB268" s="122"/>
      <c r="BC268" s="122"/>
      <c r="BD268" s="122"/>
      <c r="BE268" s="122"/>
      <c r="BF268" s="222"/>
      <c r="BG268" s="9"/>
    </row>
    <row r="269" spans="1:59" ht="11.25">
      <c r="A269" s="10">
        <v>266</v>
      </c>
      <c r="B269" s="118">
        <f t="shared" si="13"/>
        <v>89</v>
      </c>
      <c r="C269" s="119" t="str">
        <f>IF(DataInput[[#This Row],[80% BW]]="","",INDEX(MouseList[],MATCH(DataInput[[#This Row],[Mouse '#]],MouseList[Mouse '#],0),MATCH(DataInput[[#Headers],[Tag '#]],MouseList[#Headers],0)))</f>
        <v/>
      </c>
      <c r="D269" s="119" t="str">
        <f>IF(DataInput[[#This Row],[80% BW]]="","",INDEX(MouseList[],MATCH(DataInput[[#This Row],[Mouse '#]],MouseList[Mouse '#],0),MATCH(DataInput[[#Headers],[Sort '#]],MouseList[#Headers],0)))</f>
        <v/>
      </c>
      <c r="E269" s="119" t="str">
        <f>IF(DataInput[[#This Row],[80% BW]]="","",INDEX(MouseList[],MATCH(DataInput[[#This Row],[Mouse '#]],MouseList[Mouse '#],0),MATCH(DataInput[[#Headers],[Group]],MouseList[#Headers],0)))</f>
        <v/>
      </c>
      <c r="F269" s="120" t="str">
        <f t="shared" si="12"/>
        <v>A</v>
      </c>
      <c r="G269" s="121" t="str">
        <f>IFERROR(IF(DataInput[[#This Row],[0]]="",IF(DataInput[[#This Row],[1]]=0,"",DataInput[[#This Row],[1]]*0.8),DataInput[[#This Row],[0]]*0.8),"")</f>
        <v/>
      </c>
      <c r="H269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69" s="215" t="e">
        <f>INDEX(MouseList[],MATCH(DataInput[[#This Row],[Mouse '#]],MouseList[Mouse '#],0),MATCH(DataInput[[#Headers],[Tx ends]],MouseList[#Headers],0))</f>
        <v>#N/A</v>
      </c>
      <c r="J269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69" s="219" t="e">
        <f>INDEX(MouseList[],MATCH(DataInput[[#This Row],[Mouse '#]],MouseList[Mouse '#],0),MATCH(DataInput[[#Headers],[Cage '#]],MouseList[#Headers],0))</f>
        <v>#N/A</v>
      </c>
      <c r="L269" s="123"/>
      <c r="M269" s="158"/>
      <c r="N269" s="122"/>
      <c r="O269" s="122"/>
      <c r="P269" s="122"/>
      <c r="Q269" s="122"/>
      <c r="R269" s="122"/>
      <c r="S269" s="122"/>
      <c r="T269" s="122"/>
      <c r="U269" s="122"/>
      <c r="V269" s="122"/>
      <c r="W269" s="122"/>
      <c r="X269" s="122"/>
      <c r="Y269" s="122"/>
      <c r="Z269" s="122"/>
      <c r="AA269" s="122"/>
      <c r="AB269" s="122"/>
      <c r="AC269" s="122"/>
      <c r="AD269" s="122"/>
      <c r="AE269" s="122"/>
      <c r="AF269" s="122"/>
      <c r="AG269" s="122"/>
      <c r="AH269" s="122"/>
      <c r="AI269" s="122"/>
      <c r="AJ269" s="122"/>
      <c r="AK269" s="122"/>
      <c r="AL269" s="122"/>
      <c r="AM269" s="122"/>
      <c r="AN269" s="122"/>
      <c r="AO269" s="122"/>
      <c r="AP269" s="122"/>
      <c r="AQ269" s="122"/>
      <c r="AR269" s="122"/>
      <c r="AS269" s="143"/>
      <c r="AT269" s="122"/>
      <c r="AU269" s="122"/>
      <c r="AV269" s="122"/>
      <c r="AW269" s="122"/>
      <c r="AX269" s="122"/>
      <c r="AY269" s="122"/>
      <c r="AZ269" s="122"/>
      <c r="BA269" s="122"/>
      <c r="BB269" s="122"/>
      <c r="BC269" s="122"/>
      <c r="BD269" s="122"/>
      <c r="BE269" s="122"/>
      <c r="BF269" s="222"/>
      <c r="BG269" s="9"/>
    </row>
    <row r="270" spans="1:59" ht="11.25">
      <c r="A270" s="10">
        <v>267</v>
      </c>
      <c r="B270" s="118">
        <f t="shared" si="13"/>
        <v>89</v>
      </c>
      <c r="C270" s="119" t="str">
        <f>IF(DataInput[[#This Row],[80% BW]]="","",INDEX(MouseList[],MATCH(DataInput[[#This Row],[Mouse '#]],MouseList[Mouse '#],0),MATCH(DataInput[[#Headers],[Tag '#]],MouseList[#Headers],0)))</f>
        <v/>
      </c>
      <c r="D270" s="119" t="str">
        <f>IF(DataInput[[#This Row],[80% BW]]="","",INDEX(MouseList[],MATCH(DataInput[[#This Row],[Mouse '#]],MouseList[Mouse '#],0),MATCH(DataInput[[#Headers],[Sort '#]],MouseList[#Headers],0)))</f>
        <v/>
      </c>
      <c r="E270" s="119" t="str">
        <f>IF(DataInput[[#This Row],[80% BW]]="","",INDEX(MouseList[],MATCH(DataInput[[#This Row],[Mouse '#]],MouseList[Mouse '#],0),MATCH(DataInput[[#Headers],[Group]],MouseList[#Headers],0)))</f>
        <v/>
      </c>
      <c r="F270" s="120" t="str">
        <f t="shared" si="12"/>
        <v>B</v>
      </c>
      <c r="G270" s="121" t="str">
        <f>IFERROR(IF(DataInput[[#This Row],[0]]="",IF(DataInput[[#This Row],[1]]=0,"",DataInput[[#This Row],[1]]*0.8),DataInput[[#This Row],[0]]*0.8),"")</f>
        <v/>
      </c>
      <c r="H270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70" s="215" t="e">
        <f>INDEX(MouseList[],MATCH(DataInput[[#This Row],[Mouse '#]],MouseList[Mouse '#],0),MATCH(DataInput[[#Headers],[Tx ends]],MouseList[#Headers],0))</f>
        <v>#N/A</v>
      </c>
      <c r="J270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70" s="219" t="e">
        <f>INDEX(MouseList[],MATCH(DataInput[[#This Row],[Mouse '#]],MouseList[Mouse '#],0),MATCH(DataInput[[#Headers],[Cage '#]],MouseList[#Headers],0))</f>
        <v>#N/A</v>
      </c>
      <c r="L270" s="123"/>
      <c r="M270" s="158"/>
      <c r="N270" s="122"/>
      <c r="O270" s="122"/>
      <c r="P270" s="122"/>
      <c r="Q270" s="122"/>
      <c r="R270" s="122"/>
      <c r="S270" s="122"/>
      <c r="T270" s="122"/>
      <c r="U270" s="122"/>
      <c r="V270" s="122"/>
      <c r="W270" s="122"/>
      <c r="X270" s="122"/>
      <c r="Y270" s="122"/>
      <c r="Z270" s="122"/>
      <c r="AA270" s="122"/>
      <c r="AB270" s="122"/>
      <c r="AC270" s="122"/>
      <c r="AD270" s="122"/>
      <c r="AE270" s="122"/>
      <c r="AF270" s="122"/>
      <c r="AG270" s="122"/>
      <c r="AH270" s="122"/>
      <c r="AI270" s="122"/>
      <c r="AJ270" s="122"/>
      <c r="AK270" s="122"/>
      <c r="AL270" s="122"/>
      <c r="AM270" s="122"/>
      <c r="AN270" s="122"/>
      <c r="AO270" s="122"/>
      <c r="AP270" s="122"/>
      <c r="AQ270" s="122"/>
      <c r="AR270" s="122"/>
      <c r="AS270" s="143"/>
      <c r="AT270" s="122"/>
      <c r="AU270" s="122"/>
      <c r="AV270" s="122"/>
      <c r="AW270" s="122"/>
      <c r="AX270" s="122"/>
      <c r="AY270" s="122"/>
      <c r="AZ270" s="122"/>
      <c r="BA270" s="122"/>
      <c r="BB270" s="122"/>
      <c r="BC270" s="122"/>
      <c r="BD270" s="122"/>
      <c r="BE270" s="122"/>
      <c r="BF270" s="222"/>
      <c r="BG270" s="9"/>
    </row>
    <row r="271" spans="1:59" ht="11.25">
      <c r="A271" s="10">
        <v>268</v>
      </c>
      <c r="B271" s="118">
        <f t="shared" si="13"/>
        <v>90</v>
      </c>
      <c r="C271" s="119" t="str">
        <f>IF(DataInput[[#This Row],[80% BW]]="","",INDEX(MouseList[],MATCH(DataInput[[#This Row],[Mouse '#]],MouseList[Mouse '#],0),MATCH(DataInput[[#Headers],[Tag '#]],MouseList[#Headers],0)))</f>
        <v/>
      </c>
      <c r="D271" s="119" t="str">
        <f>IF(DataInput[[#This Row],[80% BW]]="","",INDEX(MouseList[],MATCH(DataInput[[#This Row],[Mouse '#]],MouseList[Mouse '#],0),MATCH(DataInput[[#Headers],[Sort '#]],MouseList[#Headers],0)))</f>
        <v/>
      </c>
      <c r="E271" s="119" t="str">
        <f>IF(DataInput[[#This Row],[80% BW]]="","",INDEX(MouseList[],MATCH(DataInput[[#This Row],[Mouse '#]],MouseList[Mouse '#],0),MATCH(DataInput[[#Headers],[Group]],MouseList[#Headers],0)))</f>
        <v/>
      </c>
      <c r="F271" s="120" t="str">
        <f t="shared" si="12"/>
        <v>W</v>
      </c>
      <c r="G271" s="121" t="str">
        <f>IFERROR(IF(DataInput[[#This Row],[0]]="",IF(DataInput[[#This Row],[1]]=0,"",DataInput[[#This Row],[1]]*0.8),DataInput[[#This Row],[0]]*0.8),"")</f>
        <v/>
      </c>
      <c r="H271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71" s="215" t="e">
        <f>INDEX(MouseList[],MATCH(DataInput[[#This Row],[Mouse '#]],MouseList[Mouse '#],0),MATCH(DataInput[[#Headers],[Tx ends]],MouseList[#Headers],0))</f>
        <v>#N/A</v>
      </c>
      <c r="J271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71" s="219" t="e">
        <f>INDEX(MouseList[],MATCH(DataInput[[#This Row],[Mouse '#]],MouseList[Mouse '#],0),MATCH(DataInput[[#Headers],[Cage '#]],MouseList[#Headers],0))</f>
        <v>#N/A</v>
      </c>
      <c r="L271" s="123"/>
      <c r="M271" s="158"/>
      <c r="N271" s="122"/>
      <c r="O271" s="122"/>
      <c r="P271" s="122"/>
      <c r="Q271" s="122"/>
      <c r="R271" s="122"/>
      <c r="S271" s="122"/>
      <c r="T271" s="122"/>
      <c r="U271" s="122"/>
      <c r="V271" s="122"/>
      <c r="W271" s="122"/>
      <c r="X271" s="122"/>
      <c r="Y271" s="122"/>
      <c r="Z271" s="122"/>
      <c r="AA271" s="122"/>
      <c r="AB271" s="122"/>
      <c r="AC271" s="122"/>
      <c r="AD271" s="122"/>
      <c r="AE271" s="122"/>
      <c r="AF271" s="122"/>
      <c r="AG271" s="122"/>
      <c r="AH271" s="122"/>
      <c r="AI271" s="122"/>
      <c r="AJ271" s="122"/>
      <c r="AK271" s="122"/>
      <c r="AL271" s="122"/>
      <c r="AM271" s="122"/>
      <c r="AN271" s="122"/>
      <c r="AO271" s="122"/>
      <c r="AP271" s="122"/>
      <c r="AQ271" s="122"/>
      <c r="AR271" s="122"/>
      <c r="AS271" s="143"/>
      <c r="AT271" s="122"/>
      <c r="AU271" s="122"/>
      <c r="AV271" s="122"/>
      <c r="AW271" s="122"/>
      <c r="AX271" s="122"/>
      <c r="AY271" s="122"/>
      <c r="AZ271" s="122"/>
      <c r="BA271" s="122"/>
      <c r="BB271" s="122"/>
      <c r="BC271" s="122"/>
      <c r="BD271" s="122"/>
      <c r="BE271" s="122"/>
      <c r="BF271" s="222"/>
      <c r="BG271" s="9"/>
    </row>
    <row r="272" spans="1:59" ht="11.25">
      <c r="A272" s="10">
        <v>269</v>
      </c>
      <c r="B272" s="118">
        <f t="shared" si="13"/>
        <v>90</v>
      </c>
      <c r="C272" s="119" t="str">
        <f>IF(DataInput[[#This Row],[80% BW]]="","",INDEX(MouseList[],MATCH(DataInput[[#This Row],[Mouse '#]],MouseList[Mouse '#],0),MATCH(DataInput[[#Headers],[Tag '#]],MouseList[#Headers],0)))</f>
        <v/>
      </c>
      <c r="D272" s="119" t="str">
        <f>IF(DataInput[[#This Row],[80% BW]]="","",INDEX(MouseList[],MATCH(DataInput[[#This Row],[Mouse '#]],MouseList[Mouse '#],0),MATCH(DataInput[[#Headers],[Sort '#]],MouseList[#Headers],0)))</f>
        <v/>
      </c>
      <c r="E272" s="119" t="str">
        <f>IF(DataInput[[#This Row],[80% BW]]="","",INDEX(MouseList[],MATCH(DataInput[[#This Row],[Mouse '#]],MouseList[Mouse '#],0),MATCH(DataInput[[#Headers],[Group]],MouseList[#Headers],0)))</f>
        <v/>
      </c>
      <c r="F272" s="120" t="str">
        <f t="shared" si="12"/>
        <v>A</v>
      </c>
      <c r="G272" s="121" t="str">
        <f>IFERROR(IF(DataInput[[#This Row],[0]]="",IF(DataInput[[#This Row],[1]]=0,"",DataInput[[#This Row],[1]]*0.8),DataInput[[#This Row],[0]]*0.8),"")</f>
        <v/>
      </c>
      <c r="H272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72" s="215" t="e">
        <f>INDEX(MouseList[],MATCH(DataInput[[#This Row],[Mouse '#]],MouseList[Mouse '#],0),MATCH(DataInput[[#Headers],[Tx ends]],MouseList[#Headers],0))</f>
        <v>#N/A</v>
      </c>
      <c r="J272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72" s="219" t="e">
        <f>INDEX(MouseList[],MATCH(DataInput[[#This Row],[Mouse '#]],MouseList[Mouse '#],0),MATCH(DataInput[[#Headers],[Cage '#]],MouseList[#Headers],0))</f>
        <v>#N/A</v>
      </c>
      <c r="L272" s="123"/>
      <c r="M272" s="158"/>
      <c r="N272" s="122"/>
      <c r="O272" s="122"/>
      <c r="P272" s="122"/>
      <c r="Q272" s="122"/>
      <c r="R272" s="122"/>
      <c r="S272" s="122"/>
      <c r="T272" s="122"/>
      <c r="U272" s="122"/>
      <c r="V272" s="122"/>
      <c r="W272" s="122"/>
      <c r="X272" s="122"/>
      <c r="Y272" s="122"/>
      <c r="Z272" s="122"/>
      <c r="AA272" s="122"/>
      <c r="AB272" s="122"/>
      <c r="AC272" s="122"/>
      <c r="AD272" s="122"/>
      <c r="AE272" s="122"/>
      <c r="AF272" s="122"/>
      <c r="AG272" s="122"/>
      <c r="AH272" s="122"/>
      <c r="AI272" s="122"/>
      <c r="AJ272" s="122"/>
      <c r="AK272" s="122"/>
      <c r="AL272" s="122"/>
      <c r="AM272" s="122"/>
      <c r="AN272" s="122"/>
      <c r="AO272" s="122"/>
      <c r="AP272" s="122"/>
      <c r="AQ272" s="122"/>
      <c r="AR272" s="122"/>
      <c r="AS272" s="143"/>
      <c r="AT272" s="122"/>
      <c r="AU272" s="122"/>
      <c r="AV272" s="122"/>
      <c r="AW272" s="122"/>
      <c r="AX272" s="122"/>
      <c r="AY272" s="122"/>
      <c r="AZ272" s="122"/>
      <c r="BA272" s="122"/>
      <c r="BB272" s="122"/>
      <c r="BC272" s="122"/>
      <c r="BD272" s="122"/>
      <c r="BE272" s="122"/>
      <c r="BF272" s="222"/>
      <c r="BG272" s="9"/>
    </row>
    <row r="273" spans="1:59" ht="11.25">
      <c r="A273" s="10">
        <v>270</v>
      </c>
      <c r="B273" s="118">
        <f t="shared" si="13"/>
        <v>90</v>
      </c>
      <c r="C273" s="119" t="str">
        <f>IF(DataInput[[#This Row],[80% BW]]="","",INDEX(MouseList[],MATCH(DataInput[[#This Row],[Mouse '#]],MouseList[Mouse '#],0),MATCH(DataInput[[#Headers],[Tag '#]],MouseList[#Headers],0)))</f>
        <v/>
      </c>
      <c r="D273" s="119" t="str">
        <f>IF(DataInput[[#This Row],[80% BW]]="","",INDEX(MouseList[],MATCH(DataInput[[#This Row],[Mouse '#]],MouseList[Mouse '#],0),MATCH(DataInput[[#Headers],[Sort '#]],MouseList[#Headers],0)))</f>
        <v/>
      </c>
      <c r="E273" s="119" t="str">
        <f>IF(DataInput[[#This Row],[80% BW]]="","",INDEX(MouseList[],MATCH(DataInput[[#This Row],[Mouse '#]],MouseList[Mouse '#],0),MATCH(DataInput[[#Headers],[Group]],MouseList[#Headers],0)))</f>
        <v/>
      </c>
      <c r="F273" s="120" t="str">
        <f t="shared" si="12"/>
        <v>B</v>
      </c>
      <c r="G273" s="121" t="str">
        <f>IFERROR(IF(DataInput[[#This Row],[0]]="",IF(DataInput[[#This Row],[1]]=0,"",DataInput[[#This Row],[1]]*0.8),DataInput[[#This Row],[0]]*0.8),"")</f>
        <v/>
      </c>
      <c r="H273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73" s="215" t="e">
        <f>INDEX(MouseList[],MATCH(DataInput[[#This Row],[Mouse '#]],MouseList[Mouse '#],0),MATCH(DataInput[[#Headers],[Tx ends]],MouseList[#Headers],0))</f>
        <v>#N/A</v>
      </c>
      <c r="J273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73" s="219" t="e">
        <f>INDEX(MouseList[],MATCH(DataInput[[#This Row],[Mouse '#]],MouseList[Mouse '#],0),MATCH(DataInput[[#Headers],[Cage '#]],MouseList[#Headers],0))</f>
        <v>#N/A</v>
      </c>
      <c r="L273" s="123"/>
      <c r="M273" s="158"/>
      <c r="N273" s="122"/>
      <c r="O273" s="122"/>
      <c r="P273" s="122"/>
      <c r="Q273" s="122"/>
      <c r="R273" s="122"/>
      <c r="S273" s="122"/>
      <c r="T273" s="122"/>
      <c r="U273" s="122"/>
      <c r="V273" s="122"/>
      <c r="W273" s="122"/>
      <c r="X273" s="122"/>
      <c r="Y273" s="122"/>
      <c r="Z273" s="122"/>
      <c r="AA273" s="122"/>
      <c r="AB273" s="122"/>
      <c r="AC273" s="122"/>
      <c r="AD273" s="122"/>
      <c r="AE273" s="122"/>
      <c r="AF273" s="122"/>
      <c r="AG273" s="122"/>
      <c r="AH273" s="122"/>
      <c r="AI273" s="122"/>
      <c r="AJ273" s="122"/>
      <c r="AK273" s="122"/>
      <c r="AL273" s="122"/>
      <c r="AM273" s="122"/>
      <c r="AN273" s="122"/>
      <c r="AO273" s="122"/>
      <c r="AP273" s="122"/>
      <c r="AQ273" s="122"/>
      <c r="AR273" s="122"/>
      <c r="AS273" s="143"/>
      <c r="AT273" s="122"/>
      <c r="AU273" s="122"/>
      <c r="AV273" s="122"/>
      <c r="AW273" s="122"/>
      <c r="AX273" s="122"/>
      <c r="AY273" s="122"/>
      <c r="AZ273" s="122"/>
      <c r="BA273" s="122"/>
      <c r="BB273" s="122"/>
      <c r="BC273" s="122"/>
      <c r="BD273" s="122"/>
      <c r="BE273" s="122"/>
      <c r="BF273" s="222"/>
      <c r="BG273" s="9"/>
    </row>
    <row r="274" spans="1:59" ht="11.25">
      <c r="A274" s="10">
        <v>271</v>
      </c>
      <c r="B274" s="118">
        <f t="shared" si="13"/>
        <v>91</v>
      </c>
      <c r="C274" s="119" t="str">
        <f>IF(DataInput[[#This Row],[80% BW]]="","",INDEX(MouseList[],MATCH(DataInput[[#This Row],[Mouse '#]],MouseList[Mouse '#],0),MATCH(DataInput[[#Headers],[Tag '#]],MouseList[#Headers],0)))</f>
        <v/>
      </c>
      <c r="D274" s="119" t="str">
        <f>IF(DataInput[[#This Row],[80% BW]]="","",INDEX(MouseList[],MATCH(DataInput[[#This Row],[Mouse '#]],MouseList[Mouse '#],0),MATCH(DataInput[[#Headers],[Sort '#]],MouseList[#Headers],0)))</f>
        <v/>
      </c>
      <c r="E274" s="119" t="str">
        <f>IF(DataInput[[#This Row],[80% BW]]="","",INDEX(MouseList[],MATCH(DataInput[[#This Row],[Mouse '#]],MouseList[Mouse '#],0),MATCH(DataInput[[#Headers],[Group]],MouseList[#Headers],0)))</f>
        <v/>
      </c>
      <c r="F274" s="120" t="str">
        <f t="shared" si="12"/>
        <v>W</v>
      </c>
      <c r="G274" s="121" t="str">
        <f>IFERROR(IF(DataInput[[#This Row],[0]]="",IF(DataInput[[#This Row],[1]]=0,"",DataInput[[#This Row],[1]]*0.8),DataInput[[#This Row],[0]]*0.8),"")</f>
        <v/>
      </c>
      <c r="H274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74" s="215" t="e">
        <f>INDEX(MouseList[],MATCH(DataInput[[#This Row],[Mouse '#]],MouseList[Mouse '#],0),MATCH(DataInput[[#Headers],[Tx ends]],MouseList[#Headers],0))</f>
        <v>#N/A</v>
      </c>
      <c r="J274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74" s="219" t="e">
        <f>INDEX(MouseList[],MATCH(DataInput[[#This Row],[Mouse '#]],MouseList[Mouse '#],0),MATCH(DataInput[[#Headers],[Cage '#]],MouseList[#Headers],0))</f>
        <v>#N/A</v>
      </c>
      <c r="L274" s="123"/>
      <c r="M274" s="158"/>
      <c r="N274" s="122"/>
      <c r="O274" s="122"/>
      <c r="P274" s="122"/>
      <c r="Q274" s="122"/>
      <c r="R274" s="122"/>
      <c r="S274" s="122"/>
      <c r="T274" s="122"/>
      <c r="U274" s="122"/>
      <c r="V274" s="122"/>
      <c r="W274" s="122"/>
      <c r="X274" s="122"/>
      <c r="Y274" s="122"/>
      <c r="Z274" s="122"/>
      <c r="AA274" s="122"/>
      <c r="AB274" s="122"/>
      <c r="AC274" s="122"/>
      <c r="AD274" s="122"/>
      <c r="AE274" s="122"/>
      <c r="AF274" s="122"/>
      <c r="AG274" s="122"/>
      <c r="AH274" s="122"/>
      <c r="AI274" s="122"/>
      <c r="AJ274" s="122"/>
      <c r="AK274" s="122"/>
      <c r="AL274" s="122"/>
      <c r="AM274" s="122"/>
      <c r="AN274" s="122"/>
      <c r="AO274" s="122"/>
      <c r="AP274" s="122"/>
      <c r="AQ274" s="122"/>
      <c r="AR274" s="122"/>
      <c r="AS274" s="143"/>
      <c r="AT274" s="122"/>
      <c r="AU274" s="122"/>
      <c r="AV274" s="122"/>
      <c r="AW274" s="122"/>
      <c r="AX274" s="122"/>
      <c r="AY274" s="122"/>
      <c r="AZ274" s="122"/>
      <c r="BA274" s="122"/>
      <c r="BB274" s="122"/>
      <c r="BC274" s="122"/>
      <c r="BD274" s="122"/>
      <c r="BE274" s="122"/>
      <c r="BF274" s="222"/>
      <c r="BG274" s="9"/>
    </row>
    <row r="275" spans="1:59" ht="11.25">
      <c r="A275" s="10">
        <v>272</v>
      </c>
      <c r="B275" s="118">
        <f t="shared" si="13"/>
        <v>91</v>
      </c>
      <c r="C275" s="119" t="str">
        <f>IF(DataInput[[#This Row],[80% BW]]="","",INDEX(MouseList[],MATCH(DataInput[[#This Row],[Mouse '#]],MouseList[Mouse '#],0),MATCH(DataInput[[#Headers],[Tag '#]],MouseList[#Headers],0)))</f>
        <v/>
      </c>
      <c r="D275" s="119" t="str">
        <f>IF(DataInput[[#This Row],[80% BW]]="","",INDEX(MouseList[],MATCH(DataInput[[#This Row],[Mouse '#]],MouseList[Mouse '#],0),MATCH(DataInput[[#Headers],[Sort '#]],MouseList[#Headers],0)))</f>
        <v/>
      </c>
      <c r="E275" s="119" t="str">
        <f>IF(DataInput[[#This Row],[80% BW]]="","",INDEX(MouseList[],MATCH(DataInput[[#This Row],[Mouse '#]],MouseList[Mouse '#],0),MATCH(DataInput[[#Headers],[Group]],MouseList[#Headers],0)))</f>
        <v/>
      </c>
      <c r="F275" s="120" t="str">
        <f t="shared" si="12"/>
        <v>A</v>
      </c>
      <c r="G275" s="121" t="str">
        <f>IFERROR(IF(DataInput[[#This Row],[0]]="",IF(DataInput[[#This Row],[1]]=0,"",DataInput[[#This Row],[1]]*0.8),DataInput[[#This Row],[0]]*0.8),"")</f>
        <v/>
      </c>
      <c r="H275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75" s="215" t="e">
        <f>INDEX(MouseList[],MATCH(DataInput[[#This Row],[Mouse '#]],MouseList[Mouse '#],0),MATCH(DataInput[[#Headers],[Tx ends]],MouseList[#Headers],0))</f>
        <v>#N/A</v>
      </c>
      <c r="J275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75" s="219" t="e">
        <f>INDEX(MouseList[],MATCH(DataInput[[#This Row],[Mouse '#]],MouseList[Mouse '#],0),MATCH(DataInput[[#Headers],[Cage '#]],MouseList[#Headers],0))</f>
        <v>#N/A</v>
      </c>
      <c r="L275" s="123"/>
      <c r="M275" s="158"/>
      <c r="N275" s="122"/>
      <c r="O275" s="122"/>
      <c r="P275" s="122"/>
      <c r="Q275" s="122"/>
      <c r="R275" s="122"/>
      <c r="S275" s="122"/>
      <c r="T275" s="122"/>
      <c r="U275" s="122"/>
      <c r="V275" s="122"/>
      <c r="W275" s="122"/>
      <c r="X275" s="122"/>
      <c r="Y275" s="122"/>
      <c r="Z275" s="122"/>
      <c r="AA275" s="122"/>
      <c r="AB275" s="122"/>
      <c r="AC275" s="122"/>
      <c r="AD275" s="122"/>
      <c r="AE275" s="122"/>
      <c r="AF275" s="122"/>
      <c r="AG275" s="122"/>
      <c r="AH275" s="122"/>
      <c r="AI275" s="122"/>
      <c r="AJ275" s="122"/>
      <c r="AK275" s="122"/>
      <c r="AL275" s="122"/>
      <c r="AM275" s="122"/>
      <c r="AN275" s="122"/>
      <c r="AO275" s="122"/>
      <c r="AP275" s="122"/>
      <c r="AQ275" s="122"/>
      <c r="AR275" s="122"/>
      <c r="AS275" s="143"/>
      <c r="AT275" s="122"/>
      <c r="AU275" s="122"/>
      <c r="AV275" s="122"/>
      <c r="AW275" s="122"/>
      <c r="AX275" s="122"/>
      <c r="AY275" s="122"/>
      <c r="AZ275" s="122"/>
      <c r="BA275" s="122"/>
      <c r="BB275" s="122"/>
      <c r="BC275" s="122"/>
      <c r="BD275" s="122"/>
      <c r="BE275" s="122"/>
      <c r="BF275" s="222"/>
      <c r="BG275" s="9"/>
    </row>
    <row r="276" spans="1:59" ht="11.25">
      <c r="A276" s="10">
        <v>273</v>
      </c>
      <c r="B276" s="118">
        <f t="shared" si="13"/>
        <v>91</v>
      </c>
      <c r="C276" s="119" t="str">
        <f>IF(DataInput[[#This Row],[80% BW]]="","",INDEX(MouseList[],MATCH(DataInput[[#This Row],[Mouse '#]],MouseList[Mouse '#],0),MATCH(DataInput[[#Headers],[Tag '#]],MouseList[#Headers],0)))</f>
        <v/>
      </c>
      <c r="D276" s="119" t="str">
        <f>IF(DataInput[[#This Row],[80% BW]]="","",INDEX(MouseList[],MATCH(DataInput[[#This Row],[Mouse '#]],MouseList[Mouse '#],0),MATCH(DataInput[[#Headers],[Sort '#]],MouseList[#Headers],0)))</f>
        <v/>
      </c>
      <c r="E276" s="119" t="str">
        <f>IF(DataInput[[#This Row],[80% BW]]="","",INDEX(MouseList[],MATCH(DataInput[[#This Row],[Mouse '#]],MouseList[Mouse '#],0),MATCH(DataInput[[#Headers],[Group]],MouseList[#Headers],0)))</f>
        <v/>
      </c>
      <c r="F276" s="120" t="str">
        <f t="shared" ref="F276:F303" si="14">IF(MOD(A276,3)=1,"W",IF(MOD(A276,3)=2,"A","B"))</f>
        <v>B</v>
      </c>
      <c r="G276" s="121" t="str">
        <f>IFERROR(IF(DataInput[[#This Row],[0]]="",IF(DataInput[[#This Row],[1]]=0,"",DataInput[[#This Row],[1]]*0.8),DataInput[[#This Row],[0]]*0.8),"")</f>
        <v/>
      </c>
      <c r="H276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76" s="215" t="e">
        <f>INDEX(MouseList[],MATCH(DataInput[[#This Row],[Mouse '#]],MouseList[Mouse '#],0),MATCH(DataInput[[#Headers],[Tx ends]],MouseList[#Headers],0))</f>
        <v>#N/A</v>
      </c>
      <c r="J276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76" s="219" t="e">
        <f>INDEX(MouseList[],MATCH(DataInput[[#This Row],[Mouse '#]],MouseList[Mouse '#],0),MATCH(DataInput[[#Headers],[Cage '#]],MouseList[#Headers],0))</f>
        <v>#N/A</v>
      </c>
      <c r="L276" s="123"/>
      <c r="M276" s="158"/>
      <c r="N276" s="122"/>
      <c r="O276" s="122"/>
      <c r="P276" s="122"/>
      <c r="Q276" s="122"/>
      <c r="R276" s="122"/>
      <c r="S276" s="122"/>
      <c r="T276" s="122"/>
      <c r="U276" s="122"/>
      <c r="V276" s="122"/>
      <c r="W276" s="122"/>
      <c r="X276" s="122"/>
      <c r="Y276" s="122"/>
      <c r="Z276" s="122"/>
      <c r="AA276" s="122"/>
      <c r="AB276" s="122"/>
      <c r="AC276" s="122"/>
      <c r="AD276" s="122"/>
      <c r="AE276" s="122"/>
      <c r="AF276" s="122"/>
      <c r="AG276" s="122"/>
      <c r="AH276" s="122"/>
      <c r="AI276" s="122"/>
      <c r="AJ276" s="122"/>
      <c r="AK276" s="122"/>
      <c r="AL276" s="122"/>
      <c r="AM276" s="122"/>
      <c r="AN276" s="122"/>
      <c r="AO276" s="122"/>
      <c r="AP276" s="122"/>
      <c r="AQ276" s="122"/>
      <c r="AR276" s="122"/>
      <c r="AS276" s="143"/>
      <c r="AT276" s="122"/>
      <c r="AU276" s="122"/>
      <c r="AV276" s="122"/>
      <c r="AW276" s="122"/>
      <c r="AX276" s="122"/>
      <c r="AY276" s="122"/>
      <c r="AZ276" s="122"/>
      <c r="BA276" s="122"/>
      <c r="BB276" s="122"/>
      <c r="BC276" s="122"/>
      <c r="BD276" s="122"/>
      <c r="BE276" s="122"/>
      <c r="BF276" s="222"/>
      <c r="BG276" s="9"/>
    </row>
    <row r="277" spans="1:59" ht="11.25">
      <c r="A277" s="10">
        <v>274</v>
      </c>
      <c r="B277" s="118">
        <f t="shared" si="13"/>
        <v>92</v>
      </c>
      <c r="C277" s="119" t="str">
        <f>IF(DataInput[[#This Row],[80% BW]]="","",INDEX(MouseList[],MATCH(DataInput[[#This Row],[Mouse '#]],MouseList[Mouse '#],0),MATCH(DataInput[[#Headers],[Tag '#]],MouseList[#Headers],0)))</f>
        <v/>
      </c>
      <c r="D277" s="119" t="str">
        <f>IF(DataInput[[#This Row],[80% BW]]="","",INDEX(MouseList[],MATCH(DataInput[[#This Row],[Mouse '#]],MouseList[Mouse '#],0),MATCH(DataInput[[#Headers],[Sort '#]],MouseList[#Headers],0)))</f>
        <v/>
      </c>
      <c r="E277" s="119" t="str">
        <f>IF(DataInput[[#This Row],[80% BW]]="","",INDEX(MouseList[],MATCH(DataInput[[#This Row],[Mouse '#]],MouseList[Mouse '#],0),MATCH(DataInput[[#Headers],[Group]],MouseList[#Headers],0)))</f>
        <v/>
      </c>
      <c r="F277" s="120" t="str">
        <f t="shared" si="14"/>
        <v>W</v>
      </c>
      <c r="G277" s="121" t="str">
        <f>IFERROR(IF(DataInput[[#This Row],[0]]="",IF(DataInput[[#This Row],[1]]=0,"",DataInput[[#This Row],[1]]*0.8),DataInput[[#This Row],[0]]*0.8),"")</f>
        <v/>
      </c>
      <c r="H277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77" s="215" t="e">
        <f>INDEX(MouseList[],MATCH(DataInput[[#This Row],[Mouse '#]],MouseList[Mouse '#],0),MATCH(DataInput[[#Headers],[Tx ends]],MouseList[#Headers],0))</f>
        <v>#N/A</v>
      </c>
      <c r="J277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77" s="219" t="e">
        <f>INDEX(MouseList[],MATCH(DataInput[[#This Row],[Mouse '#]],MouseList[Mouse '#],0),MATCH(DataInput[[#Headers],[Cage '#]],MouseList[#Headers],0))</f>
        <v>#N/A</v>
      </c>
      <c r="L277" s="123"/>
      <c r="M277" s="158"/>
      <c r="N277" s="122"/>
      <c r="O277" s="122"/>
      <c r="P277" s="122"/>
      <c r="Q277" s="122"/>
      <c r="R277" s="122"/>
      <c r="S277" s="122"/>
      <c r="T277" s="122"/>
      <c r="U277" s="122"/>
      <c r="V277" s="122"/>
      <c r="W277" s="122"/>
      <c r="X277" s="122"/>
      <c r="Y277" s="122"/>
      <c r="Z277" s="122"/>
      <c r="AA277" s="122"/>
      <c r="AB277" s="122"/>
      <c r="AC277" s="122"/>
      <c r="AD277" s="122"/>
      <c r="AE277" s="122"/>
      <c r="AF277" s="122"/>
      <c r="AG277" s="122"/>
      <c r="AH277" s="122"/>
      <c r="AI277" s="122"/>
      <c r="AJ277" s="122"/>
      <c r="AK277" s="122"/>
      <c r="AL277" s="122"/>
      <c r="AM277" s="122"/>
      <c r="AN277" s="122"/>
      <c r="AO277" s="122"/>
      <c r="AP277" s="122"/>
      <c r="AQ277" s="122"/>
      <c r="AR277" s="122"/>
      <c r="AS277" s="143"/>
      <c r="AT277" s="122"/>
      <c r="AU277" s="122"/>
      <c r="AV277" s="122"/>
      <c r="AW277" s="122"/>
      <c r="AX277" s="122"/>
      <c r="AY277" s="122"/>
      <c r="AZ277" s="122"/>
      <c r="BA277" s="122"/>
      <c r="BB277" s="122"/>
      <c r="BC277" s="122"/>
      <c r="BD277" s="122"/>
      <c r="BE277" s="122"/>
      <c r="BF277" s="222"/>
      <c r="BG277" s="9"/>
    </row>
    <row r="278" spans="1:59" ht="11.25">
      <c r="A278" s="10">
        <v>275</v>
      </c>
      <c r="B278" s="118">
        <f t="shared" si="13"/>
        <v>92</v>
      </c>
      <c r="C278" s="119" t="str">
        <f>IF(DataInput[[#This Row],[80% BW]]="","",INDEX(MouseList[],MATCH(DataInput[[#This Row],[Mouse '#]],MouseList[Mouse '#],0),MATCH(DataInput[[#Headers],[Tag '#]],MouseList[#Headers],0)))</f>
        <v/>
      </c>
      <c r="D278" s="119" t="str">
        <f>IF(DataInput[[#This Row],[80% BW]]="","",INDEX(MouseList[],MATCH(DataInput[[#This Row],[Mouse '#]],MouseList[Mouse '#],0),MATCH(DataInput[[#Headers],[Sort '#]],MouseList[#Headers],0)))</f>
        <v/>
      </c>
      <c r="E278" s="119" t="str">
        <f>IF(DataInput[[#This Row],[80% BW]]="","",INDEX(MouseList[],MATCH(DataInput[[#This Row],[Mouse '#]],MouseList[Mouse '#],0),MATCH(DataInput[[#Headers],[Group]],MouseList[#Headers],0)))</f>
        <v/>
      </c>
      <c r="F278" s="120" t="str">
        <f t="shared" si="14"/>
        <v>A</v>
      </c>
      <c r="G278" s="121" t="str">
        <f>IFERROR(IF(DataInput[[#This Row],[0]]="",IF(DataInput[[#This Row],[1]]=0,"",DataInput[[#This Row],[1]]*0.8),DataInput[[#This Row],[0]]*0.8),"")</f>
        <v/>
      </c>
      <c r="H278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78" s="215" t="e">
        <f>INDEX(MouseList[],MATCH(DataInput[[#This Row],[Mouse '#]],MouseList[Mouse '#],0),MATCH(DataInput[[#Headers],[Tx ends]],MouseList[#Headers],0))</f>
        <v>#N/A</v>
      </c>
      <c r="J278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78" s="219" t="e">
        <f>INDEX(MouseList[],MATCH(DataInput[[#This Row],[Mouse '#]],MouseList[Mouse '#],0),MATCH(DataInput[[#Headers],[Cage '#]],MouseList[#Headers],0))</f>
        <v>#N/A</v>
      </c>
      <c r="L278" s="123"/>
      <c r="M278" s="158"/>
      <c r="N278" s="122"/>
      <c r="O278" s="122"/>
      <c r="P278" s="122"/>
      <c r="Q278" s="122"/>
      <c r="R278" s="122"/>
      <c r="S278" s="122"/>
      <c r="T278" s="122"/>
      <c r="U278" s="122"/>
      <c r="V278" s="122"/>
      <c r="W278" s="122"/>
      <c r="X278" s="122"/>
      <c r="Y278" s="122"/>
      <c r="Z278" s="122"/>
      <c r="AA278" s="122"/>
      <c r="AB278" s="122"/>
      <c r="AC278" s="122"/>
      <c r="AD278" s="122"/>
      <c r="AE278" s="122"/>
      <c r="AF278" s="122"/>
      <c r="AG278" s="122"/>
      <c r="AH278" s="122"/>
      <c r="AI278" s="122"/>
      <c r="AJ278" s="122"/>
      <c r="AK278" s="122"/>
      <c r="AL278" s="122"/>
      <c r="AM278" s="122"/>
      <c r="AN278" s="122"/>
      <c r="AO278" s="122"/>
      <c r="AP278" s="122"/>
      <c r="AQ278" s="122"/>
      <c r="AR278" s="122"/>
      <c r="AS278" s="143"/>
      <c r="AT278" s="122"/>
      <c r="AU278" s="122"/>
      <c r="AV278" s="122"/>
      <c r="AW278" s="122"/>
      <c r="AX278" s="122"/>
      <c r="AY278" s="122"/>
      <c r="AZ278" s="122"/>
      <c r="BA278" s="122"/>
      <c r="BB278" s="122"/>
      <c r="BC278" s="122"/>
      <c r="BD278" s="122"/>
      <c r="BE278" s="122"/>
      <c r="BF278" s="222"/>
      <c r="BG278" s="9"/>
    </row>
    <row r="279" spans="1:59" ht="11.25">
      <c r="A279" s="10">
        <v>276</v>
      </c>
      <c r="B279" s="118">
        <f t="shared" si="13"/>
        <v>92</v>
      </c>
      <c r="C279" s="119" t="str">
        <f>IF(DataInput[[#This Row],[80% BW]]="","",INDEX(MouseList[],MATCH(DataInput[[#This Row],[Mouse '#]],MouseList[Mouse '#],0),MATCH(DataInput[[#Headers],[Tag '#]],MouseList[#Headers],0)))</f>
        <v/>
      </c>
      <c r="D279" s="119" t="str">
        <f>IF(DataInput[[#This Row],[80% BW]]="","",INDEX(MouseList[],MATCH(DataInput[[#This Row],[Mouse '#]],MouseList[Mouse '#],0),MATCH(DataInput[[#Headers],[Sort '#]],MouseList[#Headers],0)))</f>
        <v/>
      </c>
      <c r="E279" s="119" t="str">
        <f>IF(DataInput[[#This Row],[80% BW]]="","",INDEX(MouseList[],MATCH(DataInput[[#This Row],[Mouse '#]],MouseList[Mouse '#],0),MATCH(DataInput[[#Headers],[Group]],MouseList[#Headers],0)))</f>
        <v/>
      </c>
      <c r="F279" s="120" t="str">
        <f t="shared" si="14"/>
        <v>B</v>
      </c>
      <c r="G279" s="121" t="str">
        <f>IFERROR(IF(DataInput[[#This Row],[0]]="",IF(DataInput[[#This Row],[1]]=0,"",DataInput[[#This Row],[1]]*0.8),DataInput[[#This Row],[0]]*0.8),"")</f>
        <v/>
      </c>
      <c r="H279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79" s="215" t="e">
        <f>INDEX(MouseList[],MATCH(DataInput[[#This Row],[Mouse '#]],MouseList[Mouse '#],0),MATCH(DataInput[[#Headers],[Tx ends]],MouseList[#Headers],0))</f>
        <v>#N/A</v>
      </c>
      <c r="J279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79" s="219" t="e">
        <f>INDEX(MouseList[],MATCH(DataInput[[#This Row],[Mouse '#]],MouseList[Mouse '#],0),MATCH(DataInput[[#Headers],[Cage '#]],MouseList[#Headers],0))</f>
        <v>#N/A</v>
      </c>
      <c r="L279" s="123"/>
      <c r="M279" s="158"/>
      <c r="N279" s="122"/>
      <c r="O279" s="122"/>
      <c r="P279" s="122"/>
      <c r="Q279" s="122"/>
      <c r="R279" s="122"/>
      <c r="S279" s="122"/>
      <c r="T279" s="122"/>
      <c r="U279" s="122"/>
      <c r="V279" s="122"/>
      <c r="W279" s="122"/>
      <c r="X279" s="122"/>
      <c r="Y279" s="122"/>
      <c r="Z279" s="122"/>
      <c r="AA279" s="122"/>
      <c r="AB279" s="122"/>
      <c r="AC279" s="122"/>
      <c r="AD279" s="122"/>
      <c r="AE279" s="122"/>
      <c r="AF279" s="122"/>
      <c r="AG279" s="122"/>
      <c r="AH279" s="122"/>
      <c r="AI279" s="122"/>
      <c r="AJ279" s="122"/>
      <c r="AK279" s="122"/>
      <c r="AL279" s="122"/>
      <c r="AM279" s="122"/>
      <c r="AN279" s="122"/>
      <c r="AO279" s="122"/>
      <c r="AP279" s="122"/>
      <c r="AQ279" s="122"/>
      <c r="AR279" s="122"/>
      <c r="AS279" s="143"/>
      <c r="AT279" s="122"/>
      <c r="AU279" s="122"/>
      <c r="AV279" s="122"/>
      <c r="AW279" s="122"/>
      <c r="AX279" s="122"/>
      <c r="AY279" s="122"/>
      <c r="AZ279" s="122"/>
      <c r="BA279" s="122"/>
      <c r="BB279" s="122"/>
      <c r="BC279" s="122"/>
      <c r="BD279" s="122"/>
      <c r="BE279" s="122"/>
      <c r="BF279" s="222"/>
      <c r="BG279" s="9"/>
    </row>
    <row r="280" spans="1:59" ht="11.25">
      <c r="A280" s="10">
        <v>277</v>
      </c>
      <c r="B280" s="118">
        <f t="shared" si="13"/>
        <v>93</v>
      </c>
      <c r="C280" s="119" t="str">
        <f>IF(DataInput[[#This Row],[80% BW]]="","",INDEX(MouseList[],MATCH(DataInput[[#This Row],[Mouse '#]],MouseList[Mouse '#],0),MATCH(DataInput[[#Headers],[Tag '#]],MouseList[#Headers],0)))</f>
        <v/>
      </c>
      <c r="D280" s="119" t="str">
        <f>IF(DataInput[[#This Row],[80% BW]]="","",INDEX(MouseList[],MATCH(DataInput[[#This Row],[Mouse '#]],MouseList[Mouse '#],0),MATCH(DataInput[[#Headers],[Sort '#]],MouseList[#Headers],0)))</f>
        <v/>
      </c>
      <c r="E280" s="119" t="str">
        <f>IF(DataInput[[#This Row],[80% BW]]="","",INDEX(MouseList[],MATCH(DataInput[[#This Row],[Mouse '#]],MouseList[Mouse '#],0),MATCH(DataInput[[#Headers],[Group]],MouseList[#Headers],0)))</f>
        <v/>
      </c>
      <c r="F280" s="120" t="str">
        <f t="shared" si="14"/>
        <v>W</v>
      </c>
      <c r="G280" s="121" t="str">
        <f>IFERROR(IF(DataInput[[#This Row],[0]]="",IF(DataInput[[#This Row],[1]]=0,"",DataInput[[#This Row],[1]]*0.8),DataInput[[#This Row],[0]]*0.8),"")</f>
        <v/>
      </c>
      <c r="H280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80" s="215" t="e">
        <f>INDEX(MouseList[],MATCH(DataInput[[#This Row],[Mouse '#]],MouseList[Mouse '#],0),MATCH(DataInput[[#Headers],[Tx ends]],MouseList[#Headers],0))</f>
        <v>#N/A</v>
      </c>
      <c r="J280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80" s="219" t="e">
        <f>INDEX(MouseList[],MATCH(DataInput[[#This Row],[Mouse '#]],MouseList[Mouse '#],0),MATCH(DataInput[[#Headers],[Cage '#]],MouseList[#Headers],0))</f>
        <v>#N/A</v>
      </c>
      <c r="L280" s="123"/>
      <c r="M280" s="158"/>
      <c r="N280" s="122"/>
      <c r="O280" s="122"/>
      <c r="P280" s="122"/>
      <c r="Q280" s="122"/>
      <c r="R280" s="122"/>
      <c r="S280" s="122"/>
      <c r="T280" s="122"/>
      <c r="U280" s="122"/>
      <c r="V280" s="122"/>
      <c r="W280" s="122"/>
      <c r="X280" s="122"/>
      <c r="Y280" s="122"/>
      <c r="Z280" s="122"/>
      <c r="AA280" s="122"/>
      <c r="AB280" s="122"/>
      <c r="AC280" s="122"/>
      <c r="AD280" s="122"/>
      <c r="AE280" s="122"/>
      <c r="AF280" s="122"/>
      <c r="AG280" s="122"/>
      <c r="AH280" s="122"/>
      <c r="AI280" s="122"/>
      <c r="AJ280" s="122"/>
      <c r="AK280" s="122"/>
      <c r="AL280" s="122"/>
      <c r="AM280" s="122"/>
      <c r="AN280" s="122"/>
      <c r="AO280" s="122"/>
      <c r="AP280" s="122"/>
      <c r="AQ280" s="122"/>
      <c r="AR280" s="122"/>
      <c r="AS280" s="143"/>
      <c r="AT280" s="122"/>
      <c r="AU280" s="122"/>
      <c r="AV280" s="122"/>
      <c r="AW280" s="122"/>
      <c r="AX280" s="122"/>
      <c r="AY280" s="122"/>
      <c r="AZ280" s="122"/>
      <c r="BA280" s="122"/>
      <c r="BB280" s="122"/>
      <c r="BC280" s="122"/>
      <c r="BD280" s="122"/>
      <c r="BE280" s="122"/>
      <c r="BF280" s="222"/>
      <c r="BG280" s="9"/>
    </row>
    <row r="281" spans="1:59" ht="11.25">
      <c r="A281" s="10">
        <v>278</v>
      </c>
      <c r="B281" s="118">
        <f t="shared" si="13"/>
        <v>93</v>
      </c>
      <c r="C281" s="119" t="str">
        <f>IF(DataInput[[#This Row],[80% BW]]="","",INDEX(MouseList[],MATCH(DataInput[[#This Row],[Mouse '#]],MouseList[Mouse '#],0),MATCH(DataInput[[#Headers],[Tag '#]],MouseList[#Headers],0)))</f>
        <v/>
      </c>
      <c r="D281" s="119" t="str">
        <f>IF(DataInput[[#This Row],[80% BW]]="","",INDEX(MouseList[],MATCH(DataInput[[#This Row],[Mouse '#]],MouseList[Mouse '#],0),MATCH(DataInput[[#Headers],[Sort '#]],MouseList[#Headers],0)))</f>
        <v/>
      </c>
      <c r="E281" s="119" t="str">
        <f>IF(DataInput[[#This Row],[80% BW]]="","",INDEX(MouseList[],MATCH(DataInput[[#This Row],[Mouse '#]],MouseList[Mouse '#],0),MATCH(DataInput[[#Headers],[Group]],MouseList[#Headers],0)))</f>
        <v/>
      </c>
      <c r="F281" s="120" t="str">
        <f t="shared" si="14"/>
        <v>A</v>
      </c>
      <c r="G281" s="121" t="str">
        <f>IFERROR(IF(DataInput[[#This Row],[0]]="",IF(DataInput[[#This Row],[1]]=0,"",DataInput[[#This Row],[1]]*0.8),DataInput[[#This Row],[0]]*0.8),"")</f>
        <v/>
      </c>
      <c r="H281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81" s="215" t="e">
        <f>INDEX(MouseList[],MATCH(DataInput[[#This Row],[Mouse '#]],MouseList[Mouse '#],0),MATCH(DataInput[[#Headers],[Tx ends]],MouseList[#Headers],0))</f>
        <v>#N/A</v>
      </c>
      <c r="J281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81" s="219" t="e">
        <f>INDEX(MouseList[],MATCH(DataInput[[#This Row],[Mouse '#]],MouseList[Mouse '#],0),MATCH(DataInput[[#Headers],[Cage '#]],MouseList[#Headers],0))</f>
        <v>#N/A</v>
      </c>
      <c r="L281" s="123"/>
      <c r="M281" s="158"/>
      <c r="N281" s="122"/>
      <c r="O281" s="122"/>
      <c r="P281" s="122"/>
      <c r="Q281" s="122"/>
      <c r="R281" s="122"/>
      <c r="S281" s="122"/>
      <c r="T281" s="122"/>
      <c r="U281" s="122"/>
      <c r="V281" s="122"/>
      <c r="W281" s="122"/>
      <c r="X281" s="122"/>
      <c r="Y281" s="122"/>
      <c r="Z281" s="122"/>
      <c r="AA281" s="122"/>
      <c r="AB281" s="122"/>
      <c r="AC281" s="122"/>
      <c r="AD281" s="122"/>
      <c r="AE281" s="122"/>
      <c r="AF281" s="122"/>
      <c r="AG281" s="122"/>
      <c r="AH281" s="122"/>
      <c r="AI281" s="122"/>
      <c r="AJ281" s="122"/>
      <c r="AK281" s="122"/>
      <c r="AL281" s="122"/>
      <c r="AM281" s="122"/>
      <c r="AN281" s="122"/>
      <c r="AO281" s="122"/>
      <c r="AP281" s="122"/>
      <c r="AQ281" s="122"/>
      <c r="AR281" s="122"/>
      <c r="AS281" s="143"/>
      <c r="AT281" s="122"/>
      <c r="AU281" s="122"/>
      <c r="AV281" s="122"/>
      <c r="AW281" s="122"/>
      <c r="AX281" s="122"/>
      <c r="AY281" s="122"/>
      <c r="AZ281" s="122"/>
      <c r="BA281" s="122"/>
      <c r="BB281" s="122"/>
      <c r="BC281" s="122"/>
      <c r="BD281" s="122"/>
      <c r="BE281" s="122"/>
      <c r="BF281" s="222"/>
      <c r="BG281" s="9"/>
    </row>
    <row r="282" spans="1:59" ht="11.25">
      <c r="A282" s="10">
        <v>279</v>
      </c>
      <c r="B282" s="118">
        <f t="shared" si="13"/>
        <v>93</v>
      </c>
      <c r="C282" s="119" t="str">
        <f>IF(DataInput[[#This Row],[80% BW]]="","",INDEX(MouseList[],MATCH(DataInput[[#This Row],[Mouse '#]],MouseList[Mouse '#],0),MATCH(DataInput[[#Headers],[Tag '#]],MouseList[#Headers],0)))</f>
        <v/>
      </c>
      <c r="D282" s="119" t="str">
        <f>IF(DataInput[[#This Row],[80% BW]]="","",INDEX(MouseList[],MATCH(DataInput[[#This Row],[Mouse '#]],MouseList[Mouse '#],0),MATCH(DataInput[[#Headers],[Sort '#]],MouseList[#Headers],0)))</f>
        <v/>
      </c>
      <c r="E282" s="119" t="str">
        <f>IF(DataInput[[#This Row],[80% BW]]="","",INDEX(MouseList[],MATCH(DataInput[[#This Row],[Mouse '#]],MouseList[Mouse '#],0),MATCH(DataInput[[#Headers],[Group]],MouseList[#Headers],0)))</f>
        <v/>
      </c>
      <c r="F282" s="120" t="str">
        <f t="shared" si="14"/>
        <v>B</v>
      </c>
      <c r="G282" s="121" t="str">
        <f>IFERROR(IF(DataInput[[#This Row],[0]]="",IF(DataInput[[#This Row],[1]]=0,"",DataInput[[#This Row],[1]]*0.8),DataInput[[#This Row],[0]]*0.8),"")</f>
        <v/>
      </c>
      <c r="H282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82" s="215" t="e">
        <f>INDEX(MouseList[],MATCH(DataInput[[#This Row],[Mouse '#]],MouseList[Mouse '#],0),MATCH(DataInput[[#Headers],[Tx ends]],MouseList[#Headers],0))</f>
        <v>#N/A</v>
      </c>
      <c r="J282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82" s="219" t="e">
        <f>INDEX(MouseList[],MATCH(DataInput[[#This Row],[Mouse '#]],MouseList[Mouse '#],0),MATCH(DataInput[[#Headers],[Cage '#]],MouseList[#Headers],0))</f>
        <v>#N/A</v>
      </c>
      <c r="L282" s="123"/>
      <c r="M282" s="158"/>
      <c r="N282" s="122"/>
      <c r="O282" s="122"/>
      <c r="P282" s="122"/>
      <c r="Q282" s="122"/>
      <c r="R282" s="122"/>
      <c r="S282" s="122"/>
      <c r="T282" s="122"/>
      <c r="U282" s="122"/>
      <c r="V282" s="122"/>
      <c r="W282" s="122"/>
      <c r="X282" s="122"/>
      <c r="Y282" s="122"/>
      <c r="Z282" s="122"/>
      <c r="AA282" s="122"/>
      <c r="AB282" s="122"/>
      <c r="AC282" s="122"/>
      <c r="AD282" s="122"/>
      <c r="AE282" s="122"/>
      <c r="AF282" s="122"/>
      <c r="AG282" s="122"/>
      <c r="AH282" s="122"/>
      <c r="AI282" s="122"/>
      <c r="AJ282" s="122"/>
      <c r="AK282" s="122"/>
      <c r="AL282" s="122"/>
      <c r="AM282" s="122"/>
      <c r="AN282" s="122"/>
      <c r="AO282" s="122"/>
      <c r="AP282" s="122"/>
      <c r="AQ282" s="122"/>
      <c r="AR282" s="122"/>
      <c r="AS282" s="143"/>
      <c r="AT282" s="122"/>
      <c r="AU282" s="122"/>
      <c r="AV282" s="122"/>
      <c r="AW282" s="122"/>
      <c r="AX282" s="122"/>
      <c r="AY282" s="122"/>
      <c r="AZ282" s="122"/>
      <c r="BA282" s="122"/>
      <c r="BB282" s="122"/>
      <c r="BC282" s="122"/>
      <c r="BD282" s="122"/>
      <c r="BE282" s="122"/>
      <c r="BF282" s="222"/>
      <c r="BG282" s="9"/>
    </row>
    <row r="283" spans="1:59" ht="11.25">
      <c r="A283" s="10">
        <v>280</v>
      </c>
      <c r="B283" s="118">
        <f t="shared" si="13"/>
        <v>94</v>
      </c>
      <c r="C283" s="119" t="str">
        <f>IF(DataInput[[#This Row],[80% BW]]="","",INDEX(MouseList[],MATCH(DataInput[[#This Row],[Mouse '#]],MouseList[Mouse '#],0),MATCH(DataInput[[#Headers],[Tag '#]],MouseList[#Headers],0)))</f>
        <v/>
      </c>
      <c r="D283" s="119" t="str">
        <f>IF(DataInput[[#This Row],[80% BW]]="","",INDEX(MouseList[],MATCH(DataInput[[#This Row],[Mouse '#]],MouseList[Mouse '#],0),MATCH(DataInput[[#Headers],[Sort '#]],MouseList[#Headers],0)))</f>
        <v/>
      </c>
      <c r="E283" s="119" t="str">
        <f>IF(DataInput[[#This Row],[80% BW]]="","",INDEX(MouseList[],MATCH(DataInput[[#This Row],[Mouse '#]],MouseList[Mouse '#],0),MATCH(DataInput[[#Headers],[Group]],MouseList[#Headers],0)))</f>
        <v/>
      </c>
      <c r="F283" s="120" t="str">
        <f t="shared" si="14"/>
        <v>W</v>
      </c>
      <c r="G283" s="121" t="str">
        <f>IFERROR(IF(DataInput[[#This Row],[0]]="",IF(DataInput[[#This Row],[1]]=0,"",DataInput[[#This Row],[1]]*0.8),DataInput[[#This Row],[0]]*0.8),"")</f>
        <v/>
      </c>
      <c r="H283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83" s="215" t="e">
        <f>INDEX(MouseList[],MATCH(DataInput[[#This Row],[Mouse '#]],MouseList[Mouse '#],0),MATCH(DataInput[[#Headers],[Tx ends]],MouseList[#Headers],0))</f>
        <v>#N/A</v>
      </c>
      <c r="J283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83" s="219" t="e">
        <f>INDEX(MouseList[],MATCH(DataInput[[#This Row],[Mouse '#]],MouseList[Mouse '#],0),MATCH(DataInput[[#Headers],[Cage '#]],MouseList[#Headers],0))</f>
        <v>#N/A</v>
      </c>
      <c r="L283" s="123"/>
      <c r="M283" s="158"/>
      <c r="N283" s="122"/>
      <c r="O283" s="122"/>
      <c r="P283" s="122"/>
      <c r="Q283" s="122"/>
      <c r="R283" s="122"/>
      <c r="S283" s="122"/>
      <c r="T283" s="122"/>
      <c r="U283" s="122"/>
      <c r="V283" s="122"/>
      <c r="W283" s="122"/>
      <c r="X283" s="122"/>
      <c r="Y283" s="122"/>
      <c r="Z283" s="122"/>
      <c r="AA283" s="122"/>
      <c r="AB283" s="122"/>
      <c r="AC283" s="122"/>
      <c r="AD283" s="122"/>
      <c r="AE283" s="122"/>
      <c r="AF283" s="122"/>
      <c r="AG283" s="122"/>
      <c r="AH283" s="122"/>
      <c r="AI283" s="122"/>
      <c r="AJ283" s="122"/>
      <c r="AK283" s="122"/>
      <c r="AL283" s="122"/>
      <c r="AM283" s="122"/>
      <c r="AN283" s="122"/>
      <c r="AO283" s="122"/>
      <c r="AP283" s="122"/>
      <c r="AQ283" s="122"/>
      <c r="AR283" s="122"/>
      <c r="AS283" s="143"/>
      <c r="AT283" s="122"/>
      <c r="AU283" s="122"/>
      <c r="AV283" s="122"/>
      <c r="AW283" s="122"/>
      <c r="AX283" s="122"/>
      <c r="AY283" s="122"/>
      <c r="AZ283" s="122"/>
      <c r="BA283" s="122"/>
      <c r="BB283" s="122"/>
      <c r="BC283" s="122"/>
      <c r="BD283" s="122"/>
      <c r="BE283" s="122"/>
      <c r="BF283" s="222"/>
      <c r="BG283" s="9"/>
    </row>
    <row r="284" spans="1:59" ht="11.25">
      <c r="A284" s="10">
        <v>281</v>
      </c>
      <c r="B284" s="118">
        <f t="shared" si="13"/>
        <v>94</v>
      </c>
      <c r="C284" s="119" t="str">
        <f>IF(DataInput[[#This Row],[80% BW]]="","",INDEX(MouseList[],MATCH(DataInput[[#This Row],[Mouse '#]],MouseList[Mouse '#],0),MATCH(DataInput[[#Headers],[Tag '#]],MouseList[#Headers],0)))</f>
        <v/>
      </c>
      <c r="D284" s="119" t="str">
        <f>IF(DataInput[[#This Row],[80% BW]]="","",INDEX(MouseList[],MATCH(DataInput[[#This Row],[Mouse '#]],MouseList[Mouse '#],0),MATCH(DataInput[[#Headers],[Sort '#]],MouseList[#Headers],0)))</f>
        <v/>
      </c>
      <c r="E284" s="119" t="str">
        <f>IF(DataInput[[#This Row],[80% BW]]="","",INDEX(MouseList[],MATCH(DataInput[[#This Row],[Mouse '#]],MouseList[Mouse '#],0),MATCH(DataInput[[#Headers],[Group]],MouseList[#Headers],0)))</f>
        <v/>
      </c>
      <c r="F284" s="120" t="str">
        <f t="shared" si="14"/>
        <v>A</v>
      </c>
      <c r="G284" s="121" t="str">
        <f>IFERROR(IF(DataInput[[#This Row],[0]]="",IF(DataInput[[#This Row],[1]]=0,"",DataInput[[#This Row],[1]]*0.8),DataInput[[#This Row],[0]]*0.8),"")</f>
        <v/>
      </c>
      <c r="H284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84" s="215" t="e">
        <f>INDEX(MouseList[],MATCH(DataInput[[#This Row],[Mouse '#]],MouseList[Mouse '#],0),MATCH(DataInput[[#Headers],[Tx ends]],MouseList[#Headers],0))</f>
        <v>#N/A</v>
      </c>
      <c r="J284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84" s="219" t="e">
        <f>INDEX(MouseList[],MATCH(DataInput[[#This Row],[Mouse '#]],MouseList[Mouse '#],0),MATCH(DataInput[[#Headers],[Cage '#]],MouseList[#Headers],0))</f>
        <v>#N/A</v>
      </c>
      <c r="L284" s="123"/>
      <c r="M284" s="158"/>
      <c r="N284" s="122"/>
      <c r="O284" s="122"/>
      <c r="P284" s="122"/>
      <c r="Q284" s="122"/>
      <c r="R284" s="122"/>
      <c r="S284" s="122"/>
      <c r="T284" s="122"/>
      <c r="U284" s="122"/>
      <c r="V284" s="122"/>
      <c r="W284" s="122"/>
      <c r="X284" s="122"/>
      <c r="Y284" s="122"/>
      <c r="Z284" s="122"/>
      <c r="AA284" s="122"/>
      <c r="AB284" s="122"/>
      <c r="AC284" s="122"/>
      <c r="AD284" s="122"/>
      <c r="AE284" s="122"/>
      <c r="AF284" s="122"/>
      <c r="AG284" s="122"/>
      <c r="AH284" s="122"/>
      <c r="AI284" s="122"/>
      <c r="AJ284" s="122"/>
      <c r="AK284" s="122"/>
      <c r="AL284" s="122"/>
      <c r="AM284" s="122"/>
      <c r="AN284" s="122"/>
      <c r="AO284" s="122"/>
      <c r="AP284" s="122"/>
      <c r="AQ284" s="122"/>
      <c r="AR284" s="122"/>
      <c r="AS284" s="143"/>
      <c r="AT284" s="122"/>
      <c r="AU284" s="122"/>
      <c r="AV284" s="122"/>
      <c r="AW284" s="122"/>
      <c r="AX284" s="122"/>
      <c r="AY284" s="122"/>
      <c r="AZ284" s="122"/>
      <c r="BA284" s="122"/>
      <c r="BB284" s="122"/>
      <c r="BC284" s="122"/>
      <c r="BD284" s="122"/>
      <c r="BE284" s="122"/>
      <c r="BF284" s="222"/>
      <c r="BG284" s="9"/>
    </row>
    <row r="285" spans="1:59" ht="11.25">
      <c r="A285" s="10">
        <v>282</v>
      </c>
      <c r="B285" s="118">
        <f t="shared" si="13"/>
        <v>94</v>
      </c>
      <c r="C285" s="119" t="str">
        <f>IF(DataInput[[#This Row],[80% BW]]="","",INDEX(MouseList[],MATCH(DataInput[[#This Row],[Mouse '#]],MouseList[Mouse '#],0),MATCH(DataInput[[#Headers],[Tag '#]],MouseList[#Headers],0)))</f>
        <v/>
      </c>
      <c r="D285" s="119" t="str">
        <f>IF(DataInput[[#This Row],[80% BW]]="","",INDEX(MouseList[],MATCH(DataInput[[#This Row],[Mouse '#]],MouseList[Mouse '#],0),MATCH(DataInput[[#Headers],[Sort '#]],MouseList[#Headers],0)))</f>
        <v/>
      </c>
      <c r="E285" s="119" t="str">
        <f>IF(DataInput[[#This Row],[80% BW]]="","",INDEX(MouseList[],MATCH(DataInput[[#This Row],[Mouse '#]],MouseList[Mouse '#],0),MATCH(DataInput[[#Headers],[Group]],MouseList[#Headers],0)))</f>
        <v/>
      </c>
      <c r="F285" s="120" t="str">
        <f t="shared" si="14"/>
        <v>B</v>
      </c>
      <c r="G285" s="121" t="str">
        <f>IFERROR(IF(DataInput[[#This Row],[0]]="",IF(DataInput[[#This Row],[1]]=0,"",DataInput[[#This Row],[1]]*0.8),DataInput[[#This Row],[0]]*0.8),"")</f>
        <v/>
      </c>
      <c r="H285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85" s="215" t="e">
        <f>INDEX(MouseList[],MATCH(DataInput[[#This Row],[Mouse '#]],MouseList[Mouse '#],0),MATCH(DataInput[[#Headers],[Tx ends]],MouseList[#Headers],0))</f>
        <v>#N/A</v>
      </c>
      <c r="J285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85" s="219" t="e">
        <f>INDEX(MouseList[],MATCH(DataInput[[#This Row],[Mouse '#]],MouseList[Mouse '#],0),MATCH(DataInput[[#Headers],[Cage '#]],MouseList[#Headers],0))</f>
        <v>#N/A</v>
      </c>
      <c r="L285" s="123"/>
      <c r="M285" s="158"/>
      <c r="N285" s="122"/>
      <c r="O285" s="122"/>
      <c r="P285" s="122"/>
      <c r="Q285" s="122"/>
      <c r="R285" s="122"/>
      <c r="S285" s="122"/>
      <c r="T285" s="122"/>
      <c r="U285" s="122"/>
      <c r="V285" s="122"/>
      <c r="W285" s="122"/>
      <c r="X285" s="122"/>
      <c r="Y285" s="122"/>
      <c r="Z285" s="122"/>
      <c r="AA285" s="122"/>
      <c r="AB285" s="122"/>
      <c r="AC285" s="122"/>
      <c r="AD285" s="122"/>
      <c r="AE285" s="122"/>
      <c r="AF285" s="122"/>
      <c r="AG285" s="122"/>
      <c r="AH285" s="122"/>
      <c r="AI285" s="122"/>
      <c r="AJ285" s="122"/>
      <c r="AK285" s="122"/>
      <c r="AL285" s="122"/>
      <c r="AM285" s="122"/>
      <c r="AN285" s="122"/>
      <c r="AO285" s="122"/>
      <c r="AP285" s="122"/>
      <c r="AQ285" s="122"/>
      <c r="AR285" s="122"/>
      <c r="AS285" s="143"/>
      <c r="AT285" s="122"/>
      <c r="AU285" s="122"/>
      <c r="AV285" s="122"/>
      <c r="AW285" s="122"/>
      <c r="AX285" s="122"/>
      <c r="AY285" s="122"/>
      <c r="AZ285" s="122"/>
      <c r="BA285" s="122"/>
      <c r="BB285" s="122"/>
      <c r="BC285" s="122"/>
      <c r="BD285" s="122"/>
      <c r="BE285" s="122"/>
      <c r="BF285" s="222"/>
      <c r="BG285" s="9"/>
    </row>
    <row r="286" spans="1:59" ht="11.25">
      <c r="A286" s="10">
        <v>283</v>
      </c>
      <c r="B286" s="118">
        <f t="shared" si="13"/>
        <v>95</v>
      </c>
      <c r="C286" s="119" t="str">
        <f>IF(DataInput[[#This Row],[80% BW]]="","",INDEX(MouseList[],MATCH(DataInput[[#This Row],[Mouse '#]],MouseList[Mouse '#],0),MATCH(DataInput[[#Headers],[Tag '#]],MouseList[#Headers],0)))</f>
        <v/>
      </c>
      <c r="D286" s="119" t="str">
        <f>IF(DataInput[[#This Row],[80% BW]]="","",INDEX(MouseList[],MATCH(DataInput[[#This Row],[Mouse '#]],MouseList[Mouse '#],0),MATCH(DataInput[[#Headers],[Sort '#]],MouseList[#Headers],0)))</f>
        <v/>
      </c>
      <c r="E286" s="119" t="str">
        <f>IF(DataInput[[#This Row],[80% BW]]="","",INDEX(MouseList[],MATCH(DataInput[[#This Row],[Mouse '#]],MouseList[Mouse '#],0),MATCH(DataInput[[#Headers],[Group]],MouseList[#Headers],0)))</f>
        <v/>
      </c>
      <c r="F286" s="120" t="str">
        <f t="shared" si="14"/>
        <v>W</v>
      </c>
      <c r="G286" s="121" t="str">
        <f>IFERROR(IF(DataInput[[#This Row],[0]]="",IF(DataInput[[#This Row],[1]]=0,"",DataInput[[#This Row],[1]]*0.8),DataInput[[#This Row],[0]]*0.8),"")</f>
        <v/>
      </c>
      <c r="H286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86" s="215" t="e">
        <f>INDEX(MouseList[],MATCH(DataInput[[#This Row],[Mouse '#]],MouseList[Mouse '#],0),MATCH(DataInput[[#Headers],[Tx ends]],MouseList[#Headers],0))</f>
        <v>#N/A</v>
      </c>
      <c r="J286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86" s="219" t="e">
        <f>INDEX(MouseList[],MATCH(DataInput[[#This Row],[Mouse '#]],MouseList[Mouse '#],0),MATCH(DataInput[[#Headers],[Cage '#]],MouseList[#Headers],0))</f>
        <v>#N/A</v>
      </c>
      <c r="L286" s="123"/>
      <c r="M286" s="158"/>
      <c r="N286" s="122"/>
      <c r="O286" s="122"/>
      <c r="P286" s="122"/>
      <c r="Q286" s="122"/>
      <c r="R286" s="122"/>
      <c r="S286" s="122"/>
      <c r="T286" s="122"/>
      <c r="U286" s="122"/>
      <c r="V286" s="122"/>
      <c r="W286" s="122"/>
      <c r="X286" s="122"/>
      <c r="Y286" s="122"/>
      <c r="Z286" s="122"/>
      <c r="AA286" s="122"/>
      <c r="AB286" s="122"/>
      <c r="AC286" s="122"/>
      <c r="AD286" s="122"/>
      <c r="AE286" s="122"/>
      <c r="AF286" s="122"/>
      <c r="AG286" s="122"/>
      <c r="AH286" s="122"/>
      <c r="AI286" s="122"/>
      <c r="AJ286" s="122"/>
      <c r="AK286" s="122"/>
      <c r="AL286" s="122"/>
      <c r="AM286" s="122"/>
      <c r="AN286" s="122"/>
      <c r="AO286" s="122"/>
      <c r="AP286" s="122"/>
      <c r="AQ286" s="122"/>
      <c r="AR286" s="122"/>
      <c r="AS286" s="143"/>
      <c r="AT286" s="122"/>
      <c r="AU286" s="122"/>
      <c r="AV286" s="122"/>
      <c r="AW286" s="122"/>
      <c r="AX286" s="122"/>
      <c r="AY286" s="122"/>
      <c r="AZ286" s="122"/>
      <c r="BA286" s="122"/>
      <c r="BB286" s="122"/>
      <c r="BC286" s="122"/>
      <c r="BD286" s="122"/>
      <c r="BE286" s="122"/>
      <c r="BF286" s="222"/>
      <c r="BG286" s="9"/>
    </row>
    <row r="287" spans="1:59" ht="11.25">
      <c r="A287" s="10">
        <v>284</v>
      </c>
      <c r="B287" s="118">
        <f t="shared" si="13"/>
        <v>95</v>
      </c>
      <c r="C287" s="119" t="str">
        <f>IF(DataInput[[#This Row],[80% BW]]="","",INDEX(MouseList[],MATCH(DataInput[[#This Row],[Mouse '#]],MouseList[Mouse '#],0),MATCH(DataInput[[#Headers],[Tag '#]],MouseList[#Headers],0)))</f>
        <v/>
      </c>
      <c r="D287" s="119" t="str">
        <f>IF(DataInput[[#This Row],[80% BW]]="","",INDEX(MouseList[],MATCH(DataInput[[#This Row],[Mouse '#]],MouseList[Mouse '#],0),MATCH(DataInput[[#Headers],[Sort '#]],MouseList[#Headers],0)))</f>
        <v/>
      </c>
      <c r="E287" s="119" t="str">
        <f>IF(DataInput[[#This Row],[80% BW]]="","",INDEX(MouseList[],MATCH(DataInput[[#This Row],[Mouse '#]],MouseList[Mouse '#],0),MATCH(DataInput[[#Headers],[Group]],MouseList[#Headers],0)))</f>
        <v/>
      </c>
      <c r="F287" s="120" t="str">
        <f t="shared" si="14"/>
        <v>A</v>
      </c>
      <c r="G287" s="121" t="str">
        <f>IFERROR(IF(DataInput[[#This Row],[0]]="",IF(DataInput[[#This Row],[1]]=0,"",DataInput[[#This Row],[1]]*0.8),DataInput[[#This Row],[0]]*0.8),"")</f>
        <v/>
      </c>
      <c r="H287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87" s="215" t="e">
        <f>INDEX(MouseList[],MATCH(DataInput[[#This Row],[Mouse '#]],MouseList[Mouse '#],0),MATCH(DataInput[[#Headers],[Tx ends]],MouseList[#Headers],0))</f>
        <v>#N/A</v>
      </c>
      <c r="J287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87" s="219" t="e">
        <f>INDEX(MouseList[],MATCH(DataInput[[#This Row],[Mouse '#]],MouseList[Mouse '#],0),MATCH(DataInput[[#Headers],[Cage '#]],MouseList[#Headers],0))</f>
        <v>#N/A</v>
      </c>
      <c r="L287" s="123"/>
      <c r="M287" s="158"/>
      <c r="N287" s="122"/>
      <c r="O287" s="122"/>
      <c r="P287" s="122"/>
      <c r="Q287" s="122"/>
      <c r="R287" s="122"/>
      <c r="S287" s="122"/>
      <c r="T287" s="122"/>
      <c r="U287" s="122"/>
      <c r="V287" s="122"/>
      <c r="W287" s="122"/>
      <c r="X287" s="122"/>
      <c r="Y287" s="122"/>
      <c r="Z287" s="122"/>
      <c r="AA287" s="122"/>
      <c r="AB287" s="122"/>
      <c r="AC287" s="122"/>
      <c r="AD287" s="122"/>
      <c r="AE287" s="122"/>
      <c r="AF287" s="122"/>
      <c r="AG287" s="122"/>
      <c r="AH287" s="122"/>
      <c r="AI287" s="122"/>
      <c r="AJ287" s="122"/>
      <c r="AK287" s="122"/>
      <c r="AL287" s="122"/>
      <c r="AM287" s="122"/>
      <c r="AN287" s="122"/>
      <c r="AO287" s="122"/>
      <c r="AP287" s="122"/>
      <c r="AQ287" s="122"/>
      <c r="AR287" s="122"/>
      <c r="AS287" s="143"/>
      <c r="AT287" s="122"/>
      <c r="AU287" s="122"/>
      <c r="AV287" s="122"/>
      <c r="AW287" s="122"/>
      <c r="AX287" s="122"/>
      <c r="AY287" s="122"/>
      <c r="AZ287" s="122"/>
      <c r="BA287" s="122"/>
      <c r="BB287" s="122"/>
      <c r="BC287" s="122"/>
      <c r="BD287" s="122"/>
      <c r="BE287" s="122"/>
      <c r="BF287" s="222"/>
      <c r="BG287" s="9"/>
    </row>
    <row r="288" spans="1:59" ht="11.25">
      <c r="A288" s="10">
        <v>285</v>
      </c>
      <c r="B288" s="118">
        <f t="shared" si="13"/>
        <v>95</v>
      </c>
      <c r="C288" s="119" t="str">
        <f>IF(DataInput[[#This Row],[80% BW]]="","",INDEX(MouseList[],MATCH(DataInput[[#This Row],[Mouse '#]],MouseList[Mouse '#],0),MATCH(DataInput[[#Headers],[Tag '#]],MouseList[#Headers],0)))</f>
        <v/>
      </c>
      <c r="D288" s="119" t="str">
        <f>IF(DataInput[[#This Row],[80% BW]]="","",INDEX(MouseList[],MATCH(DataInput[[#This Row],[Mouse '#]],MouseList[Mouse '#],0),MATCH(DataInput[[#Headers],[Sort '#]],MouseList[#Headers],0)))</f>
        <v/>
      </c>
      <c r="E288" s="119" t="str">
        <f>IF(DataInput[[#This Row],[80% BW]]="","",INDEX(MouseList[],MATCH(DataInput[[#This Row],[Mouse '#]],MouseList[Mouse '#],0),MATCH(DataInput[[#Headers],[Group]],MouseList[#Headers],0)))</f>
        <v/>
      </c>
      <c r="F288" s="120" t="str">
        <f t="shared" si="14"/>
        <v>B</v>
      </c>
      <c r="G288" s="121" t="str">
        <f>IFERROR(IF(DataInput[[#This Row],[0]]="",IF(DataInput[[#This Row],[1]]=0,"",DataInput[[#This Row],[1]]*0.8),DataInput[[#This Row],[0]]*0.8),"")</f>
        <v/>
      </c>
      <c r="H288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88" s="215" t="e">
        <f>INDEX(MouseList[],MATCH(DataInput[[#This Row],[Mouse '#]],MouseList[Mouse '#],0),MATCH(DataInput[[#Headers],[Tx ends]],MouseList[#Headers],0))</f>
        <v>#N/A</v>
      </c>
      <c r="J288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88" s="219" t="e">
        <f>INDEX(MouseList[],MATCH(DataInput[[#This Row],[Mouse '#]],MouseList[Mouse '#],0),MATCH(DataInput[[#Headers],[Cage '#]],MouseList[#Headers],0))</f>
        <v>#N/A</v>
      </c>
      <c r="L288" s="123"/>
      <c r="M288" s="158"/>
      <c r="N288" s="122"/>
      <c r="O288" s="122"/>
      <c r="P288" s="122"/>
      <c r="Q288" s="122"/>
      <c r="R288" s="122"/>
      <c r="S288" s="122"/>
      <c r="T288" s="122"/>
      <c r="U288" s="122"/>
      <c r="V288" s="122"/>
      <c r="W288" s="122"/>
      <c r="X288" s="122"/>
      <c r="Y288" s="122"/>
      <c r="Z288" s="122"/>
      <c r="AA288" s="122"/>
      <c r="AB288" s="122"/>
      <c r="AC288" s="122"/>
      <c r="AD288" s="122"/>
      <c r="AE288" s="122"/>
      <c r="AF288" s="122"/>
      <c r="AG288" s="122"/>
      <c r="AH288" s="122"/>
      <c r="AI288" s="122"/>
      <c r="AJ288" s="122"/>
      <c r="AK288" s="122"/>
      <c r="AL288" s="122"/>
      <c r="AM288" s="122"/>
      <c r="AN288" s="122"/>
      <c r="AO288" s="122"/>
      <c r="AP288" s="122"/>
      <c r="AQ288" s="122"/>
      <c r="AR288" s="122"/>
      <c r="AS288" s="143"/>
      <c r="AT288" s="122"/>
      <c r="AU288" s="122"/>
      <c r="AV288" s="122"/>
      <c r="AW288" s="122"/>
      <c r="AX288" s="122"/>
      <c r="AY288" s="122"/>
      <c r="AZ288" s="122"/>
      <c r="BA288" s="122"/>
      <c r="BB288" s="122"/>
      <c r="BC288" s="122"/>
      <c r="BD288" s="122"/>
      <c r="BE288" s="122"/>
      <c r="BF288" s="222"/>
      <c r="BG288" s="9"/>
    </row>
    <row r="289" spans="1:59" ht="11.25">
      <c r="A289" s="10">
        <v>286</v>
      </c>
      <c r="B289" s="118">
        <f t="shared" si="13"/>
        <v>96</v>
      </c>
      <c r="C289" s="119" t="str">
        <f>IF(DataInput[[#This Row],[80% BW]]="","",INDEX(MouseList[],MATCH(DataInput[[#This Row],[Mouse '#]],MouseList[Mouse '#],0),MATCH(DataInput[[#Headers],[Tag '#]],MouseList[#Headers],0)))</f>
        <v/>
      </c>
      <c r="D289" s="119" t="str">
        <f>IF(DataInput[[#This Row],[80% BW]]="","",INDEX(MouseList[],MATCH(DataInput[[#This Row],[Mouse '#]],MouseList[Mouse '#],0),MATCH(DataInput[[#Headers],[Sort '#]],MouseList[#Headers],0)))</f>
        <v/>
      </c>
      <c r="E289" s="119" t="str">
        <f>IF(DataInput[[#This Row],[80% BW]]="","",INDEX(MouseList[],MATCH(DataInput[[#This Row],[Mouse '#]],MouseList[Mouse '#],0),MATCH(DataInput[[#Headers],[Group]],MouseList[#Headers],0)))</f>
        <v/>
      </c>
      <c r="F289" s="120" t="str">
        <f t="shared" si="14"/>
        <v>W</v>
      </c>
      <c r="G289" s="121" t="str">
        <f>IFERROR(IF(DataInput[[#This Row],[0]]="",IF(DataInput[[#This Row],[1]]=0,"",DataInput[[#This Row],[1]]*0.8),DataInput[[#This Row],[0]]*0.8),"")</f>
        <v/>
      </c>
      <c r="H289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89" s="215" t="e">
        <f>INDEX(MouseList[],MATCH(DataInput[[#This Row],[Mouse '#]],MouseList[Mouse '#],0),MATCH(DataInput[[#Headers],[Tx ends]],MouseList[#Headers],0))</f>
        <v>#N/A</v>
      </c>
      <c r="J289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89" s="219" t="e">
        <f>INDEX(MouseList[],MATCH(DataInput[[#This Row],[Mouse '#]],MouseList[Mouse '#],0),MATCH(DataInput[[#Headers],[Cage '#]],MouseList[#Headers],0))</f>
        <v>#N/A</v>
      </c>
      <c r="L289" s="123"/>
      <c r="M289" s="158"/>
      <c r="N289" s="122"/>
      <c r="O289" s="122"/>
      <c r="P289" s="122"/>
      <c r="Q289" s="122"/>
      <c r="R289" s="122"/>
      <c r="S289" s="122"/>
      <c r="T289" s="122"/>
      <c r="U289" s="122"/>
      <c r="V289" s="122"/>
      <c r="W289" s="122"/>
      <c r="X289" s="122"/>
      <c r="Y289" s="122"/>
      <c r="Z289" s="122"/>
      <c r="AA289" s="122"/>
      <c r="AB289" s="122"/>
      <c r="AC289" s="122"/>
      <c r="AD289" s="122"/>
      <c r="AE289" s="122"/>
      <c r="AF289" s="122"/>
      <c r="AG289" s="122"/>
      <c r="AH289" s="122"/>
      <c r="AI289" s="122"/>
      <c r="AJ289" s="122"/>
      <c r="AK289" s="122"/>
      <c r="AL289" s="122"/>
      <c r="AM289" s="122"/>
      <c r="AN289" s="122"/>
      <c r="AO289" s="122"/>
      <c r="AP289" s="122"/>
      <c r="AQ289" s="122"/>
      <c r="AR289" s="122"/>
      <c r="AS289" s="143"/>
      <c r="AT289" s="122"/>
      <c r="AU289" s="122"/>
      <c r="AV289" s="122"/>
      <c r="AW289" s="122"/>
      <c r="AX289" s="122"/>
      <c r="AY289" s="122"/>
      <c r="AZ289" s="122"/>
      <c r="BA289" s="122"/>
      <c r="BB289" s="122"/>
      <c r="BC289" s="122"/>
      <c r="BD289" s="122"/>
      <c r="BE289" s="122"/>
      <c r="BF289" s="222"/>
      <c r="BG289" s="9"/>
    </row>
    <row r="290" spans="1:59" ht="11.25">
      <c r="A290" s="10">
        <v>287</v>
      </c>
      <c r="B290" s="118">
        <f t="shared" si="13"/>
        <v>96</v>
      </c>
      <c r="C290" s="119" t="str">
        <f>IF(DataInput[[#This Row],[80% BW]]="","",INDEX(MouseList[],MATCH(DataInput[[#This Row],[Mouse '#]],MouseList[Mouse '#],0),MATCH(DataInput[[#Headers],[Tag '#]],MouseList[#Headers],0)))</f>
        <v/>
      </c>
      <c r="D290" s="119" t="str">
        <f>IF(DataInput[[#This Row],[80% BW]]="","",INDEX(MouseList[],MATCH(DataInput[[#This Row],[Mouse '#]],MouseList[Mouse '#],0),MATCH(DataInput[[#Headers],[Sort '#]],MouseList[#Headers],0)))</f>
        <v/>
      </c>
      <c r="E290" s="119" t="str">
        <f>IF(DataInput[[#This Row],[80% BW]]="","",INDEX(MouseList[],MATCH(DataInput[[#This Row],[Mouse '#]],MouseList[Mouse '#],0),MATCH(DataInput[[#Headers],[Group]],MouseList[#Headers],0)))</f>
        <v/>
      </c>
      <c r="F290" s="120" t="str">
        <f t="shared" si="14"/>
        <v>A</v>
      </c>
      <c r="G290" s="121" t="str">
        <f>IFERROR(IF(DataInput[[#This Row],[0]]="",IF(DataInput[[#This Row],[1]]=0,"",DataInput[[#This Row],[1]]*0.8),DataInput[[#This Row],[0]]*0.8),"")</f>
        <v/>
      </c>
      <c r="H290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90" s="215" t="e">
        <f>INDEX(MouseList[],MATCH(DataInput[[#This Row],[Mouse '#]],MouseList[Mouse '#],0),MATCH(DataInput[[#Headers],[Tx ends]],MouseList[#Headers],0))</f>
        <v>#N/A</v>
      </c>
      <c r="J290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90" s="219" t="e">
        <f>INDEX(MouseList[],MATCH(DataInput[[#This Row],[Mouse '#]],MouseList[Mouse '#],0),MATCH(DataInput[[#Headers],[Cage '#]],MouseList[#Headers],0))</f>
        <v>#N/A</v>
      </c>
      <c r="L290" s="123"/>
      <c r="M290" s="225"/>
      <c r="N290" s="122"/>
      <c r="O290" s="122"/>
      <c r="P290" s="122"/>
      <c r="Q290" s="122"/>
      <c r="R290" s="122"/>
      <c r="S290" s="122"/>
      <c r="T290" s="122"/>
      <c r="U290" s="122"/>
      <c r="V290" s="122"/>
      <c r="W290" s="122"/>
      <c r="X290" s="122"/>
      <c r="Y290" s="122"/>
      <c r="Z290" s="122"/>
      <c r="AA290" s="122"/>
      <c r="AB290" s="122"/>
      <c r="AC290" s="122"/>
      <c r="AD290" s="122"/>
      <c r="AE290" s="122"/>
      <c r="AF290" s="122"/>
      <c r="AG290" s="122"/>
      <c r="AH290" s="122"/>
      <c r="AI290" s="122"/>
      <c r="AJ290" s="122"/>
      <c r="AK290" s="122"/>
      <c r="AL290" s="122"/>
      <c r="AM290" s="122"/>
      <c r="AN290" s="122"/>
      <c r="AO290" s="122"/>
      <c r="AP290" s="122"/>
      <c r="AQ290" s="122"/>
      <c r="AR290" s="122"/>
      <c r="AS290" s="143"/>
      <c r="AT290" s="122"/>
      <c r="AU290" s="122"/>
      <c r="AV290" s="122"/>
      <c r="AW290" s="122"/>
      <c r="AX290" s="122"/>
      <c r="AY290" s="122"/>
      <c r="AZ290" s="122"/>
      <c r="BA290" s="122"/>
      <c r="BB290" s="122"/>
      <c r="BC290" s="122"/>
      <c r="BD290" s="122"/>
      <c r="BE290" s="122"/>
      <c r="BF290" s="222"/>
      <c r="BG290" s="9"/>
    </row>
    <row r="291" spans="1:59" ht="11.25">
      <c r="A291" s="10">
        <v>288</v>
      </c>
      <c r="B291" s="118">
        <f t="shared" si="13"/>
        <v>96</v>
      </c>
      <c r="C291" s="119" t="str">
        <f>IF(DataInput[[#This Row],[80% BW]]="","",INDEX(MouseList[],MATCH(DataInput[[#This Row],[Mouse '#]],MouseList[Mouse '#],0),MATCH(DataInput[[#Headers],[Tag '#]],MouseList[#Headers],0)))</f>
        <v/>
      </c>
      <c r="D291" s="119" t="str">
        <f>IF(DataInput[[#This Row],[80% BW]]="","",INDEX(MouseList[],MATCH(DataInput[[#This Row],[Mouse '#]],MouseList[Mouse '#],0),MATCH(DataInput[[#Headers],[Sort '#]],MouseList[#Headers],0)))</f>
        <v/>
      </c>
      <c r="E291" s="119" t="str">
        <f>IF(DataInput[[#This Row],[80% BW]]="","",INDEX(MouseList[],MATCH(DataInput[[#This Row],[Mouse '#]],MouseList[Mouse '#],0),MATCH(DataInput[[#Headers],[Group]],MouseList[#Headers],0)))</f>
        <v/>
      </c>
      <c r="F291" s="120" t="str">
        <f t="shared" si="14"/>
        <v>B</v>
      </c>
      <c r="G291" s="121" t="str">
        <f>IFERROR(IF(DataInput[[#This Row],[0]]="",IF(DataInput[[#This Row],[1]]=0,"",DataInput[[#This Row],[1]]*0.8),DataInput[[#This Row],[0]]*0.8),"")</f>
        <v/>
      </c>
      <c r="H291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91" s="215" t="e">
        <f>INDEX(MouseList[],MATCH(DataInput[[#This Row],[Mouse '#]],MouseList[Mouse '#],0),MATCH(DataInput[[#Headers],[Tx ends]],MouseList[#Headers],0))</f>
        <v>#N/A</v>
      </c>
      <c r="J291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91" s="219" t="e">
        <f>INDEX(MouseList[],MATCH(DataInput[[#This Row],[Mouse '#]],MouseList[Mouse '#],0),MATCH(DataInput[[#Headers],[Cage '#]],MouseList[#Headers],0))</f>
        <v>#N/A</v>
      </c>
      <c r="L291" s="123"/>
      <c r="M291" s="225"/>
      <c r="N291" s="122"/>
      <c r="O291" s="122"/>
      <c r="P291" s="122"/>
      <c r="Q291" s="122"/>
      <c r="R291" s="122"/>
      <c r="S291" s="122"/>
      <c r="T291" s="122"/>
      <c r="U291" s="122"/>
      <c r="V291" s="122"/>
      <c r="W291" s="122"/>
      <c r="X291" s="122"/>
      <c r="Y291" s="122"/>
      <c r="Z291" s="122"/>
      <c r="AA291" s="122"/>
      <c r="AB291" s="122"/>
      <c r="AC291" s="122"/>
      <c r="AD291" s="122"/>
      <c r="AE291" s="122"/>
      <c r="AF291" s="122"/>
      <c r="AG291" s="122"/>
      <c r="AH291" s="122"/>
      <c r="AI291" s="122"/>
      <c r="AJ291" s="122"/>
      <c r="AK291" s="122"/>
      <c r="AL291" s="122"/>
      <c r="AM291" s="122"/>
      <c r="AN291" s="122"/>
      <c r="AO291" s="122"/>
      <c r="AP291" s="122"/>
      <c r="AQ291" s="122"/>
      <c r="AR291" s="122"/>
      <c r="AS291" s="143"/>
      <c r="AT291" s="122"/>
      <c r="AU291" s="122"/>
      <c r="AV291" s="122"/>
      <c r="AW291" s="122"/>
      <c r="AX291" s="122"/>
      <c r="AY291" s="122"/>
      <c r="AZ291" s="122"/>
      <c r="BA291" s="122"/>
      <c r="BB291" s="122"/>
      <c r="BC291" s="122"/>
      <c r="BD291" s="122"/>
      <c r="BE291" s="122"/>
      <c r="BF291" s="222"/>
      <c r="BG291" s="9"/>
    </row>
    <row r="292" spans="1:59" ht="11.25">
      <c r="A292" s="10">
        <v>289</v>
      </c>
      <c r="B292" s="118">
        <f t="shared" si="13"/>
        <v>97</v>
      </c>
      <c r="C292" s="119" t="str">
        <f>IF(DataInput[[#This Row],[80% BW]]="","",INDEX(MouseList[],MATCH(DataInput[[#This Row],[Mouse '#]],MouseList[Mouse '#],0),MATCH(DataInput[[#Headers],[Tag '#]],MouseList[#Headers],0)))</f>
        <v/>
      </c>
      <c r="D292" s="119" t="str">
        <f>IF(DataInput[[#This Row],[80% BW]]="","",INDEX(MouseList[],MATCH(DataInput[[#This Row],[Mouse '#]],MouseList[Mouse '#],0),MATCH(DataInput[[#Headers],[Sort '#]],MouseList[#Headers],0)))</f>
        <v/>
      </c>
      <c r="E292" s="119" t="str">
        <f>IF(DataInput[[#This Row],[80% BW]]="","",INDEX(MouseList[],MATCH(DataInput[[#This Row],[Mouse '#]],MouseList[Mouse '#],0),MATCH(DataInput[[#Headers],[Group]],MouseList[#Headers],0)))</f>
        <v/>
      </c>
      <c r="F292" s="120" t="str">
        <f t="shared" si="14"/>
        <v>W</v>
      </c>
      <c r="G292" s="121" t="str">
        <f>IFERROR(IF(DataInput[[#This Row],[0]]="",IF(DataInput[[#This Row],[1]]=0,"",DataInput[[#This Row],[1]]*0.8),DataInput[[#This Row],[0]]*0.8),"")</f>
        <v/>
      </c>
      <c r="H292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92" s="215" t="e">
        <f>INDEX(MouseList[],MATCH(DataInput[[#This Row],[Mouse '#]],MouseList[Mouse '#],0),MATCH(DataInput[[#Headers],[Tx ends]],MouseList[#Headers],0))</f>
        <v>#N/A</v>
      </c>
      <c r="J292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92" s="219" t="e">
        <f>INDEX(MouseList[],MATCH(DataInput[[#This Row],[Mouse '#]],MouseList[Mouse '#],0),MATCH(DataInput[[#Headers],[Cage '#]],MouseList[#Headers],0))</f>
        <v>#N/A</v>
      </c>
      <c r="L292" s="123" t="s">
        <v>261</v>
      </c>
      <c r="M292" s="225"/>
      <c r="N292" s="122"/>
      <c r="O292" s="122"/>
      <c r="P292" s="122"/>
      <c r="Q292" s="122"/>
      <c r="R292" s="122"/>
      <c r="S292" s="122"/>
      <c r="T292" s="122"/>
      <c r="U292" s="122"/>
      <c r="V292" s="122"/>
      <c r="W292" s="122"/>
      <c r="X292" s="122"/>
      <c r="Y292" s="122"/>
      <c r="Z292" s="122"/>
      <c r="AA292" s="122"/>
      <c r="AB292" s="122"/>
      <c r="AC292" s="122"/>
      <c r="AD292" s="122"/>
      <c r="AE292" s="122"/>
      <c r="AF292" s="122"/>
      <c r="AG292" s="122"/>
      <c r="AH292" s="122"/>
      <c r="AI292" s="122"/>
      <c r="AJ292" s="122"/>
      <c r="AK292" s="122"/>
      <c r="AL292" s="122"/>
      <c r="AM292" s="122"/>
      <c r="AN292" s="122"/>
      <c r="AO292" s="122"/>
      <c r="AP292" s="122"/>
      <c r="AQ292" s="122"/>
      <c r="AR292" s="122"/>
      <c r="AS292" s="143"/>
      <c r="AT292" s="122"/>
      <c r="AU292" s="122"/>
      <c r="AV292" s="122"/>
      <c r="AW292" s="122"/>
      <c r="AX292" s="122"/>
      <c r="AY292" s="122"/>
      <c r="AZ292" s="122"/>
      <c r="BA292" s="122"/>
      <c r="BB292" s="122"/>
      <c r="BC292" s="122"/>
      <c r="BD292" s="122"/>
      <c r="BE292" s="122"/>
      <c r="BF292" s="222"/>
      <c r="BG292" s="9"/>
    </row>
    <row r="293" spans="1:59" ht="11.25">
      <c r="A293" s="10">
        <v>290</v>
      </c>
      <c r="B293" s="118">
        <f t="shared" si="13"/>
        <v>97</v>
      </c>
      <c r="C293" s="119" t="str">
        <f>IF(DataInput[[#This Row],[80% BW]]="","",INDEX(MouseList[],MATCH(DataInput[[#This Row],[Mouse '#]],MouseList[Mouse '#],0),MATCH(DataInput[[#Headers],[Tag '#]],MouseList[#Headers],0)))</f>
        <v/>
      </c>
      <c r="D293" s="119" t="str">
        <f>IF(DataInput[[#This Row],[80% BW]]="","",INDEX(MouseList[],MATCH(DataInput[[#This Row],[Mouse '#]],MouseList[Mouse '#],0),MATCH(DataInput[[#Headers],[Sort '#]],MouseList[#Headers],0)))</f>
        <v/>
      </c>
      <c r="E293" s="119" t="str">
        <f>IF(DataInput[[#This Row],[80% BW]]="","",INDEX(MouseList[],MATCH(DataInput[[#This Row],[Mouse '#]],MouseList[Mouse '#],0),MATCH(DataInput[[#Headers],[Group]],MouseList[#Headers],0)))</f>
        <v/>
      </c>
      <c r="F293" s="120" t="str">
        <f t="shared" si="14"/>
        <v>A</v>
      </c>
      <c r="G293" s="121" t="str">
        <f>IFERROR(IF(DataInput[[#This Row],[0]]="",IF(DataInput[[#This Row],[1]]=0,"",DataInput[[#This Row],[1]]*0.8),DataInput[[#This Row],[0]]*0.8),"")</f>
        <v/>
      </c>
      <c r="H293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93" s="215" t="e">
        <f>INDEX(MouseList[],MATCH(DataInput[[#This Row],[Mouse '#]],MouseList[Mouse '#],0),MATCH(DataInput[[#Headers],[Tx ends]],MouseList[#Headers],0))</f>
        <v>#N/A</v>
      </c>
      <c r="J293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93" s="219" t="e">
        <f>INDEX(MouseList[],MATCH(DataInput[[#This Row],[Mouse '#]],MouseList[Mouse '#],0),MATCH(DataInput[[#Headers],[Cage '#]],MouseList[#Headers],0))</f>
        <v>#N/A</v>
      </c>
      <c r="L293" s="123" t="s">
        <v>261</v>
      </c>
      <c r="M293" s="225"/>
      <c r="N293" s="122"/>
      <c r="O293" s="122"/>
      <c r="P293" s="122"/>
      <c r="Q293" s="122"/>
      <c r="R293" s="122"/>
      <c r="S293" s="122"/>
      <c r="T293" s="122"/>
      <c r="U293" s="122"/>
      <c r="V293" s="122"/>
      <c r="W293" s="122"/>
      <c r="X293" s="122"/>
      <c r="Y293" s="122"/>
      <c r="Z293" s="122"/>
      <c r="AA293" s="122"/>
      <c r="AB293" s="122"/>
      <c r="AC293" s="122"/>
      <c r="AD293" s="122"/>
      <c r="AE293" s="122"/>
      <c r="AF293" s="122"/>
      <c r="AG293" s="122"/>
      <c r="AH293" s="122"/>
      <c r="AI293" s="122"/>
      <c r="AJ293" s="122"/>
      <c r="AK293" s="122"/>
      <c r="AL293" s="122"/>
      <c r="AM293" s="122"/>
      <c r="AN293" s="122"/>
      <c r="AO293" s="122"/>
      <c r="AP293" s="122"/>
      <c r="AQ293" s="122"/>
      <c r="AR293" s="122"/>
      <c r="AS293" s="143"/>
      <c r="AT293" s="122"/>
      <c r="AU293" s="122"/>
      <c r="AV293" s="122"/>
      <c r="AW293" s="122"/>
      <c r="AX293" s="122"/>
      <c r="AY293" s="122"/>
      <c r="AZ293" s="122"/>
      <c r="BA293" s="122"/>
      <c r="BB293" s="122"/>
      <c r="BC293" s="122"/>
      <c r="BD293" s="122"/>
      <c r="BE293" s="122"/>
      <c r="BF293" s="222"/>
      <c r="BG293" s="9"/>
    </row>
    <row r="294" spans="1:59" ht="11.25">
      <c r="A294" s="10">
        <v>291</v>
      </c>
      <c r="B294" s="118">
        <f t="shared" si="13"/>
        <v>97</v>
      </c>
      <c r="C294" s="119" t="str">
        <f>IF(DataInput[[#This Row],[80% BW]]="","",INDEX(MouseList[],MATCH(DataInput[[#This Row],[Mouse '#]],MouseList[Mouse '#],0),MATCH(DataInput[[#Headers],[Tag '#]],MouseList[#Headers],0)))</f>
        <v/>
      </c>
      <c r="D294" s="119" t="str">
        <f>IF(DataInput[[#This Row],[80% BW]]="","",INDEX(MouseList[],MATCH(DataInput[[#This Row],[Mouse '#]],MouseList[Mouse '#],0),MATCH(DataInput[[#Headers],[Sort '#]],MouseList[#Headers],0)))</f>
        <v/>
      </c>
      <c r="E294" s="119" t="str">
        <f>IF(DataInput[[#This Row],[80% BW]]="","",INDEX(MouseList[],MATCH(DataInput[[#This Row],[Mouse '#]],MouseList[Mouse '#],0),MATCH(DataInput[[#Headers],[Group]],MouseList[#Headers],0)))</f>
        <v/>
      </c>
      <c r="F294" s="120" t="str">
        <f t="shared" si="14"/>
        <v>B</v>
      </c>
      <c r="G294" s="121" t="str">
        <f>IFERROR(IF(DataInput[[#This Row],[0]]="",IF(DataInput[[#This Row],[1]]=0,"",DataInput[[#This Row],[1]]*0.8),DataInput[[#This Row],[0]]*0.8),"")</f>
        <v/>
      </c>
      <c r="H294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94" s="215" t="e">
        <f>INDEX(MouseList[],MATCH(DataInput[[#This Row],[Mouse '#]],MouseList[Mouse '#],0),MATCH(DataInput[[#Headers],[Tx ends]],MouseList[#Headers],0))</f>
        <v>#N/A</v>
      </c>
      <c r="J294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94" s="219" t="e">
        <f>INDEX(MouseList[],MATCH(DataInput[[#This Row],[Mouse '#]],MouseList[Mouse '#],0),MATCH(DataInput[[#Headers],[Cage '#]],MouseList[#Headers],0))</f>
        <v>#N/A</v>
      </c>
      <c r="L294" s="123" t="s">
        <v>261</v>
      </c>
      <c r="M294" s="225"/>
      <c r="N294" s="122"/>
      <c r="O294" s="122"/>
      <c r="P294" s="122"/>
      <c r="Q294" s="122"/>
      <c r="R294" s="122"/>
      <c r="S294" s="122"/>
      <c r="T294" s="122"/>
      <c r="U294" s="122"/>
      <c r="V294" s="122"/>
      <c r="W294" s="122"/>
      <c r="X294" s="122"/>
      <c r="Y294" s="122"/>
      <c r="Z294" s="122"/>
      <c r="AA294" s="122"/>
      <c r="AB294" s="122"/>
      <c r="AC294" s="122"/>
      <c r="AD294" s="122"/>
      <c r="AE294" s="122"/>
      <c r="AF294" s="122"/>
      <c r="AG294" s="122"/>
      <c r="AH294" s="122"/>
      <c r="AI294" s="122"/>
      <c r="AJ294" s="122"/>
      <c r="AK294" s="122"/>
      <c r="AL294" s="122"/>
      <c r="AM294" s="122"/>
      <c r="AN294" s="122"/>
      <c r="AO294" s="122"/>
      <c r="AP294" s="122"/>
      <c r="AQ294" s="122"/>
      <c r="AR294" s="122"/>
      <c r="AS294" s="143"/>
      <c r="AT294" s="122"/>
      <c r="AU294" s="122"/>
      <c r="AV294" s="122"/>
      <c r="AW294" s="122"/>
      <c r="AX294" s="122"/>
      <c r="AY294" s="122"/>
      <c r="AZ294" s="122"/>
      <c r="BA294" s="122"/>
      <c r="BB294" s="122"/>
      <c r="BC294" s="122"/>
      <c r="BD294" s="122"/>
      <c r="BE294" s="122"/>
      <c r="BF294" s="222"/>
      <c r="BG294" s="9"/>
    </row>
    <row r="295" spans="1:59" ht="11.25">
      <c r="A295" s="10">
        <v>292</v>
      </c>
      <c r="B295" s="118">
        <f t="shared" si="13"/>
        <v>98</v>
      </c>
      <c r="C295" s="119" t="str">
        <f>IF(DataInput[[#This Row],[80% BW]]="","",INDEX(MouseList[],MATCH(DataInput[[#This Row],[Mouse '#]],MouseList[Mouse '#],0),MATCH(DataInput[[#Headers],[Tag '#]],MouseList[#Headers],0)))</f>
        <v/>
      </c>
      <c r="D295" s="119" t="str">
        <f>IF(DataInput[[#This Row],[80% BW]]="","",INDEX(MouseList[],MATCH(DataInput[[#This Row],[Mouse '#]],MouseList[Mouse '#],0),MATCH(DataInput[[#Headers],[Sort '#]],MouseList[#Headers],0)))</f>
        <v/>
      </c>
      <c r="E295" s="119" t="str">
        <f>IF(DataInput[[#This Row],[80% BW]]="","",INDEX(MouseList[],MATCH(DataInput[[#This Row],[Mouse '#]],MouseList[Mouse '#],0),MATCH(DataInput[[#Headers],[Group]],MouseList[#Headers],0)))</f>
        <v/>
      </c>
      <c r="F295" s="120" t="str">
        <f t="shared" si="14"/>
        <v>W</v>
      </c>
      <c r="G295" s="121" t="str">
        <f>IFERROR(IF(DataInput[[#This Row],[0]]="",IF(DataInput[[#This Row],[1]]=0,"",DataInput[[#This Row],[1]]*0.8),DataInput[[#This Row],[0]]*0.8),"")</f>
        <v/>
      </c>
      <c r="H295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95" s="215" t="e">
        <f>INDEX(MouseList[],MATCH(DataInput[[#This Row],[Mouse '#]],MouseList[Mouse '#],0),MATCH(DataInput[[#Headers],[Tx ends]],MouseList[#Headers],0))</f>
        <v>#N/A</v>
      </c>
      <c r="J295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95" s="219" t="e">
        <f>INDEX(MouseList[],MATCH(DataInput[[#This Row],[Mouse '#]],MouseList[Mouse '#],0),MATCH(DataInput[[#Headers],[Cage '#]],MouseList[#Headers],0))</f>
        <v>#N/A</v>
      </c>
      <c r="L295" s="123" t="s">
        <v>261</v>
      </c>
      <c r="M295" s="225"/>
      <c r="N295" s="122"/>
      <c r="O295" s="122"/>
      <c r="P295" s="122"/>
      <c r="Q295" s="122"/>
      <c r="R295" s="122"/>
      <c r="S295" s="122"/>
      <c r="T295" s="122"/>
      <c r="U295" s="122"/>
      <c r="V295" s="122"/>
      <c r="W295" s="122"/>
      <c r="X295" s="122"/>
      <c r="Y295" s="122"/>
      <c r="Z295" s="122"/>
      <c r="AA295" s="122"/>
      <c r="AB295" s="122"/>
      <c r="AC295" s="122"/>
      <c r="AD295" s="122"/>
      <c r="AE295" s="122"/>
      <c r="AF295" s="122"/>
      <c r="AG295" s="122"/>
      <c r="AH295" s="122"/>
      <c r="AI295" s="122"/>
      <c r="AJ295" s="122"/>
      <c r="AK295" s="122"/>
      <c r="AL295" s="122"/>
      <c r="AM295" s="122"/>
      <c r="AN295" s="122"/>
      <c r="AO295" s="122"/>
      <c r="AP295" s="122"/>
      <c r="AQ295" s="122"/>
      <c r="AR295" s="122"/>
      <c r="AS295" s="143"/>
      <c r="AT295" s="122"/>
      <c r="AU295" s="122"/>
      <c r="AV295" s="122"/>
      <c r="AW295" s="122"/>
      <c r="AX295" s="122"/>
      <c r="AY295" s="122"/>
      <c r="AZ295" s="122"/>
      <c r="BA295" s="122"/>
      <c r="BB295" s="122"/>
      <c r="BC295" s="122"/>
      <c r="BD295" s="122"/>
      <c r="BE295" s="122"/>
      <c r="BF295" s="222"/>
      <c r="BG295" s="9"/>
    </row>
    <row r="296" spans="1:59" ht="11.25">
      <c r="A296" s="10">
        <v>293</v>
      </c>
      <c r="B296" s="118">
        <f t="shared" si="13"/>
        <v>98</v>
      </c>
      <c r="C296" s="119" t="str">
        <f>IF(DataInput[[#This Row],[80% BW]]="","",INDEX(MouseList[],MATCH(DataInput[[#This Row],[Mouse '#]],MouseList[Mouse '#],0),MATCH(DataInput[[#Headers],[Tag '#]],MouseList[#Headers],0)))</f>
        <v/>
      </c>
      <c r="D296" s="119" t="str">
        <f>IF(DataInput[[#This Row],[80% BW]]="","",INDEX(MouseList[],MATCH(DataInput[[#This Row],[Mouse '#]],MouseList[Mouse '#],0),MATCH(DataInput[[#Headers],[Sort '#]],MouseList[#Headers],0)))</f>
        <v/>
      </c>
      <c r="E296" s="119" t="str">
        <f>IF(DataInput[[#This Row],[80% BW]]="","",INDEX(MouseList[],MATCH(DataInput[[#This Row],[Mouse '#]],MouseList[Mouse '#],0),MATCH(DataInput[[#Headers],[Group]],MouseList[#Headers],0)))</f>
        <v/>
      </c>
      <c r="F296" s="120" t="str">
        <f t="shared" si="14"/>
        <v>A</v>
      </c>
      <c r="G296" s="121" t="str">
        <f>IFERROR(IF(DataInput[[#This Row],[0]]="",IF(DataInput[[#This Row],[1]]=0,"",DataInput[[#This Row],[1]]*0.8),DataInput[[#This Row],[0]]*0.8),"")</f>
        <v/>
      </c>
      <c r="H296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96" s="215" t="e">
        <f>INDEX(MouseList[],MATCH(DataInput[[#This Row],[Mouse '#]],MouseList[Mouse '#],0),MATCH(DataInput[[#Headers],[Tx ends]],MouseList[#Headers],0))</f>
        <v>#N/A</v>
      </c>
      <c r="J296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96" s="219" t="e">
        <f>INDEX(MouseList[],MATCH(DataInput[[#This Row],[Mouse '#]],MouseList[Mouse '#],0),MATCH(DataInput[[#Headers],[Cage '#]],MouseList[#Headers],0))</f>
        <v>#N/A</v>
      </c>
      <c r="L296" s="123" t="s">
        <v>261</v>
      </c>
      <c r="M296" s="225"/>
      <c r="N296" s="122"/>
      <c r="O296" s="122"/>
      <c r="P296" s="122"/>
      <c r="Q296" s="122"/>
      <c r="R296" s="122"/>
      <c r="S296" s="122"/>
      <c r="T296" s="122"/>
      <c r="U296" s="122"/>
      <c r="V296" s="122"/>
      <c r="W296" s="122"/>
      <c r="X296" s="122"/>
      <c r="Y296" s="122"/>
      <c r="Z296" s="122"/>
      <c r="AA296" s="122"/>
      <c r="AB296" s="122"/>
      <c r="AC296" s="122"/>
      <c r="AD296" s="122"/>
      <c r="AE296" s="122"/>
      <c r="AF296" s="122"/>
      <c r="AG296" s="122"/>
      <c r="AH296" s="122"/>
      <c r="AI296" s="122"/>
      <c r="AJ296" s="122"/>
      <c r="AK296" s="122"/>
      <c r="AL296" s="122"/>
      <c r="AM296" s="122"/>
      <c r="AN296" s="122"/>
      <c r="AO296" s="122"/>
      <c r="AP296" s="122"/>
      <c r="AQ296" s="122"/>
      <c r="AR296" s="122"/>
      <c r="AS296" s="143"/>
      <c r="AT296" s="122"/>
      <c r="AU296" s="122"/>
      <c r="AV296" s="122"/>
      <c r="AW296" s="122"/>
      <c r="AX296" s="122"/>
      <c r="AY296" s="122"/>
      <c r="AZ296" s="122"/>
      <c r="BA296" s="122"/>
      <c r="BB296" s="122"/>
      <c r="BC296" s="122"/>
      <c r="BD296" s="122"/>
      <c r="BE296" s="122"/>
      <c r="BF296" s="222"/>
      <c r="BG296" s="9"/>
    </row>
    <row r="297" spans="1:59" ht="11.25">
      <c r="A297" s="10">
        <v>294</v>
      </c>
      <c r="B297" s="118">
        <f t="shared" si="13"/>
        <v>98</v>
      </c>
      <c r="C297" s="119" t="str">
        <f>IF(DataInput[[#This Row],[80% BW]]="","",INDEX(MouseList[],MATCH(DataInput[[#This Row],[Mouse '#]],MouseList[Mouse '#],0),MATCH(DataInput[[#Headers],[Tag '#]],MouseList[#Headers],0)))</f>
        <v/>
      </c>
      <c r="D297" s="119" t="str">
        <f>IF(DataInput[[#This Row],[80% BW]]="","",INDEX(MouseList[],MATCH(DataInput[[#This Row],[Mouse '#]],MouseList[Mouse '#],0),MATCH(DataInput[[#Headers],[Sort '#]],MouseList[#Headers],0)))</f>
        <v/>
      </c>
      <c r="E297" s="119" t="str">
        <f>IF(DataInput[[#This Row],[80% BW]]="","",INDEX(MouseList[],MATCH(DataInput[[#This Row],[Mouse '#]],MouseList[Mouse '#],0),MATCH(DataInput[[#Headers],[Group]],MouseList[#Headers],0)))</f>
        <v/>
      </c>
      <c r="F297" s="120" t="str">
        <f t="shared" si="14"/>
        <v>B</v>
      </c>
      <c r="G297" s="121" t="str">
        <f>IFERROR(IF(DataInput[[#This Row],[0]]="",IF(DataInput[[#This Row],[1]]=0,"",DataInput[[#This Row],[1]]*0.8),DataInput[[#This Row],[0]]*0.8),"")</f>
        <v/>
      </c>
      <c r="H297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97" s="215" t="e">
        <f>INDEX(MouseList[],MATCH(DataInput[[#This Row],[Mouse '#]],MouseList[Mouse '#],0),MATCH(DataInput[[#Headers],[Tx ends]],MouseList[#Headers],0))</f>
        <v>#N/A</v>
      </c>
      <c r="J297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97" s="219" t="e">
        <f>INDEX(MouseList[],MATCH(DataInput[[#This Row],[Mouse '#]],MouseList[Mouse '#],0),MATCH(DataInput[[#Headers],[Cage '#]],MouseList[#Headers],0))</f>
        <v>#N/A</v>
      </c>
      <c r="L297" s="123" t="s">
        <v>261</v>
      </c>
      <c r="M297" s="225"/>
      <c r="N297" s="122"/>
      <c r="O297" s="122"/>
      <c r="P297" s="122"/>
      <c r="Q297" s="122"/>
      <c r="R297" s="122"/>
      <c r="S297" s="122"/>
      <c r="T297" s="122"/>
      <c r="U297" s="122"/>
      <c r="V297" s="122"/>
      <c r="W297" s="122"/>
      <c r="X297" s="122"/>
      <c r="Y297" s="122"/>
      <c r="Z297" s="122"/>
      <c r="AA297" s="122"/>
      <c r="AB297" s="122"/>
      <c r="AC297" s="122"/>
      <c r="AD297" s="122"/>
      <c r="AE297" s="122"/>
      <c r="AF297" s="122"/>
      <c r="AG297" s="122"/>
      <c r="AH297" s="122"/>
      <c r="AI297" s="122"/>
      <c r="AJ297" s="122"/>
      <c r="AK297" s="122"/>
      <c r="AL297" s="122"/>
      <c r="AM297" s="122"/>
      <c r="AN297" s="122"/>
      <c r="AO297" s="122"/>
      <c r="AP297" s="122"/>
      <c r="AQ297" s="122"/>
      <c r="AR297" s="122"/>
      <c r="AS297" s="143"/>
      <c r="AT297" s="122"/>
      <c r="AU297" s="122"/>
      <c r="AV297" s="122"/>
      <c r="AW297" s="122"/>
      <c r="AX297" s="122"/>
      <c r="AY297" s="122"/>
      <c r="AZ297" s="122"/>
      <c r="BA297" s="122"/>
      <c r="BB297" s="122"/>
      <c r="BC297" s="122"/>
      <c r="BD297" s="122"/>
      <c r="BE297" s="122"/>
      <c r="BF297" s="222"/>
      <c r="BG297" s="9"/>
    </row>
    <row r="298" spans="1:59" ht="11.25">
      <c r="A298" s="10">
        <v>295</v>
      </c>
      <c r="B298" s="118">
        <f t="shared" si="13"/>
        <v>99</v>
      </c>
      <c r="C298" s="119" t="str">
        <f>IF(DataInput[[#This Row],[80% BW]]="","",INDEX(MouseList[],MATCH(DataInput[[#This Row],[Mouse '#]],MouseList[Mouse '#],0),MATCH(DataInput[[#Headers],[Tag '#]],MouseList[#Headers],0)))</f>
        <v/>
      </c>
      <c r="D298" s="119" t="str">
        <f>IF(DataInput[[#This Row],[80% BW]]="","",INDEX(MouseList[],MATCH(DataInput[[#This Row],[Mouse '#]],MouseList[Mouse '#],0),MATCH(DataInput[[#Headers],[Sort '#]],MouseList[#Headers],0)))</f>
        <v/>
      </c>
      <c r="E298" s="119" t="str">
        <f>IF(DataInput[[#This Row],[80% BW]]="","",INDEX(MouseList[],MATCH(DataInput[[#This Row],[Mouse '#]],MouseList[Mouse '#],0),MATCH(DataInput[[#Headers],[Group]],MouseList[#Headers],0)))</f>
        <v/>
      </c>
      <c r="F298" s="120" t="str">
        <f t="shared" si="14"/>
        <v>W</v>
      </c>
      <c r="G298" s="121" t="str">
        <f>IFERROR(IF(DataInput[[#This Row],[0]]="",IF(DataInput[[#This Row],[1]]=0,"",DataInput[[#This Row],[1]]*0.8),DataInput[[#This Row],[0]]*0.8),"")</f>
        <v/>
      </c>
      <c r="H298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98" s="215" t="e">
        <f>INDEX(MouseList[],MATCH(DataInput[[#This Row],[Mouse '#]],MouseList[Mouse '#],0),MATCH(DataInput[[#Headers],[Tx ends]],MouseList[#Headers],0))</f>
        <v>#N/A</v>
      </c>
      <c r="J298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98" s="219" t="e">
        <f>INDEX(MouseList[],MATCH(DataInput[[#This Row],[Mouse '#]],MouseList[Mouse '#],0),MATCH(DataInput[[#Headers],[Cage '#]],MouseList[#Headers],0))</f>
        <v>#N/A</v>
      </c>
      <c r="L298" s="123" t="s">
        <v>261</v>
      </c>
      <c r="M298" s="225"/>
      <c r="N298" s="122"/>
      <c r="O298" s="122"/>
      <c r="P298" s="122"/>
      <c r="Q298" s="122"/>
      <c r="R298" s="122"/>
      <c r="S298" s="122"/>
      <c r="T298" s="122"/>
      <c r="U298" s="122"/>
      <c r="V298" s="122"/>
      <c r="W298" s="122"/>
      <c r="X298" s="122"/>
      <c r="Y298" s="122"/>
      <c r="Z298" s="122"/>
      <c r="AA298" s="122"/>
      <c r="AB298" s="122"/>
      <c r="AC298" s="122"/>
      <c r="AD298" s="122"/>
      <c r="AE298" s="122"/>
      <c r="AF298" s="122"/>
      <c r="AG298" s="122"/>
      <c r="AH298" s="122"/>
      <c r="AI298" s="122"/>
      <c r="AJ298" s="122"/>
      <c r="AK298" s="122"/>
      <c r="AL298" s="122"/>
      <c r="AM298" s="122"/>
      <c r="AN298" s="122"/>
      <c r="AO298" s="122"/>
      <c r="AP298" s="122"/>
      <c r="AQ298" s="122"/>
      <c r="AR298" s="122"/>
      <c r="AS298" s="143"/>
      <c r="AT298" s="122"/>
      <c r="AU298" s="122"/>
      <c r="AV298" s="122"/>
      <c r="AW298" s="122"/>
      <c r="AX298" s="122"/>
      <c r="AY298" s="122"/>
      <c r="AZ298" s="122"/>
      <c r="BA298" s="122"/>
      <c r="BB298" s="122"/>
      <c r="BC298" s="122"/>
      <c r="BD298" s="122"/>
      <c r="BE298" s="122"/>
      <c r="BF298" s="222"/>
      <c r="BG298" s="9"/>
    </row>
    <row r="299" spans="1:59" ht="11.25">
      <c r="A299" s="10">
        <v>296</v>
      </c>
      <c r="B299" s="118">
        <f t="shared" si="13"/>
        <v>99</v>
      </c>
      <c r="C299" s="119" t="str">
        <f>IF(DataInput[[#This Row],[80% BW]]="","",INDEX(MouseList[],MATCH(DataInput[[#This Row],[Mouse '#]],MouseList[Mouse '#],0),MATCH(DataInput[[#Headers],[Tag '#]],MouseList[#Headers],0)))</f>
        <v/>
      </c>
      <c r="D299" s="119" t="str">
        <f>IF(DataInput[[#This Row],[80% BW]]="","",INDEX(MouseList[],MATCH(DataInput[[#This Row],[Mouse '#]],MouseList[Mouse '#],0),MATCH(DataInput[[#Headers],[Sort '#]],MouseList[#Headers],0)))</f>
        <v/>
      </c>
      <c r="E299" s="119" t="str">
        <f>IF(DataInput[[#This Row],[80% BW]]="","",INDEX(MouseList[],MATCH(DataInput[[#This Row],[Mouse '#]],MouseList[Mouse '#],0),MATCH(DataInput[[#Headers],[Group]],MouseList[#Headers],0)))</f>
        <v/>
      </c>
      <c r="F299" s="120" t="str">
        <f t="shared" si="14"/>
        <v>A</v>
      </c>
      <c r="G299" s="121" t="str">
        <f>IFERROR(IF(DataInput[[#This Row],[0]]="",IF(DataInput[[#This Row],[1]]=0,"",DataInput[[#This Row],[1]]*0.8),DataInput[[#This Row],[0]]*0.8),"")</f>
        <v/>
      </c>
      <c r="H299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299" s="215" t="e">
        <f>INDEX(MouseList[],MATCH(DataInput[[#This Row],[Mouse '#]],MouseList[Mouse '#],0),MATCH(DataInput[[#Headers],[Tx ends]],MouseList[#Headers],0))</f>
        <v>#N/A</v>
      </c>
      <c r="J299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299" s="219" t="e">
        <f>INDEX(MouseList[],MATCH(DataInput[[#This Row],[Mouse '#]],MouseList[Mouse '#],0),MATCH(DataInput[[#Headers],[Cage '#]],MouseList[#Headers],0))</f>
        <v>#N/A</v>
      </c>
      <c r="L299" s="123" t="s">
        <v>261</v>
      </c>
      <c r="M299" s="225"/>
      <c r="N299" s="122"/>
      <c r="O299" s="122"/>
      <c r="P299" s="122"/>
      <c r="Q299" s="122"/>
      <c r="R299" s="122"/>
      <c r="S299" s="122"/>
      <c r="T299" s="122"/>
      <c r="U299" s="122"/>
      <c r="V299" s="122"/>
      <c r="W299" s="122"/>
      <c r="X299" s="122"/>
      <c r="Y299" s="122"/>
      <c r="Z299" s="122"/>
      <c r="AA299" s="122"/>
      <c r="AB299" s="122"/>
      <c r="AC299" s="122"/>
      <c r="AD299" s="122"/>
      <c r="AE299" s="122"/>
      <c r="AF299" s="122"/>
      <c r="AG299" s="122"/>
      <c r="AH299" s="122"/>
      <c r="AI299" s="122"/>
      <c r="AJ299" s="122"/>
      <c r="AK299" s="122"/>
      <c r="AL299" s="122"/>
      <c r="AM299" s="122"/>
      <c r="AN299" s="122"/>
      <c r="AO299" s="122"/>
      <c r="AP299" s="122"/>
      <c r="AQ299" s="122"/>
      <c r="AR299" s="122"/>
      <c r="AS299" s="143"/>
      <c r="AT299" s="122"/>
      <c r="AU299" s="122"/>
      <c r="AV299" s="122"/>
      <c r="AW299" s="122"/>
      <c r="AX299" s="122"/>
      <c r="AY299" s="122"/>
      <c r="AZ299" s="122"/>
      <c r="BA299" s="122"/>
      <c r="BB299" s="122"/>
      <c r="BC299" s="122"/>
      <c r="BD299" s="122"/>
      <c r="BE299" s="122"/>
      <c r="BF299" s="222"/>
      <c r="BG299" s="9"/>
    </row>
    <row r="300" spans="1:59" ht="11.25">
      <c r="A300" s="10">
        <v>297</v>
      </c>
      <c r="B300" s="118">
        <f t="shared" si="13"/>
        <v>99</v>
      </c>
      <c r="C300" s="119" t="str">
        <f>IF(DataInput[[#This Row],[80% BW]]="","",INDEX(MouseList[],MATCH(DataInput[[#This Row],[Mouse '#]],MouseList[Mouse '#],0),MATCH(DataInput[[#Headers],[Tag '#]],MouseList[#Headers],0)))</f>
        <v/>
      </c>
      <c r="D300" s="119" t="str">
        <f>IF(DataInput[[#This Row],[80% BW]]="","",INDEX(MouseList[],MATCH(DataInput[[#This Row],[Mouse '#]],MouseList[Mouse '#],0),MATCH(DataInput[[#Headers],[Sort '#]],MouseList[#Headers],0)))</f>
        <v/>
      </c>
      <c r="E300" s="119" t="str">
        <f>IF(DataInput[[#This Row],[80% BW]]="","",INDEX(MouseList[],MATCH(DataInput[[#This Row],[Mouse '#]],MouseList[Mouse '#],0),MATCH(DataInput[[#Headers],[Group]],MouseList[#Headers],0)))</f>
        <v/>
      </c>
      <c r="F300" s="120" t="str">
        <f t="shared" si="14"/>
        <v>B</v>
      </c>
      <c r="G300" s="121" t="str">
        <f>IFERROR(IF(DataInput[[#This Row],[0]]="",IF(DataInput[[#This Row],[1]]=0,"",DataInput[[#This Row],[1]]*0.8),DataInput[[#This Row],[0]]*0.8),"")</f>
        <v/>
      </c>
      <c r="H300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00" s="215" t="e">
        <f>INDEX(MouseList[],MATCH(DataInput[[#This Row],[Mouse '#]],MouseList[Mouse '#],0),MATCH(DataInput[[#Headers],[Tx ends]],MouseList[#Headers],0))</f>
        <v>#N/A</v>
      </c>
      <c r="J300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00" s="219" t="e">
        <f>INDEX(MouseList[],MATCH(DataInput[[#This Row],[Mouse '#]],MouseList[Mouse '#],0),MATCH(DataInput[[#Headers],[Cage '#]],MouseList[#Headers],0))</f>
        <v>#N/A</v>
      </c>
      <c r="L300" s="123" t="s">
        <v>261</v>
      </c>
      <c r="M300" s="225"/>
      <c r="N300" s="122"/>
      <c r="O300" s="122"/>
      <c r="P300" s="122"/>
      <c r="Q300" s="122"/>
      <c r="R300" s="122"/>
      <c r="S300" s="122"/>
      <c r="T300" s="122"/>
      <c r="U300" s="122"/>
      <c r="V300" s="122"/>
      <c r="W300" s="122"/>
      <c r="X300" s="122"/>
      <c r="Y300" s="122"/>
      <c r="Z300" s="122"/>
      <c r="AA300" s="122"/>
      <c r="AB300" s="122"/>
      <c r="AC300" s="122"/>
      <c r="AD300" s="122"/>
      <c r="AE300" s="122"/>
      <c r="AF300" s="122"/>
      <c r="AG300" s="122"/>
      <c r="AH300" s="122"/>
      <c r="AI300" s="122"/>
      <c r="AJ300" s="122"/>
      <c r="AK300" s="122"/>
      <c r="AL300" s="122"/>
      <c r="AM300" s="122"/>
      <c r="AN300" s="122"/>
      <c r="AO300" s="122"/>
      <c r="AP300" s="122"/>
      <c r="AQ300" s="122"/>
      <c r="AR300" s="122"/>
      <c r="AS300" s="143"/>
      <c r="AT300" s="122"/>
      <c r="AU300" s="122"/>
      <c r="AV300" s="122"/>
      <c r="AW300" s="122"/>
      <c r="AX300" s="122"/>
      <c r="AY300" s="122"/>
      <c r="AZ300" s="122"/>
      <c r="BA300" s="122"/>
      <c r="BB300" s="122"/>
      <c r="BC300" s="122"/>
      <c r="BD300" s="122"/>
      <c r="BE300" s="122"/>
      <c r="BF300" s="222"/>
      <c r="BG300" s="9"/>
    </row>
    <row r="301" spans="1:59" ht="11.25">
      <c r="A301" s="10">
        <v>298</v>
      </c>
      <c r="B301" s="118">
        <f t="shared" si="13"/>
        <v>100</v>
      </c>
      <c r="C301" s="119" t="str">
        <f>IF(DataInput[[#This Row],[80% BW]]="","",INDEX(MouseList[],MATCH(DataInput[[#This Row],[Mouse '#]],MouseList[Mouse '#],0),MATCH(DataInput[[#Headers],[Tag '#]],MouseList[#Headers],0)))</f>
        <v/>
      </c>
      <c r="D301" s="119" t="str">
        <f>IF(DataInput[[#This Row],[80% BW]]="","",INDEX(MouseList[],MATCH(DataInput[[#This Row],[Mouse '#]],MouseList[Mouse '#],0),MATCH(DataInput[[#Headers],[Sort '#]],MouseList[#Headers],0)))</f>
        <v/>
      </c>
      <c r="E301" s="119" t="str">
        <f>IF(DataInput[[#This Row],[80% BW]]="","",INDEX(MouseList[],MATCH(DataInput[[#This Row],[Mouse '#]],MouseList[Mouse '#],0),MATCH(DataInput[[#Headers],[Group]],MouseList[#Headers],0)))</f>
        <v/>
      </c>
      <c r="F301" s="120" t="str">
        <f t="shared" si="14"/>
        <v>W</v>
      </c>
      <c r="G301" s="121" t="str">
        <f>IFERROR(IF(DataInput[[#This Row],[0]]="",IF(DataInput[[#This Row],[1]]=0,"",DataInput[[#This Row],[1]]*0.8),DataInput[[#This Row],[0]]*0.8),"")</f>
        <v/>
      </c>
      <c r="H301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01" s="215" t="e">
        <f>INDEX(MouseList[],MATCH(DataInput[[#This Row],[Mouse '#]],MouseList[Mouse '#],0),MATCH(DataInput[[#Headers],[Tx ends]],MouseList[#Headers],0))</f>
        <v>#N/A</v>
      </c>
      <c r="J301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01" s="219" t="e">
        <f>INDEX(MouseList[],MATCH(DataInput[[#This Row],[Mouse '#]],MouseList[Mouse '#],0),MATCH(DataInput[[#Headers],[Cage '#]],MouseList[#Headers],0))</f>
        <v>#N/A</v>
      </c>
      <c r="L301" s="123" t="s">
        <v>261</v>
      </c>
      <c r="M301" s="225"/>
      <c r="N301" s="122"/>
      <c r="O301" s="122"/>
      <c r="P301" s="122"/>
      <c r="Q301" s="122"/>
      <c r="R301" s="122"/>
      <c r="S301" s="122"/>
      <c r="T301" s="122"/>
      <c r="U301" s="122"/>
      <c r="V301" s="122"/>
      <c r="W301" s="122"/>
      <c r="X301" s="122"/>
      <c r="Y301" s="122"/>
      <c r="Z301" s="122"/>
      <c r="AA301" s="122"/>
      <c r="AB301" s="122"/>
      <c r="AC301" s="122"/>
      <c r="AD301" s="122"/>
      <c r="AE301" s="122"/>
      <c r="AF301" s="122"/>
      <c r="AG301" s="122"/>
      <c r="AH301" s="122"/>
      <c r="AI301" s="122"/>
      <c r="AJ301" s="122"/>
      <c r="AK301" s="122"/>
      <c r="AL301" s="122"/>
      <c r="AM301" s="122"/>
      <c r="AN301" s="122"/>
      <c r="AO301" s="122"/>
      <c r="AP301" s="122"/>
      <c r="AQ301" s="122"/>
      <c r="AR301" s="122"/>
      <c r="AS301" s="143"/>
      <c r="AT301" s="122"/>
      <c r="AU301" s="122"/>
      <c r="AV301" s="122"/>
      <c r="AW301" s="122"/>
      <c r="AX301" s="122"/>
      <c r="AY301" s="122"/>
      <c r="AZ301" s="122"/>
      <c r="BA301" s="122"/>
      <c r="BB301" s="122"/>
      <c r="BC301" s="122"/>
      <c r="BD301" s="122"/>
      <c r="BE301" s="122"/>
      <c r="BF301" s="222"/>
      <c r="BG301" s="9"/>
    </row>
    <row r="302" spans="1:59" ht="11.25">
      <c r="A302" s="10">
        <v>299</v>
      </c>
      <c r="B302" s="118">
        <f t="shared" si="13"/>
        <v>100</v>
      </c>
      <c r="C302" s="119" t="str">
        <f>IF(DataInput[[#This Row],[80% BW]]="","",INDEX(MouseList[],MATCH(DataInput[[#This Row],[Mouse '#]],MouseList[Mouse '#],0),MATCH(DataInput[[#Headers],[Tag '#]],MouseList[#Headers],0)))</f>
        <v/>
      </c>
      <c r="D302" s="119" t="str">
        <f>IF(DataInput[[#This Row],[80% BW]]="","",INDEX(MouseList[],MATCH(DataInput[[#This Row],[Mouse '#]],MouseList[Mouse '#],0),MATCH(DataInput[[#Headers],[Sort '#]],MouseList[#Headers],0)))</f>
        <v/>
      </c>
      <c r="E302" s="119" t="str">
        <f>IF(DataInput[[#This Row],[80% BW]]="","",INDEX(MouseList[],MATCH(DataInput[[#This Row],[Mouse '#]],MouseList[Mouse '#],0),MATCH(DataInput[[#Headers],[Group]],MouseList[#Headers],0)))</f>
        <v/>
      </c>
      <c r="F302" s="120" t="str">
        <f t="shared" si="14"/>
        <v>A</v>
      </c>
      <c r="G302" s="121" t="str">
        <f>IFERROR(IF(DataInput[[#This Row],[0]]="",IF(DataInput[[#This Row],[1]]=0,"",DataInput[[#This Row],[1]]*0.8),DataInput[[#This Row],[0]]*0.8),"")</f>
        <v/>
      </c>
      <c r="H302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02" s="215" t="e">
        <f>INDEX(MouseList[],MATCH(DataInput[[#This Row],[Mouse '#]],MouseList[Mouse '#],0),MATCH(DataInput[[#Headers],[Tx ends]],MouseList[#Headers],0))</f>
        <v>#N/A</v>
      </c>
      <c r="J302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02" s="219" t="e">
        <f>INDEX(MouseList[],MATCH(DataInput[[#This Row],[Mouse '#]],MouseList[Mouse '#],0),MATCH(DataInput[[#Headers],[Cage '#]],MouseList[#Headers],0))</f>
        <v>#N/A</v>
      </c>
      <c r="L302" s="123" t="s">
        <v>261</v>
      </c>
      <c r="M302" s="225"/>
      <c r="N302" s="122"/>
      <c r="O302" s="122"/>
      <c r="P302" s="122"/>
      <c r="Q302" s="122"/>
      <c r="R302" s="122"/>
      <c r="S302" s="122"/>
      <c r="T302" s="122"/>
      <c r="U302" s="122"/>
      <c r="V302" s="122"/>
      <c r="W302" s="122"/>
      <c r="X302" s="122"/>
      <c r="Y302" s="122"/>
      <c r="Z302" s="122"/>
      <c r="AA302" s="122"/>
      <c r="AB302" s="122"/>
      <c r="AC302" s="122"/>
      <c r="AD302" s="122"/>
      <c r="AE302" s="122"/>
      <c r="AF302" s="122"/>
      <c r="AG302" s="122"/>
      <c r="AH302" s="122"/>
      <c r="AI302" s="122"/>
      <c r="AJ302" s="122"/>
      <c r="AK302" s="122"/>
      <c r="AL302" s="122"/>
      <c r="AM302" s="122"/>
      <c r="AN302" s="122"/>
      <c r="AO302" s="122"/>
      <c r="AP302" s="122"/>
      <c r="AQ302" s="122"/>
      <c r="AR302" s="122"/>
      <c r="AS302" s="143"/>
      <c r="AT302" s="122"/>
      <c r="AU302" s="122"/>
      <c r="AV302" s="122"/>
      <c r="AW302" s="122"/>
      <c r="AX302" s="122"/>
      <c r="AY302" s="122"/>
      <c r="AZ302" s="122"/>
      <c r="BA302" s="122"/>
      <c r="BB302" s="122"/>
      <c r="BC302" s="122"/>
      <c r="BD302" s="122"/>
      <c r="BE302" s="122"/>
      <c r="BF302" s="222"/>
      <c r="BG302" s="9"/>
    </row>
    <row r="303" spans="1:59" ht="11.25">
      <c r="A303" s="10">
        <v>300</v>
      </c>
      <c r="B303" s="125">
        <f t="shared" si="13"/>
        <v>100</v>
      </c>
      <c r="C303" s="119" t="str">
        <f>IF(DataInput[[#This Row],[80% BW]]="","",INDEX(MouseList[],MATCH(DataInput[[#This Row],[Mouse '#]],MouseList[Mouse '#],0),MATCH(DataInput[[#Headers],[Tag '#]],MouseList[#Headers],0)))</f>
        <v/>
      </c>
      <c r="D303" s="119" t="str">
        <f>IF(DataInput[[#This Row],[80% BW]]="","",INDEX(MouseList[],MATCH(DataInput[[#This Row],[Mouse '#]],MouseList[Mouse '#],0),MATCH(DataInput[[#Headers],[Sort '#]],MouseList[#Headers],0)))</f>
        <v/>
      </c>
      <c r="E303" s="119" t="str">
        <f>IF(DataInput[[#This Row],[80% BW]]="","",INDEX(MouseList[],MATCH(DataInput[[#This Row],[Mouse '#]],MouseList[Mouse '#],0),MATCH(DataInput[[#Headers],[Group]],MouseList[#Headers],0)))</f>
        <v/>
      </c>
      <c r="F303" s="126" t="str">
        <f t="shared" si="14"/>
        <v>B</v>
      </c>
      <c r="G303" s="121" t="str">
        <f>IFERROR(IF(DataInput[[#This Row],[0]]="",IF(DataInput[[#This Row],[1]]=0,"",DataInput[[#This Row],[1]]*0.8),DataInput[[#This Row],[0]]*0.8),"")</f>
        <v/>
      </c>
      <c r="H303" s="217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03" s="215" t="e">
        <f>INDEX(MouseList[],MATCH(DataInput[[#This Row],[Mouse '#]],MouseList[Mouse '#],0),MATCH(DataInput[[#Headers],[Tx ends]],MouseList[#Headers],0))</f>
        <v>#N/A</v>
      </c>
      <c r="J303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03" s="219" t="e">
        <f>INDEX(MouseList[],MATCH(DataInput[[#This Row],[Mouse '#]],MouseList[Mouse '#],0),MATCH(DataInput[[#Headers],[Cage '#]],MouseList[#Headers],0))</f>
        <v>#N/A</v>
      </c>
      <c r="L303" s="127" t="s">
        <v>261</v>
      </c>
      <c r="M303" s="225"/>
      <c r="N303" s="144"/>
      <c r="O303" s="144"/>
      <c r="P303" s="144"/>
      <c r="Q303" s="144"/>
      <c r="R303" s="144"/>
      <c r="S303" s="144"/>
      <c r="T303" s="144"/>
      <c r="U303" s="144"/>
      <c r="V303" s="144"/>
      <c r="W303" s="144"/>
      <c r="X303" s="144"/>
      <c r="Y303" s="144"/>
      <c r="Z303" s="144"/>
      <c r="AA303" s="144"/>
      <c r="AB303" s="144"/>
      <c r="AC303" s="144"/>
      <c r="AD303" s="144"/>
      <c r="AE303" s="144"/>
      <c r="AF303" s="144"/>
      <c r="AG303" s="144"/>
      <c r="AH303" s="144"/>
      <c r="AI303" s="144"/>
      <c r="AJ303" s="144"/>
      <c r="AK303" s="144"/>
      <c r="AL303" s="144"/>
      <c r="AM303" s="144"/>
      <c r="AN303" s="144"/>
      <c r="AO303" s="144"/>
      <c r="AP303" s="144"/>
      <c r="AQ303" s="144"/>
      <c r="AR303" s="144"/>
      <c r="AS303" s="145"/>
      <c r="AT303" s="122"/>
      <c r="AU303" s="122"/>
      <c r="AV303" s="122"/>
      <c r="AW303" s="122"/>
      <c r="AX303" s="122"/>
      <c r="AY303" s="122"/>
      <c r="AZ303" s="122"/>
      <c r="BA303" s="122"/>
      <c r="BB303" s="122"/>
      <c r="BC303" s="122"/>
      <c r="BD303" s="122"/>
      <c r="BE303" s="122"/>
      <c r="BF303" s="222"/>
      <c r="BG303" s="9"/>
    </row>
    <row r="304" spans="1:59" ht="11.25">
      <c r="A304" s="10">
        <v>301</v>
      </c>
      <c r="B304" s="118">
        <f t="shared" si="13"/>
        <v>101</v>
      </c>
      <c r="C304" s="119" t="str">
        <f>IF(DataInput[[#This Row],[80% BW]]="","",INDEX(MouseList[],MATCH(DataInput[[#This Row],[Mouse '#]],MouseList[Mouse '#],0),MATCH(DataInput[[#Headers],[Tag '#]],MouseList[#Headers],0)))</f>
        <v/>
      </c>
      <c r="D304" s="119" t="str">
        <f>IF(DataInput[[#This Row],[80% BW]]="","",INDEX(MouseList[],MATCH(DataInput[[#This Row],[Mouse '#]],MouseList[Mouse '#],0),MATCH(DataInput[[#Headers],[Sort '#]],MouseList[#Headers],0)))</f>
        <v/>
      </c>
      <c r="E304" s="119" t="str">
        <f>IF(DataInput[[#This Row],[80% BW]]="","",INDEX(MouseList[],MATCH(DataInput[[#This Row],[Mouse '#]],MouseList[Mouse '#],0),MATCH(DataInput[[#Headers],[Group]],MouseList[#Headers],0)))</f>
        <v/>
      </c>
      <c r="F304" s="120" t="str">
        <f t="shared" ref="F304:F363" si="15">IF(MOD(A304,3)=1,"W",IF(MOD(A304,3)=2,"A","B"))</f>
        <v>W</v>
      </c>
      <c r="G304" s="121" t="str">
        <f>IFERROR(IF(DataInput[[#This Row],[0]]="",IF(DataInput[[#This Row],[1]]=0,"",DataInput[[#This Row],[1]]*0.8),DataInput[[#This Row],[0]]*0.8),"")</f>
        <v/>
      </c>
      <c r="H304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04" s="215" t="e">
        <f>INDEX(MouseList[],MATCH(DataInput[[#This Row],[Mouse '#]],MouseList[Mouse '#],0),MATCH(DataInput[[#Headers],[Tx ends]],MouseList[#Headers],0))</f>
        <v>#N/A</v>
      </c>
      <c r="J304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04" s="219" t="e">
        <f>INDEX(MouseList[],MATCH(DataInput[[#This Row],[Mouse '#]],MouseList[Mouse '#],0),MATCH(DataInput[[#Headers],[Cage '#]],MouseList[#Headers],0))</f>
        <v>#N/A</v>
      </c>
      <c r="L304" s="123" t="s">
        <v>261</v>
      </c>
      <c r="M304" s="225"/>
      <c r="N304" s="122"/>
      <c r="O304" s="122"/>
      <c r="P304" s="122"/>
      <c r="Q304" s="122"/>
      <c r="R304" s="122"/>
      <c r="S304" s="122"/>
      <c r="T304" s="122"/>
      <c r="U304" s="122"/>
      <c r="V304" s="122"/>
      <c r="W304" s="122"/>
      <c r="X304" s="122"/>
      <c r="Y304" s="122"/>
      <c r="Z304" s="122"/>
      <c r="AA304" s="122"/>
      <c r="AB304" s="122"/>
      <c r="AC304" s="122"/>
      <c r="AD304" s="122"/>
      <c r="AE304" s="122"/>
      <c r="AF304" s="122"/>
      <c r="AG304" s="122"/>
      <c r="AH304" s="122"/>
      <c r="AI304" s="122"/>
      <c r="AJ304" s="122"/>
      <c r="AK304" s="122"/>
      <c r="AL304" s="122"/>
      <c r="AM304" s="122"/>
      <c r="AN304" s="122"/>
      <c r="AO304" s="122"/>
      <c r="AP304" s="122"/>
      <c r="AQ304" s="122"/>
      <c r="AR304" s="122"/>
      <c r="AS304" s="143"/>
      <c r="AT304" s="122"/>
      <c r="AU304" s="122"/>
      <c r="AV304" s="122"/>
      <c r="AW304" s="122"/>
      <c r="AX304" s="122"/>
      <c r="AY304" s="122"/>
      <c r="AZ304" s="122"/>
      <c r="BA304" s="122"/>
      <c r="BB304" s="122"/>
      <c r="BC304" s="122"/>
      <c r="BD304" s="122"/>
      <c r="BE304" s="122"/>
      <c r="BF304" s="222"/>
      <c r="BG304" s="9"/>
    </row>
    <row r="305" spans="1:59" ht="11.25">
      <c r="A305" s="10">
        <v>302</v>
      </c>
      <c r="B305" s="118">
        <f t="shared" si="13"/>
        <v>101</v>
      </c>
      <c r="C305" s="119" t="str">
        <f>IF(DataInput[[#This Row],[80% BW]]="","",INDEX(MouseList[],MATCH(DataInput[[#This Row],[Mouse '#]],MouseList[Mouse '#],0),MATCH(DataInput[[#Headers],[Tag '#]],MouseList[#Headers],0)))</f>
        <v/>
      </c>
      <c r="D305" s="119" t="str">
        <f>IF(DataInput[[#This Row],[80% BW]]="","",INDEX(MouseList[],MATCH(DataInput[[#This Row],[Mouse '#]],MouseList[Mouse '#],0),MATCH(DataInput[[#Headers],[Sort '#]],MouseList[#Headers],0)))</f>
        <v/>
      </c>
      <c r="E305" s="119" t="str">
        <f>IF(DataInput[[#This Row],[80% BW]]="","",INDEX(MouseList[],MATCH(DataInput[[#This Row],[Mouse '#]],MouseList[Mouse '#],0),MATCH(DataInput[[#Headers],[Group]],MouseList[#Headers],0)))</f>
        <v/>
      </c>
      <c r="F305" s="120" t="str">
        <f t="shared" si="15"/>
        <v>A</v>
      </c>
      <c r="G305" s="121" t="str">
        <f>IFERROR(IF(DataInput[[#This Row],[0]]="",IF(DataInput[[#This Row],[1]]=0,"",DataInput[[#This Row],[1]]*0.8),DataInput[[#This Row],[0]]*0.8),"")</f>
        <v/>
      </c>
      <c r="H305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05" s="215" t="e">
        <f>INDEX(MouseList[],MATCH(DataInput[[#This Row],[Mouse '#]],MouseList[Mouse '#],0),MATCH(DataInput[[#Headers],[Tx ends]],MouseList[#Headers],0))</f>
        <v>#N/A</v>
      </c>
      <c r="J305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05" s="219" t="e">
        <f>INDEX(MouseList[],MATCH(DataInput[[#This Row],[Mouse '#]],MouseList[Mouse '#],0),MATCH(DataInput[[#Headers],[Cage '#]],MouseList[#Headers],0))</f>
        <v>#N/A</v>
      </c>
      <c r="L305" s="123" t="s">
        <v>261</v>
      </c>
      <c r="M305" s="225"/>
      <c r="N305" s="122"/>
      <c r="O305" s="122"/>
      <c r="P305" s="122"/>
      <c r="Q305" s="122"/>
      <c r="R305" s="122"/>
      <c r="S305" s="122"/>
      <c r="T305" s="122"/>
      <c r="U305" s="122"/>
      <c r="V305" s="122"/>
      <c r="W305" s="122"/>
      <c r="X305" s="122"/>
      <c r="Y305" s="122"/>
      <c r="Z305" s="122"/>
      <c r="AA305" s="122"/>
      <c r="AB305" s="122"/>
      <c r="AC305" s="122"/>
      <c r="AD305" s="122"/>
      <c r="AE305" s="122"/>
      <c r="AF305" s="122"/>
      <c r="AG305" s="122"/>
      <c r="AH305" s="122"/>
      <c r="AI305" s="122"/>
      <c r="AJ305" s="122"/>
      <c r="AK305" s="122"/>
      <c r="AL305" s="122"/>
      <c r="AM305" s="122"/>
      <c r="AN305" s="122"/>
      <c r="AO305" s="122"/>
      <c r="AP305" s="122"/>
      <c r="AQ305" s="122"/>
      <c r="AR305" s="122"/>
      <c r="AS305" s="143"/>
      <c r="AT305" s="122"/>
      <c r="AU305" s="122"/>
      <c r="AV305" s="122"/>
      <c r="AW305" s="122"/>
      <c r="AX305" s="122"/>
      <c r="AY305" s="122"/>
      <c r="AZ305" s="122"/>
      <c r="BA305" s="122"/>
      <c r="BB305" s="122"/>
      <c r="BC305" s="122"/>
      <c r="BD305" s="122"/>
      <c r="BE305" s="122"/>
      <c r="BF305" s="222"/>
      <c r="BG305" s="9"/>
    </row>
    <row r="306" spans="1:59" ht="11.25">
      <c r="A306" s="10">
        <v>303</v>
      </c>
      <c r="B306" s="125">
        <f t="shared" si="13"/>
        <v>101</v>
      </c>
      <c r="C306" s="119" t="str">
        <f>IF(DataInput[[#This Row],[80% BW]]="","",INDEX(MouseList[],MATCH(DataInput[[#This Row],[Mouse '#]],MouseList[Mouse '#],0),MATCH(DataInput[[#Headers],[Tag '#]],MouseList[#Headers],0)))</f>
        <v/>
      </c>
      <c r="D306" s="119" t="str">
        <f>IF(DataInput[[#This Row],[80% BW]]="","",INDEX(MouseList[],MATCH(DataInput[[#This Row],[Mouse '#]],MouseList[Mouse '#],0),MATCH(DataInput[[#Headers],[Sort '#]],MouseList[#Headers],0)))</f>
        <v/>
      </c>
      <c r="E306" s="119" t="str">
        <f>IF(DataInput[[#This Row],[80% BW]]="","",INDEX(MouseList[],MATCH(DataInput[[#This Row],[Mouse '#]],MouseList[Mouse '#],0),MATCH(DataInput[[#Headers],[Group]],MouseList[#Headers],0)))</f>
        <v/>
      </c>
      <c r="F306" s="120" t="str">
        <f t="shared" si="15"/>
        <v>B</v>
      </c>
      <c r="G306" s="121" t="str">
        <f>IFERROR(IF(DataInput[[#This Row],[0]]="",IF(DataInput[[#This Row],[1]]=0,"",DataInput[[#This Row],[1]]*0.8),DataInput[[#This Row],[0]]*0.8),"")</f>
        <v/>
      </c>
      <c r="H306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06" s="215" t="e">
        <f>INDEX(MouseList[],MATCH(DataInput[[#This Row],[Mouse '#]],MouseList[Mouse '#],0),MATCH(DataInput[[#Headers],[Tx ends]],MouseList[#Headers],0))</f>
        <v>#N/A</v>
      </c>
      <c r="J306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06" s="219" t="e">
        <f>INDEX(MouseList[],MATCH(DataInput[[#This Row],[Mouse '#]],MouseList[Mouse '#],0),MATCH(DataInput[[#Headers],[Cage '#]],MouseList[#Headers],0))</f>
        <v>#N/A</v>
      </c>
      <c r="L306" s="123" t="s">
        <v>261</v>
      </c>
      <c r="M306" s="225"/>
      <c r="N306" s="122"/>
      <c r="O306" s="122"/>
      <c r="P306" s="122"/>
      <c r="Q306" s="122"/>
      <c r="R306" s="122"/>
      <c r="S306" s="122"/>
      <c r="T306" s="122"/>
      <c r="U306" s="122"/>
      <c r="V306" s="122"/>
      <c r="W306" s="122"/>
      <c r="X306" s="122"/>
      <c r="Y306" s="122"/>
      <c r="Z306" s="122"/>
      <c r="AA306" s="122"/>
      <c r="AB306" s="122"/>
      <c r="AC306" s="122"/>
      <c r="AD306" s="122"/>
      <c r="AE306" s="122"/>
      <c r="AF306" s="122"/>
      <c r="AG306" s="122"/>
      <c r="AH306" s="122"/>
      <c r="AI306" s="122"/>
      <c r="AJ306" s="122"/>
      <c r="AK306" s="122"/>
      <c r="AL306" s="122"/>
      <c r="AM306" s="122"/>
      <c r="AN306" s="122"/>
      <c r="AO306" s="122"/>
      <c r="AP306" s="122"/>
      <c r="AQ306" s="122"/>
      <c r="AR306" s="122"/>
      <c r="AS306" s="143"/>
      <c r="AT306" s="122"/>
      <c r="AU306" s="122"/>
      <c r="AV306" s="122"/>
      <c r="AW306" s="122"/>
      <c r="AX306" s="122"/>
      <c r="AY306" s="122"/>
      <c r="AZ306" s="122"/>
      <c r="BA306" s="122"/>
      <c r="BB306" s="122"/>
      <c r="BC306" s="122"/>
      <c r="BD306" s="122"/>
      <c r="BE306" s="122"/>
      <c r="BF306" s="222"/>
      <c r="BG306" s="9"/>
    </row>
    <row r="307" spans="1:59" ht="11.25">
      <c r="A307" s="10">
        <v>304</v>
      </c>
      <c r="B307" s="118">
        <f t="shared" si="13"/>
        <v>102</v>
      </c>
      <c r="C307" s="119" t="str">
        <f>IF(DataInput[[#This Row],[80% BW]]="","",INDEX(MouseList[],MATCH(DataInput[[#This Row],[Mouse '#]],MouseList[Mouse '#],0),MATCH(DataInput[[#Headers],[Tag '#]],MouseList[#Headers],0)))</f>
        <v/>
      </c>
      <c r="D307" s="119" t="str">
        <f>IF(DataInput[[#This Row],[80% BW]]="","",INDEX(MouseList[],MATCH(DataInput[[#This Row],[Mouse '#]],MouseList[Mouse '#],0),MATCH(DataInput[[#Headers],[Sort '#]],MouseList[#Headers],0)))</f>
        <v/>
      </c>
      <c r="E307" s="119" t="str">
        <f>IF(DataInput[[#This Row],[80% BW]]="","",INDEX(MouseList[],MATCH(DataInput[[#This Row],[Mouse '#]],MouseList[Mouse '#],0),MATCH(DataInput[[#Headers],[Group]],MouseList[#Headers],0)))</f>
        <v/>
      </c>
      <c r="F307" s="120" t="str">
        <f t="shared" si="15"/>
        <v>W</v>
      </c>
      <c r="G307" s="121" t="str">
        <f>IFERROR(IF(DataInput[[#This Row],[0]]="",IF(DataInput[[#This Row],[1]]=0,"",DataInput[[#This Row],[1]]*0.8),DataInput[[#This Row],[0]]*0.8),"")</f>
        <v/>
      </c>
      <c r="H307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07" s="215" t="e">
        <f>INDEX(MouseList[],MATCH(DataInput[[#This Row],[Mouse '#]],MouseList[Mouse '#],0),MATCH(DataInput[[#Headers],[Tx ends]],MouseList[#Headers],0))</f>
        <v>#N/A</v>
      </c>
      <c r="J307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07" s="219" t="e">
        <f>INDEX(MouseList[],MATCH(DataInput[[#This Row],[Mouse '#]],MouseList[Mouse '#],0),MATCH(DataInput[[#Headers],[Cage '#]],MouseList[#Headers],0))</f>
        <v>#N/A</v>
      </c>
      <c r="L307" s="123" t="s">
        <v>261</v>
      </c>
      <c r="M307" s="225"/>
      <c r="N307" s="122"/>
      <c r="O307" s="122"/>
      <c r="P307" s="122"/>
      <c r="Q307" s="122"/>
      <c r="R307" s="122"/>
      <c r="S307" s="122"/>
      <c r="T307" s="122"/>
      <c r="U307" s="122"/>
      <c r="V307" s="122"/>
      <c r="W307" s="122"/>
      <c r="X307" s="122"/>
      <c r="Y307" s="122"/>
      <c r="Z307" s="122"/>
      <c r="AA307" s="122"/>
      <c r="AB307" s="122"/>
      <c r="AC307" s="122"/>
      <c r="AD307" s="122"/>
      <c r="AE307" s="122"/>
      <c r="AF307" s="122"/>
      <c r="AG307" s="122"/>
      <c r="AH307" s="122"/>
      <c r="AI307" s="122"/>
      <c r="AJ307" s="122"/>
      <c r="AK307" s="122"/>
      <c r="AL307" s="122"/>
      <c r="AM307" s="122"/>
      <c r="AN307" s="122"/>
      <c r="AO307" s="122"/>
      <c r="AP307" s="122"/>
      <c r="AQ307" s="122"/>
      <c r="AR307" s="122"/>
      <c r="AS307" s="143"/>
      <c r="AT307" s="122"/>
      <c r="AU307" s="122"/>
      <c r="AV307" s="122"/>
      <c r="AW307" s="122"/>
      <c r="AX307" s="122"/>
      <c r="AY307" s="122"/>
      <c r="AZ307" s="122"/>
      <c r="BA307" s="122"/>
      <c r="BB307" s="122"/>
      <c r="BC307" s="122"/>
      <c r="BD307" s="122"/>
      <c r="BE307" s="122"/>
      <c r="BF307" s="222"/>
      <c r="BG307" s="9"/>
    </row>
    <row r="308" spans="1:59" ht="11.25">
      <c r="A308" s="10">
        <v>305</v>
      </c>
      <c r="B308" s="118">
        <f t="shared" si="13"/>
        <v>102</v>
      </c>
      <c r="C308" s="119" t="str">
        <f>IF(DataInput[[#This Row],[80% BW]]="","",INDEX(MouseList[],MATCH(DataInput[[#This Row],[Mouse '#]],MouseList[Mouse '#],0),MATCH(DataInput[[#Headers],[Tag '#]],MouseList[#Headers],0)))</f>
        <v/>
      </c>
      <c r="D308" s="119" t="str">
        <f>IF(DataInput[[#This Row],[80% BW]]="","",INDEX(MouseList[],MATCH(DataInput[[#This Row],[Mouse '#]],MouseList[Mouse '#],0),MATCH(DataInput[[#Headers],[Sort '#]],MouseList[#Headers],0)))</f>
        <v/>
      </c>
      <c r="E308" s="119" t="str">
        <f>IF(DataInput[[#This Row],[80% BW]]="","",INDEX(MouseList[],MATCH(DataInput[[#This Row],[Mouse '#]],MouseList[Mouse '#],0),MATCH(DataInput[[#Headers],[Group]],MouseList[#Headers],0)))</f>
        <v/>
      </c>
      <c r="F308" s="120" t="str">
        <f t="shared" si="15"/>
        <v>A</v>
      </c>
      <c r="G308" s="121" t="str">
        <f>IFERROR(IF(DataInput[[#This Row],[0]]="",IF(DataInput[[#This Row],[1]]=0,"",DataInput[[#This Row],[1]]*0.8),DataInput[[#This Row],[0]]*0.8),"")</f>
        <v/>
      </c>
      <c r="H308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08" s="215" t="e">
        <f>INDEX(MouseList[],MATCH(DataInput[[#This Row],[Mouse '#]],MouseList[Mouse '#],0),MATCH(DataInput[[#Headers],[Tx ends]],MouseList[#Headers],0))</f>
        <v>#N/A</v>
      </c>
      <c r="J308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08" s="219" t="e">
        <f>INDEX(MouseList[],MATCH(DataInput[[#This Row],[Mouse '#]],MouseList[Mouse '#],0),MATCH(DataInput[[#Headers],[Cage '#]],MouseList[#Headers],0))</f>
        <v>#N/A</v>
      </c>
      <c r="L308" s="123" t="s">
        <v>261</v>
      </c>
      <c r="M308" s="225"/>
      <c r="N308" s="122"/>
      <c r="O308" s="122"/>
      <c r="P308" s="122"/>
      <c r="Q308" s="122"/>
      <c r="R308" s="122"/>
      <c r="S308" s="122"/>
      <c r="T308" s="122"/>
      <c r="U308" s="122"/>
      <c r="V308" s="122"/>
      <c r="W308" s="122"/>
      <c r="X308" s="122"/>
      <c r="Y308" s="122"/>
      <c r="Z308" s="122"/>
      <c r="AA308" s="122"/>
      <c r="AB308" s="122"/>
      <c r="AC308" s="122"/>
      <c r="AD308" s="122"/>
      <c r="AE308" s="122"/>
      <c r="AF308" s="122"/>
      <c r="AG308" s="122"/>
      <c r="AH308" s="122"/>
      <c r="AI308" s="122"/>
      <c r="AJ308" s="122"/>
      <c r="AK308" s="122"/>
      <c r="AL308" s="122"/>
      <c r="AM308" s="122"/>
      <c r="AN308" s="122"/>
      <c r="AO308" s="122"/>
      <c r="AP308" s="122"/>
      <c r="AQ308" s="122"/>
      <c r="AR308" s="122"/>
      <c r="AS308" s="143"/>
      <c r="AT308" s="122"/>
      <c r="AU308" s="122"/>
      <c r="AV308" s="122"/>
      <c r="AW308" s="122"/>
      <c r="AX308" s="122"/>
      <c r="AY308" s="122"/>
      <c r="AZ308" s="122"/>
      <c r="BA308" s="122"/>
      <c r="BB308" s="122"/>
      <c r="BC308" s="122"/>
      <c r="BD308" s="122"/>
      <c r="BE308" s="122"/>
      <c r="BF308" s="222"/>
      <c r="BG308" s="9"/>
    </row>
    <row r="309" spans="1:59" ht="11.25">
      <c r="A309" s="10">
        <v>306</v>
      </c>
      <c r="B309" s="125">
        <f t="shared" si="13"/>
        <v>102</v>
      </c>
      <c r="C309" s="119" t="str">
        <f>IF(DataInput[[#This Row],[80% BW]]="","",INDEX(MouseList[],MATCH(DataInput[[#This Row],[Mouse '#]],MouseList[Mouse '#],0),MATCH(DataInput[[#Headers],[Tag '#]],MouseList[#Headers],0)))</f>
        <v/>
      </c>
      <c r="D309" s="119" t="str">
        <f>IF(DataInput[[#This Row],[80% BW]]="","",INDEX(MouseList[],MATCH(DataInput[[#This Row],[Mouse '#]],MouseList[Mouse '#],0),MATCH(DataInput[[#Headers],[Sort '#]],MouseList[#Headers],0)))</f>
        <v/>
      </c>
      <c r="E309" s="119" t="str">
        <f>IF(DataInput[[#This Row],[80% BW]]="","",INDEX(MouseList[],MATCH(DataInput[[#This Row],[Mouse '#]],MouseList[Mouse '#],0),MATCH(DataInput[[#Headers],[Group]],MouseList[#Headers],0)))</f>
        <v/>
      </c>
      <c r="F309" s="120" t="str">
        <f t="shared" si="15"/>
        <v>B</v>
      </c>
      <c r="G309" s="121" t="str">
        <f>IFERROR(IF(DataInput[[#This Row],[0]]="",IF(DataInput[[#This Row],[1]]=0,"",DataInput[[#This Row],[1]]*0.8),DataInput[[#This Row],[0]]*0.8),"")</f>
        <v/>
      </c>
      <c r="H309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09" s="215" t="e">
        <f>INDEX(MouseList[],MATCH(DataInput[[#This Row],[Mouse '#]],MouseList[Mouse '#],0),MATCH(DataInput[[#Headers],[Tx ends]],MouseList[#Headers],0))</f>
        <v>#N/A</v>
      </c>
      <c r="J309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09" s="219" t="e">
        <f>INDEX(MouseList[],MATCH(DataInput[[#This Row],[Mouse '#]],MouseList[Mouse '#],0),MATCH(DataInput[[#Headers],[Cage '#]],MouseList[#Headers],0))</f>
        <v>#N/A</v>
      </c>
      <c r="L309" s="123" t="s">
        <v>261</v>
      </c>
      <c r="M309" s="225"/>
      <c r="N309" s="122"/>
      <c r="O309" s="122"/>
      <c r="P309" s="122"/>
      <c r="Q309" s="122"/>
      <c r="R309" s="122"/>
      <c r="S309" s="122"/>
      <c r="T309" s="122"/>
      <c r="U309" s="122"/>
      <c r="V309" s="122"/>
      <c r="W309" s="122"/>
      <c r="X309" s="122"/>
      <c r="Y309" s="122"/>
      <c r="Z309" s="122"/>
      <c r="AA309" s="122"/>
      <c r="AB309" s="122"/>
      <c r="AC309" s="122"/>
      <c r="AD309" s="122"/>
      <c r="AE309" s="122"/>
      <c r="AF309" s="122"/>
      <c r="AG309" s="122"/>
      <c r="AH309" s="122"/>
      <c r="AI309" s="122"/>
      <c r="AJ309" s="122"/>
      <c r="AK309" s="122"/>
      <c r="AL309" s="122"/>
      <c r="AM309" s="122"/>
      <c r="AN309" s="122"/>
      <c r="AO309" s="122"/>
      <c r="AP309" s="122"/>
      <c r="AQ309" s="122"/>
      <c r="AR309" s="122"/>
      <c r="AS309" s="143"/>
      <c r="AT309" s="122"/>
      <c r="AU309" s="122"/>
      <c r="AV309" s="122"/>
      <c r="AW309" s="122"/>
      <c r="AX309" s="122"/>
      <c r="AY309" s="122"/>
      <c r="AZ309" s="122"/>
      <c r="BA309" s="122"/>
      <c r="BB309" s="122"/>
      <c r="BC309" s="122"/>
      <c r="BD309" s="122"/>
      <c r="BE309" s="122"/>
      <c r="BF309" s="222"/>
      <c r="BG309" s="9"/>
    </row>
    <row r="310" spans="1:59" ht="11.25">
      <c r="A310" s="10">
        <v>307</v>
      </c>
      <c r="B310" s="118">
        <f t="shared" si="13"/>
        <v>103</v>
      </c>
      <c r="C310" s="119" t="str">
        <f>IF(DataInput[[#This Row],[80% BW]]="","",INDEX(MouseList[],MATCH(DataInput[[#This Row],[Mouse '#]],MouseList[Mouse '#],0),MATCH(DataInput[[#Headers],[Tag '#]],MouseList[#Headers],0)))</f>
        <v/>
      </c>
      <c r="D310" s="119" t="str">
        <f>IF(DataInput[[#This Row],[80% BW]]="","",INDEX(MouseList[],MATCH(DataInput[[#This Row],[Mouse '#]],MouseList[Mouse '#],0),MATCH(DataInput[[#Headers],[Sort '#]],MouseList[#Headers],0)))</f>
        <v/>
      </c>
      <c r="E310" s="119" t="str">
        <f>IF(DataInput[[#This Row],[80% BW]]="","",INDEX(MouseList[],MATCH(DataInput[[#This Row],[Mouse '#]],MouseList[Mouse '#],0),MATCH(DataInput[[#Headers],[Group]],MouseList[#Headers],0)))</f>
        <v/>
      </c>
      <c r="F310" s="120" t="str">
        <f t="shared" si="15"/>
        <v>W</v>
      </c>
      <c r="G310" s="121" t="str">
        <f>IFERROR(IF(DataInput[[#This Row],[0]]="",IF(DataInput[[#This Row],[1]]=0,"",DataInput[[#This Row],[1]]*0.8),DataInput[[#This Row],[0]]*0.8),"")</f>
        <v/>
      </c>
      <c r="H310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10" s="215" t="e">
        <f>INDEX(MouseList[],MATCH(DataInput[[#This Row],[Mouse '#]],MouseList[Mouse '#],0),MATCH(DataInput[[#Headers],[Tx ends]],MouseList[#Headers],0))</f>
        <v>#N/A</v>
      </c>
      <c r="J310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10" s="219" t="e">
        <f>INDEX(MouseList[],MATCH(DataInput[[#This Row],[Mouse '#]],MouseList[Mouse '#],0),MATCH(DataInput[[#Headers],[Cage '#]],MouseList[#Headers],0))</f>
        <v>#N/A</v>
      </c>
      <c r="L310" s="123" t="s">
        <v>261</v>
      </c>
      <c r="M310" s="225"/>
      <c r="N310" s="122"/>
      <c r="O310" s="122"/>
      <c r="P310" s="122"/>
      <c r="Q310" s="122"/>
      <c r="R310" s="122"/>
      <c r="S310" s="122"/>
      <c r="T310" s="122"/>
      <c r="U310" s="122"/>
      <c r="V310" s="122"/>
      <c r="W310" s="122"/>
      <c r="X310" s="122"/>
      <c r="Y310" s="122"/>
      <c r="Z310" s="122"/>
      <c r="AA310" s="122"/>
      <c r="AB310" s="122"/>
      <c r="AC310" s="122"/>
      <c r="AD310" s="122"/>
      <c r="AE310" s="122"/>
      <c r="AF310" s="122"/>
      <c r="AG310" s="122"/>
      <c r="AH310" s="122"/>
      <c r="AI310" s="122"/>
      <c r="AJ310" s="122"/>
      <c r="AK310" s="122"/>
      <c r="AL310" s="122"/>
      <c r="AM310" s="122"/>
      <c r="AN310" s="122"/>
      <c r="AO310" s="122"/>
      <c r="AP310" s="122"/>
      <c r="AQ310" s="122"/>
      <c r="AR310" s="122"/>
      <c r="AS310" s="143"/>
      <c r="AT310" s="122"/>
      <c r="AU310" s="122"/>
      <c r="AV310" s="122"/>
      <c r="AW310" s="122"/>
      <c r="AX310" s="122"/>
      <c r="AY310" s="122"/>
      <c r="AZ310" s="122"/>
      <c r="BA310" s="122"/>
      <c r="BB310" s="122"/>
      <c r="BC310" s="122"/>
      <c r="BD310" s="122"/>
      <c r="BE310" s="122"/>
      <c r="BF310" s="222"/>
      <c r="BG310" s="9"/>
    </row>
    <row r="311" spans="1:59" ht="11.25">
      <c r="A311" s="10">
        <v>308</v>
      </c>
      <c r="B311" s="118">
        <f t="shared" si="13"/>
        <v>103</v>
      </c>
      <c r="C311" s="119" t="str">
        <f>IF(DataInput[[#This Row],[80% BW]]="","",INDEX(MouseList[],MATCH(DataInput[[#This Row],[Mouse '#]],MouseList[Mouse '#],0),MATCH(DataInput[[#Headers],[Tag '#]],MouseList[#Headers],0)))</f>
        <v/>
      </c>
      <c r="D311" s="119" t="str">
        <f>IF(DataInput[[#This Row],[80% BW]]="","",INDEX(MouseList[],MATCH(DataInput[[#This Row],[Mouse '#]],MouseList[Mouse '#],0),MATCH(DataInput[[#Headers],[Sort '#]],MouseList[#Headers],0)))</f>
        <v/>
      </c>
      <c r="E311" s="119" t="str">
        <f>IF(DataInput[[#This Row],[80% BW]]="","",INDEX(MouseList[],MATCH(DataInput[[#This Row],[Mouse '#]],MouseList[Mouse '#],0),MATCH(DataInput[[#Headers],[Group]],MouseList[#Headers],0)))</f>
        <v/>
      </c>
      <c r="F311" s="120" t="str">
        <f t="shared" si="15"/>
        <v>A</v>
      </c>
      <c r="G311" s="121" t="str">
        <f>IFERROR(IF(DataInput[[#This Row],[0]]="",IF(DataInput[[#This Row],[1]]=0,"",DataInput[[#This Row],[1]]*0.8),DataInput[[#This Row],[0]]*0.8),"")</f>
        <v/>
      </c>
      <c r="H311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11" s="215" t="e">
        <f>INDEX(MouseList[],MATCH(DataInput[[#This Row],[Mouse '#]],MouseList[Mouse '#],0),MATCH(DataInput[[#Headers],[Tx ends]],MouseList[#Headers],0))</f>
        <v>#N/A</v>
      </c>
      <c r="J311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11" s="219" t="e">
        <f>INDEX(MouseList[],MATCH(DataInput[[#This Row],[Mouse '#]],MouseList[Mouse '#],0),MATCH(DataInput[[#Headers],[Cage '#]],MouseList[#Headers],0))</f>
        <v>#N/A</v>
      </c>
      <c r="L311" s="123" t="s">
        <v>261</v>
      </c>
      <c r="M311" s="225"/>
      <c r="N311" s="122"/>
      <c r="O311" s="122"/>
      <c r="P311" s="122"/>
      <c r="Q311" s="122"/>
      <c r="R311" s="122"/>
      <c r="S311" s="122"/>
      <c r="T311" s="122"/>
      <c r="U311" s="122"/>
      <c r="V311" s="122"/>
      <c r="W311" s="122"/>
      <c r="X311" s="122"/>
      <c r="Y311" s="122"/>
      <c r="Z311" s="122"/>
      <c r="AA311" s="122"/>
      <c r="AB311" s="122"/>
      <c r="AC311" s="122"/>
      <c r="AD311" s="122"/>
      <c r="AE311" s="122"/>
      <c r="AF311" s="122"/>
      <c r="AG311" s="122"/>
      <c r="AH311" s="122"/>
      <c r="AI311" s="122"/>
      <c r="AJ311" s="122"/>
      <c r="AK311" s="122"/>
      <c r="AL311" s="122"/>
      <c r="AM311" s="122"/>
      <c r="AN311" s="122"/>
      <c r="AO311" s="122"/>
      <c r="AP311" s="122"/>
      <c r="AQ311" s="122"/>
      <c r="AR311" s="122"/>
      <c r="AS311" s="143"/>
      <c r="AT311" s="122"/>
      <c r="AU311" s="122"/>
      <c r="AV311" s="122"/>
      <c r="AW311" s="122"/>
      <c r="AX311" s="122"/>
      <c r="AY311" s="122"/>
      <c r="AZ311" s="122"/>
      <c r="BA311" s="122"/>
      <c r="BB311" s="122"/>
      <c r="BC311" s="122"/>
      <c r="BD311" s="122"/>
      <c r="BE311" s="122"/>
      <c r="BF311" s="222"/>
      <c r="BG311" s="9"/>
    </row>
    <row r="312" spans="1:59" ht="11.25">
      <c r="A312" s="10">
        <v>309</v>
      </c>
      <c r="B312" s="125">
        <f t="shared" si="13"/>
        <v>103</v>
      </c>
      <c r="C312" s="119" t="str">
        <f>IF(DataInput[[#This Row],[80% BW]]="","",INDEX(MouseList[],MATCH(DataInput[[#This Row],[Mouse '#]],MouseList[Mouse '#],0),MATCH(DataInput[[#Headers],[Tag '#]],MouseList[#Headers],0)))</f>
        <v/>
      </c>
      <c r="D312" s="119" t="str">
        <f>IF(DataInput[[#This Row],[80% BW]]="","",INDEX(MouseList[],MATCH(DataInput[[#This Row],[Mouse '#]],MouseList[Mouse '#],0),MATCH(DataInput[[#Headers],[Sort '#]],MouseList[#Headers],0)))</f>
        <v/>
      </c>
      <c r="E312" s="119" t="str">
        <f>IF(DataInput[[#This Row],[80% BW]]="","",INDEX(MouseList[],MATCH(DataInput[[#This Row],[Mouse '#]],MouseList[Mouse '#],0),MATCH(DataInput[[#Headers],[Group]],MouseList[#Headers],0)))</f>
        <v/>
      </c>
      <c r="F312" s="120" t="str">
        <f t="shared" si="15"/>
        <v>B</v>
      </c>
      <c r="G312" s="121" t="str">
        <f>IFERROR(IF(DataInput[[#This Row],[0]]="",IF(DataInput[[#This Row],[1]]=0,"",DataInput[[#This Row],[1]]*0.8),DataInput[[#This Row],[0]]*0.8),"")</f>
        <v/>
      </c>
      <c r="H312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12" s="215" t="e">
        <f>INDEX(MouseList[],MATCH(DataInput[[#This Row],[Mouse '#]],MouseList[Mouse '#],0),MATCH(DataInput[[#Headers],[Tx ends]],MouseList[#Headers],0))</f>
        <v>#N/A</v>
      </c>
      <c r="J312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12" s="219" t="e">
        <f>INDEX(MouseList[],MATCH(DataInput[[#This Row],[Mouse '#]],MouseList[Mouse '#],0),MATCH(DataInput[[#Headers],[Cage '#]],MouseList[#Headers],0))</f>
        <v>#N/A</v>
      </c>
      <c r="L312" s="123" t="s">
        <v>261</v>
      </c>
      <c r="M312" s="225"/>
      <c r="N312" s="122"/>
      <c r="O312" s="122"/>
      <c r="P312" s="122"/>
      <c r="Q312" s="122"/>
      <c r="R312" s="122"/>
      <c r="S312" s="122"/>
      <c r="T312" s="122"/>
      <c r="U312" s="122"/>
      <c r="V312" s="122"/>
      <c r="W312" s="122"/>
      <c r="X312" s="122"/>
      <c r="Y312" s="122"/>
      <c r="Z312" s="122"/>
      <c r="AA312" s="122"/>
      <c r="AB312" s="122"/>
      <c r="AC312" s="122"/>
      <c r="AD312" s="122"/>
      <c r="AE312" s="122"/>
      <c r="AF312" s="122"/>
      <c r="AG312" s="122"/>
      <c r="AH312" s="122"/>
      <c r="AI312" s="122"/>
      <c r="AJ312" s="122"/>
      <c r="AK312" s="122"/>
      <c r="AL312" s="122"/>
      <c r="AM312" s="122"/>
      <c r="AN312" s="122"/>
      <c r="AO312" s="122"/>
      <c r="AP312" s="122"/>
      <c r="AQ312" s="122"/>
      <c r="AR312" s="122"/>
      <c r="AS312" s="143"/>
      <c r="AT312" s="122"/>
      <c r="AU312" s="122"/>
      <c r="AV312" s="122"/>
      <c r="AW312" s="122"/>
      <c r="AX312" s="122"/>
      <c r="AY312" s="122"/>
      <c r="AZ312" s="122"/>
      <c r="BA312" s="122"/>
      <c r="BB312" s="122"/>
      <c r="BC312" s="122"/>
      <c r="BD312" s="122"/>
      <c r="BE312" s="122"/>
      <c r="BF312" s="222"/>
      <c r="BG312" s="9"/>
    </row>
    <row r="313" spans="1:59" ht="11.25">
      <c r="A313" s="10">
        <v>310</v>
      </c>
      <c r="B313" s="118">
        <f t="shared" si="13"/>
        <v>104</v>
      </c>
      <c r="C313" s="119" t="str">
        <f>IF(DataInput[[#This Row],[80% BW]]="","",INDEX(MouseList[],MATCH(DataInput[[#This Row],[Mouse '#]],MouseList[Mouse '#],0),MATCH(DataInput[[#Headers],[Tag '#]],MouseList[#Headers],0)))</f>
        <v/>
      </c>
      <c r="D313" s="119" t="str">
        <f>IF(DataInput[[#This Row],[80% BW]]="","",INDEX(MouseList[],MATCH(DataInput[[#This Row],[Mouse '#]],MouseList[Mouse '#],0),MATCH(DataInput[[#Headers],[Sort '#]],MouseList[#Headers],0)))</f>
        <v/>
      </c>
      <c r="E313" s="119" t="str">
        <f>IF(DataInput[[#This Row],[80% BW]]="","",INDEX(MouseList[],MATCH(DataInput[[#This Row],[Mouse '#]],MouseList[Mouse '#],0),MATCH(DataInput[[#Headers],[Group]],MouseList[#Headers],0)))</f>
        <v/>
      </c>
      <c r="F313" s="120" t="str">
        <f t="shared" si="15"/>
        <v>W</v>
      </c>
      <c r="G313" s="121" t="str">
        <f>IFERROR(IF(DataInput[[#This Row],[0]]="",IF(DataInput[[#This Row],[1]]=0,"",DataInput[[#This Row],[1]]*0.8),DataInput[[#This Row],[0]]*0.8),"")</f>
        <v/>
      </c>
      <c r="H313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13" s="215" t="e">
        <f>INDEX(MouseList[],MATCH(DataInput[[#This Row],[Mouse '#]],MouseList[Mouse '#],0),MATCH(DataInput[[#Headers],[Tx ends]],MouseList[#Headers],0))</f>
        <v>#N/A</v>
      </c>
      <c r="J313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13" s="219" t="e">
        <f>INDEX(MouseList[],MATCH(DataInput[[#This Row],[Mouse '#]],MouseList[Mouse '#],0),MATCH(DataInput[[#Headers],[Cage '#]],MouseList[#Headers],0))</f>
        <v>#N/A</v>
      </c>
      <c r="L313" s="123" t="s">
        <v>261</v>
      </c>
      <c r="M313" s="225"/>
      <c r="N313" s="122"/>
      <c r="O313" s="122"/>
      <c r="P313" s="122"/>
      <c r="Q313" s="122"/>
      <c r="R313" s="122"/>
      <c r="S313" s="122"/>
      <c r="T313" s="122"/>
      <c r="U313" s="122"/>
      <c r="V313" s="122"/>
      <c r="W313" s="122"/>
      <c r="X313" s="122"/>
      <c r="Y313" s="122"/>
      <c r="Z313" s="122"/>
      <c r="AA313" s="122"/>
      <c r="AB313" s="122"/>
      <c r="AC313" s="122"/>
      <c r="AD313" s="122"/>
      <c r="AE313" s="122"/>
      <c r="AF313" s="122"/>
      <c r="AG313" s="122"/>
      <c r="AH313" s="122"/>
      <c r="AI313" s="122"/>
      <c r="AJ313" s="122"/>
      <c r="AK313" s="122"/>
      <c r="AL313" s="122"/>
      <c r="AM313" s="122"/>
      <c r="AN313" s="122"/>
      <c r="AO313" s="122"/>
      <c r="AP313" s="122"/>
      <c r="AQ313" s="122"/>
      <c r="AR313" s="122"/>
      <c r="AS313" s="143"/>
      <c r="AT313" s="122"/>
      <c r="AU313" s="122"/>
      <c r="AV313" s="122"/>
      <c r="AW313" s="122"/>
      <c r="AX313" s="122"/>
      <c r="AY313" s="122"/>
      <c r="AZ313" s="122"/>
      <c r="BA313" s="122"/>
      <c r="BB313" s="122"/>
      <c r="BC313" s="122"/>
      <c r="BD313" s="122"/>
      <c r="BE313" s="122"/>
      <c r="BF313" s="222"/>
      <c r="BG313" s="9"/>
    </row>
    <row r="314" spans="1:59" ht="11.25">
      <c r="A314" s="10">
        <v>311</v>
      </c>
      <c r="B314" s="118">
        <f t="shared" si="13"/>
        <v>104</v>
      </c>
      <c r="C314" s="119" t="str">
        <f>IF(DataInput[[#This Row],[80% BW]]="","",INDEX(MouseList[],MATCH(DataInput[[#This Row],[Mouse '#]],MouseList[Mouse '#],0),MATCH(DataInput[[#Headers],[Tag '#]],MouseList[#Headers],0)))</f>
        <v/>
      </c>
      <c r="D314" s="119" t="str">
        <f>IF(DataInput[[#This Row],[80% BW]]="","",INDEX(MouseList[],MATCH(DataInput[[#This Row],[Mouse '#]],MouseList[Mouse '#],0),MATCH(DataInput[[#Headers],[Sort '#]],MouseList[#Headers],0)))</f>
        <v/>
      </c>
      <c r="E314" s="119" t="str">
        <f>IF(DataInput[[#This Row],[80% BW]]="","",INDEX(MouseList[],MATCH(DataInput[[#This Row],[Mouse '#]],MouseList[Mouse '#],0),MATCH(DataInput[[#Headers],[Group]],MouseList[#Headers],0)))</f>
        <v/>
      </c>
      <c r="F314" s="120" t="str">
        <f t="shared" si="15"/>
        <v>A</v>
      </c>
      <c r="G314" s="121" t="str">
        <f>IFERROR(IF(DataInput[[#This Row],[0]]="",IF(DataInput[[#This Row],[1]]=0,"",DataInput[[#This Row],[1]]*0.8),DataInput[[#This Row],[0]]*0.8),"")</f>
        <v/>
      </c>
      <c r="H314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14" s="215" t="e">
        <f>INDEX(MouseList[],MATCH(DataInput[[#This Row],[Mouse '#]],MouseList[Mouse '#],0),MATCH(DataInput[[#Headers],[Tx ends]],MouseList[#Headers],0))</f>
        <v>#N/A</v>
      </c>
      <c r="J314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14" s="219" t="e">
        <f>INDEX(MouseList[],MATCH(DataInput[[#This Row],[Mouse '#]],MouseList[Mouse '#],0),MATCH(DataInput[[#Headers],[Cage '#]],MouseList[#Headers],0))</f>
        <v>#N/A</v>
      </c>
      <c r="L314" s="123" t="s">
        <v>261</v>
      </c>
      <c r="M314" s="225"/>
      <c r="N314" s="122"/>
      <c r="O314" s="122"/>
      <c r="P314" s="122"/>
      <c r="Q314" s="122"/>
      <c r="R314" s="122"/>
      <c r="S314" s="122"/>
      <c r="T314" s="122"/>
      <c r="U314" s="122"/>
      <c r="V314" s="122"/>
      <c r="W314" s="122"/>
      <c r="X314" s="122"/>
      <c r="Y314" s="122"/>
      <c r="Z314" s="122"/>
      <c r="AA314" s="122"/>
      <c r="AB314" s="122"/>
      <c r="AC314" s="122"/>
      <c r="AD314" s="122"/>
      <c r="AE314" s="122"/>
      <c r="AF314" s="122"/>
      <c r="AG314" s="122"/>
      <c r="AH314" s="122"/>
      <c r="AI314" s="122"/>
      <c r="AJ314" s="122"/>
      <c r="AK314" s="122"/>
      <c r="AL314" s="122"/>
      <c r="AM314" s="122"/>
      <c r="AN314" s="122"/>
      <c r="AO314" s="122"/>
      <c r="AP314" s="122"/>
      <c r="AQ314" s="122"/>
      <c r="AR314" s="122"/>
      <c r="AS314" s="143"/>
      <c r="AT314" s="122"/>
      <c r="AU314" s="122"/>
      <c r="AV314" s="122"/>
      <c r="AW314" s="122"/>
      <c r="AX314" s="122"/>
      <c r="AY314" s="122"/>
      <c r="AZ314" s="122"/>
      <c r="BA314" s="122"/>
      <c r="BB314" s="122"/>
      <c r="BC314" s="122"/>
      <c r="BD314" s="122"/>
      <c r="BE314" s="122"/>
      <c r="BF314" s="222"/>
      <c r="BG314" s="9"/>
    </row>
    <row r="315" spans="1:59" ht="11.25">
      <c r="A315" s="10">
        <v>312</v>
      </c>
      <c r="B315" s="125">
        <f t="shared" si="13"/>
        <v>104</v>
      </c>
      <c r="C315" s="119" t="str">
        <f>IF(DataInput[[#This Row],[80% BW]]="","",INDEX(MouseList[],MATCH(DataInput[[#This Row],[Mouse '#]],MouseList[Mouse '#],0),MATCH(DataInput[[#Headers],[Tag '#]],MouseList[#Headers],0)))</f>
        <v/>
      </c>
      <c r="D315" s="119" t="str">
        <f>IF(DataInput[[#This Row],[80% BW]]="","",INDEX(MouseList[],MATCH(DataInput[[#This Row],[Mouse '#]],MouseList[Mouse '#],0),MATCH(DataInput[[#Headers],[Sort '#]],MouseList[#Headers],0)))</f>
        <v/>
      </c>
      <c r="E315" s="119" t="str">
        <f>IF(DataInput[[#This Row],[80% BW]]="","",INDEX(MouseList[],MATCH(DataInput[[#This Row],[Mouse '#]],MouseList[Mouse '#],0),MATCH(DataInput[[#Headers],[Group]],MouseList[#Headers],0)))</f>
        <v/>
      </c>
      <c r="F315" s="120" t="str">
        <f t="shared" si="15"/>
        <v>B</v>
      </c>
      <c r="G315" s="121" t="str">
        <f>IFERROR(IF(DataInput[[#This Row],[0]]="",IF(DataInput[[#This Row],[1]]=0,"",DataInput[[#This Row],[1]]*0.8),DataInput[[#This Row],[0]]*0.8),"")</f>
        <v/>
      </c>
      <c r="H315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15" s="215" t="e">
        <f>INDEX(MouseList[],MATCH(DataInput[[#This Row],[Mouse '#]],MouseList[Mouse '#],0),MATCH(DataInput[[#Headers],[Tx ends]],MouseList[#Headers],0))</f>
        <v>#N/A</v>
      </c>
      <c r="J315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15" s="219" t="e">
        <f>INDEX(MouseList[],MATCH(DataInput[[#This Row],[Mouse '#]],MouseList[Mouse '#],0),MATCH(DataInput[[#Headers],[Cage '#]],MouseList[#Headers],0))</f>
        <v>#N/A</v>
      </c>
      <c r="L315" s="123" t="s">
        <v>261</v>
      </c>
      <c r="M315" s="225"/>
      <c r="N315" s="122"/>
      <c r="O315" s="122"/>
      <c r="P315" s="122"/>
      <c r="Q315" s="122"/>
      <c r="R315" s="122"/>
      <c r="S315" s="122"/>
      <c r="T315" s="122"/>
      <c r="U315" s="122"/>
      <c r="V315" s="122"/>
      <c r="W315" s="122"/>
      <c r="X315" s="122"/>
      <c r="Y315" s="122"/>
      <c r="Z315" s="122"/>
      <c r="AA315" s="122"/>
      <c r="AB315" s="122"/>
      <c r="AC315" s="122"/>
      <c r="AD315" s="122"/>
      <c r="AE315" s="122"/>
      <c r="AF315" s="122"/>
      <c r="AG315" s="122"/>
      <c r="AH315" s="122"/>
      <c r="AI315" s="122"/>
      <c r="AJ315" s="122"/>
      <c r="AK315" s="122"/>
      <c r="AL315" s="122"/>
      <c r="AM315" s="122"/>
      <c r="AN315" s="122"/>
      <c r="AO315" s="122"/>
      <c r="AP315" s="122"/>
      <c r="AQ315" s="122"/>
      <c r="AR315" s="122"/>
      <c r="AS315" s="143"/>
      <c r="AT315" s="122"/>
      <c r="AU315" s="122"/>
      <c r="AV315" s="122"/>
      <c r="AW315" s="122"/>
      <c r="AX315" s="122"/>
      <c r="AY315" s="122"/>
      <c r="AZ315" s="122"/>
      <c r="BA315" s="122"/>
      <c r="BB315" s="122"/>
      <c r="BC315" s="122"/>
      <c r="BD315" s="122"/>
      <c r="BE315" s="122"/>
      <c r="BF315" s="222"/>
      <c r="BG315" s="9"/>
    </row>
    <row r="316" spans="1:59" ht="11.25">
      <c r="A316" s="10">
        <v>313</v>
      </c>
      <c r="B316" s="118">
        <f t="shared" si="13"/>
        <v>105</v>
      </c>
      <c r="C316" s="119" t="str">
        <f>IF(DataInput[[#This Row],[80% BW]]="","",INDEX(MouseList[],MATCH(DataInput[[#This Row],[Mouse '#]],MouseList[Mouse '#],0),MATCH(DataInput[[#Headers],[Tag '#]],MouseList[#Headers],0)))</f>
        <v/>
      </c>
      <c r="D316" s="119" t="str">
        <f>IF(DataInput[[#This Row],[80% BW]]="","",INDEX(MouseList[],MATCH(DataInput[[#This Row],[Mouse '#]],MouseList[Mouse '#],0),MATCH(DataInput[[#Headers],[Sort '#]],MouseList[#Headers],0)))</f>
        <v/>
      </c>
      <c r="E316" s="119" t="str">
        <f>IF(DataInput[[#This Row],[80% BW]]="","",INDEX(MouseList[],MATCH(DataInput[[#This Row],[Mouse '#]],MouseList[Mouse '#],0),MATCH(DataInput[[#Headers],[Group]],MouseList[#Headers],0)))</f>
        <v/>
      </c>
      <c r="F316" s="120" t="str">
        <f t="shared" si="15"/>
        <v>W</v>
      </c>
      <c r="G316" s="121" t="str">
        <f>IFERROR(IF(DataInput[[#This Row],[0]]="",IF(DataInput[[#This Row],[1]]=0,"",DataInput[[#This Row],[1]]*0.8),DataInput[[#This Row],[0]]*0.8),"")</f>
        <v/>
      </c>
      <c r="H316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16" s="215" t="e">
        <f>INDEX(MouseList[],MATCH(DataInput[[#This Row],[Mouse '#]],MouseList[Mouse '#],0),MATCH(DataInput[[#Headers],[Tx ends]],MouseList[#Headers],0))</f>
        <v>#N/A</v>
      </c>
      <c r="J316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16" s="219" t="e">
        <f>INDEX(MouseList[],MATCH(DataInput[[#This Row],[Mouse '#]],MouseList[Mouse '#],0),MATCH(DataInput[[#Headers],[Cage '#]],MouseList[#Headers],0))</f>
        <v>#N/A</v>
      </c>
      <c r="L316" s="123" t="s">
        <v>261</v>
      </c>
      <c r="M316" s="225"/>
      <c r="N316" s="122"/>
      <c r="O316" s="122"/>
      <c r="P316" s="122"/>
      <c r="Q316" s="122"/>
      <c r="R316" s="122"/>
      <c r="S316" s="122"/>
      <c r="T316" s="122"/>
      <c r="U316" s="122"/>
      <c r="V316" s="122"/>
      <c r="W316" s="122"/>
      <c r="X316" s="122"/>
      <c r="Y316" s="122"/>
      <c r="Z316" s="122"/>
      <c r="AA316" s="122"/>
      <c r="AB316" s="122"/>
      <c r="AC316" s="122"/>
      <c r="AD316" s="122"/>
      <c r="AE316" s="122"/>
      <c r="AF316" s="122"/>
      <c r="AG316" s="122"/>
      <c r="AH316" s="122"/>
      <c r="AI316" s="122"/>
      <c r="AJ316" s="122"/>
      <c r="AK316" s="122"/>
      <c r="AL316" s="122"/>
      <c r="AM316" s="122"/>
      <c r="AN316" s="122"/>
      <c r="AO316" s="122"/>
      <c r="AP316" s="122"/>
      <c r="AQ316" s="122"/>
      <c r="AR316" s="122"/>
      <c r="AS316" s="143"/>
      <c r="AT316" s="122"/>
      <c r="AU316" s="122"/>
      <c r="AV316" s="122"/>
      <c r="AW316" s="122"/>
      <c r="AX316" s="122"/>
      <c r="AY316" s="122"/>
      <c r="AZ316" s="122"/>
      <c r="BA316" s="122"/>
      <c r="BB316" s="122"/>
      <c r="BC316" s="122"/>
      <c r="BD316" s="122"/>
      <c r="BE316" s="122"/>
      <c r="BF316" s="222"/>
      <c r="BG316" s="9"/>
    </row>
    <row r="317" spans="1:59" ht="11.25">
      <c r="A317" s="10">
        <v>314</v>
      </c>
      <c r="B317" s="118">
        <f t="shared" si="13"/>
        <v>105</v>
      </c>
      <c r="C317" s="119" t="str">
        <f>IF(DataInput[[#This Row],[80% BW]]="","",INDEX(MouseList[],MATCH(DataInput[[#This Row],[Mouse '#]],MouseList[Mouse '#],0),MATCH(DataInput[[#Headers],[Tag '#]],MouseList[#Headers],0)))</f>
        <v/>
      </c>
      <c r="D317" s="119" t="str">
        <f>IF(DataInput[[#This Row],[80% BW]]="","",INDEX(MouseList[],MATCH(DataInput[[#This Row],[Mouse '#]],MouseList[Mouse '#],0),MATCH(DataInput[[#Headers],[Sort '#]],MouseList[#Headers],0)))</f>
        <v/>
      </c>
      <c r="E317" s="119" t="str">
        <f>IF(DataInput[[#This Row],[80% BW]]="","",INDEX(MouseList[],MATCH(DataInput[[#This Row],[Mouse '#]],MouseList[Mouse '#],0),MATCH(DataInput[[#Headers],[Group]],MouseList[#Headers],0)))</f>
        <v/>
      </c>
      <c r="F317" s="120" t="str">
        <f t="shared" si="15"/>
        <v>A</v>
      </c>
      <c r="G317" s="121" t="str">
        <f>IFERROR(IF(DataInput[[#This Row],[0]]="",IF(DataInput[[#This Row],[1]]=0,"",DataInput[[#This Row],[1]]*0.8),DataInput[[#This Row],[0]]*0.8),"")</f>
        <v/>
      </c>
      <c r="H317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17" s="215" t="e">
        <f>INDEX(MouseList[],MATCH(DataInput[[#This Row],[Mouse '#]],MouseList[Mouse '#],0),MATCH(DataInput[[#Headers],[Tx ends]],MouseList[#Headers],0))</f>
        <v>#N/A</v>
      </c>
      <c r="J317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17" s="219" t="e">
        <f>INDEX(MouseList[],MATCH(DataInput[[#This Row],[Mouse '#]],MouseList[Mouse '#],0),MATCH(DataInput[[#Headers],[Cage '#]],MouseList[#Headers],0))</f>
        <v>#N/A</v>
      </c>
      <c r="L317" s="123" t="s">
        <v>261</v>
      </c>
      <c r="M317" s="225"/>
      <c r="N317" s="122"/>
      <c r="O317" s="122"/>
      <c r="P317" s="122"/>
      <c r="Q317" s="122"/>
      <c r="R317" s="122"/>
      <c r="S317" s="122"/>
      <c r="T317" s="122"/>
      <c r="U317" s="122"/>
      <c r="V317" s="122"/>
      <c r="W317" s="122"/>
      <c r="X317" s="122"/>
      <c r="Y317" s="122"/>
      <c r="Z317" s="122"/>
      <c r="AA317" s="122"/>
      <c r="AB317" s="122"/>
      <c r="AC317" s="122"/>
      <c r="AD317" s="122"/>
      <c r="AE317" s="122"/>
      <c r="AF317" s="122"/>
      <c r="AG317" s="122"/>
      <c r="AH317" s="122"/>
      <c r="AI317" s="122"/>
      <c r="AJ317" s="122"/>
      <c r="AK317" s="122"/>
      <c r="AL317" s="122"/>
      <c r="AM317" s="122"/>
      <c r="AN317" s="122"/>
      <c r="AO317" s="122"/>
      <c r="AP317" s="122"/>
      <c r="AQ317" s="122"/>
      <c r="AR317" s="122"/>
      <c r="AS317" s="143"/>
      <c r="AT317" s="122"/>
      <c r="AU317" s="122"/>
      <c r="AV317" s="122"/>
      <c r="AW317" s="122"/>
      <c r="AX317" s="122"/>
      <c r="AY317" s="122"/>
      <c r="AZ317" s="122"/>
      <c r="BA317" s="122"/>
      <c r="BB317" s="122"/>
      <c r="BC317" s="122"/>
      <c r="BD317" s="122"/>
      <c r="BE317" s="122"/>
      <c r="BF317" s="222"/>
      <c r="BG317" s="9"/>
    </row>
    <row r="318" spans="1:59" ht="11.25">
      <c r="A318" s="10">
        <v>315</v>
      </c>
      <c r="B318" s="125">
        <f t="shared" si="13"/>
        <v>105</v>
      </c>
      <c r="C318" s="119" t="str">
        <f>IF(DataInput[[#This Row],[80% BW]]="","",INDEX(MouseList[],MATCH(DataInput[[#This Row],[Mouse '#]],MouseList[Mouse '#],0),MATCH(DataInput[[#Headers],[Tag '#]],MouseList[#Headers],0)))</f>
        <v/>
      </c>
      <c r="D318" s="119" t="str">
        <f>IF(DataInput[[#This Row],[80% BW]]="","",INDEX(MouseList[],MATCH(DataInput[[#This Row],[Mouse '#]],MouseList[Mouse '#],0),MATCH(DataInput[[#Headers],[Sort '#]],MouseList[#Headers],0)))</f>
        <v/>
      </c>
      <c r="E318" s="119" t="str">
        <f>IF(DataInput[[#This Row],[80% BW]]="","",INDEX(MouseList[],MATCH(DataInput[[#This Row],[Mouse '#]],MouseList[Mouse '#],0),MATCH(DataInput[[#Headers],[Group]],MouseList[#Headers],0)))</f>
        <v/>
      </c>
      <c r="F318" s="120" t="str">
        <f t="shared" si="15"/>
        <v>B</v>
      </c>
      <c r="G318" s="121" t="str">
        <f>IFERROR(IF(DataInput[[#This Row],[0]]="",IF(DataInput[[#This Row],[1]]=0,"",DataInput[[#This Row],[1]]*0.8),DataInput[[#This Row],[0]]*0.8),"")</f>
        <v/>
      </c>
      <c r="H318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18" s="215" t="e">
        <f>INDEX(MouseList[],MATCH(DataInput[[#This Row],[Mouse '#]],MouseList[Mouse '#],0),MATCH(DataInput[[#Headers],[Tx ends]],MouseList[#Headers],0))</f>
        <v>#N/A</v>
      </c>
      <c r="J318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18" s="219" t="e">
        <f>INDEX(MouseList[],MATCH(DataInput[[#This Row],[Mouse '#]],MouseList[Mouse '#],0),MATCH(DataInput[[#Headers],[Cage '#]],MouseList[#Headers],0))</f>
        <v>#N/A</v>
      </c>
      <c r="L318" s="123" t="s">
        <v>261</v>
      </c>
      <c r="M318" s="225"/>
      <c r="N318" s="122"/>
      <c r="O318" s="122"/>
      <c r="P318" s="122"/>
      <c r="Q318" s="122"/>
      <c r="R318" s="122"/>
      <c r="S318" s="122"/>
      <c r="T318" s="122"/>
      <c r="U318" s="122"/>
      <c r="V318" s="122"/>
      <c r="W318" s="122"/>
      <c r="X318" s="122"/>
      <c r="Y318" s="122"/>
      <c r="Z318" s="122"/>
      <c r="AA318" s="122"/>
      <c r="AB318" s="122"/>
      <c r="AC318" s="122"/>
      <c r="AD318" s="122"/>
      <c r="AE318" s="122"/>
      <c r="AF318" s="122"/>
      <c r="AG318" s="122"/>
      <c r="AH318" s="122"/>
      <c r="AI318" s="122"/>
      <c r="AJ318" s="122"/>
      <c r="AK318" s="122"/>
      <c r="AL318" s="122"/>
      <c r="AM318" s="122"/>
      <c r="AN318" s="122"/>
      <c r="AO318" s="122"/>
      <c r="AP318" s="122"/>
      <c r="AQ318" s="122"/>
      <c r="AR318" s="122"/>
      <c r="AS318" s="143"/>
      <c r="AT318" s="122"/>
      <c r="AU318" s="122"/>
      <c r="AV318" s="122"/>
      <c r="AW318" s="122"/>
      <c r="AX318" s="122"/>
      <c r="AY318" s="122"/>
      <c r="AZ318" s="122"/>
      <c r="BA318" s="122"/>
      <c r="BB318" s="122"/>
      <c r="BC318" s="122"/>
      <c r="BD318" s="122"/>
      <c r="BE318" s="122"/>
      <c r="BF318" s="222"/>
      <c r="BG318" s="9"/>
    </row>
    <row r="319" spans="1:59" ht="11.25">
      <c r="A319" s="10">
        <v>316</v>
      </c>
      <c r="B319" s="118">
        <f t="shared" si="13"/>
        <v>106</v>
      </c>
      <c r="C319" s="119" t="str">
        <f>IF(DataInput[[#This Row],[80% BW]]="","",INDEX(MouseList[],MATCH(DataInput[[#This Row],[Mouse '#]],MouseList[Mouse '#],0),MATCH(DataInput[[#Headers],[Tag '#]],MouseList[#Headers],0)))</f>
        <v/>
      </c>
      <c r="D319" s="119" t="str">
        <f>IF(DataInput[[#This Row],[80% BW]]="","",INDEX(MouseList[],MATCH(DataInput[[#This Row],[Mouse '#]],MouseList[Mouse '#],0),MATCH(DataInput[[#Headers],[Sort '#]],MouseList[#Headers],0)))</f>
        <v/>
      </c>
      <c r="E319" s="119" t="str">
        <f>IF(DataInput[[#This Row],[80% BW]]="","",INDEX(MouseList[],MATCH(DataInput[[#This Row],[Mouse '#]],MouseList[Mouse '#],0),MATCH(DataInput[[#Headers],[Group]],MouseList[#Headers],0)))</f>
        <v/>
      </c>
      <c r="F319" s="120" t="str">
        <f t="shared" si="15"/>
        <v>W</v>
      </c>
      <c r="G319" s="121" t="str">
        <f>IFERROR(IF(DataInput[[#This Row],[0]]="",IF(DataInput[[#This Row],[1]]=0,"",DataInput[[#This Row],[1]]*0.8),DataInput[[#This Row],[0]]*0.8),"")</f>
        <v/>
      </c>
      <c r="H319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19" s="215" t="e">
        <f>INDEX(MouseList[],MATCH(DataInput[[#This Row],[Mouse '#]],MouseList[Mouse '#],0),MATCH(DataInput[[#Headers],[Tx ends]],MouseList[#Headers],0))</f>
        <v>#N/A</v>
      </c>
      <c r="J319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19" s="219" t="e">
        <f>INDEX(MouseList[],MATCH(DataInput[[#This Row],[Mouse '#]],MouseList[Mouse '#],0),MATCH(DataInput[[#Headers],[Cage '#]],MouseList[#Headers],0))</f>
        <v>#N/A</v>
      </c>
      <c r="L319" s="123" t="s">
        <v>261</v>
      </c>
      <c r="M319" s="225"/>
      <c r="N319" s="122"/>
      <c r="O319" s="122"/>
      <c r="P319" s="122"/>
      <c r="Q319" s="122"/>
      <c r="R319" s="122"/>
      <c r="S319" s="122"/>
      <c r="T319" s="122"/>
      <c r="U319" s="122"/>
      <c r="V319" s="122"/>
      <c r="W319" s="122"/>
      <c r="X319" s="122"/>
      <c r="Y319" s="122"/>
      <c r="Z319" s="122"/>
      <c r="AA319" s="122"/>
      <c r="AB319" s="122"/>
      <c r="AC319" s="122"/>
      <c r="AD319" s="122"/>
      <c r="AE319" s="122"/>
      <c r="AF319" s="122"/>
      <c r="AG319" s="122"/>
      <c r="AH319" s="122"/>
      <c r="AI319" s="122"/>
      <c r="AJ319" s="122"/>
      <c r="AK319" s="122"/>
      <c r="AL319" s="122"/>
      <c r="AM319" s="122"/>
      <c r="AN319" s="122"/>
      <c r="AO319" s="122"/>
      <c r="AP319" s="122"/>
      <c r="AQ319" s="122"/>
      <c r="AR319" s="122"/>
      <c r="AS319" s="143"/>
      <c r="AT319" s="122"/>
      <c r="AU319" s="122"/>
      <c r="AV319" s="122"/>
      <c r="AW319" s="122"/>
      <c r="AX319" s="122"/>
      <c r="AY319" s="122"/>
      <c r="AZ319" s="122"/>
      <c r="BA319" s="122"/>
      <c r="BB319" s="122"/>
      <c r="BC319" s="122"/>
      <c r="BD319" s="122"/>
      <c r="BE319" s="122"/>
      <c r="BF319" s="222"/>
      <c r="BG319" s="9"/>
    </row>
    <row r="320" spans="1:59" ht="11.25">
      <c r="A320" s="10">
        <v>317</v>
      </c>
      <c r="B320" s="118">
        <f t="shared" si="13"/>
        <v>106</v>
      </c>
      <c r="C320" s="119" t="str">
        <f>IF(DataInput[[#This Row],[80% BW]]="","",INDEX(MouseList[],MATCH(DataInput[[#This Row],[Mouse '#]],MouseList[Mouse '#],0),MATCH(DataInput[[#Headers],[Tag '#]],MouseList[#Headers],0)))</f>
        <v/>
      </c>
      <c r="D320" s="119" t="str">
        <f>IF(DataInput[[#This Row],[80% BW]]="","",INDEX(MouseList[],MATCH(DataInput[[#This Row],[Mouse '#]],MouseList[Mouse '#],0),MATCH(DataInput[[#Headers],[Sort '#]],MouseList[#Headers],0)))</f>
        <v/>
      </c>
      <c r="E320" s="119" t="str">
        <f>IF(DataInput[[#This Row],[80% BW]]="","",INDEX(MouseList[],MATCH(DataInput[[#This Row],[Mouse '#]],MouseList[Mouse '#],0),MATCH(DataInput[[#Headers],[Group]],MouseList[#Headers],0)))</f>
        <v/>
      </c>
      <c r="F320" s="120" t="str">
        <f t="shared" si="15"/>
        <v>A</v>
      </c>
      <c r="G320" s="121" t="str">
        <f>IFERROR(IF(DataInput[[#This Row],[0]]="",IF(DataInput[[#This Row],[1]]=0,"",DataInput[[#This Row],[1]]*0.8),DataInput[[#This Row],[0]]*0.8),"")</f>
        <v/>
      </c>
      <c r="H320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20" s="215" t="e">
        <f>INDEX(MouseList[],MATCH(DataInput[[#This Row],[Mouse '#]],MouseList[Mouse '#],0),MATCH(DataInput[[#Headers],[Tx ends]],MouseList[#Headers],0))</f>
        <v>#N/A</v>
      </c>
      <c r="J320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20" s="219" t="e">
        <f>INDEX(MouseList[],MATCH(DataInput[[#This Row],[Mouse '#]],MouseList[Mouse '#],0),MATCH(DataInput[[#Headers],[Cage '#]],MouseList[#Headers],0))</f>
        <v>#N/A</v>
      </c>
      <c r="L320" s="123" t="s">
        <v>261</v>
      </c>
      <c r="M320" s="225"/>
      <c r="N320" s="122"/>
      <c r="O320" s="122"/>
      <c r="P320" s="122"/>
      <c r="Q320" s="122"/>
      <c r="R320" s="122"/>
      <c r="S320" s="122"/>
      <c r="T320" s="122"/>
      <c r="U320" s="122"/>
      <c r="V320" s="122"/>
      <c r="W320" s="122"/>
      <c r="X320" s="122"/>
      <c r="Y320" s="122"/>
      <c r="Z320" s="122"/>
      <c r="AA320" s="122"/>
      <c r="AB320" s="122"/>
      <c r="AC320" s="122"/>
      <c r="AD320" s="122"/>
      <c r="AE320" s="122"/>
      <c r="AF320" s="122"/>
      <c r="AG320" s="122"/>
      <c r="AH320" s="122"/>
      <c r="AI320" s="122"/>
      <c r="AJ320" s="122"/>
      <c r="AK320" s="122"/>
      <c r="AL320" s="122"/>
      <c r="AM320" s="122"/>
      <c r="AN320" s="122"/>
      <c r="AO320" s="122"/>
      <c r="AP320" s="122"/>
      <c r="AQ320" s="122"/>
      <c r="AR320" s="122"/>
      <c r="AS320" s="143"/>
      <c r="AT320" s="122"/>
      <c r="AU320" s="122"/>
      <c r="AV320" s="122"/>
      <c r="AW320" s="122"/>
      <c r="AX320" s="122"/>
      <c r="AY320" s="122"/>
      <c r="AZ320" s="122"/>
      <c r="BA320" s="122"/>
      <c r="BB320" s="122"/>
      <c r="BC320" s="122"/>
      <c r="BD320" s="122"/>
      <c r="BE320" s="122"/>
      <c r="BF320" s="222"/>
      <c r="BG320" s="9"/>
    </row>
    <row r="321" spans="1:59" ht="11.25">
      <c r="A321" s="10">
        <v>318</v>
      </c>
      <c r="B321" s="125">
        <f t="shared" si="13"/>
        <v>106</v>
      </c>
      <c r="C321" s="119" t="str">
        <f>IF(DataInput[[#This Row],[80% BW]]="","",INDEX(MouseList[],MATCH(DataInput[[#This Row],[Mouse '#]],MouseList[Mouse '#],0),MATCH(DataInput[[#Headers],[Tag '#]],MouseList[#Headers],0)))</f>
        <v/>
      </c>
      <c r="D321" s="119" t="str">
        <f>IF(DataInput[[#This Row],[80% BW]]="","",INDEX(MouseList[],MATCH(DataInput[[#This Row],[Mouse '#]],MouseList[Mouse '#],0),MATCH(DataInput[[#Headers],[Sort '#]],MouseList[#Headers],0)))</f>
        <v/>
      </c>
      <c r="E321" s="119" t="str">
        <f>IF(DataInput[[#This Row],[80% BW]]="","",INDEX(MouseList[],MATCH(DataInput[[#This Row],[Mouse '#]],MouseList[Mouse '#],0),MATCH(DataInput[[#Headers],[Group]],MouseList[#Headers],0)))</f>
        <v/>
      </c>
      <c r="F321" s="120" t="str">
        <f t="shared" si="15"/>
        <v>B</v>
      </c>
      <c r="G321" s="121" t="str">
        <f>IFERROR(IF(DataInput[[#This Row],[0]]="",IF(DataInput[[#This Row],[1]]=0,"",DataInput[[#This Row],[1]]*0.8),DataInput[[#This Row],[0]]*0.8),"")</f>
        <v/>
      </c>
      <c r="H321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21" s="215" t="e">
        <f>INDEX(MouseList[],MATCH(DataInput[[#This Row],[Mouse '#]],MouseList[Mouse '#],0),MATCH(DataInput[[#Headers],[Tx ends]],MouseList[#Headers],0))</f>
        <v>#N/A</v>
      </c>
      <c r="J321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21" s="219" t="e">
        <f>INDEX(MouseList[],MATCH(DataInput[[#This Row],[Mouse '#]],MouseList[Mouse '#],0),MATCH(DataInput[[#Headers],[Cage '#]],MouseList[#Headers],0))</f>
        <v>#N/A</v>
      </c>
      <c r="L321" s="123" t="s">
        <v>261</v>
      </c>
      <c r="M321" s="225"/>
      <c r="N321" s="122"/>
      <c r="O321" s="122"/>
      <c r="P321" s="122"/>
      <c r="Q321" s="122"/>
      <c r="R321" s="122"/>
      <c r="S321" s="122"/>
      <c r="T321" s="122"/>
      <c r="U321" s="122"/>
      <c r="V321" s="122"/>
      <c r="W321" s="122"/>
      <c r="X321" s="122"/>
      <c r="Y321" s="122"/>
      <c r="Z321" s="122"/>
      <c r="AA321" s="122"/>
      <c r="AB321" s="122"/>
      <c r="AC321" s="122"/>
      <c r="AD321" s="122"/>
      <c r="AE321" s="122"/>
      <c r="AF321" s="122"/>
      <c r="AG321" s="122"/>
      <c r="AH321" s="122"/>
      <c r="AI321" s="122"/>
      <c r="AJ321" s="122"/>
      <c r="AK321" s="122"/>
      <c r="AL321" s="122"/>
      <c r="AM321" s="122"/>
      <c r="AN321" s="122"/>
      <c r="AO321" s="122"/>
      <c r="AP321" s="122"/>
      <c r="AQ321" s="122"/>
      <c r="AR321" s="122"/>
      <c r="AS321" s="143"/>
      <c r="AT321" s="122"/>
      <c r="AU321" s="122"/>
      <c r="AV321" s="122"/>
      <c r="AW321" s="122"/>
      <c r="AX321" s="122"/>
      <c r="AY321" s="122"/>
      <c r="AZ321" s="122"/>
      <c r="BA321" s="122"/>
      <c r="BB321" s="122"/>
      <c r="BC321" s="122"/>
      <c r="BD321" s="122"/>
      <c r="BE321" s="122"/>
      <c r="BF321" s="222"/>
      <c r="BG321" s="9"/>
    </row>
    <row r="322" spans="1:59" ht="11.25">
      <c r="A322" s="10">
        <v>319</v>
      </c>
      <c r="B322" s="118">
        <f t="shared" si="13"/>
        <v>107</v>
      </c>
      <c r="C322" s="119" t="str">
        <f>IF(DataInput[[#This Row],[80% BW]]="","",INDEX(MouseList[],MATCH(DataInput[[#This Row],[Mouse '#]],MouseList[Mouse '#],0),MATCH(DataInput[[#Headers],[Tag '#]],MouseList[#Headers],0)))</f>
        <v/>
      </c>
      <c r="D322" s="119" t="str">
        <f>IF(DataInput[[#This Row],[80% BW]]="","",INDEX(MouseList[],MATCH(DataInput[[#This Row],[Mouse '#]],MouseList[Mouse '#],0),MATCH(DataInput[[#Headers],[Sort '#]],MouseList[#Headers],0)))</f>
        <v/>
      </c>
      <c r="E322" s="119" t="str">
        <f>IF(DataInput[[#This Row],[80% BW]]="","",INDEX(MouseList[],MATCH(DataInput[[#This Row],[Mouse '#]],MouseList[Mouse '#],0),MATCH(DataInput[[#Headers],[Group]],MouseList[#Headers],0)))</f>
        <v/>
      </c>
      <c r="F322" s="120" t="str">
        <f t="shared" si="15"/>
        <v>W</v>
      </c>
      <c r="G322" s="121" t="str">
        <f>IFERROR(IF(DataInput[[#This Row],[0]]="",IF(DataInput[[#This Row],[1]]=0,"",DataInput[[#This Row],[1]]*0.8),DataInput[[#This Row],[0]]*0.8),"")</f>
        <v/>
      </c>
      <c r="H322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22" s="215" t="e">
        <f>INDEX(MouseList[],MATCH(DataInput[[#This Row],[Mouse '#]],MouseList[Mouse '#],0),MATCH(DataInput[[#Headers],[Tx ends]],MouseList[#Headers],0))</f>
        <v>#N/A</v>
      </c>
      <c r="J322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22" s="219" t="e">
        <f>INDEX(MouseList[],MATCH(DataInput[[#This Row],[Mouse '#]],MouseList[Mouse '#],0),MATCH(DataInput[[#Headers],[Cage '#]],MouseList[#Headers],0))</f>
        <v>#N/A</v>
      </c>
      <c r="L322" s="123" t="s">
        <v>261</v>
      </c>
      <c r="M322" s="225"/>
      <c r="N322" s="122"/>
      <c r="O322" s="122"/>
      <c r="P322" s="122"/>
      <c r="Q322" s="122"/>
      <c r="R322" s="122"/>
      <c r="S322" s="122"/>
      <c r="T322" s="122"/>
      <c r="U322" s="122"/>
      <c r="V322" s="122"/>
      <c r="W322" s="122"/>
      <c r="X322" s="122"/>
      <c r="Y322" s="122"/>
      <c r="Z322" s="122"/>
      <c r="AA322" s="122"/>
      <c r="AB322" s="122"/>
      <c r="AC322" s="122"/>
      <c r="AD322" s="122"/>
      <c r="AE322" s="122"/>
      <c r="AF322" s="122"/>
      <c r="AG322" s="122"/>
      <c r="AH322" s="122"/>
      <c r="AI322" s="122"/>
      <c r="AJ322" s="122"/>
      <c r="AK322" s="122"/>
      <c r="AL322" s="122"/>
      <c r="AM322" s="122"/>
      <c r="AN322" s="122"/>
      <c r="AO322" s="122"/>
      <c r="AP322" s="122"/>
      <c r="AQ322" s="122"/>
      <c r="AR322" s="122"/>
      <c r="AS322" s="143"/>
      <c r="AT322" s="122"/>
      <c r="AU322" s="122"/>
      <c r="AV322" s="122"/>
      <c r="AW322" s="122"/>
      <c r="AX322" s="122"/>
      <c r="AY322" s="122"/>
      <c r="AZ322" s="122"/>
      <c r="BA322" s="122"/>
      <c r="BB322" s="122"/>
      <c r="BC322" s="122"/>
      <c r="BD322" s="122"/>
      <c r="BE322" s="122"/>
      <c r="BF322" s="222"/>
      <c r="BG322" s="9"/>
    </row>
    <row r="323" spans="1:59" ht="11.25">
      <c r="A323" s="10">
        <v>320</v>
      </c>
      <c r="B323" s="118">
        <f t="shared" si="13"/>
        <v>107</v>
      </c>
      <c r="C323" s="119" t="str">
        <f>IF(DataInput[[#This Row],[80% BW]]="","",INDEX(MouseList[],MATCH(DataInput[[#This Row],[Mouse '#]],MouseList[Mouse '#],0),MATCH(DataInput[[#Headers],[Tag '#]],MouseList[#Headers],0)))</f>
        <v/>
      </c>
      <c r="D323" s="119" t="str">
        <f>IF(DataInput[[#This Row],[80% BW]]="","",INDEX(MouseList[],MATCH(DataInput[[#This Row],[Mouse '#]],MouseList[Mouse '#],0),MATCH(DataInput[[#Headers],[Sort '#]],MouseList[#Headers],0)))</f>
        <v/>
      </c>
      <c r="E323" s="119" t="str">
        <f>IF(DataInput[[#This Row],[80% BW]]="","",INDEX(MouseList[],MATCH(DataInput[[#This Row],[Mouse '#]],MouseList[Mouse '#],0),MATCH(DataInput[[#Headers],[Group]],MouseList[#Headers],0)))</f>
        <v/>
      </c>
      <c r="F323" s="120" t="str">
        <f t="shared" si="15"/>
        <v>A</v>
      </c>
      <c r="G323" s="121" t="str">
        <f>IFERROR(IF(DataInput[[#This Row],[0]]="",IF(DataInput[[#This Row],[1]]=0,"",DataInput[[#This Row],[1]]*0.8),DataInput[[#This Row],[0]]*0.8),"")</f>
        <v/>
      </c>
      <c r="H323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23" s="215" t="e">
        <f>INDEX(MouseList[],MATCH(DataInput[[#This Row],[Mouse '#]],MouseList[Mouse '#],0),MATCH(DataInput[[#Headers],[Tx ends]],MouseList[#Headers],0))</f>
        <v>#N/A</v>
      </c>
      <c r="J323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23" s="219" t="e">
        <f>INDEX(MouseList[],MATCH(DataInput[[#This Row],[Mouse '#]],MouseList[Mouse '#],0),MATCH(DataInput[[#Headers],[Cage '#]],MouseList[#Headers],0))</f>
        <v>#N/A</v>
      </c>
      <c r="L323" s="123" t="s">
        <v>261</v>
      </c>
      <c r="M323" s="225"/>
      <c r="N323" s="122"/>
      <c r="O323" s="122"/>
      <c r="P323" s="122"/>
      <c r="Q323" s="122"/>
      <c r="R323" s="122"/>
      <c r="S323" s="122"/>
      <c r="T323" s="122"/>
      <c r="U323" s="122"/>
      <c r="V323" s="122"/>
      <c r="W323" s="122"/>
      <c r="X323" s="122"/>
      <c r="Y323" s="122"/>
      <c r="Z323" s="122"/>
      <c r="AA323" s="122"/>
      <c r="AB323" s="122"/>
      <c r="AC323" s="122"/>
      <c r="AD323" s="122"/>
      <c r="AE323" s="122"/>
      <c r="AF323" s="122"/>
      <c r="AG323" s="122"/>
      <c r="AH323" s="122"/>
      <c r="AI323" s="122"/>
      <c r="AJ323" s="122"/>
      <c r="AK323" s="122"/>
      <c r="AL323" s="122"/>
      <c r="AM323" s="122"/>
      <c r="AN323" s="122"/>
      <c r="AO323" s="122"/>
      <c r="AP323" s="122"/>
      <c r="AQ323" s="122"/>
      <c r="AR323" s="122"/>
      <c r="AS323" s="143"/>
      <c r="AT323" s="122"/>
      <c r="AU323" s="122"/>
      <c r="AV323" s="122"/>
      <c r="AW323" s="122"/>
      <c r="AX323" s="122"/>
      <c r="AY323" s="122"/>
      <c r="AZ323" s="122"/>
      <c r="BA323" s="122"/>
      <c r="BB323" s="122"/>
      <c r="BC323" s="122"/>
      <c r="BD323" s="122"/>
      <c r="BE323" s="122"/>
      <c r="BF323" s="222"/>
      <c r="BG323" s="9"/>
    </row>
    <row r="324" spans="1:59" ht="11.25">
      <c r="A324" s="10">
        <v>321</v>
      </c>
      <c r="B324" s="125">
        <f t="shared" si="13"/>
        <v>107</v>
      </c>
      <c r="C324" s="119" t="str">
        <f>IF(DataInput[[#This Row],[80% BW]]="","",INDEX(MouseList[],MATCH(DataInput[[#This Row],[Mouse '#]],MouseList[Mouse '#],0),MATCH(DataInput[[#Headers],[Tag '#]],MouseList[#Headers],0)))</f>
        <v/>
      </c>
      <c r="D324" s="119" t="str">
        <f>IF(DataInput[[#This Row],[80% BW]]="","",INDEX(MouseList[],MATCH(DataInput[[#This Row],[Mouse '#]],MouseList[Mouse '#],0),MATCH(DataInput[[#Headers],[Sort '#]],MouseList[#Headers],0)))</f>
        <v/>
      </c>
      <c r="E324" s="119" t="str">
        <f>IF(DataInput[[#This Row],[80% BW]]="","",INDEX(MouseList[],MATCH(DataInput[[#This Row],[Mouse '#]],MouseList[Mouse '#],0),MATCH(DataInput[[#Headers],[Group]],MouseList[#Headers],0)))</f>
        <v/>
      </c>
      <c r="F324" s="120" t="str">
        <f t="shared" si="15"/>
        <v>B</v>
      </c>
      <c r="G324" s="121" t="str">
        <f>IFERROR(IF(DataInput[[#This Row],[0]]="",IF(DataInput[[#This Row],[1]]=0,"",DataInput[[#This Row],[1]]*0.8),DataInput[[#This Row],[0]]*0.8),"")</f>
        <v/>
      </c>
      <c r="H324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24" s="215" t="e">
        <f>INDEX(MouseList[],MATCH(DataInput[[#This Row],[Mouse '#]],MouseList[Mouse '#],0),MATCH(DataInput[[#Headers],[Tx ends]],MouseList[#Headers],0))</f>
        <v>#N/A</v>
      </c>
      <c r="J324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24" s="219" t="e">
        <f>INDEX(MouseList[],MATCH(DataInput[[#This Row],[Mouse '#]],MouseList[Mouse '#],0),MATCH(DataInput[[#Headers],[Cage '#]],MouseList[#Headers],0))</f>
        <v>#N/A</v>
      </c>
      <c r="L324" s="123" t="s">
        <v>261</v>
      </c>
      <c r="M324" s="225"/>
      <c r="N324" s="122"/>
      <c r="O324" s="122"/>
      <c r="P324" s="122"/>
      <c r="Q324" s="122"/>
      <c r="R324" s="122"/>
      <c r="S324" s="122"/>
      <c r="T324" s="122"/>
      <c r="U324" s="122"/>
      <c r="V324" s="122"/>
      <c r="W324" s="122"/>
      <c r="X324" s="122"/>
      <c r="Y324" s="122"/>
      <c r="Z324" s="122"/>
      <c r="AA324" s="122"/>
      <c r="AB324" s="122"/>
      <c r="AC324" s="122"/>
      <c r="AD324" s="122"/>
      <c r="AE324" s="122"/>
      <c r="AF324" s="122"/>
      <c r="AG324" s="122"/>
      <c r="AH324" s="122"/>
      <c r="AI324" s="122"/>
      <c r="AJ324" s="122"/>
      <c r="AK324" s="122"/>
      <c r="AL324" s="122"/>
      <c r="AM324" s="122"/>
      <c r="AN324" s="122"/>
      <c r="AO324" s="122"/>
      <c r="AP324" s="122"/>
      <c r="AQ324" s="122"/>
      <c r="AR324" s="122"/>
      <c r="AS324" s="143"/>
      <c r="AT324" s="122"/>
      <c r="AU324" s="122"/>
      <c r="AV324" s="122"/>
      <c r="AW324" s="122"/>
      <c r="AX324" s="122"/>
      <c r="AY324" s="122"/>
      <c r="AZ324" s="122"/>
      <c r="BA324" s="122"/>
      <c r="BB324" s="122"/>
      <c r="BC324" s="122"/>
      <c r="BD324" s="122"/>
      <c r="BE324" s="122"/>
      <c r="BF324" s="222"/>
      <c r="BG324" s="9"/>
    </row>
    <row r="325" spans="1:59" ht="11.25">
      <c r="A325" s="10">
        <v>322</v>
      </c>
      <c r="B325" s="118">
        <f t="shared" ref="B325:B363" si="16">QUOTIENT(A325-1,3)+1</f>
        <v>108</v>
      </c>
      <c r="C325" s="119" t="str">
        <f>IF(DataInput[[#This Row],[80% BW]]="","",INDEX(MouseList[],MATCH(DataInput[[#This Row],[Mouse '#]],MouseList[Mouse '#],0),MATCH(DataInput[[#Headers],[Tag '#]],MouseList[#Headers],0)))</f>
        <v/>
      </c>
      <c r="D325" s="119" t="str">
        <f>IF(DataInput[[#This Row],[80% BW]]="","",INDEX(MouseList[],MATCH(DataInput[[#This Row],[Mouse '#]],MouseList[Mouse '#],0),MATCH(DataInput[[#Headers],[Sort '#]],MouseList[#Headers],0)))</f>
        <v/>
      </c>
      <c r="E325" s="119" t="str">
        <f>IF(DataInput[[#This Row],[80% BW]]="","",INDEX(MouseList[],MATCH(DataInput[[#This Row],[Mouse '#]],MouseList[Mouse '#],0),MATCH(DataInput[[#Headers],[Group]],MouseList[#Headers],0)))</f>
        <v/>
      </c>
      <c r="F325" s="120" t="str">
        <f t="shared" si="15"/>
        <v>W</v>
      </c>
      <c r="G325" s="121" t="str">
        <f>IFERROR(IF(DataInput[[#This Row],[0]]="",IF(DataInput[[#This Row],[1]]=0,"",DataInput[[#This Row],[1]]*0.8),DataInput[[#This Row],[0]]*0.8),"")</f>
        <v/>
      </c>
      <c r="H325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25" s="215" t="e">
        <f>INDEX(MouseList[],MATCH(DataInput[[#This Row],[Mouse '#]],MouseList[Mouse '#],0),MATCH(DataInput[[#Headers],[Tx ends]],MouseList[#Headers],0))</f>
        <v>#N/A</v>
      </c>
      <c r="J325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25" s="219" t="e">
        <f>INDEX(MouseList[],MATCH(DataInput[[#This Row],[Mouse '#]],MouseList[Mouse '#],0),MATCH(DataInput[[#Headers],[Cage '#]],MouseList[#Headers],0))</f>
        <v>#N/A</v>
      </c>
      <c r="L325" s="123" t="s">
        <v>261</v>
      </c>
      <c r="M325" s="225"/>
      <c r="N325" s="122"/>
      <c r="O325" s="122"/>
      <c r="P325" s="122"/>
      <c r="Q325" s="122"/>
      <c r="R325" s="122"/>
      <c r="S325" s="122"/>
      <c r="T325" s="122"/>
      <c r="U325" s="122"/>
      <c r="V325" s="122"/>
      <c r="W325" s="122"/>
      <c r="X325" s="122"/>
      <c r="Y325" s="122"/>
      <c r="Z325" s="122"/>
      <c r="AA325" s="122"/>
      <c r="AB325" s="122"/>
      <c r="AC325" s="122"/>
      <c r="AD325" s="122"/>
      <c r="AE325" s="122"/>
      <c r="AF325" s="122"/>
      <c r="AG325" s="122"/>
      <c r="AH325" s="122"/>
      <c r="AI325" s="122"/>
      <c r="AJ325" s="122"/>
      <c r="AK325" s="122"/>
      <c r="AL325" s="122"/>
      <c r="AM325" s="122"/>
      <c r="AN325" s="122"/>
      <c r="AO325" s="122"/>
      <c r="AP325" s="122"/>
      <c r="AQ325" s="122"/>
      <c r="AR325" s="122"/>
      <c r="AS325" s="143"/>
      <c r="AT325" s="122"/>
      <c r="AU325" s="122"/>
      <c r="AV325" s="122"/>
      <c r="AW325" s="122"/>
      <c r="AX325" s="122"/>
      <c r="AY325" s="122"/>
      <c r="AZ325" s="122"/>
      <c r="BA325" s="122"/>
      <c r="BB325" s="122"/>
      <c r="BC325" s="122"/>
      <c r="BD325" s="122"/>
      <c r="BE325" s="122"/>
      <c r="BF325" s="222"/>
      <c r="BG325" s="9"/>
    </row>
    <row r="326" spans="1:59" ht="11.25">
      <c r="A326" s="10">
        <v>323</v>
      </c>
      <c r="B326" s="118">
        <f t="shared" si="16"/>
        <v>108</v>
      </c>
      <c r="C326" s="119" t="str">
        <f>IF(DataInput[[#This Row],[80% BW]]="","",INDEX(MouseList[],MATCH(DataInput[[#This Row],[Mouse '#]],MouseList[Mouse '#],0),MATCH(DataInput[[#Headers],[Tag '#]],MouseList[#Headers],0)))</f>
        <v/>
      </c>
      <c r="D326" s="119" t="str">
        <f>IF(DataInput[[#This Row],[80% BW]]="","",INDEX(MouseList[],MATCH(DataInput[[#This Row],[Mouse '#]],MouseList[Mouse '#],0),MATCH(DataInput[[#Headers],[Sort '#]],MouseList[#Headers],0)))</f>
        <v/>
      </c>
      <c r="E326" s="119" t="str">
        <f>IF(DataInput[[#This Row],[80% BW]]="","",INDEX(MouseList[],MATCH(DataInput[[#This Row],[Mouse '#]],MouseList[Mouse '#],0),MATCH(DataInput[[#Headers],[Group]],MouseList[#Headers],0)))</f>
        <v/>
      </c>
      <c r="F326" s="120" t="str">
        <f t="shared" si="15"/>
        <v>A</v>
      </c>
      <c r="G326" s="121" t="str">
        <f>IFERROR(IF(DataInput[[#This Row],[0]]="",IF(DataInput[[#This Row],[1]]=0,"",DataInput[[#This Row],[1]]*0.8),DataInput[[#This Row],[0]]*0.8),"")</f>
        <v/>
      </c>
      <c r="H326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26" s="215" t="e">
        <f>INDEX(MouseList[],MATCH(DataInput[[#This Row],[Mouse '#]],MouseList[Mouse '#],0),MATCH(DataInput[[#Headers],[Tx ends]],MouseList[#Headers],0))</f>
        <v>#N/A</v>
      </c>
      <c r="J326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26" s="219" t="e">
        <f>INDEX(MouseList[],MATCH(DataInput[[#This Row],[Mouse '#]],MouseList[Mouse '#],0),MATCH(DataInput[[#Headers],[Cage '#]],MouseList[#Headers],0))</f>
        <v>#N/A</v>
      </c>
      <c r="L326" s="123" t="s">
        <v>261</v>
      </c>
      <c r="M326" s="225"/>
      <c r="N326" s="122"/>
      <c r="O326" s="122"/>
      <c r="P326" s="122"/>
      <c r="Q326" s="122"/>
      <c r="R326" s="122"/>
      <c r="S326" s="122"/>
      <c r="T326" s="122"/>
      <c r="U326" s="122"/>
      <c r="V326" s="122"/>
      <c r="W326" s="122"/>
      <c r="X326" s="122"/>
      <c r="Y326" s="122"/>
      <c r="Z326" s="122"/>
      <c r="AA326" s="122"/>
      <c r="AB326" s="122"/>
      <c r="AC326" s="122"/>
      <c r="AD326" s="122"/>
      <c r="AE326" s="122"/>
      <c r="AF326" s="122"/>
      <c r="AG326" s="122"/>
      <c r="AH326" s="122"/>
      <c r="AI326" s="122"/>
      <c r="AJ326" s="122"/>
      <c r="AK326" s="122"/>
      <c r="AL326" s="122"/>
      <c r="AM326" s="122"/>
      <c r="AN326" s="122"/>
      <c r="AO326" s="122"/>
      <c r="AP326" s="122"/>
      <c r="AQ326" s="122"/>
      <c r="AR326" s="122"/>
      <c r="AS326" s="143"/>
      <c r="AT326" s="122"/>
      <c r="AU326" s="122"/>
      <c r="AV326" s="122"/>
      <c r="AW326" s="122"/>
      <c r="AX326" s="122"/>
      <c r="AY326" s="122"/>
      <c r="AZ326" s="122"/>
      <c r="BA326" s="122"/>
      <c r="BB326" s="122"/>
      <c r="BC326" s="122"/>
      <c r="BD326" s="122"/>
      <c r="BE326" s="122"/>
      <c r="BF326" s="222"/>
      <c r="BG326" s="9"/>
    </row>
    <row r="327" spans="1:59" ht="11.25">
      <c r="A327" s="10">
        <v>324</v>
      </c>
      <c r="B327" s="125">
        <f t="shared" si="16"/>
        <v>108</v>
      </c>
      <c r="C327" s="119" t="str">
        <f>IF(DataInput[[#This Row],[80% BW]]="","",INDEX(MouseList[],MATCH(DataInput[[#This Row],[Mouse '#]],MouseList[Mouse '#],0),MATCH(DataInput[[#Headers],[Tag '#]],MouseList[#Headers],0)))</f>
        <v/>
      </c>
      <c r="D327" s="119" t="str">
        <f>IF(DataInput[[#This Row],[80% BW]]="","",INDEX(MouseList[],MATCH(DataInput[[#This Row],[Mouse '#]],MouseList[Mouse '#],0),MATCH(DataInput[[#Headers],[Sort '#]],MouseList[#Headers],0)))</f>
        <v/>
      </c>
      <c r="E327" s="119" t="str">
        <f>IF(DataInput[[#This Row],[80% BW]]="","",INDEX(MouseList[],MATCH(DataInput[[#This Row],[Mouse '#]],MouseList[Mouse '#],0),MATCH(DataInput[[#Headers],[Group]],MouseList[#Headers],0)))</f>
        <v/>
      </c>
      <c r="F327" s="120" t="str">
        <f t="shared" si="15"/>
        <v>B</v>
      </c>
      <c r="G327" s="121" t="str">
        <f>IFERROR(IF(DataInput[[#This Row],[0]]="",IF(DataInput[[#This Row],[1]]=0,"",DataInput[[#This Row],[1]]*0.8),DataInput[[#This Row],[0]]*0.8),"")</f>
        <v/>
      </c>
      <c r="H327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27" s="215" t="e">
        <f>INDEX(MouseList[],MATCH(DataInput[[#This Row],[Mouse '#]],MouseList[Mouse '#],0),MATCH(DataInput[[#Headers],[Tx ends]],MouseList[#Headers],0))</f>
        <v>#N/A</v>
      </c>
      <c r="J327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27" s="219" t="e">
        <f>INDEX(MouseList[],MATCH(DataInput[[#This Row],[Mouse '#]],MouseList[Mouse '#],0),MATCH(DataInput[[#Headers],[Cage '#]],MouseList[#Headers],0))</f>
        <v>#N/A</v>
      </c>
      <c r="L327" s="123" t="s">
        <v>261</v>
      </c>
      <c r="M327" s="225"/>
      <c r="N327" s="122"/>
      <c r="O327" s="122"/>
      <c r="P327" s="122"/>
      <c r="Q327" s="122"/>
      <c r="R327" s="122"/>
      <c r="S327" s="122"/>
      <c r="T327" s="122"/>
      <c r="U327" s="122"/>
      <c r="V327" s="122"/>
      <c r="W327" s="122"/>
      <c r="X327" s="122"/>
      <c r="Y327" s="122"/>
      <c r="Z327" s="122"/>
      <c r="AA327" s="122"/>
      <c r="AB327" s="122"/>
      <c r="AC327" s="122"/>
      <c r="AD327" s="122"/>
      <c r="AE327" s="122"/>
      <c r="AF327" s="122"/>
      <c r="AG327" s="122"/>
      <c r="AH327" s="122"/>
      <c r="AI327" s="122"/>
      <c r="AJ327" s="122"/>
      <c r="AK327" s="122"/>
      <c r="AL327" s="122"/>
      <c r="AM327" s="122"/>
      <c r="AN327" s="122"/>
      <c r="AO327" s="122"/>
      <c r="AP327" s="122"/>
      <c r="AQ327" s="122"/>
      <c r="AR327" s="122"/>
      <c r="AS327" s="143"/>
      <c r="AT327" s="122"/>
      <c r="AU327" s="122"/>
      <c r="AV327" s="122"/>
      <c r="AW327" s="122"/>
      <c r="AX327" s="122"/>
      <c r="AY327" s="122"/>
      <c r="AZ327" s="122"/>
      <c r="BA327" s="122"/>
      <c r="BB327" s="122"/>
      <c r="BC327" s="122"/>
      <c r="BD327" s="122"/>
      <c r="BE327" s="122"/>
      <c r="BF327" s="222"/>
      <c r="BG327" s="9"/>
    </row>
    <row r="328" spans="1:59" ht="11.25">
      <c r="A328" s="10">
        <v>325</v>
      </c>
      <c r="B328" s="118">
        <f t="shared" si="16"/>
        <v>109</v>
      </c>
      <c r="C328" s="119" t="str">
        <f>IF(DataInput[[#This Row],[80% BW]]="","",INDEX(MouseList[],MATCH(DataInput[[#This Row],[Mouse '#]],MouseList[Mouse '#],0),MATCH(DataInput[[#Headers],[Tag '#]],MouseList[#Headers],0)))</f>
        <v/>
      </c>
      <c r="D328" s="119" t="str">
        <f>IF(DataInput[[#This Row],[80% BW]]="","",INDEX(MouseList[],MATCH(DataInput[[#This Row],[Mouse '#]],MouseList[Mouse '#],0),MATCH(DataInput[[#Headers],[Sort '#]],MouseList[#Headers],0)))</f>
        <v/>
      </c>
      <c r="E328" s="119" t="str">
        <f>IF(DataInput[[#This Row],[80% BW]]="","",INDEX(MouseList[],MATCH(DataInput[[#This Row],[Mouse '#]],MouseList[Mouse '#],0),MATCH(DataInput[[#Headers],[Group]],MouseList[#Headers],0)))</f>
        <v/>
      </c>
      <c r="F328" s="120" t="str">
        <f t="shared" si="15"/>
        <v>W</v>
      </c>
      <c r="G328" s="121" t="str">
        <f>IFERROR(IF(DataInput[[#This Row],[0]]="",IF(DataInput[[#This Row],[1]]=0,"",DataInput[[#This Row],[1]]*0.8),DataInput[[#This Row],[0]]*0.8),"")</f>
        <v/>
      </c>
      <c r="H328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28" s="215" t="e">
        <f>INDEX(MouseList[],MATCH(DataInput[[#This Row],[Mouse '#]],MouseList[Mouse '#],0),MATCH(DataInput[[#Headers],[Tx ends]],MouseList[#Headers],0))</f>
        <v>#N/A</v>
      </c>
      <c r="J328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28" s="219" t="e">
        <f>INDEX(MouseList[],MATCH(DataInput[[#This Row],[Mouse '#]],MouseList[Mouse '#],0),MATCH(DataInput[[#Headers],[Cage '#]],MouseList[#Headers],0))</f>
        <v>#N/A</v>
      </c>
      <c r="L328" s="123" t="s">
        <v>261</v>
      </c>
      <c r="M328" s="225"/>
      <c r="N328" s="122"/>
      <c r="O328" s="122"/>
      <c r="P328" s="122"/>
      <c r="Q328" s="122"/>
      <c r="R328" s="122"/>
      <c r="S328" s="122"/>
      <c r="T328" s="122"/>
      <c r="U328" s="122"/>
      <c r="V328" s="122"/>
      <c r="W328" s="122"/>
      <c r="X328" s="122"/>
      <c r="Y328" s="122"/>
      <c r="Z328" s="122"/>
      <c r="AA328" s="122"/>
      <c r="AB328" s="122"/>
      <c r="AC328" s="122"/>
      <c r="AD328" s="122"/>
      <c r="AE328" s="122"/>
      <c r="AF328" s="122"/>
      <c r="AG328" s="122"/>
      <c r="AH328" s="122"/>
      <c r="AI328" s="122"/>
      <c r="AJ328" s="122"/>
      <c r="AK328" s="122"/>
      <c r="AL328" s="122"/>
      <c r="AM328" s="122"/>
      <c r="AN328" s="122"/>
      <c r="AO328" s="122"/>
      <c r="AP328" s="122"/>
      <c r="AQ328" s="122"/>
      <c r="AR328" s="122"/>
      <c r="AS328" s="143"/>
      <c r="AT328" s="122"/>
      <c r="AU328" s="122"/>
      <c r="AV328" s="122"/>
      <c r="AW328" s="122"/>
      <c r="AX328" s="122"/>
      <c r="AY328" s="122"/>
      <c r="AZ328" s="122"/>
      <c r="BA328" s="122"/>
      <c r="BB328" s="122"/>
      <c r="BC328" s="122"/>
      <c r="BD328" s="122"/>
      <c r="BE328" s="122"/>
      <c r="BF328" s="222"/>
      <c r="BG328" s="9"/>
    </row>
    <row r="329" spans="1:59" ht="11.25">
      <c r="A329" s="10">
        <v>326</v>
      </c>
      <c r="B329" s="118">
        <f t="shared" si="16"/>
        <v>109</v>
      </c>
      <c r="C329" s="119" t="str">
        <f>IF(DataInput[[#This Row],[80% BW]]="","",INDEX(MouseList[],MATCH(DataInput[[#This Row],[Mouse '#]],MouseList[Mouse '#],0),MATCH(DataInput[[#Headers],[Tag '#]],MouseList[#Headers],0)))</f>
        <v/>
      </c>
      <c r="D329" s="119" t="str">
        <f>IF(DataInput[[#This Row],[80% BW]]="","",INDEX(MouseList[],MATCH(DataInput[[#This Row],[Mouse '#]],MouseList[Mouse '#],0),MATCH(DataInput[[#Headers],[Sort '#]],MouseList[#Headers],0)))</f>
        <v/>
      </c>
      <c r="E329" s="119" t="str">
        <f>IF(DataInput[[#This Row],[80% BW]]="","",INDEX(MouseList[],MATCH(DataInput[[#This Row],[Mouse '#]],MouseList[Mouse '#],0),MATCH(DataInput[[#Headers],[Group]],MouseList[#Headers],0)))</f>
        <v/>
      </c>
      <c r="F329" s="120" t="str">
        <f t="shared" si="15"/>
        <v>A</v>
      </c>
      <c r="G329" s="121" t="str">
        <f>IFERROR(IF(DataInput[[#This Row],[0]]="",IF(DataInput[[#This Row],[1]]=0,"",DataInput[[#This Row],[1]]*0.8),DataInput[[#This Row],[0]]*0.8),"")</f>
        <v/>
      </c>
      <c r="H329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29" s="215" t="e">
        <f>INDEX(MouseList[],MATCH(DataInput[[#This Row],[Mouse '#]],MouseList[Mouse '#],0),MATCH(DataInput[[#Headers],[Tx ends]],MouseList[#Headers],0))</f>
        <v>#N/A</v>
      </c>
      <c r="J329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29" s="219" t="e">
        <f>INDEX(MouseList[],MATCH(DataInput[[#This Row],[Mouse '#]],MouseList[Mouse '#],0),MATCH(DataInput[[#Headers],[Cage '#]],MouseList[#Headers],0))</f>
        <v>#N/A</v>
      </c>
      <c r="L329" s="123" t="s">
        <v>261</v>
      </c>
      <c r="M329" s="225"/>
      <c r="N329" s="122"/>
      <c r="O329" s="122"/>
      <c r="P329" s="122"/>
      <c r="Q329" s="122"/>
      <c r="R329" s="122"/>
      <c r="S329" s="122"/>
      <c r="T329" s="122"/>
      <c r="U329" s="122"/>
      <c r="V329" s="122"/>
      <c r="W329" s="122"/>
      <c r="X329" s="122"/>
      <c r="Y329" s="122"/>
      <c r="Z329" s="122"/>
      <c r="AA329" s="122"/>
      <c r="AB329" s="122"/>
      <c r="AC329" s="122"/>
      <c r="AD329" s="122"/>
      <c r="AE329" s="122"/>
      <c r="AF329" s="122"/>
      <c r="AG329" s="122"/>
      <c r="AH329" s="122"/>
      <c r="AI329" s="122"/>
      <c r="AJ329" s="122"/>
      <c r="AK329" s="122"/>
      <c r="AL329" s="122"/>
      <c r="AM329" s="122"/>
      <c r="AN329" s="122"/>
      <c r="AO329" s="122"/>
      <c r="AP329" s="122"/>
      <c r="AQ329" s="122"/>
      <c r="AR329" s="122"/>
      <c r="AS329" s="143"/>
      <c r="AT329" s="122"/>
      <c r="AU329" s="122"/>
      <c r="AV329" s="122"/>
      <c r="AW329" s="122"/>
      <c r="AX329" s="122"/>
      <c r="AY329" s="122"/>
      <c r="AZ329" s="122"/>
      <c r="BA329" s="122"/>
      <c r="BB329" s="122"/>
      <c r="BC329" s="122"/>
      <c r="BD329" s="122"/>
      <c r="BE329" s="122"/>
      <c r="BF329" s="222"/>
      <c r="BG329" s="9"/>
    </row>
    <row r="330" spans="1:59" ht="11.25">
      <c r="A330" s="10">
        <v>327</v>
      </c>
      <c r="B330" s="125">
        <f t="shared" si="16"/>
        <v>109</v>
      </c>
      <c r="C330" s="119" t="str">
        <f>IF(DataInput[[#This Row],[80% BW]]="","",INDEX(MouseList[],MATCH(DataInput[[#This Row],[Mouse '#]],MouseList[Mouse '#],0),MATCH(DataInput[[#Headers],[Tag '#]],MouseList[#Headers],0)))</f>
        <v/>
      </c>
      <c r="D330" s="119" t="str">
        <f>IF(DataInput[[#This Row],[80% BW]]="","",INDEX(MouseList[],MATCH(DataInput[[#This Row],[Mouse '#]],MouseList[Mouse '#],0),MATCH(DataInput[[#Headers],[Sort '#]],MouseList[#Headers],0)))</f>
        <v/>
      </c>
      <c r="E330" s="119" t="str">
        <f>IF(DataInput[[#This Row],[80% BW]]="","",INDEX(MouseList[],MATCH(DataInput[[#This Row],[Mouse '#]],MouseList[Mouse '#],0),MATCH(DataInput[[#Headers],[Group]],MouseList[#Headers],0)))</f>
        <v/>
      </c>
      <c r="F330" s="120" t="str">
        <f t="shared" si="15"/>
        <v>B</v>
      </c>
      <c r="G330" s="121" t="str">
        <f>IFERROR(IF(DataInput[[#This Row],[0]]="",IF(DataInput[[#This Row],[1]]=0,"",DataInput[[#This Row],[1]]*0.8),DataInput[[#This Row],[0]]*0.8),"")</f>
        <v/>
      </c>
      <c r="H330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30" s="215" t="e">
        <f>INDEX(MouseList[],MATCH(DataInput[[#This Row],[Mouse '#]],MouseList[Mouse '#],0),MATCH(DataInput[[#Headers],[Tx ends]],MouseList[#Headers],0))</f>
        <v>#N/A</v>
      </c>
      <c r="J330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30" s="219" t="e">
        <f>INDEX(MouseList[],MATCH(DataInput[[#This Row],[Mouse '#]],MouseList[Mouse '#],0),MATCH(DataInput[[#Headers],[Cage '#]],MouseList[#Headers],0))</f>
        <v>#N/A</v>
      </c>
      <c r="L330" s="123" t="s">
        <v>261</v>
      </c>
      <c r="M330" s="225"/>
      <c r="N330" s="122"/>
      <c r="O330" s="122"/>
      <c r="P330" s="122"/>
      <c r="Q330" s="122"/>
      <c r="R330" s="122"/>
      <c r="S330" s="122"/>
      <c r="T330" s="122"/>
      <c r="U330" s="122"/>
      <c r="V330" s="122"/>
      <c r="W330" s="122"/>
      <c r="X330" s="122"/>
      <c r="Y330" s="122"/>
      <c r="Z330" s="122"/>
      <c r="AA330" s="122"/>
      <c r="AB330" s="122"/>
      <c r="AC330" s="122"/>
      <c r="AD330" s="122"/>
      <c r="AE330" s="122"/>
      <c r="AF330" s="122"/>
      <c r="AG330" s="122"/>
      <c r="AH330" s="122"/>
      <c r="AI330" s="122"/>
      <c r="AJ330" s="122"/>
      <c r="AK330" s="122"/>
      <c r="AL330" s="122"/>
      <c r="AM330" s="122"/>
      <c r="AN330" s="122"/>
      <c r="AO330" s="122"/>
      <c r="AP330" s="122"/>
      <c r="AQ330" s="122"/>
      <c r="AR330" s="122"/>
      <c r="AS330" s="143"/>
      <c r="AT330" s="122"/>
      <c r="AU330" s="122"/>
      <c r="AV330" s="122"/>
      <c r="AW330" s="122"/>
      <c r="AX330" s="122"/>
      <c r="AY330" s="122"/>
      <c r="AZ330" s="122"/>
      <c r="BA330" s="122"/>
      <c r="BB330" s="122"/>
      <c r="BC330" s="122"/>
      <c r="BD330" s="122"/>
      <c r="BE330" s="122"/>
      <c r="BF330" s="222"/>
      <c r="BG330" s="9"/>
    </row>
    <row r="331" spans="1:59" ht="11.25">
      <c r="A331" s="10">
        <v>328</v>
      </c>
      <c r="B331" s="118">
        <f t="shared" si="16"/>
        <v>110</v>
      </c>
      <c r="C331" s="119" t="str">
        <f>IF(DataInput[[#This Row],[80% BW]]="","",INDEX(MouseList[],MATCH(DataInput[[#This Row],[Mouse '#]],MouseList[Mouse '#],0),MATCH(DataInput[[#Headers],[Tag '#]],MouseList[#Headers],0)))</f>
        <v/>
      </c>
      <c r="D331" s="119" t="str">
        <f>IF(DataInput[[#This Row],[80% BW]]="","",INDEX(MouseList[],MATCH(DataInput[[#This Row],[Mouse '#]],MouseList[Mouse '#],0),MATCH(DataInput[[#Headers],[Sort '#]],MouseList[#Headers],0)))</f>
        <v/>
      </c>
      <c r="E331" s="119" t="str">
        <f>IF(DataInput[[#This Row],[80% BW]]="","",INDEX(MouseList[],MATCH(DataInput[[#This Row],[Mouse '#]],MouseList[Mouse '#],0),MATCH(DataInput[[#Headers],[Group]],MouseList[#Headers],0)))</f>
        <v/>
      </c>
      <c r="F331" s="120" t="str">
        <f t="shared" si="15"/>
        <v>W</v>
      </c>
      <c r="G331" s="121" t="str">
        <f>IFERROR(IF(DataInput[[#This Row],[0]]="",IF(DataInput[[#This Row],[1]]=0,"",DataInput[[#This Row],[1]]*0.8),DataInput[[#This Row],[0]]*0.8),"")</f>
        <v/>
      </c>
      <c r="H331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31" s="215" t="e">
        <f>INDEX(MouseList[],MATCH(DataInput[[#This Row],[Mouse '#]],MouseList[Mouse '#],0),MATCH(DataInput[[#Headers],[Tx ends]],MouseList[#Headers],0))</f>
        <v>#N/A</v>
      </c>
      <c r="J331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31" s="219" t="e">
        <f>INDEX(MouseList[],MATCH(DataInput[[#This Row],[Mouse '#]],MouseList[Mouse '#],0),MATCH(DataInput[[#Headers],[Cage '#]],MouseList[#Headers],0))</f>
        <v>#N/A</v>
      </c>
      <c r="L331" s="123" t="s">
        <v>261</v>
      </c>
      <c r="M331" s="225"/>
      <c r="N331" s="122"/>
      <c r="O331" s="122"/>
      <c r="P331" s="122"/>
      <c r="Q331" s="122"/>
      <c r="R331" s="122"/>
      <c r="S331" s="122"/>
      <c r="T331" s="122"/>
      <c r="U331" s="122"/>
      <c r="V331" s="122"/>
      <c r="W331" s="122"/>
      <c r="X331" s="122"/>
      <c r="Y331" s="122"/>
      <c r="Z331" s="122"/>
      <c r="AA331" s="122"/>
      <c r="AB331" s="122"/>
      <c r="AC331" s="122"/>
      <c r="AD331" s="122"/>
      <c r="AE331" s="122"/>
      <c r="AF331" s="122"/>
      <c r="AG331" s="122"/>
      <c r="AH331" s="122"/>
      <c r="AI331" s="122"/>
      <c r="AJ331" s="122"/>
      <c r="AK331" s="122"/>
      <c r="AL331" s="122"/>
      <c r="AM331" s="122"/>
      <c r="AN331" s="122"/>
      <c r="AO331" s="122"/>
      <c r="AP331" s="122"/>
      <c r="AQ331" s="122"/>
      <c r="AR331" s="122"/>
      <c r="AS331" s="143"/>
      <c r="AT331" s="122"/>
      <c r="AU331" s="122"/>
      <c r="AV331" s="122"/>
      <c r="AW331" s="122"/>
      <c r="AX331" s="122"/>
      <c r="AY331" s="122"/>
      <c r="AZ331" s="122"/>
      <c r="BA331" s="122"/>
      <c r="BB331" s="122"/>
      <c r="BC331" s="122"/>
      <c r="BD331" s="122"/>
      <c r="BE331" s="122"/>
      <c r="BF331" s="222"/>
      <c r="BG331" s="9"/>
    </row>
    <row r="332" spans="1:59" ht="11.25">
      <c r="A332" s="10">
        <v>329</v>
      </c>
      <c r="B332" s="118">
        <f t="shared" si="16"/>
        <v>110</v>
      </c>
      <c r="C332" s="119" t="str">
        <f>IF(DataInput[[#This Row],[80% BW]]="","",INDEX(MouseList[],MATCH(DataInput[[#This Row],[Mouse '#]],MouseList[Mouse '#],0),MATCH(DataInput[[#Headers],[Tag '#]],MouseList[#Headers],0)))</f>
        <v/>
      </c>
      <c r="D332" s="119" t="str">
        <f>IF(DataInput[[#This Row],[80% BW]]="","",INDEX(MouseList[],MATCH(DataInput[[#This Row],[Mouse '#]],MouseList[Mouse '#],0),MATCH(DataInput[[#Headers],[Sort '#]],MouseList[#Headers],0)))</f>
        <v/>
      </c>
      <c r="E332" s="119" t="str">
        <f>IF(DataInput[[#This Row],[80% BW]]="","",INDEX(MouseList[],MATCH(DataInput[[#This Row],[Mouse '#]],MouseList[Mouse '#],0),MATCH(DataInput[[#Headers],[Group]],MouseList[#Headers],0)))</f>
        <v/>
      </c>
      <c r="F332" s="120" t="str">
        <f t="shared" si="15"/>
        <v>A</v>
      </c>
      <c r="G332" s="121" t="str">
        <f>IFERROR(IF(DataInput[[#This Row],[0]]="",IF(DataInput[[#This Row],[1]]=0,"",DataInput[[#This Row],[1]]*0.8),DataInput[[#This Row],[0]]*0.8),"")</f>
        <v/>
      </c>
      <c r="H332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32" s="215" t="e">
        <f>INDEX(MouseList[],MATCH(DataInput[[#This Row],[Mouse '#]],MouseList[Mouse '#],0),MATCH(DataInput[[#Headers],[Tx ends]],MouseList[#Headers],0))</f>
        <v>#N/A</v>
      </c>
      <c r="J332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32" s="219" t="e">
        <f>INDEX(MouseList[],MATCH(DataInput[[#This Row],[Mouse '#]],MouseList[Mouse '#],0),MATCH(DataInput[[#Headers],[Cage '#]],MouseList[#Headers],0))</f>
        <v>#N/A</v>
      </c>
      <c r="L332" s="123" t="s">
        <v>261</v>
      </c>
      <c r="M332" s="225"/>
      <c r="N332" s="122"/>
      <c r="O332" s="122"/>
      <c r="P332" s="122"/>
      <c r="Q332" s="122"/>
      <c r="R332" s="122"/>
      <c r="S332" s="122"/>
      <c r="T332" s="122"/>
      <c r="U332" s="122"/>
      <c r="V332" s="122"/>
      <c r="W332" s="122"/>
      <c r="X332" s="122"/>
      <c r="Y332" s="122"/>
      <c r="Z332" s="122"/>
      <c r="AA332" s="122"/>
      <c r="AB332" s="122"/>
      <c r="AC332" s="122"/>
      <c r="AD332" s="122"/>
      <c r="AE332" s="122"/>
      <c r="AF332" s="122"/>
      <c r="AG332" s="122"/>
      <c r="AH332" s="122"/>
      <c r="AI332" s="122"/>
      <c r="AJ332" s="122"/>
      <c r="AK332" s="122"/>
      <c r="AL332" s="122"/>
      <c r="AM332" s="122"/>
      <c r="AN332" s="122"/>
      <c r="AO332" s="122"/>
      <c r="AP332" s="122"/>
      <c r="AQ332" s="122"/>
      <c r="AR332" s="122"/>
      <c r="AS332" s="143"/>
      <c r="AT332" s="122"/>
      <c r="AU332" s="122"/>
      <c r="AV332" s="122"/>
      <c r="AW332" s="122"/>
      <c r="AX332" s="122"/>
      <c r="AY332" s="122"/>
      <c r="AZ332" s="122"/>
      <c r="BA332" s="122"/>
      <c r="BB332" s="122"/>
      <c r="BC332" s="122"/>
      <c r="BD332" s="122"/>
      <c r="BE332" s="122"/>
      <c r="BF332" s="222"/>
      <c r="BG332" s="9"/>
    </row>
    <row r="333" spans="1:59" ht="11.25">
      <c r="A333" s="10">
        <v>330</v>
      </c>
      <c r="B333" s="125">
        <f t="shared" si="16"/>
        <v>110</v>
      </c>
      <c r="C333" s="119" t="str">
        <f>IF(DataInput[[#This Row],[80% BW]]="","",INDEX(MouseList[],MATCH(DataInput[[#This Row],[Mouse '#]],MouseList[Mouse '#],0),MATCH(DataInput[[#Headers],[Tag '#]],MouseList[#Headers],0)))</f>
        <v/>
      </c>
      <c r="D333" s="119" t="str">
        <f>IF(DataInput[[#This Row],[80% BW]]="","",INDEX(MouseList[],MATCH(DataInput[[#This Row],[Mouse '#]],MouseList[Mouse '#],0),MATCH(DataInput[[#Headers],[Sort '#]],MouseList[#Headers],0)))</f>
        <v/>
      </c>
      <c r="E333" s="119" t="str">
        <f>IF(DataInput[[#This Row],[80% BW]]="","",INDEX(MouseList[],MATCH(DataInput[[#This Row],[Mouse '#]],MouseList[Mouse '#],0),MATCH(DataInput[[#Headers],[Group]],MouseList[#Headers],0)))</f>
        <v/>
      </c>
      <c r="F333" s="120" t="str">
        <f t="shared" si="15"/>
        <v>B</v>
      </c>
      <c r="G333" s="121" t="str">
        <f>IFERROR(IF(DataInput[[#This Row],[0]]="",IF(DataInput[[#This Row],[1]]=0,"",DataInput[[#This Row],[1]]*0.8),DataInput[[#This Row],[0]]*0.8),"")</f>
        <v/>
      </c>
      <c r="H333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33" s="215" t="e">
        <f>INDEX(MouseList[],MATCH(DataInput[[#This Row],[Mouse '#]],MouseList[Mouse '#],0),MATCH(DataInput[[#Headers],[Tx ends]],MouseList[#Headers],0))</f>
        <v>#N/A</v>
      </c>
      <c r="J333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33" s="219" t="e">
        <f>INDEX(MouseList[],MATCH(DataInput[[#This Row],[Mouse '#]],MouseList[Mouse '#],0),MATCH(DataInput[[#Headers],[Cage '#]],MouseList[#Headers],0))</f>
        <v>#N/A</v>
      </c>
      <c r="L333" s="123" t="s">
        <v>261</v>
      </c>
      <c r="M333" s="225"/>
      <c r="N333" s="122"/>
      <c r="O333" s="122"/>
      <c r="P333" s="122"/>
      <c r="Q333" s="122"/>
      <c r="R333" s="122"/>
      <c r="S333" s="122"/>
      <c r="T333" s="122"/>
      <c r="U333" s="122"/>
      <c r="V333" s="122"/>
      <c r="W333" s="122"/>
      <c r="X333" s="122"/>
      <c r="Y333" s="122"/>
      <c r="Z333" s="122"/>
      <c r="AA333" s="122"/>
      <c r="AB333" s="122"/>
      <c r="AC333" s="122"/>
      <c r="AD333" s="122"/>
      <c r="AE333" s="122"/>
      <c r="AF333" s="122"/>
      <c r="AG333" s="122"/>
      <c r="AH333" s="122"/>
      <c r="AI333" s="122"/>
      <c r="AJ333" s="122"/>
      <c r="AK333" s="122"/>
      <c r="AL333" s="122"/>
      <c r="AM333" s="122"/>
      <c r="AN333" s="122"/>
      <c r="AO333" s="122"/>
      <c r="AP333" s="122"/>
      <c r="AQ333" s="122"/>
      <c r="AR333" s="122"/>
      <c r="AS333" s="143"/>
      <c r="AT333" s="122"/>
      <c r="AU333" s="122"/>
      <c r="AV333" s="122"/>
      <c r="AW333" s="122"/>
      <c r="AX333" s="122"/>
      <c r="AY333" s="122"/>
      <c r="AZ333" s="122"/>
      <c r="BA333" s="122"/>
      <c r="BB333" s="122"/>
      <c r="BC333" s="122"/>
      <c r="BD333" s="122"/>
      <c r="BE333" s="122"/>
      <c r="BF333" s="222"/>
      <c r="BG333" s="9"/>
    </row>
    <row r="334" spans="1:59" ht="11.25">
      <c r="A334" s="10">
        <v>331</v>
      </c>
      <c r="B334" s="118">
        <f t="shared" si="16"/>
        <v>111</v>
      </c>
      <c r="C334" s="119" t="str">
        <f>IF(DataInput[[#This Row],[80% BW]]="","",INDEX(MouseList[],MATCH(DataInput[[#This Row],[Mouse '#]],MouseList[Mouse '#],0),MATCH(DataInput[[#Headers],[Tag '#]],MouseList[#Headers],0)))</f>
        <v/>
      </c>
      <c r="D334" s="119" t="str">
        <f>IF(DataInput[[#This Row],[80% BW]]="","",INDEX(MouseList[],MATCH(DataInput[[#This Row],[Mouse '#]],MouseList[Mouse '#],0),MATCH(DataInput[[#Headers],[Sort '#]],MouseList[#Headers],0)))</f>
        <v/>
      </c>
      <c r="E334" s="119" t="str">
        <f>IF(DataInput[[#This Row],[80% BW]]="","",INDEX(MouseList[],MATCH(DataInput[[#This Row],[Mouse '#]],MouseList[Mouse '#],0),MATCH(DataInput[[#Headers],[Group]],MouseList[#Headers],0)))</f>
        <v/>
      </c>
      <c r="F334" s="120" t="str">
        <f t="shared" si="15"/>
        <v>W</v>
      </c>
      <c r="G334" s="121" t="str">
        <f>IFERROR(IF(DataInput[[#This Row],[0]]="",IF(DataInput[[#This Row],[1]]=0,"",DataInput[[#This Row],[1]]*0.8),DataInput[[#This Row],[0]]*0.8),"")</f>
        <v/>
      </c>
      <c r="H334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34" s="215" t="e">
        <f>INDEX(MouseList[],MATCH(DataInput[[#This Row],[Mouse '#]],MouseList[Mouse '#],0),MATCH(DataInput[[#Headers],[Tx ends]],MouseList[#Headers],0))</f>
        <v>#N/A</v>
      </c>
      <c r="J334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34" s="219" t="e">
        <f>INDEX(MouseList[],MATCH(DataInput[[#This Row],[Mouse '#]],MouseList[Mouse '#],0),MATCH(DataInput[[#Headers],[Cage '#]],MouseList[#Headers],0))</f>
        <v>#N/A</v>
      </c>
      <c r="L334" s="123" t="s">
        <v>261</v>
      </c>
      <c r="M334" s="225"/>
      <c r="N334" s="122"/>
      <c r="O334" s="122"/>
      <c r="P334" s="122"/>
      <c r="Q334" s="122"/>
      <c r="R334" s="122"/>
      <c r="S334" s="122"/>
      <c r="T334" s="122"/>
      <c r="U334" s="122"/>
      <c r="V334" s="122"/>
      <c r="W334" s="122"/>
      <c r="X334" s="122"/>
      <c r="Y334" s="122"/>
      <c r="Z334" s="122"/>
      <c r="AA334" s="122"/>
      <c r="AB334" s="122"/>
      <c r="AC334" s="122"/>
      <c r="AD334" s="122"/>
      <c r="AE334" s="122"/>
      <c r="AF334" s="122"/>
      <c r="AG334" s="122"/>
      <c r="AH334" s="122"/>
      <c r="AI334" s="122"/>
      <c r="AJ334" s="122"/>
      <c r="AK334" s="122"/>
      <c r="AL334" s="122"/>
      <c r="AM334" s="122"/>
      <c r="AN334" s="122"/>
      <c r="AO334" s="122"/>
      <c r="AP334" s="122"/>
      <c r="AQ334" s="122"/>
      <c r="AR334" s="122"/>
      <c r="AS334" s="143"/>
      <c r="AT334" s="122"/>
      <c r="AU334" s="122"/>
      <c r="AV334" s="122"/>
      <c r="AW334" s="122"/>
      <c r="AX334" s="122"/>
      <c r="AY334" s="122"/>
      <c r="AZ334" s="122"/>
      <c r="BA334" s="122"/>
      <c r="BB334" s="122"/>
      <c r="BC334" s="122"/>
      <c r="BD334" s="122"/>
      <c r="BE334" s="122"/>
      <c r="BF334" s="222"/>
      <c r="BG334" s="9"/>
    </row>
    <row r="335" spans="1:59" ht="11.25">
      <c r="A335" s="10">
        <v>332</v>
      </c>
      <c r="B335" s="118">
        <f t="shared" si="16"/>
        <v>111</v>
      </c>
      <c r="C335" s="119" t="str">
        <f>IF(DataInput[[#This Row],[80% BW]]="","",INDEX(MouseList[],MATCH(DataInput[[#This Row],[Mouse '#]],MouseList[Mouse '#],0),MATCH(DataInput[[#Headers],[Tag '#]],MouseList[#Headers],0)))</f>
        <v/>
      </c>
      <c r="D335" s="119" t="str">
        <f>IF(DataInput[[#This Row],[80% BW]]="","",INDEX(MouseList[],MATCH(DataInput[[#This Row],[Mouse '#]],MouseList[Mouse '#],0),MATCH(DataInput[[#Headers],[Sort '#]],MouseList[#Headers],0)))</f>
        <v/>
      </c>
      <c r="E335" s="119" t="str">
        <f>IF(DataInput[[#This Row],[80% BW]]="","",INDEX(MouseList[],MATCH(DataInput[[#This Row],[Mouse '#]],MouseList[Mouse '#],0),MATCH(DataInput[[#Headers],[Group]],MouseList[#Headers],0)))</f>
        <v/>
      </c>
      <c r="F335" s="120" t="str">
        <f t="shared" si="15"/>
        <v>A</v>
      </c>
      <c r="G335" s="121" t="str">
        <f>IFERROR(IF(DataInput[[#This Row],[0]]="",IF(DataInput[[#This Row],[1]]=0,"",DataInput[[#This Row],[1]]*0.8),DataInput[[#This Row],[0]]*0.8),"")</f>
        <v/>
      </c>
      <c r="H335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35" s="215" t="e">
        <f>INDEX(MouseList[],MATCH(DataInput[[#This Row],[Mouse '#]],MouseList[Mouse '#],0),MATCH(DataInput[[#Headers],[Tx ends]],MouseList[#Headers],0))</f>
        <v>#N/A</v>
      </c>
      <c r="J335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35" s="219" t="e">
        <f>INDEX(MouseList[],MATCH(DataInput[[#This Row],[Mouse '#]],MouseList[Mouse '#],0),MATCH(DataInput[[#Headers],[Cage '#]],MouseList[#Headers],0))</f>
        <v>#N/A</v>
      </c>
      <c r="L335" s="123" t="s">
        <v>261</v>
      </c>
      <c r="M335" s="225"/>
      <c r="N335" s="122"/>
      <c r="O335" s="122"/>
      <c r="P335" s="122"/>
      <c r="Q335" s="122"/>
      <c r="R335" s="122"/>
      <c r="S335" s="122"/>
      <c r="T335" s="122"/>
      <c r="U335" s="122"/>
      <c r="V335" s="122"/>
      <c r="W335" s="122"/>
      <c r="X335" s="122"/>
      <c r="Y335" s="122"/>
      <c r="Z335" s="122"/>
      <c r="AA335" s="122"/>
      <c r="AB335" s="122"/>
      <c r="AC335" s="122"/>
      <c r="AD335" s="122"/>
      <c r="AE335" s="122"/>
      <c r="AF335" s="122"/>
      <c r="AG335" s="122"/>
      <c r="AH335" s="122"/>
      <c r="AI335" s="122"/>
      <c r="AJ335" s="122"/>
      <c r="AK335" s="122"/>
      <c r="AL335" s="122"/>
      <c r="AM335" s="122"/>
      <c r="AN335" s="122"/>
      <c r="AO335" s="122"/>
      <c r="AP335" s="122"/>
      <c r="AQ335" s="122"/>
      <c r="AR335" s="122"/>
      <c r="AS335" s="143"/>
      <c r="AT335" s="122"/>
      <c r="AU335" s="122"/>
      <c r="AV335" s="122"/>
      <c r="AW335" s="122"/>
      <c r="AX335" s="122"/>
      <c r="AY335" s="122"/>
      <c r="AZ335" s="122"/>
      <c r="BA335" s="122"/>
      <c r="BB335" s="122"/>
      <c r="BC335" s="122"/>
      <c r="BD335" s="122"/>
      <c r="BE335" s="122"/>
      <c r="BF335" s="222"/>
      <c r="BG335" s="9"/>
    </row>
    <row r="336" spans="1:59" ht="11.25">
      <c r="A336" s="10">
        <v>333</v>
      </c>
      <c r="B336" s="125">
        <f t="shared" si="16"/>
        <v>111</v>
      </c>
      <c r="C336" s="119" t="str">
        <f>IF(DataInput[[#This Row],[80% BW]]="","",INDEX(MouseList[],MATCH(DataInput[[#This Row],[Mouse '#]],MouseList[Mouse '#],0),MATCH(DataInput[[#Headers],[Tag '#]],MouseList[#Headers],0)))</f>
        <v/>
      </c>
      <c r="D336" s="119" t="str">
        <f>IF(DataInput[[#This Row],[80% BW]]="","",INDEX(MouseList[],MATCH(DataInput[[#This Row],[Mouse '#]],MouseList[Mouse '#],0),MATCH(DataInput[[#Headers],[Sort '#]],MouseList[#Headers],0)))</f>
        <v/>
      </c>
      <c r="E336" s="119" t="str">
        <f>IF(DataInput[[#This Row],[80% BW]]="","",INDEX(MouseList[],MATCH(DataInput[[#This Row],[Mouse '#]],MouseList[Mouse '#],0),MATCH(DataInput[[#Headers],[Group]],MouseList[#Headers],0)))</f>
        <v/>
      </c>
      <c r="F336" s="120" t="str">
        <f t="shared" si="15"/>
        <v>B</v>
      </c>
      <c r="G336" s="121" t="str">
        <f>IFERROR(IF(DataInput[[#This Row],[0]]="",IF(DataInput[[#This Row],[1]]=0,"",DataInput[[#This Row],[1]]*0.8),DataInput[[#This Row],[0]]*0.8),"")</f>
        <v/>
      </c>
      <c r="H336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36" s="215" t="e">
        <f>INDEX(MouseList[],MATCH(DataInput[[#This Row],[Mouse '#]],MouseList[Mouse '#],0),MATCH(DataInput[[#Headers],[Tx ends]],MouseList[#Headers],0))</f>
        <v>#N/A</v>
      </c>
      <c r="J336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36" s="219" t="e">
        <f>INDEX(MouseList[],MATCH(DataInput[[#This Row],[Mouse '#]],MouseList[Mouse '#],0),MATCH(DataInput[[#Headers],[Cage '#]],MouseList[#Headers],0))</f>
        <v>#N/A</v>
      </c>
      <c r="L336" s="123" t="s">
        <v>261</v>
      </c>
      <c r="M336" s="225"/>
      <c r="N336" s="122"/>
      <c r="O336" s="122"/>
      <c r="P336" s="122"/>
      <c r="Q336" s="122"/>
      <c r="R336" s="122"/>
      <c r="S336" s="122"/>
      <c r="T336" s="122"/>
      <c r="U336" s="122"/>
      <c r="V336" s="122"/>
      <c r="W336" s="122"/>
      <c r="X336" s="122"/>
      <c r="Y336" s="122"/>
      <c r="Z336" s="122"/>
      <c r="AA336" s="122"/>
      <c r="AB336" s="122"/>
      <c r="AC336" s="122"/>
      <c r="AD336" s="122"/>
      <c r="AE336" s="122"/>
      <c r="AF336" s="122"/>
      <c r="AG336" s="122"/>
      <c r="AH336" s="122"/>
      <c r="AI336" s="122"/>
      <c r="AJ336" s="122"/>
      <c r="AK336" s="122"/>
      <c r="AL336" s="122"/>
      <c r="AM336" s="122"/>
      <c r="AN336" s="122"/>
      <c r="AO336" s="122"/>
      <c r="AP336" s="122"/>
      <c r="AQ336" s="122"/>
      <c r="AR336" s="122"/>
      <c r="AS336" s="143"/>
      <c r="AT336" s="122"/>
      <c r="AU336" s="122"/>
      <c r="AV336" s="122"/>
      <c r="AW336" s="122"/>
      <c r="AX336" s="122"/>
      <c r="AY336" s="122"/>
      <c r="AZ336" s="122"/>
      <c r="BA336" s="122"/>
      <c r="BB336" s="122"/>
      <c r="BC336" s="122"/>
      <c r="BD336" s="122"/>
      <c r="BE336" s="122"/>
      <c r="BF336" s="222"/>
      <c r="BG336" s="9"/>
    </row>
    <row r="337" spans="1:59" ht="11.25">
      <c r="A337" s="10">
        <v>334</v>
      </c>
      <c r="B337" s="118">
        <f t="shared" si="16"/>
        <v>112</v>
      </c>
      <c r="C337" s="119" t="str">
        <f>IF(DataInput[[#This Row],[80% BW]]="","",INDEX(MouseList[],MATCH(DataInput[[#This Row],[Mouse '#]],MouseList[Mouse '#],0),MATCH(DataInput[[#Headers],[Tag '#]],MouseList[#Headers],0)))</f>
        <v/>
      </c>
      <c r="D337" s="119" t="str">
        <f>IF(DataInput[[#This Row],[80% BW]]="","",INDEX(MouseList[],MATCH(DataInput[[#This Row],[Mouse '#]],MouseList[Mouse '#],0),MATCH(DataInput[[#Headers],[Sort '#]],MouseList[#Headers],0)))</f>
        <v/>
      </c>
      <c r="E337" s="119" t="str">
        <f>IF(DataInput[[#This Row],[80% BW]]="","",INDEX(MouseList[],MATCH(DataInput[[#This Row],[Mouse '#]],MouseList[Mouse '#],0),MATCH(DataInput[[#Headers],[Group]],MouseList[#Headers],0)))</f>
        <v/>
      </c>
      <c r="F337" s="120" t="str">
        <f t="shared" si="15"/>
        <v>W</v>
      </c>
      <c r="G337" s="121" t="str">
        <f>IFERROR(IF(DataInput[[#This Row],[0]]="",IF(DataInput[[#This Row],[1]]=0,"",DataInput[[#This Row],[1]]*0.8),DataInput[[#This Row],[0]]*0.8),"")</f>
        <v/>
      </c>
      <c r="H337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37" s="215" t="e">
        <f>INDEX(MouseList[],MATCH(DataInput[[#This Row],[Mouse '#]],MouseList[Mouse '#],0),MATCH(DataInput[[#Headers],[Tx ends]],MouseList[#Headers],0))</f>
        <v>#N/A</v>
      </c>
      <c r="J337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37" s="219" t="e">
        <f>INDEX(MouseList[],MATCH(DataInput[[#This Row],[Mouse '#]],MouseList[Mouse '#],0),MATCH(DataInput[[#Headers],[Cage '#]],MouseList[#Headers],0))</f>
        <v>#N/A</v>
      </c>
      <c r="L337" s="123" t="s">
        <v>261</v>
      </c>
      <c r="M337" s="225"/>
      <c r="N337" s="122"/>
      <c r="O337" s="122"/>
      <c r="P337" s="122"/>
      <c r="Q337" s="122"/>
      <c r="R337" s="122"/>
      <c r="S337" s="122"/>
      <c r="T337" s="122"/>
      <c r="U337" s="122"/>
      <c r="V337" s="122"/>
      <c r="W337" s="122"/>
      <c r="X337" s="122"/>
      <c r="Y337" s="122"/>
      <c r="Z337" s="122"/>
      <c r="AA337" s="122"/>
      <c r="AB337" s="122"/>
      <c r="AC337" s="122"/>
      <c r="AD337" s="122"/>
      <c r="AE337" s="122"/>
      <c r="AF337" s="122"/>
      <c r="AG337" s="122"/>
      <c r="AH337" s="122"/>
      <c r="AI337" s="122"/>
      <c r="AJ337" s="122"/>
      <c r="AK337" s="122"/>
      <c r="AL337" s="122"/>
      <c r="AM337" s="122"/>
      <c r="AN337" s="122"/>
      <c r="AO337" s="122"/>
      <c r="AP337" s="122"/>
      <c r="AQ337" s="122"/>
      <c r="AR337" s="122"/>
      <c r="AS337" s="143"/>
      <c r="AT337" s="122"/>
      <c r="AU337" s="122"/>
      <c r="AV337" s="122"/>
      <c r="AW337" s="122"/>
      <c r="AX337" s="122"/>
      <c r="AY337" s="122"/>
      <c r="AZ337" s="122"/>
      <c r="BA337" s="122"/>
      <c r="BB337" s="122"/>
      <c r="BC337" s="122"/>
      <c r="BD337" s="122"/>
      <c r="BE337" s="122"/>
      <c r="BF337" s="222"/>
      <c r="BG337" s="9"/>
    </row>
    <row r="338" spans="1:59" ht="11.25">
      <c r="A338" s="10">
        <v>335</v>
      </c>
      <c r="B338" s="118">
        <f t="shared" si="16"/>
        <v>112</v>
      </c>
      <c r="C338" s="119" t="str">
        <f>IF(DataInput[[#This Row],[80% BW]]="","",INDEX(MouseList[],MATCH(DataInput[[#This Row],[Mouse '#]],MouseList[Mouse '#],0),MATCH(DataInput[[#Headers],[Tag '#]],MouseList[#Headers],0)))</f>
        <v/>
      </c>
      <c r="D338" s="119" t="str">
        <f>IF(DataInput[[#This Row],[80% BW]]="","",INDEX(MouseList[],MATCH(DataInput[[#This Row],[Mouse '#]],MouseList[Mouse '#],0),MATCH(DataInput[[#Headers],[Sort '#]],MouseList[#Headers],0)))</f>
        <v/>
      </c>
      <c r="E338" s="119" t="str">
        <f>IF(DataInput[[#This Row],[80% BW]]="","",INDEX(MouseList[],MATCH(DataInput[[#This Row],[Mouse '#]],MouseList[Mouse '#],0),MATCH(DataInput[[#Headers],[Group]],MouseList[#Headers],0)))</f>
        <v/>
      </c>
      <c r="F338" s="120" t="str">
        <f t="shared" si="15"/>
        <v>A</v>
      </c>
      <c r="G338" s="121" t="str">
        <f>IFERROR(IF(DataInput[[#This Row],[0]]="",IF(DataInput[[#This Row],[1]]=0,"",DataInput[[#This Row],[1]]*0.8),DataInput[[#This Row],[0]]*0.8),"")</f>
        <v/>
      </c>
      <c r="H338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38" s="215" t="e">
        <f>INDEX(MouseList[],MATCH(DataInput[[#This Row],[Mouse '#]],MouseList[Mouse '#],0),MATCH(DataInput[[#Headers],[Tx ends]],MouseList[#Headers],0))</f>
        <v>#N/A</v>
      </c>
      <c r="J338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38" s="219" t="e">
        <f>INDEX(MouseList[],MATCH(DataInput[[#This Row],[Mouse '#]],MouseList[Mouse '#],0),MATCH(DataInput[[#Headers],[Cage '#]],MouseList[#Headers],0))</f>
        <v>#N/A</v>
      </c>
      <c r="L338" s="123" t="s">
        <v>261</v>
      </c>
      <c r="M338" s="225"/>
      <c r="N338" s="122"/>
      <c r="O338" s="122"/>
      <c r="P338" s="122"/>
      <c r="Q338" s="122"/>
      <c r="R338" s="122"/>
      <c r="S338" s="122"/>
      <c r="T338" s="122"/>
      <c r="U338" s="122"/>
      <c r="V338" s="122"/>
      <c r="W338" s="122"/>
      <c r="X338" s="122"/>
      <c r="Y338" s="122"/>
      <c r="Z338" s="122"/>
      <c r="AA338" s="122"/>
      <c r="AB338" s="122"/>
      <c r="AC338" s="122"/>
      <c r="AD338" s="122"/>
      <c r="AE338" s="122"/>
      <c r="AF338" s="122"/>
      <c r="AG338" s="122"/>
      <c r="AH338" s="122"/>
      <c r="AI338" s="122"/>
      <c r="AJ338" s="122"/>
      <c r="AK338" s="122"/>
      <c r="AL338" s="122"/>
      <c r="AM338" s="122"/>
      <c r="AN338" s="122"/>
      <c r="AO338" s="122"/>
      <c r="AP338" s="122"/>
      <c r="AQ338" s="122"/>
      <c r="AR338" s="122"/>
      <c r="AS338" s="143"/>
      <c r="AT338" s="122"/>
      <c r="AU338" s="122"/>
      <c r="AV338" s="122"/>
      <c r="AW338" s="122"/>
      <c r="AX338" s="122"/>
      <c r="AY338" s="122"/>
      <c r="AZ338" s="122"/>
      <c r="BA338" s="122"/>
      <c r="BB338" s="122"/>
      <c r="BC338" s="122"/>
      <c r="BD338" s="122"/>
      <c r="BE338" s="122"/>
      <c r="BF338" s="222"/>
      <c r="BG338" s="9"/>
    </row>
    <row r="339" spans="1:59" ht="11.25">
      <c r="A339" s="10">
        <v>336</v>
      </c>
      <c r="B339" s="125">
        <f t="shared" si="16"/>
        <v>112</v>
      </c>
      <c r="C339" s="119" t="str">
        <f>IF(DataInput[[#This Row],[80% BW]]="","",INDEX(MouseList[],MATCH(DataInput[[#This Row],[Mouse '#]],MouseList[Mouse '#],0),MATCH(DataInput[[#Headers],[Tag '#]],MouseList[#Headers],0)))</f>
        <v/>
      </c>
      <c r="D339" s="119" t="str">
        <f>IF(DataInput[[#This Row],[80% BW]]="","",INDEX(MouseList[],MATCH(DataInput[[#This Row],[Mouse '#]],MouseList[Mouse '#],0),MATCH(DataInput[[#Headers],[Sort '#]],MouseList[#Headers],0)))</f>
        <v/>
      </c>
      <c r="E339" s="119" t="str">
        <f>IF(DataInput[[#This Row],[80% BW]]="","",INDEX(MouseList[],MATCH(DataInput[[#This Row],[Mouse '#]],MouseList[Mouse '#],0),MATCH(DataInput[[#Headers],[Group]],MouseList[#Headers],0)))</f>
        <v/>
      </c>
      <c r="F339" s="120" t="str">
        <f t="shared" si="15"/>
        <v>B</v>
      </c>
      <c r="G339" s="121" t="str">
        <f>IFERROR(IF(DataInput[[#This Row],[0]]="",IF(DataInput[[#This Row],[1]]=0,"",DataInput[[#This Row],[1]]*0.8),DataInput[[#This Row],[0]]*0.8),"")</f>
        <v/>
      </c>
      <c r="H339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39" s="215" t="e">
        <f>INDEX(MouseList[],MATCH(DataInput[[#This Row],[Mouse '#]],MouseList[Mouse '#],0),MATCH(DataInput[[#Headers],[Tx ends]],MouseList[#Headers],0))</f>
        <v>#N/A</v>
      </c>
      <c r="J339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39" s="219" t="e">
        <f>INDEX(MouseList[],MATCH(DataInput[[#This Row],[Mouse '#]],MouseList[Mouse '#],0),MATCH(DataInput[[#Headers],[Cage '#]],MouseList[#Headers],0))</f>
        <v>#N/A</v>
      </c>
      <c r="L339" s="123" t="s">
        <v>261</v>
      </c>
      <c r="M339" s="225"/>
      <c r="N339" s="122"/>
      <c r="O339" s="122"/>
      <c r="P339" s="122"/>
      <c r="Q339" s="122"/>
      <c r="R339" s="122"/>
      <c r="S339" s="122"/>
      <c r="T339" s="122"/>
      <c r="U339" s="122"/>
      <c r="V339" s="122"/>
      <c r="W339" s="122"/>
      <c r="X339" s="122"/>
      <c r="Y339" s="122"/>
      <c r="Z339" s="122"/>
      <c r="AA339" s="122"/>
      <c r="AB339" s="122"/>
      <c r="AC339" s="122"/>
      <c r="AD339" s="122"/>
      <c r="AE339" s="122"/>
      <c r="AF339" s="122"/>
      <c r="AG339" s="122"/>
      <c r="AH339" s="122"/>
      <c r="AI339" s="122"/>
      <c r="AJ339" s="122"/>
      <c r="AK339" s="122"/>
      <c r="AL339" s="122"/>
      <c r="AM339" s="122"/>
      <c r="AN339" s="122"/>
      <c r="AO339" s="122"/>
      <c r="AP339" s="122"/>
      <c r="AQ339" s="122"/>
      <c r="AR339" s="122"/>
      <c r="AS339" s="143"/>
      <c r="AT339" s="122"/>
      <c r="AU339" s="122"/>
      <c r="AV339" s="122"/>
      <c r="AW339" s="122"/>
      <c r="AX339" s="122"/>
      <c r="AY339" s="122"/>
      <c r="AZ339" s="122"/>
      <c r="BA339" s="122"/>
      <c r="BB339" s="122"/>
      <c r="BC339" s="122"/>
      <c r="BD339" s="122"/>
      <c r="BE339" s="122"/>
      <c r="BF339" s="222"/>
      <c r="BG339" s="9"/>
    </row>
    <row r="340" spans="1:59" ht="11.25">
      <c r="A340" s="10">
        <v>337</v>
      </c>
      <c r="B340" s="118">
        <f t="shared" si="16"/>
        <v>113</v>
      </c>
      <c r="C340" s="119" t="str">
        <f>IF(DataInput[[#This Row],[80% BW]]="","",INDEX(MouseList[],MATCH(DataInput[[#This Row],[Mouse '#]],MouseList[Mouse '#],0),MATCH(DataInput[[#Headers],[Tag '#]],MouseList[#Headers],0)))</f>
        <v/>
      </c>
      <c r="D340" s="119" t="str">
        <f>IF(DataInput[[#This Row],[80% BW]]="","",INDEX(MouseList[],MATCH(DataInput[[#This Row],[Mouse '#]],MouseList[Mouse '#],0),MATCH(DataInput[[#Headers],[Sort '#]],MouseList[#Headers],0)))</f>
        <v/>
      </c>
      <c r="E340" s="119" t="str">
        <f>IF(DataInput[[#This Row],[80% BW]]="","",INDEX(MouseList[],MATCH(DataInput[[#This Row],[Mouse '#]],MouseList[Mouse '#],0),MATCH(DataInput[[#Headers],[Group]],MouseList[#Headers],0)))</f>
        <v/>
      </c>
      <c r="F340" s="120" t="str">
        <f t="shared" si="15"/>
        <v>W</v>
      </c>
      <c r="G340" s="121" t="str">
        <f>IFERROR(IF(DataInput[[#This Row],[0]]="",IF(DataInput[[#This Row],[1]]=0,"",DataInput[[#This Row],[1]]*0.8),DataInput[[#This Row],[0]]*0.8),"")</f>
        <v/>
      </c>
      <c r="H340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40" s="215" t="e">
        <f>INDEX(MouseList[],MATCH(DataInput[[#This Row],[Mouse '#]],MouseList[Mouse '#],0),MATCH(DataInput[[#Headers],[Tx ends]],MouseList[#Headers],0))</f>
        <v>#N/A</v>
      </c>
      <c r="J340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40" s="219" t="e">
        <f>INDEX(MouseList[],MATCH(DataInput[[#This Row],[Mouse '#]],MouseList[Mouse '#],0),MATCH(DataInput[[#Headers],[Cage '#]],MouseList[#Headers],0))</f>
        <v>#N/A</v>
      </c>
      <c r="L340" s="123" t="s">
        <v>261</v>
      </c>
      <c r="M340" s="225"/>
      <c r="N340" s="122"/>
      <c r="O340" s="122"/>
      <c r="P340" s="122"/>
      <c r="Q340" s="122"/>
      <c r="R340" s="122"/>
      <c r="S340" s="122"/>
      <c r="T340" s="122"/>
      <c r="U340" s="122"/>
      <c r="V340" s="122"/>
      <c r="W340" s="122"/>
      <c r="X340" s="122"/>
      <c r="Y340" s="122"/>
      <c r="Z340" s="122"/>
      <c r="AA340" s="122"/>
      <c r="AB340" s="122"/>
      <c r="AC340" s="122"/>
      <c r="AD340" s="122"/>
      <c r="AE340" s="122"/>
      <c r="AF340" s="122"/>
      <c r="AG340" s="122"/>
      <c r="AH340" s="122"/>
      <c r="AI340" s="122"/>
      <c r="AJ340" s="122"/>
      <c r="AK340" s="122"/>
      <c r="AL340" s="122"/>
      <c r="AM340" s="122"/>
      <c r="AN340" s="122"/>
      <c r="AO340" s="122"/>
      <c r="AP340" s="122"/>
      <c r="AQ340" s="122"/>
      <c r="AR340" s="122"/>
      <c r="AS340" s="143"/>
      <c r="AT340" s="122"/>
      <c r="AU340" s="122"/>
      <c r="AV340" s="122"/>
      <c r="AW340" s="122"/>
      <c r="AX340" s="122"/>
      <c r="AY340" s="122"/>
      <c r="AZ340" s="122"/>
      <c r="BA340" s="122"/>
      <c r="BB340" s="122"/>
      <c r="BC340" s="122"/>
      <c r="BD340" s="122"/>
      <c r="BE340" s="122"/>
      <c r="BF340" s="222"/>
      <c r="BG340" s="9"/>
    </row>
    <row r="341" spans="1:59" ht="11.25">
      <c r="A341" s="10">
        <v>338</v>
      </c>
      <c r="B341" s="118">
        <f t="shared" si="16"/>
        <v>113</v>
      </c>
      <c r="C341" s="119" t="str">
        <f>IF(DataInput[[#This Row],[80% BW]]="","",INDEX(MouseList[],MATCH(DataInput[[#This Row],[Mouse '#]],MouseList[Mouse '#],0),MATCH(DataInput[[#Headers],[Tag '#]],MouseList[#Headers],0)))</f>
        <v/>
      </c>
      <c r="D341" s="119" t="str">
        <f>IF(DataInput[[#This Row],[80% BW]]="","",INDEX(MouseList[],MATCH(DataInput[[#This Row],[Mouse '#]],MouseList[Mouse '#],0),MATCH(DataInput[[#Headers],[Sort '#]],MouseList[#Headers],0)))</f>
        <v/>
      </c>
      <c r="E341" s="119" t="str">
        <f>IF(DataInput[[#This Row],[80% BW]]="","",INDEX(MouseList[],MATCH(DataInput[[#This Row],[Mouse '#]],MouseList[Mouse '#],0),MATCH(DataInput[[#Headers],[Group]],MouseList[#Headers],0)))</f>
        <v/>
      </c>
      <c r="F341" s="120" t="str">
        <f t="shared" si="15"/>
        <v>A</v>
      </c>
      <c r="G341" s="121" t="str">
        <f>IFERROR(IF(DataInput[[#This Row],[0]]="",IF(DataInput[[#This Row],[1]]=0,"",DataInput[[#This Row],[1]]*0.8),DataInput[[#This Row],[0]]*0.8),"")</f>
        <v/>
      </c>
      <c r="H341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41" s="215" t="e">
        <f>INDEX(MouseList[],MATCH(DataInput[[#This Row],[Mouse '#]],MouseList[Mouse '#],0),MATCH(DataInput[[#Headers],[Tx ends]],MouseList[#Headers],0))</f>
        <v>#N/A</v>
      </c>
      <c r="J341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41" s="219" t="e">
        <f>INDEX(MouseList[],MATCH(DataInput[[#This Row],[Mouse '#]],MouseList[Mouse '#],0),MATCH(DataInput[[#Headers],[Cage '#]],MouseList[#Headers],0))</f>
        <v>#N/A</v>
      </c>
      <c r="L341" s="123" t="s">
        <v>261</v>
      </c>
      <c r="M341" s="225"/>
      <c r="N341" s="122"/>
      <c r="O341" s="122"/>
      <c r="P341" s="122"/>
      <c r="Q341" s="122"/>
      <c r="R341" s="122"/>
      <c r="S341" s="122"/>
      <c r="T341" s="122"/>
      <c r="U341" s="122"/>
      <c r="V341" s="122"/>
      <c r="W341" s="122"/>
      <c r="X341" s="122"/>
      <c r="Y341" s="122"/>
      <c r="Z341" s="122"/>
      <c r="AA341" s="122"/>
      <c r="AB341" s="122"/>
      <c r="AC341" s="122"/>
      <c r="AD341" s="122"/>
      <c r="AE341" s="122"/>
      <c r="AF341" s="122"/>
      <c r="AG341" s="122"/>
      <c r="AH341" s="122"/>
      <c r="AI341" s="122"/>
      <c r="AJ341" s="122"/>
      <c r="AK341" s="122"/>
      <c r="AL341" s="122"/>
      <c r="AM341" s="122"/>
      <c r="AN341" s="122"/>
      <c r="AO341" s="122"/>
      <c r="AP341" s="122"/>
      <c r="AQ341" s="122"/>
      <c r="AR341" s="122"/>
      <c r="AS341" s="143"/>
      <c r="AT341" s="122"/>
      <c r="AU341" s="122"/>
      <c r="AV341" s="122"/>
      <c r="AW341" s="122"/>
      <c r="AX341" s="122"/>
      <c r="AY341" s="122"/>
      <c r="AZ341" s="122"/>
      <c r="BA341" s="122"/>
      <c r="BB341" s="122"/>
      <c r="BC341" s="122"/>
      <c r="BD341" s="122"/>
      <c r="BE341" s="122"/>
      <c r="BF341" s="222"/>
      <c r="BG341" s="9"/>
    </row>
    <row r="342" spans="1:59" ht="11.25">
      <c r="A342" s="10">
        <v>339</v>
      </c>
      <c r="B342" s="125">
        <f t="shared" si="16"/>
        <v>113</v>
      </c>
      <c r="C342" s="119" t="str">
        <f>IF(DataInput[[#This Row],[80% BW]]="","",INDEX(MouseList[],MATCH(DataInput[[#This Row],[Mouse '#]],MouseList[Mouse '#],0),MATCH(DataInput[[#Headers],[Tag '#]],MouseList[#Headers],0)))</f>
        <v/>
      </c>
      <c r="D342" s="119" t="str">
        <f>IF(DataInput[[#This Row],[80% BW]]="","",INDEX(MouseList[],MATCH(DataInput[[#This Row],[Mouse '#]],MouseList[Mouse '#],0),MATCH(DataInput[[#Headers],[Sort '#]],MouseList[#Headers],0)))</f>
        <v/>
      </c>
      <c r="E342" s="119" t="str">
        <f>IF(DataInput[[#This Row],[80% BW]]="","",INDEX(MouseList[],MATCH(DataInput[[#This Row],[Mouse '#]],MouseList[Mouse '#],0),MATCH(DataInput[[#Headers],[Group]],MouseList[#Headers],0)))</f>
        <v/>
      </c>
      <c r="F342" s="120" t="str">
        <f t="shared" si="15"/>
        <v>B</v>
      </c>
      <c r="G342" s="121" t="str">
        <f>IFERROR(IF(DataInput[[#This Row],[0]]="",IF(DataInput[[#This Row],[1]]=0,"",DataInput[[#This Row],[1]]*0.8),DataInput[[#This Row],[0]]*0.8),"")</f>
        <v/>
      </c>
      <c r="H342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42" s="215" t="e">
        <f>INDEX(MouseList[],MATCH(DataInput[[#This Row],[Mouse '#]],MouseList[Mouse '#],0),MATCH(DataInput[[#Headers],[Tx ends]],MouseList[#Headers],0))</f>
        <v>#N/A</v>
      </c>
      <c r="J342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42" s="219" t="e">
        <f>INDEX(MouseList[],MATCH(DataInput[[#This Row],[Mouse '#]],MouseList[Mouse '#],0),MATCH(DataInput[[#Headers],[Cage '#]],MouseList[#Headers],0))</f>
        <v>#N/A</v>
      </c>
      <c r="L342" s="123" t="s">
        <v>261</v>
      </c>
      <c r="M342" s="225"/>
      <c r="N342" s="122"/>
      <c r="O342" s="122"/>
      <c r="P342" s="122"/>
      <c r="Q342" s="122"/>
      <c r="R342" s="122"/>
      <c r="S342" s="122"/>
      <c r="T342" s="122"/>
      <c r="U342" s="122"/>
      <c r="V342" s="122"/>
      <c r="W342" s="122"/>
      <c r="X342" s="122"/>
      <c r="Y342" s="122"/>
      <c r="Z342" s="122"/>
      <c r="AA342" s="122"/>
      <c r="AB342" s="122"/>
      <c r="AC342" s="122"/>
      <c r="AD342" s="122"/>
      <c r="AE342" s="122"/>
      <c r="AF342" s="122"/>
      <c r="AG342" s="122"/>
      <c r="AH342" s="122"/>
      <c r="AI342" s="122"/>
      <c r="AJ342" s="122"/>
      <c r="AK342" s="122"/>
      <c r="AL342" s="122"/>
      <c r="AM342" s="122"/>
      <c r="AN342" s="122"/>
      <c r="AO342" s="122"/>
      <c r="AP342" s="122"/>
      <c r="AQ342" s="122"/>
      <c r="AR342" s="122"/>
      <c r="AS342" s="143"/>
      <c r="AT342" s="122"/>
      <c r="AU342" s="122"/>
      <c r="AV342" s="122"/>
      <c r="AW342" s="122"/>
      <c r="AX342" s="122"/>
      <c r="AY342" s="122"/>
      <c r="AZ342" s="122"/>
      <c r="BA342" s="122"/>
      <c r="BB342" s="122"/>
      <c r="BC342" s="122"/>
      <c r="BD342" s="122"/>
      <c r="BE342" s="122"/>
      <c r="BF342" s="222"/>
      <c r="BG342" s="9"/>
    </row>
    <row r="343" spans="1:59" ht="11.25">
      <c r="A343" s="10">
        <v>340</v>
      </c>
      <c r="B343" s="118">
        <f t="shared" si="16"/>
        <v>114</v>
      </c>
      <c r="C343" s="119" t="str">
        <f>IF(DataInput[[#This Row],[80% BW]]="","",INDEX(MouseList[],MATCH(DataInput[[#This Row],[Mouse '#]],MouseList[Mouse '#],0),MATCH(DataInput[[#Headers],[Tag '#]],MouseList[#Headers],0)))</f>
        <v/>
      </c>
      <c r="D343" s="119" t="str">
        <f>IF(DataInput[[#This Row],[80% BW]]="","",INDEX(MouseList[],MATCH(DataInput[[#This Row],[Mouse '#]],MouseList[Mouse '#],0),MATCH(DataInput[[#Headers],[Sort '#]],MouseList[#Headers],0)))</f>
        <v/>
      </c>
      <c r="E343" s="119" t="str">
        <f>IF(DataInput[[#This Row],[80% BW]]="","",INDEX(MouseList[],MATCH(DataInput[[#This Row],[Mouse '#]],MouseList[Mouse '#],0),MATCH(DataInput[[#Headers],[Group]],MouseList[#Headers],0)))</f>
        <v/>
      </c>
      <c r="F343" s="120" t="str">
        <f t="shared" si="15"/>
        <v>W</v>
      </c>
      <c r="G343" s="121" t="str">
        <f>IFERROR(IF(DataInput[[#This Row],[0]]="",IF(DataInput[[#This Row],[1]]=0,"",DataInput[[#This Row],[1]]*0.8),DataInput[[#This Row],[0]]*0.8),"")</f>
        <v/>
      </c>
      <c r="H343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43" s="215" t="e">
        <f>INDEX(MouseList[],MATCH(DataInput[[#This Row],[Mouse '#]],MouseList[Mouse '#],0),MATCH(DataInput[[#Headers],[Tx ends]],MouseList[#Headers],0))</f>
        <v>#N/A</v>
      </c>
      <c r="J343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43" s="219" t="e">
        <f>INDEX(MouseList[],MATCH(DataInput[[#This Row],[Mouse '#]],MouseList[Mouse '#],0),MATCH(DataInput[[#Headers],[Cage '#]],MouseList[#Headers],0))</f>
        <v>#N/A</v>
      </c>
      <c r="L343" s="123" t="s">
        <v>261</v>
      </c>
      <c r="M343" s="225"/>
      <c r="N343" s="122"/>
      <c r="O343" s="122"/>
      <c r="P343" s="122"/>
      <c r="Q343" s="122"/>
      <c r="R343" s="122"/>
      <c r="S343" s="122"/>
      <c r="T343" s="122"/>
      <c r="U343" s="122"/>
      <c r="V343" s="122"/>
      <c r="W343" s="122"/>
      <c r="X343" s="122"/>
      <c r="Y343" s="122"/>
      <c r="Z343" s="122"/>
      <c r="AA343" s="122"/>
      <c r="AB343" s="122"/>
      <c r="AC343" s="122"/>
      <c r="AD343" s="122"/>
      <c r="AE343" s="122"/>
      <c r="AF343" s="122"/>
      <c r="AG343" s="122"/>
      <c r="AH343" s="122"/>
      <c r="AI343" s="122"/>
      <c r="AJ343" s="122"/>
      <c r="AK343" s="122"/>
      <c r="AL343" s="122"/>
      <c r="AM343" s="122"/>
      <c r="AN343" s="122"/>
      <c r="AO343" s="122"/>
      <c r="AP343" s="122"/>
      <c r="AQ343" s="122"/>
      <c r="AR343" s="122"/>
      <c r="AS343" s="143"/>
      <c r="AT343" s="122"/>
      <c r="AU343" s="122"/>
      <c r="AV343" s="122"/>
      <c r="AW343" s="122"/>
      <c r="AX343" s="122"/>
      <c r="AY343" s="122"/>
      <c r="AZ343" s="122"/>
      <c r="BA343" s="122"/>
      <c r="BB343" s="122"/>
      <c r="BC343" s="122"/>
      <c r="BD343" s="122"/>
      <c r="BE343" s="122"/>
      <c r="BF343" s="222"/>
      <c r="BG343" s="9"/>
    </row>
    <row r="344" spans="1:59" ht="11.25">
      <c r="A344" s="10">
        <v>341</v>
      </c>
      <c r="B344" s="118">
        <f t="shared" si="16"/>
        <v>114</v>
      </c>
      <c r="C344" s="119" t="str">
        <f>IF(DataInput[[#This Row],[80% BW]]="","",INDEX(MouseList[],MATCH(DataInput[[#This Row],[Mouse '#]],MouseList[Mouse '#],0),MATCH(DataInput[[#Headers],[Tag '#]],MouseList[#Headers],0)))</f>
        <v/>
      </c>
      <c r="D344" s="119" t="str">
        <f>IF(DataInput[[#This Row],[80% BW]]="","",INDEX(MouseList[],MATCH(DataInput[[#This Row],[Mouse '#]],MouseList[Mouse '#],0),MATCH(DataInput[[#Headers],[Sort '#]],MouseList[#Headers],0)))</f>
        <v/>
      </c>
      <c r="E344" s="119" t="str">
        <f>IF(DataInput[[#This Row],[80% BW]]="","",INDEX(MouseList[],MATCH(DataInput[[#This Row],[Mouse '#]],MouseList[Mouse '#],0),MATCH(DataInput[[#Headers],[Group]],MouseList[#Headers],0)))</f>
        <v/>
      </c>
      <c r="F344" s="120" t="str">
        <f t="shared" si="15"/>
        <v>A</v>
      </c>
      <c r="G344" s="121" t="str">
        <f>IFERROR(IF(DataInput[[#This Row],[0]]="",IF(DataInput[[#This Row],[1]]=0,"",DataInput[[#This Row],[1]]*0.8),DataInput[[#This Row],[0]]*0.8),"")</f>
        <v/>
      </c>
      <c r="H344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44" s="215" t="e">
        <f>INDEX(MouseList[],MATCH(DataInput[[#This Row],[Mouse '#]],MouseList[Mouse '#],0),MATCH(DataInput[[#Headers],[Tx ends]],MouseList[#Headers],0))</f>
        <v>#N/A</v>
      </c>
      <c r="J344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44" s="219" t="e">
        <f>INDEX(MouseList[],MATCH(DataInput[[#This Row],[Mouse '#]],MouseList[Mouse '#],0),MATCH(DataInput[[#Headers],[Cage '#]],MouseList[#Headers],0))</f>
        <v>#N/A</v>
      </c>
      <c r="L344" s="123" t="s">
        <v>261</v>
      </c>
      <c r="M344" s="225"/>
      <c r="N344" s="122"/>
      <c r="O344" s="122"/>
      <c r="P344" s="122"/>
      <c r="Q344" s="122"/>
      <c r="R344" s="122"/>
      <c r="S344" s="122"/>
      <c r="T344" s="122"/>
      <c r="U344" s="122"/>
      <c r="V344" s="122"/>
      <c r="W344" s="122"/>
      <c r="X344" s="122"/>
      <c r="Y344" s="122"/>
      <c r="Z344" s="122"/>
      <c r="AA344" s="122"/>
      <c r="AB344" s="122"/>
      <c r="AC344" s="122"/>
      <c r="AD344" s="122"/>
      <c r="AE344" s="122"/>
      <c r="AF344" s="122"/>
      <c r="AG344" s="122"/>
      <c r="AH344" s="122"/>
      <c r="AI344" s="122"/>
      <c r="AJ344" s="122"/>
      <c r="AK344" s="122"/>
      <c r="AL344" s="122"/>
      <c r="AM344" s="122"/>
      <c r="AN344" s="122"/>
      <c r="AO344" s="122"/>
      <c r="AP344" s="122"/>
      <c r="AQ344" s="122"/>
      <c r="AR344" s="122"/>
      <c r="AS344" s="143"/>
      <c r="AT344" s="122"/>
      <c r="AU344" s="122"/>
      <c r="AV344" s="122"/>
      <c r="AW344" s="122"/>
      <c r="AX344" s="122"/>
      <c r="AY344" s="122"/>
      <c r="AZ344" s="122"/>
      <c r="BA344" s="122"/>
      <c r="BB344" s="122"/>
      <c r="BC344" s="122"/>
      <c r="BD344" s="122"/>
      <c r="BE344" s="122"/>
      <c r="BF344" s="222"/>
      <c r="BG344" s="9"/>
    </row>
    <row r="345" spans="1:59" ht="11.25">
      <c r="A345" s="10">
        <v>342</v>
      </c>
      <c r="B345" s="125">
        <f t="shared" si="16"/>
        <v>114</v>
      </c>
      <c r="C345" s="119" t="str">
        <f>IF(DataInput[[#This Row],[80% BW]]="","",INDEX(MouseList[],MATCH(DataInput[[#This Row],[Mouse '#]],MouseList[Mouse '#],0),MATCH(DataInput[[#Headers],[Tag '#]],MouseList[#Headers],0)))</f>
        <v/>
      </c>
      <c r="D345" s="119" t="str">
        <f>IF(DataInput[[#This Row],[80% BW]]="","",INDEX(MouseList[],MATCH(DataInput[[#This Row],[Mouse '#]],MouseList[Mouse '#],0),MATCH(DataInput[[#Headers],[Sort '#]],MouseList[#Headers],0)))</f>
        <v/>
      </c>
      <c r="E345" s="119" t="str">
        <f>IF(DataInput[[#This Row],[80% BW]]="","",INDEX(MouseList[],MATCH(DataInput[[#This Row],[Mouse '#]],MouseList[Mouse '#],0),MATCH(DataInput[[#Headers],[Group]],MouseList[#Headers],0)))</f>
        <v/>
      </c>
      <c r="F345" s="120" t="str">
        <f t="shared" si="15"/>
        <v>B</v>
      </c>
      <c r="G345" s="121" t="str">
        <f>IFERROR(IF(DataInput[[#This Row],[0]]="",IF(DataInput[[#This Row],[1]]=0,"",DataInput[[#This Row],[1]]*0.8),DataInput[[#This Row],[0]]*0.8),"")</f>
        <v/>
      </c>
      <c r="H345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45" s="215" t="e">
        <f>INDEX(MouseList[],MATCH(DataInput[[#This Row],[Mouse '#]],MouseList[Mouse '#],0),MATCH(DataInput[[#Headers],[Tx ends]],MouseList[#Headers],0))</f>
        <v>#N/A</v>
      </c>
      <c r="J345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45" s="219" t="e">
        <f>INDEX(MouseList[],MATCH(DataInput[[#This Row],[Mouse '#]],MouseList[Mouse '#],0),MATCH(DataInput[[#Headers],[Cage '#]],MouseList[#Headers],0))</f>
        <v>#N/A</v>
      </c>
      <c r="L345" s="123" t="s">
        <v>261</v>
      </c>
      <c r="M345" s="225"/>
      <c r="N345" s="122"/>
      <c r="O345" s="122"/>
      <c r="P345" s="122"/>
      <c r="Q345" s="122"/>
      <c r="R345" s="122"/>
      <c r="S345" s="122"/>
      <c r="T345" s="122"/>
      <c r="U345" s="122"/>
      <c r="V345" s="122"/>
      <c r="W345" s="122"/>
      <c r="X345" s="122"/>
      <c r="Y345" s="122"/>
      <c r="Z345" s="122"/>
      <c r="AA345" s="122"/>
      <c r="AB345" s="122"/>
      <c r="AC345" s="122"/>
      <c r="AD345" s="122"/>
      <c r="AE345" s="122"/>
      <c r="AF345" s="122"/>
      <c r="AG345" s="122"/>
      <c r="AH345" s="122"/>
      <c r="AI345" s="122"/>
      <c r="AJ345" s="122"/>
      <c r="AK345" s="122"/>
      <c r="AL345" s="122"/>
      <c r="AM345" s="122"/>
      <c r="AN345" s="122"/>
      <c r="AO345" s="122"/>
      <c r="AP345" s="122"/>
      <c r="AQ345" s="122"/>
      <c r="AR345" s="122"/>
      <c r="AS345" s="143"/>
      <c r="AT345" s="122"/>
      <c r="AU345" s="122"/>
      <c r="AV345" s="122"/>
      <c r="AW345" s="122"/>
      <c r="AX345" s="122"/>
      <c r="AY345" s="122"/>
      <c r="AZ345" s="122"/>
      <c r="BA345" s="122"/>
      <c r="BB345" s="122"/>
      <c r="BC345" s="122"/>
      <c r="BD345" s="122"/>
      <c r="BE345" s="122"/>
      <c r="BF345" s="222"/>
      <c r="BG345" s="9"/>
    </row>
    <row r="346" spans="1:59" ht="11.25">
      <c r="A346" s="10">
        <v>343</v>
      </c>
      <c r="B346" s="118">
        <f t="shared" si="16"/>
        <v>115</v>
      </c>
      <c r="C346" s="119" t="str">
        <f>IF(DataInput[[#This Row],[80% BW]]="","",INDEX(MouseList[],MATCH(DataInput[[#This Row],[Mouse '#]],MouseList[Mouse '#],0),MATCH(DataInput[[#Headers],[Tag '#]],MouseList[#Headers],0)))</f>
        <v/>
      </c>
      <c r="D346" s="119" t="str">
        <f>IF(DataInput[[#This Row],[80% BW]]="","",INDEX(MouseList[],MATCH(DataInput[[#This Row],[Mouse '#]],MouseList[Mouse '#],0),MATCH(DataInput[[#Headers],[Sort '#]],MouseList[#Headers],0)))</f>
        <v/>
      </c>
      <c r="E346" s="119" t="str">
        <f>IF(DataInput[[#This Row],[80% BW]]="","",INDEX(MouseList[],MATCH(DataInput[[#This Row],[Mouse '#]],MouseList[Mouse '#],0),MATCH(DataInput[[#Headers],[Group]],MouseList[#Headers],0)))</f>
        <v/>
      </c>
      <c r="F346" s="120" t="str">
        <f t="shared" si="15"/>
        <v>W</v>
      </c>
      <c r="G346" s="121" t="str">
        <f>IFERROR(IF(DataInput[[#This Row],[0]]="",IF(DataInput[[#This Row],[1]]=0,"",DataInput[[#This Row],[1]]*0.8),DataInput[[#This Row],[0]]*0.8),"")</f>
        <v/>
      </c>
      <c r="H346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46" s="215" t="e">
        <f>INDEX(MouseList[],MATCH(DataInput[[#This Row],[Mouse '#]],MouseList[Mouse '#],0),MATCH(DataInput[[#Headers],[Tx ends]],MouseList[#Headers],0))</f>
        <v>#N/A</v>
      </c>
      <c r="J346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46" s="219" t="e">
        <f>INDEX(MouseList[],MATCH(DataInput[[#This Row],[Mouse '#]],MouseList[Mouse '#],0),MATCH(DataInput[[#Headers],[Cage '#]],MouseList[#Headers],0))</f>
        <v>#N/A</v>
      </c>
      <c r="L346" s="123" t="s">
        <v>261</v>
      </c>
      <c r="M346" s="225"/>
      <c r="N346" s="122"/>
      <c r="O346" s="122"/>
      <c r="P346" s="122"/>
      <c r="Q346" s="122"/>
      <c r="R346" s="122"/>
      <c r="S346" s="122"/>
      <c r="T346" s="122"/>
      <c r="U346" s="122"/>
      <c r="V346" s="122"/>
      <c r="W346" s="122"/>
      <c r="X346" s="122"/>
      <c r="Y346" s="122"/>
      <c r="Z346" s="122"/>
      <c r="AA346" s="122"/>
      <c r="AB346" s="122"/>
      <c r="AC346" s="122"/>
      <c r="AD346" s="122"/>
      <c r="AE346" s="122"/>
      <c r="AF346" s="122"/>
      <c r="AG346" s="122"/>
      <c r="AH346" s="122"/>
      <c r="AI346" s="122"/>
      <c r="AJ346" s="122"/>
      <c r="AK346" s="122"/>
      <c r="AL346" s="122"/>
      <c r="AM346" s="122"/>
      <c r="AN346" s="122"/>
      <c r="AO346" s="122"/>
      <c r="AP346" s="122"/>
      <c r="AQ346" s="122"/>
      <c r="AR346" s="122"/>
      <c r="AS346" s="143"/>
      <c r="AT346" s="122"/>
      <c r="AU346" s="122"/>
      <c r="AV346" s="122"/>
      <c r="AW346" s="122"/>
      <c r="AX346" s="122"/>
      <c r="AY346" s="122"/>
      <c r="AZ346" s="122"/>
      <c r="BA346" s="122"/>
      <c r="BB346" s="122"/>
      <c r="BC346" s="122"/>
      <c r="BD346" s="122"/>
      <c r="BE346" s="122"/>
      <c r="BF346" s="222"/>
      <c r="BG346" s="9"/>
    </row>
    <row r="347" spans="1:59" ht="11.25">
      <c r="A347" s="10">
        <v>344</v>
      </c>
      <c r="B347" s="118">
        <f t="shared" si="16"/>
        <v>115</v>
      </c>
      <c r="C347" s="119" t="str">
        <f>IF(DataInput[[#This Row],[80% BW]]="","",INDEX(MouseList[],MATCH(DataInput[[#This Row],[Mouse '#]],MouseList[Mouse '#],0),MATCH(DataInput[[#Headers],[Tag '#]],MouseList[#Headers],0)))</f>
        <v/>
      </c>
      <c r="D347" s="119" t="str">
        <f>IF(DataInput[[#This Row],[80% BW]]="","",INDEX(MouseList[],MATCH(DataInput[[#This Row],[Mouse '#]],MouseList[Mouse '#],0),MATCH(DataInput[[#Headers],[Sort '#]],MouseList[#Headers],0)))</f>
        <v/>
      </c>
      <c r="E347" s="119" t="str">
        <f>IF(DataInput[[#This Row],[80% BW]]="","",INDEX(MouseList[],MATCH(DataInput[[#This Row],[Mouse '#]],MouseList[Mouse '#],0),MATCH(DataInput[[#Headers],[Group]],MouseList[#Headers],0)))</f>
        <v/>
      </c>
      <c r="F347" s="120" t="str">
        <f t="shared" si="15"/>
        <v>A</v>
      </c>
      <c r="G347" s="121" t="str">
        <f>IFERROR(IF(DataInput[[#This Row],[0]]="",IF(DataInput[[#This Row],[1]]=0,"",DataInput[[#This Row],[1]]*0.8),DataInput[[#This Row],[0]]*0.8),"")</f>
        <v/>
      </c>
      <c r="H347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47" s="215" t="e">
        <f>INDEX(MouseList[],MATCH(DataInput[[#This Row],[Mouse '#]],MouseList[Mouse '#],0),MATCH(DataInput[[#Headers],[Tx ends]],MouseList[#Headers],0))</f>
        <v>#N/A</v>
      </c>
      <c r="J347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47" s="219" t="e">
        <f>INDEX(MouseList[],MATCH(DataInput[[#This Row],[Mouse '#]],MouseList[Mouse '#],0),MATCH(DataInput[[#Headers],[Cage '#]],MouseList[#Headers],0))</f>
        <v>#N/A</v>
      </c>
      <c r="L347" s="123" t="s">
        <v>261</v>
      </c>
      <c r="M347" s="225"/>
      <c r="N347" s="122"/>
      <c r="O347" s="122"/>
      <c r="P347" s="122"/>
      <c r="Q347" s="122"/>
      <c r="R347" s="122"/>
      <c r="S347" s="122"/>
      <c r="T347" s="122"/>
      <c r="U347" s="122"/>
      <c r="V347" s="122"/>
      <c r="W347" s="122"/>
      <c r="X347" s="122"/>
      <c r="Y347" s="122"/>
      <c r="Z347" s="122"/>
      <c r="AA347" s="122"/>
      <c r="AB347" s="122"/>
      <c r="AC347" s="122"/>
      <c r="AD347" s="122"/>
      <c r="AE347" s="122"/>
      <c r="AF347" s="122"/>
      <c r="AG347" s="122"/>
      <c r="AH347" s="122"/>
      <c r="AI347" s="122"/>
      <c r="AJ347" s="122"/>
      <c r="AK347" s="122"/>
      <c r="AL347" s="122"/>
      <c r="AM347" s="122"/>
      <c r="AN347" s="122"/>
      <c r="AO347" s="122"/>
      <c r="AP347" s="122"/>
      <c r="AQ347" s="122"/>
      <c r="AR347" s="122"/>
      <c r="AS347" s="143"/>
      <c r="AT347" s="122"/>
      <c r="AU347" s="122"/>
      <c r="AV347" s="122"/>
      <c r="AW347" s="122"/>
      <c r="AX347" s="122"/>
      <c r="AY347" s="122"/>
      <c r="AZ347" s="122"/>
      <c r="BA347" s="122"/>
      <c r="BB347" s="122"/>
      <c r="BC347" s="122"/>
      <c r="BD347" s="122"/>
      <c r="BE347" s="122"/>
      <c r="BF347" s="222"/>
      <c r="BG347" s="9"/>
    </row>
    <row r="348" spans="1:59" ht="11.25">
      <c r="A348" s="10">
        <v>345</v>
      </c>
      <c r="B348" s="125">
        <f t="shared" si="16"/>
        <v>115</v>
      </c>
      <c r="C348" s="119" t="str">
        <f>IF(DataInput[[#This Row],[80% BW]]="","",INDEX(MouseList[],MATCH(DataInput[[#This Row],[Mouse '#]],MouseList[Mouse '#],0),MATCH(DataInput[[#Headers],[Tag '#]],MouseList[#Headers],0)))</f>
        <v/>
      </c>
      <c r="D348" s="119" t="str">
        <f>IF(DataInput[[#This Row],[80% BW]]="","",INDEX(MouseList[],MATCH(DataInput[[#This Row],[Mouse '#]],MouseList[Mouse '#],0),MATCH(DataInput[[#Headers],[Sort '#]],MouseList[#Headers],0)))</f>
        <v/>
      </c>
      <c r="E348" s="119" t="str">
        <f>IF(DataInput[[#This Row],[80% BW]]="","",INDEX(MouseList[],MATCH(DataInput[[#This Row],[Mouse '#]],MouseList[Mouse '#],0),MATCH(DataInput[[#Headers],[Group]],MouseList[#Headers],0)))</f>
        <v/>
      </c>
      <c r="F348" s="120" t="str">
        <f t="shared" si="15"/>
        <v>B</v>
      </c>
      <c r="G348" s="121" t="str">
        <f>IFERROR(IF(DataInput[[#This Row],[0]]="",IF(DataInput[[#This Row],[1]]=0,"",DataInput[[#This Row],[1]]*0.8),DataInput[[#This Row],[0]]*0.8),"")</f>
        <v/>
      </c>
      <c r="H348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48" s="215" t="e">
        <f>INDEX(MouseList[],MATCH(DataInput[[#This Row],[Mouse '#]],MouseList[Mouse '#],0),MATCH(DataInput[[#Headers],[Tx ends]],MouseList[#Headers],0))</f>
        <v>#N/A</v>
      </c>
      <c r="J348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48" s="219" t="e">
        <f>INDEX(MouseList[],MATCH(DataInput[[#This Row],[Mouse '#]],MouseList[Mouse '#],0),MATCH(DataInput[[#Headers],[Cage '#]],MouseList[#Headers],0))</f>
        <v>#N/A</v>
      </c>
      <c r="L348" s="123" t="s">
        <v>261</v>
      </c>
      <c r="M348" s="225"/>
      <c r="N348" s="122"/>
      <c r="O348" s="122"/>
      <c r="P348" s="122"/>
      <c r="Q348" s="122"/>
      <c r="R348" s="122"/>
      <c r="S348" s="122"/>
      <c r="T348" s="122"/>
      <c r="U348" s="122"/>
      <c r="V348" s="122"/>
      <c r="W348" s="122"/>
      <c r="X348" s="122"/>
      <c r="Y348" s="122"/>
      <c r="Z348" s="122"/>
      <c r="AA348" s="122"/>
      <c r="AB348" s="122"/>
      <c r="AC348" s="122"/>
      <c r="AD348" s="122"/>
      <c r="AE348" s="122"/>
      <c r="AF348" s="122"/>
      <c r="AG348" s="122"/>
      <c r="AH348" s="122"/>
      <c r="AI348" s="122"/>
      <c r="AJ348" s="122"/>
      <c r="AK348" s="122"/>
      <c r="AL348" s="122"/>
      <c r="AM348" s="122"/>
      <c r="AN348" s="122"/>
      <c r="AO348" s="122"/>
      <c r="AP348" s="122"/>
      <c r="AQ348" s="122"/>
      <c r="AR348" s="122"/>
      <c r="AS348" s="143"/>
      <c r="AT348" s="122"/>
      <c r="AU348" s="122"/>
      <c r="AV348" s="122"/>
      <c r="AW348" s="122"/>
      <c r="AX348" s="122"/>
      <c r="AY348" s="122"/>
      <c r="AZ348" s="122"/>
      <c r="BA348" s="122"/>
      <c r="BB348" s="122"/>
      <c r="BC348" s="122"/>
      <c r="BD348" s="122"/>
      <c r="BE348" s="122"/>
      <c r="BF348" s="222"/>
      <c r="BG348" s="9"/>
    </row>
    <row r="349" spans="1:59" ht="11.25">
      <c r="A349" s="10">
        <v>346</v>
      </c>
      <c r="B349" s="118">
        <f t="shared" si="16"/>
        <v>116</v>
      </c>
      <c r="C349" s="119" t="str">
        <f>IF(DataInput[[#This Row],[80% BW]]="","",INDEX(MouseList[],MATCH(DataInput[[#This Row],[Mouse '#]],MouseList[Mouse '#],0),MATCH(DataInput[[#Headers],[Tag '#]],MouseList[#Headers],0)))</f>
        <v/>
      </c>
      <c r="D349" s="119" t="str">
        <f>IF(DataInput[[#This Row],[80% BW]]="","",INDEX(MouseList[],MATCH(DataInput[[#This Row],[Mouse '#]],MouseList[Mouse '#],0),MATCH(DataInput[[#Headers],[Sort '#]],MouseList[#Headers],0)))</f>
        <v/>
      </c>
      <c r="E349" s="119" t="str">
        <f>IF(DataInput[[#This Row],[80% BW]]="","",INDEX(MouseList[],MATCH(DataInput[[#This Row],[Mouse '#]],MouseList[Mouse '#],0),MATCH(DataInput[[#Headers],[Group]],MouseList[#Headers],0)))</f>
        <v/>
      </c>
      <c r="F349" s="120" t="str">
        <f t="shared" si="15"/>
        <v>W</v>
      </c>
      <c r="G349" s="121" t="str">
        <f>IFERROR(IF(DataInput[[#This Row],[0]]="",IF(DataInput[[#This Row],[1]]=0,"",DataInput[[#This Row],[1]]*0.8),DataInput[[#This Row],[0]]*0.8),"")</f>
        <v/>
      </c>
      <c r="H349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49" s="215" t="e">
        <f>INDEX(MouseList[],MATCH(DataInput[[#This Row],[Mouse '#]],MouseList[Mouse '#],0),MATCH(DataInput[[#Headers],[Tx ends]],MouseList[#Headers],0))</f>
        <v>#N/A</v>
      </c>
      <c r="J349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49" s="219" t="e">
        <f>INDEX(MouseList[],MATCH(DataInput[[#This Row],[Mouse '#]],MouseList[Mouse '#],0),MATCH(DataInput[[#Headers],[Cage '#]],MouseList[#Headers],0))</f>
        <v>#N/A</v>
      </c>
      <c r="L349" s="123" t="s">
        <v>261</v>
      </c>
      <c r="M349" s="225"/>
      <c r="N349" s="122"/>
      <c r="O349" s="122"/>
      <c r="P349" s="122"/>
      <c r="Q349" s="122"/>
      <c r="R349" s="122"/>
      <c r="S349" s="122"/>
      <c r="T349" s="122"/>
      <c r="U349" s="122"/>
      <c r="V349" s="122"/>
      <c r="W349" s="122"/>
      <c r="X349" s="122"/>
      <c r="Y349" s="122"/>
      <c r="Z349" s="122"/>
      <c r="AA349" s="122"/>
      <c r="AB349" s="122"/>
      <c r="AC349" s="122"/>
      <c r="AD349" s="122"/>
      <c r="AE349" s="122"/>
      <c r="AF349" s="122"/>
      <c r="AG349" s="122"/>
      <c r="AH349" s="122"/>
      <c r="AI349" s="122"/>
      <c r="AJ349" s="122"/>
      <c r="AK349" s="122"/>
      <c r="AL349" s="122"/>
      <c r="AM349" s="122"/>
      <c r="AN349" s="122"/>
      <c r="AO349" s="122"/>
      <c r="AP349" s="122"/>
      <c r="AQ349" s="122"/>
      <c r="AR349" s="122"/>
      <c r="AS349" s="143"/>
      <c r="AT349" s="122"/>
      <c r="AU349" s="122"/>
      <c r="AV349" s="122"/>
      <c r="AW349" s="122"/>
      <c r="AX349" s="122"/>
      <c r="AY349" s="122"/>
      <c r="AZ349" s="122"/>
      <c r="BA349" s="122"/>
      <c r="BB349" s="122"/>
      <c r="BC349" s="122"/>
      <c r="BD349" s="122"/>
      <c r="BE349" s="122"/>
      <c r="BF349" s="222"/>
      <c r="BG349" s="9"/>
    </row>
    <row r="350" spans="1:59" ht="11.25">
      <c r="A350" s="10">
        <v>347</v>
      </c>
      <c r="B350" s="118">
        <f t="shared" si="16"/>
        <v>116</v>
      </c>
      <c r="C350" s="119" t="str">
        <f>IF(DataInput[[#This Row],[80% BW]]="","",INDEX(MouseList[],MATCH(DataInput[[#This Row],[Mouse '#]],MouseList[Mouse '#],0),MATCH(DataInput[[#Headers],[Tag '#]],MouseList[#Headers],0)))</f>
        <v/>
      </c>
      <c r="D350" s="119" t="str">
        <f>IF(DataInput[[#This Row],[80% BW]]="","",INDEX(MouseList[],MATCH(DataInput[[#This Row],[Mouse '#]],MouseList[Mouse '#],0),MATCH(DataInput[[#Headers],[Sort '#]],MouseList[#Headers],0)))</f>
        <v/>
      </c>
      <c r="E350" s="119" t="str">
        <f>IF(DataInput[[#This Row],[80% BW]]="","",INDEX(MouseList[],MATCH(DataInput[[#This Row],[Mouse '#]],MouseList[Mouse '#],0),MATCH(DataInput[[#Headers],[Group]],MouseList[#Headers],0)))</f>
        <v/>
      </c>
      <c r="F350" s="120" t="str">
        <f t="shared" si="15"/>
        <v>A</v>
      </c>
      <c r="G350" s="121" t="str">
        <f>IFERROR(IF(DataInput[[#This Row],[0]]="",IF(DataInput[[#This Row],[1]]=0,"",DataInput[[#This Row],[1]]*0.8),DataInput[[#This Row],[0]]*0.8),"")</f>
        <v/>
      </c>
      <c r="H350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50" s="215" t="e">
        <f>INDEX(MouseList[],MATCH(DataInput[[#This Row],[Mouse '#]],MouseList[Mouse '#],0),MATCH(DataInput[[#Headers],[Tx ends]],MouseList[#Headers],0))</f>
        <v>#N/A</v>
      </c>
      <c r="J350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50" s="219" t="e">
        <f>INDEX(MouseList[],MATCH(DataInput[[#This Row],[Mouse '#]],MouseList[Mouse '#],0),MATCH(DataInput[[#Headers],[Cage '#]],MouseList[#Headers],0))</f>
        <v>#N/A</v>
      </c>
      <c r="L350" s="123" t="s">
        <v>261</v>
      </c>
      <c r="M350" s="225"/>
      <c r="N350" s="122"/>
      <c r="O350" s="122"/>
      <c r="P350" s="122"/>
      <c r="Q350" s="122"/>
      <c r="R350" s="122"/>
      <c r="S350" s="122"/>
      <c r="T350" s="122"/>
      <c r="U350" s="122"/>
      <c r="V350" s="122"/>
      <c r="W350" s="122"/>
      <c r="X350" s="122"/>
      <c r="Y350" s="122"/>
      <c r="Z350" s="122"/>
      <c r="AA350" s="122"/>
      <c r="AB350" s="122"/>
      <c r="AC350" s="122"/>
      <c r="AD350" s="122"/>
      <c r="AE350" s="122"/>
      <c r="AF350" s="122"/>
      <c r="AG350" s="122"/>
      <c r="AH350" s="122"/>
      <c r="AI350" s="122"/>
      <c r="AJ350" s="122"/>
      <c r="AK350" s="122"/>
      <c r="AL350" s="122"/>
      <c r="AM350" s="122"/>
      <c r="AN350" s="122"/>
      <c r="AO350" s="122"/>
      <c r="AP350" s="122"/>
      <c r="AQ350" s="122"/>
      <c r="AR350" s="122"/>
      <c r="AS350" s="143"/>
      <c r="AT350" s="122"/>
      <c r="AU350" s="122"/>
      <c r="AV350" s="122"/>
      <c r="AW350" s="122"/>
      <c r="AX350" s="122"/>
      <c r="AY350" s="122"/>
      <c r="AZ350" s="122"/>
      <c r="BA350" s="122"/>
      <c r="BB350" s="122"/>
      <c r="BC350" s="122"/>
      <c r="BD350" s="122"/>
      <c r="BE350" s="122"/>
      <c r="BF350" s="222"/>
      <c r="BG350" s="9"/>
    </row>
    <row r="351" spans="1:59" ht="11.25">
      <c r="A351" s="10">
        <v>348</v>
      </c>
      <c r="B351" s="125">
        <f t="shared" si="16"/>
        <v>116</v>
      </c>
      <c r="C351" s="119" t="str">
        <f>IF(DataInput[[#This Row],[80% BW]]="","",INDEX(MouseList[],MATCH(DataInput[[#This Row],[Mouse '#]],MouseList[Mouse '#],0),MATCH(DataInput[[#Headers],[Tag '#]],MouseList[#Headers],0)))</f>
        <v/>
      </c>
      <c r="D351" s="119" t="str">
        <f>IF(DataInput[[#This Row],[80% BW]]="","",INDEX(MouseList[],MATCH(DataInput[[#This Row],[Mouse '#]],MouseList[Mouse '#],0),MATCH(DataInput[[#Headers],[Sort '#]],MouseList[#Headers],0)))</f>
        <v/>
      </c>
      <c r="E351" s="119" t="str">
        <f>IF(DataInput[[#This Row],[80% BW]]="","",INDEX(MouseList[],MATCH(DataInput[[#This Row],[Mouse '#]],MouseList[Mouse '#],0),MATCH(DataInput[[#Headers],[Group]],MouseList[#Headers],0)))</f>
        <v/>
      </c>
      <c r="F351" s="120" t="str">
        <f t="shared" si="15"/>
        <v>B</v>
      </c>
      <c r="G351" s="121" t="str">
        <f>IFERROR(IF(DataInput[[#This Row],[0]]="",IF(DataInput[[#This Row],[1]]=0,"",DataInput[[#This Row],[1]]*0.8),DataInput[[#This Row],[0]]*0.8),"")</f>
        <v/>
      </c>
      <c r="H351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51" s="215" t="e">
        <f>INDEX(MouseList[],MATCH(DataInput[[#This Row],[Mouse '#]],MouseList[Mouse '#],0),MATCH(DataInput[[#Headers],[Tx ends]],MouseList[#Headers],0))</f>
        <v>#N/A</v>
      </c>
      <c r="J351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51" s="219" t="e">
        <f>INDEX(MouseList[],MATCH(DataInput[[#This Row],[Mouse '#]],MouseList[Mouse '#],0),MATCH(DataInput[[#Headers],[Cage '#]],MouseList[#Headers],0))</f>
        <v>#N/A</v>
      </c>
      <c r="L351" s="123" t="s">
        <v>261</v>
      </c>
      <c r="M351" s="225"/>
      <c r="N351" s="122"/>
      <c r="O351" s="122"/>
      <c r="P351" s="122"/>
      <c r="Q351" s="122"/>
      <c r="R351" s="122"/>
      <c r="S351" s="122"/>
      <c r="T351" s="122"/>
      <c r="U351" s="122"/>
      <c r="V351" s="122"/>
      <c r="W351" s="122"/>
      <c r="X351" s="122"/>
      <c r="Y351" s="122"/>
      <c r="Z351" s="122"/>
      <c r="AA351" s="122"/>
      <c r="AB351" s="122"/>
      <c r="AC351" s="122"/>
      <c r="AD351" s="122"/>
      <c r="AE351" s="122"/>
      <c r="AF351" s="122"/>
      <c r="AG351" s="122"/>
      <c r="AH351" s="122"/>
      <c r="AI351" s="122"/>
      <c r="AJ351" s="122"/>
      <c r="AK351" s="122"/>
      <c r="AL351" s="122"/>
      <c r="AM351" s="122"/>
      <c r="AN351" s="122"/>
      <c r="AO351" s="122"/>
      <c r="AP351" s="122"/>
      <c r="AQ351" s="122"/>
      <c r="AR351" s="122"/>
      <c r="AS351" s="143"/>
      <c r="AT351" s="122"/>
      <c r="AU351" s="122"/>
      <c r="AV351" s="122"/>
      <c r="AW351" s="122"/>
      <c r="AX351" s="122"/>
      <c r="AY351" s="122"/>
      <c r="AZ351" s="122"/>
      <c r="BA351" s="122"/>
      <c r="BB351" s="122"/>
      <c r="BC351" s="122"/>
      <c r="BD351" s="122"/>
      <c r="BE351" s="122"/>
      <c r="BF351" s="222"/>
      <c r="BG351" s="9"/>
    </row>
    <row r="352" spans="1:59" ht="11.25">
      <c r="A352" s="10">
        <v>349</v>
      </c>
      <c r="B352" s="118">
        <f t="shared" si="16"/>
        <v>117</v>
      </c>
      <c r="C352" s="119" t="str">
        <f>IF(DataInput[[#This Row],[80% BW]]="","",INDEX(MouseList[],MATCH(DataInput[[#This Row],[Mouse '#]],MouseList[Mouse '#],0),MATCH(DataInput[[#Headers],[Tag '#]],MouseList[#Headers],0)))</f>
        <v/>
      </c>
      <c r="D352" s="119" t="str">
        <f>IF(DataInput[[#This Row],[80% BW]]="","",INDEX(MouseList[],MATCH(DataInput[[#This Row],[Mouse '#]],MouseList[Mouse '#],0),MATCH(DataInput[[#Headers],[Sort '#]],MouseList[#Headers],0)))</f>
        <v/>
      </c>
      <c r="E352" s="119" t="str">
        <f>IF(DataInput[[#This Row],[80% BW]]="","",INDEX(MouseList[],MATCH(DataInput[[#This Row],[Mouse '#]],MouseList[Mouse '#],0),MATCH(DataInput[[#Headers],[Group]],MouseList[#Headers],0)))</f>
        <v/>
      </c>
      <c r="F352" s="120" t="str">
        <f t="shared" si="15"/>
        <v>W</v>
      </c>
      <c r="G352" s="121" t="str">
        <f>IFERROR(IF(DataInput[[#This Row],[0]]="",IF(DataInput[[#This Row],[1]]=0,"",DataInput[[#This Row],[1]]*0.8),DataInput[[#This Row],[0]]*0.8),"")</f>
        <v/>
      </c>
      <c r="H352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52" s="215" t="e">
        <f>INDEX(MouseList[],MATCH(DataInput[[#This Row],[Mouse '#]],MouseList[Mouse '#],0),MATCH(DataInput[[#Headers],[Tx ends]],MouseList[#Headers],0))</f>
        <v>#N/A</v>
      </c>
      <c r="J352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52" s="219" t="e">
        <f>INDEX(MouseList[],MATCH(DataInput[[#This Row],[Mouse '#]],MouseList[Mouse '#],0),MATCH(DataInput[[#Headers],[Cage '#]],MouseList[#Headers],0))</f>
        <v>#N/A</v>
      </c>
      <c r="L352" s="123" t="s">
        <v>261</v>
      </c>
      <c r="M352" s="225"/>
      <c r="N352" s="122"/>
      <c r="O352" s="122"/>
      <c r="P352" s="122"/>
      <c r="Q352" s="122"/>
      <c r="R352" s="122"/>
      <c r="S352" s="122"/>
      <c r="T352" s="122"/>
      <c r="U352" s="122"/>
      <c r="V352" s="122"/>
      <c r="W352" s="122"/>
      <c r="X352" s="122"/>
      <c r="Y352" s="122"/>
      <c r="Z352" s="122"/>
      <c r="AA352" s="122"/>
      <c r="AB352" s="122"/>
      <c r="AC352" s="122"/>
      <c r="AD352" s="122"/>
      <c r="AE352" s="122"/>
      <c r="AF352" s="122"/>
      <c r="AG352" s="122"/>
      <c r="AH352" s="122"/>
      <c r="AI352" s="122"/>
      <c r="AJ352" s="122"/>
      <c r="AK352" s="122"/>
      <c r="AL352" s="122"/>
      <c r="AM352" s="122"/>
      <c r="AN352" s="122"/>
      <c r="AO352" s="122"/>
      <c r="AP352" s="122"/>
      <c r="AQ352" s="122"/>
      <c r="AR352" s="122"/>
      <c r="AS352" s="143"/>
      <c r="AT352" s="122"/>
      <c r="AU352" s="122"/>
      <c r="AV352" s="122"/>
      <c r="AW352" s="122"/>
      <c r="AX352" s="122"/>
      <c r="AY352" s="122"/>
      <c r="AZ352" s="122"/>
      <c r="BA352" s="122"/>
      <c r="BB352" s="122"/>
      <c r="BC352" s="122"/>
      <c r="BD352" s="122"/>
      <c r="BE352" s="122"/>
      <c r="BF352" s="222"/>
      <c r="BG352" s="9"/>
    </row>
    <row r="353" spans="1:59" ht="11.25">
      <c r="A353" s="10">
        <v>350</v>
      </c>
      <c r="B353" s="118">
        <f t="shared" si="16"/>
        <v>117</v>
      </c>
      <c r="C353" s="119" t="str">
        <f>IF(DataInput[[#This Row],[80% BW]]="","",INDEX(MouseList[],MATCH(DataInput[[#This Row],[Mouse '#]],MouseList[Mouse '#],0),MATCH(DataInput[[#Headers],[Tag '#]],MouseList[#Headers],0)))</f>
        <v/>
      </c>
      <c r="D353" s="119" t="str">
        <f>IF(DataInput[[#This Row],[80% BW]]="","",INDEX(MouseList[],MATCH(DataInput[[#This Row],[Mouse '#]],MouseList[Mouse '#],0),MATCH(DataInput[[#Headers],[Sort '#]],MouseList[#Headers],0)))</f>
        <v/>
      </c>
      <c r="E353" s="119" t="str">
        <f>IF(DataInput[[#This Row],[80% BW]]="","",INDEX(MouseList[],MATCH(DataInput[[#This Row],[Mouse '#]],MouseList[Mouse '#],0),MATCH(DataInput[[#Headers],[Group]],MouseList[#Headers],0)))</f>
        <v/>
      </c>
      <c r="F353" s="120" t="str">
        <f t="shared" si="15"/>
        <v>A</v>
      </c>
      <c r="G353" s="121" t="str">
        <f>IFERROR(IF(DataInput[[#This Row],[0]]="",IF(DataInput[[#This Row],[1]]=0,"",DataInput[[#This Row],[1]]*0.8),DataInput[[#This Row],[0]]*0.8),"")</f>
        <v/>
      </c>
      <c r="H353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53" s="215" t="e">
        <f>INDEX(MouseList[],MATCH(DataInput[[#This Row],[Mouse '#]],MouseList[Mouse '#],0),MATCH(DataInput[[#Headers],[Tx ends]],MouseList[#Headers],0))</f>
        <v>#N/A</v>
      </c>
      <c r="J353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53" s="219" t="e">
        <f>INDEX(MouseList[],MATCH(DataInput[[#This Row],[Mouse '#]],MouseList[Mouse '#],0),MATCH(DataInput[[#Headers],[Cage '#]],MouseList[#Headers],0))</f>
        <v>#N/A</v>
      </c>
      <c r="L353" s="123" t="s">
        <v>261</v>
      </c>
      <c r="M353" s="225"/>
      <c r="N353" s="122"/>
      <c r="O353" s="122"/>
      <c r="P353" s="122"/>
      <c r="Q353" s="122"/>
      <c r="R353" s="122"/>
      <c r="S353" s="122"/>
      <c r="T353" s="122"/>
      <c r="U353" s="122"/>
      <c r="V353" s="122"/>
      <c r="W353" s="122"/>
      <c r="X353" s="122"/>
      <c r="Y353" s="122"/>
      <c r="Z353" s="122"/>
      <c r="AA353" s="122"/>
      <c r="AB353" s="122"/>
      <c r="AC353" s="122"/>
      <c r="AD353" s="122"/>
      <c r="AE353" s="122"/>
      <c r="AF353" s="122"/>
      <c r="AG353" s="122"/>
      <c r="AH353" s="122"/>
      <c r="AI353" s="122"/>
      <c r="AJ353" s="122"/>
      <c r="AK353" s="122"/>
      <c r="AL353" s="122"/>
      <c r="AM353" s="122"/>
      <c r="AN353" s="122"/>
      <c r="AO353" s="122"/>
      <c r="AP353" s="122"/>
      <c r="AQ353" s="122"/>
      <c r="AR353" s="122"/>
      <c r="AS353" s="143"/>
      <c r="AT353" s="122"/>
      <c r="AU353" s="122"/>
      <c r="AV353" s="122"/>
      <c r="AW353" s="122"/>
      <c r="AX353" s="122"/>
      <c r="AY353" s="122"/>
      <c r="AZ353" s="122"/>
      <c r="BA353" s="122"/>
      <c r="BB353" s="122"/>
      <c r="BC353" s="122"/>
      <c r="BD353" s="122"/>
      <c r="BE353" s="122"/>
      <c r="BF353" s="222"/>
      <c r="BG353" s="9"/>
    </row>
    <row r="354" spans="1:59" ht="11.25">
      <c r="A354" s="10">
        <v>351</v>
      </c>
      <c r="B354" s="125">
        <f t="shared" si="16"/>
        <v>117</v>
      </c>
      <c r="C354" s="119" t="str">
        <f>IF(DataInput[[#This Row],[80% BW]]="","",INDEX(MouseList[],MATCH(DataInput[[#This Row],[Mouse '#]],MouseList[Mouse '#],0),MATCH(DataInput[[#Headers],[Tag '#]],MouseList[#Headers],0)))</f>
        <v/>
      </c>
      <c r="D354" s="119" t="str">
        <f>IF(DataInput[[#This Row],[80% BW]]="","",INDEX(MouseList[],MATCH(DataInput[[#This Row],[Mouse '#]],MouseList[Mouse '#],0),MATCH(DataInput[[#Headers],[Sort '#]],MouseList[#Headers],0)))</f>
        <v/>
      </c>
      <c r="E354" s="119" t="str">
        <f>IF(DataInput[[#This Row],[80% BW]]="","",INDEX(MouseList[],MATCH(DataInput[[#This Row],[Mouse '#]],MouseList[Mouse '#],0),MATCH(DataInput[[#Headers],[Group]],MouseList[#Headers],0)))</f>
        <v/>
      </c>
      <c r="F354" s="120" t="str">
        <f t="shared" si="15"/>
        <v>B</v>
      </c>
      <c r="G354" s="121" t="str">
        <f>IFERROR(IF(DataInput[[#This Row],[0]]="",IF(DataInput[[#This Row],[1]]=0,"",DataInput[[#This Row],[1]]*0.8),DataInput[[#This Row],[0]]*0.8),"")</f>
        <v/>
      </c>
      <c r="H354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54" s="215" t="e">
        <f>INDEX(MouseList[],MATCH(DataInput[[#This Row],[Mouse '#]],MouseList[Mouse '#],0),MATCH(DataInput[[#Headers],[Tx ends]],MouseList[#Headers],0))</f>
        <v>#N/A</v>
      </c>
      <c r="J354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54" s="219" t="e">
        <f>INDEX(MouseList[],MATCH(DataInput[[#This Row],[Mouse '#]],MouseList[Mouse '#],0),MATCH(DataInput[[#Headers],[Cage '#]],MouseList[#Headers],0))</f>
        <v>#N/A</v>
      </c>
      <c r="L354" s="123" t="s">
        <v>261</v>
      </c>
      <c r="M354" s="225"/>
      <c r="N354" s="122"/>
      <c r="O354" s="122"/>
      <c r="P354" s="122"/>
      <c r="Q354" s="122"/>
      <c r="R354" s="122"/>
      <c r="S354" s="122"/>
      <c r="T354" s="122"/>
      <c r="U354" s="122"/>
      <c r="V354" s="122"/>
      <c r="W354" s="122"/>
      <c r="X354" s="122"/>
      <c r="Y354" s="122"/>
      <c r="Z354" s="122"/>
      <c r="AA354" s="122"/>
      <c r="AB354" s="122"/>
      <c r="AC354" s="122"/>
      <c r="AD354" s="122"/>
      <c r="AE354" s="122"/>
      <c r="AF354" s="122"/>
      <c r="AG354" s="122"/>
      <c r="AH354" s="122"/>
      <c r="AI354" s="122"/>
      <c r="AJ354" s="122"/>
      <c r="AK354" s="122"/>
      <c r="AL354" s="122"/>
      <c r="AM354" s="122"/>
      <c r="AN354" s="122"/>
      <c r="AO354" s="122"/>
      <c r="AP354" s="122"/>
      <c r="AQ354" s="122"/>
      <c r="AR354" s="122"/>
      <c r="AS354" s="143"/>
      <c r="AT354" s="122"/>
      <c r="AU354" s="122"/>
      <c r="AV354" s="122"/>
      <c r="AW354" s="122"/>
      <c r="AX354" s="122"/>
      <c r="AY354" s="122"/>
      <c r="AZ354" s="122"/>
      <c r="BA354" s="122"/>
      <c r="BB354" s="122"/>
      <c r="BC354" s="122"/>
      <c r="BD354" s="122"/>
      <c r="BE354" s="122"/>
      <c r="BF354" s="222"/>
      <c r="BG354" s="9"/>
    </row>
    <row r="355" spans="1:59" ht="11.25">
      <c r="A355" s="10">
        <v>352</v>
      </c>
      <c r="B355" s="118">
        <f t="shared" si="16"/>
        <v>118</v>
      </c>
      <c r="C355" s="119" t="str">
        <f>IF(DataInput[[#This Row],[80% BW]]="","",INDEX(MouseList[],MATCH(DataInput[[#This Row],[Mouse '#]],MouseList[Mouse '#],0),MATCH(DataInput[[#Headers],[Tag '#]],MouseList[#Headers],0)))</f>
        <v/>
      </c>
      <c r="D355" s="119" t="str">
        <f>IF(DataInput[[#This Row],[80% BW]]="","",INDEX(MouseList[],MATCH(DataInput[[#This Row],[Mouse '#]],MouseList[Mouse '#],0),MATCH(DataInput[[#Headers],[Sort '#]],MouseList[#Headers],0)))</f>
        <v/>
      </c>
      <c r="E355" s="119" t="str">
        <f>IF(DataInput[[#This Row],[80% BW]]="","",INDEX(MouseList[],MATCH(DataInput[[#This Row],[Mouse '#]],MouseList[Mouse '#],0),MATCH(DataInput[[#Headers],[Group]],MouseList[#Headers],0)))</f>
        <v/>
      </c>
      <c r="F355" s="120" t="str">
        <f t="shared" si="15"/>
        <v>W</v>
      </c>
      <c r="G355" s="121" t="str">
        <f>IFERROR(IF(DataInput[[#This Row],[0]]="",IF(DataInput[[#This Row],[1]]=0,"",DataInput[[#This Row],[1]]*0.8),DataInput[[#This Row],[0]]*0.8),"")</f>
        <v/>
      </c>
      <c r="H355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55" s="215" t="e">
        <f>INDEX(MouseList[],MATCH(DataInput[[#This Row],[Mouse '#]],MouseList[Mouse '#],0),MATCH(DataInput[[#Headers],[Tx ends]],MouseList[#Headers],0))</f>
        <v>#N/A</v>
      </c>
      <c r="J355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55" s="219" t="e">
        <f>INDEX(MouseList[],MATCH(DataInput[[#This Row],[Mouse '#]],MouseList[Mouse '#],0),MATCH(DataInput[[#Headers],[Cage '#]],MouseList[#Headers],0))</f>
        <v>#N/A</v>
      </c>
      <c r="L355" s="123" t="s">
        <v>261</v>
      </c>
      <c r="M355" s="225"/>
      <c r="N355" s="122"/>
      <c r="O355" s="122"/>
      <c r="P355" s="122"/>
      <c r="Q355" s="122"/>
      <c r="R355" s="122"/>
      <c r="S355" s="122"/>
      <c r="T355" s="122"/>
      <c r="U355" s="122"/>
      <c r="V355" s="122"/>
      <c r="W355" s="122"/>
      <c r="X355" s="122"/>
      <c r="Y355" s="122"/>
      <c r="Z355" s="122"/>
      <c r="AA355" s="122"/>
      <c r="AB355" s="122"/>
      <c r="AC355" s="122"/>
      <c r="AD355" s="122"/>
      <c r="AE355" s="122"/>
      <c r="AF355" s="122"/>
      <c r="AG355" s="122"/>
      <c r="AH355" s="122"/>
      <c r="AI355" s="122"/>
      <c r="AJ355" s="122"/>
      <c r="AK355" s="122"/>
      <c r="AL355" s="122"/>
      <c r="AM355" s="122"/>
      <c r="AN355" s="122"/>
      <c r="AO355" s="122"/>
      <c r="AP355" s="122"/>
      <c r="AQ355" s="122"/>
      <c r="AR355" s="122"/>
      <c r="AS355" s="143"/>
      <c r="AT355" s="122"/>
      <c r="AU355" s="122"/>
      <c r="AV355" s="122"/>
      <c r="AW355" s="122"/>
      <c r="AX355" s="122"/>
      <c r="AY355" s="122"/>
      <c r="AZ355" s="122"/>
      <c r="BA355" s="122"/>
      <c r="BB355" s="122"/>
      <c r="BC355" s="122"/>
      <c r="BD355" s="122"/>
      <c r="BE355" s="122"/>
      <c r="BF355" s="222"/>
      <c r="BG355" s="9"/>
    </row>
    <row r="356" spans="1:59" ht="11.25">
      <c r="A356" s="10">
        <v>353</v>
      </c>
      <c r="B356" s="118">
        <f t="shared" si="16"/>
        <v>118</v>
      </c>
      <c r="C356" s="119" t="str">
        <f>IF(DataInput[[#This Row],[80% BW]]="","",INDEX(MouseList[],MATCH(DataInput[[#This Row],[Mouse '#]],MouseList[Mouse '#],0),MATCH(DataInput[[#Headers],[Tag '#]],MouseList[#Headers],0)))</f>
        <v/>
      </c>
      <c r="D356" s="119" t="str">
        <f>IF(DataInput[[#This Row],[80% BW]]="","",INDEX(MouseList[],MATCH(DataInput[[#This Row],[Mouse '#]],MouseList[Mouse '#],0),MATCH(DataInput[[#Headers],[Sort '#]],MouseList[#Headers],0)))</f>
        <v/>
      </c>
      <c r="E356" s="119" t="str">
        <f>IF(DataInput[[#This Row],[80% BW]]="","",INDEX(MouseList[],MATCH(DataInput[[#This Row],[Mouse '#]],MouseList[Mouse '#],0),MATCH(DataInput[[#Headers],[Group]],MouseList[#Headers],0)))</f>
        <v/>
      </c>
      <c r="F356" s="120" t="str">
        <f t="shared" si="15"/>
        <v>A</v>
      </c>
      <c r="G356" s="121" t="str">
        <f>IFERROR(IF(DataInput[[#This Row],[0]]="",IF(DataInput[[#This Row],[1]]=0,"",DataInput[[#This Row],[1]]*0.8),DataInput[[#This Row],[0]]*0.8),"")</f>
        <v/>
      </c>
      <c r="H356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56" s="215" t="e">
        <f>INDEX(MouseList[],MATCH(DataInput[[#This Row],[Mouse '#]],MouseList[Mouse '#],0),MATCH(DataInput[[#Headers],[Tx ends]],MouseList[#Headers],0))</f>
        <v>#N/A</v>
      </c>
      <c r="J356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56" s="219" t="e">
        <f>INDEX(MouseList[],MATCH(DataInput[[#This Row],[Mouse '#]],MouseList[Mouse '#],0),MATCH(DataInput[[#Headers],[Cage '#]],MouseList[#Headers],0))</f>
        <v>#N/A</v>
      </c>
      <c r="L356" s="123" t="s">
        <v>261</v>
      </c>
      <c r="M356" s="225"/>
      <c r="N356" s="122"/>
      <c r="O356" s="122"/>
      <c r="P356" s="122"/>
      <c r="Q356" s="122"/>
      <c r="R356" s="122"/>
      <c r="S356" s="122"/>
      <c r="T356" s="122"/>
      <c r="U356" s="122"/>
      <c r="V356" s="122"/>
      <c r="W356" s="122"/>
      <c r="X356" s="122"/>
      <c r="Y356" s="122"/>
      <c r="Z356" s="122"/>
      <c r="AA356" s="122"/>
      <c r="AB356" s="122"/>
      <c r="AC356" s="122"/>
      <c r="AD356" s="122"/>
      <c r="AE356" s="122"/>
      <c r="AF356" s="122"/>
      <c r="AG356" s="122"/>
      <c r="AH356" s="122"/>
      <c r="AI356" s="122"/>
      <c r="AJ356" s="122"/>
      <c r="AK356" s="122"/>
      <c r="AL356" s="122"/>
      <c r="AM356" s="122"/>
      <c r="AN356" s="122"/>
      <c r="AO356" s="122"/>
      <c r="AP356" s="122"/>
      <c r="AQ356" s="122"/>
      <c r="AR356" s="122"/>
      <c r="AS356" s="143"/>
      <c r="AT356" s="122"/>
      <c r="AU356" s="122"/>
      <c r="AV356" s="122"/>
      <c r="AW356" s="122"/>
      <c r="AX356" s="122"/>
      <c r="AY356" s="122"/>
      <c r="AZ356" s="122"/>
      <c r="BA356" s="122"/>
      <c r="BB356" s="122"/>
      <c r="BC356" s="122"/>
      <c r="BD356" s="122"/>
      <c r="BE356" s="122"/>
      <c r="BF356" s="222"/>
      <c r="BG356" s="9"/>
    </row>
    <row r="357" spans="1:59" ht="11.25">
      <c r="A357" s="10">
        <v>354</v>
      </c>
      <c r="B357" s="125">
        <f t="shared" si="16"/>
        <v>118</v>
      </c>
      <c r="C357" s="119" t="str">
        <f>IF(DataInput[[#This Row],[80% BW]]="","",INDEX(MouseList[],MATCH(DataInput[[#This Row],[Mouse '#]],MouseList[Mouse '#],0),MATCH(DataInput[[#Headers],[Tag '#]],MouseList[#Headers],0)))</f>
        <v/>
      </c>
      <c r="D357" s="119" t="str">
        <f>IF(DataInput[[#This Row],[80% BW]]="","",INDEX(MouseList[],MATCH(DataInput[[#This Row],[Mouse '#]],MouseList[Mouse '#],0),MATCH(DataInput[[#Headers],[Sort '#]],MouseList[#Headers],0)))</f>
        <v/>
      </c>
      <c r="E357" s="119" t="str">
        <f>IF(DataInput[[#This Row],[80% BW]]="","",INDEX(MouseList[],MATCH(DataInput[[#This Row],[Mouse '#]],MouseList[Mouse '#],0),MATCH(DataInput[[#Headers],[Group]],MouseList[#Headers],0)))</f>
        <v/>
      </c>
      <c r="F357" s="120" t="str">
        <f t="shared" si="15"/>
        <v>B</v>
      </c>
      <c r="G357" s="121" t="str">
        <f>IFERROR(IF(DataInput[[#This Row],[0]]="",IF(DataInput[[#This Row],[1]]=0,"",DataInput[[#This Row],[1]]*0.8),DataInput[[#This Row],[0]]*0.8),"")</f>
        <v/>
      </c>
      <c r="H357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57" s="215" t="e">
        <f>INDEX(MouseList[],MATCH(DataInput[[#This Row],[Mouse '#]],MouseList[Mouse '#],0),MATCH(DataInput[[#Headers],[Tx ends]],MouseList[#Headers],0))</f>
        <v>#N/A</v>
      </c>
      <c r="J357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57" s="219" t="e">
        <f>INDEX(MouseList[],MATCH(DataInput[[#This Row],[Mouse '#]],MouseList[Mouse '#],0),MATCH(DataInput[[#Headers],[Cage '#]],MouseList[#Headers],0))</f>
        <v>#N/A</v>
      </c>
      <c r="L357" s="123" t="s">
        <v>261</v>
      </c>
      <c r="M357" s="225"/>
      <c r="N357" s="122"/>
      <c r="O357" s="122"/>
      <c r="P357" s="122"/>
      <c r="Q357" s="122"/>
      <c r="R357" s="122"/>
      <c r="S357" s="122"/>
      <c r="T357" s="122"/>
      <c r="U357" s="122"/>
      <c r="V357" s="122"/>
      <c r="W357" s="122"/>
      <c r="X357" s="122"/>
      <c r="Y357" s="122"/>
      <c r="Z357" s="122"/>
      <c r="AA357" s="122"/>
      <c r="AB357" s="122"/>
      <c r="AC357" s="122"/>
      <c r="AD357" s="122"/>
      <c r="AE357" s="122"/>
      <c r="AF357" s="122"/>
      <c r="AG357" s="122"/>
      <c r="AH357" s="122"/>
      <c r="AI357" s="122"/>
      <c r="AJ357" s="122"/>
      <c r="AK357" s="122"/>
      <c r="AL357" s="122"/>
      <c r="AM357" s="122"/>
      <c r="AN357" s="122"/>
      <c r="AO357" s="122"/>
      <c r="AP357" s="122"/>
      <c r="AQ357" s="122"/>
      <c r="AR357" s="122"/>
      <c r="AS357" s="143"/>
      <c r="AT357" s="122"/>
      <c r="AU357" s="122"/>
      <c r="AV357" s="122"/>
      <c r="AW357" s="122"/>
      <c r="AX357" s="122"/>
      <c r="AY357" s="122"/>
      <c r="AZ357" s="122"/>
      <c r="BA357" s="122"/>
      <c r="BB357" s="122"/>
      <c r="BC357" s="122"/>
      <c r="BD357" s="122"/>
      <c r="BE357" s="122"/>
      <c r="BF357" s="222"/>
      <c r="BG357" s="9"/>
    </row>
    <row r="358" spans="1:59" ht="11.25">
      <c r="A358" s="10">
        <v>355</v>
      </c>
      <c r="B358" s="118">
        <f t="shared" si="16"/>
        <v>119</v>
      </c>
      <c r="C358" s="119" t="str">
        <f>IF(DataInput[[#This Row],[80% BW]]="","",INDEX(MouseList[],MATCH(DataInput[[#This Row],[Mouse '#]],MouseList[Mouse '#],0),MATCH(DataInput[[#Headers],[Tag '#]],MouseList[#Headers],0)))</f>
        <v/>
      </c>
      <c r="D358" s="119" t="str">
        <f>IF(DataInput[[#This Row],[80% BW]]="","",INDEX(MouseList[],MATCH(DataInput[[#This Row],[Mouse '#]],MouseList[Mouse '#],0),MATCH(DataInput[[#Headers],[Sort '#]],MouseList[#Headers],0)))</f>
        <v/>
      </c>
      <c r="E358" s="119" t="str">
        <f>IF(DataInput[[#This Row],[80% BW]]="","",INDEX(MouseList[],MATCH(DataInput[[#This Row],[Mouse '#]],MouseList[Mouse '#],0),MATCH(DataInput[[#Headers],[Group]],MouseList[#Headers],0)))</f>
        <v/>
      </c>
      <c r="F358" s="120" t="str">
        <f t="shared" si="15"/>
        <v>W</v>
      </c>
      <c r="G358" s="121" t="str">
        <f>IFERROR(IF(DataInput[[#This Row],[0]]="",IF(DataInput[[#This Row],[1]]=0,"",DataInput[[#This Row],[1]]*0.8),DataInput[[#This Row],[0]]*0.8),"")</f>
        <v/>
      </c>
      <c r="H358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58" s="215" t="e">
        <f>INDEX(MouseList[],MATCH(DataInput[[#This Row],[Mouse '#]],MouseList[Mouse '#],0),MATCH(DataInput[[#Headers],[Tx ends]],MouseList[#Headers],0))</f>
        <v>#N/A</v>
      </c>
      <c r="J358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58" s="219" t="e">
        <f>INDEX(MouseList[],MATCH(DataInput[[#This Row],[Mouse '#]],MouseList[Mouse '#],0),MATCH(DataInput[[#Headers],[Cage '#]],MouseList[#Headers],0))</f>
        <v>#N/A</v>
      </c>
      <c r="L358" s="123" t="s">
        <v>261</v>
      </c>
      <c r="M358" s="225"/>
      <c r="N358" s="122"/>
      <c r="O358" s="122"/>
      <c r="P358" s="122"/>
      <c r="Q358" s="122"/>
      <c r="R358" s="122"/>
      <c r="S358" s="122"/>
      <c r="T358" s="122"/>
      <c r="U358" s="122"/>
      <c r="V358" s="122"/>
      <c r="W358" s="122"/>
      <c r="X358" s="122"/>
      <c r="Y358" s="122"/>
      <c r="Z358" s="122"/>
      <c r="AA358" s="122"/>
      <c r="AB358" s="122"/>
      <c r="AC358" s="122"/>
      <c r="AD358" s="122"/>
      <c r="AE358" s="122"/>
      <c r="AF358" s="122"/>
      <c r="AG358" s="122"/>
      <c r="AH358" s="122"/>
      <c r="AI358" s="122"/>
      <c r="AJ358" s="122"/>
      <c r="AK358" s="122"/>
      <c r="AL358" s="122"/>
      <c r="AM358" s="122"/>
      <c r="AN358" s="122"/>
      <c r="AO358" s="122"/>
      <c r="AP358" s="122"/>
      <c r="AQ358" s="122"/>
      <c r="AR358" s="122"/>
      <c r="AS358" s="143"/>
      <c r="AT358" s="122"/>
      <c r="AU358" s="122"/>
      <c r="AV358" s="122"/>
      <c r="AW358" s="122"/>
      <c r="AX358" s="122"/>
      <c r="AY358" s="122"/>
      <c r="AZ358" s="122"/>
      <c r="BA358" s="122"/>
      <c r="BB358" s="122"/>
      <c r="BC358" s="122"/>
      <c r="BD358" s="122"/>
      <c r="BE358" s="122"/>
      <c r="BF358" s="222"/>
      <c r="BG358" s="9"/>
    </row>
    <row r="359" spans="1:59" ht="11.25">
      <c r="A359" s="10">
        <v>356</v>
      </c>
      <c r="B359" s="118">
        <f t="shared" si="16"/>
        <v>119</v>
      </c>
      <c r="C359" s="119" t="str">
        <f>IF(DataInput[[#This Row],[80% BW]]="","",INDEX(MouseList[],MATCH(DataInput[[#This Row],[Mouse '#]],MouseList[Mouse '#],0),MATCH(DataInput[[#Headers],[Tag '#]],MouseList[#Headers],0)))</f>
        <v/>
      </c>
      <c r="D359" s="119" t="str">
        <f>IF(DataInput[[#This Row],[80% BW]]="","",INDEX(MouseList[],MATCH(DataInput[[#This Row],[Mouse '#]],MouseList[Mouse '#],0),MATCH(DataInput[[#Headers],[Sort '#]],MouseList[#Headers],0)))</f>
        <v/>
      </c>
      <c r="E359" s="119" t="str">
        <f>IF(DataInput[[#This Row],[80% BW]]="","",INDEX(MouseList[],MATCH(DataInput[[#This Row],[Mouse '#]],MouseList[Mouse '#],0),MATCH(DataInput[[#Headers],[Group]],MouseList[#Headers],0)))</f>
        <v/>
      </c>
      <c r="F359" s="120" t="str">
        <f t="shared" si="15"/>
        <v>A</v>
      </c>
      <c r="G359" s="121" t="str">
        <f>IFERROR(IF(DataInput[[#This Row],[0]]="",IF(DataInput[[#This Row],[1]]=0,"",DataInput[[#This Row],[1]]*0.8),DataInput[[#This Row],[0]]*0.8),"")</f>
        <v/>
      </c>
      <c r="H359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59" s="215" t="e">
        <f>INDEX(MouseList[],MATCH(DataInput[[#This Row],[Mouse '#]],MouseList[Mouse '#],0),MATCH(DataInput[[#Headers],[Tx ends]],MouseList[#Headers],0))</f>
        <v>#N/A</v>
      </c>
      <c r="J359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59" s="219" t="e">
        <f>INDEX(MouseList[],MATCH(DataInput[[#This Row],[Mouse '#]],MouseList[Mouse '#],0),MATCH(DataInput[[#Headers],[Cage '#]],MouseList[#Headers],0))</f>
        <v>#N/A</v>
      </c>
      <c r="L359" s="123" t="s">
        <v>261</v>
      </c>
      <c r="M359" s="225"/>
      <c r="N359" s="122"/>
      <c r="O359" s="122"/>
      <c r="P359" s="122"/>
      <c r="Q359" s="122"/>
      <c r="R359" s="122"/>
      <c r="S359" s="122"/>
      <c r="T359" s="122"/>
      <c r="U359" s="122"/>
      <c r="V359" s="122"/>
      <c r="W359" s="122"/>
      <c r="X359" s="122"/>
      <c r="Y359" s="122"/>
      <c r="Z359" s="122"/>
      <c r="AA359" s="122"/>
      <c r="AB359" s="122"/>
      <c r="AC359" s="122"/>
      <c r="AD359" s="122"/>
      <c r="AE359" s="122"/>
      <c r="AF359" s="122"/>
      <c r="AG359" s="122"/>
      <c r="AH359" s="122"/>
      <c r="AI359" s="122"/>
      <c r="AJ359" s="122"/>
      <c r="AK359" s="122"/>
      <c r="AL359" s="122"/>
      <c r="AM359" s="122"/>
      <c r="AN359" s="122"/>
      <c r="AO359" s="122"/>
      <c r="AP359" s="122"/>
      <c r="AQ359" s="122"/>
      <c r="AR359" s="122"/>
      <c r="AS359" s="143"/>
      <c r="AT359" s="122"/>
      <c r="AU359" s="122"/>
      <c r="AV359" s="122"/>
      <c r="AW359" s="122"/>
      <c r="AX359" s="122"/>
      <c r="AY359" s="122"/>
      <c r="AZ359" s="122"/>
      <c r="BA359" s="122"/>
      <c r="BB359" s="122"/>
      <c r="BC359" s="122"/>
      <c r="BD359" s="122"/>
      <c r="BE359" s="122"/>
      <c r="BF359" s="222"/>
      <c r="BG359" s="9"/>
    </row>
    <row r="360" spans="1:59" ht="11.25">
      <c r="A360" s="10">
        <v>357</v>
      </c>
      <c r="B360" s="125">
        <f t="shared" si="16"/>
        <v>119</v>
      </c>
      <c r="C360" s="119" t="str">
        <f>IF(DataInput[[#This Row],[80% BW]]="","",INDEX(MouseList[],MATCH(DataInput[[#This Row],[Mouse '#]],MouseList[Mouse '#],0),MATCH(DataInput[[#Headers],[Tag '#]],MouseList[#Headers],0)))</f>
        <v/>
      </c>
      <c r="D360" s="119" t="str">
        <f>IF(DataInput[[#This Row],[80% BW]]="","",INDEX(MouseList[],MATCH(DataInput[[#This Row],[Mouse '#]],MouseList[Mouse '#],0),MATCH(DataInput[[#Headers],[Sort '#]],MouseList[#Headers],0)))</f>
        <v/>
      </c>
      <c r="E360" s="119" t="str">
        <f>IF(DataInput[[#This Row],[80% BW]]="","",INDEX(MouseList[],MATCH(DataInput[[#This Row],[Mouse '#]],MouseList[Mouse '#],0),MATCH(DataInput[[#Headers],[Group]],MouseList[#Headers],0)))</f>
        <v/>
      </c>
      <c r="F360" s="120" t="str">
        <f t="shared" si="15"/>
        <v>B</v>
      </c>
      <c r="G360" s="121" t="str">
        <f>IFERROR(IF(DataInput[[#This Row],[0]]="",IF(DataInput[[#This Row],[1]]=0,"",DataInput[[#This Row],[1]]*0.8),DataInput[[#This Row],[0]]*0.8),"")</f>
        <v/>
      </c>
      <c r="H360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60" s="215" t="e">
        <f>INDEX(MouseList[],MATCH(DataInput[[#This Row],[Mouse '#]],MouseList[Mouse '#],0),MATCH(DataInput[[#Headers],[Tx ends]],MouseList[#Headers],0))</f>
        <v>#N/A</v>
      </c>
      <c r="J360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60" s="219" t="e">
        <f>INDEX(MouseList[],MATCH(DataInput[[#This Row],[Mouse '#]],MouseList[Mouse '#],0),MATCH(DataInput[[#Headers],[Cage '#]],MouseList[#Headers],0))</f>
        <v>#N/A</v>
      </c>
      <c r="L360" s="123" t="s">
        <v>261</v>
      </c>
      <c r="M360" s="225"/>
      <c r="N360" s="122"/>
      <c r="O360" s="122"/>
      <c r="P360" s="122"/>
      <c r="Q360" s="122"/>
      <c r="R360" s="122"/>
      <c r="S360" s="122"/>
      <c r="T360" s="122"/>
      <c r="U360" s="122"/>
      <c r="V360" s="122"/>
      <c r="W360" s="122"/>
      <c r="X360" s="122"/>
      <c r="Y360" s="122"/>
      <c r="Z360" s="122"/>
      <c r="AA360" s="122"/>
      <c r="AB360" s="122"/>
      <c r="AC360" s="122"/>
      <c r="AD360" s="122"/>
      <c r="AE360" s="122"/>
      <c r="AF360" s="122"/>
      <c r="AG360" s="122"/>
      <c r="AH360" s="122"/>
      <c r="AI360" s="122"/>
      <c r="AJ360" s="122"/>
      <c r="AK360" s="122"/>
      <c r="AL360" s="122"/>
      <c r="AM360" s="122"/>
      <c r="AN360" s="122"/>
      <c r="AO360" s="122"/>
      <c r="AP360" s="122"/>
      <c r="AQ360" s="122"/>
      <c r="AR360" s="122"/>
      <c r="AS360" s="143"/>
      <c r="AT360" s="122"/>
      <c r="AU360" s="122"/>
      <c r="AV360" s="122"/>
      <c r="AW360" s="122"/>
      <c r="AX360" s="122"/>
      <c r="AY360" s="122"/>
      <c r="AZ360" s="122"/>
      <c r="BA360" s="122"/>
      <c r="BB360" s="122"/>
      <c r="BC360" s="122"/>
      <c r="BD360" s="122"/>
      <c r="BE360" s="122"/>
      <c r="BF360" s="222"/>
      <c r="BG360" s="9"/>
    </row>
    <row r="361" spans="1:59" ht="11.25">
      <c r="A361" s="10">
        <v>358</v>
      </c>
      <c r="B361" s="118">
        <f t="shared" si="16"/>
        <v>120</v>
      </c>
      <c r="C361" s="119" t="str">
        <f>IF(DataInput[[#This Row],[80% BW]]="","",INDEX(MouseList[],MATCH(DataInput[[#This Row],[Mouse '#]],MouseList[Mouse '#],0),MATCH(DataInput[[#Headers],[Tag '#]],MouseList[#Headers],0)))</f>
        <v/>
      </c>
      <c r="D361" s="119" t="str">
        <f>IF(DataInput[[#This Row],[80% BW]]="","",INDEX(MouseList[],MATCH(DataInput[[#This Row],[Mouse '#]],MouseList[Mouse '#],0),MATCH(DataInput[[#Headers],[Sort '#]],MouseList[#Headers],0)))</f>
        <v/>
      </c>
      <c r="E361" s="119" t="str">
        <f>IF(DataInput[[#This Row],[80% BW]]="","",INDEX(MouseList[],MATCH(DataInput[[#This Row],[Mouse '#]],MouseList[Mouse '#],0),MATCH(DataInput[[#Headers],[Group]],MouseList[#Headers],0)))</f>
        <v/>
      </c>
      <c r="F361" s="120" t="str">
        <f t="shared" si="15"/>
        <v>W</v>
      </c>
      <c r="G361" s="121" t="str">
        <f>IFERROR(IF(DataInput[[#This Row],[0]]="",IF(DataInput[[#This Row],[1]]=0,"",DataInput[[#This Row],[1]]*0.8),DataInput[[#This Row],[0]]*0.8),"")</f>
        <v/>
      </c>
      <c r="H361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61" s="215" t="e">
        <f>INDEX(MouseList[],MATCH(DataInput[[#This Row],[Mouse '#]],MouseList[Mouse '#],0),MATCH(DataInput[[#Headers],[Tx ends]],MouseList[#Headers],0))</f>
        <v>#N/A</v>
      </c>
      <c r="J361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61" s="219" t="e">
        <f>INDEX(MouseList[],MATCH(DataInput[[#This Row],[Mouse '#]],MouseList[Mouse '#],0),MATCH(DataInput[[#Headers],[Cage '#]],MouseList[#Headers],0))</f>
        <v>#N/A</v>
      </c>
      <c r="L361" s="123" t="s">
        <v>261</v>
      </c>
      <c r="M361" s="225"/>
      <c r="N361" s="122"/>
      <c r="O361" s="122"/>
      <c r="P361" s="122"/>
      <c r="Q361" s="122"/>
      <c r="R361" s="122"/>
      <c r="S361" s="122"/>
      <c r="T361" s="122"/>
      <c r="U361" s="122"/>
      <c r="V361" s="122"/>
      <c r="W361" s="122"/>
      <c r="X361" s="122"/>
      <c r="Y361" s="122"/>
      <c r="Z361" s="122"/>
      <c r="AA361" s="122"/>
      <c r="AB361" s="122"/>
      <c r="AC361" s="122"/>
      <c r="AD361" s="122"/>
      <c r="AE361" s="122"/>
      <c r="AF361" s="122"/>
      <c r="AG361" s="122"/>
      <c r="AH361" s="122"/>
      <c r="AI361" s="122"/>
      <c r="AJ361" s="122"/>
      <c r="AK361" s="122"/>
      <c r="AL361" s="122"/>
      <c r="AM361" s="122"/>
      <c r="AN361" s="122"/>
      <c r="AO361" s="122"/>
      <c r="AP361" s="122"/>
      <c r="AQ361" s="122"/>
      <c r="AR361" s="122"/>
      <c r="AS361" s="143"/>
      <c r="AT361" s="122"/>
      <c r="AU361" s="122"/>
      <c r="AV361" s="122"/>
      <c r="AW361" s="122"/>
      <c r="AX361" s="122"/>
      <c r="AY361" s="122"/>
      <c r="AZ361" s="122"/>
      <c r="BA361" s="122"/>
      <c r="BB361" s="122"/>
      <c r="BC361" s="122"/>
      <c r="BD361" s="122"/>
      <c r="BE361" s="122"/>
      <c r="BF361" s="222"/>
      <c r="BG361" s="9"/>
    </row>
    <row r="362" spans="1:59" ht="11.25">
      <c r="A362" s="10">
        <v>359</v>
      </c>
      <c r="B362" s="118">
        <f t="shared" si="16"/>
        <v>120</v>
      </c>
      <c r="C362" s="119" t="str">
        <f>IF(DataInput[[#This Row],[80% BW]]="","",INDEX(MouseList[],MATCH(DataInput[[#This Row],[Mouse '#]],MouseList[Mouse '#],0),MATCH(DataInput[[#Headers],[Tag '#]],MouseList[#Headers],0)))</f>
        <v/>
      </c>
      <c r="D362" s="119" t="str">
        <f>IF(DataInput[[#This Row],[80% BW]]="","",INDEX(MouseList[],MATCH(DataInput[[#This Row],[Mouse '#]],MouseList[Mouse '#],0),MATCH(DataInput[[#Headers],[Sort '#]],MouseList[#Headers],0)))</f>
        <v/>
      </c>
      <c r="E362" s="119" t="str">
        <f>IF(DataInput[[#This Row],[80% BW]]="","",INDEX(MouseList[],MATCH(DataInput[[#This Row],[Mouse '#]],MouseList[Mouse '#],0),MATCH(DataInput[[#Headers],[Group]],MouseList[#Headers],0)))</f>
        <v/>
      </c>
      <c r="F362" s="120" t="str">
        <f t="shared" si="15"/>
        <v>A</v>
      </c>
      <c r="G362" s="121" t="str">
        <f>IFERROR(IF(DataInput[[#This Row],[0]]="",IF(DataInput[[#This Row],[1]]=0,"",DataInput[[#This Row],[1]]*0.8),DataInput[[#This Row],[0]]*0.8),"")</f>
        <v/>
      </c>
      <c r="H362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62" s="215" t="e">
        <f>INDEX(MouseList[],MATCH(DataInput[[#This Row],[Mouse '#]],MouseList[Mouse '#],0),MATCH(DataInput[[#Headers],[Tx ends]],MouseList[#Headers],0))</f>
        <v>#N/A</v>
      </c>
      <c r="J362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62" s="219" t="e">
        <f>INDEX(MouseList[],MATCH(DataInput[[#This Row],[Mouse '#]],MouseList[Mouse '#],0),MATCH(DataInput[[#Headers],[Cage '#]],MouseList[#Headers],0))</f>
        <v>#N/A</v>
      </c>
      <c r="L362" s="123" t="s">
        <v>261</v>
      </c>
      <c r="M362" s="225"/>
      <c r="N362" s="122"/>
      <c r="O362" s="122"/>
      <c r="P362" s="122"/>
      <c r="Q362" s="122"/>
      <c r="R362" s="122"/>
      <c r="S362" s="122"/>
      <c r="T362" s="122"/>
      <c r="U362" s="122"/>
      <c r="V362" s="122"/>
      <c r="W362" s="122"/>
      <c r="X362" s="122"/>
      <c r="Y362" s="122"/>
      <c r="Z362" s="122"/>
      <c r="AA362" s="122"/>
      <c r="AB362" s="122"/>
      <c r="AC362" s="122"/>
      <c r="AD362" s="122"/>
      <c r="AE362" s="122"/>
      <c r="AF362" s="122"/>
      <c r="AG362" s="122"/>
      <c r="AH362" s="122"/>
      <c r="AI362" s="122"/>
      <c r="AJ362" s="122"/>
      <c r="AK362" s="122"/>
      <c r="AL362" s="122"/>
      <c r="AM362" s="122"/>
      <c r="AN362" s="122"/>
      <c r="AO362" s="122"/>
      <c r="AP362" s="122"/>
      <c r="AQ362" s="122"/>
      <c r="AR362" s="122"/>
      <c r="AS362" s="143"/>
      <c r="AT362" s="122"/>
      <c r="AU362" s="122"/>
      <c r="AV362" s="122"/>
      <c r="AW362" s="122"/>
      <c r="AX362" s="122"/>
      <c r="AY362" s="122"/>
      <c r="AZ362" s="122"/>
      <c r="BA362" s="122"/>
      <c r="BB362" s="122"/>
      <c r="BC362" s="122"/>
      <c r="BD362" s="122"/>
      <c r="BE362" s="122"/>
      <c r="BF362" s="222"/>
      <c r="BG362" s="9"/>
    </row>
    <row r="363" spans="1:59" ht="11.25">
      <c r="A363" s="10">
        <v>360</v>
      </c>
      <c r="B363" s="125">
        <f t="shared" si="16"/>
        <v>120</v>
      </c>
      <c r="C363" s="119" t="str">
        <f>IF(DataInput[[#This Row],[80% BW]]="","",INDEX(MouseList[],MATCH(DataInput[[#This Row],[Mouse '#]],MouseList[Mouse '#],0),MATCH(DataInput[[#Headers],[Tag '#]],MouseList[#Headers],0)))</f>
        <v/>
      </c>
      <c r="D363" s="119" t="str">
        <f>IF(DataInput[[#This Row],[80% BW]]="","",INDEX(MouseList[],MATCH(DataInput[[#This Row],[Mouse '#]],MouseList[Mouse '#],0),MATCH(DataInput[[#Headers],[Sort '#]],MouseList[#Headers],0)))</f>
        <v/>
      </c>
      <c r="E363" s="119" t="str">
        <f>IF(DataInput[[#This Row],[80% BW]]="","",INDEX(MouseList[],MATCH(DataInput[[#This Row],[Mouse '#]],MouseList[Mouse '#],0),MATCH(DataInput[[#Headers],[Group]],MouseList[#Headers],0)))</f>
        <v/>
      </c>
      <c r="F363" s="120" t="str">
        <f t="shared" si="15"/>
        <v>B</v>
      </c>
      <c r="G363" s="121" t="str">
        <f>IFERROR(IF(DataInput[[#This Row],[0]]="",IF(DataInput[[#This Row],[1]]=0,"",DataInput[[#This Row],[1]]*0.8),DataInput[[#This Row],[0]]*0.8),"")</f>
        <v/>
      </c>
      <c r="H363" s="216" t="e">
        <f>IF(INDEX(MouseList[],MATCH(DataInput[[#This Row],[Mouse '#]],MouseList[Mouse '#],0),MATCH(DataInput[[#Headers],[Tx starts]],MouseList[#Headers],0))=0,"",INDEX(MouseList[],MATCH(DataInput[[#This Row],[Mouse '#]],MouseList[Mouse '#],0),MATCH(DataInput[[#Headers],[Tx starts]],MouseList[#Headers],0)))</f>
        <v>#N/A</v>
      </c>
      <c r="I363" s="215" t="e">
        <f>INDEX(MouseList[],MATCH(DataInput[[#This Row],[Mouse '#]],MouseList[Mouse '#],0),MATCH(DataInput[[#Headers],[Tx ends]],MouseList[#Headers],0))</f>
        <v>#N/A</v>
      </c>
      <c r="J363" s="215" t="e">
        <f>IF(INDEX(MouseList[],MATCH(DataInput[[#This Row],[Mouse '#]],MouseList[Mouse '#],0),MATCH(DataInput[[#Headers],[Date of death]],MouseList[#Headers],0))=0,"",INDEX(MouseList[],MATCH(DataInput[[#This Row],[Mouse '#]],MouseList[Mouse '#],0),MATCH(DataInput[[#Headers],[Date of death]],MouseList[#Headers],0)))</f>
        <v>#N/A</v>
      </c>
      <c r="K363" s="219"/>
      <c r="L363" s="123" t="s">
        <v>261</v>
      </c>
      <c r="M363" s="225"/>
      <c r="N363" s="122"/>
      <c r="O363" s="122"/>
      <c r="P363" s="122"/>
      <c r="Q363" s="122"/>
      <c r="R363" s="122"/>
      <c r="S363" s="122"/>
      <c r="T363" s="122"/>
      <c r="U363" s="122"/>
      <c r="V363" s="122"/>
      <c r="W363" s="122"/>
      <c r="X363" s="122"/>
      <c r="Y363" s="122"/>
      <c r="Z363" s="122"/>
      <c r="AA363" s="122"/>
      <c r="AB363" s="122"/>
      <c r="AC363" s="122"/>
      <c r="AD363" s="122"/>
      <c r="AE363" s="122"/>
      <c r="AF363" s="122"/>
      <c r="AG363" s="122"/>
      <c r="AH363" s="122"/>
      <c r="AI363" s="122"/>
      <c r="AJ363" s="122"/>
      <c r="AK363" s="122"/>
      <c r="AL363" s="122"/>
      <c r="AM363" s="122"/>
      <c r="AN363" s="122"/>
      <c r="AO363" s="122"/>
      <c r="AP363" s="122"/>
      <c r="AQ363" s="122"/>
      <c r="AR363" s="122"/>
      <c r="AS363" s="143"/>
      <c r="AT363" s="144"/>
      <c r="AU363" s="144"/>
      <c r="AV363" s="144"/>
      <c r="AW363" s="144"/>
      <c r="AX363" s="144"/>
      <c r="AY363" s="144"/>
      <c r="AZ363" s="144"/>
      <c r="BA363" s="144"/>
      <c r="BB363" s="144"/>
      <c r="BC363" s="144"/>
      <c r="BD363" s="144"/>
      <c r="BE363" s="144"/>
      <c r="BF363" s="222"/>
      <c r="BG363" s="9"/>
    </row>
  </sheetData>
  <phoneticPr fontId="3"/>
  <conditionalFormatting sqref="T10:T12 V76:W77 Y76:BE77 V107:Z108 AB107:BE108 V97:BE106 V95:Z96 AB95:BE96 V109:BE138 AA62:AA95 AA98:AA107 N26:N33 U7:U21 U25:U90 V8:BE9 W57:BE58 O10:S15 V11:BE12 W10:BE10 W13:BE13 V14:BE18 O4:T9 W4:BE7 W37:BE40 V20:BE36 V19:W19 Y19:BE19 P25:T26 O27:T33 V59:BE75 O16:T24 V41:BE56 B4:B35 V94:BE94 Y91:BE93 D34:T35 B139:BE363 B91:O93 V78:BE90 D4:M33 B36:T90 B94:U138">
    <cfRule type="expression" dxfId="616" priority="61">
      <formula>$B4=$B5</formula>
    </cfRule>
    <cfRule type="expression" dxfId="615" priority="62">
      <formula>$K4=$K5</formula>
    </cfRule>
  </conditionalFormatting>
  <conditionalFormatting sqref="T13:T15">
    <cfRule type="expression" dxfId="614" priority="98">
      <formula>$B10=$B11</formula>
    </cfRule>
    <cfRule type="expression" dxfId="613" priority="99">
      <formula>$K10=$K11</formula>
    </cfRule>
  </conditionalFormatting>
  <conditionalFormatting sqref="X77 O26">
    <cfRule type="expression" dxfId="612" priority="117">
      <formula>$B25=$B26</formula>
    </cfRule>
    <cfRule type="expression" dxfId="611" priority="118">
      <formula>$K25=$K26</formula>
    </cfRule>
  </conditionalFormatting>
  <conditionalFormatting sqref="AA107:AA109">
    <cfRule type="expression" dxfId="610" priority="136">
      <formula>$B95=$B96</formula>
    </cfRule>
    <cfRule type="expression" dxfId="609" priority="137">
      <formula>$K95=$K96</formula>
    </cfRule>
  </conditionalFormatting>
  <conditionalFormatting sqref="N4:N19">
    <cfRule type="expression" dxfId="608" priority="203">
      <formula>$B10=$B11</formula>
    </cfRule>
    <cfRule type="expression" dxfId="607" priority="204">
      <formula>$K10=$K11</formula>
    </cfRule>
  </conditionalFormatting>
  <conditionalFormatting sqref="U4:U6">
    <cfRule type="expression" dxfId="606" priority="252">
      <formula>$B22=$B23</formula>
    </cfRule>
    <cfRule type="expression" dxfId="605" priority="253">
      <formula>$K22=$K23</formula>
    </cfRule>
  </conditionalFormatting>
  <conditionalFormatting sqref="V4:V6">
    <cfRule type="expression" dxfId="604" priority="301">
      <formula>$B38=$B39</formula>
    </cfRule>
    <cfRule type="expression" dxfId="603" priority="302">
      <formula>$K38=$K39</formula>
    </cfRule>
  </conditionalFormatting>
  <conditionalFormatting sqref="V10">
    <cfRule type="expression" dxfId="602" priority="40">
      <formula>$B44=$B45</formula>
    </cfRule>
    <cfRule type="expression" dxfId="601" priority="41">
      <formula>$K44=$K45</formula>
    </cfRule>
  </conditionalFormatting>
  <conditionalFormatting sqref="V13">
    <cfRule type="expression" dxfId="600" priority="35">
      <formula>$B47=$B48</formula>
    </cfRule>
    <cfRule type="expression" dxfId="599" priority="36">
      <formula>$K47=$K48</formula>
    </cfRule>
  </conditionalFormatting>
  <conditionalFormatting sqref="V7">
    <cfRule type="expression" dxfId="598" priority="30">
      <formula>$B41=$B42</formula>
    </cfRule>
    <cfRule type="expression" dxfId="597" priority="31">
      <formula>$K41=$K42</formula>
    </cfRule>
  </conditionalFormatting>
  <conditionalFormatting sqref="O25">
    <cfRule type="expression" dxfId="596" priority="25">
      <formula>$B24=$B25</formula>
    </cfRule>
    <cfRule type="expression" dxfId="595" priority="26">
      <formula>$K24=$K25</formula>
    </cfRule>
  </conditionalFormatting>
  <conditionalFormatting sqref="C4:C40">
    <cfRule type="expression" dxfId="594" priority="21">
      <formula>$F4=$F5</formula>
    </cfRule>
  </conditionalFormatting>
  <conditionalFormatting sqref="V91:W92 V93:X93 P91:U93">
    <cfRule type="expression" dxfId="593" priority="11">
      <formula>$B91=$B92</formula>
    </cfRule>
    <cfRule type="expression" dxfId="592" priority="12">
      <formula>$K91=$K92</formula>
    </cfRule>
  </conditionalFormatting>
  <conditionalFormatting sqref="X92">
    <cfRule type="expression" dxfId="591" priority="19">
      <formula>$B91=$B92</formula>
    </cfRule>
    <cfRule type="expression" dxfId="590" priority="20">
      <formula>$K91=$K92</formula>
    </cfRule>
  </conditionalFormatting>
  <conditionalFormatting sqref="V58">
    <cfRule type="expression" dxfId="589" priority="6">
      <formula>$B58=$B59</formula>
    </cfRule>
    <cfRule type="expression" dxfId="588" priority="7">
      <formula>$K58=$K59</formula>
    </cfRule>
  </conditionalFormatting>
  <conditionalFormatting sqref="V57">
    <cfRule type="expression" dxfId="587" priority="1">
      <formula>$B57=$B58</formula>
    </cfRule>
    <cfRule type="expression" dxfId="586" priority="2">
      <formula>$K57=$K58</formula>
    </cfRule>
  </conditionalFormatting>
  <conditionalFormatting sqref="T10:T12 N26:N33 U7:U21 V8:BE9 O10:S15 V11:BE12 W10:BE10 W13:BE13 O4:T9 W4:BE7 U25:U90 V76:W77 Y76:BE77 V107:Z108 N139:BE363 V97:BE106 V95:Z96 AB95:BE96 AB107:BE108 AA62:AA95 AA98:AA107 V109:BE138 V14:BE18 W37:BE40 V20:BE36 V19:W19 Y19:BE19 P25:T26 O27:T33 O16:T24 N34:T90 V94:BE94 Y91:BE93 V91:W92 V93:X93 V41:BE75 N91:U138 V78:BE90">
    <cfRule type="expression" dxfId="585" priority="303">
      <formula>$J4&lt;O$1</formula>
    </cfRule>
    <cfRule type="expression" dxfId="584" priority="304">
      <formula>AND($H4&lt;=O$1,O$1&lt;=$I4)</formula>
    </cfRule>
    <cfRule type="expression" dxfId="583" priority="305">
      <formula>AND(N4&gt;3,N4&lt;$G4)</formula>
    </cfRule>
  </conditionalFormatting>
  <conditionalFormatting sqref="T13:T15">
    <cfRule type="expression" dxfId="582" priority="440">
      <formula>$J10&lt;U$1</formula>
    </cfRule>
    <cfRule type="expression" dxfId="581" priority="441">
      <formula>AND($H10&lt;=U$1,U$1&lt;=$I10)</formula>
    </cfRule>
    <cfRule type="expression" dxfId="580" priority="442">
      <formula>AND(T13&gt;3,T13&lt;$G10)</formula>
    </cfRule>
  </conditionalFormatting>
  <conditionalFormatting sqref="X77 O25:O26 X92">
    <cfRule type="expression" dxfId="579" priority="443">
      <formula>$J24&lt;P$1</formula>
    </cfRule>
    <cfRule type="expression" dxfId="578" priority="444">
      <formula>AND($H24&lt;=P$1,P$1&lt;=$I24)</formula>
    </cfRule>
    <cfRule type="expression" dxfId="577" priority="445">
      <formula>AND(O25&gt;3,O25&lt;$G24)</formula>
    </cfRule>
  </conditionalFormatting>
  <conditionalFormatting sqref="AA107:AA109">
    <cfRule type="expression" dxfId="576" priority="449">
      <formula>$J95&lt;AB$1</formula>
    </cfRule>
    <cfRule type="expression" dxfId="575" priority="450">
      <formula>AND($H95&lt;=AB$1,AB$1&lt;=$I95)</formula>
    </cfRule>
    <cfRule type="expression" dxfId="574" priority="451">
      <formula>AND(AA107&gt;3,AA107&lt;$G95)</formula>
    </cfRule>
  </conditionalFormatting>
  <conditionalFormatting sqref="N4:N19">
    <cfRule type="expression" dxfId="573" priority="452">
      <formula>$J10&lt;O$1</formula>
    </cfRule>
    <cfRule type="expression" dxfId="572" priority="453">
      <formula>AND($H10&lt;=O$1,O$1&lt;=$I10)</formula>
    </cfRule>
    <cfRule type="expression" dxfId="571" priority="454">
      <formula>AND(N4&gt;3,N4&lt;$G10)</formula>
    </cfRule>
  </conditionalFormatting>
  <conditionalFormatting sqref="U4:U6">
    <cfRule type="expression" dxfId="570" priority="455">
      <formula>$J22&lt;V$1</formula>
    </cfRule>
    <cfRule type="expression" dxfId="569" priority="456">
      <formula>AND($H22&lt;=V$1,V$1&lt;=$I22)</formula>
    </cfRule>
    <cfRule type="expression" dxfId="568" priority="457">
      <formula>AND(U4&gt;3,U4&lt;$G22)</formula>
    </cfRule>
  </conditionalFormatting>
  <conditionalFormatting sqref="V10 V13 V4:V7">
    <cfRule type="expression" dxfId="567" priority="458">
      <formula>$J38&lt;W$1</formula>
    </cfRule>
    <cfRule type="expression" dxfId="566" priority="459">
      <formula>AND($H38&lt;=W$1,W$1&lt;=$I38)</formula>
    </cfRule>
    <cfRule type="expression" dxfId="565" priority="460">
      <formula>AND(V4&gt;3,V4&lt;$G38)</formula>
    </cfRule>
  </conditionalFormatting>
  <pageMargins left="0.7" right="0.7" top="0.75" bottom="0.75" header="0.3" footer="0.3"/>
  <pageSetup fitToWidth="0" orientation="landscape" horizontalDpi="4294967295" verticalDpi="4294967295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21"/>
  <sheetViews>
    <sheetView workbookViewId="0">
      <selection activeCell="S22" sqref="S22"/>
    </sheetView>
  </sheetViews>
  <sheetFormatPr defaultColWidth="9.140625" defaultRowHeight="15"/>
  <cols>
    <col min="1" max="1" width="3.5703125" style="1" bestFit="1" customWidth="1"/>
    <col min="2" max="2" width="5.140625" style="1" bestFit="1" customWidth="1"/>
    <col min="3" max="3" width="7.85546875" style="1" bestFit="1" customWidth="1"/>
    <col min="4" max="4" width="8.28515625" style="1" bestFit="1" customWidth="1"/>
    <col min="5" max="5" width="17.28515625" style="1" bestFit="1" customWidth="1"/>
    <col min="6" max="6" width="19.7109375" style="1" bestFit="1" customWidth="1"/>
    <col min="7" max="8" width="6.7109375" style="1" bestFit="1" customWidth="1"/>
    <col min="9" max="9" width="6.5703125" style="1" bestFit="1" customWidth="1"/>
    <col min="10" max="10" width="6.85546875" style="1" bestFit="1" customWidth="1"/>
    <col min="11" max="12" width="6.5703125" style="1" bestFit="1" customWidth="1"/>
    <col min="13" max="14" width="6.85546875" style="1" bestFit="1" customWidth="1"/>
    <col min="15" max="15" width="6.140625" style="1" bestFit="1" customWidth="1"/>
    <col min="16" max="16" width="6.28515625" style="1" bestFit="1" customWidth="1"/>
    <col min="17" max="17" width="2.7109375" customWidth="1"/>
    <col min="18" max="18" width="7.5703125" style="1" bestFit="1" customWidth="1"/>
    <col min="19" max="19" width="27" style="1" bestFit="1" customWidth="1"/>
    <col min="20" max="20" width="11.42578125" style="1" bestFit="1" customWidth="1"/>
    <col min="21" max="21" width="18" style="1" bestFit="1" customWidth="1"/>
    <col min="22" max="22" width="14.5703125" style="1" bestFit="1" customWidth="1"/>
    <col min="23" max="23" width="1.85546875" style="1" bestFit="1" customWidth="1"/>
    <col min="24" max="25" width="65.7109375" style="1" bestFit="1" customWidth="1"/>
    <col min="26" max="16384" width="9.140625" style="1"/>
  </cols>
  <sheetData>
    <row r="1" spans="1:21" ht="12">
      <c r="A1" s="1" t="s">
        <v>11</v>
      </c>
      <c r="B1" s="1" t="s">
        <v>254</v>
      </c>
      <c r="C1" s="1" t="s">
        <v>14</v>
      </c>
      <c r="D1" s="1" t="s">
        <v>12</v>
      </c>
      <c r="E1" s="1" t="s">
        <v>269</v>
      </c>
      <c r="F1" s="1" t="s">
        <v>279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/>
      <c r="R1" s="1" t="s">
        <v>14</v>
      </c>
      <c r="S1" s="1" t="s">
        <v>2</v>
      </c>
      <c r="T1" s="1" t="s">
        <v>5</v>
      </c>
      <c r="U1" s="1" t="s">
        <v>15</v>
      </c>
    </row>
    <row r="2" spans="1:21" ht="12">
      <c r="A2" s="1">
        <v>1</v>
      </c>
      <c r="B2" s="1" t="str">
        <f>INDEX(MouseList[],MATCH(SurvivalAnalysis[[#This Row],['#]],MouseList[Mouse '#],0),MATCH(SurvivalAnalysis[[#Headers],[Sort '#]],MouseList[#Headers],0))</f>
        <v/>
      </c>
      <c r="C2" s="1" t="str">
        <f>IF(MouseList[[#This Row],[Exclude?]]=TRUE,"Excluded",IF(MouseList[[#This Row],[Group]]="","",MouseList[[#This Row],[Group]]))</f>
        <v/>
      </c>
      <c r="D2" s="1" t="str">
        <f>IF(SurvivalAnalysis[[#This Row],[Group]]="","",IF(MouseList[[#This Row],[Censored?]]=TRUE,"Yes","No"))</f>
        <v/>
      </c>
      <c r="E2" s="1">
        <f ca="1">IF(MouseList[[#This Row],[Exclude?]]=TRUE,"",IF(MouseList[[#This Row],[Initial BW]]="","",IF(MouseList[[#This Row],[Date of death]]="",TODAY()-'Basic Information'!$W$20,MouseList[[#This Row],[Date of death]]-'Basic Information'!$W$20)))</f>
        <v>60</v>
      </c>
      <c r="F2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2" s="1" t="str">
        <f>IF(SurvivalAnalysis[[#This Row],[Group]]="A",IF(MouseList[[#This Row],[Date of death]]&gt;0,IF(MouseList[[#This Row],[Censored?]]=TRUE,0,1),0),"")</f>
        <v/>
      </c>
      <c r="H2" s="1" t="str">
        <f>IF(SurvivalAnalysis[[#This Row],[Group]]="B",IF(MouseList[[#This Row],[Date of death]]&gt;0,IF(MouseList[[#This Row],[Censored?]]=TRUE,0,1),0),"")</f>
        <v/>
      </c>
      <c r="I2" s="1" t="str">
        <f>IF(SurvivalAnalysis[[#This Row],[Group]]="C",IF(MouseList[[#This Row],[Date of death]]&gt;0,IF(MouseList[[#This Row],[Censored?]]=TRUE,0,1),0),"")</f>
        <v/>
      </c>
      <c r="J2" s="1" t="str">
        <f>IF(SurvivalAnalysis[[#This Row],[Group]]="D",IF(MouseList[[#This Row],[Date of death]]&gt;0,IF(MouseList[[#This Row],[Censored?]]=TRUE,0,1),0),"")</f>
        <v/>
      </c>
      <c r="K2" s="1" t="str">
        <f>IF(SurvivalAnalysis[[#This Row],[Group]]="E",IF(MouseList[[#This Row],[Date of death]]&gt;0,IF(MouseList[[#This Row],[Censored?]]=TRUE,0,1),0),"")</f>
        <v/>
      </c>
      <c r="L2" s="1" t="str">
        <f>IF(SurvivalAnalysis[[#This Row],[Group]]="F",IF(MouseList[[#This Row],[Date of death]]&gt;0,IF(MouseList[[#This Row],[Censored?]]=TRUE,0,1),0),"")</f>
        <v/>
      </c>
      <c r="M2" s="1" t="str">
        <f>IF(SurvivalAnalysis[[#This Row],[Group]]="G",IF(MouseList[[#This Row],[Date of death]]&gt;0,IF(MouseList[[#This Row],[Censored?]]=TRUE,0,1),0),"")</f>
        <v/>
      </c>
      <c r="N2" s="1" t="str">
        <f>IF(SurvivalAnalysis[[#This Row],[Group]]="H",IF(MouseList[[#This Row],[Date of death]]&gt;0,IF(MouseList[[#This Row],[Censored?]]=TRUE,0,1),0),"")</f>
        <v/>
      </c>
      <c r="O2" s="1" t="str">
        <f>IF(SurvivalAnalysis[[#This Row],[Group]]="I",IF(MouseList[[#This Row],[Date of death]]&gt;0,IF(MouseList[[#This Row],[Censored?]]=TRUE,0,1),0),"")</f>
        <v/>
      </c>
      <c r="P2" s="1" t="str">
        <f>IF(SurvivalAnalysis[[#This Row],[Group]]="J",IF(MouseList[[#This Row],[Date of death]]&gt;0,IF(MouseList[[#This Row],[Censored?]]=TRUE,0,1),0),"")</f>
        <v/>
      </c>
      <c r="Q2" s="1"/>
      <c r="R2" s="1" t="s">
        <v>8</v>
      </c>
      <c r="S2" s="1" t="str">
        <f>IF(VLOOKUP(GroupSummary[[#This Row],[Group]],TreatmentGroup[],3,FALSE)=0,"",VLOOKUP(GroupSummary[[#This Row],[Group]],TreatmentGroup[],3,FALSE))</f>
        <v>Control</v>
      </c>
      <c r="T2" s="1">
        <f>COUNTIF(SurvivalAnalysis[Group],GroupSummary[[#This Row],[Group]])</f>
        <v>0</v>
      </c>
      <c r="U2" s="1">
        <f>COUNTIFS(SurvivalAnalysis[[#This Row],[Group]],GroupSummary[[#This Row],[Group]],SurvivalAnalysis[[#This Row],[Censored?]],0)</f>
        <v>0</v>
      </c>
    </row>
    <row r="3" spans="1:21" ht="12">
      <c r="A3" s="1">
        <v>2</v>
      </c>
      <c r="B3" s="1" t="str">
        <f>INDEX(MouseList[],MATCH(SurvivalAnalysis[[#This Row],['#]],MouseList[Mouse '#],0),MATCH(SurvivalAnalysis[[#Headers],[Sort '#]],MouseList[#Headers],0))</f>
        <v/>
      </c>
      <c r="C3" s="1" t="str">
        <f>IF(MouseList[[#This Row],[Exclude?]]=TRUE,"Excluded",IF(MouseList[[#This Row],[Group]]="","",MouseList[[#This Row],[Group]]))</f>
        <v/>
      </c>
      <c r="D3" s="1" t="str">
        <f>IF(SurvivalAnalysis[[#This Row],[Group]]="","",IF(MouseList[[#This Row],[Censored?]]=TRUE,"Yes","No"))</f>
        <v/>
      </c>
      <c r="E3" s="1">
        <f ca="1">IF(MouseList[[#This Row],[Exclude?]]=TRUE,"",IF(MouseList[[#This Row],[Initial BW]]="","",IF(MouseList[[#This Row],[Date of death]]="",TODAY()-'Basic Information'!$W$20,MouseList[[#This Row],[Date of death]]-'Basic Information'!$W$20)))</f>
        <v>60</v>
      </c>
      <c r="F3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3" s="1" t="str">
        <f>IF(SurvivalAnalysis[[#This Row],[Group]]="A",IF(MouseList[[#This Row],[Date of death]]&gt;0,IF(MouseList[[#This Row],[Censored?]]=TRUE,0,1),0),"")</f>
        <v/>
      </c>
      <c r="H3" s="1" t="str">
        <f>IF(SurvivalAnalysis[[#This Row],[Group]]="B",IF(MouseList[[#This Row],[Date of death]]&gt;0,IF(MouseList[[#This Row],[Censored?]]=TRUE,0,1),0),"")</f>
        <v/>
      </c>
      <c r="I3" s="1" t="str">
        <f>IF(SurvivalAnalysis[[#This Row],[Group]]="C",IF(MouseList[[#This Row],[Date of death]]&gt;0,IF(MouseList[[#This Row],[Censored?]]=TRUE,0,1),0),"")</f>
        <v/>
      </c>
      <c r="J3" s="1" t="str">
        <f>IF(SurvivalAnalysis[[#This Row],[Group]]="D",IF(MouseList[[#This Row],[Date of death]]&gt;0,IF(MouseList[[#This Row],[Censored?]]=TRUE,0,1),0),"")</f>
        <v/>
      </c>
      <c r="K3" s="1" t="str">
        <f>IF(SurvivalAnalysis[[#This Row],[Group]]="E",IF(MouseList[[#This Row],[Date of death]]&gt;0,IF(MouseList[[#This Row],[Censored?]]=TRUE,0,1),0),"")</f>
        <v/>
      </c>
      <c r="L3" s="1" t="str">
        <f>IF(SurvivalAnalysis[[#This Row],[Group]]="F",IF(MouseList[[#This Row],[Date of death]]&gt;0,IF(MouseList[[#This Row],[Censored?]]=TRUE,0,1),0),"")</f>
        <v/>
      </c>
      <c r="M3" s="1" t="str">
        <f>IF(SurvivalAnalysis[[#This Row],[Group]]="G",IF(MouseList[[#This Row],[Date of death]]&gt;0,IF(MouseList[[#This Row],[Censored?]]=TRUE,0,1),0),"")</f>
        <v/>
      </c>
      <c r="N3" s="1" t="str">
        <f>IF(SurvivalAnalysis[[#This Row],[Group]]="H",IF(MouseList[[#This Row],[Date of death]]&gt;0,IF(MouseList[[#This Row],[Censored?]]=TRUE,0,1),0),"")</f>
        <v/>
      </c>
      <c r="O3" s="1" t="str">
        <f>IF(SurvivalAnalysis[[#This Row],[Group]]="I",IF(MouseList[[#This Row],[Date of death]]&gt;0,IF(MouseList[[#This Row],[Censored?]]=TRUE,0,1),0),"")</f>
        <v/>
      </c>
      <c r="P3" s="1" t="str">
        <f>IF(SurvivalAnalysis[[#This Row],[Group]]="J",IF(MouseList[[#This Row],[Date of death]]&gt;0,IF(MouseList[[#This Row],[Censored?]]=TRUE,0,1),0),"")</f>
        <v/>
      </c>
      <c r="Q3" s="1"/>
      <c r="R3" s="1" t="s">
        <v>9</v>
      </c>
      <c r="S3" s="1" t="str">
        <f>IF(VLOOKUP(GroupSummary[[#This Row],[Group]],TreatmentGroup[],3,FALSE)=0,"",VLOOKUP(GroupSummary[[#This Row],[Group]],TreatmentGroup[],3,FALSE))</f>
        <v>Isoprenaline</v>
      </c>
      <c r="T3" s="1">
        <f>COUNTIF(SurvivalAnalysis[Group],GroupSummary[[#This Row],[Group]])</f>
        <v>0</v>
      </c>
      <c r="U3" s="1">
        <f>COUNTIFS(SurvivalAnalysis[[#This Row],[Group]],GroupSummary[[#This Row],[Group]],SurvivalAnalysis[[#This Row],[Censored?]],0)</f>
        <v>0</v>
      </c>
    </row>
    <row r="4" spans="1:21" ht="12">
      <c r="A4" s="1">
        <v>3</v>
      </c>
      <c r="B4" s="1" t="str">
        <f>INDEX(MouseList[],MATCH(SurvivalAnalysis[[#This Row],['#]],MouseList[Mouse '#],0),MATCH(SurvivalAnalysis[[#Headers],[Sort '#]],MouseList[#Headers],0))</f>
        <v/>
      </c>
      <c r="C4" s="1" t="str">
        <f>IF(MouseList[[#This Row],[Exclude?]]=TRUE,"Excluded",IF(MouseList[[#This Row],[Group]]="","",MouseList[[#This Row],[Group]]))</f>
        <v/>
      </c>
      <c r="D4" s="1" t="str">
        <f>IF(SurvivalAnalysis[[#This Row],[Group]]="","",IF(MouseList[[#This Row],[Censored?]]=TRUE,"Yes","No"))</f>
        <v/>
      </c>
      <c r="E4" s="1">
        <f ca="1">IF(MouseList[[#This Row],[Exclude?]]=TRUE,"",IF(MouseList[[#This Row],[Initial BW]]="","",IF(MouseList[[#This Row],[Date of death]]="",TODAY()-'Basic Information'!$W$20,MouseList[[#This Row],[Date of death]]-'Basic Information'!$W$20)))</f>
        <v>60</v>
      </c>
      <c r="F4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4" s="1" t="str">
        <f>IF(SurvivalAnalysis[[#This Row],[Group]]="A",IF(MouseList[[#This Row],[Date of death]]&gt;0,IF(MouseList[[#This Row],[Censored?]]=TRUE,0,1),0),"")</f>
        <v/>
      </c>
      <c r="H4" s="1" t="str">
        <f>IF(SurvivalAnalysis[[#This Row],[Group]]="B",IF(MouseList[[#This Row],[Date of death]]&gt;0,IF(MouseList[[#This Row],[Censored?]]=TRUE,0,1),0),"")</f>
        <v/>
      </c>
      <c r="I4" s="1" t="str">
        <f>IF(SurvivalAnalysis[[#This Row],[Group]]="C",IF(MouseList[[#This Row],[Date of death]]&gt;0,IF(MouseList[[#This Row],[Censored?]]=TRUE,0,1),0),"")</f>
        <v/>
      </c>
      <c r="J4" s="1" t="str">
        <f>IF(SurvivalAnalysis[[#This Row],[Group]]="D",IF(MouseList[[#This Row],[Date of death]]&gt;0,IF(MouseList[[#This Row],[Censored?]]=TRUE,0,1),0),"")</f>
        <v/>
      </c>
      <c r="K4" s="1" t="str">
        <f>IF(SurvivalAnalysis[[#This Row],[Group]]="E",IF(MouseList[[#This Row],[Date of death]]&gt;0,IF(MouseList[[#This Row],[Censored?]]=TRUE,0,1),0),"")</f>
        <v/>
      </c>
      <c r="L4" s="1" t="str">
        <f>IF(SurvivalAnalysis[[#This Row],[Group]]="F",IF(MouseList[[#This Row],[Date of death]]&gt;0,IF(MouseList[[#This Row],[Censored?]]=TRUE,0,1),0),"")</f>
        <v/>
      </c>
      <c r="M4" s="1" t="str">
        <f>IF(SurvivalAnalysis[[#This Row],[Group]]="G",IF(MouseList[[#This Row],[Date of death]]&gt;0,IF(MouseList[[#This Row],[Censored?]]=TRUE,0,1),0),"")</f>
        <v/>
      </c>
      <c r="N4" s="1" t="str">
        <f>IF(SurvivalAnalysis[[#This Row],[Group]]="H",IF(MouseList[[#This Row],[Date of death]]&gt;0,IF(MouseList[[#This Row],[Censored?]]=TRUE,0,1),0),"")</f>
        <v/>
      </c>
      <c r="O4" s="1" t="str">
        <f>IF(SurvivalAnalysis[[#This Row],[Group]]="I",IF(MouseList[[#This Row],[Date of death]]&gt;0,IF(MouseList[[#This Row],[Censored?]]=TRUE,0,1),0),"")</f>
        <v/>
      </c>
      <c r="P4" s="1" t="str">
        <f>IF(SurvivalAnalysis[[#This Row],[Group]]="J",IF(MouseList[[#This Row],[Date of death]]&gt;0,IF(MouseList[[#This Row],[Censored?]]=TRUE,0,1),0),"")</f>
        <v/>
      </c>
      <c r="Q4" s="1"/>
      <c r="R4" s="1" t="s">
        <v>122</v>
      </c>
      <c r="S4" s="1" t="str">
        <f>IF(VLOOKUP(GroupSummary[[#This Row],[Group]],TreatmentGroup[],3,FALSE)=0,"",VLOOKUP(GroupSummary[[#This Row],[Group]],TreatmentGroup[],3,FALSE))</f>
        <v>anti-PD1</v>
      </c>
      <c r="T4" s="1">
        <f>COUNTIF(SurvivalAnalysis[Group],GroupSummary[[#This Row],[Group]])</f>
        <v>0</v>
      </c>
      <c r="U4" s="1">
        <f>COUNTIFS(SurvivalAnalysis[[#This Row],[Group]],GroupSummary[[#This Row],[Group]],SurvivalAnalysis[[#This Row],[Censored?]],0)</f>
        <v>0</v>
      </c>
    </row>
    <row r="5" spans="1:21" ht="12">
      <c r="A5" s="1">
        <v>4</v>
      </c>
      <c r="B5" s="1" t="str">
        <f>INDEX(MouseList[],MATCH(SurvivalAnalysis[[#This Row],['#]],MouseList[Mouse '#],0),MATCH(SurvivalAnalysis[[#Headers],[Sort '#]],MouseList[#Headers],0))</f>
        <v/>
      </c>
      <c r="C5" s="1" t="str">
        <f>IF(MouseList[[#This Row],[Exclude?]]=TRUE,"Excluded",IF(MouseList[[#This Row],[Group]]="","",MouseList[[#This Row],[Group]]))</f>
        <v/>
      </c>
      <c r="D5" s="1" t="str">
        <f>IF(SurvivalAnalysis[[#This Row],[Group]]="","",IF(MouseList[[#This Row],[Censored?]]=TRUE,"Yes","No"))</f>
        <v/>
      </c>
      <c r="E5" s="1">
        <f ca="1">IF(MouseList[[#This Row],[Exclude?]]=TRUE,"",IF(MouseList[[#This Row],[Initial BW]]="","",IF(MouseList[[#This Row],[Date of death]]="",TODAY()-'Basic Information'!$W$20,MouseList[[#This Row],[Date of death]]-'Basic Information'!$W$20)))</f>
        <v>60</v>
      </c>
      <c r="F5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5" s="1" t="str">
        <f>IF(SurvivalAnalysis[[#This Row],[Group]]="A",IF(MouseList[[#This Row],[Date of death]]&gt;0,IF(MouseList[[#This Row],[Censored?]]=TRUE,0,1),0),"")</f>
        <v/>
      </c>
      <c r="H5" s="1" t="str">
        <f>IF(SurvivalAnalysis[[#This Row],[Group]]="B",IF(MouseList[[#This Row],[Date of death]]&gt;0,IF(MouseList[[#This Row],[Censored?]]=TRUE,0,1),0),"")</f>
        <v/>
      </c>
      <c r="I5" s="1" t="str">
        <f>IF(SurvivalAnalysis[[#This Row],[Group]]="C",IF(MouseList[[#This Row],[Date of death]]&gt;0,IF(MouseList[[#This Row],[Censored?]]=TRUE,0,1),0),"")</f>
        <v/>
      </c>
      <c r="J5" s="1" t="str">
        <f>IF(SurvivalAnalysis[[#This Row],[Group]]="D",IF(MouseList[[#This Row],[Date of death]]&gt;0,IF(MouseList[[#This Row],[Censored?]]=TRUE,0,1),0),"")</f>
        <v/>
      </c>
      <c r="K5" s="1" t="str">
        <f>IF(SurvivalAnalysis[[#This Row],[Group]]="E",IF(MouseList[[#This Row],[Date of death]]&gt;0,IF(MouseList[[#This Row],[Censored?]]=TRUE,0,1),0),"")</f>
        <v/>
      </c>
      <c r="L5" s="1" t="str">
        <f>IF(SurvivalAnalysis[[#This Row],[Group]]="F",IF(MouseList[[#This Row],[Date of death]]&gt;0,IF(MouseList[[#This Row],[Censored?]]=TRUE,0,1),0),"")</f>
        <v/>
      </c>
      <c r="M5" s="1" t="str">
        <f>IF(SurvivalAnalysis[[#This Row],[Group]]="G",IF(MouseList[[#This Row],[Date of death]]&gt;0,IF(MouseList[[#This Row],[Censored?]]=TRUE,0,1),0),"")</f>
        <v/>
      </c>
      <c r="N5" s="1" t="str">
        <f>IF(SurvivalAnalysis[[#This Row],[Group]]="H",IF(MouseList[[#This Row],[Date of death]]&gt;0,IF(MouseList[[#This Row],[Censored?]]=TRUE,0,1),0),"")</f>
        <v/>
      </c>
      <c r="O5" s="1" t="str">
        <f>IF(SurvivalAnalysis[[#This Row],[Group]]="I",IF(MouseList[[#This Row],[Date of death]]&gt;0,IF(MouseList[[#This Row],[Censored?]]=TRUE,0,1),0),"")</f>
        <v/>
      </c>
      <c r="P5" s="1" t="str">
        <f>IF(SurvivalAnalysis[[#This Row],[Group]]="J",IF(MouseList[[#This Row],[Date of death]]&gt;0,IF(MouseList[[#This Row],[Censored?]]=TRUE,0,1),0),"")</f>
        <v/>
      </c>
      <c r="Q5" s="1"/>
      <c r="R5" s="1" t="s">
        <v>123</v>
      </c>
      <c r="S5" s="1" t="str">
        <f>IF(VLOOKUP(GroupSummary[[#This Row],[Group]],TreatmentGroup[],3,FALSE)=0,"",VLOOKUP(GroupSummary[[#This Row],[Group]],TreatmentGroup[],3,FALSE))</f>
        <v>anti 4-1BB</v>
      </c>
      <c r="T5" s="1">
        <f>COUNTIF(SurvivalAnalysis[Group],GroupSummary[[#This Row],[Group]])</f>
        <v>0</v>
      </c>
      <c r="U5" s="1">
        <f>COUNTIFS(SurvivalAnalysis[[#This Row],[Group]],GroupSummary[[#This Row],[Group]],SurvivalAnalysis[[#This Row],[Censored?]],0)</f>
        <v>0</v>
      </c>
    </row>
    <row r="6" spans="1:21" ht="12">
      <c r="A6" s="1">
        <v>5</v>
      </c>
      <c r="B6" s="1" t="str">
        <f>INDEX(MouseList[],MATCH(SurvivalAnalysis[[#This Row],['#]],MouseList[Mouse '#],0),MATCH(SurvivalAnalysis[[#Headers],[Sort '#]],MouseList[#Headers],0))</f>
        <v/>
      </c>
      <c r="C6" s="1" t="str">
        <f>IF(MouseList[[#This Row],[Exclude?]]=TRUE,"Excluded",IF(MouseList[[#This Row],[Group]]="","",MouseList[[#This Row],[Group]]))</f>
        <v/>
      </c>
      <c r="D6" s="1" t="str">
        <f>IF(SurvivalAnalysis[[#This Row],[Group]]="","",IF(MouseList[[#This Row],[Censored?]]=TRUE,"Yes","No"))</f>
        <v/>
      </c>
      <c r="E6" s="1">
        <f ca="1">IF(MouseList[[#This Row],[Exclude?]]=TRUE,"",IF(MouseList[[#This Row],[Initial BW]]="","",IF(MouseList[[#This Row],[Date of death]]="",TODAY()-'Basic Information'!$W$20,MouseList[[#This Row],[Date of death]]-'Basic Information'!$W$20)))</f>
        <v>60</v>
      </c>
      <c r="F6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6" s="1" t="str">
        <f>IF(SurvivalAnalysis[[#This Row],[Group]]="A",IF(MouseList[[#This Row],[Date of death]]&gt;0,IF(MouseList[[#This Row],[Censored?]]=TRUE,0,1),0),"")</f>
        <v/>
      </c>
      <c r="H6" s="1" t="str">
        <f>IF(SurvivalAnalysis[[#This Row],[Group]]="B",IF(MouseList[[#This Row],[Date of death]]&gt;0,IF(MouseList[[#This Row],[Censored?]]=TRUE,0,1),0),"")</f>
        <v/>
      </c>
      <c r="I6" s="1" t="str">
        <f>IF(SurvivalAnalysis[[#This Row],[Group]]="C",IF(MouseList[[#This Row],[Date of death]]&gt;0,IF(MouseList[[#This Row],[Censored?]]=TRUE,0,1),0),"")</f>
        <v/>
      </c>
      <c r="J6" s="1" t="str">
        <f>IF(SurvivalAnalysis[[#This Row],[Group]]="D",IF(MouseList[[#This Row],[Date of death]]&gt;0,IF(MouseList[[#This Row],[Censored?]]=TRUE,0,1),0),"")</f>
        <v/>
      </c>
      <c r="K6" s="1" t="str">
        <f>IF(SurvivalAnalysis[[#This Row],[Group]]="E",IF(MouseList[[#This Row],[Date of death]]&gt;0,IF(MouseList[[#This Row],[Censored?]]=TRUE,0,1),0),"")</f>
        <v/>
      </c>
      <c r="L6" s="1" t="str">
        <f>IF(SurvivalAnalysis[[#This Row],[Group]]="F",IF(MouseList[[#This Row],[Date of death]]&gt;0,IF(MouseList[[#This Row],[Censored?]]=TRUE,0,1),0),"")</f>
        <v/>
      </c>
      <c r="M6" s="1" t="str">
        <f>IF(SurvivalAnalysis[[#This Row],[Group]]="G",IF(MouseList[[#This Row],[Date of death]]&gt;0,IF(MouseList[[#This Row],[Censored?]]=TRUE,0,1),0),"")</f>
        <v/>
      </c>
      <c r="N6" s="1" t="str">
        <f>IF(SurvivalAnalysis[[#This Row],[Group]]="H",IF(MouseList[[#This Row],[Date of death]]&gt;0,IF(MouseList[[#This Row],[Censored?]]=TRUE,0,1),0),"")</f>
        <v/>
      </c>
      <c r="O6" s="1" t="str">
        <f>IF(SurvivalAnalysis[[#This Row],[Group]]="I",IF(MouseList[[#This Row],[Date of death]]&gt;0,IF(MouseList[[#This Row],[Censored?]]=TRUE,0,1),0),"")</f>
        <v/>
      </c>
      <c r="P6" s="1" t="str">
        <f>IF(SurvivalAnalysis[[#This Row],[Group]]="J",IF(MouseList[[#This Row],[Date of death]]&gt;0,IF(MouseList[[#This Row],[Censored?]]=TRUE,0,1),0),"")</f>
        <v/>
      </c>
      <c r="Q6" s="1"/>
      <c r="R6" s="1" t="s">
        <v>124</v>
      </c>
      <c r="S6" s="1" t="str">
        <f>IF(VLOOKUP(GroupSummary[[#This Row],[Group]],TreatmentGroup[],3,FALSE)=0,"",VLOOKUP(GroupSummary[[#This Row],[Group]],TreatmentGroup[],3,FALSE))</f>
        <v xml:space="preserve">anti-PD1 + Isoprenaline </v>
      </c>
      <c r="T6" s="1">
        <f>COUNTIF(SurvivalAnalysis[Group],GroupSummary[[#This Row],[Group]])</f>
        <v>0</v>
      </c>
      <c r="U6" s="1">
        <f>COUNTIFS(SurvivalAnalysis[[#This Row],[Group]],GroupSummary[[#This Row],[Group]],SurvivalAnalysis[[#This Row],[Censored?]],0)</f>
        <v>0</v>
      </c>
    </row>
    <row r="7" spans="1:21" ht="12">
      <c r="A7" s="1">
        <v>6</v>
      </c>
      <c r="B7" s="1" t="str">
        <f>INDEX(MouseList[],MATCH(SurvivalAnalysis[[#This Row],['#]],MouseList[Mouse '#],0),MATCH(SurvivalAnalysis[[#Headers],[Sort '#]],MouseList[#Headers],0))</f>
        <v/>
      </c>
      <c r="C7" s="1" t="str">
        <f>IF(MouseList[[#This Row],[Exclude?]]=TRUE,"Excluded",IF(MouseList[[#This Row],[Group]]="","",MouseList[[#This Row],[Group]]))</f>
        <v/>
      </c>
      <c r="D7" s="1" t="str">
        <f>IF(SurvivalAnalysis[[#This Row],[Group]]="","",IF(MouseList[[#This Row],[Censored?]]=TRUE,"Yes","No"))</f>
        <v/>
      </c>
      <c r="E7" s="1">
        <f ca="1">IF(MouseList[[#This Row],[Exclude?]]=TRUE,"",IF(MouseList[[#This Row],[Initial BW]]="","",IF(MouseList[[#This Row],[Date of death]]="",TODAY()-'Basic Information'!$W$20,MouseList[[#This Row],[Date of death]]-'Basic Information'!$W$20)))</f>
        <v>60</v>
      </c>
      <c r="F7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7" s="1" t="str">
        <f>IF(SurvivalAnalysis[[#This Row],[Group]]="A",IF(MouseList[[#This Row],[Date of death]]&gt;0,IF(MouseList[[#This Row],[Censored?]]=TRUE,0,1),0),"")</f>
        <v/>
      </c>
      <c r="H7" s="1" t="str">
        <f>IF(SurvivalAnalysis[[#This Row],[Group]]="B",IF(MouseList[[#This Row],[Date of death]]&gt;0,IF(MouseList[[#This Row],[Censored?]]=TRUE,0,1),0),"")</f>
        <v/>
      </c>
      <c r="I7" s="1" t="str">
        <f>IF(SurvivalAnalysis[[#This Row],[Group]]="C",IF(MouseList[[#This Row],[Date of death]]&gt;0,IF(MouseList[[#This Row],[Censored?]]=TRUE,0,1),0),"")</f>
        <v/>
      </c>
      <c r="J7" s="1" t="str">
        <f>IF(SurvivalAnalysis[[#This Row],[Group]]="D",IF(MouseList[[#This Row],[Date of death]]&gt;0,IF(MouseList[[#This Row],[Censored?]]=TRUE,0,1),0),"")</f>
        <v/>
      </c>
      <c r="K7" s="1" t="str">
        <f>IF(SurvivalAnalysis[[#This Row],[Group]]="E",IF(MouseList[[#This Row],[Date of death]]&gt;0,IF(MouseList[[#This Row],[Censored?]]=TRUE,0,1),0),"")</f>
        <v/>
      </c>
      <c r="L7" s="1" t="str">
        <f>IF(SurvivalAnalysis[[#This Row],[Group]]="F",IF(MouseList[[#This Row],[Date of death]]&gt;0,IF(MouseList[[#This Row],[Censored?]]=TRUE,0,1),0),"")</f>
        <v/>
      </c>
      <c r="M7" s="1" t="str">
        <f>IF(SurvivalAnalysis[[#This Row],[Group]]="G",IF(MouseList[[#This Row],[Date of death]]&gt;0,IF(MouseList[[#This Row],[Censored?]]=TRUE,0,1),0),"")</f>
        <v/>
      </c>
      <c r="N7" s="1" t="str">
        <f>IF(SurvivalAnalysis[[#This Row],[Group]]="H",IF(MouseList[[#This Row],[Date of death]]&gt;0,IF(MouseList[[#This Row],[Censored?]]=TRUE,0,1),0),"")</f>
        <v/>
      </c>
      <c r="O7" s="1" t="str">
        <f>IF(SurvivalAnalysis[[#This Row],[Group]]="I",IF(MouseList[[#This Row],[Date of death]]&gt;0,IF(MouseList[[#This Row],[Censored?]]=TRUE,0,1),0),"")</f>
        <v/>
      </c>
      <c r="P7" s="1" t="str">
        <f>IF(SurvivalAnalysis[[#This Row],[Group]]="J",IF(MouseList[[#This Row],[Date of death]]&gt;0,IF(MouseList[[#This Row],[Censored?]]=TRUE,0,1),0),"")</f>
        <v/>
      </c>
      <c r="Q7" s="1"/>
      <c r="R7" s="1" t="s">
        <v>125</v>
      </c>
      <c r="S7" s="1" t="str">
        <f>IF(VLOOKUP(GroupSummary[[#This Row],[Group]],TreatmentGroup[],3,FALSE)=0,"",VLOOKUP(GroupSummary[[#This Row],[Group]],TreatmentGroup[],3,FALSE))</f>
        <v xml:space="preserve">anti 4-1BB + Isoprenaline </v>
      </c>
      <c r="T7" s="1">
        <f>COUNTIF(SurvivalAnalysis[Group],GroupSummary[[#This Row],[Group]])</f>
        <v>0</v>
      </c>
      <c r="U7" s="1">
        <f>COUNTIFS(SurvivalAnalysis[[#This Row],[Group]],GroupSummary[[#This Row],[Group]],SurvivalAnalysis[[#This Row],[Censored?]],0)</f>
        <v>0</v>
      </c>
    </row>
    <row r="8" spans="1:21" ht="12">
      <c r="A8" s="1">
        <v>7</v>
      </c>
      <c r="B8" s="1" t="str">
        <f>INDEX(MouseList[],MATCH(SurvivalAnalysis[[#This Row],['#]],MouseList[Mouse '#],0),MATCH(SurvivalAnalysis[[#Headers],[Sort '#]],MouseList[#Headers],0))</f>
        <v/>
      </c>
      <c r="C8" s="1" t="str">
        <f>IF(MouseList[[#This Row],[Exclude?]]=TRUE,"Excluded",IF(MouseList[[#This Row],[Group]]="","",MouseList[[#This Row],[Group]]))</f>
        <v/>
      </c>
      <c r="D8" s="1" t="str">
        <f>IF(SurvivalAnalysis[[#This Row],[Group]]="","",IF(MouseList[[#This Row],[Censored?]]=TRUE,"Yes","No"))</f>
        <v/>
      </c>
      <c r="E8" s="1">
        <f ca="1">IF(MouseList[[#This Row],[Exclude?]]=TRUE,"",IF(MouseList[[#This Row],[Initial BW]]="","",IF(MouseList[[#This Row],[Date of death]]="",TODAY()-'Basic Information'!$W$20,MouseList[[#This Row],[Date of death]]-'Basic Information'!$W$20)))</f>
        <v>60</v>
      </c>
      <c r="F8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8" s="1" t="str">
        <f>IF(SurvivalAnalysis[[#This Row],[Group]]="A",IF(MouseList[[#This Row],[Date of death]]&gt;0,IF(MouseList[[#This Row],[Censored?]]=TRUE,0,1),0),"")</f>
        <v/>
      </c>
      <c r="H8" s="1" t="str">
        <f>IF(SurvivalAnalysis[[#This Row],[Group]]="B",IF(MouseList[[#This Row],[Date of death]]&gt;0,IF(MouseList[[#This Row],[Censored?]]=TRUE,0,1),0),"")</f>
        <v/>
      </c>
      <c r="I8" s="1" t="str">
        <f>IF(SurvivalAnalysis[[#This Row],[Group]]="C",IF(MouseList[[#This Row],[Date of death]]&gt;0,IF(MouseList[[#This Row],[Censored?]]=TRUE,0,1),0),"")</f>
        <v/>
      </c>
      <c r="J8" s="1" t="str">
        <f>IF(SurvivalAnalysis[[#This Row],[Group]]="D",IF(MouseList[[#This Row],[Date of death]]&gt;0,IF(MouseList[[#This Row],[Censored?]]=TRUE,0,1),0),"")</f>
        <v/>
      </c>
      <c r="K8" s="1" t="str">
        <f>IF(SurvivalAnalysis[[#This Row],[Group]]="E",IF(MouseList[[#This Row],[Date of death]]&gt;0,IF(MouseList[[#This Row],[Censored?]]=TRUE,0,1),0),"")</f>
        <v/>
      </c>
      <c r="L8" s="1" t="str">
        <f>IF(SurvivalAnalysis[[#This Row],[Group]]="F",IF(MouseList[[#This Row],[Date of death]]&gt;0,IF(MouseList[[#This Row],[Censored?]]=TRUE,0,1),0),"")</f>
        <v/>
      </c>
      <c r="M8" s="1" t="str">
        <f>IF(SurvivalAnalysis[[#This Row],[Group]]="G",IF(MouseList[[#This Row],[Date of death]]&gt;0,IF(MouseList[[#This Row],[Censored?]]=TRUE,0,1),0),"")</f>
        <v/>
      </c>
      <c r="N8" s="1" t="str">
        <f>IF(SurvivalAnalysis[[#This Row],[Group]]="H",IF(MouseList[[#This Row],[Date of death]]&gt;0,IF(MouseList[[#This Row],[Censored?]]=TRUE,0,1),0),"")</f>
        <v/>
      </c>
      <c r="O8" s="1" t="str">
        <f>IF(SurvivalAnalysis[[#This Row],[Group]]="I",IF(MouseList[[#This Row],[Date of death]]&gt;0,IF(MouseList[[#This Row],[Censored?]]=TRUE,0,1),0),"")</f>
        <v/>
      </c>
      <c r="P8" s="1" t="str">
        <f>IF(SurvivalAnalysis[[#This Row],[Group]]="J",IF(MouseList[[#This Row],[Date of death]]&gt;0,IF(MouseList[[#This Row],[Censored?]]=TRUE,0,1),0),"")</f>
        <v/>
      </c>
      <c r="Q8" s="1"/>
      <c r="R8" s="1" t="s">
        <v>126</v>
      </c>
      <c r="S8" s="1" t="e">
        <f>IF(VLOOKUP(GroupSummary[[#This Row],[Group]],TreatmentGroup[],3,FALSE)=0,"",VLOOKUP(GroupSummary[[#This Row],[Group]],TreatmentGroup[],3,FALSE))</f>
        <v>#N/A</v>
      </c>
      <c r="T8" s="1">
        <f>COUNTIF(SurvivalAnalysis[Group],GroupSummary[[#This Row],[Group]])</f>
        <v>0</v>
      </c>
      <c r="U8" s="1">
        <f>COUNTIFS(SurvivalAnalysis[[#This Row],[Group]],GroupSummary[[#This Row],[Group]],SurvivalAnalysis[[#This Row],[Censored?]],0)</f>
        <v>0</v>
      </c>
    </row>
    <row r="9" spans="1:21" ht="12">
      <c r="A9" s="1">
        <v>8</v>
      </c>
      <c r="B9" s="1" t="str">
        <f>INDEX(MouseList[],MATCH(SurvivalAnalysis[[#This Row],['#]],MouseList[Mouse '#],0),MATCH(SurvivalAnalysis[[#Headers],[Sort '#]],MouseList[#Headers],0))</f>
        <v/>
      </c>
      <c r="C9" s="1" t="str">
        <f>IF(MouseList[[#This Row],[Exclude?]]=TRUE,"Excluded",IF(MouseList[[#This Row],[Group]]="","",MouseList[[#This Row],[Group]]))</f>
        <v/>
      </c>
      <c r="D9" s="1" t="str">
        <f>IF(SurvivalAnalysis[[#This Row],[Group]]="","",IF(MouseList[[#This Row],[Censored?]]=TRUE,"Yes","No"))</f>
        <v/>
      </c>
      <c r="E9" s="1">
        <f ca="1">IF(MouseList[[#This Row],[Exclude?]]=TRUE,"",IF(MouseList[[#This Row],[Initial BW]]="","",IF(MouseList[[#This Row],[Date of death]]="",TODAY()-'Basic Information'!$W$20,MouseList[[#This Row],[Date of death]]-'Basic Information'!$W$20)))</f>
        <v>60</v>
      </c>
      <c r="F9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9" s="1" t="str">
        <f>IF(SurvivalAnalysis[[#This Row],[Group]]="A",IF(MouseList[[#This Row],[Date of death]]&gt;0,IF(MouseList[[#This Row],[Censored?]]=TRUE,0,1),0),"")</f>
        <v/>
      </c>
      <c r="H9" s="1" t="str">
        <f>IF(SurvivalAnalysis[[#This Row],[Group]]="B",IF(MouseList[[#This Row],[Date of death]]&gt;0,IF(MouseList[[#This Row],[Censored?]]=TRUE,0,1),0),"")</f>
        <v/>
      </c>
      <c r="I9" s="1" t="str">
        <f>IF(SurvivalAnalysis[[#This Row],[Group]]="C",IF(MouseList[[#This Row],[Date of death]]&gt;0,IF(MouseList[[#This Row],[Censored?]]=TRUE,0,1),0),"")</f>
        <v/>
      </c>
      <c r="J9" s="1" t="str">
        <f>IF(SurvivalAnalysis[[#This Row],[Group]]="D",IF(MouseList[[#This Row],[Date of death]]&gt;0,IF(MouseList[[#This Row],[Censored?]]=TRUE,0,1),0),"")</f>
        <v/>
      </c>
      <c r="K9" s="1" t="str">
        <f>IF(SurvivalAnalysis[[#This Row],[Group]]="E",IF(MouseList[[#This Row],[Date of death]]&gt;0,IF(MouseList[[#This Row],[Censored?]]=TRUE,0,1),0),"")</f>
        <v/>
      </c>
      <c r="L9" s="1" t="str">
        <f>IF(SurvivalAnalysis[[#This Row],[Group]]="F",IF(MouseList[[#This Row],[Date of death]]&gt;0,IF(MouseList[[#This Row],[Censored?]]=TRUE,0,1),0),"")</f>
        <v/>
      </c>
      <c r="M9" s="1" t="str">
        <f>IF(SurvivalAnalysis[[#This Row],[Group]]="G",IF(MouseList[[#This Row],[Date of death]]&gt;0,IF(MouseList[[#This Row],[Censored?]]=TRUE,0,1),0),"")</f>
        <v/>
      </c>
      <c r="N9" s="1" t="str">
        <f>IF(SurvivalAnalysis[[#This Row],[Group]]="H",IF(MouseList[[#This Row],[Date of death]]&gt;0,IF(MouseList[[#This Row],[Censored?]]=TRUE,0,1),0),"")</f>
        <v/>
      </c>
      <c r="O9" s="1" t="str">
        <f>IF(SurvivalAnalysis[[#This Row],[Group]]="I",IF(MouseList[[#This Row],[Date of death]]&gt;0,IF(MouseList[[#This Row],[Censored?]]=TRUE,0,1),0),"")</f>
        <v/>
      </c>
      <c r="P9" s="1" t="str">
        <f>IF(SurvivalAnalysis[[#This Row],[Group]]="J",IF(MouseList[[#This Row],[Date of death]]&gt;0,IF(MouseList[[#This Row],[Censored?]]=TRUE,0,1),0),"")</f>
        <v/>
      </c>
      <c r="Q9" s="1"/>
      <c r="R9" s="1" t="s">
        <v>127</v>
      </c>
      <c r="S9" s="1" t="e">
        <f>IF(VLOOKUP(GroupSummary[[#This Row],[Group]],TreatmentGroup[],3,FALSE)=0,"",VLOOKUP(GroupSummary[[#This Row],[Group]],TreatmentGroup[],3,FALSE))</f>
        <v>#N/A</v>
      </c>
      <c r="T9" s="1">
        <f>COUNTIF(SurvivalAnalysis[Group],GroupSummary[[#This Row],[Group]])</f>
        <v>0</v>
      </c>
      <c r="U9" s="1">
        <f>COUNTIFS(SurvivalAnalysis[[#This Row],[Group]],GroupSummary[[#This Row],[Group]],SurvivalAnalysis[[#This Row],[Censored?]],0)</f>
        <v>0</v>
      </c>
    </row>
    <row r="10" spans="1:21" ht="12">
      <c r="A10" s="1">
        <v>9</v>
      </c>
      <c r="B10" s="1" t="str">
        <f>INDEX(MouseList[],MATCH(SurvivalAnalysis[[#This Row],['#]],MouseList[Mouse '#],0),MATCH(SurvivalAnalysis[[#Headers],[Sort '#]],MouseList[#Headers],0))</f>
        <v/>
      </c>
      <c r="C10" s="1" t="str">
        <f>IF(MouseList[[#This Row],[Exclude?]]=TRUE,"Excluded",IF(MouseList[[#This Row],[Group]]="","",MouseList[[#This Row],[Group]]))</f>
        <v/>
      </c>
      <c r="D10" s="1" t="str">
        <f>IF(SurvivalAnalysis[[#This Row],[Group]]="","",IF(MouseList[[#This Row],[Censored?]]=TRUE,"Yes","No"))</f>
        <v/>
      </c>
      <c r="E10" s="1">
        <f ca="1">IF(MouseList[[#This Row],[Exclude?]]=TRUE,"",IF(MouseList[[#This Row],[Initial BW]]="","",IF(MouseList[[#This Row],[Date of death]]="",TODAY()-'Basic Information'!$W$20,MouseList[[#This Row],[Date of death]]-'Basic Information'!$W$20)))</f>
        <v>60</v>
      </c>
      <c r="F10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10" s="1" t="str">
        <f>IF(SurvivalAnalysis[[#This Row],[Group]]="A",IF(MouseList[[#This Row],[Date of death]]&gt;0,IF(MouseList[[#This Row],[Censored?]]=TRUE,0,1),0),"")</f>
        <v/>
      </c>
      <c r="H10" s="1" t="str">
        <f>IF(SurvivalAnalysis[[#This Row],[Group]]="B",IF(MouseList[[#This Row],[Date of death]]&gt;0,IF(MouseList[[#This Row],[Censored?]]=TRUE,0,1),0),"")</f>
        <v/>
      </c>
      <c r="I10" s="1" t="str">
        <f>IF(SurvivalAnalysis[[#This Row],[Group]]="C",IF(MouseList[[#This Row],[Date of death]]&gt;0,IF(MouseList[[#This Row],[Censored?]]=TRUE,0,1),0),"")</f>
        <v/>
      </c>
      <c r="J10" s="1" t="str">
        <f>IF(SurvivalAnalysis[[#This Row],[Group]]="D",IF(MouseList[[#This Row],[Date of death]]&gt;0,IF(MouseList[[#This Row],[Censored?]]=TRUE,0,1),0),"")</f>
        <v/>
      </c>
      <c r="K10" s="1" t="str">
        <f>IF(SurvivalAnalysis[[#This Row],[Group]]="E",IF(MouseList[[#This Row],[Date of death]]&gt;0,IF(MouseList[[#This Row],[Censored?]]=TRUE,0,1),0),"")</f>
        <v/>
      </c>
      <c r="L10" s="1" t="str">
        <f>IF(SurvivalAnalysis[[#This Row],[Group]]="F",IF(MouseList[[#This Row],[Date of death]]&gt;0,IF(MouseList[[#This Row],[Censored?]]=TRUE,0,1),0),"")</f>
        <v/>
      </c>
      <c r="M10" s="1" t="str">
        <f>IF(SurvivalAnalysis[[#This Row],[Group]]="G",IF(MouseList[[#This Row],[Date of death]]&gt;0,IF(MouseList[[#This Row],[Censored?]]=TRUE,0,1),0),"")</f>
        <v/>
      </c>
      <c r="N10" s="1" t="str">
        <f>IF(SurvivalAnalysis[[#This Row],[Group]]="H",IF(MouseList[[#This Row],[Date of death]]&gt;0,IF(MouseList[[#This Row],[Censored?]]=TRUE,0,1),0),"")</f>
        <v/>
      </c>
      <c r="O10" s="1" t="str">
        <f>IF(SurvivalAnalysis[[#This Row],[Group]]="I",IF(MouseList[[#This Row],[Date of death]]&gt;0,IF(MouseList[[#This Row],[Censored?]]=TRUE,0,1),0),"")</f>
        <v/>
      </c>
      <c r="P10" s="1" t="str">
        <f>IF(SurvivalAnalysis[[#This Row],[Group]]="J",IF(MouseList[[#This Row],[Date of death]]&gt;0,IF(MouseList[[#This Row],[Censored?]]=TRUE,0,1),0),"")</f>
        <v/>
      </c>
      <c r="Q10" s="1"/>
      <c r="R10" s="1" t="s">
        <v>128</v>
      </c>
      <c r="S10" s="1" t="e">
        <f>IF(VLOOKUP(GroupSummary[[#This Row],[Group]],TreatmentGroup[],3,FALSE)=0,"",VLOOKUP(GroupSummary[[#This Row],[Group]],TreatmentGroup[],3,FALSE))</f>
        <v>#N/A</v>
      </c>
      <c r="T10" s="1">
        <f>COUNTIF(SurvivalAnalysis[Group],GroupSummary[[#This Row],[Group]])</f>
        <v>0</v>
      </c>
      <c r="U10" s="1">
        <f>COUNTIFS(SurvivalAnalysis[[#This Row],[Group]],GroupSummary[[#This Row],[Group]],SurvivalAnalysis[[#This Row],[Censored?]],0)</f>
        <v>0</v>
      </c>
    </row>
    <row r="11" spans="1:21" ht="12">
      <c r="A11" s="1">
        <v>10</v>
      </c>
      <c r="B11" s="1" t="str">
        <f>INDEX(MouseList[],MATCH(SurvivalAnalysis[[#This Row],['#]],MouseList[Mouse '#],0),MATCH(SurvivalAnalysis[[#Headers],[Sort '#]],MouseList[#Headers],0))</f>
        <v/>
      </c>
      <c r="C11" s="1" t="str">
        <f>IF(MouseList[[#This Row],[Exclude?]]=TRUE,"Excluded",IF(MouseList[[#This Row],[Group]]="","",MouseList[[#This Row],[Group]]))</f>
        <v/>
      </c>
      <c r="D11" s="1" t="str">
        <f>IF(SurvivalAnalysis[[#This Row],[Group]]="","",IF(MouseList[[#This Row],[Censored?]]=TRUE,"Yes","No"))</f>
        <v/>
      </c>
      <c r="E11" s="1">
        <f ca="1">IF(MouseList[[#This Row],[Exclude?]]=TRUE,"",IF(MouseList[[#This Row],[Initial BW]]="","",IF(MouseList[[#This Row],[Date of death]]="",TODAY()-'Basic Information'!$W$20,MouseList[[#This Row],[Date of death]]-'Basic Information'!$W$20)))</f>
        <v>3</v>
      </c>
      <c r="F11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11" s="1" t="str">
        <f>IF(SurvivalAnalysis[[#This Row],[Group]]="A",IF(MouseList[[#This Row],[Date of death]]&gt;0,IF(MouseList[[#This Row],[Censored?]]=TRUE,0,1),0),"")</f>
        <v/>
      </c>
      <c r="H11" s="1" t="str">
        <f>IF(SurvivalAnalysis[[#This Row],[Group]]="B",IF(MouseList[[#This Row],[Date of death]]&gt;0,IF(MouseList[[#This Row],[Censored?]]=TRUE,0,1),0),"")</f>
        <v/>
      </c>
      <c r="I11" s="1" t="str">
        <f>IF(SurvivalAnalysis[[#This Row],[Group]]="C",IF(MouseList[[#This Row],[Date of death]]&gt;0,IF(MouseList[[#This Row],[Censored?]]=TRUE,0,1),0),"")</f>
        <v/>
      </c>
      <c r="J11" s="1" t="str">
        <f>IF(SurvivalAnalysis[[#This Row],[Group]]="D",IF(MouseList[[#This Row],[Date of death]]&gt;0,IF(MouseList[[#This Row],[Censored?]]=TRUE,0,1),0),"")</f>
        <v/>
      </c>
      <c r="K11" s="1" t="str">
        <f>IF(SurvivalAnalysis[[#This Row],[Group]]="E",IF(MouseList[[#This Row],[Date of death]]&gt;0,IF(MouseList[[#This Row],[Censored?]]=TRUE,0,1),0),"")</f>
        <v/>
      </c>
      <c r="L11" s="1" t="str">
        <f>IF(SurvivalAnalysis[[#This Row],[Group]]="F",IF(MouseList[[#This Row],[Date of death]]&gt;0,IF(MouseList[[#This Row],[Censored?]]=TRUE,0,1),0),"")</f>
        <v/>
      </c>
      <c r="M11" s="1" t="str">
        <f>IF(SurvivalAnalysis[[#This Row],[Group]]="G",IF(MouseList[[#This Row],[Date of death]]&gt;0,IF(MouseList[[#This Row],[Censored?]]=TRUE,0,1),0),"")</f>
        <v/>
      </c>
      <c r="N11" s="1" t="str">
        <f>IF(SurvivalAnalysis[[#This Row],[Group]]="H",IF(MouseList[[#This Row],[Date of death]]&gt;0,IF(MouseList[[#This Row],[Censored?]]=TRUE,0,1),0),"")</f>
        <v/>
      </c>
      <c r="O11" s="1" t="str">
        <f>IF(SurvivalAnalysis[[#This Row],[Group]]="I",IF(MouseList[[#This Row],[Date of death]]&gt;0,IF(MouseList[[#This Row],[Censored?]]=TRUE,0,1),0),"")</f>
        <v/>
      </c>
      <c r="P11" s="1" t="str">
        <f>IF(SurvivalAnalysis[[#This Row],[Group]]="J",IF(MouseList[[#This Row],[Date of death]]&gt;0,IF(MouseList[[#This Row],[Censored?]]=TRUE,0,1),0),"")</f>
        <v/>
      </c>
      <c r="Q11" s="1"/>
      <c r="R11" s="1" t="s">
        <v>129</v>
      </c>
      <c r="S11" s="1" t="e">
        <f>IF(VLOOKUP(GroupSummary[[#This Row],[Group]],TreatmentGroup[],3,FALSE)=0,"",VLOOKUP(GroupSummary[[#This Row],[Group]],TreatmentGroup[],3,FALSE))</f>
        <v>#N/A</v>
      </c>
      <c r="T11" s="1">
        <f>COUNTIF(SurvivalAnalysis[Group],GroupSummary[[#This Row],[Group]])</f>
        <v>0</v>
      </c>
      <c r="U11" s="1">
        <f>COUNTIFS(SurvivalAnalysis[[#This Row],[Group]],GroupSummary[[#This Row],[Group]],SurvivalAnalysis[[#This Row],[Censored?]],0)</f>
        <v>0</v>
      </c>
    </row>
    <row r="12" spans="1:21" ht="12">
      <c r="A12" s="1">
        <v>11</v>
      </c>
      <c r="B12" s="1" t="str">
        <f>INDEX(MouseList[],MATCH(SurvivalAnalysis[[#This Row],['#]],MouseList[Mouse '#],0),MATCH(SurvivalAnalysis[[#Headers],[Sort '#]],MouseList[#Headers],0))</f>
        <v/>
      </c>
      <c r="C12" s="1" t="str">
        <f>IF(MouseList[[#This Row],[Exclude?]]=TRUE,"Excluded",IF(MouseList[[#This Row],[Group]]="","",MouseList[[#This Row],[Group]]))</f>
        <v/>
      </c>
      <c r="D12" s="1" t="str">
        <f>IF(SurvivalAnalysis[[#This Row],[Group]]="","",IF(MouseList[[#This Row],[Censored?]]=TRUE,"Yes","No"))</f>
        <v/>
      </c>
      <c r="E12" s="1">
        <f ca="1">IF(MouseList[[#This Row],[Exclude?]]=TRUE,"",IF(MouseList[[#This Row],[Initial BW]]="","",IF(MouseList[[#This Row],[Date of death]]="",TODAY()-'Basic Information'!$W$20,MouseList[[#This Row],[Date of death]]-'Basic Information'!$W$20)))</f>
        <v>60</v>
      </c>
      <c r="F12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12" s="1" t="str">
        <f>IF(SurvivalAnalysis[[#This Row],[Group]]="A",IF(MouseList[[#This Row],[Date of death]]&gt;0,IF(MouseList[[#This Row],[Censored?]]=TRUE,0,1),0),"")</f>
        <v/>
      </c>
      <c r="H12" s="1" t="str">
        <f>IF(SurvivalAnalysis[[#This Row],[Group]]="B",IF(MouseList[[#This Row],[Date of death]]&gt;0,IF(MouseList[[#This Row],[Censored?]]=TRUE,0,1),0),"")</f>
        <v/>
      </c>
      <c r="I12" s="1" t="str">
        <f>IF(SurvivalAnalysis[[#This Row],[Group]]="C",IF(MouseList[[#This Row],[Date of death]]&gt;0,IF(MouseList[[#This Row],[Censored?]]=TRUE,0,1),0),"")</f>
        <v/>
      </c>
      <c r="J12" s="1" t="str">
        <f>IF(SurvivalAnalysis[[#This Row],[Group]]="D",IF(MouseList[[#This Row],[Date of death]]&gt;0,IF(MouseList[[#This Row],[Censored?]]=TRUE,0,1),0),"")</f>
        <v/>
      </c>
      <c r="K12" s="1" t="str">
        <f>IF(SurvivalAnalysis[[#This Row],[Group]]="E",IF(MouseList[[#This Row],[Date of death]]&gt;0,IF(MouseList[[#This Row],[Censored?]]=TRUE,0,1),0),"")</f>
        <v/>
      </c>
      <c r="L12" s="1" t="str">
        <f>IF(SurvivalAnalysis[[#This Row],[Group]]="F",IF(MouseList[[#This Row],[Date of death]]&gt;0,IF(MouseList[[#This Row],[Censored?]]=TRUE,0,1),0),"")</f>
        <v/>
      </c>
      <c r="M12" s="1" t="str">
        <f>IF(SurvivalAnalysis[[#This Row],[Group]]="G",IF(MouseList[[#This Row],[Date of death]]&gt;0,IF(MouseList[[#This Row],[Censored?]]=TRUE,0,1),0),"")</f>
        <v/>
      </c>
      <c r="N12" s="1" t="str">
        <f>IF(SurvivalAnalysis[[#This Row],[Group]]="H",IF(MouseList[[#This Row],[Date of death]]&gt;0,IF(MouseList[[#This Row],[Censored?]]=TRUE,0,1),0),"")</f>
        <v/>
      </c>
      <c r="O12" s="1" t="str">
        <f>IF(SurvivalAnalysis[[#This Row],[Group]]="I",IF(MouseList[[#This Row],[Date of death]]&gt;0,IF(MouseList[[#This Row],[Censored?]]=TRUE,0,1),0),"")</f>
        <v/>
      </c>
      <c r="P12" s="1" t="str">
        <f>IF(SurvivalAnalysis[[#This Row],[Group]]="J",IF(MouseList[[#This Row],[Date of death]]&gt;0,IF(MouseList[[#This Row],[Censored?]]=TRUE,0,1),0),"")</f>
        <v/>
      </c>
      <c r="Q12" s="1"/>
    </row>
    <row r="13" spans="1:21" ht="12">
      <c r="A13" s="1">
        <v>12</v>
      </c>
      <c r="B13" s="1" t="str">
        <f>INDEX(MouseList[],MATCH(SurvivalAnalysis[[#This Row],['#]],MouseList[Mouse '#],0),MATCH(SurvivalAnalysis[[#Headers],[Sort '#]],MouseList[#Headers],0))</f>
        <v/>
      </c>
      <c r="C13" s="1" t="str">
        <f>IF(MouseList[[#This Row],[Exclude?]]=TRUE,"Excluded",IF(MouseList[[#This Row],[Group]]="","",MouseList[[#This Row],[Group]]))</f>
        <v/>
      </c>
      <c r="D13" s="1" t="str">
        <f>IF(SurvivalAnalysis[[#This Row],[Group]]="","",IF(MouseList[[#This Row],[Censored?]]=TRUE,"Yes","No"))</f>
        <v/>
      </c>
      <c r="E13" s="1">
        <f ca="1">IF(MouseList[[#This Row],[Exclude?]]=TRUE,"",IF(MouseList[[#This Row],[Initial BW]]="","",IF(MouseList[[#This Row],[Date of death]]="",TODAY()-'Basic Information'!$W$20,MouseList[[#This Row],[Date of death]]-'Basic Information'!$W$20)))</f>
        <v>60</v>
      </c>
      <c r="F13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13" s="1" t="str">
        <f>IF(SurvivalAnalysis[[#This Row],[Group]]="A",IF(MouseList[[#This Row],[Date of death]]&gt;0,IF(MouseList[[#This Row],[Censored?]]=TRUE,0,1),0),"")</f>
        <v/>
      </c>
      <c r="H13" s="1" t="str">
        <f>IF(SurvivalAnalysis[[#This Row],[Group]]="B",IF(MouseList[[#This Row],[Date of death]]&gt;0,IF(MouseList[[#This Row],[Censored?]]=TRUE,0,1),0),"")</f>
        <v/>
      </c>
      <c r="I13" s="1" t="str">
        <f>IF(SurvivalAnalysis[[#This Row],[Group]]="C",IF(MouseList[[#This Row],[Date of death]]&gt;0,IF(MouseList[[#This Row],[Censored?]]=TRUE,0,1),0),"")</f>
        <v/>
      </c>
      <c r="J13" s="1" t="str">
        <f>IF(SurvivalAnalysis[[#This Row],[Group]]="D",IF(MouseList[[#This Row],[Date of death]]&gt;0,IF(MouseList[[#This Row],[Censored?]]=TRUE,0,1),0),"")</f>
        <v/>
      </c>
      <c r="K13" s="1" t="str">
        <f>IF(SurvivalAnalysis[[#This Row],[Group]]="E",IF(MouseList[[#This Row],[Date of death]]&gt;0,IF(MouseList[[#This Row],[Censored?]]=TRUE,0,1),0),"")</f>
        <v/>
      </c>
      <c r="L13" s="1" t="str">
        <f>IF(SurvivalAnalysis[[#This Row],[Group]]="F",IF(MouseList[[#This Row],[Date of death]]&gt;0,IF(MouseList[[#This Row],[Censored?]]=TRUE,0,1),0),"")</f>
        <v/>
      </c>
      <c r="M13" s="1" t="str">
        <f>IF(SurvivalAnalysis[[#This Row],[Group]]="G",IF(MouseList[[#This Row],[Date of death]]&gt;0,IF(MouseList[[#This Row],[Censored?]]=TRUE,0,1),0),"")</f>
        <v/>
      </c>
      <c r="N13" s="1" t="str">
        <f>IF(SurvivalAnalysis[[#This Row],[Group]]="H",IF(MouseList[[#This Row],[Date of death]]&gt;0,IF(MouseList[[#This Row],[Censored?]]=TRUE,0,1),0),"")</f>
        <v/>
      </c>
      <c r="O13" s="1" t="str">
        <f>IF(SurvivalAnalysis[[#This Row],[Group]]="I",IF(MouseList[[#This Row],[Date of death]]&gt;0,IF(MouseList[[#This Row],[Censored?]]=TRUE,0,1),0),"")</f>
        <v/>
      </c>
      <c r="P13" s="1" t="str">
        <f>IF(SurvivalAnalysis[[#This Row],[Group]]="J",IF(MouseList[[#This Row],[Date of death]]&gt;0,IF(MouseList[[#This Row],[Censored?]]=TRUE,0,1),0),"")</f>
        <v/>
      </c>
      <c r="Q13" s="1"/>
      <c r="R13" s="1">
        <v>1</v>
      </c>
      <c r="S13" s="385" t="s">
        <v>140</v>
      </c>
      <c r="T13" s="385"/>
      <c r="U13" s="385"/>
    </row>
    <row r="14" spans="1:21" ht="12">
      <c r="A14" s="1">
        <v>13</v>
      </c>
      <c r="B14" s="1" t="str">
        <f>INDEX(MouseList[],MATCH(SurvivalAnalysis[[#This Row],['#]],MouseList[Mouse '#],0),MATCH(SurvivalAnalysis[[#Headers],[Sort '#]],MouseList[#Headers],0))</f>
        <v/>
      </c>
      <c r="C14" s="1" t="str">
        <f>IF(MouseList[[#This Row],[Exclude?]]=TRUE,"Excluded",IF(MouseList[[#This Row],[Group]]="","",MouseList[[#This Row],[Group]]))</f>
        <v/>
      </c>
      <c r="D14" s="1" t="str">
        <f>IF(SurvivalAnalysis[[#This Row],[Group]]="","",IF(MouseList[[#This Row],[Censored?]]=TRUE,"Yes","No"))</f>
        <v/>
      </c>
      <c r="E14" s="1">
        <f ca="1">IF(MouseList[[#This Row],[Exclude?]]=TRUE,"",IF(MouseList[[#This Row],[Initial BW]]="","",IF(MouseList[[#This Row],[Date of death]]="",TODAY()-'Basic Information'!$W$20,MouseList[[#This Row],[Date of death]]-'Basic Information'!$W$20)))</f>
        <v>60</v>
      </c>
      <c r="F14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14" s="1" t="str">
        <f>IF(SurvivalAnalysis[[#This Row],[Group]]="A",IF(MouseList[[#This Row],[Date of death]]&gt;0,IF(MouseList[[#This Row],[Censored?]]=TRUE,0,1),0),"")</f>
        <v/>
      </c>
      <c r="H14" s="1" t="str">
        <f>IF(SurvivalAnalysis[[#This Row],[Group]]="B",IF(MouseList[[#This Row],[Date of death]]&gt;0,IF(MouseList[[#This Row],[Censored?]]=TRUE,0,1),0),"")</f>
        <v/>
      </c>
      <c r="I14" s="1" t="str">
        <f>IF(SurvivalAnalysis[[#This Row],[Group]]="C",IF(MouseList[[#This Row],[Date of death]]&gt;0,IF(MouseList[[#This Row],[Censored?]]=TRUE,0,1),0),"")</f>
        <v/>
      </c>
      <c r="J14" s="1" t="str">
        <f>IF(SurvivalAnalysis[[#This Row],[Group]]="D",IF(MouseList[[#This Row],[Date of death]]&gt;0,IF(MouseList[[#This Row],[Censored?]]=TRUE,0,1),0),"")</f>
        <v/>
      </c>
      <c r="K14" s="1" t="str">
        <f>IF(SurvivalAnalysis[[#This Row],[Group]]="E",IF(MouseList[[#This Row],[Date of death]]&gt;0,IF(MouseList[[#This Row],[Censored?]]=TRUE,0,1),0),"")</f>
        <v/>
      </c>
      <c r="L14" s="1" t="str">
        <f>IF(SurvivalAnalysis[[#This Row],[Group]]="F",IF(MouseList[[#This Row],[Date of death]]&gt;0,IF(MouseList[[#This Row],[Censored?]]=TRUE,0,1),0),"")</f>
        <v/>
      </c>
      <c r="M14" s="1" t="str">
        <f>IF(SurvivalAnalysis[[#This Row],[Group]]="G",IF(MouseList[[#This Row],[Date of death]]&gt;0,IF(MouseList[[#This Row],[Censored?]]=TRUE,0,1),0),"")</f>
        <v/>
      </c>
      <c r="N14" s="1" t="str">
        <f>IF(SurvivalAnalysis[[#This Row],[Group]]="H",IF(MouseList[[#This Row],[Date of death]]&gt;0,IF(MouseList[[#This Row],[Censored?]]=TRUE,0,1),0),"")</f>
        <v/>
      </c>
      <c r="O14" s="1" t="str">
        <f>IF(SurvivalAnalysis[[#This Row],[Group]]="I",IF(MouseList[[#This Row],[Date of death]]&gt;0,IF(MouseList[[#This Row],[Censored?]]=TRUE,0,1),0),"")</f>
        <v/>
      </c>
      <c r="P14" s="1" t="str">
        <f>IF(SurvivalAnalysis[[#This Row],[Group]]="J",IF(MouseList[[#This Row],[Date of death]]&gt;0,IF(MouseList[[#This Row],[Censored?]]=TRUE,0,1),0),"")</f>
        <v/>
      </c>
      <c r="Q14" s="1"/>
      <c r="S14" s="385"/>
      <c r="T14" s="385"/>
      <c r="U14" s="385"/>
    </row>
    <row r="15" spans="1:21" ht="12">
      <c r="A15" s="1">
        <v>14</v>
      </c>
      <c r="B15" s="1" t="str">
        <f>INDEX(MouseList[],MATCH(SurvivalAnalysis[[#This Row],['#]],MouseList[Mouse '#],0),MATCH(SurvivalAnalysis[[#Headers],[Sort '#]],MouseList[#Headers],0))</f>
        <v/>
      </c>
      <c r="C15" s="1" t="str">
        <f>IF(MouseList[[#This Row],[Exclude?]]=TRUE,"Excluded",IF(MouseList[[#This Row],[Group]]="","",MouseList[[#This Row],[Group]]))</f>
        <v/>
      </c>
      <c r="D15" s="1" t="str">
        <f>IF(SurvivalAnalysis[[#This Row],[Group]]="","",IF(MouseList[[#This Row],[Censored?]]=TRUE,"Yes","No"))</f>
        <v/>
      </c>
      <c r="E15" s="1">
        <f ca="1">IF(MouseList[[#This Row],[Exclude?]]=TRUE,"",IF(MouseList[[#This Row],[Initial BW]]="","",IF(MouseList[[#This Row],[Date of death]]="",TODAY()-'Basic Information'!$W$20,MouseList[[#This Row],[Date of death]]-'Basic Information'!$W$20)))</f>
        <v>60</v>
      </c>
      <c r="F15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15" s="1" t="str">
        <f>IF(SurvivalAnalysis[[#This Row],[Group]]="A",IF(MouseList[[#This Row],[Date of death]]&gt;0,IF(MouseList[[#This Row],[Censored?]]=TRUE,0,1),0),"")</f>
        <v/>
      </c>
      <c r="H15" s="1" t="str">
        <f>IF(SurvivalAnalysis[[#This Row],[Group]]="B",IF(MouseList[[#This Row],[Date of death]]&gt;0,IF(MouseList[[#This Row],[Censored?]]=TRUE,0,1),0),"")</f>
        <v/>
      </c>
      <c r="I15" s="1" t="str">
        <f>IF(SurvivalAnalysis[[#This Row],[Group]]="C",IF(MouseList[[#This Row],[Date of death]]&gt;0,IF(MouseList[[#This Row],[Censored?]]=TRUE,0,1),0),"")</f>
        <v/>
      </c>
      <c r="J15" s="1" t="str">
        <f>IF(SurvivalAnalysis[[#This Row],[Group]]="D",IF(MouseList[[#This Row],[Date of death]]&gt;0,IF(MouseList[[#This Row],[Censored?]]=TRUE,0,1),0),"")</f>
        <v/>
      </c>
      <c r="K15" s="1" t="str">
        <f>IF(SurvivalAnalysis[[#This Row],[Group]]="E",IF(MouseList[[#This Row],[Date of death]]&gt;0,IF(MouseList[[#This Row],[Censored?]]=TRUE,0,1),0),"")</f>
        <v/>
      </c>
      <c r="L15" s="1" t="str">
        <f>IF(SurvivalAnalysis[[#This Row],[Group]]="F",IF(MouseList[[#This Row],[Date of death]]&gt;0,IF(MouseList[[#This Row],[Censored?]]=TRUE,0,1),0),"")</f>
        <v/>
      </c>
      <c r="M15" s="1" t="str">
        <f>IF(SurvivalAnalysis[[#This Row],[Group]]="G",IF(MouseList[[#This Row],[Date of death]]&gt;0,IF(MouseList[[#This Row],[Censored?]]=TRUE,0,1),0),"")</f>
        <v/>
      </c>
      <c r="N15" s="1" t="str">
        <f>IF(SurvivalAnalysis[[#This Row],[Group]]="H",IF(MouseList[[#This Row],[Date of death]]&gt;0,IF(MouseList[[#This Row],[Censored?]]=TRUE,0,1),0),"")</f>
        <v/>
      </c>
      <c r="O15" s="1" t="str">
        <f>IF(SurvivalAnalysis[[#This Row],[Group]]="I",IF(MouseList[[#This Row],[Date of death]]&gt;0,IF(MouseList[[#This Row],[Censored?]]=TRUE,0,1),0),"")</f>
        <v/>
      </c>
      <c r="P15" s="1" t="str">
        <f>IF(SurvivalAnalysis[[#This Row],[Group]]="J",IF(MouseList[[#This Row],[Date of death]]&gt;0,IF(MouseList[[#This Row],[Censored?]]=TRUE,0,1),0),"")</f>
        <v/>
      </c>
      <c r="Q15" s="1"/>
      <c r="R15" s="1">
        <v>2</v>
      </c>
      <c r="S15" s="386" t="s">
        <v>16</v>
      </c>
      <c r="T15" s="386"/>
      <c r="U15" s="386"/>
    </row>
    <row r="16" spans="1:21" ht="12">
      <c r="A16" s="1">
        <v>15</v>
      </c>
      <c r="B16" s="1" t="str">
        <f>INDEX(MouseList[],MATCH(SurvivalAnalysis[[#This Row],['#]],MouseList[Mouse '#],0),MATCH(SurvivalAnalysis[[#Headers],[Sort '#]],MouseList[#Headers],0))</f>
        <v/>
      </c>
      <c r="C16" s="1" t="str">
        <f>IF(MouseList[[#This Row],[Exclude?]]=TRUE,"Excluded",IF(MouseList[[#This Row],[Group]]="","",MouseList[[#This Row],[Group]]))</f>
        <v/>
      </c>
      <c r="D16" s="1" t="str">
        <f>IF(SurvivalAnalysis[[#This Row],[Group]]="","",IF(MouseList[[#This Row],[Censored?]]=TRUE,"Yes","No"))</f>
        <v/>
      </c>
      <c r="E16" s="1">
        <f ca="1">IF(MouseList[[#This Row],[Exclude?]]=TRUE,"",IF(MouseList[[#This Row],[Initial BW]]="","",IF(MouseList[[#This Row],[Date of death]]="",TODAY()-'Basic Information'!$W$20,MouseList[[#This Row],[Date of death]]-'Basic Information'!$W$20)))</f>
        <v>60</v>
      </c>
      <c r="F16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16" s="1" t="str">
        <f>IF(SurvivalAnalysis[[#This Row],[Group]]="A",IF(MouseList[[#This Row],[Date of death]]&gt;0,IF(MouseList[[#This Row],[Censored?]]=TRUE,0,1),0),"")</f>
        <v/>
      </c>
      <c r="H16" s="1" t="str">
        <f>IF(SurvivalAnalysis[[#This Row],[Group]]="B",IF(MouseList[[#This Row],[Date of death]]&gt;0,IF(MouseList[[#This Row],[Censored?]]=TRUE,0,1),0),"")</f>
        <v/>
      </c>
      <c r="I16" s="1" t="str">
        <f>IF(SurvivalAnalysis[[#This Row],[Group]]="C",IF(MouseList[[#This Row],[Date of death]]&gt;0,IF(MouseList[[#This Row],[Censored?]]=TRUE,0,1),0),"")</f>
        <v/>
      </c>
      <c r="J16" s="1" t="str">
        <f>IF(SurvivalAnalysis[[#This Row],[Group]]="D",IF(MouseList[[#This Row],[Date of death]]&gt;0,IF(MouseList[[#This Row],[Censored?]]=TRUE,0,1),0),"")</f>
        <v/>
      </c>
      <c r="K16" s="1" t="str">
        <f>IF(SurvivalAnalysis[[#This Row],[Group]]="E",IF(MouseList[[#This Row],[Date of death]]&gt;0,IF(MouseList[[#This Row],[Censored?]]=TRUE,0,1),0),"")</f>
        <v/>
      </c>
      <c r="L16" s="1" t="str">
        <f>IF(SurvivalAnalysis[[#This Row],[Group]]="F",IF(MouseList[[#This Row],[Date of death]]&gt;0,IF(MouseList[[#This Row],[Censored?]]=TRUE,0,1),0),"")</f>
        <v/>
      </c>
      <c r="M16" s="1" t="str">
        <f>IF(SurvivalAnalysis[[#This Row],[Group]]="G",IF(MouseList[[#This Row],[Date of death]]&gt;0,IF(MouseList[[#This Row],[Censored?]]=TRUE,0,1),0),"")</f>
        <v/>
      </c>
      <c r="N16" s="1" t="str">
        <f>IF(SurvivalAnalysis[[#This Row],[Group]]="H",IF(MouseList[[#This Row],[Date of death]]&gt;0,IF(MouseList[[#This Row],[Censored?]]=TRUE,0,1),0),"")</f>
        <v/>
      </c>
      <c r="O16" s="1" t="str">
        <f>IF(SurvivalAnalysis[[#This Row],[Group]]="I",IF(MouseList[[#This Row],[Date of death]]&gt;0,IF(MouseList[[#This Row],[Censored?]]=TRUE,0,1),0),"")</f>
        <v/>
      </c>
      <c r="P16" s="1" t="str">
        <f>IF(SurvivalAnalysis[[#This Row],[Group]]="J",IF(MouseList[[#This Row],[Date of death]]&gt;0,IF(MouseList[[#This Row],[Censored?]]=TRUE,0,1),0),"")</f>
        <v/>
      </c>
      <c r="Q16" s="1"/>
    </row>
    <row r="17" spans="1:17" ht="12">
      <c r="A17" s="1">
        <v>16</v>
      </c>
      <c r="B17" s="1" t="str">
        <f>INDEX(MouseList[],MATCH(SurvivalAnalysis[[#This Row],['#]],MouseList[Mouse '#],0),MATCH(SurvivalAnalysis[[#Headers],[Sort '#]],MouseList[#Headers],0))</f>
        <v/>
      </c>
      <c r="C17" s="1" t="str">
        <f>IF(MouseList[[#This Row],[Exclude?]]=TRUE,"Excluded",IF(MouseList[[#This Row],[Group]]="","",MouseList[[#This Row],[Group]]))</f>
        <v/>
      </c>
      <c r="D17" s="1" t="str">
        <f>IF(SurvivalAnalysis[[#This Row],[Group]]="","",IF(MouseList[[#This Row],[Censored?]]=TRUE,"Yes","No"))</f>
        <v/>
      </c>
      <c r="E17" s="1">
        <f ca="1">IF(MouseList[[#This Row],[Exclude?]]=TRUE,"",IF(MouseList[[#This Row],[Initial BW]]="","",IF(MouseList[[#This Row],[Date of death]]="",TODAY()-'Basic Information'!$W$20,MouseList[[#This Row],[Date of death]]-'Basic Information'!$W$20)))</f>
        <v>60</v>
      </c>
      <c r="F17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17" s="1" t="str">
        <f>IF(SurvivalAnalysis[[#This Row],[Group]]="A",IF(MouseList[[#This Row],[Date of death]]&gt;0,IF(MouseList[[#This Row],[Censored?]]=TRUE,0,1),0),"")</f>
        <v/>
      </c>
      <c r="H17" s="1" t="str">
        <f>IF(SurvivalAnalysis[[#This Row],[Group]]="B",IF(MouseList[[#This Row],[Date of death]]&gt;0,IF(MouseList[[#This Row],[Censored?]]=TRUE,0,1),0),"")</f>
        <v/>
      </c>
      <c r="I17" s="1" t="str">
        <f>IF(SurvivalAnalysis[[#This Row],[Group]]="C",IF(MouseList[[#This Row],[Date of death]]&gt;0,IF(MouseList[[#This Row],[Censored?]]=TRUE,0,1),0),"")</f>
        <v/>
      </c>
      <c r="J17" s="1" t="str">
        <f>IF(SurvivalAnalysis[[#This Row],[Group]]="D",IF(MouseList[[#This Row],[Date of death]]&gt;0,IF(MouseList[[#This Row],[Censored?]]=TRUE,0,1),0),"")</f>
        <v/>
      </c>
      <c r="K17" s="1" t="str">
        <f>IF(SurvivalAnalysis[[#This Row],[Group]]="E",IF(MouseList[[#This Row],[Date of death]]&gt;0,IF(MouseList[[#This Row],[Censored?]]=TRUE,0,1),0),"")</f>
        <v/>
      </c>
      <c r="L17" s="1" t="str">
        <f>IF(SurvivalAnalysis[[#This Row],[Group]]="F",IF(MouseList[[#This Row],[Date of death]]&gt;0,IF(MouseList[[#This Row],[Censored?]]=TRUE,0,1),0),"")</f>
        <v/>
      </c>
      <c r="M17" s="1" t="str">
        <f>IF(SurvivalAnalysis[[#This Row],[Group]]="G",IF(MouseList[[#This Row],[Date of death]]&gt;0,IF(MouseList[[#This Row],[Censored?]]=TRUE,0,1),0),"")</f>
        <v/>
      </c>
      <c r="N17" s="1" t="str">
        <f>IF(SurvivalAnalysis[[#This Row],[Group]]="H",IF(MouseList[[#This Row],[Date of death]]&gt;0,IF(MouseList[[#This Row],[Censored?]]=TRUE,0,1),0),"")</f>
        <v/>
      </c>
      <c r="O17" s="1" t="str">
        <f>IF(SurvivalAnalysis[[#This Row],[Group]]="I",IF(MouseList[[#This Row],[Date of death]]&gt;0,IF(MouseList[[#This Row],[Censored?]]=TRUE,0,1),0),"")</f>
        <v/>
      </c>
      <c r="P17" s="1" t="str">
        <f>IF(SurvivalAnalysis[[#This Row],[Group]]="J",IF(MouseList[[#This Row],[Date of death]]&gt;0,IF(MouseList[[#This Row],[Censored?]]=TRUE,0,1),0),"")</f>
        <v/>
      </c>
      <c r="Q17" s="1"/>
    </row>
    <row r="18" spans="1:17" ht="12">
      <c r="A18" s="1">
        <v>17</v>
      </c>
      <c r="B18" s="1" t="str">
        <f>INDEX(MouseList[],MATCH(SurvivalAnalysis[[#This Row],['#]],MouseList[Mouse '#],0),MATCH(SurvivalAnalysis[[#Headers],[Sort '#]],MouseList[#Headers],0))</f>
        <v/>
      </c>
      <c r="C18" s="1" t="str">
        <f>IF(MouseList[[#This Row],[Exclude?]]=TRUE,"Excluded",IF(MouseList[[#This Row],[Group]]="","",MouseList[[#This Row],[Group]]))</f>
        <v/>
      </c>
      <c r="D18" s="1" t="str">
        <f>IF(SurvivalAnalysis[[#This Row],[Group]]="","",IF(MouseList[[#This Row],[Censored?]]=TRUE,"Yes","No"))</f>
        <v/>
      </c>
      <c r="E18" s="1">
        <f ca="1">IF(MouseList[[#This Row],[Exclude?]]=TRUE,"",IF(MouseList[[#This Row],[Initial BW]]="","",IF(MouseList[[#This Row],[Date of death]]="",TODAY()-'Basic Information'!$W$20,MouseList[[#This Row],[Date of death]]-'Basic Information'!$W$20)))</f>
        <v>60</v>
      </c>
      <c r="F18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18" s="1" t="str">
        <f>IF(SurvivalAnalysis[[#This Row],[Group]]="A",IF(MouseList[[#This Row],[Date of death]]&gt;0,IF(MouseList[[#This Row],[Censored?]]=TRUE,0,1),0),"")</f>
        <v/>
      </c>
      <c r="H18" s="1" t="str">
        <f>IF(SurvivalAnalysis[[#This Row],[Group]]="B",IF(MouseList[[#This Row],[Date of death]]&gt;0,IF(MouseList[[#This Row],[Censored?]]=TRUE,0,1),0),"")</f>
        <v/>
      </c>
      <c r="I18" s="1" t="str">
        <f>IF(SurvivalAnalysis[[#This Row],[Group]]="C",IF(MouseList[[#This Row],[Date of death]]&gt;0,IF(MouseList[[#This Row],[Censored?]]=TRUE,0,1),0),"")</f>
        <v/>
      </c>
      <c r="J18" s="1" t="str">
        <f>IF(SurvivalAnalysis[[#This Row],[Group]]="D",IF(MouseList[[#This Row],[Date of death]]&gt;0,IF(MouseList[[#This Row],[Censored?]]=TRUE,0,1),0),"")</f>
        <v/>
      </c>
      <c r="K18" s="1" t="str">
        <f>IF(SurvivalAnalysis[[#This Row],[Group]]="E",IF(MouseList[[#This Row],[Date of death]]&gt;0,IF(MouseList[[#This Row],[Censored?]]=TRUE,0,1),0),"")</f>
        <v/>
      </c>
      <c r="L18" s="1" t="str">
        <f>IF(SurvivalAnalysis[[#This Row],[Group]]="F",IF(MouseList[[#This Row],[Date of death]]&gt;0,IF(MouseList[[#This Row],[Censored?]]=TRUE,0,1),0),"")</f>
        <v/>
      </c>
      <c r="M18" s="1" t="str">
        <f>IF(SurvivalAnalysis[[#This Row],[Group]]="G",IF(MouseList[[#This Row],[Date of death]]&gt;0,IF(MouseList[[#This Row],[Censored?]]=TRUE,0,1),0),"")</f>
        <v/>
      </c>
      <c r="N18" s="1" t="str">
        <f>IF(SurvivalAnalysis[[#This Row],[Group]]="H",IF(MouseList[[#This Row],[Date of death]]&gt;0,IF(MouseList[[#This Row],[Censored?]]=TRUE,0,1),0),"")</f>
        <v/>
      </c>
      <c r="O18" s="1" t="str">
        <f>IF(SurvivalAnalysis[[#This Row],[Group]]="I",IF(MouseList[[#This Row],[Date of death]]&gt;0,IF(MouseList[[#This Row],[Censored?]]=TRUE,0,1),0),"")</f>
        <v/>
      </c>
      <c r="P18" s="1" t="str">
        <f>IF(SurvivalAnalysis[[#This Row],[Group]]="J",IF(MouseList[[#This Row],[Date of death]]&gt;0,IF(MouseList[[#This Row],[Censored?]]=TRUE,0,1),0),"")</f>
        <v/>
      </c>
      <c r="Q18" s="1"/>
    </row>
    <row r="19" spans="1:17" ht="12">
      <c r="A19" s="1">
        <v>18</v>
      </c>
      <c r="B19" s="1" t="str">
        <f>INDEX(MouseList[],MATCH(SurvivalAnalysis[[#This Row],['#]],MouseList[Mouse '#],0),MATCH(SurvivalAnalysis[[#Headers],[Sort '#]],MouseList[#Headers],0))</f>
        <v/>
      </c>
      <c r="C19" s="1" t="str">
        <f>IF(MouseList[[#This Row],[Exclude?]]=TRUE,"Excluded",IF(MouseList[[#This Row],[Group]]="","",MouseList[[#This Row],[Group]]))</f>
        <v/>
      </c>
      <c r="D19" s="1" t="str">
        <f>IF(SurvivalAnalysis[[#This Row],[Group]]="","",IF(MouseList[[#This Row],[Censored?]]=TRUE,"Yes","No"))</f>
        <v/>
      </c>
      <c r="E19" s="1">
        <f ca="1">IF(MouseList[[#This Row],[Exclude?]]=TRUE,"",IF(MouseList[[#This Row],[Initial BW]]="","",IF(MouseList[[#This Row],[Date of death]]="",TODAY()-'Basic Information'!$W$20,MouseList[[#This Row],[Date of death]]-'Basic Information'!$W$20)))</f>
        <v>60</v>
      </c>
      <c r="F19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19" s="1" t="str">
        <f>IF(SurvivalAnalysis[[#This Row],[Group]]="A",IF(MouseList[[#This Row],[Date of death]]&gt;0,IF(MouseList[[#This Row],[Censored?]]=TRUE,0,1),0),"")</f>
        <v/>
      </c>
      <c r="H19" s="1" t="str">
        <f>IF(SurvivalAnalysis[[#This Row],[Group]]="B",IF(MouseList[[#This Row],[Date of death]]&gt;0,IF(MouseList[[#This Row],[Censored?]]=TRUE,0,1),0),"")</f>
        <v/>
      </c>
      <c r="I19" s="1" t="str">
        <f>IF(SurvivalAnalysis[[#This Row],[Group]]="C",IF(MouseList[[#This Row],[Date of death]]&gt;0,IF(MouseList[[#This Row],[Censored?]]=TRUE,0,1),0),"")</f>
        <v/>
      </c>
      <c r="J19" s="1" t="str">
        <f>IF(SurvivalAnalysis[[#This Row],[Group]]="D",IF(MouseList[[#This Row],[Date of death]]&gt;0,IF(MouseList[[#This Row],[Censored?]]=TRUE,0,1),0),"")</f>
        <v/>
      </c>
      <c r="K19" s="1" t="str">
        <f>IF(SurvivalAnalysis[[#This Row],[Group]]="E",IF(MouseList[[#This Row],[Date of death]]&gt;0,IF(MouseList[[#This Row],[Censored?]]=TRUE,0,1),0),"")</f>
        <v/>
      </c>
      <c r="L19" s="1" t="str">
        <f>IF(SurvivalAnalysis[[#This Row],[Group]]="F",IF(MouseList[[#This Row],[Date of death]]&gt;0,IF(MouseList[[#This Row],[Censored?]]=TRUE,0,1),0),"")</f>
        <v/>
      </c>
      <c r="M19" s="1" t="str">
        <f>IF(SurvivalAnalysis[[#This Row],[Group]]="G",IF(MouseList[[#This Row],[Date of death]]&gt;0,IF(MouseList[[#This Row],[Censored?]]=TRUE,0,1),0),"")</f>
        <v/>
      </c>
      <c r="N19" s="1" t="str">
        <f>IF(SurvivalAnalysis[[#This Row],[Group]]="H",IF(MouseList[[#This Row],[Date of death]]&gt;0,IF(MouseList[[#This Row],[Censored?]]=TRUE,0,1),0),"")</f>
        <v/>
      </c>
      <c r="O19" s="1" t="str">
        <f>IF(SurvivalAnalysis[[#This Row],[Group]]="I",IF(MouseList[[#This Row],[Date of death]]&gt;0,IF(MouseList[[#This Row],[Censored?]]=TRUE,0,1),0),"")</f>
        <v/>
      </c>
      <c r="P19" s="1" t="str">
        <f>IF(SurvivalAnalysis[[#This Row],[Group]]="J",IF(MouseList[[#This Row],[Date of death]]&gt;0,IF(MouseList[[#This Row],[Censored?]]=TRUE,0,1),0),"")</f>
        <v/>
      </c>
      <c r="Q19" s="1"/>
    </row>
    <row r="20" spans="1:17" ht="12">
      <c r="A20" s="1">
        <v>19</v>
      </c>
      <c r="B20" s="1" t="str">
        <f>INDEX(MouseList[],MATCH(SurvivalAnalysis[[#This Row],['#]],MouseList[Mouse '#],0),MATCH(SurvivalAnalysis[[#Headers],[Sort '#]],MouseList[#Headers],0))</f>
        <v/>
      </c>
      <c r="C20" s="1" t="str">
        <f>IF(MouseList[[#This Row],[Exclude?]]=TRUE,"Excluded",IF(MouseList[[#This Row],[Group]]="","",MouseList[[#This Row],[Group]]))</f>
        <v/>
      </c>
      <c r="D20" s="1" t="str">
        <f>IF(SurvivalAnalysis[[#This Row],[Group]]="","",IF(MouseList[[#This Row],[Censored?]]=TRUE,"Yes","No"))</f>
        <v/>
      </c>
      <c r="E20" s="1">
        <f ca="1">IF(MouseList[[#This Row],[Exclude?]]=TRUE,"",IF(MouseList[[#This Row],[Initial BW]]="","",IF(MouseList[[#This Row],[Date of death]]="",TODAY()-'Basic Information'!$W$20,MouseList[[#This Row],[Date of death]]-'Basic Information'!$W$20)))</f>
        <v>60</v>
      </c>
      <c r="F20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20" s="1" t="str">
        <f>IF(SurvivalAnalysis[[#This Row],[Group]]="A",IF(MouseList[[#This Row],[Date of death]]&gt;0,IF(MouseList[[#This Row],[Censored?]]=TRUE,0,1),0),"")</f>
        <v/>
      </c>
      <c r="H20" s="1" t="str">
        <f>IF(SurvivalAnalysis[[#This Row],[Group]]="B",IF(MouseList[[#This Row],[Date of death]]&gt;0,IF(MouseList[[#This Row],[Censored?]]=TRUE,0,1),0),"")</f>
        <v/>
      </c>
      <c r="I20" s="1" t="str">
        <f>IF(SurvivalAnalysis[[#This Row],[Group]]="C",IF(MouseList[[#This Row],[Date of death]]&gt;0,IF(MouseList[[#This Row],[Censored?]]=TRUE,0,1),0),"")</f>
        <v/>
      </c>
      <c r="J20" s="1" t="str">
        <f>IF(SurvivalAnalysis[[#This Row],[Group]]="D",IF(MouseList[[#This Row],[Date of death]]&gt;0,IF(MouseList[[#This Row],[Censored?]]=TRUE,0,1),0),"")</f>
        <v/>
      </c>
      <c r="K20" s="1" t="str">
        <f>IF(SurvivalAnalysis[[#This Row],[Group]]="E",IF(MouseList[[#This Row],[Date of death]]&gt;0,IF(MouseList[[#This Row],[Censored?]]=TRUE,0,1),0),"")</f>
        <v/>
      </c>
      <c r="L20" s="1" t="str">
        <f>IF(SurvivalAnalysis[[#This Row],[Group]]="F",IF(MouseList[[#This Row],[Date of death]]&gt;0,IF(MouseList[[#This Row],[Censored?]]=TRUE,0,1),0),"")</f>
        <v/>
      </c>
      <c r="M20" s="1" t="str">
        <f>IF(SurvivalAnalysis[[#This Row],[Group]]="G",IF(MouseList[[#This Row],[Date of death]]&gt;0,IF(MouseList[[#This Row],[Censored?]]=TRUE,0,1),0),"")</f>
        <v/>
      </c>
      <c r="N20" s="1" t="str">
        <f>IF(SurvivalAnalysis[[#This Row],[Group]]="H",IF(MouseList[[#This Row],[Date of death]]&gt;0,IF(MouseList[[#This Row],[Censored?]]=TRUE,0,1),0),"")</f>
        <v/>
      </c>
      <c r="O20" s="1" t="str">
        <f>IF(SurvivalAnalysis[[#This Row],[Group]]="I",IF(MouseList[[#This Row],[Date of death]]&gt;0,IF(MouseList[[#This Row],[Censored?]]=TRUE,0,1),0),"")</f>
        <v/>
      </c>
      <c r="P20" s="1" t="str">
        <f>IF(SurvivalAnalysis[[#This Row],[Group]]="J",IF(MouseList[[#This Row],[Date of death]]&gt;0,IF(MouseList[[#This Row],[Censored?]]=TRUE,0,1),0),"")</f>
        <v/>
      </c>
      <c r="Q20" s="1"/>
    </row>
    <row r="21" spans="1:17" ht="12">
      <c r="A21" s="1">
        <v>20</v>
      </c>
      <c r="B21" s="1" t="str">
        <f>INDEX(MouseList[],MATCH(SurvivalAnalysis[[#This Row],['#]],MouseList[Mouse '#],0),MATCH(SurvivalAnalysis[[#Headers],[Sort '#]],MouseList[#Headers],0))</f>
        <v/>
      </c>
      <c r="C21" s="1" t="str">
        <f>IF(MouseList[[#This Row],[Exclude?]]=TRUE,"Excluded",IF(MouseList[[#This Row],[Group]]="","",MouseList[[#This Row],[Group]]))</f>
        <v/>
      </c>
      <c r="D21" s="1" t="str">
        <f>IF(SurvivalAnalysis[[#This Row],[Group]]="","",IF(MouseList[[#This Row],[Censored?]]=TRUE,"Yes","No"))</f>
        <v/>
      </c>
      <c r="E21" s="1">
        <f ca="1">IF(MouseList[[#This Row],[Exclude?]]=TRUE,"",IF(MouseList[[#This Row],[Initial BW]]="","",IF(MouseList[[#This Row],[Date of death]]="",TODAY()-'Basic Information'!$W$20,MouseList[[#This Row],[Date of death]]-'Basic Information'!$W$20)))</f>
        <v>60</v>
      </c>
      <c r="F21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21" s="1" t="str">
        <f>IF(SurvivalAnalysis[[#This Row],[Group]]="A",IF(MouseList[[#This Row],[Date of death]]&gt;0,IF(MouseList[[#This Row],[Censored?]]=TRUE,0,1),0),"")</f>
        <v/>
      </c>
      <c r="H21" s="1" t="str">
        <f>IF(SurvivalAnalysis[[#This Row],[Group]]="B",IF(MouseList[[#This Row],[Date of death]]&gt;0,IF(MouseList[[#This Row],[Censored?]]=TRUE,0,1),0),"")</f>
        <v/>
      </c>
      <c r="I21" s="1" t="str">
        <f>IF(SurvivalAnalysis[[#This Row],[Group]]="C",IF(MouseList[[#This Row],[Date of death]]&gt;0,IF(MouseList[[#This Row],[Censored?]]=TRUE,0,1),0),"")</f>
        <v/>
      </c>
      <c r="J21" s="1" t="str">
        <f>IF(SurvivalAnalysis[[#This Row],[Group]]="D",IF(MouseList[[#This Row],[Date of death]]&gt;0,IF(MouseList[[#This Row],[Censored?]]=TRUE,0,1),0),"")</f>
        <v/>
      </c>
      <c r="K21" s="1" t="str">
        <f>IF(SurvivalAnalysis[[#This Row],[Group]]="E",IF(MouseList[[#This Row],[Date of death]]&gt;0,IF(MouseList[[#This Row],[Censored?]]=TRUE,0,1),0),"")</f>
        <v/>
      </c>
      <c r="L21" s="1" t="str">
        <f>IF(SurvivalAnalysis[[#This Row],[Group]]="F",IF(MouseList[[#This Row],[Date of death]]&gt;0,IF(MouseList[[#This Row],[Censored?]]=TRUE,0,1),0),"")</f>
        <v/>
      </c>
      <c r="M21" s="1" t="str">
        <f>IF(SurvivalAnalysis[[#This Row],[Group]]="G",IF(MouseList[[#This Row],[Date of death]]&gt;0,IF(MouseList[[#This Row],[Censored?]]=TRUE,0,1),0),"")</f>
        <v/>
      </c>
      <c r="N21" s="1" t="str">
        <f>IF(SurvivalAnalysis[[#This Row],[Group]]="H",IF(MouseList[[#This Row],[Date of death]]&gt;0,IF(MouseList[[#This Row],[Censored?]]=TRUE,0,1),0),"")</f>
        <v/>
      </c>
      <c r="O21" s="1" t="str">
        <f>IF(SurvivalAnalysis[[#This Row],[Group]]="I",IF(MouseList[[#This Row],[Date of death]]&gt;0,IF(MouseList[[#This Row],[Censored?]]=TRUE,0,1),0),"")</f>
        <v/>
      </c>
      <c r="P21" s="1" t="str">
        <f>IF(SurvivalAnalysis[[#This Row],[Group]]="J",IF(MouseList[[#This Row],[Date of death]]&gt;0,IF(MouseList[[#This Row],[Censored?]]=TRUE,0,1),0),"")</f>
        <v/>
      </c>
      <c r="Q21" s="1"/>
    </row>
    <row r="22" spans="1:17" ht="12">
      <c r="A22" s="1">
        <v>21</v>
      </c>
      <c r="B22" s="1" t="str">
        <f>INDEX(MouseList[],MATCH(SurvivalAnalysis[[#This Row],['#]],MouseList[Mouse '#],0),MATCH(SurvivalAnalysis[[#Headers],[Sort '#]],MouseList[#Headers],0))</f>
        <v/>
      </c>
      <c r="C22" s="1" t="str">
        <f>IF(MouseList[[#This Row],[Exclude?]]=TRUE,"Excluded",IF(MouseList[[#This Row],[Group]]="","",MouseList[[#This Row],[Group]]))</f>
        <v/>
      </c>
      <c r="D22" s="1" t="str">
        <f>IF(SurvivalAnalysis[[#This Row],[Group]]="","",IF(MouseList[[#This Row],[Censored?]]=TRUE,"Yes","No"))</f>
        <v/>
      </c>
      <c r="E22" s="1">
        <f ca="1">IF(MouseList[[#This Row],[Exclude?]]=TRUE,"",IF(MouseList[[#This Row],[Initial BW]]="","",IF(MouseList[[#This Row],[Date of death]]="",TODAY()-'Basic Information'!$W$20,MouseList[[#This Row],[Date of death]]-'Basic Information'!$W$20)))</f>
        <v>60</v>
      </c>
      <c r="F22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22" s="1" t="str">
        <f>IF(SurvivalAnalysis[[#This Row],[Group]]="A",IF(MouseList[[#This Row],[Date of death]]&gt;0,IF(MouseList[[#This Row],[Censored?]]=TRUE,0,1),0),"")</f>
        <v/>
      </c>
      <c r="H22" s="1" t="str">
        <f>IF(SurvivalAnalysis[[#This Row],[Group]]="B",IF(MouseList[[#This Row],[Date of death]]&gt;0,IF(MouseList[[#This Row],[Censored?]]=TRUE,0,1),0),"")</f>
        <v/>
      </c>
      <c r="I22" s="1" t="str">
        <f>IF(SurvivalAnalysis[[#This Row],[Group]]="C",IF(MouseList[[#This Row],[Date of death]]&gt;0,IF(MouseList[[#This Row],[Censored?]]=TRUE,0,1),0),"")</f>
        <v/>
      </c>
      <c r="J22" s="1" t="str">
        <f>IF(SurvivalAnalysis[[#This Row],[Group]]="D",IF(MouseList[[#This Row],[Date of death]]&gt;0,IF(MouseList[[#This Row],[Censored?]]=TRUE,0,1),0),"")</f>
        <v/>
      </c>
      <c r="K22" s="1" t="str">
        <f>IF(SurvivalAnalysis[[#This Row],[Group]]="E",IF(MouseList[[#This Row],[Date of death]]&gt;0,IF(MouseList[[#This Row],[Censored?]]=TRUE,0,1),0),"")</f>
        <v/>
      </c>
      <c r="L22" s="1" t="str">
        <f>IF(SurvivalAnalysis[[#This Row],[Group]]="F",IF(MouseList[[#This Row],[Date of death]]&gt;0,IF(MouseList[[#This Row],[Censored?]]=TRUE,0,1),0),"")</f>
        <v/>
      </c>
      <c r="M22" s="1" t="str">
        <f>IF(SurvivalAnalysis[[#This Row],[Group]]="G",IF(MouseList[[#This Row],[Date of death]]&gt;0,IF(MouseList[[#This Row],[Censored?]]=TRUE,0,1),0),"")</f>
        <v/>
      </c>
      <c r="N22" s="1" t="str">
        <f>IF(SurvivalAnalysis[[#This Row],[Group]]="H",IF(MouseList[[#This Row],[Date of death]]&gt;0,IF(MouseList[[#This Row],[Censored?]]=TRUE,0,1),0),"")</f>
        <v/>
      </c>
      <c r="O22" s="1" t="str">
        <f>IF(SurvivalAnalysis[[#This Row],[Group]]="I",IF(MouseList[[#This Row],[Date of death]]&gt;0,IF(MouseList[[#This Row],[Censored?]]=TRUE,0,1),0),"")</f>
        <v/>
      </c>
      <c r="P22" s="1" t="str">
        <f>IF(SurvivalAnalysis[[#This Row],[Group]]="J",IF(MouseList[[#This Row],[Date of death]]&gt;0,IF(MouseList[[#This Row],[Censored?]]=TRUE,0,1),0),"")</f>
        <v/>
      </c>
      <c r="Q22" s="1"/>
    </row>
    <row r="23" spans="1:17" ht="12">
      <c r="A23" s="1">
        <v>22</v>
      </c>
      <c r="B23" s="1" t="str">
        <f>INDEX(MouseList[],MATCH(SurvivalAnalysis[[#This Row],['#]],MouseList[Mouse '#],0),MATCH(SurvivalAnalysis[[#Headers],[Sort '#]],MouseList[#Headers],0))</f>
        <v/>
      </c>
      <c r="C23" s="1" t="str">
        <f>IF(MouseList[[#This Row],[Exclude?]]=TRUE,"Excluded",IF(MouseList[[#This Row],[Group]]="","",MouseList[[#This Row],[Group]]))</f>
        <v/>
      </c>
      <c r="D23" s="1" t="str">
        <f>IF(SurvivalAnalysis[[#This Row],[Group]]="","",IF(MouseList[[#This Row],[Censored?]]=TRUE,"Yes","No"))</f>
        <v/>
      </c>
      <c r="E23" s="1">
        <f ca="1">IF(MouseList[[#This Row],[Exclude?]]=TRUE,"",IF(MouseList[[#This Row],[Initial BW]]="","",IF(MouseList[[#This Row],[Date of death]]="",TODAY()-'Basic Information'!$W$20,MouseList[[#This Row],[Date of death]]-'Basic Information'!$W$20)))</f>
        <v>60</v>
      </c>
      <c r="F23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23" s="1" t="str">
        <f>IF(SurvivalAnalysis[[#This Row],[Group]]="A",IF(MouseList[[#This Row],[Date of death]]&gt;0,IF(MouseList[[#This Row],[Censored?]]=TRUE,0,1),0),"")</f>
        <v/>
      </c>
      <c r="H23" s="1" t="str">
        <f>IF(SurvivalAnalysis[[#This Row],[Group]]="B",IF(MouseList[[#This Row],[Date of death]]&gt;0,IF(MouseList[[#This Row],[Censored?]]=TRUE,0,1),0),"")</f>
        <v/>
      </c>
      <c r="I23" s="1" t="str">
        <f>IF(SurvivalAnalysis[[#This Row],[Group]]="C",IF(MouseList[[#This Row],[Date of death]]&gt;0,IF(MouseList[[#This Row],[Censored?]]=TRUE,0,1),0),"")</f>
        <v/>
      </c>
      <c r="J23" s="1" t="str">
        <f>IF(SurvivalAnalysis[[#This Row],[Group]]="D",IF(MouseList[[#This Row],[Date of death]]&gt;0,IF(MouseList[[#This Row],[Censored?]]=TRUE,0,1),0),"")</f>
        <v/>
      </c>
      <c r="K23" s="1" t="str">
        <f>IF(SurvivalAnalysis[[#This Row],[Group]]="E",IF(MouseList[[#This Row],[Date of death]]&gt;0,IF(MouseList[[#This Row],[Censored?]]=TRUE,0,1),0),"")</f>
        <v/>
      </c>
      <c r="L23" s="1" t="str">
        <f>IF(SurvivalAnalysis[[#This Row],[Group]]="F",IF(MouseList[[#This Row],[Date of death]]&gt;0,IF(MouseList[[#This Row],[Censored?]]=TRUE,0,1),0),"")</f>
        <v/>
      </c>
      <c r="M23" s="1" t="str">
        <f>IF(SurvivalAnalysis[[#This Row],[Group]]="G",IF(MouseList[[#This Row],[Date of death]]&gt;0,IF(MouseList[[#This Row],[Censored?]]=TRUE,0,1),0),"")</f>
        <v/>
      </c>
      <c r="N23" s="1" t="str">
        <f>IF(SurvivalAnalysis[[#This Row],[Group]]="H",IF(MouseList[[#This Row],[Date of death]]&gt;0,IF(MouseList[[#This Row],[Censored?]]=TRUE,0,1),0),"")</f>
        <v/>
      </c>
      <c r="O23" s="1" t="str">
        <f>IF(SurvivalAnalysis[[#This Row],[Group]]="I",IF(MouseList[[#This Row],[Date of death]]&gt;0,IF(MouseList[[#This Row],[Censored?]]=TRUE,0,1),0),"")</f>
        <v/>
      </c>
      <c r="P23" s="1" t="str">
        <f>IF(SurvivalAnalysis[[#This Row],[Group]]="J",IF(MouseList[[#This Row],[Date of death]]&gt;0,IF(MouseList[[#This Row],[Censored?]]=TRUE,0,1),0),"")</f>
        <v/>
      </c>
      <c r="Q23" s="1"/>
    </row>
    <row r="24" spans="1:17" ht="12">
      <c r="A24" s="1">
        <v>23</v>
      </c>
      <c r="B24" s="1" t="str">
        <f>INDEX(MouseList[],MATCH(SurvivalAnalysis[[#This Row],['#]],MouseList[Mouse '#],0),MATCH(SurvivalAnalysis[[#Headers],[Sort '#]],MouseList[#Headers],0))</f>
        <v/>
      </c>
      <c r="C24" s="1" t="str">
        <f>IF(MouseList[[#This Row],[Exclude?]]=TRUE,"Excluded",IF(MouseList[[#This Row],[Group]]="","",MouseList[[#This Row],[Group]]))</f>
        <v/>
      </c>
      <c r="D24" s="1" t="str">
        <f>IF(SurvivalAnalysis[[#This Row],[Group]]="","",IF(MouseList[[#This Row],[Censored?]]=TRUE,"Yes","No"))</f>
        <v/>
      </c>
      <c r="E24" s="1">
        <f ca="1">IF(MouseList[[#This Row],[Exclude?]]=TRUE,"",IF(MouseList[[#This Row],[Initial BW]]="","",IF(MouseList[[#This Row],[Date of death]]="",TODAY()-'Basic Information'!$W$20,MouseList[[#This Row],[Date of death]]-'Basic Information'!$W$20)))</f>
        <v>60</v>
      </c>
      <c r="F24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24" s="1" t="str">
        <f>IF(SurvivalAnalysis[[#This Row],[Group]]="A",IF(MouseList[[#This Row],[Date of death]]&gt;0,IF(MouseList[[#This Row],[Censored?]]=TRUE,0,1),0),"")</f>
        <v/>
      </c>
      <c r="H24" s="1" t="str">
        <f>IF(SurvivalAnalysis[[#This Row],[Group]]="B",IF(MouseList[[#This Row],[Date of death]]&gt;0,IF(MouseList[[#This Row],[Censored?]]=TRUE,0,1),0),"")</f>
        <v/>
      </c>
      <c r="I24" s="1" t="str">
        <f>IF(SurvivalAnalysis[[#This Row],[Group]]="C",IF(MouseList[[#This Row],[Date of death]]&gt;0,IF(MouseList[[#This Row],[Censored?]]=TRUE,0,1),0),"")</f>
        <v/>
      </c>
      <c r="J24" s="1" t="str">
        <f>IF(SurvivalAnalysis[[#This Row],[Group]]="D",IF(MouseList[[#This Row],[Date of death]]&gt;0,IF(MouseList[[#This Row],[Censored?]]=TRUE,0,1),0),"")</f>
        <v/>
      </c>
      <c r="K24" s="1" t="str">
        <f>IF(SurvivalAnalysis[[#This Row],[Group]]="E",IF(MouseList[[#This Row],[Date of death]]&gt;0,IF(MouseList[[#This Row],[Censored?]]=TRUE,0,1),0),"")</f>
        <v/>
      </c>
      <c r="L24" s="1" t="str">
        <f>IF(SurvivalAnalysis[[#This Row],[Group]]="F",IF(MouseList[[#This Row],[Date of death]]&gt;0,IF(MouseList[[#This Row],[Censored?]]=TRUE,0,1),0),"")</f>
        <v/>
      </c>
      <c r="M24" s="1" t="str">
        <f>IF(SurvivalAnalysis[[#This Row],[Group]]="G",IF(MouseList[[#This Row],[Date of death]]&gt;0,IF(MouseList[[#This Row],[Censored?]]=TRUE,0,1),0),"")</f>
        <v/>
      </c>
      <c r="N24" s="1" t="str">
        <f>IF(SurvivalAnalysis[[#This Row],[Group]]="H",IF(MouseList[[#This Row],[Date of death]]&gt;0,IF(MouseList[[#This Row],[Censored?]]=TRUE,0,1),0),"")</f>
        <v/>
      </c>
      <c r="O24" s="1" t="str">
        <f>IF(SurvivalAnalysis[[#This Row],[Group]]="I",IF(MouseList[[#This Row],[Date of death]]&gt;0,IF(MouseList[[#This Row],[Censored?]]=TRUE,0,1),0),"")</f>
        <v/>
      </c>
      <c r="P24" s="1" t="str">
        <f>IF(SurvivalAnalysis[[#This Row],[Group]]="J",IF(MouseList[[#This Row],[Date of death]]&gt;0,IF(MouseList[[#This Row],[Censored?]]=TRUE,0,1),0),"")</f>
        <v/>
      </c>
      <c r="Q24" s="1"/>
    </row>
    <row r="25" spans="1:17" ht="12">
      <c r="A25" s="1">
        <v>24</v>
      </c>
      <c r="B25" s="1" t="str">
        <f>INDEX(MouseList[],MATCH(SurvivalAnalysis[[#This Row],['#]],MouseList[Mouse '#],0),MATCH(SurvivalAnalysis[[#Headers],[Sort '#]],MouseList[#Headers],0))</f>
        <v/>
      </c>
      <c r="C25" s="1" t="str">
        <f>IF(MouseList[[#This Row],[Exclude?]]=TRUE,"Excluded",IF(MouseList[[#This Row],[Group]]="","",MouseList[[#This Row],[Group]]))</f>
        <v/>
      </c>
      <c r="D25" s="1" t="str">
        <f>IF(SurvivalAnalysis[[#This Row],[Group]]="","",IF(MouseList[[#This Row],[Censored?]]=TRUE,"Yes","No"))</f>
        <v/>
      </c>
      <c r="E25" s="1">
        <f ca="1">IF(MouseList[[#This Row],[Exclude?]]=TRUE,"",IF(MouseList[[#This Row],[Initial BW]]="","",IF(MouseList[[#This Row],[Date of death]]="",TODAY()-'Basic Information'!$W$20,MouseList[[#This Row],[Date of death]]-'Basic Information'!$W$20)))</f>
        <v>60</v>
      </c>
      <c r="F25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25" s="1" t="str">
        <f>IF(SurvivalAnalysis[[#This Row],[Group]]="A",IF(MouseList[[#This Row],[Date of death]]&gt;0,IF(MouseList[[#This Row],[Censored?]]=TRUE,0,1),0),"")</f>
        <v/>
      </c>
      <c r="H25" s="1" t="str">
        <f>IF(SurvivalAnalysis[[#This Row],[Group]]="B",IF(MouseList[[#This Row],[Date of death]]&gt;0,IF(MouseList[[#This Row],[Censored?]]=TRUE,0,1),0),"")</f>
        <v/>
      </c>
      <c r="I25" s="1" t="str">
        <f>IF(SurvivalAnalysis[[#This Row],[Group]]="C",IF(MouseList[[#This Row],[Date of death]]&gt;0,IF(MouseList[[#This Row],[Censored?]]=TRUE,0,1),0),"")</f>
        <v/>
      </c>
      <c r="J25" s="1" t="str">
        <f>IF(SurvivalAnalysis[[#This Row],[Group]]="D",IF(MouseList[[#This Row],[Date of death]]&gt;0,IF(MouseList[[#This Row],[Censored?]]=TRUE,0,1),0),"")</f>
        <v/>
      </c>
      <c r="K25" s="1" t="str">
        <f>IF(SurvivalAnalysis[[#This Row],[Group]]="E",IF(MouseList[[#This Row],[Date of death]]&gt;0,IF(MouseList[[#This Row],[Censored?]]=TRUE,0,1),0),"")</f>
        <v/>
      </c>
      <c r="L25" s="1" t="str">
        <f>IF(SurvivalAnalysis[[#This Row],[Group]]="F",IF(MouseList[[#This Row],[Date of death]]&gt;0,IF(MouseList[[#This Row],[Censored?]]=TRUE,0,1),0),"")</f>
        <v/>
      </c>
      <c r="M25" s="1" t="str">
        <f>IF(SurvivalAnalysis[[#This Row],[Group]]="G",IF(MouseList[[#This Row],[Date of death]]&gt;0,IF(MouseList[[#This Row],[Censored?]]=TRUE,0,1),0),"")</f>
        <v/>
      </c>
      <c r="N25" s="1" t="str">
        <f>IF(SurvivalAnalysis[[#This Row],[Group]]="H",IF(MouseList[[#This Row],[Date of death]]&gt;0,IF(MouseList[[#This Row],[Censored?]]=TRUE,0,1),0),"")</f>
        <v/>
      </c>
      <c r="O25" s="1" t="str">
        <f>IF(SurvivalAnalysis[[#This Row],[Group]]="I",IF(MouseList[[#This Row],[Date of death]]&gt;0,IF(MouseList[[#This Row],[Censored?]]=TRUE,0,1),0),"")</f>
        <v/>
      </c>
      <c r="P25" s="1" t="str">
        <f>IF(SurvivalAnalysis[[#This Row],[Group]]="J",IF(MouseList[[#This Row],[Date of death]]&gt;0,IF(MouseList[[#This Row],[Censored?]]=TRUE,0,1),0),"")</f>
        <v/>
      </c>
      <c r="Q25" s="1"/>
    </row>
    <row r="26" spans="1:17" ht="12">
      <c r="A26" s="1">
        <v>25</v>
      </c>
      <c r="B26" s="1" t="str">
        <f>INDEX(MouseList[],MATCH(SurvivalAnalysis[[#This Row],['#]],MouseList[Mouse '#],0),MATCH(SurvivalAnalysis[[#Headers],[Sort '#]],MouseList[#Headers],0))</f>
        <v/>
      </c>
      <c r="C26" s="1" t="str">
        <f>IF(MouseList[[#This Row],[Exclude?]]=TRUE,"Excluded",IF(MouseList[[#This Row],[Group]]="","",MouseList[[#This Row],[Group]]))</f>
        <v/>
      </c>
      <c r="D26" s="1" t="str">
        <f>IF(SurvivalAnalysis[[#This Row],[Group]]="","",IF(MouseList[[#This Row],[Censored?]]=TRUE,"Yes","No"))</f>
        <v/>
      </c>
      <c r="E26" s="1">
        <f ca="1">IF(MouseList[[#This Row],[Exclude?]]=TRUE,"",IF(MouseList[[#This Row],[Initial BW]]="","",IF(MouseList[[#This Row],[Date of death]]="",TODAY()-'Basic Information'!$W$20,MouseList[[#This Row],[Date of death]]-'Basic Information'!$W$20)))</f>
        <v>60</v>
      </c>
      <c r="F26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26" s="1" t="str">
        <f>IF(SurvivalAnalysis[[#This Row],[Group]]="A",IF(MouseList[[#This Row],[Date of death]]&gt;0,IF(MouseList[[#This Row],[Censored?]]=TRUE,0,1),0),"")</f>
        <v/>
      </c>
      <c r="H26" s="1" t="str">
        <f>IF(SurvivalAnalysis[[#This Row],[Group]]="B",IF(MouseList[[#This Row],[Date of death]]&gt;0,IF(MouseList[[#This Row],[Censored?]]=TRUE,0,1),0),"")</f>
        <v/>
      </c>
      <c r="I26" s="1" t="str">
        <f>IF(SurvivalAnalysis[[#This Row],[Group]]="C",IF(MouseList[[#This Row],[Date of death]]&gt;0,IF(MouseList[[#This Row],[Censored?]]=TRUE,0,1),0),"")</f>
        <v/>
      </c>
      <c r="J26" s="1" t="str">
        <f>IF(SurvivalAnalysis[[#This Row],[Group]]="D",IF(MouseList[[#This Row],[Date of death]]&gt;0,IF(MouseList[[#This Row],[Censored?]]=TRUE,0,1),0),"")</f>
        <v/>
      </c>
      <c r="K26" s="1" t="str">
        <f>IF(SurvivalAnalysis[[#This Row],[Group]]="E",IF(MouseList[[#This Row],[Date of death]]&gt;0,IF(MouseList[[#This Row],[Censored?]]=TRUE,0,1),0),"")</f>
        <v/>
      </c>
      <c r="L26" s="1" t="str">
        <f>IF(SurvivalAnalysis[[#This Row],[Group]]="F",IF(MouseList[[#This Row],[Date of death]]&gt;0,IF(MouseList[[#This Row],[Censored?]]=TRUE,0,1),0),"")</f>
        <v/>
      </c>
      <c r="M26" s="1" t="str">
        <f>IF(SurvivalAnalysis[[#This Row],[Group]]="G",IF(MouseList[[#This Row],[Date of death]]&gt;0,IF(MouseList[[#This Row],[Censored?]]=TRUE,0,1),0),"")</f>
        <v/>
      </c>
      <c r="N26" s="1" t="str">
        <f>IF(SurvivalAnalysis[[#This Row],[Group]]="H",IF(MouseList[[#This Row],[Date of death]]&gt;0,IF(MouseList[[#This Row],[Censored?]]=TRUE,0,1),0),"")</f>
        <v/>
      </c>
      <c r="O26" s="1" t="str">
        <f>IF(SurvivalAnalysis[[#This Row],[Group]]="I",IF(MouseList[[#This Row],[Date of death]]&gt;0,IF(MouseList[[#This Row],[Censored?]]=TRUE,0,1),0),"")</f>
        <v/>
      </c>
      <c r="P26" s="1" t="str">
        <f>IF(SurvivalAnalysis[[#This Row],[Group]]="J",IF(MouseList[[#This Row],[Date of death]]&gt;0,IF(MouseList[[#This Row],[Censored?]]=TRUE,0,1),0),"")</f>
        <v/>
      </c>
      <c r="Q26" s="1"/>
    </row>
    <row r="27" spans="1:17" ht="12">
      <c r="A27" s="1">
        <v>26</v>
      </c>
      <c r="B27" s="1" t="str">
        <f>INDEX(MouseList[],MATCH(SurvivalAnalysis[[#This Row],['#]],MouseList[Mouse '#],0),MATCH(SurvivalAnalysis[[#Headers],[Sort '#]],MouseList[#Headers],0))</f>
        <v/>
      </c>
      <c r="C27" s="1" t="str">
        <f>IF(MouseList[[#This Row],[Exclude?]]=TRUE,"Excluded",IF(MouseList[[#This Row],[Group]]="","",MouseList[[#This Row],[Group]]))</f>
        <v/>
      </c>
      <c r="D27" s="1" t="str">
        <f>IF(SurvivalAnalysis[[#This Row],[Group]]="","",IF(MouseList[[#This Row],[Censored?]]=TRUE,"Yes","No"))</f>
        <v/>
      </c>
      <c r="E27" s="1">
        <f ca="1">IF(MouseList[[#This Row],[Exclude?]]=TRUE,"",IF(MouseList[[#This Row],[Initial BW]]="","",IF(MouseList[[#This Row],[Date of death]]="",TODAY()-'Basic Information'!$W$20,MouseList[[#This Row],[Date of death]]-'Basic Information'!$W$20)))</f>
        <v>60</v>
      </c>
      <c r="F27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27" s="1" t="str">
        <f>IF(SurvivalAnalysis[[#This Row],[Group]]="A",IF(MouseList[[#This Row],[Date of death]]&gt;0,IF(MouseList[[#This Row],[Censored?]]=TRUE,0,1),0),"")</f>
        <v/>
      </c>
      <c r="H27" s="1" t="str">
        <f>IF(SurvivalAnalysis[[#This Row],[Group]]="B",IF(MouseList[[#This Row],[Date of death]]&gt;0,IF(MouseList[[#This Row],[Censored?]]=TRUE,0,1),0),"")</f>
        <v/>
      </c>
      <c r="I27" s="1" t="str">
        <f>IF(SurvivalAnalysis[[#This Row],[Group]]="C",IF(MouseList[[#This Row],[Date of death]]&gt;0,IF(MouseList[[#This Row],[Censored?]]=TRUE,0,1),0),"")</f>
        <v/>
      </c>
      <c r="J27" s="1" t="str">
        <f>IF(SurvivalAnalysis[[#This Row],[Group]]="D",IF(MouseList[[#This Row],[Date of death]]&gt;0,IF(MouseList[[#This Row],[Censored?]]=TRUE,0,1),0),"")</f>
        <v/>
      </c>
      <c r="K27" s="1" t="str">
        <f>IF(SurvivalAnalysis[[#This Row],[Group]]="E",IF(MouseList[[#This Row],[Date of death]]&gt;0,IF(MouseList[[#This Row],[Censored?]]=TRUE,0,1),0),"")</f>
        <v/>
      </c>
      <c r="L27" s="1" t="str">
        <f>IF(SurvivalAnalysis[[#This Row],[Group]]="F",IF(MouseList[[#This Row],[Date of death]]&gt;0,IF(MouseList[[#This Row],[Censored?]]=TRUE,0,1),0),"")</f>
        <v/>
      </c>
      <c r="M27" s="1" t="str">
        <f>IF(SurvivalAnalysis[[#This Row],[Group]]="G",IF(MouseList[[#This Row],[Date of death]]&gt;0,IF(MouseList[[#This Row],[Censored?]]=TRUE,0,1),0),"")</f>
        <v/>
      </c>
      <c r="N27" s="1" t="str">
        <f>IF(SurvivalAnalysis[[#This Row],[Group]]="H",IF(MouseList[[#This Row],[Date of death]]&gt;0,IF(MouseList[[#This Row],[Censored?]]=TRUE,0,1),0),"")</f>
        <v/>
      </c>
      <c r="O27" s="1" t="str">
        <f>IF(SurvivalAnalysis[[#This Row],[Group]]="I",IF(MouseList[[#This Row],[Date of death]]&gt;0,IF(MouseList[[#This Row],[Censored?]]=TRUE,0,1),0),"")</f>
        <v/>
      </c>
      <c r="P27" s="1" t="str">
        <f>IF(SurvivalAnalysis[[#This Row],[Group]]="J",IF(MouseList[[#This Row],[Date of death]]&gt;0,IF(MouseList[[#This Row],[Censored?]]=TRUE,0,1),0),"")</f>
        <v/>
      </c>
      <c r="Q27" s="1"/>
    </row>
    <row r="28" spans="1:17" ht="12">
      <c r="A28" s="1">
        <v>27</v>
      </c>
      <c r="B28" s="1" t="str">
        <f>INDEX(MouseList[],MATCH(SurvivalAnalysis[[#This Row],['#]],MouseList[Mouse '#],0),MATCH(SurvivalAnalysis[[#Headers],[Sort '#]],MouseList[#Headers],0))</f>
        <v/>
      </c>
      <c r="C28" s="1" t="str">
        <f>IF(MouseList[[#This Row],[Exclude?]]=TRUE,"Excluded",IF(MouseList[[#This Row],[Group]]="","",MouseList[[#This Row],[Group]]))</f>
        <v/>
      </c>
      <c r="D28" s="1" t="str">
        <f>IF(SurvivalAnalysis[[#This Row],[Group]]="","",IF(MouseList[[#This Row],[Censored?]]=TRUE,"Yes","No"))</f>
        <v/>
      </c>
      <c r="E28" s="1">
        <f ca="1">IF(MouseList[[#This Row],[Exclude?]]=TRUE,"",IF(MouseList[[#This Row],[Initial BW]]="","",IF(MouseList[[#This Row],[Date of death]]="",TODAY()-'Basic Information'!$W$20,MouseList[[#This Row],[Date of death]]-'Basic Information'!$W$20)))</f>
        <v>60</v>
      </c>
      <c r="F28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28" s="1" t="str">
        <f>IF(SurvivalAnalysis[[#This Row],[Group]]="A",IF(MouseList[[#This Row],[Date of death]]&gt;0,IF(MouseList[[#This Row],[Censored?]]=TRUE,0,1),0),"")</f>
        <v/>
      </c>
      <c r="H28" s="1" t="str">
        <f>IF(SurvivalAnalysis[[#This Row],[Group]]="B",IF(MouseList[[#This Row],[Date of death]]&gt;0,IF(MouseList[[#This Row],[Censored?]]=TRUE,0,1),0),"")</f>
        <v/>
      </c>
      <c r="I28" s="1" t="str">
        <f>IF(SurvivalAnalysis[[#This Row],[Group]]="C",IF(MouseList[[#This Row],[Date of death]]&gt;0,IF(MouseList[[#This Row],[Censored?]]=TRUE,0,1),0),"")</f>
        <v/>
      </c>
      <c r="J28" s="1" t="str">
        <f>IF(SurvivalAnalysis[[#This Row],[Group]]="D",IF(MouseList[[#This Row],[Date of death]]&gt;0,IF(MouseList[[#This Row],[Censored?]]=TRUE,0,1),0),"")</f>
        <v/>
      </c>
      <c r="K28" s="1" t="str">
        <f>IF(SurvivalAnalysis[[#This Row],[Group]]="E",IF(MouseList[[#This Row],[Date of death]]&gt;0,IF(MouseList[[#This Row],[Censored?]]=TRUE,0,1),0),"")</f>
        <v/>
      </c>
      <c r="L28" s="1" t="str">
        <f>IF(SurvivalAnalysis[[#This Row],[Group]]="F",IF(MouseList[[#This Row],[Date of death]]&gt;0,IF(MouseList[[#This Row],[Censored?]]=TRUE,0,1),0),"")</f>
        <v/>
      </c>
      <c r="M28" s="1" t="str">
        <f>IF(SurvivalAnalysis[[#This Row],[Group]]="G",IF(MouseList[[#This Row],[Date of death]]&gt;0,IF(MouseList[[#This Row],[Censored?]]=TRUE,0,1),0),"")</f>
        <v/>
      </c>
      <c r="N28" s="1" t="str">
        <f>IF(SurvivalAnalysis[[#This Row],[Group]]="H",IF(MouseList[[#This Row],[Date of death]]&gt;0,IF(MouseList[[#This Row],[Censored?]]=TRUE,0,1),0),"")</f>
        <v/>
      </c>
      <c r="O28" s="1" t="str">
        <f>IF(SurvivalAnalysis[[#This Row],[Group]]="I",IF(MouseList[[#This Row],[Date of death]]&gt;0,IF(MouseList[[#This Row],[Censored?]]=TRUE,0,1),0),"")</f>
        <v/>
      </c>
      <c r="P28" s="1" t="str">
        <f>IF(SurvivalAnalysis[[#This Row],[Group]]="J",IF(MouseList[[#This Row],[Date of death]]&gt;0,IF(MouseList[[#This Row],[Censored?]]=TRUE,0,1),0),"")</f>
        <v/>
      </c>
      <c r="Q28" s="1"/>
    </row>
    <row r="29" spans="1:17" ht="12">
      <c r="A29" s="1">
        <v>28</v>
      </c>
      <c r="B29" s="1" t="str">
        <f>INDEX(MouseList[],MATCH(SurvivalAnalysis[[#This Row],['#]],MouseList[Mouse '#],0),MATCH(SurvivalAnalysis[[#Headers],[Sort '#]],MouseList[#Headers],0))</f>
        <v/>
      </c>
      <c r="C29" s="1" t="str">
        <f>IF(MouseList[[#This Row],[Exclude?]]=TRUE,"Excluded",IF(MouseList[[#This Row],[Group]]="","",MouseList[[#This Row],[Group]]))</f>
        <v/>
      </c>
      <c r="D29" s="1" t="str">
        <f>IF(SurvivalAnalysis[[#This Row],[Group]]="","",IF(MouseList[[#This Row],[Censored?]]=TRUE,"Yes","No"))</f>
        <v/>
      </c>
      <c r="E29" s="1">
        <f ca="1">IF(MouseList[[#This Row],[Exclude?]]=TRUE,"",IF(MouseList[[#This Row],[Initial BW]]="","",IF(MouseList[[#This Row],[Date of death]]="",TODAY()-'Basic Information'!$W$20,MouseList[[#This Row],[Date of death]]-'Basic Information'!$W$20)))</f>
        <v>60</v>
      </c>
      <c r="F29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29" s="1" t="str">
        <f>IF(SurvivalAnalysis[[#This Row],[Group]]="A",IF(MouseList[[#This Row],[Date of death]]&gt;0,IF(MouseList[[#This Row],[Censored?]]=TRUE,0,1),0),"")</f>
        <v/>
      </c>
      <c r="H29" s="1" t="str">
        <f>IF(SurvivalAnalysis[[#This Row],[Group]]="B",IF(MouseList[[#This Row],[Date of death]]&gt;0,IF(MouseList[[#This Row],[Censored?]]=TRUE,0,1),0),"")</f>
        <v/>
      </c>
      <c r="I29" s="1" t="str">
        <f>IF(SurvivalAnalysis[[#This Row],[Group]]="C",IF(MouseList[[#This Row],[Date of death]]&gt;0,IF(MouseList[[#This Row],[Censored?]]=TRUE,0,1),0),"")</f>
        <v/>
      </c>
      <c r="J29" s="1" t="str">
        <f>IF(SurvivalAnalysis[[#This Row],[Group]]="D",IF(MouseList[[#This Row],[Date of death]]&gt;0,IF(MouseList[[#This Row],[Censored?]]=TRUE,0,1),0),"")</f>
        <v/>
      </c>
      <c r="K29" s="1" t="str">
        <f>IF(SurvivalAnalysis[[#This Row],[Group]]="E",IF(MouseList[[#This Row],[Date of death]]&gt;0,IF(MouseList[[#This Row],[Censored?]]=TRUE,0,1),0),"")</f>
        <v/>
      </c>
      <c r="L29" s="1" t="str">
        <f>IF(SurvivalAnalysis[[#This Row],[Group]]="F",IF(MouseList[[#This Row],[Date of death]]&gt;0,IF(MouseList[[#This Row],[Censored?]]=TRUE,0,1),0),"")</f>
        <v/>
      </c>
      <c r="M29" s="1" t="str">
        <f>IF(SurvivalAnalysis[[#This Row],[Group]]="G",IF(MouseList[[#This Row],[Date of death]]&gt;0,IF(MouseList[[#This Row],[Censored?]]=TRUE,0,1),0),"")</f>
        <v/>
      </c>
      <c r="N29" s="1" t="str">
        <f>IF(SurvivalAnalysis[[#This Row],[Group]]="H",IF(MouseList[[#This Row],[Date of death]]&gt;0,IF(MouseList[[#This Row],[Censored?]]=TRUE,0,1),0),"")</f>
        <v/>
      </c>
      <c r="O29" s="1" t="str">
        <f>IF(SurvivalAnalysis[[#This Row],[Group]]="I",IF(MouseList[[#This Row],[Date of death]]&gt;0,IF(MouseList[[#This Row],[Censored?]]=TRUE,0,1),0),"")</f>
        <v/>
      </c>
      <c r="P29" s="1" t="str">
        <f>IF(SurvivalAnalysis[[#This Row],[Group]]="J",IF(MouseList[[#This Row],[Date of death]]&gt;0,IF(MouseList[[#This Row],[Censored?]]=TRUE,0,1),0),"")</f>
        <v/>
      </c>
      <c r="Q29" s="1"/>
    </row>
    <row r="30" spans="1:17" ht="12">
      <c r="A30" s="1">
        <v>29</v>
      </c>
      <c r="B30" s="1" t="str">
        <f>INDEX(MouseList[],MATCH(SurvivalAnalysis[[#This Row],['#]],MouseList[Mouse '#],0),MATCH(SurvivalAnalysis[[#Headers],[Sort '#]],MouseList[#Headers],0))</f>
        <v/>
      </c>
      <c r="C30" s="1" t="str">
        <f>IF(MouseList[[#This Row],[Exclude?]]=TRUE,"Excluded",IF(MouseList[[#This Row],[Group]]="","",MouseList[[#This Row],[Group]]))</f>
        <v/>
      </c>
      <c r="D30" s="1" t="str">
        <f>IF(SurvivalAnalysis[[#This Row],[Group]]="","",IF(MouseList[[#This Row],[Censored?]]=TRUE,"Yes","No"))</f>
        <v/>
      </c>
      <c r="E30" s="1">
        <f ca="1">IF(MouseList[[#This Row],[Exclude?]]=TRUE,"",IF(MouseList[[#This Row],[Initial BW]]="","",IF(MouseList[[#This Row],[Date of death]]="",TODAY()-'Basic Information'!$W$20,MouseList[[#This Row],[Date of death]]-'Basic Information'!$W$20)))</f>
        <v>60</v>
      </c>
      <c r="F30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30" s="1" t="str">
        <f>IF(SurvivalAnalysis[[#This Row],[Group]]="A",IF(MouseList[[#This Row],[Date of death]]&gt;0,IF(MouseList[[#This Row],[Censored?]]=TRUE,0,1),0),"")</f>
        <v/>
      </c>
      <c r="H30" s="1" t="str">
        <f>IF(SurvivalAnalysis[[#This Row],[Group]]="B",IF(MouseList[[#This Row],[Date of death]]&gt;0,IF(MouseList[[#This Row],[Censored?]]=TRUE,0,1),0),"")</f>
        <v/>
      </c>
      <c r="I30" s="1" t="str">
        <f>IF(SurvivalAnalysis[[#This Row],[Group]]="C",IF(MouseList[[#This Row],[Date of death]]&gt;0,IF(MouseList[[#This Row],[Censored?]]=TRUE,0,1),0),"")</f>
        <v/>
      </c>
      <c r="J30" s="1" t="str">
        <f>IF(SurvivalAnalysis[[#This Row],[Group]]="D",IF(MouseList[[#This Row],[Date of death]]&gt;0,IF(MouseList[[#This Row],[Censored?]]=TRUE,0,1),0),"")</f>
        <v/>
      </c>
      <c r="K30" s="1" t="str">
        <f>IF(SurvivalAnalysis[[#This Row],[Group]]="E",IF(MouseList[[#This Row],[Date of death]]&gt;0,IF(MouseList[[#This Row],[Censored?]]=TRUE,0,1),0),"")</f>
        <v/>
      </c>
      <c r="L30" s="1" t="str">
        <f>IF(SurvivalAnalysis[[#This Row],[Group]]="F",IF(MouseList[[#This Row],[Date of death]]&gt;0,IF(MouseList[[#This Row],[Censored?]]=TRUE,0,1),0),"")</f>
        <v/>
      </c>
      <c r="M30" s="1" t="str">
        <f>IF(SurvivalAnalysis[[#This Row],[Group]]="G",IF(MouseList[[#This Row],[Date of death]]&gt;0,IF(MouseList[[#This Row],[Censored?]]=TRUE,0,1),0),"")</f>
        <v/>
      </c>
      <c r="N30" s="1" t="str">
        <f>IF(SurvivalAnalysis[[#This Row],[Group]]="H",IF(MouseList[[#This Row],[Date of death]]&gt;0,IF(MouseList[[#This Row],[Censored?]]=TRUE,0,1),0),"")</f>
        <v/>
      </c>
      <c r="O30" s="1" t="str">
        <f>IF(SurvivalAnalysis[[#This Row],[Group]]="I",IF(MouseList[[#This Row],[Date of death]]&gt;0,IF(MouseList[[#This Row],[Censored?]]=TRUE,0,1),0),"")</f>
        <v/>
      </c>
      <c r="P30" s="1" t="str">
        <f>IF(SurvivalAnalysis[[#This Row],[Group]]="J",IF(MouseList[[#This Row],[Date of death]]&gt;0,IF(MouseList[[#This Row],[Censored?]]=TRUE,0,1),0),"")</f>
        <v/>
      </c>
      <c r="Q30" s="1"/>
    </row>
    <row r="31" spans="1:17" ht="12">
      <c r="A31" s="1">
        <v>30</v>
      </c>
      <c r="B31" s="1" t="str">
        <f>INDEX(MouseList[],MATCH(SurvivalAnalysis[[#This Row],['#]],MouseList[Mouse '#],0),MATCH(SurvivalAnalysis[[#Headers],[Sort '#]],MouseList[#Headers],0))</f>
        <v/>
      </c>
      <c r="C31" s="1" t="str">
        <f>IF(MouseList[[#This Row],[Exclude?]]=TRUE,"Excluded",IF(MouseList[[#This Row],[Group]]="","",MouseList[[#This Row],[Group]]))</f>
        <v/>
      </c>
      <c r="D31" s="1" t="str">
        <f>IF(SurvivalAnalysis[[#This Row],[Group]]="","",IF(MouseList[[#This Row],[Censored?]]=TRUE,"Yes","No"))</f>
        <v/>
      </c>
      <c r="E31" s="1">
        <f ca="1">IF(MouseList[[#This Row],[Exclude?]]=TRUE,"",IF(MouseList[[#This Row],[Initial BW]]="","",IF(MouseList[[#This Row],[Date of death]]="",TODAY()-'Basic Information'!$W$20,MouseList[[#This Row],[Date of death]]-'Basic Information'!$W$20)))</f>
        <v>60</v>
      </c>
      <c r="F31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31" s="1" t="str">
        <f>IF(SurvivalAnalysis[[#This Row],[Group]]="A",IF(MouseList[[#This Row],[Date of death]]&gt;0,IF(MouseList[[#This Row],[Censored?]]=TRUE,0,1),0),"")</f>
        <v/>
      </c>
      <c r="H31" s="1" t="str">
        <f>IF(SurvivalAnalysis[[#This Row],[Group]]="B",IF(MouseList[[#This Row],[Date of death]]&gt;0,IF(MouseList[[#This Row],[Censored?]]=TRUE,0,1),0),"")</f>
        <v/>
      </c>
      <c r="I31" s="1" t="str">
        <f>IF(SurvivalAnalysis[[#This Row],[Group]]="C",IF(MouseList[[#This Row],[Date of death]]&gt;0,IF(MouseList[[#This Row],[Censored?]]=TRUE,0,1),0),"")</f>
        <v/>
      </c>
      <c r="J31" s="1" t="str">
        <f>IF(SurvivalAnalysis[[#This Row],[Group]]="D",IF(MouseList[[#This Row],[Date of death]]&gt;0,IF(MouseList[[#This Row],[Censored?]]=TRUE,0,1),0),"")</f>
        <v/>
      </c>
      <c r="K31" s="1" t="str">
        <f>IF(SurvivalAnalysis[[#This Row],[Group]]="E",IF(MouseList[[#This Row],[Date of death]]&gt;0,IF(MouseList[[#This Row],[Censored?]]=TRUE,0,1),0),"")</f>
        <v/>
      </c>
      <c r="L31" s="1" t="str">
        <f>IF(SurvivalAnalysis[[#This Row],[Group]]="F",IF(MouseList[[#This Row],[Date of death]]&gt;0,IF(MouseList[[#This Row],[Censored?]]=TRUE,0,1),0),"")</f>
        <v/>
      </c>
      <c r="M31" s="1" t="str">
        <f>IF(SurvivalAnalysis[[#This Row],[Group]]="G",IF(MouseList[[#This Row],[Date of death]]&gt;0,IF(MouseList[[#This Row],[Censored?]]=TRUE,0,1),0),"")</f>
        <v/>
      </c>
      <c r="N31" s="1" t="str">
        <f>IF(SurvivalAnalysis[[#This Row],[Group]]="H",IF(MouseList[[#This Row],[Date of death]]&gt;0,IF(MouseList[[#This Row],[Censored?]]=TRUE,0,1),0),"")</f>
        <v/>
      </c>
      <c r="O31" s="1" t="str">
        <f>IF(SurvivalAnalysis[[#This Row],[Group]]="I",IF(MouseList[[#This Row],[Date of death]]&gt;0,IF(MouseList[[#This Row],[Censored?]]=TRUE,0,1),0),"")</f>
        <v/>
      </c>
      <c r="P31" s="1" t="str">
        <f>IF(SurvivalAnalysis[[#This Row],[Group]]="J",IF(MouseList[[#This Row],[Date of death]]&gt;0,IF(MouseList[[#This Row],[Censored?]]=TRUE,0,1),0),"")</f>
        <v/>
      </c>
      <c r="Q31" s="1"/>
    </row>
    <row r="32" spans="1:17" ht="12">
      <c r="A32" s="1">
        <v>31</v>
      </c>
      <c r="B32" s="1" t="str">
        <f>INDEX(MouseList[],MATCH(SurvivalAnalysis[[#This Row],['#]],MouseList[Mouse '#],0),MATCH(SurvivalAnalysis[[#Headers],[Sort '#]],MouseList[#Headers],0))</f>
        <v/>
      </c>
      <c r="C32" s="1" t="str">
        <f>IF(MouseList[[#This Row],[Exclude?]]=TRUE,"Excluded",IF(MouseList[[#This Row],[Group]]="","",MouseList[[#This Row],[Group]]))</f>
        <v/>
      </c>
      <c r="D32" s="1" t="str">
        <f>IF(SurvivalAnalysis[[#This Row],[Group]]="","",IF(MouseList[[#This Row],[Censored?]]=TRUE,"Yes","No"))</f>
        <v/>
      </c>
      <c r="E32" s="1">
        <f ca="1">IF(MouseList[[#This Row],[Exclude?]]=TRUE,"",IF(MouseList[[#This Row],[Initial BW]]="","",IF(MouseList[[#This Row],[Date of death]]="",TODAY()-'Basic Information'!$W$20,MouseList[[#This Row],[Date of death]]-'Basic Information'!$W$20)))</f>
        <v>60</v>
      </c>
      <c r="F32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32" s="1" t="str">
        <f>IF(SurvivalAnalysis[[#This Row],[Group]]="A",IF(MouseList[[#This Row],[Date of death]]&gt;0,IF(MouseList[[#This Row],[Censored?]]=TRUE,0,1),0),"")</f>
        <v/>
      </c>
      <c r="H32" s="1" t="str">
        <f>IF(SurvivalAnalysis[[#This Row],[Group]]="B",IF(MouseList[[#This Row],[Date of death]]&gt;0,IF(MouseList[[#This Row],[Censored?]]=TRUE,0,1),0),"")</f>
        <v/>
      </c>
      <c r="I32" s="1" t="str">
        <f>IF(SurvivalAnalysis[[#This Row],[Group]]="C",IF(MouseList[[#This Row],[Date of death]]&gt;0,IF(MouseList[[#This Row],[Censored?]]=TRUE,0,1),0),"")</f>
        <v/>
      </c>
      <c r="J32" s="1" t="str">
        <f>IF(SurvivalAnalysis[[#This Row],[Group]]="D",IF(MouseList[[#This Row],[Date of death]]&gt;0,IF(MouseList[[#This Row],[Censored?]]=TRUE,0,1),0),"")</f>
        <v/>
      </c>
      <c r="K32" s="1" t="str">
        <f>IF(SurvivalAnalysis[[#This Row],[Group]]="E",IF(MouseList[[#This Row],[Date of death]]&gt;0,IF(MouseList[[#This Row],[Censored?]]=TRUE,0,1),0),"")</f>
        <v/>
      </c>
      <c r="L32" s="1" t="str">
        <f>IF(SurvivalAnalysis[[#This Row],[Group]]="F",IF(MouseList[[#This Row],[Date of death]]&gt;0,IF(MouseList[[#This Row],[Censored?]]=TRUE,0,1),0),"")</f>
        <v/>
      </c>
      <c r="M32" s="1" t="str">
        <f>IF(SurvivalAnalysis[[#This Row],[Group]]="G",IF(MouseList[[#This Row],[Date of death]]&gt;0,IF(MouseList[[#This Row],[Censored?]]=TRUE,0,1),0),"")</f>
        <v/>
      </c>
      <c r="N32" s="1" t="str">
        <f>IF(SurvivalAnalysis[[#This Row],[Group]]="H",IF(MouseList[[#This Row],[Date of death]]&gt;0,IF(MouseList[[#This Row],[Censored?]]=TRUE,0,1),0),"")</f>
        <v/>
      </c>
      <c r="O32" s="1" t="str">
        <f>IF(SurvivalAnalysis[[#This Row],[Group]]="I",IF(MouseList[[#This Row],[Date of death]]&gt;0,IF(MouseList[[#This Row],[Censored?]]=TRUE,0,1),0),"")</f>
        <v/>
      </c>
      <c r="P32" s="1" t="str">
        <f>IF(SurvivalAnalysis[[#This Row],[Group]]="J",IF(MouseList[[#This Row],[Date of death]]&gt;0,IF(MouseList[[#This Row],[Censored?]]=TRUE,0,1),0),"")</f>
        <v/>
      </c>
      <c r="Q32" s="1"/>
    </row>
    <row r="33" spans="1:17" ht="12">
      <c r="A33" s="1">
        <v>32</v>
      </c>
      <c r="B33" s="1" t="str">
        <f>INDEX(MouseList[],MATCH(SurvivalAnalysis[[#This Row],['#]],MouseList[Mouse '#],0),MATCH(SurvivalAnalysis[[#Headers],[Sort '#]],MouseList[#Headers],0))</f>
        <v/>
      </c>
      <c r="C33" s="1" t="str">
        <f>IF(MouseList[[#This Row],[Exclude?]]=TRUE,"Excluded",IF(MouseList[[#This Row],[Group]]="","",MouseList[[#This Row],[Group]]))</f>
        <v/>
      </c>
      <c r="D33" s="1" t="str">
        <f>IF(SurvivalAnalysis[[#This Row],[Group]]="","",IF(MouseList[[#This Row],[Censored?]]=TRUE,"Yes","No"))</f>
        <v/>
      </c>
      <c r="E33" s="1">
        <f ca="1">IF(MouseList[[#This Row],[Exclude?]]=TRUE,"",IF(MouseList[[#This Row],[Initial BW]]="","",IF(MouseList[[#This Row],[Date of death]]="",TODAY()-'Basic Information'!$W$20,MouseList[[#This Row],[Date of death]]-'Basic Information'!$W$20)))</f>
        <v>60</v>
      </c>
      <c r="F33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33" s="1" t="str">
        <f>IF(SurvivalAnalysis[[#This Row],[Group]]="A",IF(MouseList[[#This Row],[Date of death]]&gt;0,IF(MouseList[[#This Row],[Censored?]]=TRUE,0,1),0),"")</f>
        <v/>
      </c>
      <c r="H33" s="1" t="str">
        <f>IF(SurvivalAnalysis[[#This Row],[Group]]="B",IF(MouseList[[#This Row],[Date of death]]&gt;0,IF(MouseList[[#This Row],[Censored?]]=TRUE,0,1),0),"")</f>
        <v/>
      </c>
      <c r="I33" s="1" t="str">
        <f>IF(SurvivalAnalysis[[#This Row],[Group]]="C",IF(MouseList[[#This Row],[Date of death]]&gt;0,IF(MouseList[[#This Row],[Censored?]]=TRUE,0,1),0),"")</f>
        <v/>
      </c>
      <c r="J33" s="1" t="str">
        <f>IF(SurvivalAnalysis[[#This Row],[Group]]="D",IF(MouseList[[#This Row],[Date of death]]&gt;0,IF(MouseList[[#This Row],[Censored?]]=TRUE,0,1),0),"")</f>
        <v/>
      </c>
      <c r="K33" s="1" t="str">
        <f>IF(SurvivalAnalysis[[#This Row],[Group]]="E",IF(MouseList[[#This Row],[Date of death]]&gt;0,IF(MouseList[[#This Row],[Censored?]]=TRUE,0,1),0),"")</f>
        <v/>
      </c>
      <c r="L33" s="1" t="str">
        <f>IF(SurvivalAnalysis[[#This Row],[Group]]="F",IF(MouseList[[#This Row],[Date of death]]&gt;0,IF(MouseList[[#This Row],[Censored?]]=TRUE,0,1),0),"")</f>
        <v/>
      </c>
      <c r="M33" s="1" t="str">
        <f>IF(SurvivalAnalysis[[#This Row],[Group]]="G",IF(MouseList[[#This Row],[Date of death]]&gt;0,IF(MouseList[[#This Row],[Censored?]]=TRUE,0,1),0),"")</f>
        <v/>
      </c>
      <c r="N33" s="1" t="str">
        <f>IF(SurvivalAnalysis[[#This Row],[Group]]="H",IF(MouseList[[#This Row],[Date of death]]&gt;0,IF(MouseList[[#This Row],[Censored?]]=TRUE,0,1),0),"")</f>
        <v/>
      </c>
      <c r="O33" s="1" t="str">
        <f>IF(SurvivalAnalysis[[#This Row],[Group]]="I",IF(MouseList[[#This Row],[Date of death]]&gt;0,IF(MouseList[[#This Row],[Censored?]]=TRUE,0,1),0),"")</f>
        <v/>
      </c>
      <c r="P33" s="1" t="str">
        <f>IF(SurvivalAnalysis[[#This Row],[Group]]="J",IF(MouseList[[#This Row],[Date of death]]&gt;0,IF(MouseList[[#This Row],[Censored?]]=TRUE,0,1),0),"")</f>
        <v/>
      </c>
      <c r="Q33" s="1"/>
    </row>
    <row r="34" spans="1:17" ht="12">
      <c r="A34" s="1">
        <v>33</v>
      </c>
      <c r="B34" s="1" t="str">
        <f>INDEX(MouseList[],MATCH(SurvivalAnalysis[[#This Row],['#]],MouseList[Mouse '#],0),MATCH(SurvivalAnalysis[[#Headers],[Sort '#]],MouseList[#Headers],0))</f>
        <v/>
      </c>
      <c r="C34" s="1" t="str">
        <f>IF(MouseList[[#This Row],[Exclude?]]=TRUE,"Excluded",IF(MouseList[[#This Row],[Group]]="","",MouseList[[#This Row],[Group]]))</f>
        <v/>
      </c>
      <c r="D34" s="1" t="str">
        <f>IF(SurvivalAnalysis[[#This Row],[Group]]="","",IF(MouseList[[#This Row],[Censored?]]=TRUE,"Yes","No"))</f>
        <v/>
      </c>
      <c r="E34" s="1">
        <f ca="1">IF(MouseList[[#This Row],[Exclude?]]=TRUE,"",IF(MouseList[[#This Row],[Initial BW]]="","",IF(MouseList[[#This Row],[Date of death]]="",TODAY()-'Basic Information'!$W$20,MouseList[[#This Row],[Date of death]]-'Basic Information'!$W$20)))</f>
        <v>60</v>
      </c>
      <c r="F34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34" s="1" t="str">
        <f>IF(SurvivalAnalysis[[#This Row],[Group]]="A",IF(MouseList[[#This Row],[Date of death]]&gt;0,IF(MouseList[[#This Row],[Censored?]]=TRUE,0,1),0),"")</f>
        <v/>
      </c>
      <c r="H34" s="1" t="str">
        <f>IF(SurvivalAnalysis[[#This Row],[Group]]="B",IF(MouseList[[#This Row],[Date of death]]&gt;0,IF(MouseList[[#This Row],[Censored?]]=TRUE,0,1),0),"")</f>
        <v/>
      </c>
      <c r="I34" s="1" t="str">
        <f>IF(SurvivalAnalysis[[#This Row],[Group]]="C",IF(MouseList[[#This Row],[Date of death]]&gt;0,IF(MouseList[[#This Row],[Censored?]]=TRUE,0,1),0),"")</f>
        <v/>
      </c>
      <c r="J34" s="1" t="str">
        <f>IF(SurvivalAnalysis[[#This Row],[Group]]="D",IF(MouseList[[#This Row],[Date of death]]&gt;0,IF(MouseList[[#This Row],[Censored?]]=TRUE,0,1),0),"")</f>
        <v/>
      </c>
      <c r="K34" s="1" t="str">
        <f>IF(SurvivalAnalysis[[#This Row],[Group]]="E",IF(MouseList[[#This Row],[Date of death]]&gt;0,IF(MouseList[[#This Row],[Censored?]]=TRUE,0,1),0),"")</f>
        <v/>
      </c>
      <c r="L34" s="1" t="str">
        <f>IF(SurvivalAnalysis[[#This Row],[Group]]="F",IF(MouseList[[#This Row],[Date of death]]&gt;0,IF(MouseList[[#This Row],[Censored?]]=TRUE,0,1),0),"")</f>
        <v/>
      </c>
      <c r="M34" s="1" t="str">
        <f>IF(SurvivalAnalysis[[#This Row],[Group]]="G",IF(MouseList[[#This Row],[Date of death]]&gt;0,IF(MouseList[[#This Row],[Censored?]]=TRUE,0,1),0),"")</f>
        <v/>
      </c>
      <c r="N34" s="1" t="str">
        <f>IF(SurvivalAnalysis[[#This Row],[Group]]="H",IF(MouseList[[#This Row],[Date of death]]&gt;0,IF(MouseList[[#This Row],[Censored?]]=TRUE,0,1),0),"")</f>
        <v/>
      </c>
      <c r="O34" s="1" t="str">
        <f>IF(SurvivalAnalysis[[#This Row],[Group]]="I",IF(MouseList[[#This Row],[Date of death]]&gt;0,IF(MouseList[[#This Row],[Censored?]]=TRUE,0,1),0),"")</f>
        <v/>
      </c>
      <c r="P34" s="1" t="str">
        <f>IF(SurvivalAnalysis[[#This Row],[Group]]="J",IF(MouseList[[#This Row],[Date of death]]&gt;0,IF(MouseList[[#This Row],[Censored?]]=TRUE,0,1),0),"")</f>
        <v/>
      </c>
      <c r="Q34" s="1"/>
    </row>
    <row r="35" spans="1:17" ht="12">
      <c r="A35" s="1">
        <v>34</v>
      </c>
      <c r="B35" s="1" t="str">
        <f>INDEX(MouseList[],MATCH(SurvivalAnalysis[[#This Row],['#]],MouseList[Mouse '#],0),MATCH(SurvivalAnalysis[[#Headers],[Sort '#]],MouseList[#Headers],0))</f>
        <v/>
      </c>
      <c r="C35" s="1" t="str">
        <f>IF(MouseList[[#This Row],[Exclude?]]=TRUE,"Excluded",IF(MouseList[[#This Row],[Group]]="","",MouseList[[#This Row],[Group]]))</f>
        <v/>
      </c>
      <c r="D35" s="1" t="str">
        <f>IF(SurvivalAnalysis[[#This Row],[Group]]="","",IF(MouseList[[#This Row],[Censored?]]=TRUE,"Yes","No"))</f>
        <v/>
      </c>
      <c r="E35" s="1">
        <f ca="1">IF(MouseList[[#This Row],[Exclude?]]=TRUE,"",IF(MouseList[[#This Row],[Initial BW]]="","",IF(MouseList[[#This Row],[Date of death]]="",TODAY()-'Basic Information'!$W$20,MouseList[[#This Row],[Date of death]]-'Basic Information'!$W$20)))</f>
        <v>60</v>
      </c>
      <c r="F35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35" s="1" t="str">
        <f>IF(SurvivalAnalysis[[#This Row],[Group]]="A",IF(MouseList[[#This Row],[Date of death]]&gt;0,IF(MouseList[[#This Row],[Censored?]]=TRUE,0,1),0),"")</f>
        <v/>
      </c>
      <c r="H35" s="1" t="str">
        <f>IF(SurvivalAnalysis[[#This Row],[Group]]="B",IF(MouseList[[#This Row],[Date of death]]&gt;0,IF(MouseList[[#This Row],[Censored?]]=TRUE,0,1),0),"")</f>
        <v/>
      </c>
      <c r="I35" s="1" t="str">
        <f>IF(SurvivalAnalysis[[#This Row],[Group]]="C",IF(MouseList[[#This Row],[Date of death]]&gt;0,IF(MouseList[[#This Row],[Censored?]]=TRUE,0,1),0),"")</f>
        <v/>
      </c>
      <c r="J35" s="1" t="str">
        <f>IF(SurvivalAnalysis[[#This Row],[Group]]="D",IF(MouseList[[#This Row],[Date of death]]&gt;0,IF(MouseList[[#This Row],[Censored?]]=TRUE,0,1),0),"")</f>
        <v/>
      </c>
      <c r="K35" s="1" t="str">
        <f>IF(SurvivalAnalysis[[#This Row],[Group]]="E",IF(MouseList[[#This Row],[Date of death]]&gt;0,IF(MouseList[[#This Row],[Censored?]]=TRUE,0,1),0),"")</f>
        <v/>
      </c>
      <c r="L35" s="1" t="str">
        <f>IF(SurvivalAnalysis[[#This Row],[Group]]="F",IF(MouseList[[#This Row],[Date of death]]&gt;0,IF(MouseList[[#This Row],[Censored?]]=TRUE,0,1),0),"")</f>
        <v/>
      </c>
      <c r="M35" s="1" t="str">
        <f>IF(SurvivalAnalysis[[#This Row],[Group]]="G",IF(MouseList[[#This Row],[Date of death]]&gt;0,IF(MouseList[[#This Row],[Censored?]]=TRUE,0,1),0),"")</f>
        <v/>
      </c>
      <c r="N35" s="1" t="str">
        <f>IF(SurvivalAnalysis[[#This Row],[Group]]="H",IF(MouseList[[#This Row],[Date of death]]&gt;0,IF(MouseList[[#This Row],[Censored?]]=TRUE,0,1),0),"")</f>
        <v/>
      </c>
      <c r="O35" s="1" t="str">
        <f>IF(SurvivalAnalysis[[#This Row],[Group]]="I",IF(MouseList[[#This Row],[Date of death]]&gt;0,IF(MouseList[[#This Row],[Censored?]]=TRUE,0,1),0),"")</f>
        <v/>
      </c>
      <c r="P35" s="1" t="str">
        <f>IF(SurvivalAnalysis[[#This Row],[Group]]="J",IF(MouseList[[#This Row],[Date of death]]&gt;0,IF(MouseList[[#This Row],[Censored?]]=TRUE,0,1),0),"")</f>
        <v/>
      </c>
      <c r="Q35" s="1"/>
    </row>
    <row r="36" spans="1:17" ht="12">
      <c r="A36" s="1">
        <v>35</v>
      </c>
      <c r="B36" s="1" t="str">
        <f>INDEX(MouseList[],MATCH(SurvivalAnalysis[[#This Row],['#]],MouseList[Mouse '#],0),MATCH(SurvivalAnalysis[[#Headers],[Sort '#]],MouseList[#Headers],0))</f>
        <v/>
      </c>
      <c r="C36" s="1" t="str">
        <f>IF(MouseList[[#This Row],[Exclude?]]=TRUE,"Excluded",IF(MouseList[[#This Row],[Group]]="","",MouseList[[#This Row],[Group]]))</f>
        <v/>
      </c>
      <c r="D36" s="1" t="str">
        <f>IF(SurvivalAnalysis[[#This Row],[Group]]="","",IF(MouseList[[#This Row],[Censored?]]=TRUE,"Yes","No"))</f>
        <v/>
      </c>
      <c r="E36" s="1">
        <f ca="1">IF(MouseList[[#This Row],[Exclude?]]=TRUE,"",IF(MouseList[[#This Row],[Initial BW]]="","",IF(MouseList[[#This Row],[Date of death]]="",TODAY()-'Basic Information'!$W$20,MouseList[[#This Row],[Date of death]]-'Basic Information'!$W$20)))</f>
        <v>60</v>
      </c>
      <c r="F36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36" s="1" t="str">
        <f>IF(SurvivalAnalysis[[#This Row],[Group]]="A",IF(MouseList[[#This Row],[Date of death]]&gt;0,IF(MouseList[[#This Row],[Censored?]]=TRUE,0,1),0),"")</f>
        <v/>
      </c>
      <c r="H36" s="1" t="str">
        <f>IF(SurvivalAnalysis[[#This Row],[Group]]="B",IF(MouseList[[#This Row],[Date of death]]&gt;0,IF(MouseList[[#This Row],[Censored?]]=TRUE,0,1),0),"")</f>
        <v/>
      </c>
      <c r="I36" s="1" t="str">
        <f>IF(SurvivalAnalysis[[#This Row],[Group]]="C",IF(MouseList[[#This Row],[Date of death]]&gt;0,IF(MouseList[[#This Row],[Censored?]]=TRUE,0,1),0),"")</f>
        <v/>
      </c>
      <c r="J36" s="1" t="str">
        <f>IF(SurvivalAnalysis[[#This Row],[Group]]="D",IF(MouseList[[#This Row],[Date of death]]&gt;0,IF(MouseList[[#This Row],[Censored?]]=TRUE,0,1),0),"")</f>
        <v/>
      </c>
      <c r="K36" s="1" t="str">
        <f>IF(SurvivalAnalysis[[#This Row],[Group]]="E",IF(MouseList[[#This Row],[Date of death]]&gt;0,IF(MouseList[[#This Row],[Censored?]]=TRUE,0,1),0),"")</f>
        <v/>
      </c>
      <c r="L36" s="1" t="str">
        <f>IF(SurvivalAnalysis[[#This Row],[Group]]="F",IF(MouseList[[#This Row],[Date of death]]&gt;0,IF(MouseList[[#This Row],[Censored?]]=TRUE,0,1),0),"")</f>
        <v/>
      </c>
      <c r="M36" s="1" t="str">
        <f>IF(SurvivalAnalysis[[#This Row],[Group]]="G",IF(MouseList[[#This Row],[Date of death]]&gt;0,IF(MouseList[[#This Row],[Censored?]]=TRUE,0,1),0),"")</f>
        <v/>
      </c>
      <c r="N36" s="1" t="str">
        <f>IF(SurvivalAnalysis[[#This Row],[Group]]="H",IF(MouseList[[#This Row],[Date of death]]&gt;0,IF(MouseList[[#This Row],[Censored?]]=TRUE,0,1),0),"")</f>
        <v/>
      </c>
      <c r="O36" s="1" t="str">
        <f>IF(SurvivalAnalysis[[#This Row],[Group]]="I",IF(MouseList[[#This Row],[Date of death]]&gt;0,IF(MouseList[[#This Row],[Censored?]]=TRUE,0,1),0),"")</f>
        <v/>
      </c>
      <c r="P36" s="1" t="str">
        <f>IF(SurvivalAnalysis[[#This Row],[Group]]="J",IF(MouseList[[#This Row],[Date of death]]&gt;0,IF(MouseList[[#This Row],[Censored?]]=TRUE,0,1),0),"")</f>
        <v/>
      </c>
      <c r="Q36" s="1"/>
    </row>
    <row r="37" spans="1:17" ht="12">
      <c r="A37" s="1">
        <v>36</v>
      </c>
      <c r="B37" s="1" t="str">
        <f>INDEX(MouseList[],MATCH(SurvivalAnalysis[[#This Row],['#]],MouseList[Mouse '#],0),MATCH(SurvivalAnalysis[[#Headers],[Sort '#]],MouseList[#Headers],0))</f>
        <v/>
      </c>
      <c r="C37" s="1" t="str">
        <f>IF(MouseList[[#This Row],[Exclude?]]=TRUE,"Excluded",IF(MouseList[[#This Row],[Group]]="","",MouseList[[#This Row],[Group]]))</f>
        <v/>
      </c>
      <c r="D37" s="1" t="str">
        <f>IF(SurvivalAnalysis[[#This Row],[Group]]="","",IF(MouseList[[#This Row],[Censored?]]=TRUE,"Yes","No"))</f>
        <v/>
      </c>
      <c r="E37" s="1">
        <f ca="1">IF(MouseList[[#This Row],[Exclude?]]=TRUE,"",IF(MouseList[[#This Row],[Initial BW]]="","",IF(MouseList[[#This Row],[Date of death]]="",TODAY()-'Basic Information'!$W$20,MouseList[[#This Row],[Date of death]]-'Basic Information'!$W$20)))</f>
        <v>60</v>
      </c>
      <c r="F37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37" s="1" t="str">
        <f>IF(SurvivalAnalysis[[#This Row],[Group]]="A",IF(MouseList[[#This Row],[Date of death]]&gt;0,IF(MouseList[[#This Row],[Censored?]]=TRUE,0,1),0),"")</f>
        <v/>
      </c>
      <c r="H37" s="1" t="str">
        <f>IF(SurvivalAnalysis[[#This Row],[Group]]="B",IF(MouseList[[#This Row],[Date of death]]&gt;0,IF(MouseList[[#This Row],[Censored?]]=TRUE,0,1),0),"")</f>
        <v/>
      </c>
      <c r="I37" s="1" t="str">
        <f>IF(SurvivalAnalysis[[#This Row],[Group]]="C",IF(MouseList[[#This Row],[Date of death]]&gt;0,IF(MouseList[[#This Row],[Censored?]]=TRUE,0,1),0),"")</f>
        <v/>
      </c>
      <c r="J37" s="1" t="str">
        <f>IF(SurvivalAnalysis[[#This Row],[Group]]="D",IF(MouseList[[#This Row],[Date of death]]&gt;0,IF(MouseList[[#This Row],[Censored?]]=TRUE,0,1),0),"")</f>
        <v/>
      </c>
      <c r="K37" s="1" t="str">
        <f>IF(SurvivalAnalysis[[#This Row],[Group]]="E",IF(MouseList[[#This Row],[Date of death]]&gt;0,IF(MouseList[[#This Row],[Censored?]]=TRUE,0,1),0),"")</f>
        <v/>
      </c>
      <c r="L37" s="1" t="str">
        <f>IF(SurvivalAnalysis[[#This Row],[Group]]="F",IF(MouseList[[#This Row],[Date of death]]&gt;0,IF(MouseList[[#This Row],[Censored?]]=TRUE,0,1),0),"")</f>
        <v/>
      </c>
      <c r="M37" s="1" t="str">
        <f>IF(SurvivalAnalysis[[#This Row],[Group]]="G",IF(MouseList[[#This Row],[Date of death]]&gt;0,IF(MouseList[[#This Row],[Censored?]]=TRUE,0,1),0),"")</f>
        <v/>
      </c>
      <c r="N37" s="1" t="str">
        <f>IF(SurvivalAnalysis[[#This Row],[Group]]="H",IF(MouseList[[#This Row],[Date of death]]&gt;0,IF(MouseList[[#This Row],[Censored?]]=TRUE,0,1),0),"")</f>
        <v/>
      </c>
      <c r="O37" s="1" t="str">
        <f>IF(SurvivalAnalysis[[#This Row],[Group]]="I",IF(MouseList[[#This Row],[Date of death]]&gt;0,IF(MouseList[[#This Row],[Censored?]]=TRUE,0,1),0),"")</f>
        <v/>
      </c>
      <c r="P37" s="1" t="str">
        <f>IF(SurvivalAnalysis[[#This Row],[Group]]="J",IF(MouseList[[#This Row],[Date of death]]&gt;0,IF(MouseList[[#This Row],[Censored?]]=TRUE,0,1),0),"")</f>
        <v/>
      </c>
      <c r="Q37" s="1"/>
    </row>
    <row r="38" spans="1:17" ht="12">
      <c r="A38" s="1">
        <v>37</v>
      </c>
      <c r="B38" s="1" t="str">
        <f>INDEX(MouseList[],MATCH(SurvivalAnalysis[[#This Row],['#]],MouseList[Mouse '#],0),MATCH(SurvivalAnalysis[[#Headers],[Sort '#]],MouseList[#Headers],0))</f>
        <v/>
      </c>
      <c r="C38" s="1" t="str">
        <f>IF(MouseList[[#This Row],[Exclude?]]=TRUE,"Excluded",IF(MouseList[[#This Row],[Group]]="","",MouseList[[#This Row],[Group]]))</f>
        <v/>
      </c>
      <c r="D38" s="1" t="str">
        <f>IF(SurvivalAnalysis[[#This Row],[Group]]="","",IF(MouseList[[#This Row],[Censored?]]=TRUE,"Yes","No"))</f>
        <v/>
      </c>
      <c r="E38" s="1">
        <f ca="1">IF(MouseList[[#This Row],[Exclude?]]=TRUE,"",IF(MouseList[[#This Row],[Initial BW]]="","",IF(MouseList[[#This Row],[Date of death]]="",TODAY()-'Basic Information'!$W$20,MouseList[[#This Row],[Date of death]]-'Basic Information'!$W$20)))</f>
        <v>60</v>
      </c>
      <c r="F38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38" s="1" t="str">
        <f>IF(SurvivalAnalysis[[#This Row],[Group]]="A",IF(MouseList[[#This Row],[Date of death]]&gt;0,IF(MouseList[[#This Row],[Censored?]]=TRUE,0,1),0),"")</f>
        <v/>
      </c>
      <c r="H38" s="1" t="str">
        <f>IF(SurvivalAnalysis[[#This Row],[Group]]="B",IF(MouseList[[#This Row],[Date of death]]&gt;0,IF(MouseList[[#This Row],[Censored?]]=TRUE,0,1),0),"")</f>
        <v/>
      </c>
      <c r="I38" s="1" t="str">
        <f>IF(SurvivalAnalysis[[#This Row],[Group]]="C",IF(MouseList[[#This Row],[Date of death]]&gt;0,IF(MouseList[[#This Row],[Censored?]]=TRUE,0,1),0),"")</f>
        <v/>
      </c>
      <c r="J38" s="1" t="str">
        <f>IF(SurvivalAnalysis[[#This Row],[Group]]="D",IF(MouseList[[#This Row],[Date of death]]&gt;0,IF(MouseList[[#This Row],[Censored?]]=TRUE,0,1),0),"")</f>
        <v/>
      </c>
      <c r="K38" s="1" t="str">
        <f>IF(SurvivalAnalysis[[#This Row],[Group]]="E",IF(MouseList[[#This Row],[Date of death]]&gt;0,IF(MouseList[[#This Row],[Censored?]]=TRUE,0,1),0),"")</f>
        <v/>
      </c>
      <c r="L38" s="1" t="str">
        <f>IF(SurvivalAnalysis[[#This Row],[Group]]="F",IF(MouseList[[#This Row],[Date of death]]&gt;0,IF(MouseList[[#This Row],[Censored?]]=TRUE,0,1),0),"")</f>
        <v/>
      </c>
      <c r="M38" s="1" t="str">
        <f>IF(SurvivalAnalysis[[#This Row],[Group]]="G",IF(MouseList[[#This Row],[Date of death]]&gt;0,IF(MouseList[[#This Row],[Censored?]]=TRUE,0,1),0),"")</f>
        <v/>
      </c>
      <c r="N38" s="1" t="str">
        <f>IF(SurvivalAnalysis[[#This Row],[Group]]="H",IF(MouseList[[#This Row],[Date of death]]&gt;0,IF(MouseList[[#This Row],[Censored?]]=TRUE,0,1),0),"")</f>
        <v/>
      </c>
      <c r="O38" s="1" t="str">
        <f>IF(SurvivalAnalysis[[#This Row],[Group]]="I",IF(MouseList[[#This Row],[Date of death]]&gt;0,IF(MouseList[[#This Row],[Censored?]]=TRUE,0,1),0),"")</f>
        <v/>
      </c>
      <c r="P38" s="1" t="str">
        <f>IF(SurvivalAnalysis[[#This Row],[Group]]="J",IF(MouseList[[#This Row],[Date of death]]&gt;0,IF(MouseList[[#This Row],[Censored?]]=TRUE,0,1),0),"")</f>
        <v/>
      </c>
      <c r="Q38" s="1"/>
    </row>
    <row r="39" spans="1:17" ht="12">
      <c r="A39" s="1">
        <v>38</v>
      </c>
      <c r="B39" s="1" t="str">
        <f>INDEX(MouseList[],MATCH(SurvivalAnalysis[[#This Row],['#]],MouseList[Mouse '#],0),MATCH(SurvivalAnalysis[[#Headers],[Sort '#]],MouseList[#Headers],0))</f>
        <v/>
      </c>
      <c r="C39" s="1" t="str">
        <f>IF(MouseList[[#This Row],[Exclude?]]=TRUE,"Excluded",IF(MouseList[[#This Row],[Group]]="","",MouseList[[#This Row],[Group]]))</f>
        <v/>
      </c>
      <c r="D39" s="1" t="str">
        <f>IF(SurvivalAnalysis[[#This Row],[Group]]="","",IF(MouseList[[#This Row],[Censored?]]=TRUE,"Yes","No"))</f>
        <v/>
      </c>
      <c r="E39" s="1">
        <f ca="1">IF(MouseList[[#This Row],[Exclude?]]=TRUE,"",IF(MouseList[[#This Row],[Initial BW]]="","",IF(MouseList[[#This Row],[Date of death]]="",TODAY()-'Basic Information'!$W$20,MouseList[[#This Row],[Date of death]]-'Basic Information'!$W$20)))</f>
        <v>60</v>
      </c>
      <c r="F39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39" s="1" t="str">
        <f>IF(SurvivalAnalysis[[#This Row],[Group]]="A",IF(MouseList[[#This Row],[Date of death]]&gt;0,IF(MouseList[[#This Row],[Censored?]]=TRUE,0,1),0),"")</f>
        <v/>
      </c>
      <c r="H39" s="1" t="str">
        <f>IF(SurvivalAnalysis[[#This Row],[Group]]="B",IF(MouseList[[#This Row],[Date of death]]&gt;0,IF(MouseList[[#This Row],[Censored?]]=TRUE,0,1),0),"")</f>
        <v/>
      </c>
      <c r="I39" s="1" t="str">
        <f>IF(SurvivalAnalysis[[#This Row],[Group]]="C",IF(MouseList[[#This Row],[Date of death]]&gt;0,IF(MouseList[[#This Row],[Censored?]]=TRUE,0,1),0),"")</f>
        <v/>
      </c>
      <c r="J39" s="1" t="str">
        <f>IF(SurvivalAnalysis[[#This Row],[Group]]="D",IF(MouseList[[#This Row],[Date of death]]&gt;0,IF(MouseList[[#This Row],[Censored?]]=TRUE,0,1),0),"")</f>
        <v/>
      </c>
      <c r="K39" s="1" t="str">
        <f>IF(SurvivalAnalysis[[#This Row],[Group]]="E",IF(MouseList[[#This Row],[Date of death]]&gt;0,IF(MouseList[[#This Row],[Censored?]]=TRUE,0,1),0),"")</f>
        <v/>
      </c>
      <c r="L39" s="1" t="str">
        <f>IF(SurvivalAnalysis[[#This Row],[Group]]="F",IF(MouseList[[#This Row],[Date of death]]&gt;0,IF(MouseList[[#This Row],[Censored?]]=TRUE,0,1),0),"")</f>
        <v/>
      </c>
      <c r="M39" s="1" t="str">
        <f>IF(SurvivalAnalysis[[#This Row],[Group]]="G",IF(MouseList[[#This Row],[Date of death]]&gt;0,IF(MouseList[[#This Row],[Censored?]]=TRUE,0,1),0),"")</f>
        <v/>
      </c>
      <c r="N39" s="1" t="str">
        <f>IF(SurvivalAnalysis[[#This Row],[Group]]="H",IF(MouseList[[#This Row],[Date of death]]&gt;0,IF(MouseList[[#This Row],[Censored?]]=TRUE,0,1),0),"")</f>
        <v/>
      </c>
      <c r="O39" s="1" t="str">
        <f>IF(SurvivalAnalysis[[#This Row],[Group]]="I",IF(MouseList[[#This Row],[Date of death]]&gt;0,IF(MouseList[[#This Row],[Censored?]]=TRUE,0,1),0),"")</f>
        <v/>
      </c>
      <c r="P39" s="1" t="str">
        <f>IF(SurvivalAnalysis[[#This Row],[Group]]="J",IF(MouseList[[#This Row],[Date of death]]&gt;0,IF(MouseList[[#This Row],[Censored?]]=TRUE,0,1),0),"")</f>
        <v/>
      </c>
      <c r="Q39" s="1"/>
    </row>
    <row r="40" spans="1:17" ht="12">
      <c r="A40" s="1">
        <v>39</v>
      </c>
      <c r="B40" s="1" t="str">
        <f>INDEX(MouseList[],MATCH(SurvivalAnalysis[[#This Row],['#]],MouseList[Mouse '#],0),MATCH(SurvivalAnalysis[[#Headers],[Sort '#]],MouseList[#Headers],0))</f>
        <v/>
      </c>
      <c r="C40" s="1" t="str">
        <f>IF(MouseList[[#This Row],[Exclude?]]=TRUE,"Excluded",IF(MouseList[[#This Row],[Group]]="","",MouseList[[#This Row],[Group]]))</f>
        <v/>
      </c>
      <c r="D40" s="1" t="str">
        <f>IF(SurvivalAnalysis[[#This Row],[Group]]="","",IF(MouseList[[#This Row],[Censored?]]=TRUE,"Yes","No"))</f>
        <v/>
      </c>
      <c r="E40" s="1">
        <f ca="1">IF(MouseList[[#This Row],[Exclude?]]=TRUE,"",IF(MouseList[[#This Row],[Initial BW]]="","",IF(MouseList[[#This Row],[Date of death]]="",TODAY()-'Basic Information'!$W$20,MouseList[[#This Row],[Date of death]]-'Basic Information'!$W$20)))</f>
        <v>60</v>
      </c>
      <c r="F40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40" s="1" t="str">
        <f>IF(SurvivalAnalysis[[#This Row],[Group]]="A",IF(MouseList[[#This Row],[Date of death]]&gt;0,IF(MouseList[[#This Row],[Censored?]]=TRUE,0,1),0),"")</f>
        <v/>
      </c>
      <c r="H40" s="1" t="str">
        <f>IF(SurvivalAnalysis[[#This Row],[Group]]="B",IF(MouseList[[#This Row],[Date of death]]&gt;0,IF(MouseList[[#This Row],[Censored?]]=TRUE,0,1),0),"")</f>
        <v/>
      </c>
      <c r="I40" s="1" t="str">
        <f>IF(SurvivalAnalysis[[#This Row],[Group]]="C",IF(MouseList[[#This Row],[Date of death]]&gt;0,IF(MouseList[[#This Row],[Censored?]]=TRUE,0,1),0),"")</f>
        <v/>
      </c>
      <c r="J40" s="1" t="str">
        <f>IF(SurvivalAnalysis[[#This Row],[Group]]="D",IF(MouseList[[#This Row],[Date of death]]&gt;0,IF(MouseList[[#This Row],[Censored?]]=TRUE,0,1),0),"")</f>
        <v/>
      </c>
      <c r="K40" s="1" t="str">
        <f>IF(SurvivalAnalysis[[#This Row],[Group]]="E",IF(MouseList[[#This Row],[Date of death]]&gt;0,IF(MouseList[[#This Row],[Censored?]]=TRUE,0,1),0),"")</f>
        <v/>
      </c>
      <c r="L40" s="1" t="str">
        <f>IF(SurvivalAnalysis[[#This Row],[Group]]="F",IF(MouseList[[#This Row],[Date of death]]&gt;0,IF(MouseList[[#This Row],[Censored?]]=TRUE,0,1),0),"")</f>
        <v/>
      </c>
      <c r="M40" s="1" t="str">
        <f>IF(SurvivalAnalysis[[#This Row],[Group]]="G",IF(MouseList[[#This Row],[Date of death]]&gt;0,IF(MouseList[[#This Row],[Censored?]]=TRUE,0,1),0),"")</f>
        <v/>
      </c>
      <c r="N40" s="1" t="str">
        <f>IF(SurvivalAnalysis[[#This Row],[Group]]="H",IF(MouseList[[#This Row],[Date of death]]&gt;0,IF(MouseList[[#This Row],[Censored?]]=TRUE,0,1),0),"")</f>
        <v/>
      </c>
      <c r="O40" s="1" t="str">
        <f>IF(SurvivalAnalysis[[#This Row],[Group]]="I",IF(MouseList[[#This Row],[Date of death]]&gt;0,IF(MouseList[[#This Row],[Censored?]]=TRUE,0,1),0),"")</f>
        <v/>
      </c>
      <c r="P40" s="1" t="str">
        <f>IF(SurvivalAnalysis[[#This Row],[Group]]="J",IF(MouseList[[#This Row],[Date of death]]&gt;0,IF(MouseList[[#This Row],[Censored?]]=TRUE,0,1),0),"")</f>
        <v/>
      </c>
      <c r="Q40" s="1"/>
    </row>
    <row r="41" spans="1:17" ht="12">
      <c r="A41" s="1">
        <v>40</v>
      </c>
      <c r="B41" s="1" t="str">
        <f>INDEX(MouseList[],MATCH(SurvivalAnalysis[[#This Row],['#]],MouseList[Mouse '#],0),MATCH(SurvivalAnalysis[[#Headers],[Sort '#]],MouseList[#Headers],0))</f>
        <v/>
      </c>
      <c r="C41" s="1" t="str">
        <f>IF(MouseList[[#This Row],[Exclude?]]=TRUE,"Excluded",IF(MouseList[[#This Row],[Group]]="","",MouseList[[#This Row],[Group]]))</f>
        <v/>
      </c>
      <c r="D41" s="1" t="str">
        <f>IF(SurvivalAnalysis[[#This Row],[Group]]="","",IF(MouseList[[#This Row],[Censored?]]=TRUE,"Yes","No"))</f>
        <v/>
      </c>
      <c r="E41" s="1">
        <f ca="1">IF(MouseList[[#This Row],[Exclude?]]=TRUE,"",IF(MouseList[[#This Row],[Initial BW]]="","",IF(MouseList[[#This Row],[Date of death]]="",TODAY()-'Basic Information'!$W$20,MouseList[[#This Row],[Date of death]]-'Basic Information'!$W$20)))</f>
        <v>60</v>
      </c>
      <c r="F41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41" s="1" t="str">
        <f>IF(SurvivalAnalysis[[#This Row],[Group]]="A",IF(MouseList[[#This Row],[Date of death]]&gt;0,IF(MouseList[[#This Row],[Censored?]]=TRUE,0,1),0),"")</f>
        <v/>
      </c>
      <c r="H41" s="1" t="str">
        <f>IF(SurvivalAnalysis[[#This Row],[Group]]="B",IF(MouseList[[#This Row],[Date of death]]&gt;0,IF(MouseList[[#This Row],[Censored?]]=TRUE,0,1),0),"")</f>
        <v/>
      </c>
      <c r="I41" s="1" t="str">
        <f>IF(SurvivalAnalysis[[#This Row],[Group]]="C",IF(MouseList[[#This Row],[Date of death]]&gt;0,IF(MouseList[[#This Row],[Censored?]]=TRUE,0,1),0),"")</f>
        <v/>
      </c>
      <c r="J41" s="1" t="str">
        <f>IF(SurvivalAnalysis[[#This Row],[Group]]="D",IF(MouseList[[#This Row],[Date of death]]&gt;0,IF(MouseList[[#This Row],[Censored?]]=TRUE,0,1),0),"")</f>
        <v/>
      </c>
      <c r="K41" s="1" t="str">
        <f>IF(SurvivalAnalysis[[#This Row],[Group]]="E",IF(MouseList[[#This Row],[Date of death]]&gt;0,IF(MouseList[[#This Row],[Censored?]]=TRUE,0,1),0),"")</f>
        <v/>
      </c>
      <c r="L41" s="1" t="str">
        <f>IF(SurvivalAnalysis[[#This Row],[Group]]="F",IF(MouseList[[#This Row],[Date of death]]&gt;0,IF(MouseList[[#This Row],[Censored?]]=TRUE,0,1),0),"")</f>
        <v/>
      </c>
      <c r="M41" s="1" t="str">
        <f>IF(SurvivalAnalysis[[#This Row],[Group]]="G",IF(MouseList[[#This Row],[Date of death]]&gt;0,IF(MouseList[[#This Row],[Censored?]]=TRUE,0,1),0),"")</f>
        <v/>
      </c>
      <c r="N41" s="1" t="str">
        <f>IF(SurvivalAnalysis[[#This Row],[Group]]="H",IF(MouseList[[#This Row],[Date of death]]&gt;0,IF(MouseList[[#This Row],[Censored?]]=TRUE,0,1),0),"")</f>
        <v/>
      </c>
      <c r="O41" s="1" t="str">
        <f>IF(SurvivalAnalysis[[#This Row],[Group]]="I",IF(MouseList[[#This Row],[Date of death]]&gt;0,IF(MouseList[[#This Row],[Censored?]]=TRUE,0,1),0),"")</f>
        <v/>
      </c>
      <c r="P41" s="1" t="str">
        <f>IF(SurvivalAnalysis[[#This Row],[Group]]="J",IF(MouseList[[#This Row],[Date of death]]&gt;0,IF(MouseList[[#This Row],[Censored?]]=TRUE,0,1),0),"")</f>
        <v/>
      </c>
      <c r="Q41" s="1"/>
    </row>
    <row r="42" spans="1:17" ht="12">
      <c r="A42" s="1">
        <v>41</v>
      </c>
      <c r="B42" s="1" t="str">
        <f>INDEX(MouseList[],MATCH(SurvivalAnalysis[[#This Row],['#]],MouseList[Mouse '#],0),MATCH(SurvivalAnalysis[[#Headers],[Sort '#]],MouseList[#Headers],0))</f>
        <v/>
      </c>
      <c r="C42" s="1" t="str">
        <f>IF(MouseList[[#This Row],[Exclude?]]=TRUE,"Excluded",IF(MouseList[[#This Row],[Group]]="","",MouseList[[#This Row],[Group]]))</f>
        <v/>
      </c>
      <c r="D42" s="1" t="str">
        <f>IF(SurvivalAnalysis[[#This Row],[Group]]="","",IF(MouseList[[#This Row],[Censored?]]=TRUE,"Yes","No"))</f>
        <v/>
      </c>
      <c r="E42" s="1">
        <f ca="1">IF(MouseList[[#This Row],[Exclude?]]=TRUE,"",IF(MouseList[[#This Row],[Initial BW]]="","",IF(MouseList[[#This Row],[Date of death]]="",TODAY()-'Basic Information'!$W$20,MouseList[[#This Row],[Date of death]]-'Basic Information'!$W$20)))</f>
        <v>60</v>
      </c>
      <c r="F42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42" s="1" t="str">
        <f>IF(SurvivalAnalysis[[#This Row],[Group]]="A",IF(MouseList[[#This Row],[Date of death]]&gt;0,IF(MouseList[[#This Row],[Censored?]]=TRUE,0,1),0),"")</f>
        <v/>
      </c>
      <c r="H42" s="1" t="str">
        <f>IF(SurvivalAnalysis[[#This Row],[Group]]="B",IF(MouseList[[#This Row],[Date of death]]&gt;0,IF(MouseList[[#This Row],[Censored?]]=TRUE,0,1),0),"")</f>
        <v/>
      </c>
      <c r="I42" s="1" t="str">
        <f>IF(SurvivalAnalysis[[#This Row],[Group]]="C",IF(MouseList[[#This Row],[Date of death]]&gt;0,IF(MouseList[[#This Row],[Censored?]]=TRUE,0,1),0),"")</f>
        <v/>
      </c>
      <c r="J42" s="1" t="str">
        <f>IF(SurvivalAnalysis[[#This Row],[Group]]="D",IF(MouseList[[#This Row],[Date of death]]&gt;0,IF(MouseList[[#This Row],[Censored?]]=TRUE,0,1),0),"")</f>
        <v/>
      </c>
      <c r="K42" s="1" t="str">
        <f>IF(SurvivalAnalysis[[#This Row],[Group]]="E",IF(MouseList[[#This Row],[Date of death]]&gt;0,IF(MouseList[[#This Row],[Censored?]]=TRUE,0,1),0),"")</f>
        <v/>
      </c>
      <c r="L42" s="1" t="str">
        <f>IF(SurvivalAnalysis[[#This Row],[Group]]="F",IF(MouseList[[#This Row],[Date of death]]&gt;0,IF(MouseList[[#This Row],[Censored?]]=TRUE,0,1),0),"")</f>
        <v/>
      </c>
      <c r="M42" s="1" t="str">
        <f>IF(SurvivalAnalysis[[#This Row],[Group]]="G",IF(MouseList[[#This Row],[Date of death]]&gt;0,IF(MouseList[[#This Row],[Censored?]]=TRUE,0,1),0),"")</f>
        <v/>
      </c>
      <c r="N42" s="1" t="str">
        <f>IF(SurvivalAnalysis[[#This Row],[Group]]="H",IF(MouseList[[#This Row],[Date of death]]&gt;0,IF(MouseList[[#This Row],[Censored?]]=TRUE,0,1),0),"")</f>
        <v/>
      </c>
      <c r="O42" s="1" t="str">
        <f>IF(SurvivalAnalysis[[#This Row],[Group]]="I",IF(MouseList[[#This Row],[Date of death]]&gt;0,IF(MouseList[[#This Row],[Censored?]]=TRUE,0,1),0),"")</f>
        <v/>
      </c>
      <c r="P42" s="1" t="str">
        <f>IF(SurvivalAnalysis[[#This Row],[Group]]="J",IF(MouseList[[#This Row],[Date of death]]&gt;0,IF(MouseList[[#This Row],[Censored?]]=TRUE,0,1),0),"")</f>
        <v/>
      </c>
      <c r="Q42" s="1"/>
    </row>
    <row r="43" spans="1:17" ht="12">
      <c r="A43" s="1">
        <v>42</v>
      </c>
      <c r="B43" s="1" t="str">
        <f>INDEX(MouseList[],MATCH(SurvivalAnalysis[[#This Row],['#]],MouseList[Mouse '#],0),MATCH(SurvivalAnalysis[[#Headers],[Sort '#]],MouseList[#Headers],0))</f>
        <v/>
      </c>
      <c r="C43" s="1" t="str">
        <f>IF(MouseList[[#This Row],[Exclude?]]=TRUE,"Excluded",IF(MouseList[[#This Row],[Group]]="","",MouseList[[#This Row],[Group]]))</f>
        <v/>
      </c>
      <c r="D43" s="1" t="str">
        <f>IF(SurvivalAnalysis[[#This Row],[Group]]="","",IF(MouseList[[#This Row],[Censored?]]=TRUE,"Yes","No"))</f>
        <v/>
      </c>
      <c r="E43" s="1">
        <f ca="1">IF(MouseList[[#This Row],[Exclude?]]=TRUE,"",IF(MouseList[[#This Row],[Initial BW]]="","",IF(MouseList[[#This Row],[Date of death]]="",TODAY()-'Basic Information'!$W$20,MouseList[[#This Row],[Date of death]]-'Basic Information'!$W$20)))</f>
        <v>60</v>
      </c>
      <c r="F43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43" s="1" t="str">
        <f>IF(SurvivalAnalysis[[#This Row],[Group]]="A",IF(MouseList[[#This Row],[Date of death]]&gt;0,IF(MouseList[[#This Row],[Censored?]]=TRUE,0,1),0),"")</f>
        <v/>
      </c>
      <c r="H43" s="1" t="str">
        <f>IF(SurvivalAnalysis[[#This Row],[Group]]="B",IF(MouseList[[#This Row],[Date of death]]&gt;0,IF(MouseList[[#This Row],[Censored?]]=TRUE,0,1),0),"")</f>
        <v/>
      </c>
      <c r="I43" s="1" t="str">
        <f>IF(SurvivalAnalysis[[#This Row],[Group]]="C",IF(MouseList[[#This Row],[Date of death]]&gt;0,IF(MouseList[[#This Row],[Censored?]]=TRUE,0,1),0),"")</f>
        <v/>
      </c>
      <c r="J43" s="1" t="str">
        <f>IF(SurvivalAnalysis[[#This Row],[Group]]="D",IF(MouseList[[#This Row],[Date of death]]&gt;0,IF(MouseList[[#This Row],[Censored?]]=TRUE,0,1),0),"")</f>
        <v/>
      </c>
      <c r="K43" s="1" t="str">
        <f>IF(SurvivalAnalysis[[#This Row],[Group]]="E",IF(MouseList[[#This Row],[Date of death]]&gt;0,IF(MouseList[[#This Row],[Censored?]]=TRUE,0,1),0),"")</f>
        <v/>
      </c>
      <c r="L43" s="1" t="str">
        <f>IF(SurvivalAnalysis[[#This Row],[Group]]="F",IF(MouseList[[#This Row],[Date of death]]&gt;0,IF(MouseList[[#This Row],[Censored?]]=TRUE,0,1),0),"")</f>
        <v/>
      </c>
      <c r="M43" s="1" t="str">
        <f>IF(SurvivalAnalysis[[#This Row],[Group]]="G",IF(MouseList[[#This Row],[Date of death]]&gt;0,IF(MouseList[[#This Row],[Censored?]]=TRUE,0,1),0),"")</f>
        <v/>
      </c>
      <c r="N43" s="1" t="str">
        <f>IF(SurvivalAnalysis[[#This Row],[Group]]="H",IF(MouseList[[#This Row],[Date of death]]&gt;0,IF(MouseList[[#This Row],[Censored?]]=TRUE,0,1),0),"")</f>
        <v/>
      </c>
      <c r="O43" s="1" t="str">
        <f>IF(SurvivalAnalysis[[#This Row],[Group]]="I",IF(MouseList[[#This Row],[Date of death]]&gt;0,IF(MouseList[[#This Row],[Censored?]]=TRUE,0,1),0),"")</f>
        <v/>
      </c>
      <c r="P43" s="1" t="str">
        <f>IF(SurvivalAnalysis[[#This Row],[Group]]="J",IF(MouseList[[#This Row],[Date of death]]&gt;0,IF(MouseList[[#This Row],[Censored?]]=TRUE,0,1),0),"")</f>
        <v/>
      </c>
      <c r="Q43" s="1"/>
    </row>
    <row r="44" spans="1:17" ht="12">
      <c r="A44" s="1">
        <v>43</v>
      </c>
      <c r="B44" s="1" t="str">
        <f>INDEX(MouseList[],MATCH(SurvivalAnalysis[[#This Row],['#]],MouseList[Mouse '#],0),MATCH(SurvivalAnalysis[[#Headers],[Sort '#]],MouseList[#Headers],0))</f>
        <v/>
      </c>
      <c r="C44" s="1" t="str">
        <f>IF(MouseList[[#This Row],[Exclude?]]=TRUE,"Excluded",IF(MouseList[[#This Row],[Group]]="","",MouseList[[#This Row],[Group]]))</f>
        <v/>
      </c>
      <c r="D44" s="1" t="str">
        <f>IF(SurvivalAnalysis[[#This Row],[Group]]="","",IF(MouseList[[#This Row],[Censored?]]=TRUE,"Yes","No"))</f>
        <v/>
      </c>
      <c r="E44" s="1">
        <f ca="1">IF(MouseList[[#This Row],[Exclude?]]=TRUE,"",IF(MouseList[[#This Row],[Initial BW]]="","",IF(MouseList[[#This Row],[Date of death]]="",TODAY()-'Basic Information'!$W$20,MouseList[[#This Row],[Date of death]]-'Basic Information'!$W$20)))</f>
        <v>6</v>
      </c>
      <c r="F44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44" s="1" t="str">
        <f>IF(SurvivalAnalysis[[#This Row],[Group]]="A",IF(MouseList[[#This Row],[Date of death]]&gt;0,IF(MouseList[[#This Row],[Censored?]]=TRUE,0,1),0),"")</f>
        <v/>
      </c>
      <c r="H44" s="1" t="str">
        <f>IF(SurvivalAnalysis[[#This Row],[Group]]="B",IF(MouseList[[#This Row],[Date of death]]&gt;0,IF(MouseList[[#This Row],[Censored?]]=TRUE,0,1),0),"")</f>
        <v/>
      </c>
      <c r="I44" s="1" t="str">
        <f>IF(SurvivalAnalysis[[#This Row],[Group]]="C",IF(MouseList[[#This Row],[Date of death]]&gt;0,IF(MouseList[[#This Row],[Censored?]]=TRUE,0,1),0),"")</f>
        <v/>
      </c>
      <c r="J44" s="1" t="str">
        <f>IF(SurvivalAnalysis[[#This Row],[Group]]="D",IF(MouseList[[#This Row],[Date of death]]&gt;0,IF(MouseList[[#This Row],[Censored?]]=TRUE,0,1),0),"")</f>
        <v/>
      </c>
      <c r="K44" s="1" t="str">
        <f>IF(SurvivalAnalysis[[#This Row],[Group]]="E",IF(MouseList[[#This Row],[Date of death]]&gt;0,IF(MouseList[[#This Row],[Censored?]]=TRUE,0,1),0),"")</f>
        <v/>
      </c>
      <c r="L44" s="1" t="str">
        <f>IF(SurvivalAnalysis[[#This Row],[Group]]="F",IF(MouseList[[#This Row],[Date of death]]&gt;0,IF(MouseList[[#This Row],[Censored?]]=TRUE,0,1),0),"")</f>
        <v/>
      </c>
      <c r="M44" s="1" t="str">
        <f>IF(SurvivalAnalysis[[#This Row],[Group]]="G",IF(MouseList[[#This Row],[Date of death]]&gt;0,IF(MouseList[[#This Row],[Censored?]]=TRUE,0,1),0),"")</f>
        <v/>
      </c>
      <c r="N44" s="1" t="str">
        <f>IF(SurvivalAnalysis[[#This Row],[Group]]="H",IF(MouseList[[#This Row],[Date of death]]&gt;0,IF(MouseList[[#This Row],[Censored?]]=TRUE,0,1),0),"")</f>
        <v/>
      </c>
      <c r="O44" s="1" t="str">
        <f>IF(SurvivalAnalysis[[#This Row],[Group]]="I",IF(MouseList[[#This Row],[Date of death]]&gt;0,IF(MouseList[[#This Row],[Censored?]]=TRUE,0,1),0),"")</f>
        <v/>
      </c>
      <c r="P44" s="1" t="str">
        <f>IF(SurvivalAnalysis[[#This Row],[Group]]="J",IF(MouseList[[#This Row],[Date of death]]&gt;0,IF(MouseList[[#This Row],[Censored?]]=TRUE,0,1),0),"")</f>
        <v/>
      </c>
      <c r="Q44" s="1"/>
    </row>
    <row r="45" spans="1:17" ht="12">
      <c r="A45" s="1">
        <v>44</v>
      </c>
      <c r="B45" s="1" t="str">
        <f>INDEX(MouseList[],MATCH(SurvivalAnalysis[[#This Row],['#]],MouseList[Mouse '#],0),MATCH(SurvivalAnalysis[[#Headers],[Sort '#]],MouseList[#Headers],0))</f>
        <v/>
      </c>
      <c r="C45" s="1" t="str">
        <f>IF(MouseList[[#This Row],[Exclude?]]=TRUE,"Excluded",IF(MouseList[[#This Row],[Group]]="","",MouseList[[#This Row],[Group]]))</f>
        <v/>
      </c>
      <c r="D45" s="1" t="str">
        <f>IF(SurvivalAnalysis[[#This Row],[Group]]="","",IF(MouseList[[#This Row],[Censored?]]=TRUE,"Yes","No"))</f>
        <v/>
      </c>
      <c r="E45" s="1">
        <f ca="1">IF(MouseList[[#This Row],[Exclude?]]=TRUE,"",IF(MouseList[[#This Row],[Initial BW]]="","",IF(MouseList[[#This Row],[Date of death]]="",TODAY()-'Basic Information'!$W$20,MouseList[[#This Row],[Date of death]]-'Basic Information'!$W$20)))</f>
        <v>60</v>
      </c>
      <c r="F45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45" s="1" t="str">
        <f>IF(SurvivalAnalysis[[#This Row],[Group]]="A",IF(MouseList[[#This Row],[Date of death]]&gt;0,IF(MouseList[[#This Row],[Censored?]]=TRUE,0,1),0),"")</f>
        <v/>
      </c>
      <c r="H45" s="1" t="str">
        <f>IF(SurvivalAnalysis[[#This Row],[Group]]="B",IF(MouseList[[#This Row],[Date of death]]&gt;0,IF(MouseList[[#This Row],[Censored?]]=TRUE,0,1),0),"")</f>
        <v/>
      </c>
      <c r="I45" s="1" t="str">
        <f>IF(SurvivalAnalysis[[#This Row],[Group]]="C",IF(MouseList[[#This Row],[Date of death]]&gt;0,IF(MouseList[[#This Row],[Censored?]]=TRUE,0,1),0),"")</f>
        <v/>
      </c>
      <c r="J45" s="1" t="str">
        <f>IF(SurvivalAnalysis[[#This Row],[Group]]="D",IF(MouseList[[#This Row],[Date of death]]&gt;0,IF(MouseList[[#This Row],[Censored?]]=TRUE,0,1),0),"")</f>
        <v/>
      </c>
      <c r="K45" s="1" t="str">
        <f>IF(SurvivalAnalysis[[#This Row],[Group]]="E",IF(MouseList[[#This Row],[Date of death]]&gt;0,IF(MouseList[[#This Row],[Censored?]]=TRUE,0,1),0),"")</f>
        <v/>
      </c>
      <c r="L45" s="1" t="str">
        <f>IF(SurvivalAnalysis[[#This Row],[Group]]="F",IF(MouseList[[#This Row],[Date of death]]&gt;0,IF(MouseList[[#This Row],[Censored?]]=TRUE,0,1),0),"")</f>
        <v/>
      </c>
      <c r="M45" s="1" t="str">
        <f>IF(SurvivalAnalysis[[#This Row],[Group]]="G",IF(MouseList[[#This Row],[Date of death]]&gt;0,IF(MouseList[[#This Row],[Censored?]]=TRUE,0,1),0),"")</f>
        <v/>
      </c>
      <c r="N45" s="1" t="str">
        <f>IF(SurvivalAnalysis[[#This Row],[Group]]="H",IF(MouseList[[#This Row],[Date of death]]&gt;0,IF(MouseList[[#This Row],[Censored?]]=TRUE,0,1),0),"")</f>
        <v/>
      </c>
      <c r="O45" s="1" t="str">
        <f>IF(SurvivalAnalysis[[#This Row],[Group]]="I",IF(MouseList[[#This Row],[Date of death]]&gt;0,IF(MouseList[[#This Row],[Censored?]]=TRUE,0,1),0),"")</f>
        <v/>
      </c>
      <c r="P45" s="1" t="str">
        <f>IF(SurvivalAnalysis[[#This Row],[Group]]="J",IF(MouseList[[#This Row],[Date of death]]&gt;0,IF(MouseList[[#This Row],[Censored?]]=TRUE,0,1),0),"")</f>
        <v/>
      </c>
      <c r="Q45" s="1"/>
    </row>
    <row r="46" spans="1:17" ht="12">
      <c r="A46" s="1">
        <v>45</v>
      </c>
      <c r="B46" s="1" t="str">
        <f>INDEX(MouseList[],MATCH(SurvivalAnalysis[[#This Row],['#]],MouseList[Mouse '#],0),MATCH(SurvivalAnalysis[[#Headers],[Sort '#]],MouseList[#Headers],0))</f>
        <v/>
      </c>
      <c r="C46" s="1" t="str">
        <f>IF(MouseList[[#This Row],[Exclude?]]=TRUE,"Excluded",IF(MouseList[[#This Row],[Group]]="","",MouseList[[#This Row],[Group]]))</f>
        <v/>
      </c>
      <c r="D46" s="1" t="str">
        <f>IF(SurvivalAnalysis[[#This Row],[Group]]="","",IF(MouseList[[#This Row],[Censored?]]=TRUE,"Yes","No"))</f>
        <v/>
      </c>
      <c r="E46" s="1">
        <f ca="1">IF(MouseList[[#This Row],[Exclude?]]=TRUE,"",IF(MouseList[[#This Row],[Initial BW]]="","",IF(MouseList[[#This Row],[Date of death]]="",TODAY()-'Basic Information'!$W$20,MouseList[[#This Row],[Date of death]]-'Basic Information'!$W$20)))</f>
        <v>60</v>
      </c>
      <c r="F46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46" s="1" t="str">
        <f>IF(SurvivalAnalysis[[#This Row],[Group]]="A",IF(MouseList[[#This Row],[Date of death]]&gt;0,IF(MouseList[[#This Row],[Censored?]]=TRUE,0,1),0),"")</f>
        <v/>
      </c>
      <c r="H46" s="1" t="str">
        <f>IF(SurvivalAnalysis[[#This Row],[Group]]="B",IF(MouseList[[#This Row],[Date of death]]&gt;0,IF(MouseList[[#This Row],[Censored?]]=TRUE,0,1),0),"")</f>
        <v/>
      </c>
      <c r="I46" s="1" t="str">
        <f>IF(SurvivalAnalysis[[#This Row],[Group]]="C",IF(MouseList[[#This Row],[Date of death]]&gt;0,IF(MouseList[[#This Row],[Censored?]]=TRUE,0,1),0),"")</f>
        <v/>
      </c>
      <c r="J46" s="1" t="str">
        <f>IF(SurvivalAnalysis[[#This Row],[Group]]="D",IF(MouseList[[#This Row],[Date of death]]&gt;0,IF(MouseList[[#This Row],[Censored?]]=TRUE,0,1),0),"")</f>
        <v/>
      </c>
      <c r="K46" s="1" t="str">
        <f>IF(SurvivalAnalysis[[#This Row],[Group]]="E",IF(MouseList[[#This Row],[Date of death]]&gt;0,IF(MouseList[[#This Row],[Censored?]]=TRUE,0,1),0),"")</f>
        <v/>
      </c>
      <c r="L46" s="1" t="str">
        <f>IF(SurvivalAnalysis[[#This Row],[Group]]="F",IF(MouseList[[#This Row],[Date of death]]&gt;0,IF(MouseList[[#This Row],[Censored?]]=TRUE,0,1),0),"")</f>
        <v/>
      </c>
      <c r="M46" s="1" t="str">
        <f>IF(SurvivalAnalysis[[#This Row],[Group]]="G",IF(MouseList[[#This Row],[Date of death]]&gt;0,IF(MouseList[[#This Row],[Censored?]]=TRUE,0,1),0),"")</f>
        <v/>
      </c>
      <c r="N46" s="1" t="str">
        <f>IF(SurvivalAnalysis[[#This Row],[Group]]="H",IF(MouseList[[#This Row],[Date of death]]&gt;0,IF(MouseList[[#This Row],[Censored?]]=TRUE,0,1),0),"")</f>
        <v/>
      </c>
      <c r="O46" s="1" t="str">
        <f>IF(SurvivalAnalysis[[#This Row],[Group]]="I",IF(MouseList[[#This Row],[Date of death]]&gt;0,IF(MouseList[[#This Row],[Censored?]]=TRUE,0,1),0),"")</f>
        <v/>
      </c>
      <c r="P46" s="1" t="str">
        <f>IF(SurvivalAnalysis[[#This Row],[Group]]="J",IF(MouseList[[#This Row],[Date of death]]&gt;0,IF(MouseList[[#This Row],[Censored?]]=TRUE,0,1),0),"")</f>
        <v/>
      </c>
      <c r="Q46" s="1"/>
    </row>
    <row r="47" spans="1:17" ht="12">
      <c r="A47" s="1">
        <v>46</v>
      </c>
      <c r="B47" s="1" t="str">
        <f>INDEX(MouseList[],MATCH(SurvivalAnalysis[[#This Row],['#]],MouseList[Mouse '#],0),MATCH(SurvivalAnalysis[[#Headers],[Sort '#]],MouseList[#Headers],0))</f>
        <v/>
      </c>
      <c r="C47" s="1" t="str">
        <f>IF(MouseList[[#This Row],[Exclude?]]=TRUE,"Excluded",IF(MouseList[[#This Row],[Group]]="","",MouseList[[#This Row],[Group]]))</f>
        <v/>
      </c>
      <c r="D47" s="1" t="str">
        <f>IF(SurvivalAnalysis[[#This Row],[Group]]="","",IF(MouseList[[#This Row],[Censored?]]=TRUE,"Yes","No"))</f>
        <v/>
      </c>
      <c r="E47" s="1">
        <f ca="1">IF(MouseList[[#This Row],[Exclude?]]=TRUE,"",IF(MouseList[[#This Row],[Initial BW]]="","",IF(MouseList[[#This Row],[Date of death]]="",TODAY()-'Basic Information'!$W$20,MouseList[[#This Row],[Date of death]]-'Basic Information'!$W$20)))</f>
        <v>60</v>
      </c>
      <c r="F47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47" s="1" t="str">
        <f>IF(SurvivalAnalysis[[#This Row],[Group]]="A",IF(MouseList[[#This Row],[Date of death]]&gt;0,IF(MouseList[[#This Row],[Censored?]]=TRUE,0,1),0),"")</f>
        <v/>
      </c>
      <c r="H47" s="1" t="str">
        <f>IF(SurvivalAnalysis[[#This Row],[Group]]="B",IF(MouseList[[#This Row],[Date of death]]&gt;0,IF(MouseList[[#This Row],[Censored?]]=TRUE,0,1),0),"")</f>
        <v/>
      </c>
      <c r="I47" s="1" t="str">
        <f>IF(SurvivalAnalysis[[#This Row],[Group]]="C",IF(MouseList[[#This Row],[Date of death]]&gt;0,IF(MouseList[[#This Row],[Censored?]]=TRUE,0,1),0),"")</f>
        <v/>
      </c>
      <c r="J47" s="1" t="str">
        <f>IF(SurvivalAnalysis[[#This Row],[Group]]="D",IF(MouseList[[#This Row],[Date of death]]&gt;0,IF(MouseList[[#This Row],[Censored?]]=TRUE,0,1),0),"")</f>
        <v/>
      </c>
      <c r="K47" s="1" t="str">
        <f>IF(SurvivalAnalysis[[#This Row],[Group]]="E",IF(MouseList[[#This Row],[Date of death]]&gt;0,IF(MouseList[[#This Row],[Censored?]]=TRUE,0,1),0),"")</f>
        <v/>
      </c>
      <c r="L47" s="1" t="str">
        <f>IF(SurvivalAnalysis[[#This Row],[Group]]="F",IF(MouseList[[#This Row],[Date of death]]&gt;0,IF(MouseList[[#This Row],[Censored?]]=TRUE,0,1),0),"")</f>
        <v/>
      </c>
      <c r="M47" s="1" t="str">
        <f>IF(SurvivalAnalysis[[#This Row],[Group]]="G",IF(MouseList[[#This Row],[Date of death]]&gt;0,IF(MouseList[[#This Row],[Censored?]]=TRUE,0,1),0),"")</f>
        <v/>
      </c>
      <c r="N47" s="1" t="str">
        <f>IF(SurvivalAnalysis[[#This Row],[Group]]="H",IF(MouseList[[#This Row],[Date of death]]&gt;0,IF(MouseList[[#This Row],[Censored?]]=TRUE,0,1),0),"")</f>
        <v/>
      </c>
      <c r="O47" s="1" t="str">
        <f>IF(SurvivalAnalysis[[#This Row],[Group]]="I",IF(MouseList[[#This Row],[Date of death]]&gt;0,IF(MouseList[[#This Row],[Censored?]]=TRUE,0,1),0),"")</f>
        <v/>
      </c>
      <c r="P47" s="1" t="str">
        <f>IF(SurvivalAnalysis[[#This Row],[Group]]="J",IF(MouseList[[#This Row],[Date of death]]&gt;0,IF(MouseList[[#This Row],[Censored?]]=TRUE,0,1),0),"")</f>
        <v/>
      </c>
      <c r="Q47" s="1"/>
    </row>
    <row r="48" spans="1:17" ht="12">
      <c r="A48" s="1">
        <v>47</v>
      </c>
      <c r="B48" s="1" t="str">
        <f>INDEX(MouseList[],MATCH(SurvivalAnalysis[[#This Row],['#]],MouseList[Mouse '#],0),MATCH(SurvivalAnalysis[[#Headers],[Sort '#]],MouseList[#Headers],0))</f>
        <v/>
      </c>
      <c r="C48" s="1" t="str">
        <f>IF(MouseList[[#This Row],[Exclude?]]=TRUE,"Excluded",IF(MouseList[[#This Row],[Group]]="","",MouseList[[#This Row],[Group]]))</f>
        <v/>
      </c>
      <c r="D48" s="1" t="str">
        <f>IF(SurvivalAnalysis[[#This Row],[Group]]="","",IF(MouseList[[#This Row],[Censored?]]=TRUE,"Yes","No"))</f>
        <v/>
      </c>
      <c r="E48" s="1">
        <f ca="1">IF(MouseList[[#This Row],[Exclude?]]=TRUE,"",IF(MouseList[[#This Row],[Initial BW]]="","",IF(MouseList[[#This Row],[Date of death]]="",TODAY()-'Basic Information'!$W$20,MouseList[[#This Row],[Date of death]]-'Basic Information'!$W$20)))</f>
        <v>60</v>
      </c>
      <c r="F48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48" s="1" t="str">
        <f>IF(SurvivalAnalysis[[#This Row],[Group]]="A",IF(MouseList[[#This Row],[Date of death]]&gt;0,IF(MouseList[[#This Row],[Censored?]]=TRUE,0,1),0),"")</f>
        <v/>
      </c>
      <c r="H48" s="1" t="str">
        <f>IF(SurvivalAnalysis[[#This Row],[Group]]="B",IF(MouseList[[#This Row],[Date of death]]&gt;0,IF(MouseList[[#This Row],[Censored?]]=TRUE,0,1),0),"")</f>
        <v/>
      </c>
      <c r="I48" s="1" t="str">
        <f>IF(SurvivalAnalysis[[#This Row],[Group]]="C",IF(MouseList[[#This Row],[Date of death]]&gt;0,IF(MouseList[[#This Row],[Censored?]]=TRUE,0,1),0),"")</f>
        <v/>
      </c>
      <c r="J48" s="1" t="str">
        <f>IF(SurvivalAnalysis[[#This Row],[Group]]="D",IF(MouseList[[#This Row],[Date of death]]&gt;0,IF(MouseList[[#This Row],[Censored?]]=TRUE,0,1),0),"")</f>
        <v/>
      </c>
      <c r="K48" s="1" t="str">
        <f>IF(SurvivalAnalysis[[#This Row],[Group]]="E",IF(MouseList[[#This Row],[Date of death]]&gt;0,IF(MouseList[[#This Row],[Censored?]]=TRUE,0,1),0),"")</f>
        <v/>
      </c>
      <c r="L48" s="1" t="str">
        <f>IF(SurvivalAnalysis[[#This Row],[Group]]="F",IF(MouseList[[#This Row],[Date of death]]&gt;0,IF(MouseList[[#This Row],[Censored?]]=TRUE,0,1),0),"")</f>
        <v/>
      </c>
      <c r="M48" s="1" t="str">
        <f>IF(SurvivalAnalysis[[#This Row],[Group]]="G",IF(MouseList[[#This Row],[Date of death]]&gt;0,IF(MouseList[[#This Row],[Censored?]]=TRUE,0,1),0),"")</f>
        <v/>
      </c>
      <c r="N48" s="1" t="str">
        <f>IF(SurvivalAnalysis[[#This Row],[Group]]="H",IF(MouseList[[#This Row],[Date of death]]&gt;0,IF(MouseList[[#This Row],[Censored?]]=TRUE,0,1),0),"")</f>
        <v/>
      </c>
      <c r="O48" s="1" t="str">
        <f>IF(SurvivalAnalysis[[#This Row],[Group]]="I",IF(MouseList[[#This Row],[Date of death]]&gt;0,IF(MouseList[[#This Row],[Censored?]]=TRUE,0,1),0),"")</f>
        <v/>
      </c>
      <c r="P48" s="1" t="str">
        <f>IF(SurvivalAnalysis[[#This Row],[Group]]="J",IF(MouseList[[#This Row],[Date of death]]&gt;0,IF(MouseList[[#This Row],[Censored?]]=TRUE,0,1),0),"")</f>
        <v/>
      </c>
      <c r="Q48" s="1"/>
    </row>
    <row r="49" spans="1:17" ht="12">
      <c r="A49" s="1">
        <v>48</v>
      </c>
      <c r="B49" s="1" t="str">
        <f>INDEX(MouseList[],MATCH(SurvivalAnalysis[[#This Row],['#]],MouseList[Mouse '#],0),MATCH(SurvivalAnalysis[[#Headers],[Sort '#]],MouseList[#Headers],0))</f>
        <v/>
      </c>
      <c r="C49" s="1" t="str">
        <f>IF(MouseList[[#This Row],[Exclude?]]=TRUE,"Excluded",IF(MouseList[[#This Row],[Group]]="","",MouseList[[#This Row],[Group]]))</f>
        <v/>
      </c>
      <c r="D49" s="1" t="str">
        <f>IF(SurvivalAnalysis[[#This Row],[Group]]="","",IF(MouseList[[#This Row],[Censored?]]=TRUE,"Yes","No"))</f>
        <v/>
      </c>
      <c r="E49" s="1">
        <f ca="1">IF(MouseList[[#This Row],[Exclude?]]=TRUE,"",IF(MouseList[[#This Row],[Initial BW]]="","",IF(MouseList[[#This Row],[Date of death]]="",TODAY()-'Basic Information'!$W$20,MouseList[[#This Row],[Date of death]]-'Basic Information'!$W$20)))</f>
        <v>60</v>
      </c>
      <c r="F49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49" s="1" t="str">
        <f>IF(SurvivalAnalysis[[#This Row],[Group]]="A",IF(MouseList[[#This Row],[Date of death]]&gt;0,IF(MouseList[[#This Row],[Censored?]]=TRUE,0,1),0),"")</f>
        <v/>
      </c>
      <c r="H49" s="1" t="str">
        <f>IF(SurvivalAnalysis[[#This Row],[Group]]="B",IF(MouseList[[#This Row],[Date of death]]&gt;0,IF(MouseList[[#This Row],[Censored?]]=TRUE,0,1),0),"")</f>
        <v/>
      </c>
      <c r="I49" s="1" t="str">
        <f>IF(SurvivalAnalysis[[#This Row],[Group]]="C",IF(MouseList[[#This Row],[Date of death]]&gt;0,IF(MouseList[[#This Row],[Censored?]]=TRUE,0,1),0),"")</f>
        <v/>
      </c>
      <c r="J49" s="1" t="str">
        <f>IF(SurvivalAnalysis[[#This Row],[Group]]="D",IF(MouseList[[#This Row],[Date of death]]&gt;0,IF(MouseList[[#This Row],[Censored?]]=TRUE,0,1),0),"")</f>
        <v/>
      </c>
      <c r="K49" s="1" t="str">
        <f>IF(SurvivalAnalysis[[#This Row],[Group]]="E",IF(MouseList[[#This Row],[Date of death]]&gt;0,IF(MouseList[[#This Row],[Censored?]]=TRUE,0,1),0),"")</f>
        <v/>
      </c>
      <c r="L49" s="1" t="str">
        <f>IF(SurvivalAnalysis[[#This Row],[Group]]="F",IF(MouseList[[#This Row],[Date of death]]&gt;0,IF(MouseList[[#This Row],[Censored?]]=TRUE,0,1),0),"")</f>
        <v/>
      </c>
      <c r="M49" s="1" t="str">
        <f>IF(SurvivalAnalysis[[#This Row],[Group]]="G",IF(MouseList[[#This Row],[Date of death]]&gt;0,IF(MouseList[[#This Row],[Censored?]]=TRUE,0,1),0),"")</f>
        <v/>
      </c>
      <c r="N49" s="1" t="str">
        <f>IF(SurvivalAnalysis[[#This Row],[Group]]="H",IF(MouseList[[#This Row],[Date of death]]&gt;0,IF(MouseList[[#This Row],[Censored?]]=TRUE,0,1),0),"")</f>
        <v/>
      </c>
      <c r="O49" s="1" t="str">
        <f>IF(SurvivalAnalysis[[#This Row],[Group]]="I",IF(MouseList[[#This Row],[Date of death]]&gt;0,IF(MouseList[[#This Row],[Censored?]]=TRUE,0,1),0),"")</f>
        <v/>
      </c>
      <c r="P49" s="1" t="str">
        <f>IF(SurvivalAnalysis[[#This Row],[Group]]="J",IF(MouseList[[#This Row],[Date of death]]&gt;0,IF(MouseList[[#This Row],[Censored?]]=TRUE,0,1),0),"")</f>
        <v/>
      </c>
      <c r="Q49" s="1"/>
    </row>
    <row r="50" spans="1:17" ht="12">
      <c r="A50" s="1">
        <v>49</v>
      </c>
      <c r="B50" s="1" t="str">
        <f>INDEX(MouseList[],MATCH(SurvivalAnalysis[[#This Row],['#]],MouseList[Mouse '#],0),MATCH(SurvivalAnalysis[[#Headers],[Sort '#]],MouseList[#Headers],0))</f>
        <v/>
      </c>
      <c r="C50" s="1" t="str">
        <f>IF(MouseList[[#This Row],[Exclude?]]=TRUE,"Excluded",IF(MouseList[[#This Row],[Group]]="","",MouseList[[#This Row],[Group]]))</f>
        <v/>
      </c>
      <c r="D50" s="1" t="str">
        <f>IF(SurvivalAnalysis[[#This Row],[Group]]="","",IF(MouseList[[#This Row],[Censored?]]=TRUE,"Yes","No"))</f>
        <v/>
      </c>
      <c r="E50" s="1">
        <f ca="1">IF(MouseList[[#This Row],[Exclude?]]=TRUE,"",IF(MouseList[[#This Row],[Initial BW]]="","",IF(MouseList[[#This Row],[Date of death]]="",TODAY()-'Basic Information'!$W$20,MouseList[[#This Row],[Date of death]]-'Basic Information'!$W$20)))</f>
        <v>60</v>
      </c>
      <c r="F50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50" s="1" t="str">
        <f>IF(SurvivalAnalysis[[#This Row],[Group]]="A",IF(MouseList[[#This Row],[Date of death]]&gt;0,IF(MouseList[[#This Row],[Censored?]]=TRUE,0,1),0),"")</f>
        <v/>
      </c>
      <c r="H50" s="1" t="str">
        <f>IF(SurvivalAnalysis[[#This Row],[Group]]="B",IF(MouseList[[#This Row],[Date of death]]&gt;0,IF(MouseList[[#This Row],[Censored?]]=TRUE,0,1),0),"")</f>
        <v/>
      </c>
      <c r="I50" s="1" t="str">
        <f>IF(SurvivalAnalysis[[#This Row],[Group]]="C",IF(MouseList[[#This Row],[Date of death]]&gt;0,IF(MouseList[[#This Row],[Censored?]]=TRUE,0,1),0),"")</f>
        <v/>
      </c>
      <c r="J50" s="1" t="str">
        <f>IF(SurvivalAnalysis[[#This Row],[Group]]="D",IF(MouseList[[#This Row],[Date of death]]&gt;0,IF(MouseList[[#This Row],[Censored?]]=TRUE,0,1),0),"")</f>
        <v/>
      </c>
      <c r="K50" s="1" t="str">
        <f>IF(SurvivalAnalysis[[#This Row],[Group]]="E",IF(MouseList[[#This Row],[Date of death]]&gt;0,IF(MouseList[[#This Row],[Censored?]]=TRUE,0,1),0),"")</f>
        <v/>
      </c>
      <c r="L50" s="1" t="str">
        <f>IF(SurvivalAnalysis[[#This Row],[Group]]="F",IF(MouseList[[#This Row],[Date of death]]&gt;0,IF(MouseList[[#This Row],[Censored?]]=TRUE,0,1),0),"")</f>
        <v/>
      </c>
      <c r="M50" s="1" t="str">
        <f>IF(SurvivalAnalysis[[#This Row],[Group]]="G",IF(MouseList[[#This Row],[Date of death]]&gt;0,IF(MouseList[[#This Row],[Censored?]]=TRUE,0,1),0),"")</f>
        <v/>
      </c>
      <c r="N50" s="1" t="str">
        <f>IF(SurvivalAnalysis[[#This Row],[Group]]="H",IF(MouseList[[#This Row],[Date of death]]&gt;0,IF(MouseList[[#This Row],[Censored?]]=TRUE,0,1),0),"")</f>
        <v/>
      </c>
      <c r="O50" s="1" t="str">
        <f>IF(SurvivalAnalysis[[#This Row],[Group]]="I",IF(MouseList[[#This Row],[Date of death]]&gt;0,IF(MouseList[[#This Row],[Censored?]]=TRUE,0,1),0),"")</f>
        <v/>
      </c>
      <c r="P50" s="1" t="str">
        <f>IF(SurvivalAnalysis[[#This Row],[Group]]="J",IF(MouseList[[#This Row],[Date of death]]&gt;0,IF(MouseList[[#This Row],[Censored?]]=TRUE,0,1),0),"")</f>
        <v/>
      </c>
      <c r="Q50" s="1"/>
    </row>
    <row r="51" spans="1:17" ht="12">
      <c r="A51" s="1">
        <v>50</v>
      </c>
      <c r="B51" s="1" t="str">
        <f>INDEX(MouseList[],MATCH(SurvivalAnalysis[[#This Row],['#]],MouseList[Mouse '#],0),MATCH(SurvivalAnalysis[[#Headers],[Sort '#]],MouseList[#Headers],0))</f>
        <v/>
      </c>
      <c r="C51" s="1" t="str">
        <f>IF(MouseList[[#This Row],[Exclude?]]=TRUE,"Excluded",IF(MouseList[[#This Row],[Group]]="","",MouseList[[#This Row],[Group]]))</f>
        <v/>
      </c>
      <c r="D51" s="1" t="str">
        <f>IF(SurvivalAnalysis[[#This Row],[Group]]="","",IF(MouseList[[#This Row],[Censored?]]=TRUE,"Yes","No"))</f>
        <v/>
      </c>
      <c r="E51" s="1">
        <f ca="1">IF(MouseList[[#This Row],[Exclude?]]=TRUE,"",IF(MouseList[[#This Row],[Initial BW]]="","",IF(MouseList[[#This Row],[Date of death]]="",TODAY()-'Basic Information'!$W$20,MouseList[[#This Row],[Date of death]]-'Basic Information'!$W$20)))</f>
        <v>60</v>
      </c>
      <c r="F51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51" s="1" t="str">
        <f>IF(SurvivalAnalysis[[#This Row],[Group]]="A",IF(MouseList[[#This Row],[Date of death]]&gt;0,IF(MouseList[[#This Row],[Censored?]]=TRUE,0,1),0),"")</f>
        <v/>
      </c>
      <c r="H51" s="1" t="str">
        <f>IF(SurvivalAnalysis[[#This Row],[Group]]="B",IF(MouseList[[#This Row],[Date of death]]&gt;0,IF(MouseList[[#This Row],[Censored?]]=TRUE,0,1),0),"")</f>
        <v/>
      </c>
      <c r="I51" s="1" t="str">
        <f>IF(SurvivalAnalysis[[#This Row],[Group]]="C",IF(MouseList[[#This Row],[Date of death]]&gt;0,IF(MouseList[[#This Row],[Censored?]]=TRUE,0,1),0),"")</f>
        <v/>
      </c>
      <c r="J51" s="1" t="str">
        <f>IF(SurvivalAnalysis[[#This Row],[Group]]="D",IF(MouseList[[#This Row],[Date of death]]&gt;0,IF(MouseList[[#This Row],[Censored?]]=TRUE,0,1),0),"")</f>
        <v/>
      </c>
      <c r="K51" s="1" t="str">
        <f>IF(SurvivalAnalysis[[#This Row],[Group]]="E",IF(MouseList[[#This Row],[Date of death]]&gt;0,IF(MouseList[[#This Row],[Censored?]]=TRUE,0,1),0),"")</f>
        <v/>
      </c>
      <c r="L51" s="1" t="str">
        <f>IF(SurvivalAnalysis[[#This Row],[Group]]="F",IF(MouseList[[#This Row],[Date of death]]&gt;0,IF(MouseList[[#This Row],[Censored?]]=TRUE,0,1),0),"")</f>
        <v/>
      </c>
      <c r="M51" s="1" t="str">
        <f>IF(SurvivalAnalysis[[#This Row],[Group]]="G",IF(MouseList[[#This Row],[Date of death]]&gt;0,IF(MouseList[[#This Row],[Censored?]]=TRUE,0,1),0),"")</f>
        <v/>
      </c>
      <c r="N51" s="1" t="str">
        <f>IF(SurvivalAnalysis[[#This Row],[Group]]="H",IF(MouseList[[#This Row],[Date of death]]&gt;0,IF(MouseList[[#This Row],[Censored?]]=TRUE,0,1),0),"")</f>
        <v/>
      </c>
      <c r="O51" s="1" t="str">
        <f>IF(SurvivalAnalysis[[#This Row],[Group]]="I",IF(MouseList[[#This Row],[Date of death]]&gt;0,IF(MouseList[[#This Row],[Censored?]]=TRUE,0,1),0),"")</f>
        <v/>
      </c>
      <c r="P51" s="1" t="str">
        <f>IF(SurvivalAnalysis[[#This Row],[Group]]="J",IF(MouseList[[#This Row],[Date of death]]&gt;0,IF(MouseList[[#This Row],[Censored?]]=TRUE,0,1),0),"")</f>
        <v/>
      </c>
      <c r="Q51" s="1"/>
    </row>
    <row r="52" spans="1:17" ht="12">
      <c r="A52" s="1">
        <v>51</v>
      </c>
      <c r="B52" s="1" t="str">
        <f>INDEX(MouseList[],MATCH(SurvivalAnalysis[[#This Row],['#]],MouseList[Mouse '#],0),MATCH(SurvivalAnalysis[[#Headers],[Sort '#]],MouseList[#Headers],0))</f>
        <v/>
      </c>
      <c r="C52" s="1" t="str">
        <f>IF(MouseList[[#This Row],[Exclude?]]=TRUE,"Excluded",IF(MouseList[[#This Row],[Group]]="","",MouseList[[#This Row],[Group]]))</f>
        <v/>
      </c>
      <c r="D52" s="1" t="str">
        <f>IF(SurvivalAnalysis[[#This Row],[Group]]="","",IF(MouseList[[#This Row],[Censored?]]=TRUE,"Yes","No"))</f>
        <v/>
      </c>
      <c r="E52" s="1">
        <f ca="1">IF(MouseList[[#This Row],[Exclude?]]=TRUE,"",IF(MouseList[[#This Row],[Initial BW]]="","",IF(MouseList[[#This Row],[Date of death]]="",TODAY()-'Basic Information'!$W$20,MouseList[[#This Row],[Date of death]]-'Basic Information'!$W$20)))</f>
        <v>60</v>
      </c>
      <c r="F52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52" s="1" t="str">
        <f>IF(SurvivalAnalysis[[#This Row],[Group]]="A",IF(MouseList[[#This Row],[Date of death]]&gt;0,IF(MouseList[[#This Row],[Censored?]]=TRUE,0,1),0),"")</f>
        <v/>
      </c>
      <c r="H52" s="1" t="str">
        <f>IF(SurvivalAnalysis[[#This Row],[Group]]="B",IF(MouseList[[#This Row],[Date of death]]&gt;0,IF(MouseList[[#This Row],[Censored?]]=TRUE,0,1),0),"")</f>
        <v/>
      </c>
      <c r="I52" s="1" t="str">
        <f>IF(SurvivalAnalysis[[#This Row],[Group]]="C",IF(MouseList[[#This Row],[Date of death]]&gt;0,IF(MouseList[[#This Row],[Censored?]]=TRUE,0,1),0),"")</f>
        <v/>
      </c>
      <c r="J52" s="1" t="str">
        <f>IF(SurvivalAnalysis[[#This Row],[Group]]="D",IF(MouseList[[#This Row],[Date of death]]&gt;0,IF(MouseList[[#This Row],[Censored?]]=TRUE,0,1),0),"")</f>
        <v/>
      </c>
      <c r="K52" s="1" t="str">
        <f>IF(SurvivalAnalysis[[#This Row],[Group]]="E",IF(MouseList[[#This Row],[Date of death]]&gt;0,IF(MouseList[[#This Row],[Censored?]]=TRUE,0,1),0),"")</f>
        <v/>
      </c>
      <c r="L52" s="1" t="str">
        <f>IF(SurvivalAnalysis[[#This Row],[Group]]="F",IF(MouseList[[#This Row],[Date of death]]&gt;0,IF(MouseList[[#This Row],[Censored?]]=TRUE,0,1),0),"")</f>
        <v/>
      </c>
      <c r="M52" s="1" t="str">
        <f>IF(SurvivalAnalysis[[#This Row],[Group]]="G",IF(MouseList[[#This Row],[Date of death]]&gt;0,IF(MouseList[[#This Row],[Censored?]]=TRUE,0,1),0),"")</f>
        <v/>
      </c>
      <c r="N52" s="1" t="str">
        <f>IF(SurvivalAnalysis[[#This Row],[Group]]="H",IF(MouseList[[#This Row],[Date of death]]&gt;0,IF(MouseList[[#This Row],[Censored?]]=TRUE,0,1),0),"")</f>
        <v/>
      </c>
      <c r="O52" s="1" t="str">
        <f>IF(SurvivalAnalysis[[#This Row],[Group]]="I",IF(MouseList[[#This Row],[Date of death]]&gt;0,IF(MouseList[[#This Row],[Censored?]]=TRUE,0,1),0),"")</f>
        <v/>
      </c>
      <c r="P52" s="1" t="str">
        <f>IF(SurvivalAnalysis[[#This Row],[Group]]="J",IF(MouseList[[#This Row],[Date of death]]&gt;0,IF(MouseList[[#This Row],[Censored?]]=TRUE,0,1),0),"")</f>
        <v/>
      </c>
      <c r="Q52" s="1"/>
    </row>
    <row r="53" spans="1:17" ht="12">
      <c r="A53" s="1">
        <v>52</v>
      </c>
      <c r="B53" s="1" t="str">
        <f>INDEX(MouseList[],MATCH(SurvivalAnalysis[[#This Row],['#]],MouseList[Mouse '#],0),MATCH(SurvivalAnalysis[[#Headers],[Sort '#]],MouseList[#Headers],0))</f>
        <v/>
      </c>
      <c r="C53" s="1" t="str">
        <f>IF(MouseList[[#This Row],[Exclude?]]=TRUE,"Excluded",IF(MouseList[[#This Row],[Group]]="","",MouseList[[#This Row],[Group]]))</f>
        <v/>
      </c>
      <c r="D53" s="1" t="str">
        <f>IF(SurvivalAnalysis[[#This Row],[Group]]="","",IF(MouseList[[#This Row],[Censored?]]=TRUE,"Yes","No"))</f>
        <v/>
      </c>
      <c r="E53" s="1">
        <f ca="1">IF(MouseList[[#This Row],[Exclude?]]=TRUE,"",IF(MouseList[[#This Row],[Initial BW]]="","",IF(MouseList[[#This Row],[Date of death]]="",TODAY()-'Basic Information'!$W$20,MouseList[[#This Row],[Date of death]]-'Basic Information'!$W$20)))</f>
        <v>21</v>
      </c>
      <c r="F53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53" s="1" t="str">
        <f>IF(SurvivalAnalysis[[#This Row],[Group]]="A",IF(MouseList[[#This Row],[Date of death]]&gt;0,IF(MouseList[[#This Row],[Censored?]]=TRUE,0,1),0),"")</f>
        <v/>
      </c>
      <c r="H53" s="1" t="str">
        <f>IF(SurvivalAnalysis[[#This Row],[Group]]="B",IF(MouseList[[#This Row],[Date of death]]&gt;0,IF(MouseList[[#This Row],[Censored?]]=TRUE,0,1),0),"")</f>
        <v/>
      </c>
      <c r="I53" s="1" t="str">
        <f>IF(SurvivalAnalysis[[#This Row],[Group]]="C",IF(MouseList[[#This Row],[Date of death]]&gt;0,IF(MouseList[[#This Row],[Censored?]]=TRUE,0,1),0),"")</f>
        <v/>
      </c>
      <c r="J53" s="1" t="str">
        <f>IF(SurvivalAnalysis[[#This Row],[Group]]="D",IF(MouseList[[#This Row],[Date of death]]&gt;0,IF(MouseList[[#This Row],[Censored?]]=TRUE,0,1),0),"")</f>
        <v/>
      </c>
      <c r="K53" s="1" t="str">
        <f>IF(SurvivalAnalysis[[#This Row],[Group]]="E",IF(MouseList[[#This Row],[Date of death]]&gt;0,IF(MouseList[[#This Row],[Censored?]]=TRUE,0,1),0),"")</f>
        <v/>
      </c>
      <c r="L53" s="1" t="str">
        <f>IF(SurvivalAnalysis[[#This Row],[Group]]="F",IF(MouseList[[#This Row],[Date of death]]&gt;0,IF(MouseList[[#This Row],[Censored?]]=TRUE,0,1),0),"")</f>
        <v/>
      </c>
      <c r="M53" s="1" t="str">
        <f>IF(SurvivalAnalysis[[#This Row],[Group]]="G",IF(MouseList[[#This Row],[Date of death]]&gt;0,IF(MouseList[[#This Row],[Censored?]]=TRUE,0,1),0),"")</f>
        <v/>
      </c>
      <c r="N53" s="1" t="str">
        <f>IF(SurvivalAnalysis[[#This Row],[Group]]="H",IF(MouseList[[#This Row],[Date of death]]&gt;0,IF(MouseList[[#This Row],[Censored?]]=TRUE,0,1),0),"")</f>
        <v/>
      </c>
      <c r="O53" s="1" t="str">
        <f>IF(SurvivalAnalysis[[#This Row],[Group]]="I",IF(MouseList[[#This Row],[Date of death]]&gt;0,IF(MouseList[[#This Row],[Censored?]]=TRUE,0,1),0),"")</f>
        <v/>
      </c>
      <c r="P53" s="1" t="str">
        <f>IF(SurvivalAnalysis[[#This Row],[Group]]="J",IF(MouseList[[#This Row],[Date of death]]&gt;0,IF(MouseList[[#This Row],[Censored?]]=TRUE,0,1),0),"")</f>
        <v/>
      </c>
      <c r="Q53" s="1"/>
    </row>
    <row r="54" spans="1:17" ht="12">
      <c r="A54" s="1">
        <v>53</v>
      </c>
      <c r="B54" s="1" t="str">
        <f>INDEX(MouseList[],MATCH(SurvivalAnalysis[[#This Row],['#]],MouseList[Mouse '#],0),MATCH(SurvivalAnalysis[[#Headers],[Sort '#]],MouseList[#Headers],0))</f>
        <v/>
      </c>
      <c r="C54" s="1" t="str">
        <f>IF(MouseList[[#This Row],[Exclude?]]=TRUE,"Excluded",IF(MouseList[[#This Row],[Group]]="","",MouseList[[#This Row],[Group]]))</f>
        <v/>
      </c>
      <c r="D54" s="1" t="str">
        <f>IF(SurvivalAnalysis[[#This Row],[Group]]="","",IF(MouseList[[#This Row],[Censored?]]=TRUE,"Yes","No"))</f>
        <v/>
      </c>
      <c r="E54" s="1">
        <f ca="1">IF(MouseList[[#This Row],[Exclude?]]=TRUE,"",IF(MouseList[[#This Row],[Initial BW]]="","",IF(MouseList[[#This Row],[Date of death]]="",TODAY()-'Basic Information'!$W$20,MouseList[[#This Row],[Date of death]]-'Basic Information'!$W$20)))</f>
        <v>60</v>
      </c>
      <c r="F54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54" s="1" t="str">
        <f>IF(SurvivalAnalysis[[#This Row],[Group]]="A",IF(MouseList[[#This Row],[Date of death]]&gt;0,IF(MouseList[[#This Row],[Censored?]]=TRUE,0,1),0),"")</f>
        <v/>
      </c>
      <c r="H54" s="1" t="str">
        <f>IF(SurvivalAnalysis[[#This Row],[Group]]="B",IF(MouseList[[#This Row],[Date of death]]&gt;0,IF(MouseList[[#This Row],[Censored?]]=TRUE,0,1),0),"")</f>
        <v/>
      </c>
      <c r="I54" s="1" t="str">
        <f>IF(SurvivalAnalysis[[#This Row],[Group]]="C",IF(MouseList[[#This Row],[Date of death]]&gt;0,IF(MouseList[[#This Row],[Censored?]]=TRUE,0,1),0),"")</f>
        <v/>
      </c>
      <c r="J54" s="1" t="str">
        <f>IF(SurvivalAnalysis[[#This Row],[Group]]="D",IF(MouseList[[#This Row],[Date of death]]&gt;0,IF(MouseList[[#This Row],[Censored?]]=TRUE,0,1),0),"")</f>
        <v/>
      </c>
      <c r="K54" s="1" t="str">
        <f>IF(SurvivalAnalysis[[#This Row],[Group]]="E",IF(MouseList[[#This Row],[Date of death]]&gt;0,IF(MouseList[[#This Row],[Censored?]]=TRUE,0,1),0),"")</f>
        <v/>
      </c>
      <c r="L54" s="1" t="str">
        <f>IF(SurvivalAnalysis[[#This Row],[Group]]="F",IF(MouseList[[#This Row],[Date of death]]&gt;0,IF(MouseList[[#This Row],[Censored?]]=TRUE,0,1),0),"")</f>
        <v/>
      </c>
      <c r="M54" s="1" t="str">
        <f>IF(SurvivalAnalysis[[#This Row],[Group]]="G",IF(MouseList[[#This Row],[Date of death]]&gt;0,IF(MouseList[[#This Row],[Censored?]]=TRUE,0,1),0),"")</f>
        <v/>
      </c>
      <c r="N54" s="1" t="str">
        <f>IF(SurvivalAnalysis[[#This Row],[Group]]="H",IF(MouseList[[#This Row],[Date of death]]&gt;0,IF(MouseList[[#This Row],[Censored?]]=TRUE,0,1),0),"")</f>
        <v/>
      </c>
      <c r="O54" s="1" t="str">
        <f>IF(SurvivalAnalysis[[#This Row],[Group]]="I",IF(MouseList[[#This Row],[Date of death]]&gt;0,IF(MouseList[[#This Row],[Censored?]]=TRUE,0,1),0),"")</f>
        <v/>
      </c>
      <c r="P54" s="1" t="str">
        <f>IF(SurvivalAnalysis[[#This Row],[Group]]="J",IF(MouseList[[#This Row],[Date of death]]&gt;0,IF(MouseList[[#This Row],[Censored?]]=TRUE,0,1),0),"")</f>
        <v/>
      </c>
      <c r="Q54" s="1"/>
    </row>
    <row r="55" spans="1:17" ht="12">
      <c r="A55" s="1">
        <v>54</v>
      </c>
      <c r="B55" s="1" t="str">
        <f>INDEX(MouseList[],MATCH(SurvivalAnalysis[[#This Row],['#]],MouseList[Mouse '#],0),MATCH(SurvivalAnalysis[[#Headers],[Sort '#]],MouseList[#Headers],0))</f>
        <v/>
      </c>
      <c r="C55" s="1" t="str">
        <f>IF(MouseList[[#This Row],[Exclude?]]=TRUE,"Excluded",IF(MouseList[[#This Row],[Group]]="","",MouseList[[#This Row],[Group]]))</f>
        <v/>
      </c>
      <c r="D55" s="1" t="str">
        <f>IF(SurvivalAnalysis[[#This Row],[Group]]="","",IF(MouseList[[#This Row],[Censored?]]=TRUE,"Yes","No"))</f>
        <v/>
      </c>
      <c r="E55" s="1">
        <f ca="1">IF(MouseList[[#This Row],[Exclude?]]=TRUE,"",IF(MouseList[[#This Row],[Initial BW]]="","",IF(MouseList[[#This Row],[Date of death]]="",TODAY()-'Basic Information'!$W$20,MouseList[[#This Row],[Date of death]]-'Basic Information'!$W$20)))</f>
        <v>60</v>
      </c>
      <c r="F55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55" s="1" t="str">
        <f>IF(SurvivalAnalysis[[#This Row],[Group]]="A",IF(MouseList[[#This Row],[Date of death]]&gt;0,IF(MouseList[[#This Row],[Censored?]]=TRUE,0,1),0),"")</f>
        <v/>
      </c>
      <c r="H55" s="1" t="str">
        <f>IF(SurvivalAnalysis[[#This Row],[Group]]="B",IF(MouseList[[#This Row],[Date of death]]&gt;0,IF(MouseList[[#This Row],[Censored?]]=TRUE,0,1),0),"")</f>
        <v/>
      </c>
      <c r="I55" s="1" t="str">
        <f>IF(SurvivalAnalysis[[#This Row],[Group]]="C",IF(MouseList[[#This Row],[Date of death]]&gt;0,IF(MouseList[[#This Row],[Censored?]]=TRUE,0,1),0),"")</f>
        <v/>
      </c>
      <c r="J55" s="1" t="str">
        <f>IF(SurvivalAnalysis[[#This Row],[Group]]="D",IF(MouseList[[#This Row],[Date of death]]&gt;0,IF(MouseList[[#This Row],[Censored?]]=TRUE,0,1),0),"")</f>
        <v/>
      </c>
      <c r="K55" s="1" t="str">
        <f>IF(SurvivalAnalysis[[#This Row],[Group]]="E",IF(MouseList[[#This Row],[Date of death]]&gt;0,IF(MouseList[[#This Row],[Censored?]]=TRUE,0,1),0),"")</f>
        <v/>
      </c>
      <c r="L55" s="1" t="str">
        <f>IF(SurvivalAnalysis[[#This Row],[Group]]="F",IF(MouseList[[#This Row],[Date of death]]&gt;0,IF(MouseList[[#This Row],[Censored?]]=TRUE,0,1),0),"")</f>
        <v/>
      </c>
      <c r="M55" s="1" t="str">
        <f>IF(SurvivalAnalysis[[#This Row],[Group]]="G",IF(MouseList[[#This Row],[Date of death]]&gt;0,IF(MouseList[[#This Row],[Censored?]]=TRUE,0,1),0),"")</f>
        <v/>
      </c>
      <c r="N55" s="1" t="str">
        <f>IF(SurvivalAnalysis[[#This Row],[Group]]="H",IF(MouseList[[#This Row],[Date of death]]&gt;0,IF(MouseList[[#This Row],[Censored?]]=TRUE,0,1),0),"")</f>
        <v/>
      </c>
      <c r="O55" s="1" t="str">
        <f>IF(SurvivalAnalysis[[#This Row],[Group]]="I",IF(MouseList[[#This Row],[Date of death]]&gt;0,IF(MouseList[[#This Row],[Censored?]]=TRUE,0,1),0),"")</f>
        <v/>
      </c>
      <c r="P55" s="1" t="str">
        <f>IF(SurvivalAnalysis[[#This Row],[Group]]="J",IF(MouseList[[#This Row],[Date of death]]&gt;0,IF(MouseList[[#This Row],[Censored?]]=TRUE,0,1),0),"")</f>
        <v/>
      </c>
      <c r="Q55" s="1"/>
    </row>
    <row r="56" spans="1:17" ht="12">
      <c r="A56" s="1">
        <v>55</v>
      </c>
      <c r="B56" s="1" t="str">
        <f>INDEX(MouseList[],MATCH(SurvivalAnalysis[[#This Row],['#]],MouseList[Mouse '#],0),MATCH(SurvivalAnalysis[[#Headers],[Sort '#]],MouseList[#Headers],0))</f>
        <v/>
      </c>
      <c r="C56" s="1" t="str">
        <f>IF(MouseList[[#This Row],[Exclude?]]=TRUE,"Excluded",IF(MouseList[[#This Row],[Group]]="","",MouseList[[#This Row],[Group]]))</f>
        <v/>
      </c>
      <c r="D56" s="1" t="str">
        <f>IF(SurvivalAnalysis[[#This Row],[Group]]="","",IF(MouseList[[#This Row],[Censored?]]=TRUE,"Yes","No"))</f>
        <v/>
      </c>
      <c r="E56" s="1">
        <f ca="1">IF(MouseList[[#This Row],[Exclude?]]=TRUE,"",IF(MouseList[[#This Row],[Initial BW]]="","",IF(MouseList[[#This Row],[Date of death]]="",TODAY()-'Basic Information'!$W$20,MouseList[[#This Row],[Date of death]]-'Basic Information'!$W$20)))</f>
        <v>60</v>
      </c>
      <c r="F56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56" s="1" t="str">
        <f>IF(SurvivalAnalysis[[#This Row],[Group]]="A",IF(MouseList[[#This Row],[Date of death]]&gt;0,IF(MouseList[[#This Row],[Censored?]]=TRUE,0,1),0),"")</f>
        <v/>
      </c>
      <c r="H56" s="1" t="str">
        <f>IF(SurvivalAnalysis[[#This Row],[Group]]="B",IF(MouseList[[#This Row],[Date of death]]&gt;0,IF(MouseList[[#This Row],[Censored?]]=TRUE,0,1),0),"")</f>
        <v/>
      </c>
      <c r="I56" s="1" t="str">
        <f>IF(SurvivalAnalysis[[#This Row],[Group]]="C",IF(MouseList[[#This Row],[Date of death]]&gt;0,IF(MouseList[[#This Row],[Censored?]]=TRUE,0,1),0),"")</f>
        <v/>
      </c>
      <c r="J56" s="1" t="str">
        <f>IF(SurvivalAnalysis[[#This Row],[Group]]="D",IF(MouseList[[#This Row],[Date of death]]&gt;0,IF(MouseList[[#This Row],[Censored?]]=TRUE,0,1),0),"")</f>
        <v/>
      </c>
      <c r="K56" s="1" t="str">
        <f>IF(SurvivalAnalysis[[#This Row],[Group]]="E",IF(MouseList[[#This Row],[Date of death]]&gt;0,IF(MouseList[[#This Row],[Censored?]]=TRUE,0,1),0),"")</f>
        <v/>
      </c>
      <c r="L56" s="1" t="str">
        <f>IF(SurvivalAnalysis[[#This Row],[Group]]="F",IF(MouseList[[#This Row],[Date of death]]&gt;0,IF(MouseList[[#This Row],[Censored?]]=TRUE,0,1),0),"")</f>
        <v/>
      </c>
      <c r="M56" s="1" t="str">
        <f>IF(SurvivalAnalysis[[#This Row],[Group]]="G",IF(MouseList[[#This Row],[Date of death]]&gt;0,IF(MouseList[[#This Row],[Censored?]]=TRUE,0,1),0),"")</f>
        <v/>
      </c>
      <c r="N56" s="1" t="str">
        <f>IF(SurvivalAnalysis[[#This Row],[Group]]="H",IF(MouseList[[#This Row],[Date of death]]&gt;0,IF(MouseList[[#This Row],[Censored?]]=TRUE,0,1),0),"")</f>
        <v/>
      </c>
      <c r="O56" s="1" t="str">
        <f>IF(SurvivalAnalysis[[#This Row],[Group]]="I",IF(MouseList[[#This Row],[Date of death]]&gt;0,IF(MouseList[[#This Row],[Censored?]]=TRUE,0,1),0),"")</f>
        <v/>
      </c>
      <c r="P56" s="1" t="str">
        <f>IF(SurvivalAnalysis[[#This Row],[Group]]="J",IF(MouseList[[#This Row],[Date of death]]&gt;0,IF(MouseList[[#This Row],[Censored?]]=TRUE,0,1),0),"")</f>
        <v/>
      </c>
      <c r="Q56" s="1"/>
    </row>
    <row r="57" spans="1:17" ht="12">
      <c r="A57" s="1">
        <v>56</v>
      </c>
      <c r="B57" s="1" t="str">
        <f>INDEX(MouseList[],MATCH(SurvivalAnalysis[[#This Row],['#]],MouseList[Mouse '#],0),MATCH(SurvivalAnalysis[[#Headers],[Sort '#]],MouseList[#Headers],0))</f>
        <v/>
      </c>
      <c r="C57" s="1" t="str">
        <f>IF(MouseList[[#This Row],[Exclude?]]=TRUE,"Excluded",IF(MouseList[[#This Row],[Group]]="","",MouseList[[#This Row],[Group]]))</f>
        <v/>
      </c>
      <c r="D57" s="1" t="str">
        <f>IF(SurvivalAnalysis[[#This Row],[Group]]="","",IF(MouseList[[#This Row],[Censored?]]=TRUE,"Yes","No"))</f>
        <v/>
      </c>
      <c r="E57" s="1">
        <f ca="1">IF(MouseList[[#This Row],[Exclude?]]=TRUE,"",IF(MouseList[[#This Row],[Initial BW]]="","",IF(MouseList[[#This Row],[Date of death]]="",TODAY()-'Basic Information'!$W$20,MouseList[[#This Row],[Date of death]]-'Basic Information'!$W$20)))</f>
        <v>60</v>
      </c>
      <c r="F57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57" s="1" t="str">
        <f>IF(SurvivalAnalysis[[#This Row],[Group]]="A",IF(MouseList[[#This Row],[Date of death]]&gt;0,IF(MouseList[[#This Row],[Censored?]]=TRUE,0,1),0),"")</f>
        <v/>
      </c>
      <c r="H57" s="1" t="str">
        <f>IF(SurvivalAnalysis[[#This Row],[Group]]="B",IF(MouseList[[#This Row],[Date of death]]&gt;0,IF(MouseList[[#This Row],[Censored?]]=TRUE,0,1),0),"")</f>
        <v/>
      </c>
      <c r="I57" s="1" t="str">
        <f>IF(SurvivalAnalysis[[#This Row],[Group]]="C",IF(MouseList[[#This Row],[Date of death]]&gt;0,IF(MouseList[[#This Row],[Censored?]]=TRUE,0,1),0),"")</f>
        <v/>
      </c>
      <c r="J57" s="1" t="str">
        <f>IF(SurvivalAnalysis[[#This Row],[Group]]="D",IF(MouseList[[#This Row],[Date of death]]&gt;0,IF(MouseList[[#This Row],[Censored?]]=TRUE,0,1),0),"")</f>
        <v/>
      </c>
      <c r="K57" s="1" t="str">
        <f>IF(SurvivalAnalysis[[#This Row],[Group]]="E",IF(MouseList[[#This Row],[Date of death]]&gt;0,IF(MouseList[[#This Row],[Censored?]]=TRUE,0,1),0),"")</f>
        <v/>
      </c>
      <c r="L57" s="1" t="str">
        <f>IF(SurvivalAnalysis[[#This Row],[Group]]="F",IF(MouseList[[#This Row],[Date of death]]&gt;0,IF(MouseList[[#This Row],[Censored?]]=TRUE,0,1),0),"")</f>
        <v/>
      </c>
      <c r="M57" s="1" t="str">
        <f>IF(SurvivalAnalysis[[#This Row],[Group]]="G",IF(MouseList[[#This Row],[Date of death]]&gt;0,IF(MouseList[[#This Row],[Censored?]]=TRUE,0,1),0),"")</f>
        <v/>
      </c>
      <c r="N57" s="1" t="str">
        <f>IF(SurvivalAnalysis[[#This Row],[Group]]="H",IF(MouseList[[#This Row],[Date of death]]&gt;0,IF(MouseList[[#This Row],[Censored?]]=TRUE,0,1),0),"")</f>
        <v/>
      </c>
      <c r="O57" s="1" t="str">
        <f>IF(SurvivalAnalysis[[#This Row],[Group]]="I",IF(MouseList[[#This Row],[Date of death]]&gt;0,IF(MouseList[[#This Row],[Censored?]]=TRUE,0,1),0),"")</f>
        <v/>
      </c>
      <c r="P57" s="1" t="str">
        <f>IF(SurvivalAnalysis[[#This Row],[Group]]="J",IF(MouseList[[#This Row],[Date of death]]&gt;0,IF(MouseList[[#This Row],[Censored?]]=TRUE,0,1),0),"")</f>
        <v/>
      </c>
      <c r="Q57" s="1"/>
    </row>
    <row r="58" spans="1:17" ht="12">
      <c r="A58" s="1">
        <v>57</v>
      </c>
      <c r="B58" s="1" t="str">
        <f>INDEX(MouseList[],MATCH(SurvivalAnalysis[[#This Row],['#]],MouseList[Mouse '#],0),MATCH(SurvivalAnalysis[[#Headers],[Sort '#]],MouseList[#Headers],0))</f>
        <v/>
      </c>
      <c r="C58" s="1" t="str">
        <f>IF(MouseList[[#This Row],[Exclude?]]=TRUE,"Excluded",IF(MouseList[[#This Row],[Group]]="","",MouseList[[#This Row],[Group]]))</f>
        <v/>
      </c>
      <c r="D58" s="1" t="str">
        <f>IF(SurvivalAnalysis[[#This Row],[Group]]="","",IF(MouseList[[#This Row],[Censored?]]=TRUE,"Yes","No"))</f>
        <v/>
      </c>
      <c r="E58" s="1">
        <f ca="1">IF(MouseList[[#This Row],[Exclude?]]=TRUE,"",IF(MouseList[[#This Row],[Initial BW]]="","",IF(MouseList[[#This Row],[Date of death]]="",TODAY()-'Basic Information'!$W$20,MouseList[[#This Row],[Date of death]]-'Basic Information'!$W$20)))</f>
        <v>60</v>
      </c>
      <c r="F58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58" s="1" t="str">
        <f>IF(SurvivalAnalysis[[#This Row],[Group]]="A",IF(MouseList[[#This Row],[Date of death]]&gt;0,IF(MouseList[[#This Row],[Censored?]]=TRUE,0,1),0),"")</f>
        <v/>
      </c>
      <c r="H58" s="1" t="str">
        <f>IF(SurvivalAnalysis[[#This Row],[Group]]="B",IF(MouseList[[#This Row],[Date of death]]&gt;0,IF(MouseList[[#This Row],[Censored?]]=TRUE,0,1),0),"")</f>
        <v/>
      </c>
      <c r="I58" s="1" t="str">
        <f>IF(SurvivalAnalysis[[#This Row],[Group]]="C",IF(MouseList[[#This Row],[Date of death]]&gt;0,IF(MouseList[[#This Row],[Censored?]]=TRUE,0,1),0),"")</f>
        <v/>
      </c>
      <c r="J58" s="1" t="str">
        <f>IF(SurvivalAnalysis[[#This Row],[Group]]="D",IF(MouseList[[#This Row],[Date of death]]&gt;0,IF(MouseList[[#This Row],[Censored?]]=TRUE,0,1),0),"")</f>
        <v/>
      </c>
      <c r="K58" s="1" t="str">
        <f>IF(SurvivalAnalysis[[#This Row],[Group]]="E",IF(MouseList[[#This Row],[Date of death]]&gt;0,IF(MouseList[[#This Row],[Censored?]]=TRUE,0,1),0),"")</f>
        <v/>
      </c>
      <c r="L58" s="1" t="str">
        <f>IF(SurvivalAnalysis[[#This Row],[Group]]="F",IF(MouseList[[#This Row],[Date of death]]&gt;0,IF(MouseList[[#This Row],[Censored?]]=TRUE,0,1),0),"")</f>
        <v/>
      </c>
      <c r="M58" s="1" t="str">
        <f>IF(SurvivalAnalysis[[#This Row],[Group]]="G",IF(MouseList[[#This Row],[Date of death]]&gt;0,IF(MouseList[[#This Row],[Censored?]]=TRUE,0,1),0),"")</f>
        <v/>
      </c>
      <c r="N58" s="1" t="str">
        <f>IF(SurvivalAnalysis[[#This Row],[Group]]="H",IF(MouseList[[#This Row],[Date of death]]&gt;0,IF(MouseList[[#This Row],[Censored?]]=TRUE,0,1),0),"")</f>
        <v/>
      </c>
      <c r="O58" s="1" t="str">
        <f>IF(SurvivalAnalysis[[#This Row],[Group]]="I",IF(MouseList[[#This Row],[Date of death]]&gt;0,IF(MouseList[[#This Row],[Censored?]]=TRUE,0,1),0),"")</f>
        <v/>
      </c>
      <c r="P58" s="1" t="str">
        <f>IF(SurvivalAnalysis[[#This Row],[Group]]="J",IF(MouseList[[#This Row],[Date of death]]&gt;0,IF(MouseList[[#This Row],[Censored?]]=TRUE,0,1),0),"")</f>
        <v/>
      </c>
      <c r="Q58" s="1"/>
    </row>
    <row r="59" spans="1:17" ht="12">
      <c r="A59" s="1">
        <v>58</v>
      </c>
      <c r="B59" s="1" t="str">
        <f>INDEX(MouseList[],MATCH(SurvivalAnalysis[[#This Row],['#]],MouseList[Mouse '#],0),MATCH(SurvivalAnalysis[[#Headers],[Sort '#]],MouseList[#Headers],0))</f>
        <v/>
      </c>
      <c r="C59" s="1" t="str">
        <f>IF(MouseList[[#This Row],[Exclude?]]=TRUE,"Excluded",IF(MouseList[[#This Row],[Group]]="","",MouseList[[#This Row],[Group]]))</f>
        <v/>
      </c>
      <c r="D59" s="1" t="str">
        <f>IF(SurvivalAnalysis[[#This Row],[Group]]="","",IF(MouseList[[#This Row],[Censored?]]=TRUE,"Yes","No"))</f>
        <v/>
      </c>
      <c r="E59" s="1">
        <f ca="1">IF(MouseList[[#This Row],[Exclude?]]=TRUE,"",IF(MouseList[[#This Row],[Initial BW]]="","",IF(MouseList[[#This Row],[Date of death]]="",TODAY()-'Basic Information'!$W$20,MouseList[[#This Row],[Date of death]]-'Basic Information'!$W$20)))</f>
        <v>60</v>
      </c>
      <c r="F59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59" s="1" t="str">
        <f>IF(SurvivalAnalysis[[#This Row],[Group]]="A",IF(MouseList[[#This Row],[Date of death]]&gt;0,IF(MouseList[[#This Row],[Censored?]]=TRUE,0,1),0),"")</f>
        <v/>
      </c>
      <c r="H59" s="1" t="str">
        <f>IF(SurvivalAnalysis[[#This Row],[Group]]="B",IF(MouseList[[#This Row],[Date of death]]&gt;0,IF(MouseList[[#This Row],[Censored?]]=TRUE,0,1),0),"")</f>
        <v/>
      </c>
      <c r="I59" s="1" t="str">
        <f>IF(SurvivalAnalysis[[#This Row],[Group]]="C",IF(MouseList[[#This Row],[Date of death]]&gt;0,IF(MouseList[[#This Row],[Censored?]]=TRUE,0,1),0),"")</f>
        <v/>
      </c>
      <c r="J59" s="1" t="str">
        <f>IF(SurvivalAnalysis[[#This Row],[Group]]="D",IF(MouseList[[#This Row],[Date of death]]&gt;0,IF(MouseList[[#This Row],[Censored?]]=TRUE,0,1),0),"")</f>
        <v/>
      </c>
      <c r="K59" s="1" t="str">
        <f>IF(SurvivalAnalysis[[#This Row],[Group]]="E",IF(MouseList[[#This Row],[Date of death]]&gt;0,IF(MouseList[[#This Row],[Censored?]]=TRUE,0,1),0),"")</f>
        <v/>
      </c>
      <c r="L59" s="1" t="str">
        <f>IF(SurvivalAnalysis[[#This Row],[Group]]="F",IF(MouseList[[#This Row],[Date of death]]&gt;0,IF(MouseList[[#This Row],[Censored?]]=TRUE,0,1),0),"")</f>
        <v/>
      </c>
      <c r="M59" s="1" t="str">
        <f>IF(SurvivalAnalysis[[#This Row],[Group]]="G",IF(MouseList[[#This Row],[Date of death]]&gt;0,IF(MouseList[[#This Row],[Censored?]]=TRUE,0,1),0),"")</f>
        <v/>
      </c>
      <c r="N59" s="1" t="str">
        <f>IF(SurvivalAnalysis[[#This Row],[Group]]="H",IF(MouseList[[#This Row],[Date of death]]&gt;0,IF(MouseList[[#This Row],[Censored?]]=TRUE,0,1),0),"")</f>
        <v/>
      </c>
      <c r="O59" s="1" t="str">
        <f>IF(SurvivalAnalysis[[#This Row],[Group]]="I",IF(MouseList[[#This Row],[Date of death]]&gt;0,IF(MouseList[[#This Row],[Censored?]]=TRUE,0,1),0),"")</f>
        <v/>
      </c>
      <c r="P59" s="1" t="str">
        <f>IF(SurvivalAnalysis[[#This Row],[Group]]="J",IF(MouseList[[#This Row],[Date of death]]&gt;0,IF(MouseList[[#This Row],[Censored?]]=TRUE,0,1),0),"")</f>
        <v/>
      </c>
      <c r="Q59" s="1"/>
    </row>
    <row r="60" spans="1:17" ht="12">
      <c r="A60" s="1">
        <v>59</v>
      </c>
      <c r="B60" s="1" t="str">
        <f>INDEX(MouseList[],MATCH(SurvivalAnalysis[[#This Row],['#]],MouseList[Mouse '#],0),MATCH(SurvivalAnalysis[[#Headers],[Sort '#]],MouseList[#Headers],0))</f>
        <v/>
      </c>
      <c r="C60" s="1" t="str">
        <f>IF(MouseList[[#This Row],[Exclude?]]=TRUE,"Excluded",IF(MouseList[[#This Row],[Group]]="","",MouseList[[#This Row],[Group]]))</f>
        <v/>
      </c>
      <c r="D60" s="1" t="str">
        <f>IF(SurvivalAnalysis[[#This Row],[Group]]="","",IF(MouseList[[#This Row],[Censored?]]=TRUE,"Yes","No"))</f>
        <v/>
      </c>
      <c r="E60" s="1">
        <f ca="1">IF(MouseList[[#This Row],[Exclude?]]=TRUE,"",IF(MouseList[[#This Row],[Initial BW]]="","",IF(MouseList[[#This Row],[Date of death]]="",TODAY()-'Basic Information'!$W$20,MouseList[[#This Row],[Date of death]]-'Basic Information'!$W$20)))</f>
        <v>60</v>
      </c>
      <c r="F60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60" s="1" t="str">
        <f>IF(SurvivalAnalysis[[#This Row],[Group]]="A",IF(MouseList[[#This Row],[Date of death]]&gt;0,IF(MouseList[[#This Row],[Censored?]]=TRUE,0,1),0),"")</f>
        <v/>
      </c>
      <c r="H60" s="1" t="str">
        <f>IF(SurvivalAnalysis[[#This Row],[Group]]="B",IF(MouseList[[#This Row],[Date of death]]&gt;0,IF(MouseList[[#This Row],[Censored?]]=TRUE,0,1),0),"")</f>
        <v/>
      </c>
      <c r="I60" s="1" t="str">
        <f>IF(SurvivalAnalysis[[#This Row],[Group]]="C",IF(MouseList[[#This Row],[Date of death]]&gt;0,IF(MouseList[[#This Row],[Censored?]]=TRUE,0,1),0),"")</f>
        <v/>
      </c>
      <c r="J60" s="1" t="str">
        <f>IF(SurvivalAnalysis[[#This Row],[Group]]="D",IF(MouseList[[#This Row],[Date of death]]&gt;0,IF(MouseList[[#This Row],[Censored?]]=TRUE,0,1),0),"")</f>
        <v/>
      </c>
      <c r="K60" s="1" t="str">
        <f>IF(SurvivalAnalysis[[#This Row],[Group]]="E",IF(MouseList[[#This Row],[Date of death]]&gt;0,IF(MouseList[[#This Row],[Censored?]]=TRUE,0,1),0),"")</f>
        <v/>
      </c>
      <c r="L60" s="1" t="str">
        <f>IF(SurvivalAnalysis[[#This Row],[Group]]="F",IF(MouseList[[#This Row],[Date of death]]&gt;0,IF(MouseList[[#This Row],[Censored?]]=TRUE,0,1),0),"")</f>
        <v/>
      </c>
      <c r="M60" s="1" t="str">
        <f>IF(SurvivalAnalysis[[#This Row],[Group]]="G",IF(MouseList[[#This Row],[Date of death]]&gt;0,IF(MouseList[[#This Row],[Censored?]]=TRUE,0,1),0),"")</f>
        <v/>
      </c>
      <c r="N60" s="1" t="str">
        <f>IF(SurvivalAnalysis[[#This Row],[Group]]="H",IF(MouseList[[#This Row],[Date of death]]&gt;0,IF(MouseList[[#This Row],[Censored?]]=TRUE,0,1),0),"")</f>
        <v/>
      </c>
      <c r="O60" s="1" t="str">
        <f>IF(SurvivalAnalysis[[#This Row],[Group]]="I",IF(MouseList[[#This Row],[Date of death]]&gt;0,IF(MouseList[[#This Row],[Censored?]]=TRUE,0,1),0),"")</f>
        <v/>
      </c>
      <c r="P60" s="1" t="str">
        <f>IF(SurvivalAnalysis[[#This Row],[Group]]="J",IF(MouseList[[#This Row],[Date of death]]&gt;0,IF(MouseList[[#This Row],[Censored?]]=TRUE,0,1),0),"")</f>
        <v/>
      </c>
      <c r="Q60" s="1"/>
    </row>
    <row r="61" spans="1:17" ht="12">
      <c r="A61" s="1">
        <v>60</v>
      </c>
      <c r="B61" s="1" t="str">
        <f>INDEX(MouseList[],MATCH(SurvivalAnalysis[[#This Row],['#]],MouseList[Mouse '#],0),MATCH(SurvivalAnalysis[[#Headers],[Sort '#]],MouseList[#Headers],0))</f>
        <v/>
      </c>
      <c r="C61" s="1" t="str">
        <f>IF(MouseList[[#This Row],[Exclude?]]=TRUE,"Excluded",IF(MouseList[[#This Row],[Group]]="","",MouseList[[#This Row],[Group]]))</f>
        <v/>
      </c>
      <c r="D61" s="1" t="str">
        <f>IF(SurvivalAnalysis[[#This Row],[Group]]="","",IF(MouseList[[#This Row],[Censored?]]=TRUE,"Yes","No"))</f>
        <v/>
      </c>
      <c r="E61" s="1">
        <f ca="1">IF(MouseList[[#This Row],[Exclude?]]=TRUE,"",IF(MouseList[[#This Row],[Initial BW]]="","",IF(MouseList[[#This Row],[Date of death]]="",TODAY()-'Basic Information'!$W$20,MouseList[[#This Row],[Date of death]]-'Basic Information'!$W$20)))</f>
        <v>60</v>
      </c>
      <c r="F61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61" s="1" t="str">
        <f>IF(SurvivalAnalysis[[#This Row],[Group]]="A",IF(MouseList[[#This Row],[Date of death]]&gt;0,IF(MouseList[[#This Row],[Censored?]]=TRUE,0,1),0),"")</f>
        <v/>
      </c>
      <c r="H61" s="1" t="str">
        <f>IF(SurvivalAnalysis[[#This Row],[Group]]="B",IF(MouseList[[#This Row],[Date of death]]&gt;0,IF(MouseList[[#This Row],[Censored?]]=TRUE,0,1),0),"")</f>
        <v/>
      </c>
      <c r="I61" s="1" t="str">
        <f>IF(SurvivalAnalysis[[#This Row],[Group]]="C",IF(MouseList[[#This Row],[Date of death]]&gt;0,IF(MouseList[[#This Row],[Censored?]]=TRUE,0,1),0),"")</f>
        <v/>
      </c>
      <c r="J61" s="1" t="str">
        <f>IF(SurvivalAnalysis[[#This Row],[Group]]="D",IF(MouseList[[#This Row],[Date of death]]&gt;0,IF(MouseList[[#This Row],[Censored?]]=TRUE,0,1),0),"")</f>
        <v/>
      </c>
      <c r="K61" s="1" t="str">
        <f>IF(SurvivalAnalysis[[#This Row],[Group]]="E",IF(MouseList[[#This Row],[Date of death]]&gt;0,IF(MouseList[[#This Row],[Censored?]]=TRUE,0,1),0),"")</f>
        <v/>
      </c>
      <c r="L61" s="1" t="str">
        <f>IF(SurvivalAnalysis[[#This Row],[Group]]="F",IF(MouseList[[#This Row],[Date of death]]&gt;0,IF(MouseList[[#This Row],[Censored?]]=TRUE,0,1),0),"")</f>
        <v/>
      </c>
      <c r="M61" s="1" t="str">
        <f>IF(SurvivalAnalysis[[#This Row],[Group]]="G",IF(MouseList[[#This Row],[Date of death]]&gt;0,IF(MouseList[[#This Row],[Censored?]]=TRUE,0,1),0),"")</f>
        <v/>
      </c>
      <c r="N61" s="1" t="str">
        <f>IF(SurvivalAnalysis[[#This Row],[Group]]="H",IF(MouseList[[#This Row],[Date of death]]&gt;0,IF(MouseList[[#This Row],[Censored?]]=TRUE,0,1),0),"")</f>
        <v/>
      </c>
      <c r="O61" s="1" t="str">
        <f>IF(SurvivalAnalysis[[#This Row],[Group]]="I",IF(MouseList[[#This Row],[Date of death]]&gt;0,IF(MouseList[[#This Row],[Censored?]]=TRUE,0,1),0),"")</f>
        <v/>
      </c>
      <c r="P61" s="1" t="str">
        <f>IF(SurvivalAnalysis[[#This Row],[Group]]="J",IF(MouseList[[#This Row],[Date of death]]&gt;0,IF(MouseList[[#This Row],[Censored?]]=TRUE,0,1),0),"")</f>
        <v/>
      </c>
      <c r="Q61" s="1"/>
    </row>
    <row r="62" spans="1:17" ht="12">
      <c r="A62" s="1">
        <v>61</v>
      </c>
      <c r="B62" s="1" t="e">
        <f>INDEX(MouseList[],MATCH(SurvivalAnalysis[[#This Row],['#]],MouseList[Mouse '#],0),MATCH(SurvivalAnalysis[[#Headers],[Sort '#]],MouseList[#Headers],0))</f>
        <v>#N/A</v>
      </c>
      <c r="C62" s="1" t="str">
        <f>IF(MouseList[[#This Row],[Exclude?]]=TRUE,"Excluded",IF(MouseList[[#This Row],[Group]]="","",MouseList[[#This Row],[Group]]))</f>
        <v/>
      </c>
      <c r="D62" s="1" t="str">
        <f>IF(SurvivalAnalysis[[#This Row],[Group]]="","",IF(MouseList[[#This Row],[Censored?]]=TRUE,"Yes","No"))</f>
        <v/>
      </c>
      <c r="E62" s="1" t="str">
        <f ca="1">IF(MouseList[[#This Row],[Exclude?]]=TRUE,"",IF(MouseList[[#This Row],[Initial BW]]="","",IF(MouseList[[#This Row],[Date of death]]="",TODAY()-'Basic Information'!$W$20,MouseList[[#This Row],[Date of death]]-'Basic Information'!$W$20)))</f>
        <v/>
      </c>
      <c r="F62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62" s="1" t="str">
        <f>IF(SurvivalAnalysis[[#This Row],[Group]]="A",IF(MouseList[[#This Row],[Date of death]]&gt;0,IF(MouseList[[#This Row],[Censored?]]=TRUE,0,1),0),"")</f>
        <v/>
      </c>
      <c r="H62" s="1" t="str">
        <f>IF(SurvivalAnalysis[[#This Row],[Group]]="B",IF(MouseList[[#This Row],[Date of death]]&gt;0,IF(MouseList[[#This Row],[Censored?]]=TRUE,0,1),0),"")</f>
        <v/>
      </c>
      <c r="I62" s="1" t="str">
        <f>IF(SurvivalAnalysis[[#This Row],[Group]]="C",IF(MouseList[[#This Row],[Date of death]]&gt;0,IF(MouseList[[#This Row],[Censored?]]=TRUE,0,1),0),"")</f>
        <v/>
      </c>
      <c r="J62" s="1" t="str">
        <f>IF(SurvivalAnalysis[[#This Row],[Group]]="D",IF(MouseList[[#This Row],[Date of death]]&gt;0,IF(MouseList[[#This Row],[Censored?]]=TRUE,0,1),0),"")</f>
        <v/>
      </c>
      <c r="K62" s="1" t="str">
        <f>IF(SurvivalAnalysis[[#This Row],[Group]]="E",IF(MouseList[[#This Row],[Date of death]]&gt;0,IF(MouseList[[#This Row],[Censored?]]=TRUE,0,1),0),"")</f>
        <v/>
      </c>
      <c r="L62" s="1" t="str">
        <f>IF(SurvivalAnalysis[[#This Row],[Group]]="F",IF(MouseList[[#This Row],[Date of death]]&gt;0,IF(MouseList[[#This Row],[Censored?]]=TRUE,0,1),0),"")</f>
        <v/>
      </c>
      <c r="M62" s="1" t="str">
        <f>IF(SurvivalAnalysis[[#This Row],[Group]]="G",IF(MouseList[[#This Row],[Date of death]]&gt;0,IF(MouseList[[#This Row],[Censored?]]=TRUE,0,1),0),"")</f>
        <v/>
      </c>
      <c r="N62" s="1" t="str">
        <f>IF(SurvivalAnalysis[[#This Row],[Group]]="H",IF(MouseList[[#This Row],[Date of death]]&gt;0,IF(MouseList[[#This Row],[Censored?]]=TRUE,0,1),0),"")</f>
        <v/>
      </c>
      <c r="O62" s="1" t="str">
        <f>IF(SurvivalAnalysis[[#This Row],[Group]]="I",IF(MouseList[[#This Row],[Date of death]]&gt;0,IF(MouseList[[#This Row],[Censored?]]=TRUE,0,1),0),"")</f>
        <v/>
      </c>
      <c r="P62" s="1" t="str">
        <f>IF(SurvivalAnalysis[[#This Row],[Group]]="J",IF(MouseList[[#This Row],[Date of death]]&gt;0,IF(MouseList[[#This Row],[Censored?]]=TRUE,0,1),0),"")</f>
        <v/>
      </c>
      <c r="Q62" s="1"/>
    </row>
    <row r="63" spans="1:17" ht="12">
      <c r="A63" s="1">
        <v>62</v>
      </c>
      <c r="B63" s="1" t="e">
        <f>INDEX(MouseList[],MATCH(SurvivalAnalysis[[#This Row],['#]],MouseList[Mouse '#],0),MATCH(SurvivalAnalysis[[#Headers],[Sort '#]],MouseList[#Headers],0))</f>
        <v>#N/A</v>
      </c>
      <c r="C63" s="1" t="str">
        <f>IF(MouseList[[#This Row],[Exclude?]]=TRUE,"Excluded",IF(MouseList[[#This Row],[Group]]="","",MouseList[[#This Row],[Group]]))</f>
        <v/>
      </c>
      <c r="D63" s="1" t="str">
        <f>IF(SurvivalAnalysis[[#This Row],[Group]]="","",IF(MouseList[[#This Row],[Censored?]]=TRUE,"Yes","No"))</f>
        <v/>
      </c>
      <c r="E63" s="1" t="str">
        <f ca="1">IF(MouseList[[#This Row],[Exclude?]]=TRUE,"",IF(MouseList[[#This Row],[Initial BW]]="","",IF(MouseList[[#This Row],[Date of death]]="",TODAY()-'Basic Information'!$W$20,MouseList[[#This Row],[Date of death]]-'Basic Information'!$W$20)))</f>
        <v/>
      </c>
      <c r="F63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63" s="1" t="str">
        <f>IF(SurvivalAnalysis[[#This Row],[Group]]="A",IF(MouseList[[#This Row],[Date of death]]&gt;0,IF(MouseList[[#This Row],[Censored?]]=TRUE,0,1),0),"")</f>
        <v/>
      </c>
      <c r="H63" s="1" t="str">
        <f>IF(SurvivalAnalysis[[#This Row],[Group]]="B",IF(MouseList[[#This Row],[Date of death]]&gt;0,IF(MouseList[[#This Row],[Censored?]]=TRUE,0,1),0),"")</f>
        <v/>
      </c>
      <c r="I63" s="1" t="str">
        <f>IF(SurvivalAnalysis[[#This Row],[Group]]="C",IF(MouseList[[#This Row],[Date of death]]&gt;0,IF(MouseList[[#This Row],[Censored?]]=TRUE,0,1),0),"")</f>
        <v/>
      </c>
      <c r="J63" s="1" t="str">
        <f>IF(SurvivalAnalysis[[#This Row],[Group]]="D",IF(MouseList[[#This Row],[Date of death]]&gt;0,IF(MouseList[[#This Row],[Censored?]]=TRUE,0,1),0),"")</f>
        <v/>
      </c>
      <c r="K63" s="1" t="str">
        <f>IF(SurvivalAnalysis[[#This Row],[Group]]="E",IF(MouseList[[#This Row],[Date of death]]&gt;0,IF(MouseList[[#This Row],[Censored?]]=TRUE,0,1),0),"")</f>
        <v/>
      </c>
      <c r="L63" s="1" t="str">
        <f>IF(SurvivalAnalysis[[#This Row],[Group]]="F",IF(MouseList[[#This Row],[Date of death]]&gt;0,IF(MouseList[[#This Row],[Censored?]]=TRUE,0,1),0),"")</f>
        <v/>
      </c>
      <c r="M63" s="1" t="str">
        <f>IF(SurvivalAnalysis[[#This Row],[Group]]="G",IF(MouseList[[#This Row],[Date of death]]&gt;0,IF(MouseList[[#This Row],[Censored?]]=TRUE,0,1),0),"")</f>
        <v/>
      </c>
      <c r="N63" s="1" t="str">
        <f>IF(SurvivalAnalysis[[#This Row],[Group]]="H",IF(MouseList[[#This Row],[Date of death]]&gt;0,IF(MouseList[[#This Row],[Censored?]]=TRUE,0,1),0),"")</f>
        <v/>
      </c>
      <c r="O63" s="1" t="str">
        <f>IF(SurvivalAnalysis[[#This Row],[Group]]="I",IF(MouseList[[#This Row],[Date of death]]&gt;0,IF(MouseList[[#This Row],[Censored?]]=TRUE,0,1),0),"")</f>
        <v/>
      </c>
      <c r="P63" s="1" t="str">
        <f>IF(SurvivalAnalysis[[#This Row],[Group]]="J",IF(MouseList[[#This Row],[Date of death]]&gt;0,IF(MouseList[[#This Row],[Censored?]]=TRUE,0,1),0),"")</f>
        <v/>
      </c>
      <c r="Q63" s="1"/>
    </row>
    <row r="64" spans="1:17" ht="12">
      <c r="A64" s="1">
        <v>63</v>
      </c>
      <c r="B64" s="1" t="e">
        <f>INDEX(MouseList[],MATCH(SurvivalAnalysis[[#This Row],['#]],MouseList[Mouse '#],0),MATCH(SurvivalAnalysis[[#Headers],[Sort '#]],MouseList[#Headers],0))</f>
        <v>#N/A</v>
      </c>
      <c r="C64" s="1" t="str">
        <f>IF(MouseList[[#This Row],[Exclude?]]=TRUE,"Excluded",IF(MouseList[[#This Row],[Group]]="","",MouseList[[#This Row],[Group]]))</f>
        <v/>
      </c>
      <c r="D64" s="1" t="str">
        <f>IF(SurvivalAnalysis[[#This Row],[Group]]="","",IF(MouseList[[#This Row],[Censored?]]=TRUE,"Yes","No"))</f>
        <v/>
      </c>
      <c r="E64" s="1" t="str">
        <f ca="1">IF(MouseList[[#This Row],[Exclude?]]=TRUE,"",IF(MouseList[[#This Row],[Initial BW]]="","",IF(MouseList[[#This Row],[Date of death]]="",TODAY()-'Basic Information'!$W$20,MouseList[[#This Row],[Date of death]]-'Basic Information'!$W$20)))</f>
        <v/>
      </c>
      <c r="F64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64" s="1" t="str">
        <f>IF(SurvivalAnalysis[[#This Row],[Group]]="A",IF(MouseList[[#This Row],[Date of death]]&gt;0,IF(MouseList[[#This Row],[Censored?]]=TRUE,0,1),0),"")</f>
        <v/>
      </c>
      <c r="H64" s="1" t="str">
        <f>IF(SurvivalAnalysis[[#This Row],[Group]]="B",IF(MouseList[[#This Row],[Date of death]]&gt;0,IF(MouseList[[#This Row],[Censored?]]=TRUE,0,1),0),"")</f>
        <v/>
      </c>
      <c r="I64" s="1" t="str">
        <f>IF(SurvivalAnalysis[[#This Row],[Group]]="C",IF(MouseList[[#This Row],[Date of death]]&gt;0,IF(MouseList[[#This Row],[Censored?]]=TRUE,0,1),0),"")</f>
        <v/>
      </c>
      <c r="J64" s="1" t="str">
        <f>IF(SurvivalAnalysis[[#This Row],[Group]]="D",IF(MouseList[[#This Row],[Date of death]]&gt;0,IF(MouseList[[#This Row],[Censored?]]=TRUE,0,1),0),"")</f>
        <v/>
      </c>
      <c r="K64" s="1" t="str">
        <f>IF(SurvivalAnalysis[[#This Row],[Group]]="E",IF(MouseList[[#This Row],[Date of death]]&gt;0,IF(MouseList[[#This Row],[Censored?]]=TRUE,0,1),0),"")</f>
        <v/>
      </c>
      <c r="L64" s="1" t="str">
        <f>IF(SurvivalAnalysis[[#This Row],[Group]]="F",IF(MouseList[[#This Row],[Date of death]]&gt;0,IF(MouseList[[#This Row],[Censored?]]=TRUE,0,1),0),"")</f>
        <v/>
      </c>
      <c r="M64" s="1" t="str">
        <f>IF(SurvivalAnalysis[[#This Row],[Group]]="G",IF(MouseList[[#This Row],[Date of death]]&gt;0,IF(MouseList[[#This Row],[Censored?]]=TRUE,0,1),0),"")</f>
        <v/>
      </c>
      <c r="N64" s="1" t="str">
        <f>IF(SurvivalAnalysis[[#This Row],[Group]]="H",IF(MouseList[[#This Row],[Date of death]]&gt;0,IF(MouseList[[#This Row],[Censored?]]=TRUE,0,1),0),"")</f>
        <v/>
      </c>
      <c r="O64" s="1" t="str">
        <f>IF(SurvivalAnalysis[[#This Row],[Group]]="I",IF(MouseList[[#This Row],[Date of death]]&gt;0,IF(MouseList[[#This Row],[Censored?]]=TRUE,0,1),0),"")</f>
        <v/>
      </c>
      <c r="P64" s="1" t="str">
        <f>IF(SurvivalAnalysis[[#This Row],[Group]]="J",IF(MouseList[[#This Row],[Date of death]]&gt;0,IF(MouseList[[#This Row],[Censored?]]=TRUE,0,1),0),"")</f>
        <v/>
      </c>
      <c r="Q64" s="1"/>
    </row>
    <row r="65" spans="1:17" ht="12">
      <c r="A65" s="1">
        <v>64</v>
      </c>
      <c r="B65" s="1" t="e">
        <f>INDEX(MouseList[],MATCH(SurvivalAnalysis[[#This Row],['#]],MouseList[Mouse '#],0),MATCH(SurvivalAnalysis[[#Headers],[Sort '#]],MouseList[#Headers],0))</f>
        <v>#N/A</v>
      </c>
      <c r="C65" s="1" t="str">
        <f>IF(MouseList[[#This Row],[Exclude?]]=TRUE,"Excluded",IF(MouseList[[#This Row],[Group]]="","",MouseList[[#This Row],[Group]]))</f>
        <v/>
      </c>
      <c r="D65" s="1" t="str">
        <f>IF(SurvivalAnalysis[[#This Row],[Group]]="","",IF(MouseList[[#This Row],[Censored?]]=TRUE,"Yes","No"))</f>
        <v/>
      </c>
      <c r="E65" s="1" t="str">
        <f ca="1">IF(MouseList[[#This Row],[Exclude?]]=TRUE,"",IF(MouseList[[#This Row],[Initial BW]]="","",IF(MouseList[[#This Row],[Date of death]]="",TODAY()-'Basic Information'!$W$20,MouseList[[#This Row],[Date of death]]-'Basic Information'!$W$20)))</f>
        <v/>
      </c>
      <c r="F65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65" s="1" t="str">
        <f>IF(SurvivalAnalysis[[#This Row],[Group]]="A",IF(MouseList[[#This Row],[Date of death]]&gt;0,IF(MouseList[[#This Row],[Censored?]]=TRUE,0,1),0),"")</f>
        <v/>
      </c>
      <c r="H65" s="1" t="str">
        <f>IF(SurvivalAnalysis[[#This Row],[Group]]="B",IF(MouseList[[#This Row],[Date of death]]&gt;0,IF(MouseList[[#This Row],[Censored?]]=TRUE,0,1),0),"")</f>
        <v/>
      </c>
      <c r="I65" s="1" t="str">
        <f>IF(SurvivalAnalysis[[#This Row],[Group]]="C",IF(MouseList[[#This Row],[Date of death]]&gt;0,IF(MouseList[[#This Row],[Censored?]]=TRUE,0,1),0),"")</f>
        <v/>
      </c>
      <c r="J65" s="1" t="str">
        <f>IF(SurvivalAnalysis[[#This Row],[Group]]="D",IF(MouseList[[#This Row],[Date of death]]&gt;0,IF(MouseList[[#This Row],[Censored?]]=TRUE,0,1),0),"")</f>
        <v/>
      </c>
      <c r="K65" s="1" t="str">
        <f>IF(SurvivalAnalysis[[#This Row],[Group]]="E",IF(MouseList[[#This Row],[Date of death]]&gt;0,IF(MouseList[[#This Row],[Censored?]]=TRUE,0,1),0),"")</f>
        <v/>
      </c>
      <c r="L65" s="1" t="str">
        <f>IF(SurvivalAnalysis[[#This Row],[Group]]="F",IF(MouseList[[#This Row],[Date of death]]&gt;0,IF(MouseList[[#This Row],[Censored?]]=TRUE,0,1),0),"")</f>
        <v/>
      </c>
      <c r="M65" s="1" t="str">
        <f>IF(SurvivalAnalysis[[#This Row],[Group]]="G",IF(MouseList[[#This Row],[Date of death]]&gt;0,IF(MouseList[[#This Row],[Censored?]]=TRUE,0,1),0),"")</f>
        <v/>
      </c>
      <c r="N65" s="1" t="str">
        <f>IF(SurvivalAnalysis[[#This Row],[Group]]="H",IF(MouseList[[#This Row],[Date of death]]&gt;0,IF(MouseList[[#This Row],[Censored?]]=TRUE,0,1),0),"")</f>
        <v/>
      </c>
      <c r="O65" s="1" t="str">
        <f>IF(SurvivalAnalysis[[#This Row],[Group]]="I",IF(MouseList[[#This Row],[Date of death]]&gt;0,IF(MouseList[[#This Row],[Censored?]]=TRUE,0,1),0),"")</f>
        <v/>
      </c>
      <c r="P65" s="1" t="str">
        <f>IF(SurvivalAnalysis[[#This Row],[Group]]="J",IF(MouseList[[#This Row],[Date of death]]&gt;0,IF(MouseList[[#This Row],[Censored?]]=TRUE,0,1),0),"")</f>
        <v/>
      </c>
      <c r="Q65" s="1"/>
    </row>
    <row r="66" spans="1:17" ht="12">
      <c r="A66" s="1">
        <v>65</v>
      </c>
      <c r="B66" s="1" t="e">
        <f>INDEX(MouseList[],MATCH(SurvivalAnalysis[[#This Row],['#]],MouseList[Mouse '#],0),MATCH(SurvivalAnalysis[[#Headers],[Sort '#]],MouseList[#Headers],0))</f>
        <v>#N/A</v>
      </c>
      <c r="C66" s="1" t="str">
        <f>IF(MouseList[[#This Row],[Exclude?]]=TRUE,"Excluded",IF(MouseList[[#This Row],[Group]]="","",MouseList[[#This Row],[Group]]))</f>
        <v/>
      </c>
      <c r="D66" s="1" t="str">
        <f>IF(SurvivalAnalysis[[#This Row],[Group]]="","",IF(MouseList[[#This Row],[Censored?]]=TRUE,"Yes","No"))</f>
        <v/>
      </c>
      <c r="E66" s="1" t="str">
        <f ca="1">IF(MouseList[[#This Row],[Exclude?]]=TRUE,"",IF(MouseList[[#This Row],[Initial BW]]="","",IF(MouseList[[#This Row],[Date of death]]="",TODAY()-'Basic Information'!$W$20,MouseList[[#This Row],[Date of death]]-'Basic Information'!$W$20)))</f>
        <v/>
      </c>
      <c r="F66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66" s="1" t="str">
        <f>IF(SurvivalAnalysis[[#This Row],[Group]]="A",IF(MouseList[[#This Row],[Date of death]]&gt;0,IF(MouseList[[#This Row],[Censored?]]=TRUE,0,1),0),"")</f>
        <v/>
      </c>
      <c r="H66" s="1" t="str">
        <f>IF(SurvivalAnalysis[[#This Row],[Group]]="B",IF(MouseList[[#This Row],[Date of death]]&gt;0,IF(MouseList[[#This Row],[Censored?]]=TRUE,0,1),0),"")</f>
        <v/>
      </c>
      <c r="I66" s="1" t="str">
        <f>IF(SurvivalAnalysis[[#This Row],[Group]]="C",IF(MouseList[[#This Row],[Date of death]]&gt;0,IF(MouseList[[#This Row],[Censored?]]=TRUE,0,1),0),"")</f>
        <v/>
      </c>
      <c r="J66" s="1" t="str">
        <f>IF(SurvivalAnalysis[[#This Row],[Group]]="D",IF(MouseList[[#This Row],[Date of death]]&gt;0,IF(MouseList[[#This Row],[Censored?]]=TRUE,0,1),0),"")</f>
        <v/>
      </c>
      <c r="K66" s="1" t="str">
        <f>IF(SurvivalAnalysis[[#This Row],[Group]]="E",IF(MouseList[[#This Row],[Date of death]]&gt;0,IF(MouseList[[#This Row],[Censored?]]=TRUE,0,1),0),"")</f>
        <v/>
      </c>
      <c r="L66" s="1" t="str">
        <f>IF(SurvivalAnalysis[[#This Row],[Group]]="F",IF(MouseList[[#This Row],[Date of death]]&gt;0,IF(MouseList[[#This Row],[Censored?]]=TRUE,0,1),0),"")</f>
        <v/>
      </c>
      <c r="M66" s="1" t="str">
        <f>IF(SurvivalAnalysis[[#This Row],[Group]]="G",IF(MouseList[[#This Row],[Date of death]]&gt;0,IF(MouseList[[#This Row],[Censored?]]=TRUE,0,1),0),"")</f>
        <v/>
      </c>
      <c r="N66" s="1" t="str">
        <f>IF(SurvivalAnalysis[[#This Row],[Group]]="H",IF(MouseList[[#This Row],[Date of death]]&gt;0,IF(MouseList[[#This Row],[Censored?]]=TRUE,0,1),0),"")</f>
        <v/>
      </c>
      <c r="O66" s="1" t="str">
        <f>IF(SurvivalAnalysis[[#This Row],[Group]]="I",IF(MouseList[[#This Row],[Date of death]]&gt;0,IF(MouseList[[#This Row],[Censored?]]=TRUE,0,1),0),"")</f>
        <v/>
      </c>
      <c r="P66" s="1" t="str">
        <f>IF(SurvivalAnalysis[[#This Row],[Group]]="J",IF(MouseList[[#This Row],[Date of death]]&gt;0,IF(MouseList[[#This Row],[Censored?]]=TRUE,0,1),0),"")</f>
        <v/>
      </c>
      <c r="Q66" s="1"/>
    </row>
    <row r="67" spans="1:17" ht="12">
      <c r="A67" s="1">
        <v>66</v>
      </c>
      <c r="B67" s="1" t="e">
        <f>INDEX(MouseList[],MATCH(SurvivalAnalysis[[#This Row],['#]],MouseList[Mouse '#],0),MATCH(SurvivalAnalysis[[#Headers],[Sort '#]],MouseList[#Headers],0))</f>
        <v>#N/A</v>
      </c>
      <c r="C67" s="1" t="str">
        <f>IF(MouseList[[#This Row],[Exclude?]]=TRUE,"Excluded",IF(MouseList[[#This Row],[Group]]="","",MouseList[[#This Row],[Group]]))</f>
        <v/>
      </c>
      <c r="D67" s="1" t="str">
        <f>IF(SurvivalAnalysis[[#This Row],[Group]]="","",IF(MouseList[[#This Row],[Censored?]]=TRUE,"Yes","No"))</f>
        <v/>
      </c>
      <c r="E67" s="1" t="str">
        <f ca="1">IF(MouseList[[#This Row],[Exclude?]]=TRUE,"",IF(MouseList[[#This Row],[Initial BW]]="","",IF(MouseList[[#This Row],[Date of death]]="",TODAY()-'Basic Information'!$W$20,MouseList[[#This Row],[Date of death]]-'Basic Information'!$W$20)))</f>
        <v/>
      </c>
      <c r="F67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67" s="1" t="str">
        <f>IF(SurvivalAnalysis[[#This Row],[Group]]="A",IF(MouseList[[#This Row],[Date of death]]&gt;0,IF(MouseList[[#This Row],[Censored?]]=TRUE,0,1),0),"")</f>
        <v/>
      </c>
      <c r="H67" s="1" t="str">
        <f>IF(SurvivalAnalysis[[#This Row],[Group]]="B",IF(MouseList[[#This Row],[Date of death]]&gt;0,IF(MouseList[[#This Row],[Censored?]]=TRUE,0,1),0),"")</f>
        <v/>
      </c>
      <c r="I67" s="1" t="str">
        <f>IF(SurvivalAnalysis[[#This Row],[Group]]="C",IF(MouseList[[#This Row],[Date of death]]&gt;0,IF(MouseList[[#This Row],[Censored?]]=TRUE,0,1),0),"")</f>
        <v/>
      </c>
      <c r="J67" s="1" t="str">
        <f>IF(SurvivalAnalysis[[#This Row],[Group]]="D",IF(MouseList[[#This Row],[Date of death]]&gt;0,IF(MouseList[[#This Row],[Censored?]]=TRUE,0,1),0),"")</f>
        <v/>
      </c>
      <c r="K67" s="1" t="str">
        <f>IF(SurvivalAnalysis[[#This Row],[Group]]="E",IF(MouseList[[#This Row],[Date of death]]&gt;0,IF(MouseList[[#This Row],[Censored?]]=TRUE,0,1),0),"")</f>
        <v/>
      </c>
      <c r="L67" s="1" t="str">
        <f>IF(SurvivalAnalysis[[#This Row],[Group]]="F",IF(MouseList[[#This Row],[Date of death]]&gt;0,IF(MouseList[[#This Row],[Censored?]]=TRUE,0,1),0),"")</f>
        <v/>
      </c>
      <c r="M67" s="1" t="str">
        <f>IF(SurvivalAnalysis[[#This Row],[Group]]="G",IF(MouseList[[#This Row],[Date of death]]&gt;0,IF(MouseList[[#This Row],[Censored?]]=TRUE,0,1),0),"")</f>
        <v/>
      </c>
      <c r="N67" s="1" t="str">
        <f>IF(SurvivalAnalysis[[#This Row],[Group]]="H",IF(MouseList[[#This Row],[Date of death]]&gt;0,IF(MouseList[[#This Row],[Censored?]]=TRUE,0,1),0),"")</f>
        <v/>
      </c>
      <c r="O67" s="1" t="str">
        <f>IF(SurvivalAnalysis[[#This Row],[Group]]="I",IF(MouseList[[#This Row],[Date of death]]&gt;0,IF(MouseList[[#This Row],[Censored?]]=TRUE,0,1),0),"")</f>
        <v/>
      </c>
      <c r="P67" s="1" t="str">
        <f>IF(SurvivalAnalysis[[#This Row],[Group]]="J",IF(MouseList[[#This Row],[Date of death]]&gt;0,IF(MouseList[[#This Row],[Censored?]]=TRUE,0,1),0),"")</f>
        <v/>
      </c>
      <c r="Q67" s="1"/>
    </row>
    <row r="68" spans="1:17" ht="12">
      <c r="A68" s="1">
        <v>67</v>
      </c>
      <c r="B68" s="1" t="e">
        <f>INDEX(MouseList[],MATCH(SurvivalAnalysis[[#This Row],['#]],MouseList[Mouse '#],0),MATCH(SurvivalAnalysis[[#Headers],[Sort '#]],MouseList[#Headers],0))</f>
        <v>#N/A</v>
      </c>
      <c r="C68" s="1" t="str">
        <f>IF(MouseList[[#This Row],[Exclude?]]=TRUE,"Excluded",IF(MouseList[[#This Row],[Group]]="","",MouseList[[#This Row],[Group]]))</f>
        <v/>
      </c>
      <c r="D68" s="1" t="str">
        <f>IF(SurvivalAnalysis[[#This Row],[Group]]="","",IF(MouseList[[#This Row],[Censored?]]=TRUE,"Yes","No"))</f>
        <v/>
      </c>
      <c r="E68" s="1" t="str">
        <f ca="1">IF(MouseList[[#This Row],[Exclude?]]=TRUE,"",IF(MouseList[[#This Row],[Initial BW]]="","",IF(MouseList[[#This Row],[Date of death]]="",TODAY()-'Basic Information'!$W$20,MouseList[[#This Row],[Date of death]]-'Basic Information'!$W$20)))</f>
        <v/>
      </c>
      <c r="F68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68" s="1" t="str">
        <f>IF(SurvivalAnalysis[[#This Row],[Group]]="A",IF(MouseList[[#This Row],[Date of death]]&gt;0,IF(MouseList[[#This Row],[Censored?]]=TRUE,0,1),0),"")</f>
        <v/>
      </c>
      <c r="H68" s="1" t="str">
        <f>IF(SurvivalAnalysis[[#This Row],[Group]]="B",IF(MouseList[[#This Row],[Date of death]]&gt;0,IF(MouseList[[#This Row],[Censored?]]=TRUE,0,1),0),"")</f>
        <v/>
      </c>
      <c r="I68" s="1" t="str">
        <f>IF(SurvivalAnalysis[[#This Row],[Group]]="C",IF(MouseList[[#This Row],[Date of death]]&gt;0,IF(MouseList[[#This Row],[Censored?]]=TRUE,0,1),0),"")</f>
        <v/>
      </c>
      <c r="J68" s="1" t="str">
        <f>IF(SurvivalAnalysis[[#This Row],[Group]]="D",IF(MouseList[[#This Row],[Date of death]]&gt;0,IF(MouseList[[#This Row],[Censored?]]=TRUE,0,1),0),"")</f>
        <v/>
      </c>
      <c r="K68" s="1" t="str">
        <f>IF(SurvivalAnalysis[[#This Row],[Group]]="E",IF(MouseList[[#This Row],[Date of death]]&gt;0,IF(MouseList[[#This Row],[Censored?]]=TRUE,0,1),0),"")</f>
        <v/>
      </c>
      <c r="L68" s="1" t="str">
        <f>IF(SurvivalAnalysis[[#This Row],[Group]]="F",IF(MouseList[[#This Row],[Date of death]]&gt;0,IF(MouseList[[#This Row],[Censored?]]=TRUE,0,1),0),"")</f>
        <v/>
      </c>
      <c r="M68" s="1" t="str">
        <f>IF(SurvivalAnalysis[[#This Row],[Group]]="G",IF(MouseList[[#This Row],[Date of death]]&gt;0,IF(MouseList[[#This Row],[Censored?]]=TRUE,0,1),0),"")</f>
        <v/>
      </c>
      <c r="N68" s="1" t="str">
        <f>IF(SurvivalAnalysis[[#This Row],[Group]]="H",IF(MouseList[[#This Row],[Date of death]]&gt;0,IF(MouseList[[#This Row],[Censored?]]=TRUE,0,1),0),"")</f>
        <v/>
      </c>
      <c r="O68" s="1" t="str">
        <f>IF(SurvivalAnalysis[[#This Row],[Group]]="I",IF(MouseList[[#This Row],[Date of death]]&gt;0,IF(MouseList[[#This Row],[Censored?]]=TRUE,0,1),0),"")</f>
        <v/>
      </c>
      <c r="P68" s="1" t="str">
        <f>IF(SurvivalAnalysis[[#This Row],[Group]]="J",IF(MouseList[[#This Row],[Date of death]]&gt;0,IF(MouseList[[#This Row],[Censored?]]=TRUE,0,1),0),"")</f>
        <v/>
      </c>
      <c r="Q68" s="1"/>
    </row>
    <row r="69" spans="1:17" ht="12">
      <c r="A69" s="1">
        <v>68</v>
      </c>
      <c r="B69" s="1" t="e">
        <f>INDEX(MouseList[],MATCH(SurvivalAnalysis[[#This Row],['#]],MouseList[Mouse '#],0),MATCH(SurvivalAnalysis[[#Headers],[Sort '#]],MouseList[#Headers],0))</f>
        <v>#N/A</v>
      </c>
      <c r="C69" s="1" t="str">
        <f>IF(MouseList[[#This Row],[Exclude?]]=TRUE,"Excluded",IF(MouseList[[#This Row],[Group]]="","",MouseList[[#This Row],[Group]]))</f>
        <v/>
      </c>
      <c r="D69" s="1" t="str">
        <f>IF(SurvivalAnalysis[[#This Row],[Group]]="","",IF(MouseList[[#This Row],[Censored?]]=TRUE,"Yes","No"))</f>
        <v/>
      </c>
      <c r="E69" s="1" t="str">
        <f ca="1">IF(MouseList[[#This Row],[Exclude?]]=TRUE,"",IF(MouseList[[#This Row],[Initial BW]]="","",IF(MouseList[[#This Row],[Date of death]]="",TODAY()-'Basic Information'!$W$20,MouseList[[#This Row],[Date of death]]-'Basic Information'!$W$20)))</f>
        <v/>
      </c>
      <c r="F69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69" s="1" t="str">
        <f>IF(SurvivalAnalysis[[#This Row],[Group]]="A",IF(MouseList[[#This Row],[Date of death]]&gt;0,IF(MouseList[[#This Row],[Censored?]]=TRUE,0,1),0),"")</f>
        <v/>
      </c>
      <c r="H69" s="1" t="str">
        <f>IF(SurvivalAnalysis[[#This Row],[Group]]="B",IF(MouseList[[#This Row],[Date of death]]&gt;0,IF(MouseList[[#This Row],[Censored?]]=TRUE,0,1),0),"")</f>
        <v/>
      </c>
      <c r="I69" s="1" t="str">
        <f>IF(SurvivalAnalysis[[#This Row],[Group]]="C",IF(MouseList[[#This Row],[Date of death]]&gt;0,IF(MouseList[[#This Row],[Censored?]]=TRUE,0,1),0),"")</f>
        <v/>
      </c>
      <c r="J69" s="1" t="str">
        <f>IF(SurvivalAnalysis[[#This Row],[Group]]="D",IF(MouseList[[#This Row],[Date of death]]&gt;0,IF(MouseList[[#This Row],[Censored?]]=TRUE,0,1),0),"")</f>
        <v/>
      </c>
      <c r="K69" s="1" t="str">
        <f>IF(SurvivalAnalysis[[#This Row],[Group]]="E",IF(MouseList[[#This Row],[Date of death]]&gt;0,IF(MouseList[[#This Row],[Censored?]]=TRUE,0,1),0),"")</f>
        <v/>
      </c>
      <c r="L69" s="1" t="str">
        <f>IF(SurvivalAnalysis[[#This Row],[Group]]="F",IF(MouseList[[#This Row],[Date of death]]&gt;0,IF(MouseList[[#This Row],[Censored?]]=TRUE,0,1),0),"")</f>
        <v/>
      </c>
      <c r="M69" s="1" t="str">
        <f>IF(SurvivalAnalysis[[#This Row],[Group]]="G",IF(MouseList[[#This Row],[Date of death]]&gt;0,IF(MouseList[[#This Row],[Censored?]]=TRUE,0,1),0),"")</f>
        <v/>
      </c>
      <c r="N69" s="1" t="str">
        <f>IF(SurvivalAnalysis[[#This Row],[Group]]="H",IF(MouseList[[#This Row],[Date of death]]&gt;0,IF(MouseList[[#This Row],[Censored?]]=TRUE,0,1),0),"")</f>
        <v/>
      </c>
      <c r="O69" s="1" t="str">
        <f>IF(SurvivalAnalysis[[#This Row],[Group]]="I",IF(MouseList[[#This Row],[Date of death]]&gt;0,IF(MouseList[[#This Row],[Censored?]]=TRUE,0,1),0),"")</f>
        <v/>
      </c>
      <c r="P69" s="1" t="str">
        <f>IF(SurvivalAnalysis[[#This Row],[Group]]="J",IF(MouseList[[#This Row],[Date of death]]&gt;0,IF(MouseList[[#This Row],[Censored?]]=TRUE,0,1),0),"")</f>
        <v/>
      </c>
      <c r="Q69" s="1"/>
    </row>
    <row r="70" spans="1:17" ht="12">
      <c r="A70" s="1">
        <v>69</v>
      </c>
      <c r="B70" s="1" t="e">
        <f>INDEX(MouseList[],MATCH(SurvivalAnalysis[[#This Row],['#]],MouseList[Mouse '#],0),MATCH(SurvivalAnalysis[[#Headers],[Sort '#]],MouseList[#Headers],0))</f>
        <v>#N/A</v>
      </c>
      <c r="C70" s="1" t="str">
        <f>IF(MouseList[[#This Row],[Exclude?]]=TRUE,"Excluded",IF(MouseList[[#This Row],[Group]]="","",MouseList[[#This Row],[Group]]))</f>
        <v/>
      </c>
      <c r="D70" s="1" t="str">
        <f>IF(SurvivalAnalysis[[#This Row],[Group]]="","",IF(MouseList[[#This Row],[Censored?]]=TRUE,"Yes","No"))</f>
        <v/>
      </c>
      <c r="E70" s="1" t="str">
        <f ca="1">IF(MouseList[[#This Row],[Exclude?]]=TRUE,"",IF(MouseList[[#This Row],[Initial BW]]="","",IF(MouseList[[#This Row],[Date of death]]="",TODAY()-'Basic Information'!$W$20,MouseList[[#This Row],[Date of death]]-'Basic Information'!$W$20)))</f>
        <v/>
      </c>
      <c r="F70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70" s="1" t="str">
        <f>IF(SurvivalAnalysis[[#This Row],[Group]]="A",IF(MouseList[[#This Row],[Date of death]]&gt;0,IF(MouseList[[#This Row],[Censored?]]=TRUE,0,1),0),"")</f>
        <v/>
      </c>
      <c r="H70" s="1" t="str">
        <f>IF(SurvivalAnalysis[[#This Row],[Group]]="B",IF(MouseList[[#This Row],[Date of death]]&gt;0,IF(MouseList[[#This Row],[Censored?]]=TRUE,0,1),0),"")</f>
        <v/>
      </c>
      <c r="I70" s="1" t="str">
        <f>IF(SurvivalAnalysis[[#This Row],[Group]]="C",IF(MouseList[[#This Row],[Date of death]]&gt;0,IF(MouseList[[#This Row],[Censored?]]=TRUE,0,1),0),"")</f>
        <v/>
      </c>
      <c r="J70" s="1" t="str">
        <f>IF(SurvivalAnalysis[[#This Row],[Group]]="D",IF(MouseList[[#This Row],[Date of death]]&gt;0,IF(MouseList[[#This Row],[Censored?]]=TRUE,0,1),0),"")</f>
        <v/>
      </c>
      <c r="K70" s="1" t="str">
        <f>IF(SurvivalAnalysis[[#This Row],[Group]]="E",IF(MouseList[[#This Row],[Date of death]]&gt;0,IF(MouseList[[#This Row],[Censored?]]=TRUE,0,1),0),"")</f>
        <v/>
      </c>
      <c r="L70" s="1" t="str">
        <f>IF(SurvivalAnalysis[[#This Row],[Group]]="F",IF(MouseList[[#This Row],[Date of death]]&gt;0,IF(MouseList[[#This Row],[Censored?]]=TRUE,0,1),0),"")</f>
        <v/>
      </c>
      <c r="M70" s="1" t="str">
        <f>IF(SurvivalAnalysis[[#This Row],[Group]]="G",IF(MouseList[[#This Row],[Date of death]]&gt;0,IF(MouseList[[#This Row],[Censored?]]=TRUE,0,1),0),"")</f>
        <v/>
      </c>
      <c r="N70" s="1" t="str">
        <f>IF(SurvivalAnalysis[[#This Row],[Group]]="H",IF(MouseList[[#This Row],[Date of death]]&gt;0,IF(MouseList[[#This Row],[Censored?]]=TRUE,0,1),0),"")</f>
        <v/>
      </c>
      <c r="O70" s="1" t="str">
        <f>IF(SurvivalAnalysis[[#This Row],[Group]]="I",IF(MouseList[[#This Row],[Date of death]]&gt;0,IF(MouseList[[#This Row],[Censored?]]=TRUE,0,1),0),"")</f>
        <v/>
      </c>
      <c r="P70" s="1" t="str">
        <f>IF(SurvivalAnalysis[[#This Row],[Group]]="J",IF(MouseList[[#This Row],[Date of death]]&gt;0,IF(MouseList[[#This Row],[Censored?]]=TRUE,0,1),0),"")</f>
        <v/>
      </c>
      <c r="Q70" s="1"/>
    </row>
    <row r="71" spans="1:17" ht="12">
      <c r="A71" s="1">
        <v>70</v>
      </c>
      <c r="B71" s="1" t="e">
        <f>INDEX(MouseList[],MATCH(SurvivalAnalysis[[#This Row],['#]],MouseList[Mouse '#],0),MATCH(SurvivalAnalysis[[#Headers],[Sort '#]],MouseList[#Headers],0))</f>
        <v>#N/A</v>
      </c>
      <c r="C71" s="1" t="str">
        <f>IF(MouseList[[#This Row],[Exclude?]]=TRUE,"Excluded",IF(MouseList[[#This Row],[Group]]="","",MouseList[[#This Row],[Group]]))</f>
        <v/>
      </c>
      <c r="D71" s="1" t="str">
        <f>IF(SurvivalAnalysis[[#This Row],[Group]]="","",IF(MouseList[[#This Row],[Censored?]]=TRUE,"Yes","No"))</f>
        <v/>
      </c>
      <c r="E71" s="1" t="str">
        <f ca="1">IF(MouseList[[#This Row],[Exclude?]]=TRUE,"",IF(MouseList[[#This Row],[Initial BW]]="","",IF(MouseList[[#This Row],[Date of death]]="",TODAY()-'Basic Information'!$W$20,MouseList[[#This Row],[Date of death]]-'Basic Information'!$W$20)))</f>
        <v/>
      </c>
      <c r="F71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71" s="1" t="str">
        <f>IF(SurvivalAnalysis[[#This Row],[Group]]="A",IF(MouseList[[#This Row],[Date of death]]&gt;0,IF(MouseList[[#This Row],[Censored?]]=TRUE,0,1),0),"")</f>
        <v/>
      </c>
      <c r="H71" s="1" t="str">
        <f>IF(SurvivalAnalysis[[#This Row],[Group]]="B",IF(MouseList[[#This Row],[Date of death]]&gt;0,IF(MouseList[[#This Row],[Censored?]]=TRUE,0,1),0),"")</f>
        <v/>
      </c>
      <c r="I71" s="1" t="str">
        <f>IF(SurvivalAnalysis[[#This Row],[Group]]="C",IF(MouseList[[#This Row],[Date of death]]&gt;0,IF(MouseList[[#This Row],[Censored?]]=TRUE,0,1),0),"")</f>
        <v/>
      </c>
      <c r="J71" s="1" t="str">
        <f>IF(SurvivalAnalysis[[#This Row],[Group]]="D",IF(MouseList[[#This Row],[Date of death]]&gt;0,IF(MouseList[[#This Row],[Censored?]]=TRUE,0,1),0),"")</f>
        <v/>
      </c>
      <c r="K71" s="1" t="str">
        <f>IF(SurvivalAnalysis[[#This Row],[Group]]="E",IF(MouseList[[#This Row],[Date of death]]&gt;0,IF(MouseList[[#This Row],[Censored?]]=TRUE,0,1),0),"")</f>
        <v/>
      </c>
      <c r="L71" s="1" t="str">
        <f>IF(SurvivalAnalysis[[#This Row],[Group]]="F",IF(MouseList[[#This Row],[Date of death]]&gt;0,IF(MouseList[[#This Row],[Censored?]]=TRUE,0,1),0),"")</f>
        <v/>
      </c>
      <c r="M71" s="1" t="str">
        <f>IF(SurvivalAnalysis[[#This Row],[Group]]="G",IF(MouseList[[#This Row],[Date of death]]&gt;0,IF(MouseList[[#This Row],[Censored?]]=TRUE,0,1),0),"")</f>
        <v/>
      </c>
      <c r="N71" s="1" t="str">
        <f>IF(SurvivalAnalysis[[#This Row],[Group]]="H",IF(MouseList[[#This Row],[Date of death]]&gt;0,IF(MouseList[[#This Row],[Censored?]]=TRUE,0,1),0),"")</f>
        <v/>
      </c>
      <c r="O71" s="1" t="str">
        <f>IF(SurvivalAnalysis[[#This Row],[Group]]="I",IF(MouseList[[#This Row],[Date of death]]&gt;0,IF(MouseList[[#This Row],[Censored?]]=TRUE,0,1),0),"")</f>
        <v/>
      </c>
      <c r="P71" s="1" t="str">
        <f>IF(SurvivalAnalysis[[#This Row],[Group]]="J",IF(MouseList[[#This Row],[Date of death]]&gt;0,IF(MouseList[[#This Row],[Censored?]]=TRUE,0,1),0),"")</f>
        <v/>
      </c>
      <c r="Q71" s="1"/>
    </row>
    <row r="72" spans="1:17" ht="12">
      <c r="A72" s="1">
        <v>71</v>
      </c>
      <c r="B72" s="1" t="e">
        <f>INDEX(MouseList[],MATCH(SurvivalAnalysis[[#This Row],['#]],MouseList[Mouse '#],0),MATCH(SurvivalAnalysis[[#Headers],[Sort '#]],MouseList[#Headers],0))</f>
        <v>#N/A</v>
      </c>
      <c r="C72" s="1" t="str">
        <f>IF(MouseList[[#This Row],[Exclude?]]=TRUE,"Excluded",IF(MouseList[[#This Row],[Group]]="","",MouseList[[#This Row],[Group]]))</f>
        <v/>
      </c>
      <c r="D72" s="1" t="str">
        <f>IF(SurvivalAnalysis[[#This Row],[Group]]="","",IF(MouseList[[#This Row],[Censored?]]=TRUE,"Yes","No"))</f>
        <v/>
      </c>
      <c r="E72" s="1" t="str">
        <f ca="1">IF(MouseList[[#This Row],[Exclude?]]=TRUE,"",IF(MouseList[[#This Row],[Initial BW]]="","",IF(MouseList[[#This Row],[Date of death]]="",TODAY()-'Basic Information'!$W$20,MouseList[[#This Row],[Date of death]]-'Basic Information'!$W$20)))</f>
        <v/>
      </c>
      <c r="F72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72" s="1" t="str">
        <f>IF(SurvivalAnalysis[[#This Row],[Group]]="A",IF(MouseList[[#This Row],[Date of death]]&gt;0,IF(MouseList[[#This Row],[Censored?]]=TRUE,0,1),0),"")</f>
        <v/>
      </c>
      <c r="H72" s="1" t="str">
        <f>IF(SurvivalAnalysis[[#This Row],[Group]]="B",IF(MouseList[[#This Row],[Date of death]]&gt;0,IF(MouseList[[#This Row],[Censored?]]=TRUE,0,1),0),"")</f>
        <v/>
      </c>
      <c r="I72" s="1" t="str">
        <f>IF(SurvivalAnalysis[[#This Row],[Group]]="C",IF(MouseList[[#This Row],[Date of death]]&gt;0,IF(MouseList[[#This Row],[Censored?]]=TRUE,0,1),0),"")</f>
        <v/>
      </c>
      <c r="J72" s="1" t="str">
        <f>IF(SurvivalAnalysis[[#This Row],[Group]]="D",IF(MouseList[[#This Row],[Date of death]]&gt;0,IF(MouseList[[#This Row],[Censored?]]=TRUE,0,1),0),"")</f>
        <v/>
      </c>
      <c r="K72" s="1" t="str">
        <f>IF(SurvivalAnalysis[[#This Row],[Group]]="E",IF(MouseList[[#This Row],[Date of death]]&gt;0,IF(MouseList[[#This Row],[Censored?]]=TRUE,0,1),0),"")</f>
        <v/>
      </c>
      <c r="L72" s="1" t="str">
        <f>IF(SurvivalAnalysis[[#This Row],[Group]]="F",IF(MouseList[[#This Row],[Date of death]]&gt;0,IF(MouseList[[#This Row],[Censored?]]=TRUE,0,1),0),"")</f>
        <v/>
      </c>
      <c r="M72" s="1" t="str">
        <f>IF(SurvivalAnalysis[[#This Row],[Group]]="G",IF(MouseList[[#This Row],[Date of death]]&gt;0,IF(MouseList[[#This Row],[Censored?]]=TRUE,0,1),0),"")</f>
        <v/>
      </c>
      <c r="N72" s="1" t="str">
        <f>IF(SurvivalAnalysis[[#This Row],[Group]]="H",IF(MouseList[[#This Row],[Date of death]]&gt;0,IF(MouseList[[#This Row],[Censored?]]=TRUE,0,1),0),"")</f>
        <v/>
      </c>
      <c r="O72" s="1" t="str">
        <f>IF(SurvivalAnalysis[[#This Row],[Group]]="I",IF(MouseList[[#This Row],[Date of death]]&gt;0,IF(MouseList[[#This Row],[Censored?]]=TRUE,0,1),0),"")</f>
        <v/>
      </c>
      <c r="P72" s="1" t="str">
        <f>IF(SurvivalAnalysis[[#This Row],[Group]]="J",IF(MouseList[[#This Row],[Date of death]]&gt;0,IF(MouseList[[#This Row],[Censored?]]=TRUE,0,1),0),"")</f>
        <v/>
      </c>
      <c r="Q72" s="1"/>
    </row>
    <row r="73" spans="1:17" ht="12">
      <c r="A73" s="1">
        <v>72</v>
      </c>
      <c r="B73" s="1" t="e">
        <f>INDEX(MouseList[],MATCH(SurvivalAnalysis[[#This Row],['#]],MouseList[Mouse '#],0),MATCH(SurvivalAnalysis[[#Headers],[Sort '#]],MouseList[#Headers],0))</f>
        <v>#N/A</v>
      </c>
      <c r="C73" s="1" t="str">
        <f>IF(MouseList[[#This Row],[Exclude?]]=TRUE,"Excluded",IF(MouseList[[#This Row],[Group]]="","",MouseList[[#This Row],[Group]]))</f>
        <v/>
      </c>
      <c r="D73" s="1" t="str">
        <f>IF(SurvivalAnalysis[[#This Row],[Group]]="","",IF(MouseList[[#This Row],[Censored?]]=TRUE,"Yes","No"))</f>
        <v/>
      </c>
      <c r="E73" s="1" t="str">
        <f ca="1">IF(MouseList[[#This Row],[Exclude?]]=TRUE,"",IF(MouseList[[#This Row],[Initial BW]]="","",IF(MouseList[[#This Row],[Date of death]]="",TODAY()-'Basic Information'!$W$20,MouseList[[#This Row],[Date of death]]-'Basic Information'!$W$20)))</f>
        <v/>
      </c>
      <c r="F73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73" s="1" t="str">
        <f>IF(SurvivalAnalysis[[#This Row],[Group]]="A",IF(MouseList[[#This Row],[Date of death]]&gt;0,IF(MouseList[[#This Row],[Censored?]]=TRUE,0,1),0),"")</f>
        <v/>
      </c>
      <c r="H73" s="1" t="str">
        <f>IF(SurvivalAnalysis[[#This Row],[Group]]="B",IF(MouseList[[#This Row],[Date of death]]&gt;0,IF(MouseList[[#This Row],[Censored?]]=TRUE,0,1),0),"")</f>
        <v/>
      </c>
      <c r="I73" s="1" t="str">
        <f>IF(SurvivalAnalysis[[#This Row],[Group]]="C",IF(MouseList[[#This Row],[Date of death]]&gt;0,IF(MouseList[[#This Row],[Censored?]]=TRUE,0,1),0),"")</f>
        <v/>
      </c>
      <c r="J73" s="1" t="str">
        <f>IF(SurvivalAnalysis[[#This Row],[Group]]="D",IF(MouseList[[#This Row],[Date of death]]&gt;0,IF(MouseList[[#This Row],[Censored?]]=TRUE,0,1),0),"")</f>
        <v/>
      </c>
      <c r="K73" s="1" t="str">
        <f>IF(SurvivalAnalysis[[#This Row],[Group]]="E",IF(MouseList[[#This Row],[Date of death]]&gt;0,IF(MouseList[[#This Row],[Censored?]]=TRUE,0,1),0),"")</f>
        <v/>
      </c>
      <c r="L73" s="1" t="str">
        <f>IF(SurvivalAnalysis[[#This Row],[Group]]="F",IF(MouseList[[#This Row],[Date of death]]&gt;0,IF(MouseList[[#This Row],[Censored?]]=TRUE,0,1),0),"")</f>
        <v/>
      </c>
      <c r="M73" s="1" t="str">
        <f>IF(SurvivalAnalysis[[#This Row],[Group]]="G",IF(MouseList[[#This Row],[Date of death]]&gt;0,IF(MouseList[[#This Row],[Censored?]]=TRUE,0,1),0),"")</f>
        <v/>
      </c>
      <c r="N73" s="1" t="str">
        <f>IF(SurvivalAnalysis[[#This Row],[Group]]="H",IF(MouseList[[#This Row],[Date of death]]&gt;0,IF(MouseList[[#This Row],[Censored?]]=TRUE,0,1),0),"")</f>
        <v/>
      </c>
      <c r="O73" s="1" t="str">
        <f>IF(SurvivalAnalysis[[#This Row],[Group]]="I",IF(MouseList[[#This Row],[Date of death]]&gt;0,IF(MouseList[[#This Row],[Censored?]]=TRUE,0,1),0),"")</f>
        <v/>
      </c>
      <c r="P73" s="1" t="str">
        <f>IF(SurvivalAnalysis[[#This Row],[Group]]="J",IF(MouseList[[#This Row],[Date of death]]&gt;0,IF(MouseList[[#This Row],[Censored?]]=TRUE,0,1),0),"")</f>
        <v/>
      </c>
      <c r="Q73" s="1"/>
    </row>
    <row r="74" spans="1:17" ht="12">
      <c r="A74" s="1">
        <v>73</v>
      </c>
      <c r="B74" s="1" t="e">
        <f>INDEX(MouseList[],MATCH(SurvivalAnalysis[[#This Row],['#]],MouseList[Mouse '#],0),MATCH(SurvivalAnalysis[[#Headers],[Sort '#]],MouseList[#Headers],0))</f>
        <v>#N/A</v>
      </c>
      <c r="C74" s="1" t="str">
        <f>IF(MouseList[[#This Row],[Exclude?]]=TRUE,"Excluded",IF(MouseList[[#This Row],[Group]]="","",MouseList[[#This Row],[Group]]))</f>
        <v/>
      </c>
      <c r="D74" s="1" t="str">
        <f>IF(SurvivalAnalysis[[#This Row],[Group]]="","",IF(MouseList[[#This Row],[Censored?]]=TRUE,"Yes","No"))</f>
        <v/>
      </c>
      <c r="E74" s="1" t="str">
        <f ca="1">IF(MouseList[[#This Row],[Exclude?]]=TRUE,"",IF(MouseList[[#This Row],[Initial BW]]="","",IF(MouseList[[#This Row],[Date of death]]="",TODAY()-'Basic Information'!$W$20,MouseList[[#This Row],[Date of death]]-'Basic Information'!$W$20)))</f>
        <v/>
      </c>
      <c r="F74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74" s="1" t="str">
        <f>IF(SurvivalAnalysis[[#This Row],[Group]]="A",IF(MouseList[[#This Row],[Date of death]]&gt;0,IF(MouseList[[#This Row],[Censored?]]=TRUE,0,1),0),"")</f>
        <v/>
      </c>
      <c r="H74" s="1" t="str">
        <f>IF(SurvivalAnalysis[[#This Row],[Group]]="B",IF(MouseList[[#This Row],[Date of death]]&gt;0,IF(MouseList[[#This Row],[Censored?]]=TRUE,0,1),0),"")</f>
        <v/>
      </c>
      <c r="I74" s="1" t="str">
        <f>IF(SurvivalAnalysis[[#This Row],[Group]]="C",IF(MouseList[[#This Row],[Date of death]]&gt;0,IF(MouseList[[#This Row],[Censored?]]=TRUE,0,1),0),"")</f>
        <v/>
      </c>
      <c r="J74" s="1" t="str">
        <f>IF(SurvivalAnalysis[[#This Row],[Group]]="D",IF(MouseList[[#This Row],[Date of death]]&gt;0,IF(MouseList[[#This Row],[Censored?]]=TRUE,0,1),0),"")</f>
        <v/>
      </c>
      <c r="K74" s="1" t="str">
        <f>IF(SurvivalAnalysis[[#This Row],[Group]]="E",IF(MouseList[[#This Row],[Date of death]]&gt;0,IF(MouseList[[#This Row],[Censored?]]=TRUE,0,1),0),"")</f>
        <v/>
      </c>
      <c r="L74" s="1" t="str">
        <f>IF(SurvivalAnalysis[[#This Row],[Group]]="F",IF(MouseList[[#This Row],[Date of death]]&gt;0,IF(MouseList[[#This Row],[Censored?]]=TRUE,0,1),0),"")</f>
        <v/>
      </c>
      <c r="M74" s="1" t="str">
        <f>IF(SurvivalAnalysis[[#This Row],[Group]]="G",IF(MouseList[[#This Row],[Date of death]]&gt;0,IF(MouseList[[#This Row],[Censored?]]=TRUE,0,1),0),"")</f>
        <v/>
      </c>
      <c r="N74" s="1" t="str">
        <f>IF(SurvivalAnalysis[[#This Row],[Group]]="H",IF(MouseList[[#This Row],[Date of death]]&gt;0,IF(MouseList[[#This Row],[Censored?]]=TRUE,0,1),0),"")</f>
        <v/>
      </c>
      <c r="O74" s="1" t="str">
        <f>IF(SurvivalAnalysis[[#This Row],[Group]]="I",IF(MouseList[[#This Row],[Date of death]]&gt;0,IF(MouseList[[#This Row],[Censored?]]=TRUE,0,1),0),"")</f>
        <v/>
      </c>
      <c r="P74" s="1" t="str">
        <f>IF(SurvivalAnalysis[[#This Row],[Group]]="J",IF(MouseList[[#This Row],[Date of death]]&gt;0,IF(MouseList[[#This Row],[Censored?]]=TRUE,0,1),0),"")</f>
        <v/>
      </c>
      <c r="Q74" s="1"/>
    </row>
    <row r="75" spans="1:17" ht="12">
      <c r="A75" s="1">
        <v>74</v>
      </c>
      <c r="B75" s="1" t="e">
        <f>INDEX(MouseList[],MATCH(SurvivalAnalysis[[#This Row],['#]],MouseList[Mouse '#],0),MATCH(SurvivalAnalysis[[#Headers],[Sort '#]],MouseList[#Headers],0))</f>
        <v>#N/A</v>
      </c>
      <c r="C75" s="1" t="str">
        <f>IF(MouseList[[#This Row],[Exclude?]]=TRUE,"Excluded",IF(MouseList[[#This Row],[Group]]="","",MouseList[[#This Row],[Group]]))</f>
        <v/>
      </c>
      <c r="D75" s="1" t="str">
        <f>IF(SurvivalAnalysis[[#This Row],[Group]]="","",IF(MouseList[[#This Row],[Censored?]]=TRUE,"Yes","No"))</f>
        <v/>
      </c>
      <c r="E75" s="1" t="str">
        <f ca="1">IF(MouseList[[#This Row],[Exclude?]]=TRUE,"",IF(MouseList[[#This Row],[Initial BW]]="","",IF(MouseList[[#This Row],[Date of death]]="",TODAY()-'Basic Information'!$W$20,MouseList[[#This Row],[Date of death]]-'Basic Information'!$W$20)))</f>
        <v/>
      </c>
      <c r="F75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75" s="1" t="str">
        <f>IF(SurvivalAnalysis[[#This Row],[Group]]="A",IF(MouseList[[#This Row],[Date of death]]&gt;0,IF(MouseList[[#This Row],[Censored?]]=TRUE,0,1),0),"")</f>
        <v/>
      </c>
      <c r="H75" s="1" t="str">
        <f>IF(SurvivalAnalysis[[#This Row],[Group]]="B",IF(MouseList[[#This Row],[Date of death]]&gt;0,IF(MouseList[[#This Row],[Censored?]]=TRUE,0,1),0),"")</f>
        <v/>
      </c>
      <c r="I75" s="1" t="str">
        <f>IF(SurvivalAnalysis[[#This Row],[Group]]="C",IF(MouseList[[#This Row],[Date of death]]&gt;0,IF(MouseList[[#This Row],[Censored?]]=TRUE,0,1),0),"")</f>
        <v/>
      </c>
      <c r="J75" s="1" t="str">
        <f>IF(SurvivalAnalysis[[#This Row],[Group]]="D",IF(MouseList[[#This Row],[Date of death]]&gt;0,IF(MouseList[[#This Row],[Censored?]]=TRUE,0,1),0),"")</f>
        <v/>
      </c>
      <c r="K75" s="1" t="str">
        <f>IF(SurvivalAnalysis[[#This Row],[Group]]="E",IF(MouseList[[#This Row],[Date of death]]&gt;0,IF(MouseList[[#This Row],[Censored?]]=TRUE,0,1),0),"")</f>
        <v/>
      </c>
      <c r="L75" s="1" t="str">
        <f>IF(SurvivalAnalysis[[#This Row],[Group]]="F",IF(MouseList[[#This Row],[Date of death]]&gt;0,IF(MouseList[[#This Row],[Censored?]]=TRUE,0,1),0),"")</f>
        <v/>
      </c>
      <c r="M75" s="1" t="str">
        <f>IF(SurvivalAnalysis[[#This Row],[Group]]="G",IF(MouseList[[#This Row],[Date of death]]&gt;0,IF(MouseList[[#This Row],[Censored?]]=TRUE,0,1),0),"")</f>
        <v/>
      </c>
      <c r="N75" s="1" t="str">
        <f>IF(SurvivalAnalysis[[#This Row],[Group]]="H",IF(MouseList[[#This Row],[Date of death]]&gt;0,IF(MouseList[[#This Row],[Censored?]]=TRUE,0,1),0),"")</f>
        <v/>
      </c>
      <c r="O75" s="1" t="str">
        <f>IF(SurvivalAnalysis[[#This Row],[Group]]="I",IF(MouseList[[#This Row],[Date of death]]&gt;0,IF(MouseList[[#This Row],[Censored?]]=TRUE,0,1),0),"")</f>
        <v/>
      </c>
      <c r="P75" s="1" t="str">
        <f>IF(SurvivalAnalysis[[#This Row],[Group]]="J",IF(MouseList[[#This Row],[Date of death]]&gt;0,IF(MouseList[[#This Row],[Censored?]]=TRUE,0,1),0),"")</f>
        <v/>
      </c>
      <c r="Q75" s="1"/>
    </row>
    <row r="76" spans="1:17" ht="12">
      <c r="A76" s="1">
        <v>75</v>
      </c>
      <c r="B76" s="1" t="e">
        <f>INDEX(MouseList[],MATCH(SurvivalAnalysis[[#This Row],['#]],MouseList[Mouse '#],0),MATCH(SurvivalAnalysis[[#Headers],[Sort '#]],MouseList[#Headers],0))</f>
        <v>#N/A</v>
      </c>
      <c r="C76" s="1" t="str">
        <f>IF(MouseList[[#This Row],[Exclude?]]=TRUE,"Excluded",IF(MouseList[[#This Row],[Group]]="","",MouseList[[#This Row],[Group]]))</f>
        <v/>
      </c>
      <c r="D76" s="1" t="str">
        <f>IF(SurvivalAnalysis[[#This Row],[Group]]="","",IF(MouseList[[#This Row],[Censored?]]=TRUE,"Yes","No"))</f>
        <v/>
      </c>
      <c r="E76" s="1" t="str">
        <f ca="1">IF(MouseList[[#This Row],[Exclude?]]=TRUE,"",IF(MouseList[[#This Row],[Initial BW]]="","",IF(MouseList[[#This Row],[Date of death]]="",TODAY()-'Basic Information'!$W$20,MouseList[[#This Row],[Date of death]]-'Basic Information'!$W$20)))</f>
        <v/>
      </c>
      <c r="F76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76" s="1" t="str">
        <f>IF(SurvivalAnalysis[[#This Row],[Group]]="A",IF(MouseList[[#This Row],[Date of death]]&gt;0,IF(MouseList[[#This Row],[Censored?]]=TRUE,0,1),0),"")</f>
        <v/>
      </c>
      <c r="H76" s="1" t="str">
        <f>IF(SurvivalAnalysis[[#This Row],[Group]]="B",IF(MouseList[[#This Row],[Date of death]]&gt;0,IF(MouseList[[#This Row],[Censored?]]=TRUE,0,1),0),"")</f>
        <v/>
      </c>
      <c r="I76" s="1" t="str">
        <f>IF(SurvivalAnalysis[[#This Row],[Group]]="C",IF(MouseList[[#This Row],[Date of death]]&gt;0,IF(MouseList[[#This Row],[Censored?]]=TRUE,0,1),0),"")</f>
        <v/>
      </c>
      <c r="J76" s="1" t="str">
        <f>IF(SurvivalAnalysis[[#This Row],[Group]]="D",IF(MouseList[[#This Row],[Date of death]]&gt;0,IF(MouseList[[#This Row],[Censored?]]=TRUE,0,1),0),"")</f>
        <v/>
      </c>
      <c r="K76" s="1" t="str">
        <f>IF(SurvivalAnalysis[[#This Row],[Group]]="E",IF(MouseList[[#This Row],[Date of death]]&gt;0,IF(MouseList[[#This Row],[Censored?]]=TRUE,0,1),0),"")</f>
        <v/>
      </c>
      <c r="L76" s="1" t="str">
        <f>IF(SurvivalAnalysis[[#This Row],[Group]]="F",IF(MouseList[[#This Row],[Date of death]]&gt;0,IF(MouseList[[#This Row],[Censored?]]=TRUE,0,1),0),"")</f>
        <v/>
      </c>
      <c r="M76" s="1" t="str">
        <f>IF(SurvivalAnalysis[[#This Row],[Group]]="G",IF(MouseList[[#This Row],[Date of death]]&gt;0,IF(MouseList[[#This Row],[Censored?]]=TRUE,0,1),0),"")</f>
        <v/>
      </c>
      <c r="N76" s="1" t="str">
        <f>IF(SurvivalAnalysis[[#This Row],[Group]]="H",IF(MouseList[[#This Row],[Date of death]]&gt;0,IF(MouseList[[#This Row],[Censored?]]=TRUE,0,1),0),"")</f>
        <v/>
      </c>
      <c r="O76" s="1" t="str">
        <f>IF(SurvivalAnalysis[[#This Row],[Group]]="I",IF(MouseList[[#This Row],[Date of death]]&gt;0,IF(MouseList[[#This Row],[Censored?]]=TRUE,0,1),0),"")</f>
        <v/>
      </c>
      <c r="P76" s="1" t="str">
        <f>IF(SurvivalAnalysis[[#This Row],[Group]]="J",IF(MouseList[[#This Row],[Date of death]]&gt;0,IF(MouseList[[#This Row],[Censored?]]=TRUE,0,1),0),"")</f>
        <v/>
      </c>
      <c r="Q76" s="1"/>
    </row>
    <row r="77" spans="1:17" ht="12">
      <c r="A77" s="1">
        <v>76</v>
      </c>
      <c r="B77" s="1" t="e">
        <f>INDEX(MouseList[],MATCH(SurvivalAnalysis[[#This Row],['#]],MouseList[Mouse '#],0),MATCH(SurvivalAnalysis[[#Headers],[Sort '#]],MouseList[#Headers],0))</f>
        <v>#N/A</v>
      </c>
      <c r="C77" s="1" t="str">
        <f>IF(MouseList[[#This Row],[Exclude?]]=TRUE,"Excluded",IF(MouseList[[#This Row],[Group]]="","",MouseList[[#This Row],[Group]]))</f>
        <v/>
      </c>
      <c r="D77" s="1" t="str">
        <f>IF(SurvivalAnalysis[[#This Row],[Group]]="","",IF(MouseList[[#This Row],[Censored?]]=TRUE,"Yes","No"))</f>
        <v/>
      </c>
      <c r="E77" s="1" t="str">
        <f ca="1">IF(MouseList[[#This Row],[Exclude?]]=TRUE,"",IF(MouseList[[#This Row],[Initial BW]]="","",IF(MouseList[[#This Row],[Date of death]]="",TODAY()-'Basic Information'!$W$20,MouseList[[#This Row],[Date of death]]-'Basic Information'!$W$20)))</f>
        <v/>
      </c>
      <c r="F77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77" s="1" t="str">
        <f>IF(SurvivalAnalysis[[#This Row],[Group]]="A",IF(MouseList[[#This Row],[Date of death]]&gt;0,IF(MouseList[[#This Row],[Censored?]]=TRUE,0,1),0),"")</f>
        <v/>
      </c>
      <c r="H77" s="1" t="str">
        <f>IF(SurvivalAnalysis[[#This Row],[Group]]="B",IF(MouseList[[#This Row],[Date of death]]&gt;0,IF(MouseList[[#This Row],[Censored?]]=TRUE,0,1),0),"")</f>
        <v/>
      </c>
      <c r="I77" s="1" t="str">
        <f>IF(SurvivalAnalysis[[#This Row],[Group]]="C",IF(MouseList[[#This Row],[Date of death]]&gt;0,IF(MouseList[[#This Row],[Censored?]]=TRUE,0,1),0),"")</f>
        <v/>
      </c>
      <c r="J77" s="1" t="str">
        <f>IF(SurvivalAnalysis[[#This Row],[Group]]="D",IF(MouseList[[#This Row],[Date of death]]&gt;0,IF(MouseList[[#This Row],[Censored?]]=TRUE,0,1),0),"")</f>
        <v/>
      </c>
      <c r="K77" s="1" t="str">
        <f>IF(SurvivalAnalysis[[#This Row],[Group]]="E",IF(MouseList[[#This Row],[Date of death]]&gt;0,IF(MouseList[[#This Row],[Censored?]]=TRUE,0,1),0),"")</f>
        <v/>
      </c>
      <c r="L77" s="1" t="str">
        <f>IF(SurvivalAnalysis[[#This Row],[Group]]="F",IF(MouseList[[#This Row],[Date of death]]&gt;0,IF(MouseList[[#This Row],[Censored?]]=TRUE,0,1),0),"")</f>
        <v/>
      </c>
      <c r="M77" s="1" t="str">
        <f>IF(SurvivalAnalysis[[#This Row],[Group]]="G",IF(MouseList[[#This Row],[Date of death]]&gt;0,IF(MouseList[[#This Row],[Censored?]]=TRUE,0,1),0),"")</f>
        <v/>
      </c>
      <c r="N77" s="1" t="str">
        <f>IF(SurvivalAnalysis[[#This Row],[Group]]="H",IF(MouseList[[#This Row],[Date of death]]&gt;0,IF(MouseList[[#This Row],[Censored?]]=TRUE,0,1),0),"")</f>
        <v/>
      </c>
      <c r="O77" s="1" t="str">
        <f>IF(SurvivalAnalysis[[#This Row],[Group]]="I",IF(MouseList[[#This Row],[Date of death]]&gt;0,IF(MouseList[[#This Row],[Censored?]]=TRUE,0,1),0),"")</f>
        <v/>
      </c>
      <c r="P77" s="1" t="str">
        <f>IF(SurvivalAnalysis[[#This Row],[Group]]="J",IF(MouseList[[#This Row],[Date of death]]&gt;0,IF(MouseList[[#This Row],[Censored?]]=TRUE,0,1),0),"")</f>
        <v/>
      </c>
      <c r="Q77" s="1"/>
    </row>
    <row r="78" spans="1:17" ht="12">
      <c r="A78" s="1">
        <v>77</v>
      </c>
      <c r="B78" s="1" t="e">
        <f>INDEX(MouseList[],MATCH(SurvivalAnalysis[[#This Row],['#]],MouseList[Mouse '#],0),MATCH(SurvivalAnalysis[[#Headers],[Sort '#]],MouseList[#Headers],0))</f>
        <v>#N/A</v>
      </c>
      <c r="C78" s="1" t="str">
        <f>IF(MouseList[[#This Row],[Exclude?]]=TRUE,"Excluded",IF(MouseList[[#This Row],[Group]]="","",MouseList[[#This Row],[Group]]))</f>
        <v/>
      </c>
      <c r="D78" s="1" t="str">
        <f>IF(SurvivalAnalysis[[#This Row],[Group]]="","",IF(MouseList[[#This Row],[Censored?]]=TRUE,"Yes","No"))</f>
        <v/>
      </c>
      <c r="E78" s="1" t="str">
        <f ca="1">IF(MouseList[[#This Row],[Exclude?]]=TRUE,"",IF(MouseList[[#This Row],[Initial BW]]="","",IF(MouseList[[#This Row],[Date of death]]="",TODAY()-'Basic Information'!$W$20,MouseList[[#This Row],[Date of death]]-'Basic Information'!$W$20)))</f>
        <v/>
      </c>
      <c r="F78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78" s="1" t="str">
        <f>IF(SurvivalAnalysis[[#This Row],[Group]]="A",IF(MouseList[[#This Row],[Date of death]]&gt;0,IF(MouseList[[#This Row],[Censored?]]=TRUE,0,1),0),"")</f>
        <v/>
      </c>
      <c r="H78" s="1" t="str">
        <f>IF(SurvivalAnalysis[[#This Row],[Group]]="B",IF(MouseList[[#This Row],[Date of death]]&gt;0,IF(MouseList[[#This Row],[Censored?]]=TRUE,0,1),0),"")</f>
        <v/>
      </c>
      <c r="I78" s="1" t="str">
        <f>IF(SurvivalAnalysis[[#This Row],[Group]]="C",IF(MouseList[[#This Row],[Date of death]]&gt;0,IF(MouseList[[#This Row],[Censored?]]=TRUE,0,1),0),"")</f>
        <v/>
      </c>
      <c r="J78" s="1" t="str">
        <f>IF(SurvivalAnalysis[[#This Row],[Group]]="D",IF(MouseList[[#This Row],[Date of death]]&gt;0,IF(MouseList[[#This Row],[Censored?]]=TRUE,0,1),0),"")</f>
        <v/>
      </c>
      <c r="K78" s="1" t="str">
        <f>IF(SurvivalAnalysis[[#This Row],[Group]]="E",IF(MouseList[[#This Row],[Date of death]]&gt;0,IF(MouseList[[#This Row],[Censored?]]=TRUE,0,1),0),"")</f>
        <v/>
      </c>
      <c r="L78" s="1" t="str">
        <f>IF(SurvivalAnalysis[[#This Row],[Group]]="F",IF(MouseList[[#This Row],[Date of death]]&gt;0,IF(MouseList[[#This Row],[Censored?]]=TRUE,0,1),0),"")</f>
        <v/>
      </c>
      <c r="M78" s="1" t="str">
        <f>IF(SurvivalAnalysis[[#This Row],[Group]]="G",IF(MouseList[[#This Row],[Date of death]]&gt;0,IF(MouseList[[#This Row],[Censored?]]=TRUE,0,1),0),"")</f>
        <v/>
      </c>
      <c r="N78" s="1" t="str">
        <f>IF(SurvivalAnalysis[[#This Row],[Group]]="H",IF(MouseList[[#This Row],[Date of death]]&gt;0,IF(MouseList[[#This Row],[Censored?]]=TRUE,0,1),0),"")</f>
        <v/>
      </c>
      <c r="O78" s="1" t="str">
        <f>IF(SurvivalAnalysis[[#This Row],[Group]]="I",IF(MouseList[[#This Row],[Date of death]]&gt;0,IF(MouseList[[#This Row],[Censored?]]=TRUE,0,1),0),"")</f>
        <v/>
      </c>
      <c r="P78" s="1" t="str">
        <f>IF(SurvivalAnalysis[[#This Row],[Group]]="J",IF(MouseList[[#This Row],[Date of death]]&gt;0,IF(MouseList[[#This Row],[Censored?]]=TRUE,0,1),0),"")</f>
        <v/>
      </c>
      <c r="Q78" s="1"/>
    </row>
    <row r="79" spans="1:17" ht="12">
      <c r="A79" s="1">
        <v>78</v>
      </c>
      <c r="B79" s="1" t="e">
        <f>INDEX(MouseList[],MATCH(SurvivalAnalysis[[#This Row],['#]],MouseList[Mouse '#],0),MATCH(SurvivalAnalysis[[#Headers],[Sort '#]],MouseList[#Headers],0))</f>
        <v>#N/A</v>
      </c>
      <c r="C79" s="1" t="str">
        <f>IF(MouseList[[#This Row],[Exclude?]]=TRUE,"Excluded",IF(MouseList[[#This Row],[Group]]="","",MouseList[[#This Row],[Group]]))</f>
        <v/>
      </c>
      <c r="D79" s="1" t="str">
        <f>IF(SurvivalAnalysis[[#This Row],[Group]]="","",IF(MouseList[[#This Row],[Censored?]]=TRUE,"Yes","No"))</f>
        <v/>
      </c>
      <c r="E79" s="1" t="str">
        <f ca="1">IF(MouseList[[#This Row],[Exclude?]]=TRUE,"",IF(MouseList[[#This Row],[Initial BW]]="","",IF(MouseList[[#This Row],[Date of death]]="",TODAY()-'Basic Information'!$W$20,MouseList[[#This Row],[Date of death]]-'Basic Information'!$W$20)))</f>
        <v/>
      </c>
      <c r="F79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79" s="1" t="str">
        <f>IF(SurvivalAnalysis[[#This Row],[Group]]="A",IF(MouseList[[#This Row],[Date of death]]&gt;0,IF(MouseList[[#This Row],[Censored?]]=TRUE,0,1),0),"")</f>
        <v/>
      </c>
      <c r="H79" s="1" t="str">
        <f>IF(SurvivalAnalysis[[#This Row],[Group]]="B",IF(MouseList[[#This Row],[Date of death]]&gt;0,IF(MouseList[[#This Row],[Censored?]]=TRUE,0,1),0),"")</f>
        <v/>
      </c>
      <c r="I79" s="1" t="str">
        <f>IF(SurvivalAnalysis[[#This Row],[Group]]="C",IF(MouseList[[#This Row],[Date of death]]&gt;0,IF(MouseList[[#This Row],[Censored?]]=TRUE,0,1),0),"")</f>
        <v/>
      </c>
      <c r="J79" s="1" t="str">
        <f>IF(SurvivalAnalysis[[#This Row],[Group]]="D",IF(MouseList[[#This Row],[Date of death]]&gt;0,IF(MouseList[[#This Row],[Censored?]]=TRUE,0,1),0),"")</f>
        <v/>
      </c>
      <c r="K79" s="1" t="str">
        <f>IF(SurvivalAnalysis[[#This Row],[Group]]="E",IF(MouseList[[#This Row],[Date of death]]&gt;0,IF(MouseList[[#This Row],[Censored?]]=TRUE,0,1),0),"")</f>
        <v/>
      </c>
      <c r="L79" s="1" t="str">
        <f>IF(SurvivalAnalysis[[#This Row],[Group]]="F",IF(MouseList[[#This Row],[Date of death]]&gt;0,IF(MouseList[[#This Row],[Censored?]]=TRUE,0,1),0),"")</f>
        <v/>
      </c>
      <c r="M79" s="1" t="str">
        <f>IF(SurvivalAnalysis[[#This Row],[Group]]="G",IF(MouseList[[#This Row],[Date of death]]&gt;0,IF(MouseList[[#This Row],[Censored?]]=TRUE,0,1),0),"")</f>
        <v/>
      </c>
      <c r="N79" s="1" t="str">
        <f>IF(SurvivalAnalysis[[#This Row],[Group]]="H",IF(MouseList[[#This Row],[Date of death]]&gt;0,IF(MouseList[[#This Row],[Censored?]]=TRUE,0,1),0),"")</f>
        <v/>
      </c>
      <c r="O79" s="1" t="str">
        <f>IF(SurvivalAnalysis[[#This Row],[Group]]="I",IF(MouseList[[#This Row],[Date of death]]&gt;0,IF(MouseList[[#This Row],[Censored?]]=TRUE,0,1),0),"")</f>
        <v/>
      </c>
      <c r="P79" s="1" t="str">
        <f>IF(SurvivalAnalysis[[#This Row],[Group]]="J",IF(MouseList[[#This Row],[Date of death]]&gt;0,IF(MouseList[[#This Row],[Censored?]]=TRUE,0,1),0),"")</f>
        <v/>
      </c>
      <c r="Q79" s="1"/>
    </row>
    <row r="80" spans="1:17" ht="12">
      <c r="A80" s="1">
        <v>79</v>
      </c>
      <c r="B80" s="1" t="e">
        <f>INDEX(MouseList[],MATCH(SurvivalAnalysis[[#This Row],['#]],MouseList[Mouse '#],0),MATCH(SurvivalAnalysis[[#Headers],[Sort '#]],MouseList[#Headers],0))</f>
        <v>#N/A</v>
      </c>
      <c r="C80" s="1" t="str">
        <f>IF(MouseList[[#This Row],[Exclude?]]=TRUE,"Excluded",IF(MouseList[[#This Row],[Group]]="","",MouseList[[#This Row],[Group]]))</f>
        <v/>
      </c>
      <c r="D80" s="1" t="str">
        <f>IF(SurvivalAnalysis[[#This Row],[Group]]="","",IF(MouseList[[#This Row],[Censored?]]=TRUE,"Yes","No"))</f>
        <v/>
      </c>
      <c r="E80" s="1" t="str">
        <f ca="1">IF(MouseList[[#This Row],[Exclude?]]=TRUE,"",IF(MouseList[[#This Row],[Initial BW]]="","",IF(MouseList[[#This Row],[Date of death]]="",TODAY()-'Basic Information'!$W$20,MouseList[[#This Row],[Date of death]]-'Basic Information'!$W$20)))</f>
        <v/>
      </c>
      <c r="F80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80" s="1" t="str">
        <f>IF(SurvivalAnalysis[[#This Row],[Group]]="A",IF(MouseList[[#This Row],[Date of death]]&gt;0,IF(MouseList[[#This Row],[Censored?]]=TRUE,0,1),0),"")</f>
        <v/>
      </c>
      <c r="H80" s="1" t="str">
        <f>IF(SurvivalAnalysis[[#This Row],[Group]]="B",IF(MouseList[[#This Row],[Date of death]]&gt;0,IF(MouseList[[#This Row],[Censored?]]=TRUE,0,1),0),"")</f>
        <v/>
      </c>
      <c r="I80" s="1" t="str">
        <f>IF(SurvivalAnalysis[[#This Row],[Group]]="C",IF(MouseList[[#This Row],[Date of death]]&gt;0,IF(MouseList[[#This Row],[Censored?]]=TRUE,0,1),0),"")</f>
        <v/>
      </c>
      <c r="J80" s="1" t="str">
        <f>IF(SurvivalAnalysis[[#This Row],[Group]]="D",IF(MouseList[[#This Row],[Date of death]]&gt;0,IF(MouseList[[#This Row],[Censored?]]=TRUE,0,1),0),"")</f>
        <v/>
      </c>
      <c r="K80" s="1" t="str">
        <f>IF(SurvivalAnalysis[[#This Row],[Group]]="E",IF(MouseList[[#This Row],[Date of death]]&gt;0,IF(MouseList[[#This Row],[Censored?]]=TRUE,0,1),0),"")</f>
        <v/>
      </c>
      <c r="L80" s="1" t="str">
        <f>IF(SurvivalAnalysis[[#This Row],[Group]]="F",IF(MouseList[[#This Row],[Date of death]]&gt;0,IF(MouseList[[#This Row],[Censored?]]=TRUE,0,1),0),"")</f>
        <v/>
      </c>
      <c r="M80" s="1" t="str">
        <f>IF(SurvivalAnalysis[[#This Row],[Group]]="G",IF(MouseList[[#This Row],[Date of death]]&gt;0,IF(MouseList[[#This Row],[Censored?]]=TRUE,0,1),0),"")</f>
        <v/>
      </c>
      <c r="N80" s="1" t="str">
        <f>IF(SurvivalAnalysis[[#This Row],[Group]]="H",IF(MouseList[[#This Row],[Date of death]]&gt;0,IF(MouseList[[#This Row],[Censored?]]=TRUE,0,1),0),"")</f>
        <v/>
      </c>
      <c r="O80" s="1" t="str">
        <f>IF(SurvivalAnalysis[[#This Row],[Group]]="I",IF(MouseList[[#This Row],[Date of death]]&gt;0,IF(MouseList[[#This Row],[Censored?]]=TRUE,0,1),0),"")</f>
        <v/>
      </c>
      <c r="P80" s="1" t="str">
        <f>IF(SurvivalAnalysis[[#This Row],[Group]]="J",IF(MouseList[[#This Row],[Date of death]]&gt;0,IF(MouseList[[#This Row],[Censored?]]=TRUE,0,1),0),"")</f>
        <v/>
      </c>
      <c r="Q80" s="1"/>
    </row>
    <row r="81" spans="1:17" ht="12">
      <c r="A81" s="1">
        <v>80</v>
      </c>
      <c r="B81" s="1" t="e">
        <f>INDEX(MouseList[],MATCH(SurvivalAnalysis[[#This Row],['#]],MouseList[Mouse '#],0),MATCH(SurvivalAnalysis[[#Headers],[Sort '#]],MouseList[#Headers],0))</f>
        <v>#N/A</v>
      </c>
      <c r="C81" s="1" t="str">
        <f>IF(MouseList[[#This Row],[Exclude?]]=TRUE,"Excluded",IF(MouseList[[#This Row],[Group]]="","",MouseList[[#This Row],[Group]]))</f>
        <v/>
      </c>
      <c r="D81" s="1" t="str">
        <f>IF(SurvivalAnalysis[[#This Row],[Group]]="","",IF(MouseList[[#This Row],[Censored?]]=TRUE,"Yes","No"))</f>
        <v/>
      </c>
      <c r="E81" s="1" t="str">
        <f ca="1">IF(MouseList[[#This Row],[Exclude?]]=TRUE,"",IF(MouseList[[#This Row],[Initial BW]]="","",IF(MouseList[[#This Row],[Date of death]]="",TODAY()-'Basic Information'!$W$20,MouseList[[#This Row],[Date of death]]-'Basic Information'!$W$20)))</f>
        <v/>
      </c>
      <c r="F81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81" s="1" t="str">
        <f>IF(SurvivalAnalysis[[#This Row],[Group]]="A",IF(MouseList[[#This Row],[Date of death]]&gt;0,IF(MouseList[[#This Row],[Censored?]]=TRUE,0,1),0),"")</f>
        <v/>
      </c>
      <c r="H81" s="1" t="str">
        <f>IF(SurvivalAnalysis[[#This Row],[Group]]="B",IF(MouseList[[#This Row],[Date of death]]&gt;0,IF(MouseList[[#This Row],[Censored?]]=TRUE,0,1),0),"")</f>
        <v/>
      </c>
      <c r="I81" s="1" t="str">
        <f>IF(SurvivalAnalysis[[#This Row],[Group]]="C",IF(MouseList[[#This Row],[Date of death]]&gt;0,IF(MouseList[[#This Row],[Censored?]]=TRUE,0,1),0),"")</f>
        <v/>
      </c>
      <c r="J81" s="1" t="str">
        <f>IF(SurvivalAnalysis[[#This Row],[Group]]="D",IF(MouseList[[#This Row],[Date of death]]&gt;0,IF(MouseList[[#This Row],[Censored?]]=TRUE,0,1),0),"")</f>
        <v/>
      </c>
      <c r="K81" s="1" t="str">
        <f>IF(SurvivalAnalysis[[#This Row],[Group]]="E",IF(MouseList[[#This Row],[Date of death]]&gt;0,IF(MouseList[[#This Row],[Censored?]]=TRUE,0,1),0),"")</f>
        <v/>
      </c>
      <c r="L81" s="1" t="str">
        <f>IF(SurvivalAnalysis[[#This Row],[Group]]="F",IF(MouseList[[#This Row],[Date of death]]&gt;0,IF(MouseList[[#This Row],[Censored?]]=TRUE,0,1),0),"")</f>
        <v/>
      </c>
      <c r="M81" s="1" t="str">
        <f>IF(SurvivalAnalysis[[#This Row],[Group]]="G",IF(MouseList[[#This Row],[Date of death]]&gt;0,IF(MouseList[[#This Row],[Censored?]]=TRUE,0,1),0),"")</f>
        <v/>
      </c>
      <c r="N81" s="1" t="str">
        <f>IF(SurvivalAnalysis[[#This Row],[Group]]="H",IF(MouseList[[#This Row],[Date of death]]&gt;0,IF(MouseList[[#This Row],[Censored?]]=TRUE,0,1),0),"")</f>
        <v/>
      </c>
      <c r="O81" s="1" t="str">
        <f>IF(SurvivalAnalysis[[#This Row],[Group]]="I",IF(MouseList[[#This Row],[Date of death]]&gt;0,IF(MouseList[[#This Row],[Censored?]]=TRUE,0,1),0),"")</f>
        <v/>
      </c>
      <c r="P81" s="1" t="str">
        <f>IF(SurvivalAnalysis[[#This Row],[Group]]="J",IF(MouseList[[#This Row],[Date of death]]&gt;0,IF(MouseList[[#This Row],[Censored?]]=TRUE,0,1),0),"")</f>
        <v/>
      </c>
      <c r="Q81" s="1"/>
    </row>
    <row r="82" spans="1:17" ht="12">
      <c r="A82" s="1">
        <v>81</v>
      </c>
      <c r="B82" s="1" t="e">
        <f>INDEX(MouseList[],MATCH(SurvivalAnalysis[[#This Row],['#]],MouseList[Mouse '#],0),MATCH(SurvivalAnalysis[[#Headers],[Sort '#]],MouseList[#Headers],0))</f>
        <v>#N/A</v>
      </c>
      <c r="C82" s="1" t="str">
        <f>IF(MouseList[[#This Row],[Exclude?]]=TRUE,"Excluded",IF(MouseList[[#This Row],[Group]]="","",MouseList[[#This Row],[Group]]))</f>
        <v/>
      </c>
      <c r="D82" s="1" t="str">
        <f>IF(SurvivalAnalysis[[#This Row],[Group]]="","",IF(MouseList[[#This Row],[Censored?]]=TRUE,"Yes","No"))</f>
        <v/>
      </c>
      <c r="E82" s="1" t="str">
        <f ca="1">IF(MouseList[[#This Row],[Exclude?]]=TRUE,"",IF(MouseList[[#This Row],[Initial BW]]="","",IF(MouseList[[#This Row],[Date of death]]="",TODAY()-'Basic Information'!$W$20,MouseList[[#This Row],[Date of death]]-'Basic Information'!$W$20)))</f>
        <v/>
      </c>
      <c r="F82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82" s="1" t="str">
        <f>IF(SurvivalAnalysis[[#This Row],[Group]]="A",IF(MouseList[[#This Row],[Date of death]]&gt;0,IF(MouseList[[#This Row],[Censored?]]=TRUE,0,1),0),"")</f>
        <v/>
      </c>
      <c r="H82" s="1" t="str">
        <f>IF(SurvivalAnalysis[[#This Row],[Group]]="B",IF(MouseList[[#This Row],[Date of death]]&gt;0,IF(MouseList[[#This Row],[Censored?]]=TRUE,0,1),0),"")</f>
        <v/>
      </c>
      <c r="I82" s="1" t="str">
        <f>IF(SurvivalAnalysis[[#This Row],[Group]]="C",IF(MouseList[[#This Row],[Date of death]]&gt;0,IF(MouseList[[#This Row],[Censored?]]=TRUE,0,1),0),"")</f>
        <v/>
      </c>
      <c r="J82" s="1" t="str">
        <f>IF(SurvivalAnalysis[[#This Row],[Group]]="D",IF(MouseList[[#This Row],[Date of death]]&gt;0,IF(MouseList[[#This Row],[Censored?]]=TRUE,0,1),0),"")</f>
        <v/>
      </c>
      <c r="K82" s="1" t="str">
        <f>IF(SurvivalAnalysis[[#This Row],[Group]]="E",IF(MouseList[[#This Row],[Date of death]]&gt;0,IF(MouseList[[#This Row],[Censored?]]=TRUE,0,1),0),"")</f>
        <v/>
      </c>
      <c r="L82" s="1" t="str">
        <f>IF(SurvivalAnalysis[[#This Row],[Group]]="F",IF(MouseList[[#This Row],[Date of death]]&gt;0,IF(MouseList[[#This Row],[Censored?]]=TRUE,0,1),0),"")</f>
        <v/>
      </c>
      <c r="M82" s="1" t="str">
        <f>IF(SurvivalAnalysis[[#This Row],[Group]]="G",IF(MouseList[[#This Row],[Date of death]]&gt;0,IF(MouseList[[#This Row],[Censored?]]=TRUE,0,1),0),"")</f>
        <v/>
      </c>
      <c r="N82" s="1" t="str">
        <f>IF(SurvivalAnalysis[[#This Row],[Group]]="H",IF(MouseList[[#This Row],[Date of death]]&gt;0,IF(MouseList[[#This Row],[Censored?]]=TRUE,0,1),0),"")</f>
        <v/>
      </c>
      <c r="O82" s="1" t="str">
        <f>IF(SurvivalAnalysis[[#This Row],[Group]]="I",IF(MouseList[[#This Row],[Date of death]]&gt;0,IF(MouseList[[#This Row],[Censored?]]=TRUE,0,1),0),"")</f>
        <v/>
      </c>
      <c r="P82" s="1" t="str">
        <f>IF(SurvivalAnalysis[[#This Row],[Group]]="J",IF(MouseList[[#This Row],[Date of death]]&gt;0,IF(MouseList[[#This Row],[Censored?]]=TRUE,0,1),0),"")</f>
        <v/>
      </c>
      <c r="Q82" s="1"/>
    </row>
    <row r="83" spans="1:17" ht="12">
      <c r="A83" s="1">
        <v>82</v>
      </c>
      <c r="B83" s="1" t="e">
        <f>INDEX(MouseList[],MATCH(SurvivalAnalysis[[#This Row],['#]],MouseList[Mouse '#],0),MATCH(SurvivalAnalysis[[#Headers],[Sort '#]],MouseList[#Headers],0))</f>
        <v>#N/A</v>
      </c>
      <c r="C83" s="1" t="str">
        <f>IF(MouseList[[#This Row],[Exclude?]]=TRUE,"Excluded",IF(MouseList[[#This Row],[Group]]="","",MouseList[[#This Row],[Group]]))</f>
        <v/>
      </c>
      <c r="D83" s="1" t="str">
        <f>IF(SurvivalAnalysis[[#This Row],[Group]]="","",IF(MouseList[[#This Row],[Censored?]]=TRUE,"Yes","No"))</f>
        <v/>
      </c>
      <c r="E83" s="1" t="str">
        <f ca="1">IF(MouseList[[#This Row],[Exclude?]]=TRUE,"",IF(MouseList[[#This Row],[Initial BW]]="","",IF(MouseList[[#This Row],[Date of death]]="",TODAY()-'Basic Information'!$W$20,MouseList[[#This Row],[Date of death]]-'Basic Information'!$W$20)))</f>
        <v/>
      </c>
      <c r="F83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83" s="1" t="str">
        <f>IF(SurvivalAnalysis[[#This Row],[Group]]="A",IF(MouseList[[#This Row],[Date of death]]&gt;0,IF(MouseList[[#This Row],[Censored?]]=TRUE,0,1),0),"")</f>
        <v/>
      </c>
      <c r="H83" s="1" t="str">
        <f>IF(SurvivalAnalysis[[#This Row],[Group]]="B",IF(MouseList[[#This Row],[Date of death]]&gt;0,IF(MouseList[[#This Row],[Censored?]]=TRUE,0,1),0),"")</f>
        <v/>
      </c>
      <c r="I83" s="1" t="str">
        <f>IF(SurvivalAnalysis[[#This Row],[Group]]="C",IF(MouseList[[#This Row],[Date of death]]&gt;0,IF(MouseList[[#This Row],[Censored?]]=TRUE,0,1),0),"")</f>
        <v/>
      </c>
      <c r="J83" s="1" t="str">
        <f>IF(SurvivalAnalysis[[#This Row],[Group]]="D",IF(MouseList[[#This Row],[Date of death]]&gt;0,IF(MouseList[[#This Row],[Censored?]]=TRUE,0,1),0),"")</f>
        <v/>
      </c>
      <c r="K83" s="1" t="str">
        <f>IF(SurvivalAnalysis[[#This Row],[Group]]="E",IF(MouseList[[#This Row],[Date of death]]&gt;0,IF(MouseList[[#This Row],[Censored?]]=TRUE,0,1),0),"")</f>
        <v/>
      </c>
      <c r="L83" s="1" t="str">
        <f>IF(SurvivalAnalysis[[#This Row],[Group]]="F",IF(MouseList[[#This Row],[Date of death]]&gt;0,IF(MouseList[[#This Row],[Censored?]]=TRUE,0,1),0),"")</f>
        <v/>
      </c>
      <c r="M83" s="1" t="str">
        <f>IF(SurvivalAnalysis[[#This Row],[Group]]="G",IF(MouseList[[#This Row],[Date of death]]&gt;0,IF(MouseList[[#This Row],[Censored?]]=TRUE,0,1),0),"")</f>
        <v/>
      </c>
      <c r="N83" s="1" t="str">
        <f>IF(SurvivalAnalysis[[#This Row],[Group]]="H",IF(MouseList[[#This Row],[Date of death]]&gt;0,IF(MouseList[[#This Row],[Censored?]]=TRUE,0,1),0),"")</f>
        <v/>
      </c>
      <c r="O83" s="1" t="str">
        <f>IF(SurvivalAnalysis[[#This Row],[Group]]="I",IF(MouseList[[#This Row],[Date of death]]&gt;0,IF(MouseList[[#This Row],[Censored?]]=TRUE,0,1),0),"")</f>
        <v/>
      </c>
      <c r="P83" s="1" t="str">
        <f>IF(SurvivalAnalysis[[#This Row],[Group]]="J",IF(MouseList[[#This Row],[Date of death]]&gt;0,IF(MouseList[[#This Row],[Censored?]]=TRUE,0,1),0),"")</f>
        <v/>
      </c>
      <c r="Q83" s="1"/>
    </row>
    <row r="84" spans="1:17" ht="12">
      <c r="A84" s="1">
        <v>83</v>
      </c>
      <c r="B84" s="1" t="e">
        <f>INDEX(MouseList[],MATCH(SurvivalAnalysis[[#This Row],['#]],MouseList[Mouse '#],0),MATCH(SurvivalAnalysis[[#Headers],[Sort '#]],MouseList[#Headers],0))</f>
        <v>#N/A</v>
      </c>
      <c r="C84" s="1" t="str">
        <f>IF(MouseList[[#This Row],[Exclude?]]=TRUE,"Excluded",IF(MouseList[[#This Row],[Group]]="","",MouseList[[#This Row],[Group]]))</f>
        <v/>
      </c>
      <c r="D84" s="1" t="str">
        <f>IF(SurvivalAnalysis[[#This Row],[Group]]="","",IF(MouseList[[#This Row],[Censored?]]=TRUE,"Yes","No"))</f>
        <v/>
      </c>
      <c r="E84" s="1" t="str">
        <f ca="1">IF(MouseList[[#This Row],[Exclude?]]=TRUE,"",IF(MouseList[[#This Row],[Initial BW]]="","",IF(MouseList[[#This Row],[Date of death]]="",TODAY()-'Basic Information'!$W$20,MouseList[[#This Row],[Date of death]]-'Basic Information'!$W$20)))</f>
        <v/>
      </c>
      <c r="F84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84" s="1" t="str">
        <f>IF(SurvivalAnalysis[[#This Row],[Group]]="A",IF(MouseList[[#This Row],[Date of death]]&gt;0,IF(MouseList[[#This Row],[Censored?]]=TRUE,0,1),0),"")</f>
        <v/>
      </c>
      <c r="H84" s="1" t="str">
        <f>IF(SurvivalAnalysis[[#This Row],[Group]]="B",IF(MouseList[[#This Row],[Date of death]]&gt;0,IF(MouseList[[#This Row],[Censored?]]=TRUE,0,1),0),"")</f>
        <v/>
      </c>
      <c r="I84" s="1" t="str">
        <f>IF(SurvivalAnalysis[[#This Row],[Group]]="C",IF(MouseList[[#This Row],[Date of death]]&gt;0,IF(MouseList[[#This Row],[Censored?]]=TRUE,0,1),0),"")</f>
        <v/>
      </c>
      <c r="J84" s="1" t="str">
        <f>IF(SurvivalAnalysis[[#This Row],[Group]]="D",IF(MouseList[[#This Row],[Date of death]]&gt;0,IF(MouseList[[#This Row],[Censored?]]=TRUE,0,1),0),"")</f>
        <v/>
      </c>
      <c r="K84" s="1" t="str">
        <f>IF(SurvivalAnalysis[[#This Row],[Group]]="E",IF(MouseList[[#This Row],[Date of death]]&gt;0,IF(MouseList[[#This Row],[Censored?]]=TRUE,0,1),0),"")</f>
        <v/>
      </c>
      <c r="L84" s="1" t="str">
        <f>IF(SurvivalAnalysis[[#This Row],[Group]]="F",IF(MouseList[[#This Row],[Date of death]]&gt;0,IF(MouseList[[#This Row],[Censored?]]=TRUE,0,1),0),"")</f>
        <v/>
      </c>
      <c r="M84" s="1" t="str">
        <f>IF(SurvivalAnalysis[[#This Row],[Group]]="G",IF(MouseList[[#This Row],[Date of death]]&gt;0,IF(MouseList[[#This Row],[Censored?]]=TRUE,0,1),0),"")</f>
        <v/>
      </c>
      <c r="N84" s="1" t="str">
        <f>IF(SurvivalAnalysis[[#This Row],[Group]]="H",IF(MouseList[[#This Row],[Date of death]]&gt;0,IF(MouseList[[#This Row],[Censored?]]=TRUE,0,1),0),"")</f>
        <v/>
      </c>
      <c r="O84" s="1" t="str">
        <f>IF(SurvivalAnalysis[[#This Row],[Group]]="I",IF(MouseList[[#This Row],[Date of death]]&gt;0,IF(MouseList[[#This Row],[Censored?]]=TRUE,0,1),0),"")</f>
        <v/>
      </c>
      <c r="P84" s="1" t="str">
        <f>IF(SurvivalAnalysis[[#This Row],[Group]]="J",IF(MouseList[[#This Row],[Date of death]]&gt;0,IF(MouseList[[#This Row],[Censored?]]=TRUE,0,1),0),"")</f>
        <v/>
      </c>
      <c r="Q84" s="1"/>
    </row>
    <row r="85" spans="1:17" ht="12">
      <c r="A85" s="1">
        <v>84</v>
      </c>
      <c r="B85" s="1" t="e">
        <f>INDEX(MouseList[],MATCH(SurvivalAnalysis[[#This Row],['#]],MouseList[Mouse '#],0),MATCH(SurvivalAnalysis[[#Headers],[Sort '#]],MouseList[#Headers],0))</f>
        <v>#N/A</v>
      </c>
      <c r="C85" s="1" t="str">
        <f>IF(MouseList[[#This Row],[Exclude?]]=TRUE,"Excluded",IF(MouseList[[#This Row],[Group]]="","",MouseList[[#This Row],[Group]]))</f>
        <v/>
      </c>
      <c r="D85" s="1" t="str">
        <f>IF(SurvivalAnalysis[[#This Row],[Group]]="","",IF(MouseList[[#This Row],[Censored?]]=TRUE,"Yes","No"))</f>
        <v/>
      </c>
      <c r="E85" s="1" t="str">
        <f ca="1">IF(MouseList[[#This Row],[Exclude?]]=TRUE,"",IF(MouseList[[#This Row],[Initial BW]]="","",IF(MouseList[[#This Row],[Date of death]]="",TODAY()-'Basic Information'!$W$20,MouseList[[#This Row],[Date of death]]-'Basic Information'!$W$20)))</f>
        <v/>
      </c>
      <c r="F85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85" s="1" t="str">
        <f>IF(SurvivalAnalysis[[#This Row],[Group]]="A",IF(MouseList[[#This Row],[Date of death]]&gt;0,IF(MouseList[[#This Row],[Censored?]]=TRUE,0,1),0),"")</f>
        <v/>
      </c>
      <c r="H85" s="1" t="str">
        <f>IF(SurvivalAnalysis[[#This Row],[Group]]="B",IF(MouseList[[#This Row],[Date of death]]&gt;0,IF(MouseList[[#This Row],[Censored?]]=TRUE,0,1),0),"")</f>
        <v/>
      </c>
      <c r="I85" s="1" t="str">
        <f>IF(SurvivalAnalysis[[#This Row],[Group]]="C",IF(MouseList[[#This Row],[Date of death]]&gt;0,IF(MouseList[[#This Row],[Censored?]]=TRUE,0,1),0),"")</f>
        <v/>
      </c>
      <c r="J85" s="1" t="str">
        <f>IF(SurvivalAnalysis[[#This Row],[Group]]="D",IF(MouseList[[#This Row],[Date of death]]&gt;0,IF(MouseList[[#This Row],[Censored?]]=TRUE,0,1),0),"")</f>
        <v/>
      </c>
      <c r="K85" s="1" t="str">
        <f>IF(SurvivalAnalysis[[#This Row],[Group]]="E",IF(MouseList[[#This Row],[Date of death]]&gt;0,IF(MouseList[[#This Row],[Censored?]]=TRUE,0,1),0),"")</f>
        <v/>
      </c>
      <c r="L85" s="1" t="str">
        <f>IF(SurvivalAnalysis[[#This Row],[Group]]="F",IF(MouseList[[#This Row],[Date of death]]&gt;0,IF(MouseList[[#This Row],[Censored?]]=TRUE,0,1),0),"")</f>
        <v/>
      </c>
      <c r="M85" s="1" t="str">
        <f>IF(SurvivalAnalysis[[#This Row],[Group]]="G",IF(MouseList[[#This Row],[Date of death]]&gt;0,IF(MouseList[[#This Row],[Censored?]]=TRUE,0,1),0),"")</f>
        <v/>
      </c>
      <c r="N85" s="1" t="str">
        <f>IF(SurvivalAnalysis[[#This Row],[Group]]="H",IF(MouseList[[#This Row],[Date of death]]&gt;0,IF(MouseList[[#This Row],[Censored?]]=TRUE,0,1),0),"")</f>
        <v/>
      </c>
      <c r="O85" s="1" t="str">
        <f>IF(SurvivalAnalysis[[#This Row],[Group]]="I",IF(MouseList[[#This Row],[Date of death]]&gt;0,IF(MouseList[[#This Row],[Censored?]]=TRUE,0,1),0),"")</f>
        <v/>
      </c>
      <c r="P85" s="1" t="str">
        <f>IF(SurvivalAnalysis[[#This Row],[Group]]="J",IF(MouseList[[#This Row],[Date of death]]&gt;0,IF(MouseList[[#This Row],[Censored?]]=TRUE,0,1),0),"")</f>
        <v/>
      </c>
      <c r="Q85" s="1"/>
    </row>
    <row r="86" spans="1:17" ht="12">
      <c r="A86" s="1">
        <v>85</v>
      </c>
      <c r="B86" s="1" t="e">
        <f>INDEX(MouseList[],MATCH(SurvivalAnalysis[[#This Row],['#]],MouseList[Mouse '#],0),MATCH(SurvivalAnalysis[[#Headers],[Sort '#]],MouseList[#Headers],0))</f>
        <v>#N/A</v>
      </c>
      <c r="C86" s="1" t="str">
        <f>IF(MouseList[[#This Row],[Exclude?]]=TRUE,"Excluded",IF(MouseList[[#This Row],[Group]]="","",MouseList[[#This Row],[Group]]))</f>
        <v/>
      </c>
      <c r="D86" s="1" t="str">
        <f>IF(SurvivalAnalysis[[#This Row],[Group]]="","",IF(MouseList[[#This Row],[Censored?]]=TRUE,"Yes","No"))</f>
        <v/>
      </c>
      <c r="E86" s="1" t="str">
        <f ca="1">IF(MouseList[[#This Row],[Exclude?]]=TRUE,"",IF(MouseList[[#This Row],[Initial BW]]="","",IF(MouseList[[#This Row],[Date of death]]="",TODAY()-'Basic Information'!$W$20,MouseList[[#This Row],[Date of death]]-'Basic Information'!$W$20)))</f>
        <v/>
      </c>
      <c r="F86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86" s="1" t="str">
        <f>IF(SurvivalAnalysis[[#This Row],[Group]]="A",IF(MouseList[[#This Row],[Date of death]]&gt;0,IF(MouseList[[#This Row],[Censored?]]=TRUE,0,1),0),"")</f>
        <v/>
      </c>
      <c r="H86" s="1" t="str">
        <f>IF(SurvivalAnalysis[[#This Row],[Group]]="B",IF(MouseList[[#This Row],[Date of death]]&gt;0,IF(MouseList[[#This Row],[Censored?]]=TRUE,0,1),0),"")</f>
        <v/>
      </c>
      <c r="I86" s="1" t="str">
        <f>IF(SurvivalAnalysis[[#This Row],[Group]]="C",IF(MouseList[[#This Row],[Date of death]]&gt;0,IF(MouseList[[#This Row],[Censored?]]=TRUE,0,1),0),"")</f>
        <v/>
      </c>
      <c r="J86" s="1" t="str">
        <f>IF(SurvivalAnalysis[[#This Row],[Group]]="D",IF(MouseList[[#This Row],[Date of death]]&gt;0,IF(MouseList[[#This Row],[Censored?]]=TRUE,0,1),0),"")</f>
        <v/>
      </c>
      <c r="K86" s="1" t="str">
        <f>IF(SurvivalAnalysis[[#This Row],[Group]]="E",IF(MouseList[[#This Row],[Date of death]]&gt;0,IF(MouseList[[#This Row],[Censored?]]=TRUE,0,1),0),"")</f>
        <v/>
      </c>
      <c r="L86" s="1" t="str">
        <f>IF(SurvivalAnalysis[[#This Row],[Group]]="F",IF(MouseList[[#This Row],[Date of death]]&gt;0,IF(MouseList[[#This Row],[Censored?]]=TRUE,0,1),0),"")</f>
        <v/>
      </c>
      <c r="M86" s="1" t="str">
        <f>IF(SurvivalAnalysis[[#This Row],[Group]]="G",IF(MouseList[[#This Row],[Date of death]]&gt;0,IF(MouseList[[#This Row],[Censored?]]=TRUE,0,1),0),"")</f>
        <v/>
      </c>
      <c r="N86" s="1" t="str">
        <f>IF(SurvivalAnalysis[[#This Row],[Group]]="H",IF(MouseList[[#This Row],[Date of death]]&gt;0,IF(MouseList[[#This Row],[Censored?]]=TRUE,0,1),0),"")</f>
        <v/>
      </c>
      <c r="O86" s="1" t="str">
        <f>IF(SurvivalAnalysis[[#This Row],[Group]]="I",IF(MouseList[[#This Row],[Date of death]]&gt;0,IF(MouseList[[#This Row],[Censored?]]=TRUE,0,1),0),"")</f>
        <v/>
      </c>
      <c r="P86" s="1" t="str">
        <f>IF(SurvivalAnalysis[[#This Row],[Group]]="J",IF(MouseList[[#This Row],[Date of death]]&gt;0,IF(MouseList[[#This Row],[Censored?]]=TRUE,0,1),0),"")</f>
        <v/>
      </c>
      <c r="Q86" s="1"/>
    </row>
    <row r="87" spans="1:17" ht="12">
      <c r="A87" s="1">
        <v>86</v>
      </c>
      <c r="B87" s="1" t="e">
        <f>INDEX(MouseList[],MATCH(SurvivalAnalysis[[#This Row],['#]],MouseList[Mouse '#],0),MATCH(SurvivalAnalysis[[#Headers],[Sort '#]],MouseList[#Headers],0))</f>
        <v>#N/A</v>
      </c>
      <c r="C87" s="1" t="str">
        <f>IF(MouseList[[#This Row],[Exclude?]]=TRUE,"Excluded",IF(MouseList[[#This Row],[Group]]="","",MouseList[[#This Row],[Group]]))</f>
        <v/>
      </c>
      <c r="D87" s="1" t="str">
        <f>IF(SurvivalAnalysis[[#This Row],[Group]]="","",IF(MouseList[[#This Row],[Censored?]]=TRUE,"Yes","No"))</f>
        <v/>
      </c>
      <c r="E87" s="1" t="str">
        <f ca="1">IF(MouseList[[#This Row],[Exclude?]]=TRUE,"",IF(MouseList[[#This Row],[Initial BW]]="","",IF(MouseList[[#This Row],[Date of death]]="",TODAY()-'Basic Information'!$W$20,MouseList[[#This Row],[Date of death]]-'Basic Information'!$W$20)))</f>
        <v/>
      </c>
      <c r="F87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87" s="1" t="str">
        <f>IF(SurvivalAnalysis[[#This Row],[Group]]="A",IF(MouseList[[#This Row],[Date of death]]&gt;0,IF(MouseList[[#This Row],[Censored?]]=TRUE,0,1),0),"")</f>
        <v/>
      </c>
      <c r="H87" s="1" t="str">
        <f>IF(SurvivalAnalysis[[#This Row],[Group]]="B",IF(MouseList[[#This Row],[Date of death]]&gt;0,IF(MouseList[[#This Row],[Censored?]]=TRUE,0,1),0),"")</f>
        <v/>
      </c>
      <c r="I87" s="1" t="str">
        <f>IF(SurvivalAnalysis[[#This Row],[Group]]="C",IF(MouseList[[#This Row],[Date of death]]&gt;0,IF(MouseList[[#This Row],[Censored?]]=TRUE,0,1),0),"")</f>
        <v/>
      </c>
      <c r="J87" s="1" t="str">
        <f>IF(SurvivalAnalysis[[#This Row],[Group]]="D",IF(MouseList[[#This Row],[Date of death]]&gt;0,IF(MouseList[[#This Row],[Censored?]]=TRUE,0,1),0),"")</f>
        <v/>
      </c>
      <c r="K87" s="1" t="str">
        <f>IF(SurvivalAnalysis[[#This Row],[Group]]="E",IF(MouseList[[#This Row],[Date of death]]&gt;0,IF(MouseList[[#This Row],[Censored?]]=TRUE,0,1),0),"")</f>
        <v/>
      </c>
      <c r="L87" s="1" t="str">
        <f>IF(SurvivalAnalysis[[#This Row],[Group]]="F",IF(MouseList[[#This Row],[Date of death]]&gt;0,IF(MouseList[[#This Row],[Censored?]]=TRUE,0,1),0),"")</f>
        <v/>
      </c>
      <c r="M87" s="1" t="str">
        <f>IF(SurvivalAnalysis[[#This Row],[Group]]="G",IF(MouseList[[#This Row],[Date of death]]&gt;0,IF(MouseList[[#This Row],[Censored?]]=TRUE,0,1),0),"")</f>
        <v/>
      </c>
      <c r="N87" s="1" t="str">
        <f>IF(SurvivalAnalysis[[#This Row],[Group]]="H",IF(MouseList[[#This Row],[Date of death]]&gt;0,IF(MouseList[[#This Row],[Censored?]]=TRUE,0,1),0),"")</f>
        <v/>
      </c>
      <c r="O87" s="1" t="str">
        <f>IF(SurvivalAnalysis[[#This Row],[Group]]="I",IF(MouseList[[#This Row],[Date of death]]&gt;0,IF(MouseList[[#This Row],[Censored?]]=TRUE,0,1),0),"")</f>
        <v/>
      </c>
      <c r="P87" s="1" t="str">
        <f>IF(SurvivalAnalysis[[#This Row],[Group]]="J",IF(MouseList[[#This Row],[Date of death]]&gt;0,IF(MouseList[[#This Row],[Censored?]]=TRUE,0,1),0),"")</f>
        <v/>
      </c>
      <c r="Q87" s="1"/>
    </row>
    <row r="88" spans="1:17" ht="12">
      <c r="A88" s="1">
        <v>87</v>
      </c>
      <c r="B88" s="1" t="e">
        <f>INDEX(MouseList[],MATCH(SurvivalAnalysis[[#This Row],['#]],MouseList[Mouse '#],0),MATCH(SurvivalAnalysis[[#Headers],[Sort '#]],MouseList[#Headers],0))</f>
        <v>#N/A</v>
      </c>
      <c r="C88" s="1" t="str">
        <f>IF(MouseList[[#This Row],[Exclude?]]=TRUE,"Excluded",IF(MouseList[[#This Row],[Group]]="","",MouseList[[#This Row],[Group]]))</f>
        <v/>
      </c>
      <c r="D88" s="1" t="str">
        <f>IF(SurvivalAnalysis[[#This Row],[Group]]="","",IF(MouseList[[#This Row],[Censored?]]=TRUE,"Yes","No"))</f>
        <v/>
      </c>
      <c r="E88" s="1" t="str">
        <f ca="1">IF(MouseList[[#This Row],[Exclude?]]=TRUE,"",IF(MouseList[[#This Row],[Initial BW]]="","",IF(MouseList[[#This Row],[Date of death]]="",TODAY()-'Basic Information'!$W$20,MouseList[[#This Row],[Date of death]]-'Basic Information'!$W$20)))</f>
        <v/>
      </c>
      <c r="F88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88" s="1" t="str">
        <f>IF(SurvivalAnalysis[[#This Row],[Group]]="A",IF(MouseList[[#This Row],[Date of death]]&gt;0,IF(MouseList[[#This Row],[Censored?]]=TRUE,0,1),0),"")</f>
        <v/>
      </c>
      <c r="H88" s="1" t="str">
        <f>IF(SurvivalAnalysis[[#This Row],[Group]]="B",IF(MouseList[[#This Row],[Date of death]]&gt;0,IF(MouseList[[#This Row],[Censored?]]=TRUE,0,1),0),"")</f>
        <v/>
      </c>
      <c r="I88" s="1" t="str">
        <f>IF(SurvivalAnalysis[[#This Row],[Group]]="C",IF(MouseList[[#This Row],[Date of death]]&gt;0,IF(MouseList[[#This Row],[Censored?]]=TRUE,0,1),0),"")</f>
        <v/>
      </c>
      <c r="J88" s="1" t="str">
        <f>IF(SurvivalAnalysis[[#This Row],[Group]]="D",IF(MouseList[[#This Row],[Date of death]]&gt;0,IF(MouseList[[#This Row],[Censored?]]=TRUE,0,1),0),"")</f>
        <v/>
      </c>
      <c r="K88" s="1" t="str">
        <f>IF(SurvivalAnalysis[[#This Row],[Group]]="E",IF(MouseList[[#This Row],[Date of death]]&gt;0,IF(MouseList[[#This Row],[Censored?]]=TRUE,0,1),0),"")</f>
        <v/>
      </c>
      <c r="L88" s="1" t="str">
        <f>IF(SurvivalAnalysis[[#This Row],[Group]]="F",IF(MouseList[[#This Row],[Date of death]]&gt;0,IF(MouseList[[#This Row],[Censored?]]=TRUE,0,1),0),"")</f>
        <v/>
      </c>
      <c r="M88" s="1" t="str">
        <f>IF(SurvivalAnalysis[[#This Row],[Group]]="G",IF(MouseList[[#This Row],[Date of death]]&gt;0,IF(MouseList[[#This Row],[Censored?]]=TRUE,0,1),0),"")</f>
        <v/>
      </c>
      <c r="N88" s="1" t="str">
        <f>IF(SurvivalAnalysis[[#This Row],[Group]]="H",IF(MouseList[[#This Row],[Date of death]]&gt;0,IF(MouseList[[#This Row],[Censored?]]=TRUE,0,1),0),"")</f>
        <v/>
      </c>
      <c r="O88" s="1" t="str">
        <f>IF(SurvivalAnalysis[[#This Row],[Group]]="I",IF(MouseList[[#This Row],[Date of death]]&gt;0,IF(MouseList[[#This Row],[Censored?]]=TRUE,0,1),0),"")</f>
        <v/>
      </c>
      <c r="P88" s="1" t="str">
        <f>IF(SurvivalAnalysis[[#This Row],[Group]]="J",IF(MouseList[[#This Row],[Date of death]]&gt;0,IF(MouseList[[#This Row],[Censored?]]=TRUE,0,1),0),"")</f>
        <v/>
      </c>
      <c r="Q88" s="1"/>
    </row>
    <row r="89" spans="1:17" ht="12">
      <c r="A89" s="1">
        <v>88</v>
      </c>
      <c r="B89" s="1" t="e">
        <f>INDEX(MouseList[],MATCH(SurvivalAnalysis[[#This Row],['#]],MouseList[Mouse '#],0),MATCH(SurvivalAnalysis[[#Headers],[Sort '#]],MouseList[#Headers],0))</f>
        <v>#N/A</v>
      </c>
      <c r="C89" s="1" t="str">
        <f>IF(MouseList[[#This Row],[Exclude?]]=TRUE,"Excluded",IF(MouseList[[#This Row],[Group]]="","",MouseList[[#This Row],[Group]]))</f>
        <v/>
      </c>
      <c r="D89" s="1" t="str">
        <f>IF(SurvivalAnalysis[[#This Row],[Group]]="","",IF(MouseList[[#This Row],[Censored?]]=TRUE,"Yes","No"))</f>
        <v/>
      </c>
      <c r="E89" s="1" t="str">
        <f ca="1">IF(MouseList[[#This Row],[Exclude?]]=TRUE,"",IF(MouseList[[#This Row],[Initial BW]]="","",IF(MouseList[[#This Row],[Date of death]]="",TODAY()-'Basic Information'!$W$20,MouseList[[#This Row],[Date of death]]-'Basic Information'!$W$20)))</f>
        <v/>
      </c>
      <c r="F89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89" s="1" t="str">
        <f>IF(SurvivalAnalysis[[#This Row],[Group]]="A",IF(MouseList[[#This Row],[Date of death]]&gt;0,IF(MouseList[[#This Row],[Censored?]]=TRUE,0,1),0),"")</f>
        <v/>
      </c>
      <c r="H89" s="1" t="str">
        <f>IF(SurvivalAnalysis[[#This Row],[Group]]="B",IF(MouseList[[#This Row],[Date of death]]&gt;0,IF(MouseList[[#This Row],[Censored?]]=TRUE,0,1),0),"")</f>
        <v/>
      </c>
      <c r="I89" s="1" t="str">
        <f>IF(SurvivalAnalysis[[#This Row],[Group]]="C",IF(MouseList[[#This Row],[Date of death]]&gt;0,IF(MouseList[[#This Row],[Censored?]]=TRUE,0,1),0),"")</f>
        <v/>
      </c>
      <c r="J89" s="1" t="str">
        <f>IF(SurvivalAnalysis[[#This Row],[Group]]="D",IF(MouseList[[#This Row],[Date of death]]&gt;0,IF(MouseList[[#This Row],[Censored?]]=TRUE,0,1),0),"")</f>
        <v/>
      </c>
      <c r="K89" s="1" t="str">
        <f>IF(SurvivalAnalysis[[#This Row],[Group]]="E",IF(MouseList[[#This Row],[Date of death]]&gt;0,IF(MouseList[[#This Row],[Censored?]]=TRUE,0,1),0),"")</f>
        <v/>
      </c>
      <c r="L89" s="1" t="str">
        <f>IF(SurvivalAnalysis[[#This Row],[Group]]="F",IF(MouseList[[#This Row],[Date of death]]&gt;0,IF(MouseList[[#This Row],[Censored?]]=TRUE,0,1),0),"")</f>
        <v/>
      </c>
      <c r="M89" s="1" t="str">
        <f>IF(SurvivalAnalysis[[#This Row],[Group]]="G",IF(MouseList[[#This Row],[Date of death]]&gt;0,IF(MouseList[[#This Row],[Censored?]]=TRUE,0,1),0),"")</f>
        <v/>
      </c>
      <c r="N89" s="1" t="str">
        <f>IF(SurvivalAnalysis[[#This Row],[Group]]="H",IF(MouseList[[#This Row],[Date of death]]&gt;0,IF(MouseList[[#This Row],[Censored?]]=TRUE,0,1),0),"")</f>
        <v/>
      </c>
      <c r="O89" s="1" t="str">
        <f>IF(SurvivalAnalysis[[#This Row],[Group]]="I",IF(MouseList[[#This Row],[Date of death]]&gt;0,IF(MouseList[[#This Row],[Censored?]]=TRUE,0,1),0),"")</f>
        <v/>
      </c>
      <c r="P89" s="1" t="str">
        <f>IF(SurvivalAnalysis[[#This Row],[Group]]="J",IF(MouseList[[#This Row],[Date of death]]&gt;0,IF(MouseList[[#This Row],[Censored?]]=TRUE,0,1),0),"")</f>
        <v/>
      </c>
      <c r="Q89" s="1"/>
    </row>
    <row r="90" spans="1:17" ht="12">
      <c r="A90" s="1">
        <v>89</v>
      </c>
      <c r="B90" s="1" t="e">
        <f>INDEX(MouseList[],MATCH(SurvivalAnalysis[[#This Row],['#]],MouseList[Mouse '#],0),MATCH(SurvivalAnalysis[[#Headers],[Sort '#]],MouseList[#Headers],0))</f>
        <v>#N/A</v>
      </c>
      <c r="C90" s="1" t="str">
        <f>IF(MouseList[[#This Row],[Exclude?]]=TRUE,"Excluded",IF(MouseList[[#This Row],[Group]]="","",MouseList[[#This Row],[Group]]))</f>
        <v/>
      </c>
      <c r="D90" s="1" t="str">
        <f>IF(SurvivalAnalysis[[#This Row],[Group]]="","",IF(MouseList[[#This Row],[Censored?]]=TRUE,"Yes","No"))</f>
        <v/>
      </c>
      <c r="E90" s="1" t="str">
        <f ca="1">IF(MouseList[[#This Row],[Exclude?]]=TRUE,"",IF(MouseList[[#This Row],[Initial BW]]="","",IF(MouseList[[#This Row],[Date of death]]="",TODAY()-'Basic Information'!$W$20,MouseList[[#This Row],[Date of death]]-'Basic Information'!$W$20)))</f>
        <v/>
      </c>
      <c r="F90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90" s="1" t="str">
        <f>IF(SurvivalAnalysis[[#This Row],[Group]]="A",IF(MouseList[[#This Row],[Date of death]]&gt;0,IF(MouseList[[#This Row],[Censored?]]=TRUE,0,1),0),"")</f>
        <v/>
      </c>
      <c r="H90" s="1" t="str">
        <f>IF(SurvivalAnalysis[[#This Row],[Group]]="B",IF(MouseList[[#This Row],[Date of death]]&gt;0,IF(MouseList[[#This Row],[Censored?]]=TRUE,0,1),0),"")</f>
        <v/>
      </c>
      <c r="I90" s="1" t="str">
        <f>IF(SurvivalAnalysis[[#This Row],[Group]]="C",IF(MouseList[[#This Row],[Date of death]]&gt;0,IF(MouseList[[#This Row],[Censored?]]=TRUE,0,1),0),"")</f>
        <v/>
      </c>
      <c r="J90" s="1" t="str">
        <f>IF(SurvivalAnalysis[[#This Row],[Group]]="D",IF(MouseList[[#This Row],[Date of death]]&gt;0,IF(MouseList[[#This Row],[Censored?]]=TRUE,0,1),0),"")</f>
        <v/>
      </c>
      <c r="K90" s="1" t="str">
        <f>IF(SurvivalAnalysis[[#This Row],[Group]]="E",IF(MouseList[[#This Row],[Date of death]]&gt;0,IF(MouseList[[#This Row],[Censored?]]=TRUE,0,1),0),"")</f>
        <v/>
      </c>
      <c r="L90" s="1" t="str">
        <f>IF(SurvivalAnalysis[[#This Row],[Group]]="F",IF(MouseList[[#This Row],[Date of death]]&gt;0,IF(MouseList[[#This Row],[Censored?]]=TRUE,0,1),0),"")</f>
        <v/>
      </c>
      <c r="M90" s="1" t="str">
        <f>IF(SurvivalAnalysis[[#This Row],[Group]]="G",IF(MouseList[[#This Row],[Date of death]]&gt;0,IF(MouseList[[#This Row],[Censored?]]=TRUE,0,1),0),"")</f>
        <v/>
      </c>
      <c r="N90" s="1" t="str">
        <f>IF(SurvivalAnalysis[[#This Row],[Group]]="H",IF(MouseList[[#This Row],[Date of death]]&gt;0,IF(MouseList[[#This Row],[Censored?]]=TRUE,0,1),0),"")</f>
        <v/>
      </c>
      <c r="O90" s="1" t="str">
        <f>IF(SurvivalAnalysis[[#This Row],[Group]]="I",IF(MouseList[[#This Row],[Date of death]]&gt;0,IF(MouseList[[#This Row],[Censored?]]=TRUE,0,1),0),"")</f>
        <v/>
      </c>
      <c r="P90" s="1" t="str">
        <f>IF(SurvivalAnalysis[[#This Row],[Group]]="J",IF(MouseList[[#This Row],[Date of death]]&gt;0,IF(MouseList[[#This Row],[Censored?]]=TRUE,0,1),0),"")</f>
        <v/>
      </c>
      <c r="Q90" s="1"/>
    </row>
    <row r="91" spans="1:17" ht="12">
      <c r="A91" s="1">
        <v>90</v>
      </c>
      <c r="B91" s="1" t="e">
        <f>INDEX(MouseList[],MATCH(SurvivalAnalysis[[#This Row],['#]],MouseList[Mouse '#],0),MATCH(SurvivalAnalysis[[#Headers],[Sort '#]],MouseList[#Headers],0))</f>
        <v>#N/A</v>
      </c>
      <c r="C91" s="1" t="str">
        <f>IF(MouseList[[#This Row],[Exclude?]]=TRUE,"Excluded",IF(MouseList[[#This Row],[Group]]="","",MouseList[[#This Row],[Group]]))</f>
        <v/>
      </c>
      <c r="D91" s="1" t="str">
        <f>IF(SurvivalAnalysis[[#This Row],[Group]]="","",IF(MouseList[[#This Row],[Censored?]]=TRUE,"Yes","No"))</f>
        <v/>
      </c>
      <c r="E91" s="1" t="str">
        <f ca="1">IF(MouseList[[#This Row],[Exclude?]]=TRUE,"",IF(MouseList[[#This Row],[Initial BW]]="","",IF(MouseList[[#This Row],[Date of death]]="",TODAY()-'Basic Information'!$W$20,MouseList[[#This Row],[Date of death]]-'Basic Information'!$W$20)))</f>
        <v/>
      </c>
      <c r="F91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91" s="1" t="str">
        <f>IF(SurvivalAnalysis[[#This Row],[Group]]="A",IF(MouseList[[#This Row],[Date of death]]&gt;0,IF(MouseList[[#This Row],[Censored?]]=TRUE,0,1),0),"")</f>
        <v/>
      </c>
      <c r="H91" s="1" t="str">
        <f>IF(SurvivalAnalysis[[#This Row],[Group]]="B",IF(MouseList[[#This Row],[Date of death]]&gt;0,IF(MouseList[[#This Row],[Censored?]]=TRUE,0,1),0),"")</f>
        <v/>
      </c>
      <c r="I91" s="1" t="str">
        <f>IF(SurvivalAnalysis[[#This Row],[Group]]="C",IF(MouseList[[#This Row],[Date of death]]&gt;0,IF(MouseList[[#This Row],[Censored?]]=TRUE,0,1),0),"")</f>
        <v/>
      </c>
      <c r="J91" s="1" t="str">
        <f>IF(SurvivalAnalysis[[#This Row],[Group]]="D",IF(MouseList[[#This Row],[Date of death]]&gt;0,IF(MouseList[[#This Row],[Censored?]]=TRUE,0,1),0),"")</f>
        <v/>
      </c>
      <c r="K91" s="1" t="str">
        <f>IF(SurvivalAnalysis[[#This Row],[Group]]="E",IF(MouseList[[#This Row],[Date of death]]&gt;0,IF(MouseList[[#This Row],[Censored?]]=TRUE,0,1),0),"")</f>
        <v/>
      </c>
      <c r="L91" s="1" t="str">
        <f>IF(SurvivalAnalysis[[#This Row],[Group]]="F",IF(MouseList[[#This Row],[Date of death]]&gt;0,IF(MouseList[[#This Row],[Censored?]]=TRUE,0,1),0),"")</f>
        <v/>
      </c>
      <c r="M91" s="1" t="str">
        <f>IF(SurvivalAnalysis[[#This Row],[Group]]="G",IF(MouseList[[#This Row],[Date of death]]&gt;0,IF(MouseList[[#This Row],[Censored?]]=TRUE,0,1),0),"")</f>
        <v/>
      </c>
      <c r="N91" s="1" t="str">
        <f>IF(SurvivalAnalysis[[#This Row],[Group]]="H",IF(MouseList[[#This Row],[Date of death]]&gt;0,IF(MouseList[[#This Row],[Censored?]]=TRUE,0,1),0),"")</f>
        <v/>
      </c>
      <c r="O91" s="1" t="str">
        <f>IF(SurvivalAnalysis[[#This Row],[Group]]="I",IF(MouseList[[#This Row],[Date of death]]&gt;0,IF(MouseList[[#This Row],[Censored?]]=TRUE,0,1),0),"")</f>
        <v/>
      </c>
      <c r="P91" s="1" t="str">
        <f>IF(SurvivalAnalysis[[#This Row],[Group]]="J",IF(MouseList[[#This Row],[Date of death]]&gt;0,IF(MouseList[[#This Row],[Censored?]]=TRUE,0,1),0),"")</f>
        <v/>
      </c>
      <c r="Q91" s="1"/>
    </row>
    <row r="92" spans="1:17" ht="12">
      <c r="A92" s="1">
        <v>91</v>
      </c>
      <c r="B92" s="1" t="e">
        <f>INDEX(MouseList[],MATCH(SurvivalAnalysis[[#This Row],['#]],MouseList[Mouse '#],0),MATCH(SurvivalAnalysis[[#Headers],[Sort '#]],MouseList[#Headers],0))</f>
        <v>#N/A</v>
      </c>
      <c r="C92" s="1" t="str">
        <f>IF(MouseList[[#This Row],[Exclude?]]=TRUE,"Excluded",IF(MouseList[[#This Row],[Group]]="","",MouseList[[#This Row],[Group]]))</f>
        <v/>
      </c>
      <c r="D92" s="1" t="str">
        <f>IF(SurvivalAnalysis[[#This Row],[Group]]="","",IF(MouseList[[#This Row],[Censored?]]=TRUE,"Yes","No"))</f>
        <v/>
      </c>
      <c r="E92" s="1" t="str">
        <f ca="1">IF(MouseList[[#This Row],[Exclude?]]=TRUE,"",IF(MouseList[[#This Row],[Initial BW]]="","",IF(MouseList[[#This Row],[Date of death]]="",TODAY()-'Basic Information'!$W$20,MouseList[[#This Row],[Date of death]]-'Basic Information'!$W$20)))</f>
        <v/>
      </c>
      <c r="F92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92" s="1" t="str">
        <f>IF(SurvivalAnalysis[[#This Row],[Group]]="A",IF(MouseList[[#This Row],[Date of death]]&gt;0,IF(MouseList[[#This Row],[Censored?]]=TRUE,0,1),0),"")</f>
        <v/>
      </c>
      <c r="H92" s="1" t="str">
        <f>IF(SurvivalAnalysis[[#This Row],[Group]]="B",IF(MouseList[[#This Row],[Date of death]]&gt;0,IF(MouseList[[#This Row],[Censored?]]=TRUE,0,1),0),"")</f>
        <v/>
      </c>
      <c r="I92" s="1" t="str">
        <f>IF(SurvivalAnalysis[[#This Row],[Group]]="C",IF(MouseList[[#This Row],[Date of death]]&gt;0,IF(MouseList[[#This Row],[Censored?]]=TRUE,0,1),0),"")</f>
        <v/>
      </c>
      <c r="J92" s="1" t="str">
        <f>IF(SurvivalAnalysis[[#This Row],[Group]]="D",IF(MouseList[[#This Row],[Date of death]]&gt;0,IF(MouseList[[#This Row],[Censored?]]=TRUE,0,1),0),"")</f>
        <v/>
      </c>
      <c r="K92" s="1" t="str">
        <f>IF(SurvivalAnalysis[[#This Row],[Group]]="E",IF(MouseList[[#This Row],[Date of death]]&gt;0,IF(MouseList[[#This Row],[Censored?]]=TRUE,0,1),0),"")</f>
        <v/>
      </c>
      <c r="L92" s="1" t="str">
        <f>IF(SurvivalAnalysis[[#This Row],[Group]]="F",IF(MouseList[[#This Row],[Date of death]]&gt;0,IF(MouseList[[#This Row],[Censored?]]=TRUE,0,1),0),"")</f>
        <v/>
      </c>
      <c r="M92" s="1" t="str">
        <f>IF(SurvivalAnalysis[[#This Row],[Group]]="G",IF(MouseList[[#This Row],[Date of death]]&gt;0,IF(MouseList[[#This Row],[Censored?]]=TRUE,0,1),0),"")</f>
        <v/>
      </c>
      <c r="N92" s="1" t="str">
        <f>IF(SurvivalAnalysis[[#This Row],[Group]]="H",IF(MouseList[[#This Row],[Date of death]]&gt;0,IF(MouseList[[#This Row],[Censored?]]=TRUE,0,1),0),"")</f>
        <v/>
      </c>
      <c r="O92" s="1" t="str">
        <f>IF(SurvivalAnalysis[[#This Row],[Group]]="I",IF(MouseList[[#This Row],[Date of death]]&gt;0,IF(MouseList[[#This Row],[Censored?]]=TRUE,0,1),0),"")</f>
        <v/>
      </c>
      <c r="P92" s="1" t="str">
        <f>IF(SurvivalAnalysis[[#This Row],[Group]]="J",IF(MouseList[[#This Row],[Date of death]]&gt;0,IF(MouseList[[#This Row],[Censored?]]=TRUE,0,1),0),"")</f>
        <v/>
      </c>
      <c r="Q92" s="1"/>
    </row>
    <row r="93" spans="1:17" ht="12">
      <c r="A93" s="1">
        <v>92</v>
      </c>
      <c r="B93" s="1" t="e">
        <f>INDEX(MouseList[],MATCH(SurvivalAnalysis[[#This Row],['#]],MouseList[Mouse '#],0),MATCH(SurvivalAnalysis[[#Headers],[Sort '#]],MouseList[#Headers],0))</f>
        <v>#N/A</v>
      </c>
      <c r="C93" s="1" t="str">
        <f>IF(MouseList[[#This Row],[Exclude?]]=TRUE,"Excluded",IF(MouseList[[#This Row],[Group]]="","",MouseList[[#This Row],[Group]]))</f>
        <v/>
      </c>
      <c r="D93" s="1" t="str">
        <f>IF(SurvivalAnalysis[[#This Row],[Group]]="","",IF(MouseList[[#This Row],[Censored?]]=TRUE,"Yes","No"))</f>
        <v/>
      </c>
      <c r="E93" s="1" t="str">
        <f ca="1">IF(MouseList[[#This Row],[Exclude?]]=TRUE,"",IF(MouseList[[#This Row],[Initial BW]]="","",IF(MouseList[[#This Row],[Date of death]]="",TODAY()-'Basic Information'!$W$20,MouseList[[#This Row],[Date of death]]-'Basic Information'!$W$20)))</f>
        <v/>
      </c>
      <c r="F93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93" s="1" t="str">
        <f>IF(SurvivalAnalysis[[#This Row],[Group]]="A",IF(MouseList[[#This Row],[Date of death]]&gt;0,IF(MouseList[[#This Row],[Censored?]]=TRUE,0,1),0),"")</f>
        <v/>
      </c>
      <c r="H93" s="1" t="str">
        <f>IF(SurvivalAnalysis[[#This Row],[Group]]="B",IF(MouseList[[#This Row],[Date of death]]&gt;0,IF(MouseList[[#This Row],[Censored?]]=TRUE,0,1),0),"")</f>
        <v/>
      </c>
      <c r="I93" s="1" t="str">
        <f>IF(SurvivalAnalysis[[#This Row],[Group]]="C",IF(MouseList[[#This Row],[Date of death]]&gt;0,IF(MouseList[[#This Row],[Censored?]]=TRUE,0,1),0),"")</f>
        <v/>
      </c>
      <c r="J93" s="1" t="str">
        <f>IF(SurvivalAnalysis[[#This Row],[Group]]="D",IF(MouseList[[#This Row],[Date of death]]&gt;0,IF(MouseList[[#This Row],[Censored?]]=TRUE,0,1),0),"")</f>
        <v/>
      </c>
      <c r="K93" s="1" t="str">
        <f>IF(SurvivalAnalysis[[#This Row],[Group]]="E",IF(MouseList[[#This Row],[Date of death]]&gt;0,IF(MouseList[[#This Row],[Censored?]]=TRUE,0,1),0),"")</f>
        <v/>
      </c>
      <c r="L93" s="1" t="str">
        <f>IF(SurvivalAnalysis[[#This Row],[Group]]="F",IF(MouseList[[#This Row],[Date of death]]&gt;0,IF(MouseList[[#This Row],[Censored?]]=TRUE,0,1),0),"")</f>
        <v/>
      </c>
      <c r="M93" s="1" t="str">
        <f>IF(SurvivalAnalysis[[#This Row],[Group]]="G",IF(MouseList[[#This Row],[Date of death]]&gt;0,IF(MouseList[[#This Row],[Censored?]]=TRUE,0,1),0),"")</f>
        <v/>
      </c>
      <c r="N93" s="1" t="str">
        <f>IF(SurvivalAnalysis[[#This Row],[Group]]="H",IF(MouseList[[#This Row],[Date of death]]&gt;0,IF(MouseList[[#This Row],[Censored?]]=TRUE,0,1),0),"")</f>
        <v/>
      </c>
      <c r="O93" s="1" t="str">
        <f>IF(SurvivalAnalysis[[#This Row],[Group]]="I",IF(MouseList[[#This Row],[Date of death]]&gt;0,IF(MouseList[[#This Row],[Censored?]]=TRUE,0,1),0),"")</f>
        <v/>
      </c>
      <c r="P93" s="1" t="str">
        <f>IF(SurvivalAnalysis[[#This Row],[Group]]="J",IF(MouseList[[#This Row],[Date of death]]&gt;0,IF(MouseList[[#This Row],[Censored?]]=TRUE,0,1),0),"")</f>
        <v/>
      </c>
      <c r="Q93" s="1"/>
    </row>
    <row r="94" spans="1:17" ht="12">
      <c r="A94" s="1">
        <v>93</v>
      </c>
      <c r="B94" s="1" t="e">
        <f>INDEX(MouseList[],MATCH(SurvivalAnalysis[[#This Row],['#]],MouseList[Mouse '#],0),MATCH(SurvivalAnalysis[[#Headers],[Sort '#]],MouseList[#Headers],0))</f>
        <v>#N/A</v>
      </c>
      <c r="C94" s="1" t="str">
        <f>IF(MouseList[[#This Row],[Exclude?]]=TRUE,"Excluded",IF(MouseList[[#This Row],[Group]]="","",MouseList[[#This Row],[Group]]))</f>
        <v/>
      </c>
      <c r="D94" s="1" t="str">
        <f>IF(SurvivalAnalysis[[#This Row],[Group]]="","",IF(MouseList[[#This Row],[Censored?]]=TRUE,"Yes","No"))</f>
        <v/>
      </c>
      <c r="E94" s="1" t="str">
        <f ca="1">IF(MouseList[[#This Row],[Exclude?]]=TRUE,"",IF(MouseList[[#This Row],[Initial BW]]="","",IF(MouseList[[#This Row],[Date of death]]="",TODAY()-'Basic Information'!$W$20,MouseList[[#This Row],[Date of death]]-'Basic Information'!$W$20)))</f>
        <v/>
      </c>
      <c r="F94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94" s="1" t="str">
        <f>IF(SurvivalAnalysis[[#This Row],[Group]]="A",IF(MouseList[[#This Row],[Date of death]]&gt;0,IF(MouseList[[#This Row],[Censored?]]=TRUE,0,1),0),"")</f>
        <v/>
      </c>
      <c r="H94" s="1" t="str">
        <f>IF(SurvivalAnalysis[[#This Row],[Group]]="B",IF(MouseList[[#This Row],[Date of death]]&gt;0,IF(MouseList[[#This Row],[Censored?]]=TRUE,0,1),0),"")</f>
        <v/>
      </c>
      <c r="I94" s="1" t="str">
        <f>IF(SurvivalAnalysis[[#This Row],[Group]]="C",IF(MouseList[[#This Row],[Date of death]]&gt;0,IF(MouseList[[#This Row],[Censored?]]=TRUE,0,1),0),"")</f>
        <v/>
      </c>
      <c r="J94" s="1" t="str">
        <f>IF(SurvivalAnalysis[[#This Row],[Group]]="D",IF(MouseList[[#This Row],[Date of death]]&gt;0,IF(MouseList[[#This Row],[Censored?]]=TRUE,0,1),0),"")</f>
        <v/>
      </c>
      <c r="K94" s="1" t="str">
        <f>IF(SurvivalAnalysis[[#This Row],[Group]]="E",IF(MouseList[[#This Row],[Date of death]]&gt;0,IF(MouseList[[#This Row],[Censored?]]=TRUE,0,1),0),"")</f>
        <v/>
      </c>
      <c r="L94" s="1" t="str">
        <f>IF(SurvivalAnalysis[[#This Row],[Group]]="F",IF(MouseList[[#This Row],[Date of death]]&gt;0,IF(MouseList[[#This Row],[Censored?]]=TRUE,0,1),0),"")</f>
        <v/>
      </c>
      <c r="M94" s="1" t="str">
        <f>IF(SurvivalAnalysis[[#This Row],[Group]]="G",IF(MouseList[[#This Row],[Date of death]]&gt;0,IF(MouseList[[#This Row],[Censored?]]=TRUE,0,1),0),"")</f>
        <v/>
      </c>
      <c r="N94" s="1" t="str">
        <f>IF(SurvivalAnalysis[[#This Row],[Group]]="H",IF(MouseList[[#This Row],[Date of death]]&gt;0,IF(MouseList[[#This Row],[Censored?]]=TRUE,0,1),0),"")</f>
        <v/>
      </c>
      <c r="O94" s="1" t="str">
        <f>IF(SurvivalAnalysis[[#This Row],[Group]]="I",IF(MouseList[[#This Row],[Date of death]]&gt;0,IF(MouseList[[#This Row],[Censored?]]=TRUE,0,1),0),"")</f>
        <v/>
      </c>
      <c r="P94" s="1" t="str">
        <f>IF(SurvivalAnalysis[[#This Row],[Group]]="J",IF(MouseList[[#This Row],[Date of death]]&gt;0,IF(MouseList[[#This Row],[Censored?]]=TRUE,0,1),0),"")</f>
        <v/>
      </c>
      <c r="Q94" s="1"/>
    </row>
    <row r="95" spans="1:17" ht="12">
      <c r="A95" s="1">
        <v>94</v>
      </c>
      <c r="B95" s="1" t="e">
        <f>INDEX(MouseList[],MATCH(SurvivalAnalysis[[#This Row],['#]],MouseList[Mouse '#],0),MATCH(SurvivalAnalysis[[#Headers],[Sort '#]],MouseList[#Headers],0))</f>
        <v>#N/A</v>
      </c>
      <c r="C95" s="1" t="str">
        <f>IF(MouseList[[#This Row],[Exclude?]]=TRUE,"Excluded",IF(MouseList[[#This Row],[Group]]="","",MouseList[[#This Row],[Group]]))</f>
        <v/>
      </c>
      <c r="D95" s="1" t="str">
        <f>IF(SurvivalAnalysis[[#This Row],[Group]]="","",IF(MouseList[[#This Row],[Censored?]]=TRUE,"Yes","No"))</f>
        <v/>
      </c>
      <c r="E95" s="1" t="str">
        <f ca="1">IF(MouseList[[#This Row],[Exclude?]]=TRUE,"",IF(MouseList[[#This Row],[Initial BW]]="","",IF(MouseList[[#This Row],[Date of death]]="",TODAY()-'Basic Information'!$W$20,MouseList[[#This Row],[Date of death]]-'Basic Information'!$W$20)))</f>
        <v/>
      </c>
      <c r="F95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95" s="1" t="str">
        <f>IF(SurvivalAnalysis[[#This Row],[Group]]="A",IF(MouseList[[#This Row],[Date of death]]&gt;0,IF(MouseList[[#This Row],[Censored?]]=TRUE,0,1),0),"")</f>
        <v/>
      </c>
      <c r="H95" s="1" t="str">
        <f>IF(SurvivalAnalysis[[#This Row],[Group]]="B",IF(MouseList[[#This Row],[Date of death]]&gt;0,IF(MouseList[[#This Row],[Censored?]]=TRUE,0,1),0),"")</f>
        <v/>
      </c>
      <c r="I95" s="1" t="str">
        <f>IF(SurvivalAnalysis[[#This Row],[Group]]="C",IF(MouseList[[#This Row],[Date of death]]&gt;0,IF(MouseList[[#This Row],[Censored?]]=TRUE,0,1),0),"")</f>
        <v/>
      </c>
      <c r="J95" s="1" t="str">
        <f>IF(SurvivalAnalysis[[#This Row],[Group]]="D",IF(MouseList[[#This Row],[Date of death]]&gt;0,IF(MouseList[[#This Row],[Censored?]]=TRUE,0,1),0),"")</f>
        <v/>
      </c>
      <c r="K95" s="1" t="str">
        <f>IF(SurvivalAnalysis[[#This Row],[Group]]="E",IF(MouseList[[#This Row],[Date of death]]&gt;0,IF(MouseList[[#This Row],[Censored?]]=TRUE,0,1),0),"")</f>
        <v/>
      </c>
      <c r="L95" s="1" t="str">
        <f>IF(SurvivalAnalysis[[#This Row],[Group]]="F",IF(MouseList[[#This Row],[Date of death]]&gt;0,IF(MouseList[[#This Row],[Censored?]]=TRUE,0,1),0),"")</f>
        <v/>
      </c>
      <c r="M95" s="1" t="str">
        <f>IF(SurvivalAnalysis[[#This Row],[Group]]="G",IF(MouseList[[#This Row],[Date of death]]&gt;0,IF(MouseList[[#This Row],[Censored?]]=TRUE,0,1),0),"")</f>
        <v/>
      </c>
      <c r="N95" s="1" t="str">
        <f>IF(SurvivalAnalysis[[#This Row],[Group]]="H",IF(MouseList[[#This Row],[Date of death]]&gt;0,IF(MouseList[[#This Row],[Censored?]]=TRUE,0,1),0),"")</f>
        <v/>
      </c>
      <c r="O95" s="1" t="str">
        <f>IF(SurvivalAnalysis[[#This Row],[Group]]="I",IF(MouseList[[#This Row],[Date of death]]&gt;0,IF(MouseList[[#This Row],[Censored?]]=TRUE,0,1),0),"")</f>
        <v/>
      </c>
      <c r="P95" s="1" t="str">
        <f>IF(SurvivalAnalysis[[#This Row],[Group]]="J",IF(MouseList[[#This Row],[Date of death]]&gt;0,IF(MouseList[[#This Row],[Censored?]]=TRUE,0,1),0),"")</f>
        <v/>
      </c>
      <c r="Q95" s="1"/>
    </row>
    <row r="96" spans="1:17" ht="12">
      <c r="A96" s="1">
        <v>95</v>
      </c>
      <c r="B96" s="1" t="e">
        <f>INDEX(MouseList[],MATCH(SurvivalAnalysis[[#This Row],['#]],MouseList[Mouse '#],0),MATCH(SurvivalAnalysis[[#Headers],[Sort '#]],MouseList[#Headers],0))</f>
        <v>#N/A</v>
      </c>
      <c r="C96" s="1" t="str">
        <f>IF(MouseList[[#This Row],[Exclude?]]=TRUE,"Excluded",IF(MouseList[[#This Row],[Group]]="","",MouseList[[#This Row],[Group]]))</f>
        <v/>
      </c>
      <c r="D96" s="1" t="str">
        <f>IF(SurvivalAnalysis[[#This Row],[Group]]="","",IF(MouseList[[#This Row],[Censored?]]=TRUE,"Yes","No"))</f>
        <v/>
      </c>
      <c r="E96" s="1" t="str">
        <f ca="1">IF(MouseList[[#This Row],[Exclude?]]=TRUE,"",IF(MouseList[[#This Row],[Initial BW]]="","",IF(MouseList[[#This Row],[Date of death]]="",TODAY()-'Basic Information'!$W$20,MouseList[[#This Row],[Date of death]]-'Basic Information'!$W$20)))</f>
        <v/>
      </c>
      <c r="F96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96" s="1" t="str">
        <f>IF(SurvivalAnalysis[[#This Row],[Group]]="A",IF(MouseList[[#This Row],[Date of death]]&gt;0,IF(MouseList[[#This Row],[Censored?]]=TRUE,0,1),0),"")</f>
        <v/>
      </c>
      <c r="H96" s="1" t="str">
        <f>IF(SurvivalAnalysis[[#This Row],[Group]]="B",IF(MouseList[[#This Row],[Date of death]]&gt;0,IF(MouseList[[#This Row],[Censored?]]=TRUE,0,1),0),"")</f>
        <v/>
      </c>
      <c r="I96" s="1" t="str">
        <f>IF(SurvivalAnalysis[[#This Row],[Group]]="C",IF(MouseList[[#This Row],[Date of death]]&gt;0,IF(MouseList[[#This Row],[Censored?]]=TRUE,0,1),0),"")</f>
        <v/>
      </c>
      <c r="J96" s="1" t="str">
        <f>IF(SurvivalAnalysis[[#This Row],[Group]]="D",IF(MouseList[[#This Row],[Date of death]]&gt;0,IF(MouseList[[#This Row],[Censored?]]=TRUE,0,1),0),"")</f>
        <v/>
      </c>
      <c r="K96" s="1" t="str">
        <f>IF(SurvivalAnalysis[[#This Row],[Group]]="E",IF(MouseList[[#This Row],[Date of death]]&gt;0,IF(MouseList[[#This Row],[Censored?]]=TRUE,0,1),0),"")</f>
        <v/>
      </c>
      <c r="L96" s="1" t="str">
        <f>IF(SurvivalAnalysis[[#This Row],[Group]]="F",IF(MouseList[[#This Row],[Date of death]]&gt;0,IF(MouseList[[#This Row],[Censored?]]=TRUE,0,1),0),"")</f>
        <v/>
      </c>
      <c r="M96" s="1" t="str">
        <f>IF(SurvivalAnalysis[[#This Row],[Group]]="G",IF(MouseList[[#This Row],[Date of death]]&gt;0,IF(MouseList[[#This Row],[Censored?]]=TRUE,0,1),0),"")</f>
        <v/>
      </c>
      <c r="N96" s="1" t="str">
        <f>IF(SurvivalAnalysis[[#This Row],[Group]]="H",IF(MouseList[[#This Row],[Date of death]]&gt;0,IF(MouseList[[#This Row],[Censored?]]=TRUE,0,1),0),"")</f>
        <v/>
      </c>
      <c r="O96" s="1" t="str">
        <f>IF(SurvivalAnalysis[[#This Row],[Group]]="I",IF(MouseList[[#This Row],[Date of death]]&gt;0,IF(MouseList[[#This Row],[Censored?]]=TRUE,0,1),0),"")</f>
        <v/>
      </c>
      <c r="P96" s="1" t="str">
        <f>IF(SurvivalAnalysis[[#This Row],[Group]]="J",IF(MouseList[[#This Row],[Date of death]]&gt;0,IF(MouseList[[#This Row],[Censored?]]=TRUE,0,1),0),"")</f>
        <v/>
      </c>
      <c r="Q96" s="1"/>
    </row>
    <row r="97" spans="1:17" ht="12">
      <c r="A97" s="1">
        <v>96</v>
      </c>
      <c r="B97" s="1" t="e">
        <f>INDEX(MouseList[],MATCH(SurvivalAnalysis[[#This Row],['#]],MouseList[Mouse '#],0),MATCH(SurvivalAnalysis[[#Headers],[Sort '#]],MouseList[#Headers],0))</f>
        <v>#N/A</v>
      </c>
      <c r="C97" s="1" t="str">
        <f>IF(MouseList[[#This Row],[Exclude?]]=TRUE,"Excluded",IF(MouseList[[#This Row],[Group]]="","",MouseList[[#This Row],[Group]]))</f>
        <v/>
      </c>
      <c r="D97" s="1" t="str">
        <f>IF(SurvivalAnalysis[[#This Row],[Group]]="","",IF(MouseList[[#This Row],[Censored?]]=TRUE,"Yes","No"))</f>
        <v/>
      </c>
      <c r="E97" s="1" t="str">
        <f ca="1">IF(MouseList[[#This Row],[Exclude?]]=TRUE,"",IF(MouseList[[#This Row],[Initial BW]]="","",IF(MouseList[[#This Row],[Date of death]]="",TODAY()-'Basic Information'!$W$20,MouseList[[#This Row],[Date of death]]-'Basic Information'!$W$20)))</f>
        <v/>
      </c>
      <c r="F97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97" s="1" t="str">
        <f>IF(SurvivalAnalysis[[#This Row],[Group]]="A",IF(MouseList[[#This Row],[Date of death]]&gt;0,IF(MouseList[[#This Row],[Censored?]]=TRUE,0,1),0),"")</f>
        <v/>
      </c>
      <c r="H97" s="1" t="str">
        <f>IF(SurvivalAnalysis[[#This Row],[Group]]="B",IF(MouseList[[#This Row],[Date of death]]&gt;0,IF(MouseList[[#This Row],[Censored?]]=TRUE,0,1),0),"")</f>
        <v/>
      </c>
      <c r="I97" s="1" t="str">
        <f>IF(SurvivalAnalysis[[#This Row],[Group]]="C",IF(MouseList[[#This Row],[Date of death]]&gt;0,IF(MouseList[[#This Row],[Censored?]]=TRUE,0,1),0),"")</f>
        <v/>
      </c>
      <c r="J97" s="1" t="str">
        <f>IF(SurvivalAnalysis[[#This Row],[Group]]="D",IF(MouseList[[#This Row],[Date of death]]&gt;0,IF(MouseList[[#This Row],[Censored?]]=TRUE,0,1),0),"")</f>
        <v/>
      </c>
      <c r="K97" s="1" t="str">
        <f>IF(SurvivalAnalysis[[#This Row],[Group]]="E",IF(MouseList[[#This Row],[Date of death]]&gt;0,IF(MouseList[[#This Row],[Censored?]]=TRUE,0,1),0),"")</f>
        <v/>
      </c>
      <c r="L97" s="1" t="str">
        <f>IF(SurvivalAnalysis[[#This Row],[Group]]="F",IF(MouseList[[#This Row],[Date of death]]&gt;0,IF(MouseList[[#This Row],[Censored?]]=TRUE,0,1),0),"")</f>
        <v/>
      </c>
      <c r="M97" s="1" t="str">
        <f>IF(SurvivalAnalysis[[#This Row],[Group]]="G",IF(MouseList[[#This Row],[Date of death]]&gt;0,IF(MouseList[[#This Row],[Censored?]]=TRUE,0,1),0),"")</f>
        <v/>
      </c>
      <c r="N97" s="1" t="str">
        <f>IF(SurvivalAnalysis[[#This Row],[Group]]="H",IF(MouseList[[#This Row],[Date of death]]&gt;0,IF(MouseList[[#This Row],[Censored?]]=TRUE,0,1),0),"")</f>
        <v/>
      </c>
      <c r="O97" s="1" t="str">
        <f>IF(SurvivalAnalysis[[#This Row],[Group]]="I",IF(MouseList[[#This Row],[Date of death]]&gt;0,IF(MouseList[[#This Row],[Censored?]]=TRUE,0,1),0),"")</f>
        <v/>
      </c>
      <c r="P97" s="1" t="str">
        <f>IF(SurvivalAnalysis[[#This Row],[Group]]="J",IF(MouseList[[#This Row],[Date of death]]&gt;0,IF(MouseList[[#This Row],[Censored?]]=TRUE,0,1),0),"")</f>
        <v/>
      </c>
      <c r="Q97" s="1"/>
    </row>
    <row r="98" spans="1:17" ht="12">
      <c r="A98" s="1">
        <v>97</v>
      </c>
      <c r="B98" s="1" t="e">
        <f>INDEX(MouseList[],MATCH(SurvivalAnalysis[[#This Row],['#]],MouseList[Mouse '#],0),MATCH(SurvivalAnalysis[[#Headers],[Sort '#]],MouseList[#Headers],0))</f>
        <v>#N/A</v>
      </c>
      <c r="C98" s="1" t="str">
        <f>IF(MouseList[[#This Row],[Exclude?]]=TRUE,"Excluded",IF(MouseList[[#This Row],[Group]]="","",MouseList[[#This Row],[Group]]))</f>
        <v/>
      </c>
      <c r="D98" s="1" t="str">
        <f>IF(SurvivalAnalysis[[#This Row],[Group]]="","",IF(MouseList[[#This Row],[Censored?]]=TRUE,"Yes","No"))</f>
        <v/>
      </c>
      <c r="E98" s="1" t="str">
        <f ca="1">IF(MouseList[[#This Row],[Exclude?]]=TRUE,"",IF(MouseList[[#This Row],[Initial BW]]="","",IF(MouseList[[#This Row],[Date of death]]="",TODAY()-'Basic Information'!$W$20,MouseList[[#This Row],[Date of death]]-'Basic Information'!$W$20)))</f>
        <v/>
      </c>
      <c r="F98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98" s="1" t="str">
        <f>IF(SurvivalAnalysis[[#This Row],[Group]]="A",IF(MouseList[[#This Row],[Date of death]]&gt;0,IF(MouseList[[#This Row],[Censored?]]=TRUE,0,1),0),"")</f>
        <v/>
      </c>
      <c r="H98" s="1" t="str">
        <f>IF(SurvivalAnalysis[[#This Row],[Group]]="B",IF(MouseList[[#This Row],[Date of death]]&gt;0,IF(MouseList[[#This Row],[Censored?]]=TRUE,0,1),0),"")</f>
        <v/>
      </c>
      <c r="I98" s="1" t="str">
        <f>IF(SurvivalAnalysis[[#This Row],[Group]]="C",IF(MouseList[[#This Row],[Date of death]]&gt;0,IF(MouseList[[#This Row],[Censored?]]=TRUE,0,1),0),"")</f>
        <v/>
      </c>
      <c r="J98" s="1" t="str">
        <f>IF(SurvivalAnalysis[[#This Row],[Group]]="D",IF(MouseList[[#This Row],[Date of death]]&gt;0,IF(MouseList[[#This Row],[Censored?]]=TRUE,0,1),0),"")</f>
        <v/>
      </c>
      <c r="K98" s="1" t="str">
        <f>IF(SurvivalAnalysis[[#This Row],[Group]]="E",IF(MouseList[[#This Row],[Date of death]]&gt;0,IF(MouseList[[#This Row],[Censored?]]=TRUE,0,1),0),"")</f>
        <v/>
      </c>
      <c r="L98" s="1" t="str">
        <f>IF(SurvivalAnalysis[[#This Row],[Group]]="F",IF(MouseList[[#This Row],[Date of death]]&gt;0,IF(MouseList[[#This Row],[Censored?]]=TRUE,0,1),0),"")</f>
        <v/>
      </c>
      <c r="M98" s="1" t="str">
        <f>IF(SurvivalAnalysis[[#This Row],[Group]]="G",IF(MouseList[[#This Row],[Date of death]]&gt;0,IF(MouseList[[#This Row],[Censored?]]=TRUE,0,1),0),"")</f>
        <v/>
      </c>
      <c r="N98" s="1" t="str">
        <f>IF(SurvivalAnalysis[[#This Row],[Group]]="H",IF(MouseList[[#This Row],[Date of death]]&gt;0,IF(MouseList[[#This Row],[Censored?]]=TRUE,0,1),0),"")</f>
        <v/>
      </c>
      <c r="O98" s="1" t="str">
        <f>IF(SurvivalAnalysis[[#This Row],[Group]]="I",IF(MouseList[[#This Row],[Date of death]]&gt;0,IF(MouseList[[#This Row],[Censored?]]=TRUE,0,1),0),"")</f>
        <v/>
      </c>
      <c r="P98" s="1" t="str">
        <f>IF(SurvivalAnalysis[[#This Row],[Group]]="J",IF(MouseList[[#This Row],[Date of death]]&gt;0,IF(MouseList[[#This Row],[Censored?]]=TRUE,0,1),0),"")</f>
        <v/>
      </c>
      <c r="Q98" s="1"/>
    </row>
    <row r="99" spans="1:17" ht="12">
      <c r="A99" s="1">
        <v>98</v>
      </c>
      <c r="B99" s="1" t="e">
        <f>INDEX(MouseList[],MATCH(SurvivalAnalysis[[#This Row],['#]],MouseList[Mouse '#],0),MATCH(SurvivalAnalysis[[#Headers],[Sort '#]],MouseList[#Headers],0))</f>
        <v>#N/A</v>
      </c>
      <c r="C99" s="1" t="str">
        <f>IF(MouseList[[#This Row],[Exclude?]]=TRUE,"Excluded",IF(MouseList[[#This Row],[Group]]="","",MouseList[[#This Row],[Group]]))</f>
        <v/>
      </c>
      <c r="D99" s="1" t="str">
        <f>IF(SurvivalAnalysis[[#This Row],[Group]]="","",IF(MouseList[[#This Row],[Censored?]]=TRUE,"Yes","No"))</f>
        <v/>
      </c>
      <c r="E99" s="1" t="str">
        <f ca="1">IF(MouseList[[#This Row],[Exclude?]]=TRUE,"",IF(MouseList[[#This Row],[Initial BW]]="","",IF(MouseList[[#This Row],[Date of death]]="",TODAY()-'Basic Information'!$W$20,MouseList[[#This Row],[Date of death]]-'Basic Information'!$W$20)))</f>
        <v/>
      </c>
      <c r="F99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99" s="1" t="str">
        <f>IF(SurvivalAnalysis[[#This Row],[Group]]="A",IF(MouseList[[#This Row],[Date of death]]&gt;0,IF(MouseList[[#This Row],[Censored?]]=TRUE,0,1),0),"")</f>
        <v/>
      </c>
      <c r="H99" s="1" t="str">
        <f>IF(SurvivalAnalysis[[#This Row],[Group]]="B",IF(MouseList[[#This Row],[Date of death]]&gt;0,IF(MouseList[[#This Row],[Censored?]]=TRUE,0,1),0),"")</f>
        <v/>
      </c>
      <c r="I99" s="1" t="str">
        <f>IF(SurvivalAnalysis[[#This Row],[Group]]="C",IF(MouseList[[#This Row],[Date of death]]&gt;0,IF(MouseList[[#This Row],[Censored?]]=TRUE,0,1),0),"")</f>
        <v/>
      </c>
      <c r="J99" s="1" t="str">
        <f>IF(SurvivalAnalysis[[#This Row],[Group]]="D",IF(MouseList[[#This Row],[Date of death]]&gt;0,IF(MouseList[[#This Row],[Censored?]]=TRUE,0,1),0),"")</f>
        <v/>
      </c>
      <c r="K99" s="1" t="str">
        <f>IF(SurvivalAnalysis[[#This Row],[Group]]="E",IF(MouseList[[#This Row],[Date of death]]&gt;0,IF(MouseList[[#This Row],[Censored?]]=TRUE,0,1),0),"")</f>
        <v/>
      </c>
      <c r="L99" s="1" t="str">
        <f>IF(SurvivalAnalysis[[#This Row],[Group]]="F",IF(MouseList[[#This Row],[Date of death]]&gt;0,IF(MouseList[[#This Row],[Censored?]]=TRUE,0,1),0),"")</f>
        <v/>
      </c>
      <c r="M99" s="1" t="str">
        <f>IF(SurvivalAnalysis[[#This Row],[Group]]="G",IF(MouseList[[#This Row],[Date of death]]&gt;0,IF(MouseList[[#This Row],[Censored?]]=TRUE,0,1),0),"")</f>
        <v/>
      </c>
      <c r="N99" s="1" t="str">
        <f>IF(SurvivalAnalysis[[#This Row],[Group]]="H",IF(MouseList[[#This Row],[Date of death]]&gt;0,IF(MouseList[[#This Row],[Censored?]]=TRUE,0,1),0),"")</f>
        <v/>
      </c>
      <c r="O99" s="1" t="str">
        <f>IF(SurvivalAnalysis[[#This Row],[Group]]="I",IF(MouseList[[#This Row],[Date of death]]&gt;0,IF(MouseList[[#This Row],[Censored?]]=TRUE,0,1),0),"")</f>
        <v/>
      </c>
      <c r="P99" s="1" t="str">
        <f>IF(SurvivalAnalysis[[#This Row],[Group]]="J",IF(MouseList[[#This Row],[Date of death]]&gt;0,IF(MouseList[[#This Row],[Censored?]]=TRUE,0,1),0),"")</f>
        <v/>
      </c>
      <c r="Q99" s="1"/>
    </row>
    <row r="100" spans="1:17" ht="12">
      <c r="A100" s="1">
        <v>99</v>
      </c>
      <c r="B100" s="1" t="e">
        <f>INDEX(MouseList[],MATCH(SurvivalAnalysis[[#This Row],['#]],MouseList[Mouse '#],0),MATCH(SurvivalAnalysis[[#Headers],[Sort '#]],MouseList[#Headers],0))</f>
        <v>#N/A</v>
      </c>
      <c r="C100" s="1" t="str">
        <f>IF(MouseList[[#This Row],[Exclude?]]=TRUE,"Excluded",IF(MouseList[[#This Row],[Group]]="","",MouseList[[#This Row],[Group]]))</f>
        <v/>
      </c>
      <c r="D100" s="1" t="str">
        <f>IF(SurvivalAnalysis[[#This Row],[Group]]="","",IF(MouseList[[#This Row],[Censored?]]=TRUE,"Yes","No"))</f>
        <v/>
      </c>
      <c r="E100" s="1" t="str">
        <f ca="1">IF(MouseList[[#This Row],[Exclude?]]=TRUE,"",IF(MouseList[[#This Row],[Initial BW]]="","",IF(MouseList[[#This Row],[Date of death]]="",TODAY()-'Basic Information'!$W$20,MouseList[[#This Row],[Date of death]]-'Basic Information'!$W$20)))</f>
        <v/>
      </c>
      <c r="F100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100" s="1" t="str">
        <f>IF(SurvivalAnalysis[[#This Row],[Group]]="A",IF(MouseList[[#This Row],[Date of death]]&gt;0,IF(MouseList[[#This Row],[Censored?]]=TRUE,0,1),0),"")</f>
        <v/>
      </c>
      <c r="H100" s="1" t="str">
        <f>IF(SurvivalAnalysis[[#This Row],[Group]]="B",IF(MouseList[[#This Row],[Date of death]]&gt;0,IF(MouseList[[#This Row],[Censored?]]=TRUE,0,1),0),"")</f>
        <v/>
      </c>
      <c r="I100" s="1" t="str">
        <f>IF(SurvivalAnalysis[[#This Row],[Group]]="C",IF(MouseList[[#This Row],[Date of death]]&gt;0,IF(MouseList[[#This Row],[Censored?]]=TRUE,0,1),0),"")</f>
        <v/>
      </c>
      <c r="J100" s="1" t="str">
        <f>IF(SurvivalAnalysis[[#This Row],[Group]]="D",IF(MouseList[[#This Row],[Date of death]]&gt;0,IF(MouseList[[#This Row],[Censored?]]=TRUE,0,1),0),"")</f>
        <v/>
      </c>
      <c r="K100" s="1" t="str">
        <f>IF(SurvivalAnalysis[[#This Row],[Group]]="E",IF(MouseList[[#This Row],[Date of death]]&gt;0,IF(MouseList[[#This Row],[Censored?]]=TRUE,0,1),0),"")</f>
        <v/>
      </c>
      <c r="L100" s="1" t="str">
        <f>IF(SurvivalAnalysis[[#This Row],[Group]]="F",IF(MouseList[[#This Row],[Date of death]]&gt;0,IF(MouseList[[#This Row],[Censored?]]=TRUE,0,1),0),"")</f>
        <v/>
      </c>
      <c r="M100" s="1" t="str">
        <f>IF(SurvivalAnalysis[[#This Row],[Group]]="G",IF(MouseList[[#This Row],[Date of death]]&gt;0,IF(MouseList[[#This Row],[Censored?]]=TRUE,0,1),0),"")</f>
        <v/>
      </c>
      <c r="N100" s="1" t="str">
        <f>IF(SurvivalAnalysis[[#This Row],[Group]]="H",IF(MouseList[[#This Row],[Date of death]]&gt;0,IF(MouseList[[#This Row],[Censored?]]=TRUE,0,1),0),"")</f>
        <v/>
      </c>
      <c r="O100" s="1" t="str">
        <f>IF(SurvivalAnalysis[[#This Row],[Group]]="I",IF(MouseList[[#This Row],[Date of death]]&gt;0,IF(MouseList[[#This Row],[Censored?]]=TRUE,0,1),0),"")</f>
        <v/>
      </c>
      <c r="P100" s="1" t="str">
        <f>IF(SurvivalAnalysis[[#This Row],[Group]]="J",IF(MouseList[[#This Row],[Date of death]]&gt;0,IF(MouseList[[#This Row],[Censored?]]=TRUE,0,1),0),"")</f>
        <v/>
      </c>
      <c r="Q100" s="1"/>
    </row>
    <row r="101" spans="1:17" ht="12">
      <c r="A101" s="1">
        <v>100</v>
      </c>
      <c r="B101" s="1" t="e">
        <f>INDEX(MouseList[],MATCH(SurvivalAnalysis[[#This Row],['#]],MouseList[Mouse '#],0),MATCH(SurvivalAnalysis[[#Headers],[Sort '#]],MouseList[#Headers],0))</f>
        <v>#N/A</v>
      </c>
      <c r="C101" s="1" t="str">
        <f>IF(MouseList[[#This Row],[Exclude?]]=TRUE,"Excluded",IF(MouseList[[#This Row],[Group]]="","",MouseList[[#This Row],[Group]]))</f>
        <v/>
      </c>
      <c r="D101" s="1" t="str">
        <f>IF(SurvivalAnalysis[[#This Row],[Group]]="","",IF(MouseList[[#This Row],[Censored?]]=TRUE,"Yes","No"))</f>
        <v/>
      </c>
      <c r="E101" s="1" t="str">
        <f ca="1">IF(MouseList[[#This Row],[Exclude?]]=TRUE,"",IF(MouseList[[#This Row],[Initial BW]]="","",IF(MouseList[[#This Row],[Date of death]]="",TODAY()-'Basic Information'!$W$20,MouseList[[#This Row],[Date of death]]-'Basic Information'!$W$20)))</f>
        <v/>
      </c>
      <c r="F101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101" s="1" t="str">
        <f>IF(SurvivalAnalysis[[#This Row],[Group]]="A",IF(MouseList[[#This Row],[Date of death]]&gt;0,IF(MouseList[[#This Row],[Censored?]]=TRUE,0,1),0),"")</f>
        <v/>
      </c>
      <c r="H101" s="1" t="str">
        <f>IF(SurvivalAnalysis[[#This Row],[Group]]="B",IF(MouseList[[#This Row],[Date of death]]&gt;0,IF(MouseList[[#This Row],[Censored?]]=TRUE,0,1),0),"")</f>
        <v/>
      </c>
      <c r="I101" s="1" t="str">
        <f>IF(SurvivalAnalysis[[#This Row],[Group]]="C",IF(MouseList[[#This Row],[Date of death]]&gt;0,IF(MouseList[[#This Row],[Censored?]]=TRUE,0,1),0),"")</f>
        <v/>
      </c>
      <c r="J101" s="1" t="str">
        <f>IF(SurvivalAnalysis[[#This Row],[Group]]="D",IF(MouseList[[#This Row],[Date of death]]&gt;0,IF(MouseList[[#This Row],[Censored?]]=TRUE,0,1),0),"")</f>
        <v/>
      </c>
      <c r="K101" s="1" t="str">
        <f>IF(SurvivalAnalysis[[#This Row],[Group]]="E",IF(MouseList[[#This Row],[Date of death]]&gt;0,IF(MouseList[[#This Row],[Censored?]]=TRUE,0,1),0),"")</f>
        <v/>
      </c>
      <c r="L101" s="1" t="str">
        <f>IF(SurvivalAnalysis[[#This Row],[Group]]="F",IF(MouseList[[#This Row],[Date of death]]&gt;0,IF(MouseList[[#This Row],[Censored?]]=TRUE,0,1),0),"")</f>
        <v/>
      </c>
      <c r="M101" s="1" t="str">
        <f>IF(SurvivalAnalysis[[#This Row],[Group]]="G",IF(MouseList[[#This Row],[Date of death]]&gt;0,IF(MouseList[[#This Row],[Censored?]]=TRUE,0,1),0),"")</f>
        <v/>
      </c>
      <c r="N101" s="1" t="str">
        <f>IF(SurvivalAnalysis[[#This Row],[Group]]="H",IF(MouseList[[#This Row],[Date of death]]&gt;0,IF(MouseList[[#This Row],[Censored?]]=TRUE,0,1),0),"")</f>
        <v/>
      </c>
      <c r="O101" s="1" t="str">
        <f>IF(SurvivalAnalysis[[#This Row],[Group]]="I",IF(MouseList[[#This Row],[Date of death]]&gt;0,IF(MouseList[[#This Row],[Censored?]]=TRUE,0,1),0),"")</f>
        <v/>
      </c>
      <c r="P101" s="1" t="str">
        <f>IF(SurvivalAnalysis[[#This Row],[Group]]="J",IF(MouseList[[#This Row],[Date of death]]&gt;0,IF(MouseList[[#This Row],[Censored?]]=TRUE,0,1),0),"")</f>
        <v/>
      </c>
      <c r="Q101" s="1"/>
    </row>
    <row r="102" spans="1:17" ht="12">
      <c r="A102" s="1">
        <v>101</v>
      </c>
      <c r="B102" s="1" t="e">
        <f>INDEX(MouseList[],MATCH(SurvivalAnalysis[[#This Row],['#]],MouseList[Mouse '#],0),MATCH(SurvivalAnalysis[[#Headers],[Sort '#]],MouseList[#Headers],0))</f>
        <v>#N/A</v>
      </c>
      <c r="C102" s="1" t="str">
        <f>IF(MouseList[[#This Row],[Exclude?]]=TRUE,"Excluded",IF(MouseList[[#This Row],[Group]]="","",MouseList[[#This Row],[Group]]))</f>
        <v/>
      </c>
      <c r="D102" s="128" t="str">
        <f>IF(SurvivalAnalysis[[#This Row],[Group]]="","",IF(MouseList[[#This Row],[Censored?]]=TRUE,"Yes","No"))</f>
        <v/>
      </c>
      <c r="E102" s="128" t="str">
        <f ca="1">IF(MouseList[[#This Row],[Exclude?]]=TRUE,"",IF(MouseList[[#This Row],[Initial BW]]="","",IF(MouseList[[#This Row],[Date of death]]="",TODAY()-'Basic Information'!$W$20,MouseList[[#This Row],[Date of death]]-'Basic Information'!$W$20)))</f>
        <v/>
      </c>
      <c r="F102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102" s="128" t="str">
        <f>IF(SurvivalAnalysis[[#This Row],[Group]]="A",IF(MouseList[[#This Row],[Date of death]]&gt;0,IF(MouseList[[#This Row],[Censored?]]=TRUE,0,1),0),"")</f>
        <v/>
      </c>
      <c r="H102" s="128" t="str">
        <f>IF(SurvivalAnalysis[[#This Row],[Group]]="B",IF(MouseList[[#This Row],[Date of death]]&gt;0,IF(MouseList[[#This Row],[Censored?]]=TRUE,0,1),0),"")</f>
        <v/>
      </c>
      <c r="I102" s="128" t="str">
        <f>IF(SurvivalAnalysis[[#This Row],[Group]]="C",IF(MouseList[[#This Row],[Date of death]]&gt;0,IF(MouseList[[#This Row],[Censored?]]=TRUE,0,1),0),"")</f>
        <v/>
      </c>
      <c r="J102" s="128" t="str">
        <f>IF(SurvivalAnalysis[[#This Row],[Group]]="D",IF(MouseList[[#This Row],[Date of death]]&gt;0,IF(MouseList[[#This Row],[Censored?]]=TRUE,0,1),0),"")</f>
        <v/>
      </c>
      <c r="K102" s="128" t="str">
        <f>IF(SurvivalAnalysis[[#This Row],[Group]]="E",IF(MouseList[[#This Row],[Date of death]]&gt;0,IF(MouseList[[#This Row],[Censored?]]=TRUE,0,1),0),"")</f>
        <v/>
      </c>
      <c r="L102" s="128" t="str">
        <f>IF(SurvivalAnalysis[[#This Row],[Group]]="F",IF(MouseList[[#This Row],[Date of death]]&gt;0,IF(MouseList[[#This Row],[Censored?]]=TRUE,0,1),0),"")</f>
        <v/>
      </c>
      <c r="M102" s="128" t="str">
        <f>IF(SurvivalAnalysis[[#This Row],[Group]]="G",IF(MouseList[[#This Row],[Date of death]]&gt;0,IF(MouseList[[#This Row],[Censored?]]=TRUE,0,1),0),"")</f>
        <v/>
      </c>
      <c r="N102" s="128" t="str">
        <f>IF(SurvivalAnalysis[[#This Row],[Group]]="H",IF(MouseList[[#This Row],[Date of death]]&gt;0,IF(MouseList[[#This Row],[Censored?]]=TRUE,0,1),0),"")</f>
        <v/>
      </c>
      <c r="O102" s="128" t="str">
        <f>IF(SurvivalAnalysis[[#This Row],[Group]]="I",IF(MouseList[[#This Row],[Date of death]]&gt;0,IF(MouseList[[#This Row],[Censored?]]=TRUE,0,1),0),"")</f>
        <v/>
      </c>
      <c r="P102" s="128" t="str">
        <f>IF(SurvivalAnalysis[[#This Row],[Group]]="J",IF(MouseList[[#This Row],[Date of death]]&gt;0,IF(MouseList[[#This Row],[Censored?]]=TRUE,0,1),0),"")</f>
        <v/>
      </c>
      <c r="Q102" s="1"/>
    </row>
    <row r="103" spans="1:17">
      <c r="A103" s="1">
        <v>102</v>
      </c>
      <c r="B103" s="1" t="e">
        <f>INDEX(MouseList[],MATCH(SurvivalAnalysis[[#This Row],['#]],MouseList[Mouse '#],0),MATCH(SurvivalAnalysis[[#Headers],[Sort '#]],MouseList[#Headers],0))</f>
        <v>#N/A</v>
      </c>
      <c r="C103" s="1" t="str">
        <f>IF(MouseList[[#This Row],[Exclude?]]=TRUE,"Excluded",IF(MouseList[[#This Row],[Group]]="","",MouseList[[#This Row],[Group]]))</f>
        <v/>
      </c>
      <c r="D103" s="128" t="str">
        <f>IF(SurvivalAnalysis[[#This Row],[Group]]="","",IF(MouseList[[#This Row],[Censored?]]=TRUE,"Yes","No"))</f>
        <v/>
      </c>
      <c r="E103" s="128" t="str">
        <f ca="1">IF(MouseList[[#This Row],[Exclude?]]=TRUE,"",IF(MouseList[[#This Row],[Initial BW]]="","",IF(MouseList[[#This Row],[Date of death]]="",TODAY()-'Basic Information'!$W$20,MouseList[[#This Row],[Date of death]]-'Basic Information'!$W$20)))</f>
        <v/>
      </c>
      <c r="F103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103" s="128" t="str">
        <f>IF(SurvivalAnalysis[[#This Row],[Group]]="A",IF(MouseList[[#This Row],[Date of death]]&gt;0,IF(MouseList[[#This Row],[Censored?]]=TRUE,0,1),0),"")</f>
        <v/>
      </c>
      <c r="H103" s="128" t="str">
        <f>IF(SurvivalAnalysis[[#This Row],[Group]]="B",IF(MouseList[[#This Row],[Date of death]]&gt;0,IF(MouseList[[#This Row],[Censored?]]=TRUE,0,1),0),"")</f>
        <v/>
      </c>
      <c r="I103" s="128" t="str">
        <f>IF(SurvivalAnalysis[[#This Row],[Group]]="C",IF(MouseList[[#This Row],[Date of death]]&gt;0,IF(MouseList[[#This Row],[Censored?]]=TRUE,0,1),0),"")</f>
        <v/>
      </c>
      <c r="J103" s="128" t="str">
        <f>IF(SurvivalAnalysis[[#This Row],[Group]]="D",IF(MouseList[[#This Row],[Date of death]]&gt;0,IF(MouseList[[#This Row],[Censored?]]=TRUE,0,1),0),"")</f>
        <v/>
      </c>
      <c r="K103" s="128" t="str">
        <f>IF(SurvivalAnalysis[[#This Row],[Group]]="E",IF(MouseList[[#This Row],[Date of death]]&gt;0,IF(MouseList[[#This Row],[Censored?]]=TRUE,0,1),0),"")</f>
        <v/>
      </c>
      <c r="L103" s="128" t="str">
        <f>IF(SurvivalAnalysis[[#This Row],[Group]]="F",IF(MouseList[[#This Row],[Date of death]]&gt;0,IF(MouseList[[#This Row],[Censored?]]=TRUE,0,1),0),"")</f>
        <v/>
      </c>
      <c r="M103" s="128" t="str">
        <f>IF(SurvivalAnalysis[[#This Row],[Group]]="G",IF(MouseList[[#This Row],[Date of death]]&gt;0,IF(MouseList[[#This Row],[Censored?]]=TRUE,0,1),0),"")</f>
        <v/>
      </c>
      <c r="N103" s="128" t="str">
        <f>IF(SurvivalAnalysis[[#This Row],[Group]]="H",IF(MouseList[[#This Row],[Date of death]]&gt;0,IF(MouseList[[#This Row],[Censored?]]=TRUE,0,1),0),"")</f>
        <v/>
      </c>
      <c r="O103" s="128" t="str">
        <f>IF(SurvivalAnalysis[[#This Row],[Group]]="I",IF(MouseList[[#This Row],[Date of death]]&gt;0,IF(MouseList[[#This Row],[Censored?]]=TRUE,0,1),0),"")</f>
        <v/>
      </c>
      <c r="P103" s="128" t="str">
        <f>IF(SurvivalAnalysis[[#This Row],[Group]]="J",IF(MouseList[[#This Row],[Date of death]]&gt;0,IF(MouseList[[#This Row],[Censored?]]=TRUE,0,1),0),"")</f>
        <v/>
      </c>
    </row>
    <row r="104" spans="1:17">
      <c r="A104" s="1">
        <v>103</v>
      </c>
      <c r="B104" s="1" t="e">
        <f>INDEX(MouseList[],MATCH(SurvivalAnalysis[[#This Row],['#]],MouseList[Mouse '#],0),MATCH(SurvivalAnalysis[[#Headers],[Sort '#]],MouseList[#Headers],0))</f>
        <v>#N/A</v>
      </c>
      <c r="C104" s="1" t="str">
        <f>IF(MouseList[[#This Row],[Exclude?]]=TRUE,"Excluded",IF(MouseList[[#This Row],[Group]]="","",MouseList[[#This Row],[Group]]))</f>
        <v/>
      </c>
      <c r="D104" s="128" t="str">
        <f>IF(SurvivalAnalysis[[#This Row],[Group]]="","",IF(MouseList[[#This Row],[Censored?]]=TRUE,"Yes","No"))</f>
        <v/>
      </c>
      <c r="E104" s="128" t="str">
        <f ca="1">IF(MouseList[[#This Row],[Exclude?]]=TRUE,"",IF(MouseList[[#This Row],[Initial BW]]="","",IF(MouseList[[#This Row],[Date of death]]="",TODAY()-'Basic Information'!$W$20,MouseList[[#This Row],[Date of death]]-'Basic Information'!$W$20)))</f>
        <v/>
      </c>
      <c r="F104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104" s="128" t="str">
        <f>IF(SurvivalAnalysis[[#This Row],[Group]]="A",IF(MouseList[[#This Row],[Date of death]]&gt;0,IF(MouseList[[#This Row],[Censored?]]=TRUE,0,1),0),"")</f>
        <v/>
      </c>
      <c r="H104" s="128" t="str">
        <f>IF(SurvivalAnalysis[[#This Row],[Group]]="B",IF(MouseList[[#This Row],[Date of death]]&gt;0,IF(MouseList[[#This Row],[Censored?]]=TRUE,0,1),0),"")</f>
        <v/>
      </c>
      <c r="I104" s="128" t="str">
        <f>IF(SurvivalAnalysis[[#This Row],[Group]]="C",IF(MouseList[[#This Row],[Date of death]]&gt;0,IF(MouseList[[#This Row],[Censored?]]=TRUE,0,1),0),"")</f>
        <v/>
      </c>
      <c r="J104" s="128" t="str">
        <f>IF(SurvivalAnalysis[[#This Row],[Group]]="D",IF(MouseList[[#This Row],[Date of death]]&gt;0,IF(MouseList[[#This Row],[Censored?]]=TRUE,0,1),0),"")</f>
        <v/>
      </c>
      <c r="K104" s="128" t="str">
        <f>IF(SurvivalAnalysis[[#This Row],[Group]]="E",IF(MouseList[[#This Row],[Date of death]]&gt;0,IF(MouseList[[#This Row],[Censored?]]=TRUE,0,1),0),"")</f>
        <v/>
      </c>
      <c r="L104" s="128" t="str">
        <f>IF(SurvivalAnalysis[[#This Row],[Group]]="F",IF(MouseList[[#This Row],[Date of death]]&gt;0,IF(MouseList[[#This Row],[Censored?]]=TRUE,0,1),0),"")</f>
        <v/>
      </c>
      <c r="M104" s="128" t="str">
        <f>IF(SurvivalAnalysis[[#This Row],[Group]]="G",IF(MouseList[[#This Row],[Date of death]]&gt;0,IF(MouseList[[#This Row],[Censored?]]=TRUE,0,1),0),"")</f>
        <v/>
      </c>
      <c r="N104" s="128" t="str">
        <f>IF(SurvivalAnalysis[[#This Row],[Group]]="H",IF(MouseList[[#This Row],[Date of death]]&gt;0,IF(MouseList[[#This Row],[Censored?]]=TRUE,0,1),0),"")</f>
        <v/>
      </c>
      <c r="O104" s="128" t="str">
        <f>IF(SurvivalAnalysis[[#This Row],[Group]]="I",IF(MouseList[[#This Row],[Date of death]]&gt;0,IF(MouseList[[#This Row],[Censored?]]=TRUE,0,1),0),"")</f>
        <v/>
      </c>
      <c r="P104" s="128" t="str">
        <f>IF(SurvivalAnalysis[[#This Row],[Group]]="J",IF(MouseList[[#This Row],[Date of death]]&gt;0,IF(MouseList[[#This Row],[Censored?]]=TRUE,0,1),0),"")</f>
        <v/>
      </c>
    </row>
    <row r="105" spans="1:17">
      <c r="A105" s="1">
        <v>104</v>
      </c>
      <c r="B105" s="1" t="e">
        <f>INDEX(MouseList[],MATCH(SurvivalAnalysis[[#This Row],['#]],MouseList[Mouse '#],0),MATCH(SurvivalAnalysis[[#Headers],[Sort '#]],MouseList[#Headers],0))</f>
        <v>#N/A</v>
      </c>
      <c r="C105" s="1" t="str">
        <f>IF(MouseList[[#This Row],[Exclude?]]=TRUE,"Excluded",IF(MouseList[[#This Row],[Group]]="","",MouseList[[#This Row],[Group]]))</f>
        <v/>
      </c>
      <c r="D105" s="128" t="str">
        <f>IF(SurvivalAnalysis[[#This Row],[Group]]="","",IF(MouseList[[#This Row],[Censored?]]=TRUE,"Yes","No"))</f>
        <v/>
      </c>
      <c r="E105" s="128" t="str">
        <f ca="1">IF(MouseList[[#This Row],[Exclude?]]=TRUE,"",IF(MouseList[[#This Row],[Initial BW]]="","",IF(MouseList[[#This Row],[Date of death]]="",TODAY()-'Basic Information'!$W$20,MouseList[[#This Row],[Date of death]]-'Basic Information'!$W$20)))</f>
        <v/>
      </c>
      <c r="F105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105" s="128" t="str">
        <f>IF(SurvivalAnalysis[[#This Row],[Group]]="A",IF(MouseList[[#This Row],[Date of death]]&gt;0,IF(MouseList[[#This Row],[Censored?]]=TRUE,0,1),0),"")</f>
        <v/>
      </c>
      <c r="H105" s="128" t="str">
        <f>IF(SurvivalAnalysis[[#This Row],[Group]]="B",IF(MouseList[[#This Row],[Date of death]]&gt;0,IF(MouseList[[#This Row],[Censored?]]=TRUE,0,1),0),"")</f>
        <v/>
      </c>
      <c r="I105" s="128" t="str">
        <f>IF(SurvivalAnalysis[[#This Row],[Group]]="C",IF(MouseList[[#This Row],[Date of death]]&gt;0,IF(MouseList[[#This Row],[Censored?]]=TRUE,0,1),0),"")</f>
        <v/>
      </c>
      <c r="J105" s="128" t="str">
        <f>IF(SurvivalAnalysis[[#This Row],[Group]]="D",IF(MouseList[[#This Row],[Date of death]]&gt;0,IF(MouseList[[#This Row],[Censored?]]=TRUE,0,1),0),"")</f>
        <v/>
      </c>
      <c r="K105" s="128" t="str">
        <f>IF(SurvivalAnalysis[[#This Row],[Group]]="E",IF(MouseList[[#This Row],[Date of death]]&gt;0,IF(MouseList[[#This Row],[Censored?]]=TRUE,0,1),0),"")</f>
        <v/>
      </c>
      <c r="L105" s="128" t="str">
        <f>IF(SurvivalAnalysis[[#This Row],[Group]]="F",IF(MouseList[[#This Row],[Date of death]]&gt;0,IF(MouseList[[#This Row],[Censored?]]=TRUE,0,1),0),"")</f>
        <v/>
      </c>
      <c r="M105" s="128" t="str">
        <f>IF(SurvivalAnalysis[[#This Row],[Group]]="G",IF(MouseList[[#This Row],[Date of death]]&gt;0,IF(MouseList[[#This Row],[Censored?]]=TRUE,0,1),0),"")</f>
        <v/>
      </c>
      <c r="N105" s="128" t="str">
        <f>IF(SurvivalAnalysis[[#This Row],[Group]]="H",IF(MouseList[[#This Row],[Date of death]]&gt;0,IF(MouseList[[#This Row],[Censored?]]=TRUE,0,1),0),"")</f>
        <v/>
      </c>
      <c r="O105" s="128" t="str">
        <f>IF(SurvivalAnalysis[[#This Row],[Group]]="I",IF(MouseList[[#This Row],[Date of death]]&gt;0,IF(MouseList[[#This Row],[Censored?]]=TRUE,0,1),0),"")</f>
        <v/>
      </c>
      <c r="P105" s="128" t="str">
        <f>IF(SurvivalAnalysis[[#This Row],[Group]]="J",IF(MouseList[[#This Row],[Date of death]]&gt;0,IF(MouseList[[#This Row],[Censored?]]=TRUE,0,1),0),"")</f>
        <v/>
      </c>
    </row>
    <row r="106" spans="1:17">
      <c r="A106" s="1">
        <v>105</v>
      </c>
      <c r="B106" s="1" t="e">
        <f>INDEX(MouseList[],MATCH(SurvivalAnalysis[[#This Row],['#]],MouseList[Mouse '#],0),MATCH(SurvivalAnalysis[[#Headers],[Sort '#]],MouseList[#Headers],0))</f>
        <v>#N/A</v>
      </c>
      <c r="C106" s="1" t="str">
        <f>IF(MouseList[[#This Row],[Exclude?]]=TRUE,"Excluded",IF(MouseList[[#This Row],[Group]]="","",MouseList[[#This Row],[Group]]))</f>
        <v/>
      </c>
      <c r="D106" s="128" t="str">
        <f>IF(SurvivalAnalysis[[#This Row],[Group]]="","",IF(MouseList[[#This Row],[Censored?]]=TRUE,"Yes","No"))</f>
        <v/>
      </c>
      <c r="E106" s="128" t="str">
        <f ca="1">IF(MouseList[[#This Row],[Exclude?]]=TRUE,"",IF(MouseList[[#This Row],[Initial BW]]="","",IF(MouseList[[#This Row],[Date of death]]="",TODAY()-'Basic Information'!$W$20,MouseList[[#This Row],[Date of death]]-'Basic Information'!$W$20)))</f>
        <v/>
      </c>
      <c r="F106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106" s="128" t="str">
        <f>IF(SurvivalAnalysis[[#This Row],[Group]]="A",IF(MouseList[[#This Row],[Date of death]]&gt;0,IF(MouseList[[#This Row],[Censored?]]=TRUE,0,1),0),"")</f>
        <v/>
      </c>
      <c r="H106" s="128" t="str">
        <f>IF(SurvivalAnalysis[[#This Row],[Group]]="B",IF(MouseList[[#This Row],[Date of death]]&gt;0,IF(MouseList[[#This Row],[Censored?]]=TRUE,0,1),0),"")</f>
        <v/>
      </c>
      <c r="I106" s="128" t="str">
        <f>IF(SurvivalAnalysis[[#This Row],[Group]]="C",IF(MouseList[[#This Row],[Date of death]]&gt;0,IF(MouseList[[#This Row],[Censored?]]=TRUE,0,1),0),"")</f>
        <v/>
      </c>
      <c r="J106" s="128" t="str">
        <f>IF(SurvivalAnalysis[[#This Row],[Group]]="D",IF(MouseList[[#This Row],[Date of death]]&gt;0,IF(MouseList[[#This Row],[Censored?]]=TRUE,0,1),0),"")</f>
        <v/>
      </c>
      <c r="K106" s="128" t="str">
        <f>IF(SurvivalAnalysis[[#This Row],[Group]]="E",IF(MouseList[[#This Row],[Date of death]]&gt;0,IF(MouseList[[#This Row],[Censored?]]=TRUE,0,1),0),"")</f>
        <v/>
      </c>
      <c r="L106" s="128" t="str">
        <f>IF(SurvivalAnalysis[[#This Row],[Group]]="F",IF(MouseList[[#This Row],[Date of death]]&gt;0,IF(MouseList[[#This Row],[Censored?]]=TRUE,0,1),0),"")</f>
        <v/>
      </c>
      <c r="M106" s="128" t="str">
        <f>IF(SurvivalAnalysis[[#This Row],[Group]]="G",IF(MouseList[[#This Row],[Date of death]]&gt;0,IF(MouseList[[#This Row],[Censored?]]=TRUE,0,1),0),"")</f>
        <v/>
      </c>
      <c r="N106" s="128" t="str">
        <f>IF(SurvivalAnalysis[[#This Row],[Group]]="H",IF(MouseList[[#This Row],[Date of death]]&gt;0,IF(MouseList[[#This Row],[Censored?]]=TRUE,0,1),0),"")</f>
        <v/>
      </c>
      <c r="O106" s="128" t="str">
        <f>IF(SurvivalAnalysis[[#This Row],[Group]]="I",IF(MouseList[[#This Row],[Date of death]]&gt;0,IF(MouseList[[#This Row],[Censored?]]=TRUE,0,1),0),"")</f>
        <v/>
      </c>
      <c r="P106" s="128" t="str">
        <f>IF(SurvivalAnalysis[[#This Row],[Group]]="J",IF(MouseList[[#This Row],[Date of death]]&gt;0,IF(MouseList[[#This Row],[Censored?]]=TRUE,0,1),0),"")</f>
        <v/>
      </c>
    </row>
    <row r="107" spans="1:17">
      <c r="A107" s="1">
        <v>106</v>
      </c>
      <c r="B107" s="1" t="e">
        <f>INDEX(MouseList[],MATCH(SurvivalAnalysis[[#This Row],['#]],MouseList[Mouse '#],0),MATCH(SurvivalAnalysis[[#Headers],[Sort '#]],MouseList[#Headers],0))</f>
        <v>#N/A</v>
      </c>
      <c r="C107" s="1" t="str">
        <f>IF(MouseList[[#This Row],[Exclude?]]=TRUE,"Excluded",IF(MouseList[[#This Row],[Group]]="","",MouseList[[#This Row],[Group]]))</f>
        <v/>
      </c>
      <c r="D107" s="128" t="str">
        <f>IF(SurvivalAnalysis[[#This Row],[Group]]="","",IF(MouseList[[#This Row],[Censored?]]=TRUE,"Yes","No"))</f>
        <v/>
      </c>
      <c r="E107" s="128" t="str">
        <f ca="1">IF(MouseList[[#This Row],[Exclude?]]=TRUE,"",IF(MouseList[[#This Row],[Initial BW]]="","",IF(MouseList[[#This Row],[Date of death]]="",TODAY()-'Basic Information'!$W$20,MouseList[[#This Row],[Date of death]]-'Basic Information'!$W$20)))</f>
        <v/>
      </c>
      <c r="F107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107" s="128" t="str">
        <f>IF(SurvivalAnalysis[[#This Row],[Group]]="A",IF(MouseList[[#This Row],[Date of death]]&gt;0,IF(MouseList[[#This Row],[Censored?]]=TRUE,0,1),0),"")</f>
        <v/>
      </c>
      <c r="H107" s="128" t="str">
        <f>IF(SurvivalAnalysis[[#This Row],[Group]]="B",IF(MouseList[[#This Row],[Date of death]]&gt;0,IF(MouseList[[#This Row],[Censored?]]=TRUE,0,1),0),"")</f>
        <v/>
      </c>
      <c r="I107" s="128" t="str">
        <f>IF(SurvivalAnalysis[[#This Row],[Group]]="C",IF(MouseList[[#This Row],[Date of death]]&gt;0,IF(MouseList[[#This Row],[Censored?]]=TRUE,0,1),0),"")</f>
        <v/>
      </c>
      <c r="J107" s="128" t="str">
        <f>IF(SurvivalAnalysis[[#This Row],[Group]]="D",IF(MouseList[[#This Row],[Date of death]]&gt;0,IF(MouseList[[#This Row],[Censored?]]=TRUE,0,1),0),"")</f>
        <v/>
      </c>
      <c r="K107" s="128" t="str">
        <f>IF(SurvivalAnalysis[[#This Row],[Group]]="E",IF(MouseList[[#This Row],[Date of death]]&gt;0,IF(MouseList[[#This Row],[Censored?]]=TRUE,0,1),0),"")</f>
        <v/>
      </c>
      <c r="L107" s="128" t="str">
        <f>IF(SurvivalAnalysis[[#This Row],[Group]]="F",IF(MouseList[[#This Row],[Date of death]]&gt;0,IF(MouseList[[#This Row],[Censored?]]=TRUE,0,1),0),"")</f>
        <v/>
      </c>
      <c r="M107" s="128" t="str">
        <f>IF(SurvivalAnalysis[[#This Row],[Group]]="G",IF(MouseList[[#This Row],[Date of death]]&gt;0,IF(MouseList[[#This Row],[Censored?]]=TRUE,0,1),0),"")</f>
        <v/>
      </c>
      <c r="N107" s="128" t="str">
        <f>IF(SurvivalAnalysis[[#This Row],[Group]]="H",IF(MouseList[[#This Row],[Date of death]]&gt;0,IF(MouseList[[#This Row],[Censored?]]=TRUE,0,1),0),"")</f>
        <v/>
      </c>
      <c r="O107" s="128" t="str">
        <f>IF(SurvivalAnalysis[[#This Row],[Group]]="I",IF(MouseList[[#This Row],[Date of death]]&gt;0,IF(MouseList[[#This Row],[Censored?]]=TRUE,0,1),0),"")</f>
        <v/>
      </c>
      <c r="P107" s="128" t="str">
        <f>IF(SurvivalAnalysis[[#This Row],[Group]]="J",IF(MouseList[[#This Row],[Date of death]]&gt;0,IF(MouseList[[#This Row],[Censored?]]=TRUE,0,1),0),"")</f>
        <v/>
      </c>
    </row>
    <row r="108" spans="1:17">
      <c r="A108" s="1">
        <v>107</v>
      </c>
      <c r="B108" s="1" t="e">
        <f>INDEX(MouseList[],MATCH(SurvivalAnalysis[[#This Row],['#]],MouseList[Mouse '#],0),MATCH(SurvivalAnalysis[[#Headers],[Sort '#]],MouseList[#Headers],0))</f>
        <v>#N/A</v>
      </c>
      <c r="C108" s="1" t="str">
        <f>IF(MouseList[[#This Row],[Exclude?]]=TRUE,"Excluded",IF(MouseList[[#This Row],[Group]]="","",MouseList[[#This Row],[Group]]))</f>
        <v/>
      </c>
      <c r="D108" s="128" t="str">
        <f>IF(SurvivalAnalysis[[#This Row],[Group]]="","",IF(MouseList[[#This Row],[Censored?]]=TRUE,"Yes","No"))</f>
        <v/>
      </c>
      <c r="E108" s="128" t="str">
        <f ca="1">IF(MouseList[[#This Row],[Exclude?]]=TRUE,"",IF(MouseList[[#This Row],[Initial BW]]="","",IF(MouseList[[#This Row],[Date of death]]="",TODAY()-'Basic Information'!$W$20,MouseList[[#This Row],[Date of death]]-'Basic Information'!$W$20)))</f>
        <v/>
      </c>
      <c r="F108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108" s="128" t="str">
        <f>IF(SurvivalAnalysis[[#This Row],[Group]]="A",IF(MouseList[[#This Row],[Date of death]]&gt;0,IF(MouseList[[#This Row],[Censored?]]=TRUE,0,1),0),"")</f>
        <v/>
      </c>
      <c r="H108" s="128" t="str">
        <f>IF(SurvivalAnalysis[[#This Row],[Group]]="B",IF(MouseList[[#This Row],[Date of death]]&gt;0,IF(MouseList[[#This Row],[Censored?]]=TRUE,0,1),0),"")</f>
        <v/>
      </c>
      <c r="I108" s="128" t="str">
        <f>IF(SurvivalAnalysis[[#This Row],[Group]]="C",IF(MouseList[[#This Row],[Date of death]]&gt;0,IF(MouseList[[#This Row],[Censored?]]=TRUE,0,1),0),"")</f>
        <v/>
      </c>
      <c r="J108" s="128" t="str">
        <f>IF(SurvivalAnalysis[[#This Row],[Group]]="D",IF(MouseList[[#This Row],[Date of death]]&gt;0,IF(MouseList[[#This Row],[Censored?]]=TRUE,0,1),0),"")</f>
        <v/>
      </c>
      <c r="K108" s="128" t="str">
        <f>IF(SurvivalAnalysis[[#This Row],[Group]]="E",IF(MouseList[[#This Row],[Date of death]]&gt;0,IF(MouseList[[#This Row],[Censored?]]=TRUE,0,1),0),"")</f>
        <v/>
      </c>
      <c r="L108" s="128" t="str">
        <f>IF(SurvivalAnalysis[[#This Row],[Group]]="F",IF(MouseList[[#This Row],[Date of death]]&gt;0,IF(MouseList[[#This Row],[Censored?]]=TRUE,0,1),0),"")</f>
        <v/>
      </c>
      <c r="M108" s="128" t="str">
        <f>IF(SurvivalAnalysis[[#This Row],[Group]]="G",IF(MouseList[[#This Row],[Date of death]]&gt;0,IF(MouseList[[#This Row],[Censored?]]=TRUE,0,1),0),"")</f>
        <v/>
      </c>
      <c r="N108" s="128" t="str">
        <f>IF(SurvivalAnalysis[[#This Row],[Group]]="H",IF(MouseList[[#This Row],[Date of death]]&gt;0,IF(MouseList[[#This Row],[Censored?]]=TRUE,0,1),0),"")</f>
        <v/>
      </c>
      <c r="O108" s="128" t="str">
        <f>IF(SurvivalAnalysis[[#This Row],[Group]]="I",IF(MouseList[[#This Row],[Date of death]]&gt;0,IF(MouseList[[#This Row],[Censored?]]=TRUE,0,1),0),"")</f>
        <v/>
      </c>
      <c r="P108" s="128" t="str">
        <f>IF(SurvivalAnalysis[[#This Row],[Group]]="J",IF(MouseList[[#This Row],[Date of death]]&gt;0,IF(MouseList[[#This Row],[Censored?]]=TRUE,0,1),0),"")</f>
        <v/>
      </c>
    </row>
    <row r="109" spans="1:17">
      <c r="A109" s="1">
        <v>108</v>
      </c>
      <c r="B109" s="1" t="e">
        <f>INDEX(MouseList[],MATCH(SurvivalAnalysis[[#This Row],['#]],MouseList[Mouse '#],0),MATCH(SurvivalAnalysis[[#Headers],[Sort '#]],MouseList[#Headers],0))</f>
        <v>#N/A</v>
      </c>
      <c r="C109" s="1" t="str">
        <f>IF(MouseList[[#This Row],[Exclude?]]=TRUE,"Excluded",IF(MouseList[[#This Row],[Group]]="","",MouseList[[#This Row],[Group]]))</f>
        <v/>
      </c>
      <c r="D109" s="128" t="str">
        <f>IF(SurvivalAnalysis[[#This Row],[Group]]="","",IF(MouseList[[#This Row],[Censored?]]=TRUE,"Yes","No"))</f>
        <v/>
      </c>
      <c r="E109" s="128" t="str">
        <f ca="1">IF(MouseList[[#This Row],[Exclude?]]=TRUE,"",IF(MouseList[[#This Row],[Initial BW]]="","",IF(MouseList[[#This Row],[Date of death]]="",TODAY()-'Basic Information'!$W$20,MouseList[[#This Row],[Date of death]]-'Basic Information'!$W$20)))</f>
        <v/>
      </c>
      <c r="F109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109" s="128" t="str">
        <f>IF(SurvivalAnalysis[[#This Row],[Group]]="A",IF(MouseList[[#This Row],[Date of death]]&gt;0,IF(MouseList[[#This Row],[Censored?]]=TRUE,0,1),0),"")</f>
        <v/>
      </c>
      <c r="H109" s="128" t="str">
        <f>IF(SurvivalAnalysis[[#This Row],[Group]]="B",IF(MouseList[[#This Row],[Date of death]]&gt;0,IF(MouseList[[#This Row],[Censored?]]=TRUE,0,1),0),"")</f>
        <v/>
      </c>
      <c r="I109" s="128" t="str">
        <f>IF(SurvivalAnalysis[[#This Row],[Group]]="C",IF(MouseList[[#This Row],[Date of death]]&gt;0,IF(MouseList[[#This Row],[Censored?]]=TRUE,0,1),0),"")</f>
        <v/>
      </c>
      <c r="J109" s="128" t="str">
        <f>IF(SurvivalAnalysis[[#This Row],[Group]]="D",IF(MouseList[[#This Row],[Date of death]]&gt;0,IF(MouseList[[#This Row],[Censored?]]=TRUE,0,1),0),"")</f>
        <v/>
      </c>
      <c r="K109" s="128" t="str">
        <f>IF(SurvivalAnalysis[[#This Row],[Group]]="E",IF(MouseList[[#This Row],[Date of death]]&gt;0,IF(MouseList[[#This Row],[Censored?]]=TRUE,0,1),0),"")</f>
        <v/>
      </c>
      <c r="L109" s="128" t="str">
        <f>IF(SurvivalAnalysis[[#This Row],[Group]]="F",IF(MouseList[[#This Row],[Date of death]]&gt;0,IF(MouseList[[#This Row],[Censored?]]=TRUE,0,1),0),"")</f>
        <v/>
      </c>
      <c r="M109" s="128" t="str">
        <f>IF(SurvivalAnalysis[[#This Row],[Group]]="G",IF(MouseList[[#This Row],[Date of death]]&gt;0,IF(MouseList[[#This Row],[Censored?]]=TRUE,0,1),0),"")</f>
        <v/>
      </c>
      <c r="N109" s="128" t="str">
        <f>IF(SurvivalAnalysis[[#This Row],[Group]]="H",IF(MouseList[[#This Row],[Date of death]]&gt;0,IF(MouseList[[#This Row],[Censored?]]=TRUE,0,1),0),"")</f>
        <v/>
      </c>
      <c r="O109" s="128" t="str">
        <f>IF(SurvivalAnalysis[[#This Row],[Group]]="I",IF(MouseList[[#This Row],[Date of death]]&gt;0,IF(MouseList[[#This Row],[Censored?]]=TRUE,0,1),0),"")</f>
        <v/>
      </c>
      <c r="P109" s="128" t="str">
        <f>IF(SurvivalAnalysis[[#This Row],[Group]]="J",IF(MouseList[[#This Row],[Date of death]]&gt;0,IF(MouseList[[#This Row],[Censored?]]=TRUE,0,1),0),"")</f>
        <v/>
      </c>
    </row>
    <row r="110" spans="1:17">
      <c r="A110" s="1">
        <v>109</v>
      </c>
      <c r="B110" s="1" t="e">
        <f>INDEX(MouseList[],MATCH(SurvivalAnalysis[[#This Row],['#]],MouseList[Mouse '#],0),MATCH(SurvivalAnalysis[[#Headers],[Sort '#]],MouseList[#Headers],0))</f>
        <v>#N/A</v>
      </c>
      <c r="C110" s="1" t="str">
        <f>IF(MouseList[[#This Row],[Exclude?]]=TRUE,"Excluded",IF(MouseList[[#This Row],[Group]]="","",MouseList[[#This Row],[Group]]))</f>
        <v/>
      </c>
      <c r="D110" s="128" t="str">
        <f>IF(SurvivalAnalysis[[#This Row],[Group]]="","",IF(MouseList[[#This Row],[Censored?]]=TRUE,"Yes","No"))</f>
        <v/>
      </c>
      <c r="E110" s="128" t="str">
        <f ca="1">IF(MouseList[[#This Row],[Exclude?]]=TRUE,"",IF(MouseList[[#This Row],[Initial BW]]="","",IF(MouseList[[#This Row],[Date of death]]="",TODAY()-'Basic Information'!$W$20,MouseList[[#This Row],[Date of death]]-'Basic Information'!$W$20)))</f>
        <v/>
      </c>
      <c r="F110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110" s="128" t="str">
        <f>IF(SurvivalAnalysis[[#This Row],[Group]]="A",IF(MouseList[[#This Row],[Date of death]]&gt;0,IF(MouseList[[#This Row],[Censored?]]=TRUE,0,1),0),"")</f>
        <v/>
      </c>
      <c r="H110" s="128" t="str">
        <f>IF(SurvivalAnalysis[[#This Row],[Group]]="B",IF(MouseList[[#This Row],[Date of death]]&gt;0,IF(MouseList[[#This Row],[Censored?]]=TRUE,0,1),0),"")</f>
        <v/>
      </c>
      <c r="I110" s="128" t="str">
        <f>IF(SurvivalAnalysis[[#This Row],[Group]]="C",IF(MouseList[[#This Row],[Date of death]]&gt;0,IF(MouseList[[#This Row],[Censored?]]=TRUE,0,1),0),"")</f>
        <v/>
      </c>
      <c r="J110" s="128" t="str">
        <f>IF(SurvivalAnalysis[[#This Row],[Group]]="D",IF(MouseList[[#This Row],[Date of death]]&gt;0,IF(MouseList[[#This Row],[Censored?]]=TRUE,0,1),0),"")</f>
        <v/>
      </c>
      <c r="K110" s="128" t="str">
        <f>IF(SurvivalAnalysis[[#This Row],[Group]]="E",IF(MouseList[[#This Row],[Date of death]]&gt;0,IF(MouseList[[#This Row],[Censored?]]=TRUE,0,1),0),"")</f>
        <v/>
      </c>
      <c r="L110" s="128" t="str">
        <f>IF(SurvivalAnalysis[[#This Row],[Group]]="F",IF(MouseList[[#This Row],[Date of death]]&gt;0,IF(MouseList[[#This Row],[Censored?]]=TRUE,0,1),0),"")</f>
        <v/>
      </c>
      <c r="M110" s="128" t="str">
        <f>IF(SurvivalAnalysis[[#This Row],[Group]]="G",IF(MouseList[[#This Row],[Date of death]]&gt;0,IF(MouseList[[#This Row],[Censored?]]=TRUE,0,1),0),"")</f>
        <v/>
      </c>
      <c r="N110" s="128" t="str">
        <f>IF(SurvivalAnalysis[[#This Row],[Group]]="H",IF(MouseList[[#This Row],[Date of death]]&gt;0,IF(MouseList[[#This Row],[Censored?]]=TRUE,0,1),0),"")</f>
        <v/>
      </c>
      <c r="O110" s="128" t="str">
        <f>IF(SurvivalAnalysis[[#This Row],[Group]]="I",IF(MouseList[[#This Row],[Date of death]]&gt;0,IF(MouseList[[#This Row],[Censored?]]=TRUE,0,1),0),"")</f>
        <v/>
      </c>
      <c r="P110" s="128" t="str">
        <f>IF(SurvivalAnalysis[[#This Row],[Group]]="J",IF(MouseList[[#This Row],[Date of death]]&gt;0,IF(MouseList[[#This Row],[Censored?]]=TRUE,0,1),0),"")</f>
        <v/>
      </c>
    </row>
    <row r="111" spans="1:17">
      <c r="A111" s="1">
        <v>110</v>
      </c>
      <c r="B111" s="1" t="e">
        <f>INDEX(MouseList[],MATCH(SurvivalAnalysis[[#This Row],['#]],MouseList[Mouse '#],0),MATCH(SurvivalAnalysis[[#Headers],[Sort '#]],MouseList[#Headers],0))</f>
        <v>#N/A</v>
      </c>
      <c r="C111" s="1" t="str">
        <f>IF(MouseList[[#This Row],[Exclude?]]=TRUE,"Excluded",IF(MouseList[[#This Row],[Group]]="","",MouseList[[#This Row],[Group]]))</f>
        <v/>
      </c>
      <c r="D111" s="128" t="str">
        <f>IF(SurvivalAnalysis[[#This Row],[Group]]="","",IF(MouseList[[#This Row],[Censored?]]=TRUE,"Yes","No"))</f>
        <v/>
      </c>
      <c r="E111" s="128" t="str">
        <f ca="1">IF(MouseList[[#This Row],[Exclude?]]=TRUE,"",IF(MouseList[[#This Row],[Initial BW]]="","",IF(MouseList[[#This Row],[Date of death]]="",TODAY()-'Basic Information'!$W$20,MouseList[[#This Row],[Date of death]]-'Basic Information'!$W$20)))</f>
        <v/>
      </c>
      <c r="F111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111" s="128" t="str">
        <f>IF(SurvivalAnalysis[[#This Row],[Group]]="A",IF(MouseList[[#This Row],[Date of death]]&gt;0,IF(MouseList[[#This Row],[Censored?]]=TRUE,0,1),0),"")</f>
        <v/>
      </c>
      <c r="H111" s="128" t="str">
        <f>IF(SurvivalAnalysis[[#This Row],[Group]]="B",IF(MouseList[[#This Row],[Date of death]]&gt;0,IF(MouseList[[#This Row],[Censored?]]=TRUE,0,1),0),"")</f>
        <v/>
      </c>
      <c r="I111" s="128" t="str">
        <f>IF(SurvivalAnalysis[[#This Row],[Group]]="C",IF(MouseList[[#This Row],[Date of death]]&gt;0,IF(MouseList[[#This Row],[Censored?]]=TRUE,0,1),0),"")</f>
        <v/>
      </c>
      <c r="J111" s="128" t="str">
        <f>IF(SurvivalAnalysis[[#This Row],[Group]]="D",IF(MouseList[[#This Row],[Date of death]]&gt;0,IF(MouseList[[#This Row],[Censored?]]=TRUE,0,1),0),"")</f>
        <v/>
      </c>
      <c r="K111" s="128" t="str">
        <f>IF(SurvivalAnalysis[[#This Row],[Group]]="E",IF(MouseList[[#This Row],[Date of death]]&gt;0,IF(MouseList[[#This Row],[Censored?]]=TRUE,0,1),0),"")</f>
        <v/>
      </c>
      <c r="L111" s="128" t="str">
        <f>IF(SurvivalAnalysis[[#This Row],[Group]]="F",IF(MouseList[[#This Row],[Date of death]]&gt;0,IF(MouseList[[#This Row],[Censored?]]=TRUE,0,1),0),"")</f>
        <v/>
      </c>
      <c r="M111" s="128" t="str">
        <f>IF(SurvivalAnalysis[[#This Row],[Group]]="G",IF(MouseList[[#This Row],[Date of death]]&gt;0,IF(MouseList[[#This Row],[Censored?]]=TRUE,0,1),0),"")</f>
        <v/>
      </c>
      <c r="N111" s="128" t="str">
        <f>IF(SurvivalAnalysis[[#This Row],[Group]]="H",IF(MouseList[[#This Row],[Date of death]]&gt;0,IF(MouseList[[#This Row],[Censored?]]=TRUE,0,1),0),"")</f>
        <v/>
      </c>
      <c r="O111" s="128" t="str">
        <f>IF(SurvivalAnalysis[[#This Row],[Group]]="I",IF(MouseList[[#This Row],[Date of death]]&gt;0,IF(MouseList[[#This Row],[Censored?]]=TRUE,0,1),0),"")</f>
        <v/>
      </c>
      <c r="P111" s="128" t="str">
        <f>IF(SurvivalAnalysis[[#This Row],[Group]]="J",IF(MouseList[[#This Row],[Date of death]]&gt;0,IF(MouseList[[#This Row],[Censored?]]=TRUE,0,1),0),"")</f>
        <v/>
      </c>
    </row>
    <row r="112" spans="1:17">
      <c r="A112" s="1">
        <v>111</v>
      </c>
      <c r="B112" s="1" t="e">
        <f>INDEX(MouseList[],MATCH(SurvivalAnalysis[[#This Row],['#]],MouseList[Mouse '#],0),MATCH(SurvivalAnalysis[[#Headers],[Sort '#]],MouseList[#Headers],0))</f>
        <v>#N/A</v>
      </c>
      <c r="C112" s="1" t="str">
        <f>IF(MouseList[[#This Row],[Exclude?]]=TRUE,"Excluded",IF(MouseList[[#This Row],[Group]]="","",MouseList[[#This Row],[Group]]))</f>
        <v/>
      </c>
      <c r="D112" s="128" t="str">
        <f>IF(SurvivalAnalysis[[#This Row],[Group]]="","",IF(MouseList[[#This Row],[Censored?]]=TRUE,"Yes","No"))</f>
        <v/>
      </c>
      <c r="E112" s="128" t="str">
        <f ca="1">IF(MouseList[[#This Row],[Exclude?]]=TRUE,"",IF(MouseList[[#This Row],[Initial BW]]="","",IF(MouseList[[#This Row],[Date of death]]="",TODAY()-'Basic Information'!$W$20,MouseList[[#This Row],[Date of death]]-'Basic Information'!$W$20)))</f>
        <v/>
      </c>
      <c r="F112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112" s="128" t="str">
        <f>IF(SurvivalAnalysis[[#This Row],[Group]]="A",IF(MouseList[[#This Row],[Date of death]]&gt;0,IF(MouseList[[#This Row],[Censored?]]=TRUE,0,1),0),"")</f>
        <v/>
      </c>
      <c r="H112" s="128" t="str">
        <f>IF(SurvivalAnalysis[[#This Row],[Group]]="B",IF(MouseList[[#This Row],[Date of death]]&gt;0,IF(MouseList[[#This Row],[Censored?]]=TRUE,0,1),0),"")</f>
        <v/>
      </c>
      <c r="I112" s="128" t="str">
        <f>IF(SurvivalAnalysis[[#This Row],[Group]]="C",IF(MouseList[[#This Row],[Date of death]]&gt;0,IF(MouseList[[#This Row],[Censored?]]=TRUE,0,1),0),"")</f>
        <v/>
      </c>
      <c r="J112" s="128" t="str">
        <f>IF(SurvivalAnalysis[[#This Row],[Group]]="D",IF(MouseList[[#This Row],[Date of death]]&gt;0,IF(MouseList[[#This Row],[Censored?]]=TRUE,0,1),0),"")</f>
        <v/>
      </c>
      <c r="K112" s="128" t="str">
        <f>IF(SurvivalAnalysis[[#This Row],[Group]]="E",IF(MouseList[[#This Row],[Date of death]]&gt;0,IF(MouseList[[#This Row],[Censored?]]=TRUE,0,1),0),"")</f>
        <v/>
      </c>
      <c r="L112" s="128" t="str">
        <f>IF(SurvivalAnalysis[[#This Row],[Group]]="F",IF(MouseList[[#This Row],[Date of death]]&gt;0,IF(MouseList[[#This Row],[Censored?]]=TRUE,0,1),0),"")</f>
        <v/>
      </c>
      <c r="M112" s="128" t="str">
        <f>IF(SurvivalAnalysis[[#This Row],[Group]]="G",IF(MouseList[[#This Row],[Date of death]]&gt;0,IF(MouseList[[#This Row],[Censored?]]=TRUE,0,1),0),"")</f>
        <v/>
      </c>
      <c r="N112" s="128" t="str">
        <f>IF(SurvivalAnalysis[[#This Row],[Group]]="H",IF(MouseList[[#This Row],[Date of death]]&gt;0,IF(MouseList[[#This Row],[Censored?]]=TRUE,0,1),0),"")</f>
        <v/>
      </c>
      <c r="O112" s="128" t="str">
        <f>IF(SurvivalAnalysis[[#This Row],[Group]]="I",IF(MouseList[[#This Row],[Date of death]]&gt;0,IF(MouseList[[#This Row],[Censored?]]=TRUE,0,1),0),"")</f>
        <v/>
      </c>
      <c r="P112" s="128" t="str">
        <f>IF(SurvivalAnalysis[[#This Row],[Group]]="J",IF(MouseList[[#This Row],[Date of death]]&gt;0,IF(MouseList[[#This Row],[Censored?]]=TRUE,0,1),0),"")</f>
        <v/>
      </c>
    </row>
    <row r="113" spans="1:16">
      <c r="A113" s="1">
        <v>112</v>
      </c>
      <c r="B113" s="1" t="e">
        <f>INDEX(MouseList[],MATCH(SurvivalAnalysis[[#This Row],['#]],MouseList[Mouse '#],0),MATCH(SurvivalAnalysis[[#Headers],[Sort '#]],MouseList[#Headers],0))</f>
        <v>#N/A</v>
      </c>
      <c r="C113" s="1" t="str">
        <f>IF(MouseList[[#This Row],[Exclude?]]=TRUE,"Excluded",IF(MouseList[[#This Row],[Group]]="","",MouseList[[#This Row],[Group]]))</f>
        <v/>
      </c>
      <c r="D113" s="128" t="str">
        <f>IF(SurvivalAnalysis[[#This Row],[Group]]="","",IF(MouseList[[#This Row],[Censored?]]=TRUE,"Yes","No"))</f>
        <v/>
      </c>
      <c r="E113" s="128" t="str">
        <f ca="1">IF(MouseList[[#This Row],[Exclude?]]=TRUE,"",IF(MouseList[[#This Row],[Initial BW]]="","",IF(MouseList[[#This Row],[Date of death]]="",TODAY()-'Basic Information'!$W$20,MouseList[[#This Row],[Date of death]]-'Basic Information'!$W$20)))</f>
        <v/>
      </c>
      <c r="F113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113" s="128" t="str">
        <f>IF(SurvivalAnalysis[[#This Row],[Group]]="A",IF(MouseList[[#This Row],[Date of death]]&gt;0,IF(MouseList[[#This Row],[Censored?]]=TRUE,0,1),0),"")</f>
        <v/>
      </c>
      <c r="H113" s="128" t="str">
        <f>IF(SurvivalAnalysis[[#This Row],[Group]]="B",IF(MouseList[[#This Row],[Date of death]]&gt;0,IF(MouseList[[#This Row],[Censored?]]=TRUE,0,1),0),"")</f>
        <v/>
      </c>
      <c r="I113" s="128" t="str">
        <f>IF(SurvivalAnalysis[[#This Row],[Group]]="C",IF(MouseList[[#This Row],[Date of death]]&gt;0,IF(MouseList[[#This Row],[Censored?]]=TRUE,0,1),0),"")</f>
        <v/>
      </c>
      <c r="J113" s="128" t="str">
        <f>IF(SurvivalAnalysis[[#This Row],[Group]]="D",IF(MouseList[[#This Row],[Date of death]]&gt;0,IF(MouseList[[#This Row],[Censored?]]=TRUE,0,1),0),"")</f>
        <v/>
      </c>
      <c r="K113" s="128" t="str">
        <f>IF(SurvivalAnalysis[[#This Row],[Group]]="E",IF(MouseList[[#This Row],[Date of death]]&gt;0,IF(MouseList[[#This Row],[Censored?]]=TRUE,0,1),0),"")</f>
        <v/>
      </c>
      <c r="L113" s="128" t="str">
        <f>IF(SurvivalAnalysis[[#This Row],[Group]]="F",IF(MouseList[[#This Row],[Date of death]]&gt;0,IF(MouseList[[#This Row],[Censored?]]=TRUE,0,1),0),"")</f>
        <v/>
      </c>
      <c r="M113" s="128" t="str">
        <f>IF(SurvivalAnalysis[[#This Row],[Group]]="G",IF(MouseList[[#This Row],[Date of death]]&gt;0,IF(MouseList[[#This Row],[Censored?]]=TRUE,0,1),0),"")</f>
        <v/>
      </c>
      <c r="N113" s="128" t="str">
        <f>IF(SurvivalAnalysis[[#This Row],[Group]]="H",IF(MouseList[[#This Row],[Date of death]]&gt;0,IF(MouseList[[#This Row],[Censored?]]=TRUE,0,1),0),"")</f>
        <v/>
      </c>
      <c r="O113" s="128" t="str">
        <f>IF(SurvivalAnalysis[[#This Row],[Group]]="I",IF(MouseList[[#This Row],[Date of death]]&gt;0,IF(MouseList[[#This Row],[Censored?]]=TRUE,0,1),0),"")</f>
        <v/>
      </c>
      <c r="P113" s="128" t="str">
        <f>IF(SurvivalAnalysis[[#This Row],[Group]]="J",IF(MouseList[[#This Row],[Date of death]]&gt;0,IF(MouseList[[#This Row],[Censored?]]=TRUE,0,1),0),"")</f>
        <v/>
      </c>
    </row>
    <row r="114" spans="1:16">
      <c r="A114" s="1">
        <v>113</v>
      </c>
      <c r="B114" s="1" t="e">
        <f>INDEX(MouseList[],MATCH(SurvivalAnalysis[[#This Row],['#]],MouseList[Mouse '#],0),MATCH(SurvivalAnalysis[[#Headers],[Sort '#]],MouseList[#Headers],0))</f>
        <v>#N/A</v>
      </c>
      <c r="C114" s="1" t="str">
        <f>IF(MouseList[[#This Row],[Exclude?]]=TRUE,"Excluded",IF(MouseList[[#This Row],[Group]]="","",MouseList[[#This Row],[Group]]))</f>
        <v/>
      </c>
      <c r="D114" s="128" t="str">
        <f>IF(SurvivalAnalysis[[#This Row],[Group]]="","",IF(MouseList[[#This Row],[Censored?]]=TRUE,"Yes","No"))</f>
        <v/>
      </c>
      <c r="E114" s="128" t="str">
        <f ca="1">IF(MouseList[[#This Row],[Exclude?]]=TRUE,"",IF(MouseList[[#This Row],[Initial BW]]="","",IF(MouseList[[#This Row],[Date of death]]="",TODAY()-'Basic Information'!$W$20,MouseList[[#This Row],[Date of death]]-'Basic Information'!$W$20)))</f>
        <v/>
      </c>
      <c r="F114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114" s="128" t="str">
        <f>IF(SurvivalAnalysis[[#This Row],[Group]]="A",IF(MouseList[[#This Row],[Date of death]]&gt;0,IF(MouseList[[#This Row],[Censored?]]=TRUE,0,1),0),"")</f>
        <v/>
      </c>
      <c r="H114" s="128" t="str">
        <f>IF(SurvivalAnalysis[[#This Row],[Group]]="B",IF(MouseList[[#This Row],[Date of death]]&gt;0,IF(MouseList[[#This Row],[Censored?]]=TRUE,0,1),0),"")</f>
        <v/>
      </c>
      <c r="I114" s="128" t="str">
        <f>IF(SurvivalAnalysis[[#This Row],[Group]]="C",IF(MouseList[[#This Row],[Date of death]]&gt;0,IF(MouseList[[#This Row],[Censored?]]=TRUE,0,1),0),"")</f>
        <v/>
      </c>
      <c r="J114" s="128" t="str">
        <f>IF(SurvivalAnalysis[[#This Row],[Group]]="D",IF(MouseList[[#This Row],[Date of death]]&gt;0,IF(MouseList[[#This Row],[Censored?]]=TRUE,0,1),0),"")</f>
        <v/>
      </c>
      <c r="K114" s="128" t="str">
        <f>IF(SurvivalAnalysis[[#This Row],[Group]]="E",IF(MouseList[[#This Row],[Date of death]]&gt;0,IF(MouseList[[#This Row],[Censored?]]=TRUE,0,1),0),"")</f>
        <v/>
      </c>
      <c r="L114" s="128" t="str">
        <f>IF(SurvivalAnalysis[[#This Row],[Group]]="F",IF(MouseList[[#This Row],[Date of death]]&gt;0,IF(MouseList[[#This Row],[Censored?]]=TRUE,0,1),0),"")</f>
        <v/>
      </c>
      <c r="M114" s="128" t="str">
        <f>IF(SurvivalAnalysis[[#This Row],[Group]]="G",IF(MouseList[[#This Row],[Date of death]]&gt;0,IF(MouseList[[#This Row],[Censored?]]=TRUE,0,1),0),"")</f>
        <v/>
      </c>
      <c r="N114" s="128" t="str">
        <f>IF(SurvivalAnalysis[[#This Row],[Group]]="H",IF(MouseList[[#This Row],[Date of death]]&gt;0,IF(MouseList[[#This Row],[Censored?]]=TRUE,0,1),0),"")</f>
        <v/>
      </c>
      <c r="O114" s="128" t="str">
        <f>IF(SurvivalAnalysis[[#This Row],[Group]]="I",IF(MouseList[[#This Row],[Date of death]]&gt;0,IF(MouseList[[#This Row],[Censored?]]=TRUE,0,1),0),"")</f>
        <v/>
      </c>
      <c r="P114" s="128" t="str">
        <f>IF(SurvivalAnalysis[[#This Row],[Group]]="J",IF(MouseList[[#This Row],[Date of death]]&gt;0,IF(MouseList[[#This Row],[Censored?]]=TRUE,0,1),0),"")</f>
        <v/>
      </c>
    </row>
    <row r="115" spans="1:16">
      <c r="A115" s="1">
        <v>114</v>
      </c>
      <c r="B115" s="1" t="e">
        <f>INDEX(MouseList[],MATCH(SurvivalAnalysis[[#This Row],['#]],MouseList[Mouse '#],0),MATCH(SurvivalAnalysis[[#Headers],[Sort '#]],MouseList[#Headers],0))</f>
        <v>#N/A</v>
      </c>
      <c r="C115" s="1" t="str">
        <f>IF(MouseList[[#This Row],[Exclude?]]=TRUE,"Excluded",IF(MouseList[[#This Row],[Group]]="","",MouseList[[#This Row],[Group]]))</f>
        <v/>
      </c>
      <c r="D115" s="128" t="str">
        <f>IF(SurvivalAnalysis[[#This Row],[Group]]="","",IF(MouseList[[#This Row],[Censored?]]=TRUE,"Yes","No"))</f>
        <v/>
      </c>
      <c r="E115" s="128" t="str">
        <f ca="1">IF(MouseList[[#This Row],[Exclude?]]=TRUE,"",IF(MouseList[[#This Row],[Initial BW]]="","",IF(MouseList[[#This Row],[Date of death]]="",TODAY()-'Basic Information'!$W$20,MouseList[[#This Row],[Date of death]]-'Basic Information'!$W$20)))</f>
        <v/>
      </c>
      <c r="F115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115" s="128" t="str">
        <f>IF(SurvivalAnalysis[[#This Row],[Group]]="A",IF(MouseList[[#This Row],[Date of death]]&gt;0,IF(MouseList[[#This Row],[Censored?]]=TRUE,0,1),0),"")</f>
        <v/>
      </c>
      <c r="H115" s="128" t="str">
        <f>IF(SurvivalAnalysis[[#This Row],[Group]]="B",IF(MouseList[[#This Row],[Date of death]]&gt;0,IF(MouseList[[#This Row],[Censored?]]=TRUE,0,1),0),"")</f>
        <v/>
      </c>
      <c r="I115" s="128" t="str">
        <f>IF(SurvivalAnalysis[[#This Row],[Group]]="C",IF(MouseList[[#This Row],[Date of death]]&gt;0,IF(MouseList[[#This Row],[Censored?]]=TRUE,0,1),0),"")</f>
        <v/>
      </c>
      <c r="J115" s="128" t="str">
        <f>IF(SurvivalAnalysis[[#This Row],[Group]]="D",IF(MouseList[[#This Row],[Date of death]]&gt;0,IF(MouseList[[#This Row],[Censored?]]=TRUE,0,1),0),"")</f>
        <v/>
      </c>
      <c r="K115" s="128" t="str">
        <f>IF(SurvivalAnalysis[[#This Row],[Group]]="E",IF(MouseList[[#This Row],[Date of death]]&gt;0,IF(MouseList[[#This Row],[Censored?]]=TRUE,0,1),0),"")</f>
        <v/>
      </c>
      <c r="L115" s="128" t="str">
        <f>IF(SurvivalAnalysis[[#This Row],[Group]]="F",IF(MouseList[[#This Row],[Date of death]]&gt;0,IF(MouseList[[#This Row],[Censored?]]=TRUE,0,1),0),"")</f>
        <v/>
      </c>
      <c r="M115" s="128" t="str">
        <f>IF(SurvivalAnalysis[[#This Row],[Group]]="G",IF(MouseList[[#This Row],[Date of death]]&gt;0,IF(MouseList[[#This Row],[Censored?]]=TRUE,0,1),0),"")</f>
        <v/>
      </c>
      <c r="N115" s="128" t="str">
        <f>IF(SurvivalAnalysis[[#This Row],[Group]]="H",IF(MouseList[[#This Row],[Date of death]]&gt;0,IF(MouseList[[#This Row],[Censored?]]=TRUE,0,1),0),"")</f>
        <v/>
      </c>
      <c r="O115" s="128" t="str">
        <f>IF(SurvivalAnalysis[[#This Row],[Group]]="I",IF(MouseList[[#This Row],[Date of death]]&gt;0,IF(MouseList[[#This Row],[Censored?]]=TRUE,0,1),0),"")</f>
        <v/>
      </c>
      <c r="P115" s="128" t="str">
        <f>IF(SurvivalAnalysis[[#This Row],[Group]]="J",IF(MouseList[[#This Row],[Date of death]]&gt;0,IF(MouseList[[#This Row],[Censored?]]=TRUE,0,1),0),"")</f>
        <v/>
      </c>
    </row>
    <row r="116" spans="1:16">
      <c r="A116" s="1">
        <v>115</v>
      </c>
      <c r="B116" s="1" t="e">
        <f>INDEX(MouseList[],MATCH(SurvivalAnalysis[[#This Row],['#]],MouseList[Mouse '#],0),MATCH(SurvivalAnalysis[[#Headers],[Sort '#]],MouseList[#Headers],0))</f>
        <v>#N/A</v>
      </c>
      <c r="C116" s="1" t="str">
        <f>IF(MouseList[[#This Row],[Exclude?]]=TRUE,"Excluded",IF(MouseList[[#This Row],[Group]]="","",MouseList[[#This Row],[Group]]))</f>
        <v/>
      </c>
      <c r="D116" s="128" t="str">
        <f>IF(SurvivalAnalysis[[#This Row],[Group]]="","",IF(MouseList[[#This Row],[Censored?]]=TRUE,"Yes","No"))</f>
        <v/>
      </c>
      <c r="E116" s="128" t="str">
        <f ca="1">IF(MouseList[[#This Row],[Exclude?]]=TRUE,"",IF(MouseList[[#This Row],[Initial BW]]="","",IF(MouseList[[#This Row],[Date of death]]="",TODAY()-'Basic Information'!$W$20,MouseList[[#This Row],[Date of death]]-'Basic Information'!$W$20)))</f>
        <v/>
      </c>
      <c r="F116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116" s="128" t="str">
        <f>IF(SurvivalAnalysis[[#This Row],[Group]]="A",IF(MouseList[[#This Row],[Date of death]]&gt;0,IF(MouseList[[#This Row],[Censored?]]=TRUE,0,1),0),"")</f>
        <v/>
      </c>
      <c r="H116" s="128" t="str">
        <f>IF(SurvivalAnalysis[[#This Row],[Group]]="B",IF(MouseList[[#This Row],[Date of death]]&gt;0,IF(MouseList[[#This Row],[Censored?]]=TRUE,0,1),0),"")</f>
        <v/>
      </c>
      <c r="I116" s="128" t="str">
        <f>IF(SurvivalAnalysis[[#This Row],[Group]]="C",IF(MouseList[[#This Row],[Date of death]]&gt;0,IF(MouseList[[#This Row],[Censored?]]=TRUE,0,1),0),"")</f>
        <v/>
      </c>
      <c r="J116" s="128" t="str">
        <f>IF(SurvivalAnalysis[[#This Row],[Group]]="D",IF(MouseList[[#This Row],[Date of death]]&gt;0,IF(MouseList[[#This Row],[Censored?]]=TRUE,0,1),0),"")</f>
        <v/>
      </c>
      <c r="K116" s="128" t="str">
        <f>IF(SurvivalAnalysis[[#This Row],[Group]]="E",IF(MouseList[[#This Row],[Date of death]]&gt;0,IF(MouseList[[#This Row],[Censored?]]=TRUE,0,1),0),"")</f>
        <v/>
      </c>
      <c r="L116" s="128" t="str">
        <f>IF(SurvivalAnalysis[[#This Row],[Group]]="F",IF(MouseList[[#This Row],[Date of death]]&gt;0,IF(MouseList[[#This Row],[Censored?]]=TRUE,0,1),0),"")</f>
        <v/>
      </c>
      <c r="M116" s="128" t="str">
        <f>IF(SurvivalAnalysis[[#This Row],[Group]]="G",IF(MouseList[[#This Row],[Date of death]]&gt;0,IF(MouseList[[#This Row],[Censored?]]=TRUE,0,1),0),"")</f>
        <v/>
      </c>
      <c r="N116" s="128" t="str">
        <f>IF(SurvivalAnalysis[[#This Row],[Group]]="H",IF(MouseList[[#This Row],[Date of death]]&gt;0,IF(MouseList[[#This Row],[Censored?]]=TRUE,0,1),0),"")</f>
        <v/>
      </c>
      <c r="O116" s="128" t="str">
        <f>IF(SurvivalAnalysis[[#This Row],[Group]]="I",IF(MouseList[[#This Row],[Date of death]]&gt;0,IF(MouseList[[#This Row],[Censored?]]=TRUE,0,1),0),"")</f>
        <v/>
      </c>
      <c r="P116" s="128" t="str">
        <f>IF(SurvivalAnalysis[[#This Row],[Group]]="J",IF(MouseList[[#This Row],[Date of death]]&gt;0,IF(MouseList[[#This Row],[Censored?]]=TRUE,0,1),0),"")</f>
        <v/>
      </c>
    </row>
    <row r="117" spans="1:16">
      <c r="A117" s="1">
        <v>116</v>
      </c>
      <c r="B117" s="1" t="e">
        <f>INDEX(MouseList[],MATCH(SurvivalAnalysis[[#This Row],['#]],MouseList[Mouse '#],0),MATCH(SurvivalAnalysis[[#Headers],[Sort '#]],MouseList[#Headers],0))</f>
        <v>#N/A</v>
      </c>
      <c r="C117" s="1" t="str">
        <f>IF(MouseList[[#This Row],[Exclude?]]=TRUE,"Excluded",IF(MouseList[[#This Row],[Group]]="","",MouseList[[#This Row],[Group]]))</f>
        <v/>
      </c>
      <c r="D117" s="128" t="str">
        <f>IF(SurvivalAnalysis[[#This Row],[Group]]="","",IF(MouseList[[#This Row],[Censored?]]=TRUE,"Yes","No"))</f>
        <v/>
      </c>
      <c r="E117" s="128" t="str">
        <f ca="1">IF(MouseList[[#This Row],[Exclude?]]=TRUE,"",IF(MouseList[[#This Row],[Initial BW]]="","",IF(MouseList[[#This Row],[Date of death]]="",TODAY()-'Basic Information'!$W$20,MouseList[[#This Row],[Date of death]]-'Basic Information'!$W$20)))</f>
        <v/>
      </c>
      <c r="F117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117" s="128" t="str">
        <f>IF(SurvivalAnalysis[[#This Row],[Group]]="A",IF(MouseList[[#This Row],[Date of death]]&gt;0,IF(MouseList[[#This Row],[Censored?]]=TRUE,0,1),0),"")</f>
        <v/>
      </c>
      <c r="H117" s="128" t="str">
        <f>IF(SurvivalAnalysis[[#This Row],[Group]]="B",IF(MouseList[[#This Row],[Date of death]]&gt;0,IF(MouseList[[#This Row],[Censored?]]=TRUE,0,1),0),"")</f>
        <v/>
      </c>
      <c r="I117" s="128" t="str">
        <f>IF(SurvivalAnalysis[[#This Row],[Group]]="C",IF(MouseList[[#This Row],[Date of death]]&gt;0,IF(MouseList[[#This Row],[Censored?]]=TRUE,0,1),0),"")</f>
        <v/>
      </c>
      <c r="J117" s="128" t="str">
        <f>IF(SurvivalAnalysis[[#This Row],[Group]]="D",IF(MouseList[[#This Row],[Date of death]]&gt;0,IF(MouseList[[#This Row],[Censored?]]=TRUE,0,1),0),"")</f>
        <v/>
      </c>
      <c r="K117" s="128" t="str">
        <f>IF(SurvivalAnalysis[[#This Row],[Group]]="E",IF(MouseList[[#This Row],[Date of death]]&gt;0,IF(MouseList[[#This Row],[Censored?]]=TRUE,0,1),0),"")</f>
        <v/>
      </c>
      <c r="L117" s="128" t="str">
        <f>IF(SurvivalAnalysis[[#This Row],[Group]]="F",IF(MouseList[[#This Row],[Date of death]]&gt;0,IF(MouseList[[#This Row],[Censored?]]=TRUE,0,1),0),"")</f>
        <v/>
      </c>
      <c r="M117" s="128" t="str">
        <f>IF(SurvivalAnalysis[[#This Row],[Group]]="G",IF(MouseList[[#This Row],[Date of death]]&gt;0,IF(MouseList[[#This Row],[Censored?]]=TRUE,0,1),0),"")</f>
        <v/>
      </c>
      <c r="N117" s="128" t="str">
        <f>IF(SurvivalAnalysis[[#This Row],[Group]]="H",IF(MouseList[[#This Row],[Date of death]]&gt;0,IF(MouseList[[#This Row],[Censored?]]=TRUE,0,1),0),"")</f>
        <v/>
      </c>
      <c r="O117" s="128" t="str">
        <f>IF(SurvivalAnalysis[[#This Row],[Group]]="I",IF(MouseList[[#This Row],[Date of death]]&gt;0,IF(MouseList[[#This Row],[Censored?]]=TRUE,0,1),0),"")</f>
        <v/>
      </c>
      <c r="P117" s="128" t="str">
        <f>IF(SurvivalAnalysis[[#This Row],[Group]]="J",IF(MouseList[[#This Row],[Date of death]]&gt;0,IF(MouseList[[#This Row],[Censored?]]=TRUE,0,1),0),"")</f>
        <v/>
      </c>
    </row>
    <row r="118" spans="1:16">
      <c r="A118" s="1">
        <v>117</v>
      </c>
      <c r="B118" s="1" t="e">
        <f>INDEX(MouseList[],MATCH(SurvivalAnalysis[[#This Row],['#]],MouseList[Mouse '#],0),MATCH(SurvivalAnalysis[[#Headers],[Sort '#]],MouseList[#Headers],0))</f>
        <v>#N/A</v>
      </c>
      <c r="C118" s="1" t="str">
        <f>IF(MouseList[[#This Row],[Exclude?]]=TRUE,"Excluded",IF(MouseList[[#This Row],[Group]]="","",MouseList[[#This Row],[Group]]))</f>
        <v/>
      </c>
      <c r="D118" s="128" t="str">
        <f>IF(SurvivalAnalysis[[#This Row],[Group]]="","",IF(MouseList[[#This Row],[Censored?]]=TRUE,"Yes","No"))</f>
        <v/>
      </c>
      <c r="E118" s="128" t="str">
        <f ca="1">IF(MouseList[[#This Row],[Exclude?]]=TRUE,"",IF(MouseList[[#This Row],[Initial BW]]="","",IF(MouseList[[#This Row],[Date of death]]="",TODAY()-'Basic Information'!$W$20,MouseList[[#This Row],[Date of death]]-'Basic Information'!$W$20)))</f>
        <v/>
      </c>
      <c r="F118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118" s="128" t="str">
        <f>IF(SurvivalAnalysis[[#This Row],[Group]]="A",IF(MouseList[[#This Row],[Date of death]]&gt;0,IF(MouseList[[#This Row],[Censored?]]=TRUE,0,1),0),"")</f>
        <v/>
      </c>
      <c r="H118" s="128" t="str">
        <f>IF(SurvivalAnalysis[[#This Row],[Group]]="B",IF(MouseList[[#This Row],[Date of death]]&gt;0,IF(MouseList[[#This Row],[Censored?]]=TRUE,0,1),0),"")</f>
        <v/>
      </c>
      <c r="I118" s="128" t="str">
        <f>IF(SurvivalAnalysis[[#This Row],[Group]]="C",IF(MouseList[[#This Row],[Date of death]]&gt;0,IF(MouseList[[#This Row],[Censored?]]=TRUE,0,1),0),"")</f>
        <v/>
      </c>
      <c r="J118" s="128" t="str">
        <f>IF(SurvivalAnalysis[[#This Row],[Group]]="D",IF(MouseList[[#This Row],[Date of death]]&gt;0,IF(MouseList[[#This Row],[Censored?]]=TRUE,0,1),0),"")</f>
        <v/>
      </c>
      <c r="K118" s="128" t="str">
        <f>IF(SurvivalAnalysis[[#This Row],[Group]]="E",IF(MouseList[[#This Row],[Date of death]]&gt;0,IF(MouseList[[#This Row],[Censored?]]=TRUE,0,1),0),"")</f>
        <v/>
      </c>
      <c r="L118" s="128" t="str">
        <f>IF(SurvivalAnalysis[[#This Row],[Group]]="F",IF(MouseList[[#This Row],[Date of death]]&gt;0,IF(MouseList[[#This Row],[Censored?]]=TRUE,0,1),0),"")</f>
        <v/>
      </c>
      <c r="M118" s="128" t="str">
        <f>IF(SurvivalAnalysis[[#This Row],[Group]]="G",IF(MouseList[[#This Row],[Date of death]]&gt;0,IF(MouseList[[#This Row],[Censored?]]=TRUE,0,1),0),"")</f>
        <v/>
      </c>
      <c r="N118" s="128" t="str">
        <f>IF(SurvivalAnalysis[[#This Row],[Group]]="H",IF(MouseList[[#This Row],[Date of death]]&gt;0,IF(MouseList[[#This Row],[Censored?]]=TRUE,0,1),0),"")</f>
        <v/>
      </c>
      <c r="O118" s="128" t="str">
        <f>IF(SurvivalAnalysis[[#This Row],[Group]]="I",IF(MouseList[[#This Row],[Date of death]]&gt;0,IF(MouseList[[#This Row],[Censored?]]=TRUE,0,1),0),"")</f>
        <v/>
      </c>
      <c r="P118" s="128" t="str">
        <f>IF(SurvivalAnalysis[[#This Row],[Group]]="J",IF(MouseList[[#This Row],[Date of death]]&gt;0,IF(MouseList[[#This Row],[Censored?]]=TRUE,0,1),0),"")</f>
        <v/>
      </c>
    </row>
    <row r="119" spans="1:16">
      <c r="A119" s="1">
        <v>118</v>
      </c>
      <c r="B119" s="1" t="e">
        <f>INDEX(MouseList[],MATCH(SurvivalAnalysis[[#This Row],['#]],MouseList[Mouse '#],0),MATCH(SurvivalAnalysis[[#Headers],[Sort '#]],MouseList[#Headers],0))</f>
        <v>#N/A</v>
      </c>
      <c r="C119" s="1" t="str">
        <f>IF(MouseList[[#This Row],[Exclude?]]=TRUE,"Excluded",IF(MouseList[[#This Row],[Group]]="","",MouseList[[#This Row],[Group]]))</f>
        <v/>
      </c>
      <c r="D119" s="128" t="str">
        <f>IF(SurvivalAnalysis[[#This Row],[Group]]="","",IF(MouseList[[#This Row],[Censored?]]=TRUE,"Yes","No"))</f>
        <v/>
      </c>
      <c r="E119" s="128" t="str">
        <f ca="1">IF(MouseList[[#This Row],[Exclude?]]=TRUE,"",IF(MouseList[[#This Row],[Initial BW]]="","",IF(MouseList[[#This Row],[Date of death]]="",TODAY()-'Basic Information'!$W$20,MouseList[[#This Row],[Date of death]]-'Basic Information'!$W$20)))</f>
        <v/>
      </c>
      <c r="F119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119" s="128" t="str">
        <f>IF(SurvivalAnalysis[[#This Row],[Group]]="A",IF(MouseList[[#This Row],[Date of death]]&gt;0,IF(MouseList[[#This Row],[Censored?]]=TRUE,0,1),0),"")</f>
        <v/>
      </c>
      <c r="H119" s="128" t="str">
        <f>IF(SurvivalAnalysis[[#This Row],[Group]]="B",IF(MouseList[[#This Row],[Date of death]]&gt;0,IF(MouseList[[#This Row],[Censored?]]=TRUE,0,1),0),"")</f>
        <v/>
      </c>
      <c r="I119" s="128" t="str">
        <f>IF(SurvivalAnalysis[[#This Row],[Group]]="C",IF(MouseList[[#This Row],[Date of death]]&gt;0,IF(MouseList[[#This Row],[Censored?]]=TRUE,0,1),0),"")</f>
        <v/>
      </c>
      <c r="J119" s="128" t="str">
        <f>IF(SurvivalAnalysis[[#This Row],[Group]]="D",IF(MouseList[[#This Row],[Date of death]]&gt;0,IF(MouseList[[#This Row],[Censored?]]=TRUE,0,1),0),"")</f>
        <v/>
      </c>
      <c r="K119" s="128" t="str">
        <f>IF(SurvivalAnalysis[[#This Row],[Group]]="E",IF(MouseList[[#This Row],[Date of death]]&gt;0,IF(MouseList[[#This Row],[Censored?]]=TRUE,0,1),0),"")</f>
        <v/>
      </c>
      <c r="L119" s="128" t="str">
        <f>IF(SurvivalAnalysis[[#This Row],[Group]]="F",IF(MouseList[[#This Row],[Date of death]]&gt;0,IF(MouseList[[#This Row],[Censored?]]=TRUE,0,1),0),"")</f>
        <v/>
      </c>
      <c r="M119" s="128" t="str">
        <f>IF(SurvivalAnalysis[[#This Row],[Group]]="G",IF(MouseList[[#This Row],[Date of death]]&gt;0,IF(MouseList[[#This Row],[Censored?]]=TRUE,0,1),0),"")</f>
        <v/>
      </c>
      <c r="N119" s="128" t="str">
        <f>IF(SurvivalAnalysis[[#This Row],[Group]]="H",IF(MouseList[[#This Row],[Date of death]]&gt;0,IF(MouseList[[#This Row],[Censored?]]=TRUE,0,1),0),"")</f>
        <v/>
      </c>
      <c r="O119" s="128" t="str">
        <f>IF(SurvivalAnalysis[[#This Row],[Group]]="I",IF(MouseList[[#This Row],[Date of death]]&gt;0,IF(MouseList[[#This Row],[Censored?]]=TRUE,0,1),0),"")</f>
        <v/>
      </c>
      <c r="P119" s="128" t="str">
        <f>IF(SurvivalAnalysis[[#This Row],[Group]]="J",IF(MouseList[[#This Row],[Date of death]]&gt;0,IF(MouseList[[#This Row],[Censored?]]=TRUE,0,1),0),"")</f>
        <v/>
      </c>
    </row>
    <row r="120" spans="1:16">
      <c r="A120" s="1">
        <v>119</v>
      </c>
      <c r="B120" s="1" t="e">
        <f>INDEX(MouseList[],MATCH(SurvivalAnalysis[[#This Row],['#]],MouseList[Mouse '#],0),MATCH(SurvivalAnalysis[[#Headers],[Sort '#]],MouseList[#Headers],0))</f>
        <v>#N/A</v>
      </c>
      <c r="C120" s="1" t="str">
        <f>IF(MouseList[[#This Row],[Exclude?]]=TRUE,"Excluded",IF(MouseList[[#This Row],[Group]]="","",MouseList[[#This Row],[Group]]))</f>
        <v/>
      </c>
      <c r="D120" s="128" t="str">
        <f>IF(SurvivalAnalysis[[#This Row],[Group]]="","",IF(MouseList[[#This Row],[Censored?]]=TRUE,"Yes","No"))</f>
        <v/>
      </c>
      <c r="E120" s="128" t="str">
        <f ca="1">IF(MouseList[[#This Row],[Exclude?]]=TRUE,"",IF(MouseList[[#This Row],[Initial BW]]="","",IF(MouseList[[#This Row],[Date of death]]="",TODAY()-'Basic Information'!$W$20,MouseList[[#This Row],[Date of death]]-'Basic Information'!$W$20)))</f>
        <v/>
      </c>
      <c r="F120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120" s="128" t="str">
        <f>IF(SurvivalAnalysis[[#This Row],[Group]]="A",IF(MouseList[[#This Row],[Date of death]]&gt;0,IF(MouseList[[#This Row],[Censored?]]=TRUE,0,1),0),"")</f>
        <v/>
      </c>
      <c r="H120" s="128" t="str">
        <f>IF(SurvivalAnalysis[[#This Row],[Group]]="B",IF(MouseList[[#This Row],[Date of death]]&gt;0,IF(MouseList[[#This Row],[Censored?]]=TRUE,0,1),0),"")</f>
        <v/>
      </c>
      <c r="I120" s="128" t="str">
        <f>IF(SurvivalAnalysis[[#This Row],[Group]]="C",IF(MouseList[[#This Row],[Date of death]]&gt;0,IF(MouseList[[#This Row],[Censored?]]=TRUE,0,1),0),"")</f>
        <v/>
      </c>
      <c r="J120" s="128" t="str">
        <f>IF(SurvivalAnalysis[[#This Row],[Group]]="D",IF(MouseList[[#This Row],[Date of death]]&gt;0,IF(MouseList[[#This Row],[Censored?]]=TRUE,0,1),0),"")</f>
        <v/>
      </c>
      <c r="K120" s="128" t="str">
        <f>IF(SurvivalAnalysis[[#This Row],[Group]]="E",IF(MouseList[[#This Row],[Date of death]]&gt;0,IF(MouseList[[#This Row],[Censored?]]=TRUE,0,1),0),"")</f>
        <v/>
      </c>
      <c r="L120" s="128" t="str">
        <f>IF(SurvivalAnalysis[[#This Row],[Group]]="F",IF(MouseList[[#This Row],[Date of death]]&gt;0,IF(MouseList[[#This Row],[Censored?]]=TRUE,0,1),0),"")</f>
        <v/>
      </c>
      <c r="M120" s="128" t="str">
        <f>IF(SurvivalAnalysis[[#This Row],[Group]]="G",IF(MouseList[[#This Row],[Date of death]]&gt;0,IF(MouseList[[#This Row],[Censored?]]=TRUE,0,1),0),"")</f>
        <v/>
      </c>
      <c r="N120" s="128" t="str">
        <f>IF(SurvivalAnalysis[[#This Row],[Group]]="H",IF(MouseList[[#This Row],[Date of death]]&gt;0,IF(MouseList[[#This Row],[Censored?]]=TRUE,0,1),0),"")</f>
        <v/>
      </c>
      <c r="O120" s="128" t="str">
        <f>IF(SurvivalAnalysis[[#This Row],[Group]]="I",IF(MouseList[[#This Row],[Date of death]]&gt;0,IF(MouseList[[#This Row],[Censored?]]=TRUE,0,1),0),"")</f>
        <v/>
      </c>
      <c r="P120" s="128" t="str">
        <f>IF(SurvivalAnalysis[[#This Row],[Group]]="J",IF(MouseList[[#This Row],[Date of death]]&gt;0,IF(MouseList[[#This Row],[Censored?]]=TRUE,0,1),0),"")</f>
        <v/>
      </c>
    </row>
    <row r="121" spans="1:16">
      <c r="A121" s="1">
        <v>120</v>
      </c>
      <c r="B121" s="1" t="e">
        <f>INDEX(MouseList[],MATCH(SurvivalAnalysis[[#This Row],['#]],MouseList[Mouse '#],0),MATCH(SurvivalAnalysis[[#Headers],[Sort '#]],MouseList[#Headers],0))</f>
        <v>#N/A</v>
      </c>
      <c r="C121" s="1" t="str">
        <f>IF(MouseList[[#This Row],[Exclude?]]=TRUE,"Excluded",IF(MouseList[[#This Row],[Group]]="","",MouseList[[#This Row],[Group]]))</f>
        <v/>
      </c>
      <c r="D121" s="128" t="str">
        <f>IF(SurvivalAnalysis[[#This Row],[Group]]="","",IF(MouseList[[#This Row],[Censored?]]=TRUE,"Yes","No"))</f>
        <v/>
      </c>
      <c r="E121" s="128" t="str">
        <f ca="1">IF(MouseList[[#This Row],[Exclude?]]=TRUE,"",IF(MouseList[[#This Row],[Initial BW]]="","",IF(MouseList[[#This Row],[Date of death]]="",TODAY()-'Basic Information'!$W$20,MouseList[[#This Row],[Date of death]]-'Basic Information'!$W$20)))</f>
        <v/>
      </c>
      <c r="F121" s="1" t="str">
        <f ca="1">IF(MouseList[[#This Row],[Exclude?]]=TRUE,"",IF(MouseList[[#This Row],[Tx starts]]="","",IF(MouseList[[#This Row],[Date of death]]="",TODAY()-MouseList[[#This Row],[Tx starts]],MouseList[[#This Row],[Date of death]]-MouseList[[#This Row],[Tx starts]])))</f>
        <v/>
      </c>
      <c r="G121" s="128" t="str">
        <f>IF(SurvivalAnalysis[[#This Row],[Group]]="A",IF(MouseList[[#This Row],[Date of death]]&gt;0,IF(MouseList[[#This Row],[Censored?]]=TRUE,0,1),0),"")</f>
        <v/>
      </c>
      <c r="H121" s="128" t="str">
        <f>IF(SurvivalAnalysis[[#This Row],[Group]]="B",IF(MouseList[[#This Row],[Date of death]]&gt;0,IF(MouseList[[#This Row],[Censored?]]=TRUE,0,1),0),"")</f>
        <v/>
      </c>
      <c r="I121" s="128" t="str">
        <f>IF(SurvivalAnalysis[[#This Row],[Group]]="C",IF(MouseList[[#This Row],[Date of death]]&gt;0,IF(MouseList[[#This Row],[Censored?]]=TRUE,0,1),0),"")</f>
        <v/>
      </c>
      <c r="J121" s="128" t="str">
        <f>IF(SurvivalAnalysis[[#This Row],[Group]]="D",IF(MouseList[[#This Row],[Date of death]]&gt;0,IF(MouseList[[#This Row],[Censored?]]=TRUE,0,1),0),"")</f>
        <v/>
      </c>
      <c r="K121" s="128" t="str">
        <f>IF(SurvivalAnalysis[[#This Row],[Group]]="E",IF(MouseList[[#This Row],[Date of death]]&gt;0,IF(MouseList[[#This Row],[Censored?]]=TRUE,0,1),0),"")</f>
        <v/>
      </c>
      <c r="L121" s="128" t="str">
        <f>IF(SurvivalAnalysis[[#This Row],[Group]]="F",IF(MouseList[[#This Row],[Date of death]]&gt;0,IF(MouseList[[#This Row],[Censored?]]=TRUE,0,1),0),"")</f>
        <v/>
      </c>
      <c r="M121" s="128" t="str">
        <f>IF(SurvivalAnalysis[[#This Row],[Group]]="G",IF(MouseList[[#This Row],[Date of death]]&gt;0,IF(MouseList[[#This Row],[Censored?]]=TRUE,0,1),0),"")</f>
        <v/>
      </c>
      <c r="N121" s="128" t="str">
        <f>IF(SurvivalAnalysis[[#This Row],[Group]]="H",IF(MouseList[[#This Row],[Date of death]]&gt;0,IF(MouseList[[#This Row],[Censored?]]=TRUE,0,1),0),"")</f>
        <v/>
      </c>
      <c r="O121" s="128" t="str">
        <f>IF(SurvivalAnalysis[[#This Row],[Group]]="I",IF(MouseList[[#This Row],[Date of death]]&gt;0,IF(MouseList[[#This Row],[Censored?]]=TRUE,0,1),0),"")</f>
        <v/>
      </c>
      <c r="P121" s="128" t="str">
        <f>IF(SurvivalAnalysis[[#This Row],[Group]]="J",IF(MouseList[[#This Row],[Date of death]]&gt;0,IF(MouseList[[#This Row],[Censored?]]=TRUE,0,1),0),"")</f>
        <v/>
      </c>
    </row>
  </sheetData>
  <sheetProtection sheet="1" objects="1" scenarios="1"/>
  <mergeCells count="2">
    <mergeCell ref="S13:U14"/>
    <mergeCell ref="S15:U15"/>
  </mergeCells>
  <phoneticPr fontId="3"/>
  <pageMargins left="0.7" right="0.7" top="0.75" bottom="0.75" header="0.3" footer="0.3"/>
  <pageSetup orientation="portrait" horizontalDpi="4294967293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Q124"/>
  <sheetViews>
    <sheetView zoomScale="78" zoomScaleNormal="78" workbookViewId="0">
      <pane xSplit="1" topLeftCell="B1" activePane="topRight" state="frozen"/>
      <selection pane="topRight" activeCell="E28" sqref="E28"/>
    </sheetView>
  </sheetViews>
  <sheetFormatPr defaultColWidth="4.5703125" defaultRowHeight="12"/>
  <cols>
    <col min="1" max="1" width="27.5703125" style="14" bestFit="1" customWidth="1"/>
    <col min="2" max="2" width="5.140625" style="14" bestFit="1" customWidth="1"/>
    <col min="3" max="3" width="5.28515625" style="14" bestFit="1" customWidth="1"/>
    <col min="4" max="4" width="7" style="14" bestFit="1" customWidth="1"/>
    <col min="5" max="123" width="4.85546875" style="14" customWidth="1"/>
    <col min="124" max="124" width="4.5703125" style="14"/>
    <col min="125" max="125" width="5.140625" style="14" bestFit="1" customWidth="1"/>
    <col min="126" max="126" width="5.28515625" style="14" bestFit="1" customWidth="1"/>
    <col min="127" max="127" width="7" style="14" bestFit="1" customWidth="1"/>
    <col min="128" max="173" width="4.85546875" style="14" customWidth="1"/>
    <col min="174" max="16384" width="4.5703125" style="14"/>
  </cols>
  <sheetData>
    <row r="1" spans="1:173" s="162" customFormat="1" ht="15.75">
      <c r="A1" s="221" t="s">
        <v>277</v>
      </c>
      <c r="B1" s="387" t="str">
        <f>'Basic Information'!G1</f>
        <v>Group</v>
      </c>
      <c r="C1" s="387"/>
      <c r="D1" s="162">
        <f>IFERROR(INDEX(MouseList[],MATCH(TV!D$2,MouseList[Mouse '#],0),MATCH(TV!$B$1,MouseList[#Headers],0)),"")</f>
        <v>0</v>
      </c>
      <c r="E1" s="162">
        <f>IFERROR(INDEX(MouseList[],MATCH(TV!E$2,MouseList[Mouse '#],0),MATCH(TV!$B$1,MouseList[#Headers],0)),"")</f>
        <v>0</v>
      </c>
      <c r="F1" s="162">
        <f>IFERROR(INDEX(MouseList[],MATCH(TV!F$2,MouseList[Mouse '#],0),MATCH(TV!$B$1,MouseList[#Headers],0)),"")</f>
        <v>0</v>
      </c>
      <c r="G1" s="162">
        <f>IFERROR(INDEX(MouseList[],MATCH(TV!G$2,MouseList[Mouse '#],0),MATCH(TV!$B$1,MouseList[#Headers],0)),"")</f>
        <v>0</v>
      </c>
      <c r="H1" s="162">
        <f>IFERROR(INDEX(MouseList[],MATCH(TV!H$2,MouseList[Mouse '#],0),MATCH(TV!$B$1,MouseList[#Headers],0)),"")</f>
        <v>0</v>
      </c>
      <c r="I1" s="162">
        <f>IFERROR(INDEX(MouseList[],MATCH(TV!I$2,MouseList[Mouse '#],0),MATCH(TV!$B$1,MouseList[#Headers],0)),"")</f>
        <v>0</v>
      </c>
      <c r="J1" s="162">
        <f>IFERROR(INDEX(MouseList[],MATCH(TV!J$2,MouseList[Mouse '#],0),MATCH(TV!$B$1,MouseList[#Headers],0)),"")</f>
        <v>0</v>
      </c>
      <c r="K1" s="162">
        <f>IFERROR(INDEX(MouseList[],MATCH(TV!K$2,MouseList[Mouse '#],0),MATCH(TV!$B$1,MouseList[#Headers],0)),"")</f>
        <v>0</v>
      </c>
      <c r="L1" s="162">
        <f>IFERROR(INDEX(MouseList[],MATCH(TV!L$2,MouseList[Mouse '#],0),MATCH(TV!$B$1,MouseList[#Headers],0)),"")</f>
        <v>0</v>
      </c>
      <c r="M1" s="162">
        <f>IFERROR(INDEX(MouseList[],MATCH(TV!M$2,MouseList[Mouse '#],0),MATCH(TV!$B$1,MouseList[#Headers],0)),"")</f>
        <v>0</v>
      </c>
      <c r="N1" s="162">
        <f>IFERROR(INDEX(MouseList[],MATCH(TV!N$2,MouseList[Mouse '#],0),MATCH(TV!$B$1,MouseList[#Headers],0)),"")</f>
        <v>0</v>
      </c>
      <c r="O1" s="162">
        <f>IFERROR(INDEX(MouseList[],MATCH(TV!O$2,MouseList[Mouse '#],0),MATCH(TV!$B$1,MouseList[#Headers],0)),"")</f>
        <v>0</v>
      </c>
      <c r="P1" s="162">
        <f>IFERROR(INDEX(MouseList[],MATCH(TV!P$2,MouseList[Mouse '#],0),MATCH(TV!$B$1,MouseList[#Headers],0)),"")</f>
        <v>0</v>
      </c>
      <c r="Q1" s="162">
        <f>IFERROR(INDEX(MouseList[],MATCH(TV!Q$2,MouseList[Mouse '#],0),MATCH(TV!$B$1,MouseList[#Headers],0)),"")</f>
        <v>0</v>
      </c>
      <c r="R1" s="162">
        <f>IFERROR(INDEX(MouseList[],MATCH(TV!R$2,MouseList[Mouse '#],0),MATCH(TV!$B$1,MouseList[#Headers],0)),"")</f>
        <v>0</v>
      </c>
      <c r="S1" s="162">
        <f>IFERROR(INDEX(MouseList[],MATCH(TV!S$2,MouseList[Mouse '#],0),MATCH(TV!$B$1,MouseList[#Headers],0)),"")</f>
        <v>0</v>
      </c>
      <c r="T1" s="162">
        <f>IFERROR(INDEX(MouseList[],MATCH(TV!T$2,MouseList[Mouse '#],0),MATCH(TV!$B$1,MouseList[#Headers],0)),"")</f>
        <v>0</v>
      </c>
      <c r="U1" s="162">
        <f>IFERROR(INDEX(MouseList[],MATCH(TV!U$2,MouseList[Mouse '#],0),MATCH(TV!$B$1,MouseList[#Headers],0)),"")</f>
        <v>0</v>
      </c>
      <c r="V1" s="162">
        <f>IFERROR(INDEX(MouseList[],MATCH(TV!V$2,MouseList[Mouse '#],0),MATCH(TV!$B$1,MouseList[#Headers],0)),"")</f>
        <v>0</v>
      </c>
      <c r="W1" s="162">
        <f>IFERROR(INDEX(MouseList[],MATCH(TV!W$2,MouseList[Mouse '#],0),MATCH(TV!$B$1,MouseList[#Headers],0)),"")</f>
        <v>0</v>
      </c>
      <c r="X1" s="162">
        <f>IFERROR(INDEX(MouseList[],MATCH(TV!X$2,MouseList[Mouse '#],0),MATCH(TV!$B$1,MouseList[#Headers],0)),"")</f>
        <v>0</v>
      </c>
      <c r="Y1" s="162">
        <f>IFERROR(INDEX(MouseList[],MATCH(TV!Y$2,MouseList[Mouse '#],0),MATCH(TV!$B$1,MouseList[#Headers],0)),"")</f>
        <v>0</v>
      </c>
      <c r="Z1" s="162">
        <f>IFERROR(INDEX(MouseList[],MATCH(TV!Z$2,MouseList[Mouse '#],0),MATCH(TV!$B$1,MouseList[#Headers],0)),"")</f>
        <v>0</v>
      </c>
      <c r="AA1" s="162">
        <f>IFERROR(INDEX(MouseList[],MATCH(TV!AA$2,MouseList[Mouse '#],0),MATCH(TV!$B$1,MouseList[#Headers],0)),"")</f>
        <v>0</v>
      </c>
      <c r="AB1" s="162">
        <f>IFERROR(INDEX(MouseList[],MATCH(TV!AB$2,MouseList[Mouse '#],0),MATCH(TV!$B$1,MouseList[#Headers],0)),"")</f>
        <v>0</v>
      </c>
      <c r="AC1" s="162">
        <f>IFERROR(INDEX(MouseList[],MATCH(TV!AC$2,MouseList[Mouse '#],0),MATCH(TV!$B$1,MouseList[#Headers],0)),"")</f>
        <v>0</v>
      </c>
      <c r="AD1" s="162">
        <f>IFERROR(INDEX(MouseList[],MATCH(TV!AD$2,MouseList[Mouse '#],0),MATCH(TV!$B$1,MouseList[#Headers],0)),"")</f>
        <v>0</v>
      </c>
      <c r="AE1" s="162">
        <f>IFERROR(INDEX(MouseList[],MATCH(TV!AE$2,MouseList[Mouse '#],0),MATCH(TV!$B$1,MouseList[#Headers],0)),"")</f>
        <v>0</v>
      </c>
      <c r="AF1" s="162">
        <f>IFERROR(INDEX(MouseList[],MATCH(TV!AF$2,MouseList[Mouse '#],0),MATCH(TV!$B$1,MouseList[#Headers],0)),"")</f>
        <v>0</v>
      </c>
      <c r="AG1" s="162">
        <f>IFERROR(INDEX(MouseList[],MATCH(TV!AG$2,MouseList[Mouse '#],0),MATCH(TV!$B$1,MouseList[#Headers],0)),"")</f>
        <v>0</v>
      </c>
      <c r="AH1" s="162">
        <f>IFERROR(INDEX(MouseList[],MATCH(TV!AH$2,MouseList[Mouse '#],0),MATCH(TV!$B$1,MouseList[#Headers],0)),"")</f>
        <v>0</v>
      </c>
      <c r="AI1" s="162">
        <f>IFERROR(INDEX(MouseList[],MATCH(TV!AI$2,MouseList[Mouse '#],0),MATCH(TV!$B$1,MouseList[#Headers],0)),"")</f>
        <v>0</v>
      </c>
      <c r="AJ1" s="162">
        <f>IFERROR(INDEX(MouseList[],MATCH(TV!AJ$2,MouseList[Mouse '#],0),MATCH(TV!$B$1,MouseList[#Headers],0)),"")</f>
        <v>0</v>
      </c>
      <c r="AK1" s="162">
        <f>IFERROR(INDEX(MouseList[],MATCH(TV!AK$2,MouseList[Mouse '#],0),MATCH(TV!$B$1,MouseList[#Headers],0)),"")</f>
        <v>0</v>
      </c>
      <c r="AL1" s="162">
        <f>IFERROR(INDEX(MouseList[],MATCH(TV!AL$2,MouseList[Mouse '#],0),MATCH(TV!$B$1,MouseList[#Headers],0)),"")</f>
        <v>0</v>
      </c>
      <c r="AM1" s="162">
        <f>IFERROR(INDEX(MouseList[],MATCH(TV!AM$2,MouseList[Mouse '#],0),MATCH(TV!$B$1,MouseList[#Headers],0)),"")</f>
        <v>0</v>
      </c>
      <c r="AN1" s="162">
        <f>IFERROR(INDEX(MouseList[],MATCH(TV!AN$2,MouseList[Mouse '#],0),MATCH(TV!$B$1,MouseList[#Headers],0)),"")</f>
        <v>0</v>
      </c>
      <c r="AO1" s="162">
        <f>IFERROR(INDEX(MouseList[],MATCH(TV!AO$2,MouseList[Mouse '#],0),MATCH(TV!$B$1,MouseList[#Headers],0)),"")</f>
        <v>0</v>
      </c>
      <c r="AP1" s="162">
        <f>IFERROR(INDEX(MouseList[],MATCH(TV!AP$2,MouseList[Mouse '#],0),MATCH(TV!$B$1,MouseList[#Headers],0)),"")</f>
        <v>0</v>
      </c>
      <c r="AQ1" s="162">
        <f>IFERROR(INDEX(MouseList[],MATCH(TV!AQ$2,MouseList[Mouse '#],0),MATCH(TV!$B$1,MouseList[#Headers],0)),"")</f>
        <v>0</v>
      </c>
      <c r="AR1" s="162">
        <f>IFERROR(INDEX(MouseList[],MATCH(TV!AR$2,MouseList[Mouse '#],0),MATCH(TV!$B$1,MouseList[#Headers],0)),"")</f>
        <v>0</v>
      </c>
      <c r="AS1" s="162">
        <f>IFERROR(INDEX(MouseList[],MATCH(TV!AS$2,MouseList[Mouse '#],0),MATCH(TV!$B$1,MouseList[#Headers],0)),"")</f>
        <v>0</v>
      </c>
      <c r="AT1" s="162">
        <f>IFERROR(INDEX(MouseList[],MATCH(TV!AT$2,MouseList[Mouse '#],0),MATCH(TV!$B$1,MouseList[#Headers],0)),"")</f>
        <v>0</v>
      </c>
      <c r="AU1" s="162">
        <f>IFERROR(INDEX(MouseList[],MATCH(TV!AU$2,MouseList[Mouse '#],0),MATCH(TV!$B$1,MouseList[#Headers],0)),"")</f>
        <v>0</v>
      </c>
      <c r="AV1" s="162">
        <f>IFERROR(INDEX(MouseList[],MATCH(TV!AV$2,MouseList[Mouse '#],0),MATCH(TV!$B$1,MouseList[#Headers],0)),"")</f>
        <v>0</v>
      </c>
      <c r="AW1" s="162">
        <f>IFERROR(INDEX(MouseList[],MATCH(TV!AW$2,MouseList[Mouse '#],0),MATCH(TV!$B$1,MouseList[#Headers],0)),"")</f>
        <v>0</v>
      </c>
      <c r="AX1" s="162">
        <f>IFERROR(INDEX(MouseList[],MATCH(TV!AX$2,MouseList[Mouse '#],0),MATCH(TV!$B$1,MouseList[#Headers],0)),"")</f>
        <v>0</v>
      </c>
      <c r="AY1" s="162">
        <f>IFERROR(INDEX(MouseList[],MATCH(TV!AY$2,MouseList[Mouse '#],0),MATCH(TV!$B$1,MouseList[#Headers],0)),"")</f>
        <v>0</v>
      </c>
      <c r="AZ1" s="162">
        <f>IFERROR(INDEX(MouseList[],MATCH(TV!AZ$2,MouseList[Mouse '#],0),MATCH(TV!$B$1,MouseList[#Headers],0)),"")</f>
        <v>0</v>
      </c>
      <c r="BA1" s="162">
        <f>IFERROR(INDEX(MouseList[],MATCH(TV!BA$2,MouseList[Mouse '#],0),MATCH(TV!$B$1,MouseList[#Headers],0)),"")</f>
        <v>0</v>
      </c>
      <c r="BB1" s="162">
        <f>IFERROR(INDEX(MouseList[],MATCH(TV!BB$2,MouseList[Mouse '#],0),MATCH(TV!$B$1,MouseList[#Headers],0)),"")</f>
        <v>0</v>
      </c>
      <c r="BC1" s="162">
        <f>IFERROR(INDEX(MouseList[],MATCH(TV!BC$2,MouseList[Mouse '#],0),MATCH(TV!$B$1,MouseList[#Headers],0)),"")</f>
        <v>0</v>
      </c>
      <c r="BD1" s="162">
        <f>IFERROR(INDEX(MouseList[],MATCH(TV!BD$2,MouseList[Mouse '#],0),MATCH(TV!$B$1,MouseList[#Headers],0)),"")</f>
        <v>0</v>
      </c>
      <c r="BE1" s="162">
        <f>IFERROR(INDEX(MouseList[],MATCH(TV!BE$2,MouseList[Mouse '#],0),MATCH(TV!$B$1,MouseList[#Headers],0)),"")</f>
        <v>0</v>
      </c>
      <c r="BF1" s="162">
        <f>IFERROR(INDEX(MouseList[],MATCH(TV!BF$2,MouseList[Mouse '#],0),MATCH(TV!$B$1,MouseList[#Headers],0)),"")</f>
        <v>0</v>
      </c>
      <c r="BG1" s="162">
        <f>IFERROR(INDEX(MouseList[],MATCH(TV!BG$2,MouseList[Mouse '#],0),MATCH(TV!$B$1,MouseList[#Headers],0)),"")</f>
        <v>0</v>
      </c>
      <c r="BH1" s="162">
        <f>IFERROR(INDEX(MouseList[],MATCH(TV!BH$2,MouseList[Mouse '#],0),MATCH(TV!$B$1,MouseList[#Headers],0)),"")</f>
        <v>0</v>
      </c>
      <c r="BI1" s="162">
        <f>IFERROR(INDEX(MouseList[],MATCH(TV!BI$2,MouseList[Mouse '#],0),MATCH(TV!$B$1,MouseList[#Headers],0)),"")</f>
        <v>0</v>
      </c>
      <c r="BJ1" s="162">
        <f>IFERROR(INDEX(MouseList[],MATCH(TV!BJ$2,MouseList[Mouse '#],0),MATCH(TV!$B$1,MouseList[#Headers],0)),"")</f>
        <v>0</v>
      </c>
      <c r="BK1" s="162">
        <f>IFERROR(INDEX(MouseList[],MATCH(TV!BK$2,MouseList[Mouse '#],0),MATCH(TV!$B$1,MouseList[#Headers],0)),"")</f>
        <v>0</v>
      </c>
      <c r="BL1" s="162" t="str">
        <f>IFERROR(INDEX(MouseList[],MATCH(TV!BL$2,MouseList[Mouse '#],0),MATCH(TV!$B$1,MouseList[#Headers],0)),"")</f>
        <v/>
      </c>
      <c r="BM1" s="162" t="str">
        <f>IFERROR(INDEX(MouseList[],MATCH(TV!BM$2,MouseList[Mouse '#],0),MATCH(TV!$B$1,MouseList[#Headers],0)),"")</f>
        <v/>
      </c>
      <c r="BN1" s="162" t="str">
        <f>IFERROR(INDEX(MouseList[],MATCH(TV!BN$2,MouseList[Mouse '#],0),MATCH(TV!$B$1,MouseList[#Headers],0)),"")</f>
        <v/>
      </c>
      <c r="BO1" s="162" t="str">
        <f>IFERROR(INDEX(MouseList[],MATCH(TV!BO$2,MouseList[Mouse '#],0),MATCH(TV!$B$1,MouseList[#Headers],0)),"")</f>
        <v/>
      </c>
      <c r="BP1" s="162" t="str">
        <f>IFERROR(INDEX(MouseList[],MATCH(TV!BP$2,MouseList[Mouse '#],0),MATCH(TV!$B$1,MouseList[#Headers],0)),"")</f>
        <v/>
      </c>
      <c r="BQ1" s="162" t="str">
        <f>IFERROR(INDEX(MouseList[],MATCH(TV!BQ$2,MouseList[Mouse '#],0),MATCH(TV!$B$1,MouseList[#Headers],0)),"")</f>
        <v/>
      </c>
      <c r="BR1" s="162" t="str">
        <f>IFERROR(INDEX(MouseList[],MATCH(TV!BR$2,MouseList[Mouse '#],0),MATCH(TV!$B$1,MouseList[#Headers],0)),"")</f>
        <v/>
      </c>
      <c r="BS1" s="162" t="str">
        <f>IFERROR(INDEX(MouseList[],MATCH(TV!BS$2,MouseList[Mouse '#],0),MATCH(TV!$B$1,MouseList[#Headers],0)),"")</f>
        <v/>
      </c>
      <c r="BT1" s="162" t="str">
        <f>IFERROR(INDEX(MouseList[],MATCH(TV!BT$2,MouseList[Mouse '#],0),MATCH(TV!$B$1,MouseList[#Headers],0)),"")</f>
        <v/>
      </c>
      <c r="BU1" s="162" t="str">
        <f>IFERROR(INDEX(MouseList[],MATCH(TV!BU$2,MouseList[Mouse '#],0),MATCH(TV!$B$1,MouseList[#Headers],0)),"")</f>
        <v/>
      </c>
      <c r="BV1" s="162" t="str">
        <f>IFERROR(INDEX(MouseList[],MATCH(TV!BV$2,MouseList[Mouse '#],0),MATCH(TV!$B$1,MouseList[#Headers],0)),"")</f>
        <v/>
      </c>
      <c r="BW1" s="162" t="str">
        <f>IFERROR(INDEX(MouseList[],MATCH(TV!BW$2,MouseList[Mouse '#],0),MATCH(TV!$B$1,MouseList[#Headers],0)),"")</f>
        <v/>
      </c>
      <c r="BX1" s="162" t="str">
        <f>IFERROR(INDEX(MouseList[],MATCH(TV!BX$2,MouseList[Mouse '#],0),MATCH(TV!$B$1,MouseList[#Headers],0)),"")</f>
        <v/>
      </c>
      <c r="BY1" s="162" t="str">
        <f>IFERROR(INDEX(MouseList[],MATCH(TV!BY$2,MouseList[Mouse '#],0),MATCH(TV!$B$1,MouseList[#Headers],0)),"")</f>
        <v/>
      </c>
      <c r="BZ1" s="162" t="str">
        <f>IFERROR(INDEX(MouseList[],MATCH(TV!BZ$2,MouseList[Mouse '#],0),MATCH(TV!$B$1,MouseList[#Headers],0)),"")</f>
        <v/>
      </c>
      <c r="CA1" s="162" t="str">
        <f>IFERROR(INDEX(MouseList[],MATCH(TV!CA$2,MouseList[Mouse '#],0),MATCH(TV!$B$1,MouseList[#Headers],0)),"")</f>
        <v/>
      </c>
      <c r="CB1" s="162" t="str">
        <f>IFERROR(INDEX(MouseList[],MATCH(TV!CB$2,MouseList[Mouse '#],0),MATCH(TV!$B$1,MouseList[#Headers],0)),"")</f>
        <v/>
      </c>
      <c r="CC1" s="162" t="str">
        <f>IFERROR(INDEX(MouseList[],MATCH(TV!CC$2,MouseList[Mouse '#],0),MATCH(TV!$B$1,MouseList[#Headers],0)),"")</f>
        <v/>
      </c>
      <c r="CD1" s="162" t="str">
        <f>IFERROR(INDEX(MouseList[],MATCH(TV!CD$2,MouseList[Mouse '#],0),MATCH(TV!$B$1,MouseList[#Headers],0)),"")</f>
        <v/>
      </c>
      <c r="CE1" s="162" t="str">
        <f>IFERROR(INDEX(MouseList[],MATCH(TV!CE$2,MouseList[Mouse '#],0),MATCH(TV!$B$1,MouseList[#Headers],0)),"")</f>
        <v/>
      </c>
      <c r="CF1" s="162" t="str">
        <f>IFERROR(INDEX(MouseList[],MATCH(TV!CF$2,MouseList[Mouse '#],0),MATCH(TV!$B$1,MouseList[#Headers],0)),"")</f>
        <v/>
      </c>
      <c r="CG1" s="162" t="str">
        <f>IFERROR(INDEX(MouseList[],MATCH(TV!CG$2,MouseList[Mouse '#],0),MATCH(TV!$B$1,MouseList[#Headers],0)),"")</f>
        <v/>
      </c>
      <c r="CH1" s="162" t="str">
        <f>IFERROR(INDEX(MouseList[],MATCH(TV!CH$2,MouseList[Mouse '#],0),MATCH(TV!$B$1,MouseList[#Headers],0)),"")</f>
        <v/>
      </c>
      <c r="CI1" s="162" t="str">
        <f>IFERROR(INDEX(MouseList[],MATCH(TV!CI$2,MouseList[Mouse '#],0),MATCH(TV!$B$1,MouseList[#Headers],0)),"")</f>
        <v/>
      </c>
      <c r="CJ1" s="162" t="str">
        <f>IFERROR(INDEX(MouseList[],MATCH(TV!CJ$2,MouseList[Mouse '#],0),MATCH(TV!$B$1,MouseList[#Headers],0)),"")</f>
        <v/>
      </c>
      <c r="CK1" s="162" t="str">
        <f>IFERROR(INDEX(MouseList[],MATCH(TV!CK$2,MouseList[Mouse '#],0),MATCH(TV!$B$1,MouseList[#Headers],0)),"")</f>
        <v/>
      </c>
      <c r="CL1" s="162" t="str">
        <f>IFERROR(INDEX(MouseList[],MATCH(TV!CL$2,MouseList[Mouse '#],0),MATCH(TV!$B$1,MouseList[#Headers],0)),"")</f>
        <v/>
      </c>
      <c r="CM1" s="162" t="str">
        <f>IFERROR(INDEX(MouseList[],MATCH(TV!CM$2,MouseList[Mouse '#],0),MATCH(TV!$B$1,MouseList[#Headers],0)),"")</f>
        <v/>
      </c>
      <c r="CN1" s="162" t="str">
        <f>IFERROR(INDEX(MouseList[],MATCH(TV!CN$2,MouseList[Mouse '#],0),MATCH(TV!$B$1,MouseList[#Headers],0)),"")</f>
        <v/>
      </c>
      <c r="CO1" s="162" t="str">
        <f>IFERROR(INDEX(MouseList[],MATCH(TV!CO$2,MouseList[Mouse '#],0),MATCH(TV!$B$1,MouseList[#Headers],0)),"")</f>
        <v/>
      </c>
      <c r="CP1" s="162" t="str">
        <f>IFERROR(INDEX(MouseList[],MATCH(TV!CP$2,MouseList[Mouse '#],0),MATCH(TV!$B$1,MouseList[#Headers],0)),"")</f>
        <v/>
      </c>
      <c r="CQ1" s="162" t="str">
        <f>IFERROR(INDEX(MouseList[],MATCH(TV!CQ$2,MouseList[Mouse '#],0),MATCH(TV!$B$1,MouseList[#Headers],0)),"")</f>
        <v/>
      </c>
      <c r="CR1" s="162" t="str">
        <f>IFERROR(INDEX(MouseList[],MATCH(TV!CR$2,MouseList[Mouse '#],0),MATCH(TV!$B$1,MouseList[#Headers],0)),"")</f>
        <v/>
      </c>
      <c r="CS1" s="162" t="str">
        <f>IFERROR(INDEX(MouseList[],MATCH(TV!CS$2,MouseList[Mouse '#],0),MATCH(TV!$B$1,MouseList[#Headers],0)),"")</f>
        <v/>
      </c>
      <c r="CT1" s="162" t="str">
        <f>IFERROR(INDEX(MouseList[],MATCH(TV!CT$2,MouseList[Mouse '#],0),MATCH(TV!$B$1,MouseList[#Headers],0)),"")</f>
        <v/>
      </c>
      <c r="CU1" s="162" t="str">
        <f>IFERROR(INDEX(MouseList[],MATCH(TV!CU$2,MouseList[Mouse '#],0),MATCH(TV!$B$1,MouseList[#Headers],0)),"")</f>
        <v/>
      </c>
      <c r="CV1" s="162" t="str">
        <f>IFERROR(INDEX(MouseList[],MATCH(TV!CV$2,MouseList[Mouse '#],0),MATCH(TV!$B$1,MouseList[#Headers],0)),"")</f>
        <v/>
      </c>
      <c r="CW1" s="162" t="str">
        <f>IFERROR(INDEX(MouseList[],MATCH(TV!CW$2,MouseList[Mouse '#],0),MATCH(TV!$B$1,MouseList[#Headers],0)),"")</f>
        <v/>
      </c>
      <c r="CX1" s="162" t="str">
        <f>IFERROR(INDEX(MouseList[],MATCH(TV!CX$2,MouseList[Mouse '#],0),MATCH(TV!$B$1,MouseList[#Headers],0)),"")</f>
        <v/>
      </c>
      <c r="CY1" s="162" t="str">
        <f>IFERROR(INDEX(MouseList[],MATCH(TV!CY$2,MouseList[Mouse '#],0),MATCH(TV!$B$1,MouseList[#Headers],0)),"")</f>
        <v/>
      </c>
      <c r="CZ1" s="162" t="str">
        <f>IFERROR(INDEX(MouseList[],MATCH(TV!CZ$2,MouseList[Mouse '#],0),MATCH(TV!$B$1,MouseList[#Headers],0)),"")</f>
        <v/>
      </c>
      <c r="DA1" s="162" t="str">
        <f>IFERROR(INDEX(MouseList[],MATCH(TV!DA$2,MouseList[Mouse '#],0),MATCH(TV!$B$1,MouseList[#Headers],0)),"")</f>
        <v/>
      </c>
      <c r="DB1" s="162" t="str">
        <f>IFERROR(INDEX(MouseList[],MATCH(TV!DB$2,MouseList[Mouse '#],0),MATCH(TV!$B$1,MouseList[#Headers],0)),"")</f>
        <v/>
      </c>
      <c r="DC1" s="162" t="str">
        <f>IFERROR(INDEX(MouseList[],MATCH(TV!DC$2,MouseList[Mouse '#],0),MATCH(TV!$B$1,MouseList[#Headers],0)),"")</f>
        <v/>
      </c>
      <c r="DD1" s="162" t="str">
        <f>IFERROR(INDEX(MouseList[],MATCH(TV!DD$2,MouseList[Mouse '#],0),MATCH(TV!$B$1,MouseList[#Headers],0)),"")</f>
        <v/>
      </c>
      <c r="DE1" s="162" t="str">
        <f>IFERROR(INDEX(MouseList[],MATCH(TV!DE$2,MouseList[Mouse '#],0),MATCH(TV!$B$1,MouseList[#Headers],0)),"")</f>
        <v/>
      </c>
      <c r="DF1" s="162" t="str">
        <f>IFERROR(INDEX(MouseList[],MATCH(TV!DF$2,MouseList[Mouse '#],0),MATCH(TV!$B$1,MouseList[#Headers],0)),"")</f>
        <v/>
      </c>
      <c r="DG1" s="162" t="str">
        <f>IFERROR(INDEX(MouseList[],MATCH(TV!DG$2,MouseList[Mouse '#],0),MATCH(TV!$B$1,MouseList[#Headers],0)),"")</f>
        <v/>
      </c>
      <c r="DH1" s="162" t="str">
        <f>IFERROR(INDEX(MouseList[],MATCH(TV!DH$2,MouseList[Mouse '#],0),MATCH(TV!$B$1,MouseList[#Headers],0)),"")</f>
        <v/>
      </c>
      <c r="DI1" s="162" t="str">
        <f>IFERROR(INDEX(MouseList[],MATCH(TV!DI$2,MouseList[Mouse '#],0),MATCH(TV!$B$1,MouseList[#Headers],0)),"")</f>
        <v/>
      </c>
      <c r="DJ1" s="162" t="str">
        <f>IFERROR(INDEX(MouseList[],MATCH(TV!DJ$2,MouseList[Mouse '#],0),MATCH(TV!$B$1,MouseList[#Headers],0)),"")</f>
        <v/>
      </c>
      <c r="DK1" s="162" t="str">
        <f>IFERROR(INDEX(MouseList[],MATCH(TV!DK$2,MouseList[Mouse '#],0),MATCH(TV!$B$1,MouseList[#Headers],0)),"")</f>
        <v/>
      </c>
      <c r="DL1" s="162" t="str">
        <f>IFERROR(INDEX(MouseList[],MATCH(TV!DL$2,MouseList[Mouse '#],0),MATCH(TV!$B$1,MouseList[#Headers],0)),"")</f>
        <v/>
      </c>
      <c r="DM1" s="162" t="str">
        <f>IFERROR(INDEX(MouseList[],MATCH(TV!DM$2,MouseList[Mouse '#],0),MATCH(TV!$B$1,MouseList[#Headers],0)),"")</f>
        <v/>
      </c>
      <c r="DN1" s="162" t="str">
        <f>IFERROR(INDEX(MouseList[],MATCH(TV!DN$2,MouseList[Mouse '#],0),MATCH(TV!$B$1,MouseList[#Headers],0)),"")</f>
        <v/>
      </c>
      <c r="DO1" s="162" t="str">
        <f>IFERROR(INDEX(MouseList[],MATCH(TV!DO$2,MouseList[Mouse '#],0),MATCH(TV!$B$1,MouseList[#Headers],0)),"")</f>
        <v/>
      </c>
      <c r="DP1" s="162" t="str">
        <f>IFERROR(INDEX(MouseList[],MATCH(TV!DP$2,MouseList[Mouse '#],0),MATCH(TV!$B$1,MouseList[#Headers],0)),"")</f>
        <v/>
      </c>
      <c r="DQ1" s="162" t="str">
        <f>IFERROR(INDEX(MouseList[],MATCH(TV!DQ$2,MouseList[Mouse '#],0),MATCH(TV!$B$1,MouseList[#Headers],0)),"")</f>
        <v/>
      </c>
      <c r="DR1" s="162" t="str">
        <f>IFERROR(INDEX(MouseList[],MATCH(TV!DR$2,MouseList[Mouse '#],0),MATCH(TV!$B$1,MouseList[#Headers],0)),"")</f>
        <v/>
      </c>
      <c r="DS1" s="162" t="str">
        <f>IFERROR(INDEX(MouseList[],MATCH(TV!DS$2,MouseList[Mouse '#],0),MATCH(TV!$B$1,MouseList[#Headers],0)),"")</f>
        <v/>
      </c>
      <c r="DU1" s="14"/>
      <c r="DV1" s="14"/>
      <c r="DW1" s="14"/>
      <c r="DX1" s="14" t="s">
        <v>271</v>
      </c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</row>
    <row r="2" spans="1:173" s="17" customFormat="1">
      <c r="A2" s="14"/>
      <c r="B2" s="388" t="str">
        <f>'Basic Information'!A1</f>
        <v>Mouse #</v>
      </c>
      <c r="C2" s="388"/>
      <c r="D2" s="17">
        <v>1</v>
      </c>
      <c r="E2" s="17">
        <v>2</v>
      </c>
      <c r="F2" s="17">
        <v>3</v>
      </c>
      <c r="G2" s="17">
        <v>4</v>
      </c>
      <c r="H2" s="17">
        <v>5</v>
      </c>
      <c r="I2" s="17">
        <v>6</v>
      </c>
      <c r="J2" s="17">
        <v>7</v>
      </c>
      <c r="K2" s="17">
        <v>8</v>
      </c>
      <c r="L2" s="17">
        <v>9</v>
      </c>
      <c r="M2" s="17">
        <v>10</v>
      </c>
      <c r="N2" s="17">
        <v>11</v>
      </c>
      <c r="O2" s="17">
        <v>12</v>
      </c>
      <c r="P2" s="17">
        <v>13</v>
      </c>
      <c r="Q2" s="17">
        <v>14</v>
      </c>
      <c r="R2" s="17">
        <v>15</v>
      </c>
      <c r="S2" s="17">
        <v>16</v>
      </c>
      <c r="T2" s="17">
        <v>17</v>
      </c>
      <c r="U2" s="17">
        <v>18</v>
      </c>
      <c r="V2" s="17">
        <v>19</v>
      </c>
      <c r="W2" s="17">
        <v>20</v>
      </c>
      <c r="X2" s="17">
        <v>21</v>
      </c>
      <c r="Y2" s="17">
        <v>22</v>
      </c>
      <c r="Z2" s="17">
        <v>23</v>
      </c>
      <c r="AA2" s="17">
        <v>24</v>
      </c>
      <c r="AB2" s="17">
        <v>25</v>
      </c>
      <c r="AC2" s="17">
        <v>26</v>
      </c>
      <c r="AD2" s="17">
        <v>27</v>
      </c>
      <c r="AE2" s="17">
        <v>28</v>
      </c>
      <c r="AF2" s="17">
        <v>29</v>
      </c>
      <c r="AG2" s="17">
        <v>30</v>
      </c>
      <c r="AH2" s="17">
        <v>31</v>
      </c>
      <c r="AI2" s="17">
        <v>32</v>
      </c>
      <c r="AJ2" s="17">
        <v>33</v>
      </c>
      <c r="AK2" s="17">
        <v>34</v>
      </c>
      <c r="AL2" s="17">
        <v>35</v>
      </c>
      <c r="AM2" s="17">
        <v>36</v>
      </c>
      <c r="AN2" s="17">
        <v>37</v>
      </c>
      <c r="AO2" s="17">
        <v>38</v>
      </c>
      <c r="AP2" s="17">
        <v>39</v>
      </c>
      <c r="AQ2" s="17">
        <v>40</v>
      </c>
      <c r="AR2" s="17">
        <v>41</v>
      </c>
      <c r="AS2" s="17">
        <v>42</v>
      </c>
      <c r="AT2" s="17">
        <v>43</v>
      </c>
      <c r="AU2" s="17">
        <v>44</v>
      </c>
      <c r="AV2" s="17">
        <v>45</v>
      </c>
      <c r="AW2" s="17">
        <v>46</v>
      </c>
      <c r="AX2" s="17">
        <v>47</v>
      </c>
      <c r="AY2" s="17">
        <v>48</v>
      </c>
      <c r="AZ2" s="17">
        <v>49</v>
      </c>
      <c r="BA2" s="17">
        <v>50</v>
      </c>
      <c r="BB2" s="17">
        <v>51</v>
      </c>
      <c r="BC2" s="17">
        <v>52</v>
      </c>
      <c r="BD2" s="17">
        <v>53</v>
      </c>
      <c r="BE2" s="17">
        <v>54</v>
      </c>
      <c r="BF2" s="17">
        <v>55</v>
      </c>
      <c r="BG2" s="17">
        <v>56</v>
      </c>
      <c r="BH2" s="17">
        <v>57</v>
      </c>
      <c r="BI2" s="17">
        <v>58</v>
      </c>
      <c r="BJ2" s="17">
        <v>59</v>
      </c>
      <c r="BK2" s="17">
        <v>60</v>
      </c>
      <c r="BL2" s="17">
        <v>61</v>
      </c>
      <c r="BM2" s="17">
        <v>62</v>
      </c>
      <c r="BN2" s="17">
        <v>63</v>
      </c>
      <c r="BO2" s="17">
        <v>64</v>
      </c>
      <c r="BP2" s="17">
        <v>65</v>
      </c>
      <c r="BQ2" s="17">
        <v>66</v>
      </c>
      <c r="BR2" s="17">
        <v>67</v>
      </c>
      <c r="BS2" s="17">
        <v>68</v>
      </c>
      <c r="BT2" s="17">
        <v>69</v>
      </c>
      <c r="BU2" s="17">
        <v>70</v>
      </c>
      <c r="BV2" s="17">
        <v>71</v>
      </c>
      <c r="BW2" s="17">
        <v>72</v>
      </c>
      <c r="BX2" s="17">
        <v>73</v>
      </c>
      <c r="BY2" s="17">
        <v>74</v>
      </c>
      <c r="BZ2" s="17">
        <v>75</v>
      </c>
      <c r="CA2" s="17">
        <v>76</v>
      </c>
      <c r="CB2" s="17">
        <v>77</v>
      </c>
      <c r="CC2" s="17">
        <v>78</v>
      </c>
      <c r="CD2" s="17">
        <v>79</v>
      </c>
      <c r="CE2" s="17">
        <v>80</v>
      </c>
      <c r="CF2" s="17">
        <v>81</v>
      </c>
      <c r="CG2" s="17">
        <v>82</v>
      </c>
      <c r="CH2" s="17">
        <v>83</v>
      </c>
      <c r="CI2" s="17">
        <v>84</v>
      </c>
      <c r="CJ2" s="17">
        <v>85</v>
      </c>
      <c r="CK2" s="17">
        <v>86</v>
      </c>
      <c r="CL2" s="17">
        <v>87</v>
      </c>
      <c r="CM2" s="17">
        <v>88</v>
      </c>
      <c r="CN2" s="17">
        <v>89</v>
      </c>
      <c r="CO2" s="17">
        <v>90</v>
      </c>
      <c r="CP2" s="17">
        <v>91</v>
      </c>
      <c r="CQ2" s="17">
        <v>92</v>
      </c>
      <c r="CR2" s="17">
        <v>93</v>
      </c>
      <c r="CS2" s="17">
        <v>94</v>
      </c>
      <c r="CT2" s="17">
        <v>95</v>
      </c>
      <c r="CU2" s="17">
        <v>96</v>
      </c>
      <c r="CV2" s="17">
        <v>97</v>
      </c>
      <c r="CW2" s="17">
        <v>98</v>
      </c>
      <c r="CX2" s="17">
        <v>99</v>
      </c>
      <c r="CY2" s="17">
        <v>100</v>
      </c>
      <c r="CZ2" s="17">
        <v>101</v>
      </c>
      <c r="DA2" s="17">
        <v>102</v>
      </c>
      <c r="DB2" s="17">
        <v>103</v>
      </c>
      <c r="DC2" s="17">
        <v>104</v>
      </c>
      <c r="DD2" s="17">
        <v>105</v>
      </c>
      <c r="DE2" s="17">
        <v>106</v>
      </c>
      <c r="DF2" s="17">
        <v>107</v>
      </c>
      <c r="DG2" s="17">
        <v>108</v>
      </c>
      <c r="DH2" s="17">
        <v>109</v>
      </c>
      <c r="DI2" s="17">
        <v>110</v>
      </c>
      <c r="DJ2" s="17">
        <v>111</v>
      </c>
      <c r="DK2" s="17">
        <v>112</v>
      </c>
      <c r="DL2" s="17">
        <v>113</v>
      </c>
      <c r="DM2" s="17">
        <v>114</v>
      </c>
      <c r="DN2" s="17">
        <v>115</v>
      </c>
      <c r="DO2" s="17">
        <v>116</v>
      </c>
      <c r="DP2" s="17">
        <v>117</v>
      </c>
      <c r="DQ2" s="17">
        <v>118</v>
      </c>
      <c r="DR2" s="17">
        <v>119</v>
      </c>
      <c r="DS2" s="17">
        <v>120</v>
      </c>
    </row>
    <row r="3" spans="1:173" s="17" customFormat="1">
      <c r="A3" s="114" t="s">
        <v>280</v>
      </c>
      <c r="B3" s="388" t="str">
        <f>'Basic Information'!R1</f>
        <v>Sort #</v>
      </c>
      <c r="C3" s="388"/>
      <c r="D3" s="162" t="str">
        <f>IFERROR(INDEX(MouseList[],MATCH(TV!D$2,MouseList[Mouse '#],0),MATCH(TV!$B$3,MouseList[#Headers],0)),"")</f>
        <v/>
      </c>
      <c r="E3" s="162" t="str">
        <f>IFERROR(INDEX(MouseList[],MATCH(TV!E$2,MouseList[Mouse '#],0),MATCH(TV!$B$3,MouseList[#Headers],0)),"")</f>
        <v/>
      </c>
      <c r="F3" s="162" t="str">
        <f>IFERROR(INDEX(MouseList[],MATCH(TV!F$2,MouseList[Mouse '#],0),MATCH(TV!$B$3,MouseList[#Headers],0)),"")</f>
        <v/>
      </c>
      <c r="G3" s="162" t="str">
        <f>IFERROR(INDEX(MouseList[],MATCH(TV!G$2,MouseList[Mouse '#],0),MATCH(TV!$B$3,MouseList[#Headers],0)),"")</f>
        <v/>
      </c>
      <c r="H3" s="162" t="str">
        <f>IFERROR(INDEX(MouseList[],MATCH(TV!H$2,MouseList[Mouse '#],0),MATCH(TV!$B$3,MouseList[#Headers],0)),"")</f>
        <v/>
      </c>
      <c r="I3" s="162" t="str">
        <f>IFERROR(INDEX(MouseList[],MATCH(TV!I$2,MouseList[Mouse '#],0),MATCH(TV!$B$3,MouseList[#Headers],0)),"")</f>
        <v/>
      </c>
      <c r="J3" s="162" t="str">
        <f>IFERROR(INDEX(MouseList[],MATCH(TV!J$2,MouseList[Mouse '#],0),MATCH(TV!$B$3,MouseList[#Headers],0)),"")</f>
        <v/>
      </c>
      <c r="K3" s="162" t="str">
        <f>IFERROR(INDEX(MouseList[],MATCH(TV!K$2,MouseList[Mouse '#],0),MATCH(TV!$B$3,MouseList[#Headers],0)),"")</f>
        <v/>
      </c>
      <c r="L3" s="162" t="str">
        <f>IFERROR(INDEX(MouseList[],MATCH(TV!L$2,MouseList[Mouse '#],0),MATCH(TV!$B$3,MouseList[#Headers],0)),"")</f>
        <v/>
      </c>
      <c r="M3" s="162" t="str">
        <f>IFERROR(INDEX(MouseList[],MATCH(TV!M$2,MouseList[Mouse '#],0),MATCH(TV!$B$3,MouseList[#Headers],0)),"")</f>
        <v/>
      </c>
      <c r="N3" s="162" t="str">
        <f>IFERROR(INDEX(MouseList[],MATCH(TV!N$2,MouseList[Mouse '#],0),MATCH(TV!$B$3,MouseList[#Headers],0)),"")</f>
        <v/>
      </c>
      <c r="O3" s="162" t="str">
        <f>IFERROR(INDEX(MouseList[],MATCH(TV!O$2,MouseList[Mouse '#],0),MATCH(TV!$B$3,MouseList[#Headers],0)),"")</f>
        <v/>
      </c>
      <c r="P3" s="162" t="str">
        <f>IFERROR(INDEX(MouseList[],MATCH(TV!P$2,MouseList[Mouse '#],0),MATCH(TV!$B$3,MouseList[#Headers],0)),"")</f>
        <v/>
      </c>
      <c r="Q3" s="162" t="str">
        <f>IFERROR(INDEX(MouseList[],MATCH(TV!Q$2,MouseList[Mouse '#],0),MATCH(TV!$B$3,MouseList[#Headers],0)),"")</f>
        <v/>
      </c>
      <c r="R3" s="162" t="str">
        <f>IFERROR(INDEX(MouseList[],MATCH(TV!R$2,MouseList[Mouse '#],0),MATCH(TV!$B$3,MouseList[#Headers],0)),"")</f>
        <v/>
      </c>
      <c r="S3" s="162" t="str">
        <f>IFERROR(INDEX(MouseList[],MATCH(TV!S$2,MouseList[Mouse '#],0),MATCH(TV!$B$3,MouseList[#Headers],0)),"")</f>
        <v/>
      </c>
      <c r="T3" s="162" t="str">
        <f>IFERROR(INDEX(MouseList[],MATCH(TV!T$2,MouseList[Mouse '#],0),MATCH(TV!$B$3,MouseList[#Headers],0)),"")</f>
        <v/>
      </c>
      <c r="U3" s="162" t="str">
        <f>IFERROR(INDEX(MouseList[],MATCH(TV!U$2,MouseList[Mouse '#],0),MATCH(TV!$B$3,MouseList[#Headers],0)),"")</f>
        <v/>
      </c>
      <c r="V3" s="162" t="str">
        <f>IFERROR(INDEX(MouseList[],MATCH(TV!V$2,MouseList[Mouse '#],0),MATCH(TV!$B$3,MouseList[#Headers],0)),"")</f>
        <v/>
      </c>
      <c r="W3" s="162" t="str">
        <f>IFERROR(INDEX(MouseList[],MATCH(TV!W$2,MouseList[Mouse '#],0),MATCH(TV!$B$3,MouseList[#Headers],0)),"")</f>
        <v/>
      </c>
      <c r="X3" s="162" t="str">
        <f>IFERROR(INDEX(MouseList[],MATCH(TV!X$2,MouseList[Mouse '#],0),MATCH(TV!$B$3,MouseList[#Headers],0)),"")</f>
        <v/>
      </c>
      <c r="Y3" s="162" t="str">
        <f>IFERROR(INDEX(MouseList[],MATCH(TV!Y$2,MouseList[Mouse '#],0),MATCH(TV!$B$3,MouseList[#Headers],0)),"")</f>
        <v/>
      </c>
      <c r="Z3" s="162" t="str">
        <f>IFERROR(INDEX(MouseList[],MATCH(TV!Z$2,MouseList[Mouse '#],0),MATCH(TV!$B$3,MouseList[#Headers],0)),"")</f>
        <v/>
      </c>
      <c r="AA3" s="162" t="str">
        <f>IFERROR(INDEX(MouseList[],MATCH(TV!AA$2,MouseList[Mouse '#],0),MATCH(TV!$B$3,MouseList[#Headers],0)),"")</f>
        <v/>
      </c>
      <c r="AB3" s="162" t="str">
        <f>IFERROR(INDEX(MouseList[],MATCH(TV!AB$2,MouseList[Mouse '#],0),MATCH(TV!$B$3,MouseList[#Headers],0)),"")</f>
        <v/>
      </c>
      <c r="AC3" s="162" t="str">
        <f>IFERROR(INDEX(MouseList[],MATCH(TV!AC$2,MouseList[Mouse '#],0),MATCH(TV!$B$3,MouseList[#Headers],0)),"")</f>
        <v/>
      </c>
      <c r="AD3" s="162" t="str">
        <f>IFERROR(INDEX(MouseList[],MATCH(TV!AD$2,MouseList[Mouse '#],0),MATCH(TV!$B$3,MouseList[#Headers],0)),"")</f>
        <v/>
      </c>
      <c r="AE3" s="162" t="str">
        <f>IFERROR(INDEX(MouseList[],MATCH(TV!AE$2,MouseList[Mouse '#],0),MATCH(TV!$B$3,MouseList[#Headers],0)),"")</f>
        <v/>
      </c>
      <c r="AF3" s="162" t="str">
        <f>IFERROR(INDEX(MouseList[],MATCH(TV!AF$2,MouseList[Mouse '#],0),MATCH(TV!$B$3,MouseList[#Headers],0)),"")</f>
        <v/>
      </c>
      <c r="AG3" s="162" t="str">
        <f>IFERROR(INDEX(MouseList[],MATCH(TV!AG$2,MouseList[Mouse '#],0),MATCH(TV!$B$3,MouseList[#Headers],0)),"")</f>
        <v/>
      </c>
      <c r="AH3" s="162" t="str">
        <f>IFERROR(INDEX(MouseList[],MATCH(TV!AH$2,MouseList[Mouse '#],0),MATCH(TV!$B$3,MouseList[#Headers],0)),"")</f>
        <v/>
      </c>
      <c r="AI3" s="162" t="str">
        <f>IFERROR(INDEX(MouseList[],MATCH(TV!AI$2,MouseList[Mouse '#],0),MATCH(TV!$B$3,MouseList[#Headers],0)),"")</f>
        <v/>
      </c>
      <c r="AJ3" s="162" t="str">
        <f>IFERROR(INDEX(MouseList[],MATCH(TV!AJ$2,MouseList[Mouse '#],0),MATCH(TV!$B$3,MouseList[#Headers],0)),"")</f>
        <v/>
      </c>
      <c r="AK3" s="162" t="str">
        <f>IFERROR(INDEX(MouseList[],MATCH(TV!AK$2,MouseList[Mouse '#],0),MATCH(TV!$B$3,MouseList[#Headers],0)),"")</f>
        <v/>
      </c>
      <c r="AL3" s="162" t="str">
        <f>IFERROR(INDEX(MouseList[],MATCH(TV!AL$2,MouseList[Mouse '#],0),MATCH(TV!$B$3,MouseList[#Headers],0)),"")</f>
        <v/>
      </c>
      <c r="AM3" s="162" t="str">
        <f>IFERROR(INDEX(MouseList[],MATCH(TV!AM$2,MouseList[Mouse '#],0),MATCH(TV!$B$3,MouseList[#Headers],0)),"")</f>
        <v/>
      </c>
      <c r="AN3" s="162" t="str">
        <f>IFERROR(INDEX(MouseList[],MATCH(TV!AN$2,MouseList[Mouse '#],0),MATCH(TV!$B$3,MouseList[#Headers],0)),"")</f>
        <v/>
      </c>
      <c r="AO3" s="162" t="str">
        <f>IFERROR(INDEX(MouseList[],MATCH(TV!AO$2,MouseList[Mouse '#],0),MATCH(TV!$B$3,MouseList[#Headers],0)),"")</f>
        <v/>
      </c>
      <c r="AP3" s="162" t="str">
        <f>IFERROR(INDEX(MouseList[],MATCH(TV!AP$2,MouseList[Mouse '#],0),MATCH(TV!$B$3,MouseList[#Headers],0)),"")</f>
        <v/>
      </c>
      <c r="AQ3" s="162" t="str">
        <f>IFERROR(INDEX(MouseList[],MATCH(TV!AQ$2,MouseList[Mouse '#],0),MATCH(TV!$B$3,MouseList[#Headers],0)),"")</f>
        <v/>
      </c>
      <c r="AR3" s="162" t="str">
        <f>IFERROR(INDEX(MouseList[],MATCH(TV!AR$2,MouseList[Mouse '#],0),MATCH(TV!$B$3,MouseList[#Headers],0)),"")</f>
        <v/>
      </c>
      <c r="AS3" s="162" t="str">
        <f>IFERROR(INDEX(MouseList[],MATCH(TV!AS$2,MouseList[Mouse '#],0),MATCH(TV!$B$3,MouseList[#Headers],0)),"")</f>
        <v/>
      </c>
      <c r="AT3" s="162" t="str">
        <f>IFERROR(INDEX(MouseList[],MATCH(TV!AT$2,MouseList[Mouse '#],0),MATCH(TV!$B$3,MouseList[#Headers],0)),"")</f>
        <v/>
      </c>
      <c r="AU3" s="162" t="str">
        <f>IFERROR(INDEX(MouseList[],MATCH(TV!AU$2,MouseList[Mouse '#],0),MATCH(TV!$B$3,MouseList[#Headers],0)),"")</f>
        <v/>
      </c>
      <c r="AV3" s="162" t="str">
        <f>IFERROR(INDEX(MouseList[],MATCH(TV!AV$2,MouseList[Mouse '#],0),MATCH(TV!$B$3,MouseList[#Headers],0)),"")</f>
        <v/>
      </c>
      <c r="AW3" s="162" t="str">
        <f>IFERROR(INDEX(MouseList[],MATCH(TV!AW$2,MouseList[Mouse '#],0),MATCH(TV!$B$3,MouseList[#Headers],0)),"")</f>
        <v/>
      </c>
      <c r="AX3" s="162" t="str">
        <f>IFERROR(INDEX(MouseList[],MATCH(TV!AX$2,MouseList[Mouse '#],0),MATCH(TV!$B$3,MouseList[#Headers],0)),"")</f>
        <v/>
      </c>
      <c r="AY3" s="162" t="str">
        <f>IFERROR(INDEX(MouseList[],MATCH(TV!AY$2,MouseList[Mouse '#],0),MATCH(TV!$B$3,MouseList[#Headers],0)),"")</f>
        <v/>
      </c>
      <c r="AZ3" s="162" t="str">
        <f>IFERROR(INDEX(MouseList[],MATCH(TV!AZ$2,MouseList[Mouse '#],0),MATCH(TV!$B$3,MouseList[#Headers],0)),"")</f>
        <v/>
      </c>
      <c r="BA3" s="162" t="str">
        <f>IFERROR(INDEX(MouseList[],MATCH(TV!BA$2,MouseList[Mouse '#],0),MATCH(TV!$B$3,MouseList[#Headers],0)),"")</f>
        <v/>
      </c>
      <c r="BB3" s="162" t="str">
        <f>IFERROR(INDEX(MouseList[],MATCH(TV!BB$2,MouseList[Mouse '#],0),MATCH(TV!$B$3,MouseList[#Headers],0)),"")</f>
        <v/>
      </c>
      <c r="BC3" s="162" t="str">
        <f>IFERROR(INDEX(MouseList[],MATCH(TV!BC$2,MouseList[Mouse '#],0),MATCH(TV!$B$3,MouseList[#Headers],0)),"")</f>
        <v/>
      </c>
      <c r="BD3" s="162" t="str">
        <f>IFERROR(INDEX(MouseList[],MATCH(TV!BD$2,MouseList[Mouse '#],0),MATCH(TV!$B$3,MouseList[#Headers],0)),"")</f>
        <v/>
      </c>
      <c r="BE3" s="162" t="str">
        <f>IFERROR(INDEX(MouseList[],MATCH(TV!BE$2,MouseList[Mouse '#],0),MATCH(TV!$B$3,MouseList[#Headers],0)),"")</f>
        <v/>
      </c>
      <c r="BF3" s="162" t="str">
        <f>IFERROR(INDEX(MouseList[],MATCH(TV!BF$2,MouseList[Mouse '#],0),MATCH(TV!$B$3,MouseList[#Headers],0)),"")</f>
        <v/>
      </c>
      <c r="BG3" s="162" t="str">
        <f>IFERROR(INDEX(MouseList[],MATCH(TV!BG$2,MouseList[Mouse '#],0),MATCH(TV!$B$3,MouseList[#Headers],0)),"")</f>
        <v/>
      </c>
      <c r="BH3" s="162" t="str">
        <f>IFERROR(INDEX(MouseList[],MATCH(TV!BH$2,MouseList[Mouse '#],0),MATCH(TV!$B$3,MouseList[#Headers],0)),"")</f>
        <v/>
      </c>
      <c r="BI3" s="162" t="str">
        <f>IFERROR(INDEX(MouseList[],MATCH(TV!BI$2,MouseList[Mouse '#],0),MATCH(TV!$B$3,MouseList[#Headers],0)),"")</f>
        <v/>
      </c>
      <c r="BJ3" s="162" t="str">
        <f>IFERROR(INDEX(MouseList[],MATCH(TV!BJ$2,MouseList[Mouse '#],0),MATCH(TV!$B$3,MouseList[#Headers],0)),"")</f>
        <v/>
      </c>
      <c r="BK3" s="162" t="str">
        <f>IFERROR(INDEX(MouseList[],MATCH(TV!BK$2,MouseList[Mouse '#],0),MATCH(TV!$B$3,MouseList[#Headers],0)),"")</f>
        <v/>
      </c>
      <c r="BL3" s="162" t="str">
        <f>IFERROR(INDEX(MouseList[],MATCH(TV!BL$2,MouseList[Mouse '#],0),MATCH(TV!$B$3,MouseList[#Headers],0)),"")</f>
        <v/>
      </c>
      <c r="BM3" s="162" t="str">
        <f>IFERROR(INDEX(MouseList[],MATCH(TV!BM$2,MouseList[Mouse '#],0),MATCH(TV!$B$3,MouseList[#Headers],0)),"")</f>
        <v/>
      </c>
      <c r="BN3" s="162" t="str">
        <f>IFERROR(INDEX(MouseList[],MATCH(TV!BN$2,MouseList[Mouse '#],0),MATCH(TV!$B$3,MouseList[#Headers],0)),"")</f>
        <v/>
      </c>
      <c r="BO3" s="162" t="str">
        <f>IFERROR(INDEX(MouseList[],MATCH(TV!BO$2,MouseList[Mouse '#],0),MATCH(TV!$B$3,MouseList[#Headers],0)),"")</f>
        <v/>
      </c>
      <c r="BP3" s="162" t="str">
        <f>IFERROR(INDEX(MouseList[],MATCH(TV!BP$2,MouseList[Mouse '#],0),MATCH(TV!$B$3,MouseList[#Headers],0)),"")</f>
        <v/>
      </c>
      <c r="BQ3" s="162" t="str">
        <f>IFERROR(INDEX(MouseList[],MATCH(TV!BQ$2,MouseList[Mouse '#],0),MATCH(TV!$B$3,MouseList[#Headers],0)),"")</f>
        <v/>
      </c>
      <c r="BR3" s="162" t="str">
        <f>IFERROR(INDEX(MouseList[],MATCH(TV!BR$2,MouseList[Mouse '#],0),MATCH(TV!$B$3,MouseList[#Headers],0)),"")</f>
        <v/>
      </c>
      <c r="BS3" s="162" t="str">
        <f>IFERROR(INDEX(MouseList[],MATCH(TV!BS$2,MouseList[Mouse '#],0),MATCH(TV!$B$3,MouseList[#Headers],0)),"")</f>
        <v/>
      </c>
      <c r="BT3" s="162" t="str">
        <f>IFERROR(INDEX(MouseList[],MATCH(TV!BT$2,MouseList[Mouse '#],0),MATCH(TV!$B$3,MouseList[#Headers],0)),"")</f>
        <v/>
      </c>
      <c r="BU3" s="162" t="str">
        <f>IFERROR(INDEX(MouseList[],MATCH(TV!BU$2,MouseList[Mouse '#],0),MATCH(TV!$B$3,MouseList[#Headers],0)),"")</f>
        <v/>
      </c>
      <c r="BV3" s="162" t="str">
        <f>IFERROR(INDEX(MouseList[],MATCH(TV!BV$2,MouseList[Mouse '#],0),MATCH(TV!$B$3,MouseList[#Headers],0)),"")</f>
        <v/>
      </c>
      <c r="BW3" s="162" t="str">
        <f>IFERROR(INDEX(MouseList[],MATCH(TV!BW$2,MouseList[Mouse '#],0),MATCH(TV!$B$3,MouseList[#Headers],0)),"")</f>
        <v/>
      </c>
      <c r="BX3" s="162" t="str">
        <f>IFERROR(INDEX(MouseList[],MATCH(TV!BX$2,MouseList[Mouse '#],0),MATCH(TV!$B$3,MouseList[#Headers],0)),"")</f>
        <v/>
      </c>
      <c r="BY3" s="162" t="str">
        <f>IFERROR(INDEX(MouseList[],MATCH(TV!BY$2,MouseList[Mouse '#],0),MATCH(TV!$B$3,MouseList[#Headers],0)),"")</f>
        <v/>
      </c>
      <c r="BZ3" s="162" t="str">
        <f>IFERROR(INDEX(MouseList[],MATCH(TV!BZ$2,MouseList[Mouse '#],0),MATCH(TV!$B$3,MouseList[#Headers],0)),"")</f>
        <v/>
      </c>
      <c r="CA3" s="162" t="str">
        <f>IFERROR(INDEX(MouseList[],MATCH(TV!CA$2,MouseList[Mouse '#],0),MATCH(TV!$B$3,MouseList[#Headers],0)),"")</f>
        <v/>
      </c>
      <c r="CB3" s="162" t="str">
        <f>IFERROR(INDEX(MouseList[],MATCH(TV!CB$2,MouseList[Mouse '#],0),MATCH(TV!$B$3,MouseList[#Headers],0)),"")</f>
        <v/>
      </c>
      <c r="CC3" s="162" t="str">
        <f>IFERROR(INDEX(MouseList[],MATCH(TV!CC$2,MouseList[Mouse '#],0),MATCH(TV!$B$3,MouseList[#Headers],0)),"")</f>
        <v/>
      </c>
      <c r="CD3" s="162" t="str">
        <f>IFERROR(INDEX(MouseList[],MATCH(TV!CD$2,MouseList[Mouse '#],0),MATCH(TV!$B$3,MouseList[#Headers],0)),"")</f>
        <v/>
      </c>
      <c r="CE3" s="162" t="str">
        <f>IFERROR(INDEX(MouseList[],MATCH(TV!CE$2,MouseList[Mouse '#],0),MATCH(TV!$B$3,MouseList[#Headers],0)),"")</f>
        <v/>
      </c>
      <c r="CF3" s="162" t="str">
        <f>IFERROR(INDEX(MouseList[],MATCH(TV!CF$2,MouseList[Mouse '#],0),MATCH(TV!$B$3,MouseList[#Headers],0)),"")</f>
        <v/>
      </c>
      <c r="CG3" s="162" t="str">
        <f>IFERROR(INDEX(MouseList[],MATCH(TV!CG$2,MouseList[Mouse '#],0),MATCH(TV!$B$3,MouseList[#Headers],0)),"")</f>
        <v/>
      </c>
      <c r="CH3" s="162" t="str">
        <f>IFERROR(INDEX(MouseList[],MATCH(TV!CH$2,MouseList[Mouse '#],0),MATCH(TV!$B$3,MouseList[#Headers],0)),"")</f>
        <v/>
      </c>
      <c r="CI3" s="162" t="str">
        <f>IFERROR(INDEX(MouseList[],MATCH(TV!CI$2,MouseList[Mouse '#],0),MATCH(TV!$B$3,MouseList[#Headers],0)),"")</f>
        <v/>
      </c>
      <c r="CJ3" s="162" t="str">
        <f>IFERROR(INDEX(MouseList[],MATCH(TV!CJ$2,MouseList[Mouse '#],0),MATCH(TV!$B$3,MouseList[#Headers],0)),"")</f>
        <v/>
      </c>
      <c r="CK3" s="162" t="str">
        <f>IFERROR(INDEX(MouseList[],MATCH(TV!CK$2,MouseList[Mouse '#],0),MATCH(TV!$B$3,MouseList[#Headers],0)),"")</f>
        <v/>
      </c>
      <c r="CL3" s="162" t="str">
        <f>IFERROR(INDEX(MouseList[],MATCH(TV!CL$2,MouseList[Mouse '#],0),MATCH(TV!$B$3,MouseList[#Headers],0)),"")</f>
        <v/>
      </c>
      <c r="CM3" s="162" t="str">
        <f>IFERROR(INDEX(MouseList[],MATCH(TV!CM$2,MouseList[Mouse '#],0),MATCH(TV!$B$3,MouseList[#Headers],0)),"")</f>
        <v/>
      </c>
      <c r="CN3" s="162" t="str">
        <f>IFERROR(INDEX(MouseList[],MATCH(TV!CN$2,MouseList[Mouse '#],0),MATCH(TV!$B$3,MouseList[#Headers],0)),"")</f>
        <v/>
      </c>
      <c r="CO3" s="162" t="str">
        <f>IFERROR(INDEX(MouseList[],MATCH(TV!CO$2,MouseList[Mouse '#],0),MATCH(TV!$B$3,MouseList[#Headers],0)),"")</f>
        <v/>
      </c>
      <c r="CP3" s="162" t="str">
        <f>IFERROR(INDEX(MouseList[],MATCH(TV!CP$2,MouseList[Mouse '#],0),MATCH(TV!$B$3,MouseList[#Headers],0)),"")</f>
        <v/>
      </c>
      <c r="CQ3" s="162" t="str">
        <f>IFERROR(INDEX(MouseList[],MATCH(TV!CQ$2,MouseList[Mouse '#],0),MATCH(TV!$B$3,MouseList[#Headers],0)),"")</f>
        <v/>
      </c>
      <c r="CR3" s="162" t="str">
        <f>IFERROR(INDEX(MouseList[],MATCH(TV!CR$2,MouseList[Mouse '#],0),MATCH(TV!$B$3,MouseList[#Headers],0)),"")</f>
        <v/>
      </c>
      <c r="CS3" s="162" t="str">
        <f>IFERROR(INDEX(MouseList[],MATCH(TV!CS$2,MouseList[Mouse '#],0),MATCH(TV!$B$3,MouseList[#Headers],0)),"")</f>
        <v/>
      </c>
      <c r="CT3" s="162" t="str">
        <f>IFERROR(INDEX(MouseList[],MATCH(TV!CT$2,MouseList[Mouse '#],0),MATCH(TV!$B$3,MouseList[#Headers],0)),"")</f>
        <v/>
      </c>
      <c r="CU3" s="162" t="str">
        <f>IFERROR(INDEX(MouseList[],MATCH(TV!CU$2,MouseList[Mouse '#],0),MATCH(TV!$B$3,MouseList[#Headers],0)),"")</f>
        <v/>
      </c>
      <c r="CV3" s="162" t="str">
        <f>IFERROR(INDEX(MouseList[],MATCH(TV!CV$2,MouseList[Mouse '#],0),MATCH(TV!$B$3,MouseList[#Headers],0)),"")</f>
        <v/>
      </c>
      <c r="CW3" s="162" t="str">
        <f>IFERROR(INDEX(MouseList[],MATCH(TV!CW$2,MouseList[Mouse '#],0),MATCH(TV!$B$3,MouseList[#Headers],0)),"")</f>
        <v/>
      </c>
      <c r="CX3" s="162" t="str">
        <f>IFERROR(INDEX(MouseList[],MATCH(TV!CX$2,MouseList[Mouse '#],0),MATCH(TV!$B$3,MouseList[#Headers],0)),"")</f>
        <v/>
      </c>
      <c r="CY3" s="162" t="str">
        <f>IFERROR(INDEX(MouseList[],MATCH(TV!CY$2,MouseList[Mouse '#],0),MATCH(TV!$B$3,MouseList[#Headers],0)),"")</f>
        <v/>
      </c>
      <c r="CZ3" s="162" t="str">
        <f>IFERROR(INDEX(MouseList[],MATCH(TV!CZ$2,MouseList[Mouse '#],0),MATCH(TV!$B$3,MouseList[#Headers],0)),"")</f>
        <v/>
      </c>
      <c r="DA3" s="162" t="str">
        <f>IFERROR(INDEX(MouseList[],MATCH(TV!DA$2,MouseList[Mouse '#],0),MATCH(TV!$B$3,MouseList[#Headers],0)),"")</f>
        <v/>
      </c>
      <c r="DB3" s="162" t="str">
        <f>IFERROR(INDEX(MouseList[],MATCH(TV!DB$2,MouseList[Mouse '#],0),MATCH(TV!$B$3,MouseList[#Headers],0)),"")</f>
        <v/>
      </c>
      <c r="DC3" s="162" t="str">
        <f>IFERROR(INDEX(MouseList[],MATCH(TV!DC$2,MouseList[Mouse '#],0),MATCH(TV!$B$3,MouseList[#Headers],0)),"")</f>
        <v/>
      </c>
      <c r="DD3" s="162" t="str">
        <f>IFERROR(INDEX(MouseList[],MATCH(TV!DD$2,MouseList[Mouse '#],0),MATCH(TV!$B$3,MouseList[#Headers],0)),"")</f>
        <v/>
      </c>
      <c r="DE3" s="162" t="str">
        <f>IFERROR(INDEX(MouseList[],MATCH(TV!DE$2,MouseList[Mouse '#],0),MATCH(TV!$B$3,MouseList[#Headers],0)),"")</f>
        <v/>
      </c>
      <c r="DF3" s="162" t="str">
        <f>IFERROR(INDEX(MouseList[],MATCH(TV!DF$2,MouseList[Mouse '#],0),MATCH(TV!$B$3,MouseList[#Headers],0)),"")</f>
        <v/>
      </c>
      <c r="DG3" s="162" t="str">
        <f>IFERROR(INDEX(MouseList[],MATCH(TV!DG$2,MouseList[Mouse '#],0),MATCH(TV!$B$3,MouseList[#Headers],0)),"")</f>
        <v/>
      </c>
      <c r="DH3" s="162" t="str">
        <f>IFERROR(INDEX(MouseList[],MATCH(TV!DH$2,MouseList[Mouse '#],0),MATCH(TV!$B$3,MouseList[#Headers],0)),"")</f>
        <v/>
      </c>
      <c r="DI3" s="162" t="str">
        <f>IFERROR(INDEX(MouseList[],MATCH(TV!DI$2,MouseList[Mouse '#],0),MATCH(TV!$B$3,MouseList[#Headers],0)),"")</f>
        <v/>
      </c>
      <c r="DJ3" s="162" t="str">
        <f>IFERROR(INDEX(MouseList[],MATCH(TV!DJ$2,MouseList[Mouse '#],0),MATCH(TV!$B$3,MouseList[#Headers],0)),"")</f>
        <v/>
      </c>
      <c r="DK3" s="162" t="str">
        <f>IFERROR(INDEX(MouseList[],MATCH(TV!DK$2,MouseList[Mouse '#],0),MATCH(TV!$B$3,MouseList[#Headers],0)),"")</f>
        <v/>
      </c>
      <c r="DL3" s="162" t="str">
        <f>IFERROR(INDEX(MouseList[],MATCH(TV!DL$2,MouseList[Mouse '#],0),MATCH(TV!$B$3,MouseList[#Headers],0)),"")</f>
        <v/>
      </c>
      <c r="DM3" s="162" t="str">
        <f>IFERROR(INDEX(MouseList[],MATCH(TV!DM$2,MouseList[Mouse '#],0),MATCH(TV!$B$3,MouseList[#Headers],0)),"")</f>
        <v/>
      </c>
      <c r="DN3" s="162" t="str">
        <f>IFERROR(INDEX(MouseList[],MATCH(TV!DN$2,MouseList[Mouse '#],0),MATCH(TV!$B$3,MouseList[#Headers],0)),"")</f>
        <v/>
      </c>
      <c r="DO3" s="162" t="str">
        <f>IFERROR(INDEX(MouseList[],MATCH(TV!DO$2,MouseList[Mouse '#],0),MATCH(TV!$B$3,MouseList[#Headers],0)),"")</f>
        <v/>
      </c>
      <c r="DP3" s="162" t="str">
        <f>IFERROR(INDEX(MouseList[],MATCH(TV!DP$2,MouseList[Mouse '#],0),MATCH(TV!$B$3,MouseList[#Headers],0)),"")</f>
        <v/>
      </c>
      <c r="DQ3" s="162" t="str">
        <f>IFERROR(INDEX(MouseList[],MATCH(TV!DQ$2,MouseList[Mouse '#],0),MATCH(TV!$B$3,MouseList[#Headers],0)),"")</f>
        <v/>
      </c>
      <c r="DR3" s="162" t="str">
        <f>IFERROR(INDEX(MouseList[],MATCH(TV!DR$2,MouseList[Mouse '#],0),MATCH(TV!$B$3,MouseList[#Headers],0)),"")</f>
        <v/>
      </c>
      <c r="DS3" s="162" t="str">
        <f>IFERROR(INDEX(MouseList[],MATCH(TV!DS$2,MouseList[Mouse '#],0),MATCH(TV!$B$3,MouseList[#Headers],0)),"")</f>
        <v/>
      </c>
    </row>
    <row r="4" spans="1:173">
      <c r="A4" s="227" t="s">
        <v>281</v>
      </c>
      <c r="B4" s="14" t="s">
        <v>121</v>
      </c>
      <c r="C4" s="14" t="s">
        <v>1</v>
      </c>
      <c r="D4" s="14" t="s">
        <v>60</v>
      </c>
      <c r="E4" s="14" t="s">
        <v>61</v>
      </c>
      <c r="F4" s="14" t="s">
        <v>20</v>
      </c>
      <c r="G4" s="14" t="s">
        <v>62</v>
      </c>
      <c r="H4" s="14" t="s">
        <v>63</v>
      </c>
      <c r="I4" s="14" t="s">
        <v>21</v>
      </c>
      <c r="J4" s="14" t="s">
        <v>64</v>
      </c>
      <c r="K4" s="14" t="s">
        <v>22</v>
      </c>
      <c r="L4" s="14" t="s">
        <v>65</v>
      </c>
      <c r="M4" s="14" t="s">
        <v>66</v>
      </c>
      <c r="N4" s="14" t="s">
        <v>67</v>
      </c>
      <c r="O4" s="14" t="s">
        <v>23</v>
      </c>
      <c r="P4" s="14" t="s">
        <v>68</v>
      </c>
      <c r="Q4" s="14" t="s">
        <v>24</v>
      </c>
      <c r="R4" s="14" t="s">
        <v>25</v>
      </c>
      <c r="S4" s="14" t="s">
        <v>69</v>
      </c>
      <c r="T4" s="14" t="s">
        <v>70</v>
      </c>
      <c r="U4" s="14" t="s">
        <v>71</v>
      </c>
      <c r="V4" s="14" t="s">
        <v>26</v>
      </c>
      <c r="W4" s="14" t="s">
        <v>72</v>
      </c>
      <c r="X4" s="14" t="s">
        <v>73</v>
      </c>
      <c r="Y4" s="14" t="s">
        <v>27</v>
      </c>
      <c r="Z4" s="14" t="s">
        <v>74</v>
      </c>
      <c r="AA4" s="14" t="s">
        <v>75</v>
      </c>
      <c r="AB4" s="14" t="s">
        <v>76</v>
      </c>
      <c r="AC4" s="14" t="s">
        <v>77</v>
      </c>
      <c r="AD4" s="14" t="s">
        <v>28</v>
      </c>
      <c r="AE4" s="14" t="s">
        <v>78</v>
      </c>
      <c r="AF4" s="14" t="s">
        <v>29</v>
      </c>
      <c r="AG4" s="14" t="s">
        <v>79</v>
      </c>
      <c r="AH4" s="14" t="s">
        <v>80</v>
      </c>
      <c r="AI4" s="14" t="s">
        <v>81</v>
      </c>
      <c r="AJ4" s="14" t="s">
        <v>30</v>
      </c>
      <c r="AK4" s="14" t="s">
        <v>82</v>
      </c>
      <c r="AL4" s="14" t="s">
        <v>83</v>
      </c>
      <c r="AM4" s="14" t="s">
        <v>31</v>
      </c>
      <c r="AN4" s="14" t="s">
        <v>84</v>
      </c>
      <c r="AO4" s="14" t="s">
        <v>85</v>
      </c>
      <c r="AP4" s="14" t="s">
        <v>86</v>
      </c>
      <c r="AQ4" s="14" t="s">
        <v>32</v>
      </c>
      <c r="AR4" s="14" t="s">
        <v>87</v>
      </c>
      <c r="AS4" s="14" t="s">
        <v>88</v>
      </c>
      <c r="AT4" s="14" t="s">
        <v>33</v>
      </c>
      <c r="AU4" s="14" t="s">
        <v>89</v>
      </c>
      <c r="AV4" s="14" t="s">
        <v>90</v>
      </c>
      <c r="AW4" s="14" t="s">
        <v>91</v>
      </c>
      <c r="AX4" s="14" t="s">
        <v>34</v>
      </c>
      <c r="AY4" s="14" t="s">
        <v>92</v>
      </c>
      <c r="AZ4" s="14" t="s">
        <v>93</v>
      </c>
      <c r="BA4" s="14" t="s">
        <v>35</v>
      </c>
      <c r="BB4" s="14" t="s">
        <v>94</v>
      </c>
      <c r="BC4" s="14" t="s">
        <v>95</v>
      </c>
      <c r="BD4" s="14" t="s">
        <v>96</v>
      </c>
      <c r="BE4" s="14" t="s">
        <v>36</v>
      </c>
      <c r="BF4" s="14" t="s">
        <v>97</v>
      </c>
      <c r="BG4" s="14" t="s">
        <v>98</v>
      </c>
      <c r="BH4" s="14" t="s">
        <v>37</v>
      </c>
      <c r="BI4" s="14" t="s">
        <v>99</v>
      </c>
      <c r="BJ4" s="14" t="s">
        <v>100</v>
      </c>
      <c r="BK4" s="14" t="s">
        <v>38</v>
      </c>
      <c r="BL4" s="14" t="s">
        <v>51</v>
      </c>
      <c r="BM4" s="14" t="s">
        <v>52</v>
      </c>
      <c r="BN4" s="14" t="s">
        <v>53</v>
      </c>
      <c r="BO4" s="14" t="s">
        <v>39</v>
      </c>
      <c r="BP4" s="14" t="s">
        <v>54</v>
      </c>
      <c r="BQ4" s="14" t="s">
        <v>55</v>
      </c>
      <c r="BR4" s="14" t="s">
        <v>56</v>
      </c>
      <c r="BS4" s="14" t="s">
        <v>40</v>
      </c>
      <c r="BT4" s="14" t="s">
        <v>57</v>
      </c>
      <c r="BU4" s="14" t="s">
        <v>58</v>
      </c>
      <c r="BV4" s="14" t="s">
        <v>41</v>
      </c>
      <c r="BW4" s="14" t="s">
        <v>59</v>
      </c>
      <c r="BX4" s="14" t="s">
        <v>101</v>
      </c>
      <c r="BY4" s="14" t="s">
        <v>102</v>
      </c>
      <c r="BZ4" s="14" t="s">
        <v>42</v>
      </c>
      <c r="CA4" s="14" t="s">
        <v>103</v>
      </c>
      <c r="CB4" s="14" t="s">
        <v>104</v>
      </c>
      <c r="CC4" s="14" t="s">
        <v>43</v>
      </c>
      <c r="CD4" s="14" t="s">
        <v>105</v>
      </c>
      <c r="CE4" s="14" t="s">
        <v>106</v>
      </c>
      <c r="CF4" s="14" t="s">
        <v>107</v>
      </c>
      <c r="CG4" s="14" t="s">
        <v>44</v>
      </c>
      <c r="CH4" s="14" t="s">
        <v>108</v>
      </c>
      <c r="CI4" s="14" t="s">
        <v>109</v>
      </c>
      <c r="CJ4" s="14" t="s">
        <v>45</v>
      </c>
      <c r="CK4" s="14" t="s">
        <v>110</v>
      </c>
      <c r="CL4" s="14" t="s">
        <v>111</v>
      </c>
      <c r="CM4" s="14" t="s">
        <v>112</v>
      </c>
      <c r="CN4" s="14" t="s">
        <v>46</v>
      </c>
      <c r="CO4" s="14" t="s">
        <v>113</v>
      </c>
      <c r="CP4" s="14" t="s">
        <v>114</v>
      </c>
      <c r="CQ4" s="14" t="s">
        <v>47</v>
      </c>
      <c r="CR4" s="14" t="s">
        <v>115</v>
      </c>
      <c r="CS4" s="14" t="s">
        <v>116</v>
      </c>
      <c r="CT4" s="14" t="s">
        <v>117</v>
      </c>
      <c r="CU4" s="14" t="s">
        <v>48</v>
      </c>
      <c r="CV4" s="14" t="s">
        <v>118</v>
      </c>
      <c r="CW4" s="14" t="s">
        <v>119</v>
      </c>
      <c r="CX4" s="14" t="s">
        <v>49</v>
      </c>
      <c r="CY4" s="14" t="s">
        <v>120</v>
      </c>
      <c r="CZ4" s="14" t="s">
        <v>227</v>
      </c>
      <c r="DA4" s="14" t="s">
        <v>228</v>
      </c>
      <c r="DB4" s="14" t="s">
        <v>229</v>
      </c>
      <c r="DC4" s="14" t="s">
        <v>230</v>
      </c>
      <c r="DD4" s="14" t="s">
        <v>231</v>
      </c>
      <c r="DE4" s="14" t="s">
        <v>232</v>
      </c>
      <c r="DF4" s="14" t="s">
        <v>233</v>
      </c>
      <c r="DG4" s="14" t="s">
        <v>234</v>
      </c>
      <c r="DH4" s="14" t="s">
        <v>235</v>
      </c>
      <c r="DI4" s="14" t="s">
        <v>236</v>
      </c>
      <c r="DJ4" s="14" t="s">
        <v>237</v>
      </c>
      <c r="DK4" s="14" t="s">
        <v>238</v>
      </c>
      <c r="DL4" s="14" t="s">
        <v>239</v>
      </c>
      <c r="DM4" s="14" t="s">
        <v>240</v>
      </c>
      <c r="DN4" s="14" t="s">
        <v>241</v>
      </c>
      <c r="DO4" s="14" t="s">
        <v>242</v>
      </c>
      <c r="DP4" s="14" t="s">
        <v>243</v>
      </c>
      <c r="DQ4" s="14" t="s">
        <v>244</v>
      </c>
      <c r="DR4" s="14" t="s">
        <v>245</v>
      </c>
      <c r="DS4" s="14" t="s">
        <v>246</v>
      </c>
      <c r="DU4" s="14" t="s">
        <v>254</v>
      </c>
      <c r="DV4" s="141" t="s">
        <v>14</v>
      </c>
      <c r="DW4" s="141" t="s">
        <v>256</v>
      </c>
      <c r="DX4" s="14" t="s">
        <v>19</v>
      </c>
      <c r="DY4" s="14" t="s">
        <v>60</v>
      </c>
      <c r="DZ4" s="14" t="s">
        <v>61</v>
      </c>
      <c r="EA4" s="14" t="s">
        <v>20</v>
      </c>
      <c r="EB4" s="14" t="s">
        <v>62</v>
      </c>
      <c r="EC4" s="14" t="s">
        <v>63</v>
      </c>
      <c r="ED4" s="14" t="s">
        <v>21</v>
      </c>
      <c r="EE4" s="14" t="s">
        <v>64</v>
      </c>
      <c r="EF4" s="14" t="s">
        <v>22</v>
      </c>
      <c r="EG4" s="14" t="s">
        <v>65</v>
      </c>
      <c r="EH4" s="14" t="s">
        <v>66</v>
      </c>
      <c r="EI4" s="14" t="s">
        <v>67</v>
      </c>
      <c r="EJ4" s="14" t="s">
        <v>23</v>
      </c>
      <c r="EK4" s="14" t="s">
        <v>68</v>
      </c>
      <c r="EL4" s="14" t="s">
        <v>24</v>
      </c>
      <c r="EM4" s="14" t="s">
        <v>25</v>
      </c>
      <c r="EN4" s="14" t="s">
        <v>69</v>
      </c>
      <c r="EO4" s="14" t="s">
        <v>70</v>
      </c>
      <c r="EP4" s="14" t="s">
        <v>71</v>
      </c>
      <c r="EQ4" s="14" t="s">
        <v>26</v>
      </c>
      <c r="ER4" s="14" t="s">
        <v>72</v>
      </c>
      <c r="ES4" s="14" t="s">
        <v>73</v>
      </c>
      <c r="ET4" s="14" t="s">
        <v>27</v>
      </c>
      <c r="EU4" s="14" t="s">
        <v>74</v>
      </c>
      <c r="EV4" s="14" t="s">
        <v>75</v>
      </c>
      <c r="EW4" s="14" t="s">
        <v>76</v>
      </c>
      <c r="EX4" s="14" t="s">
        <v>77</v>
      </c>
      <c r="EY4" s="14" t="s">
        <v>28</v>
      </c>
      <c r="EZ4" s="14" t="s">
        <v>78</v>
      </c>
      <c r="FA4" s="14" t="s">
        <v>29</v>
      </c>
      <c r="FB4" s="14" t="s">
        <v>79</v>
      </c>
      <c r="FC4" s="14" t="s">
        <v>80</v>
      </c>
      <c r="FD4" s="14" t="s">
        <v>81</v>
      </c>
      <c r="FE4" s="14" t="s">
        <v>30</v>
      </c>
      <c r="FF4" s="14" t="s">
        <v>82</v>
      </c>
      <c r="FG4" s="14" t="s">
        <v>83</v>
      </c>
      <c r="FH4" s="14" t="s">
        <v>31</v>
      </c>
      <c r="FI4" s="14" t="s">
        <v>84</v>
      </c>
      <c r="FJ4" s="14" t="s">
        <v>85</v>
      </c>
      <c r="FK4" s="14" t="s">
        <v>86</v>
      </c>
      <c r="FL4" s="14" t="s">
        <v>32</v>
      </c>
      <c r="FM4" s="14" t="s">
        <v>87</v>
      </c>
      <c r="FN4" s="14" t="s">
        <v>88</v>
      </c>
      <c r="FO4" s="14" t="s">
        <v>33</v>
      </c>
      <c r="FP4" s="14" t="s">
        <v>89</v>
      </c>
      <c r="FQ4" s="14" t="s">
        <v>90</v>
      </c>
    </row>
    <row r="5" spans="1:173" ht="15">
      <c r="A5" s="228" t="s">
        <v>283</v>
      </c>
      <c r="B5" s="14">
        <v>0</v>
      </c>
      <c r="C5" s="14">
        <f>INDEX('Data Input'!$J$1:$BF$3,2,MATCH(TEXT(TV[[#This Row],[Day '#]],0),DataInput[[#Headers],[Date of death]:[Necropsy]],0))</f>
        <v>-1</v>
      </c>
      <c r="D5" s="15" t="str">
        <f>IF(INDEX(MouseList[],MATCH(D$2,MouseList[Mouse '#],0),MATCH(MouseList[[#Headers],[Exclude?]],MouseList[#Headers],0))=TRUE,"",IF(INDEX(DataInput[],D$2*3-1,MATCH(TEXT($B5,0),DataInput[#Headers],0))="","",INDEX(DataInput[],D$4*3-1,MATCH(TEXT($B5,0),DataInput[#Headers],0))*(INDEX(DataInput[],D$4*3,MATCH(TEXT($B5,0),DataInput[#Headers],0)))^2*PI()/6))</f>
        <v/>
      </c>
      <c r="E5" s="15" t="str">
        <f>IF(INDEX(MouseList[],MATCH(E$2,MouseList[Mouse '#],0),MATCH(MouseList[[#Headers],[Exclude?]],MouseList[#Headers],0))=TRUE,"",IF(INDEX(DataInput[],E$2*3-1,MATCH(TEXT($B5,0),DataInput[#Headers],0))="","",INDEX(DataInput[],E$4*3-1,MATCH(TEXT($B5,0),DataInput[#Headers],0))*(INDEX(DataInput[],E$4*3,MATCH(TEXT($B5,0),DataInput[#Headers],0)))^2*PI()/6))</f>
        <v/>
      </c>
      <c r="F5" s="15" t="str">
        <f>IF(INDEX(MouseList[],MATCH(F$2,MouseList[Mouse '#],0),MATCH(MouseList[[#Headers],[Exclude?]],MouseList[#Headers],0))=TRUE,"",IF(INDEX(DataInput[],F$2*3-1,MATCH(TEXT($B5,0),DataInput[#Headers],0))="","",INDEX(DataInput[],F$4*3-1,MATCH(TEXT($B5,0),DataInput[#Headers],0))*(INDEX(DataInput[],F$4*3,MATCH(TEXT($B5,0),DataInput[#Headers],0)))^2*PI()/6))</f>
        <v/>
      </c>
      <c r="G5" s="15" t="str">
        <f>IF(INDEX(MouseList[],MATCH(G$2,MouseList[Mouse '#],0),MATCH(MouseList[[#Headers],[Exclude?]],MouseList[#Headers],0))=TRUE,"",IF(INDEX(DataInput[],G$2*3-1,MATCH(TEXT($B5,0),DataInput[#Headers],0))="","",INDEX(DataInput[],G$4*3-1,MATCH(TEXT($B5,0),DataInput[#Headers],0))*(INDEX(DataInput[],G$4*3,MATCH(TEXT($B5,0),DataInput[#Headers],0)))^2*PI()/6))</f>
        <v/>
      </c>
      <c r="H5" s="15" t="str">
        <f>IF(INDEX(MouseList[],MATCH(H$2,MouseList[Mouse '#],0),MATCH(MouseList[[#Headers],[Exclude?]],MouseList[#Headers],0))=TRUE,"",IF(INDEX(DataInput[],H$2*3-1,MATCH(TEXT($B5,0),DataInput[#Headers],0))="","",INDEX(DataInput[],H$4*3-1,MATCH(TEXT($B5,0),DataInput[#Headers],0))*(INDEX(DataInput[],H$4*3,MATCH(TEXT($B5,0),DataInput[#Headers],0)))^2*PI()/6))</f>
        <v/>
      </c>
      <c r="I5" s="15" t="str">
        <f>IF(INDEX(MouseList[],MATCH(I$2,MouseList[Mouse '#],0),MATCH(MouseList[[#Headers],[Exclude?]],MouseList[#Headers],0))=TRUE,"",IF(INDEX(DataInput[],I$2*3-1,MATCH(TEXT($B5,0),DataInput[#Headers],0))="","",INDEX(DataInput[],I$4*3-1,MATCH(TEXT($B5,0),DataInput[#Headers],0))*(INDEX(DataInput[],I$4*3,MATCH(TEXT($B5,0),DataInput[#Headers],0)))^2*PI()/6))</f>
        <v/>
      </c>
      <c r="J5" s="15" t="str">
        <f>IF(INDEX(MouseList[],MATCH(J$2,MouseList[Mouse '#],0),MATCH(MouseList[[#Headers],[Exclude?]],MouseList[#Headers],0))=TRUE,"",IF(INDEX(DataInput[],J$2*3-1,MATCH(TEXT($B5,0),DataInput[#Headers],0))="","",INDEX(DataInput[],J$4*3-1,MATCH(TEXT($B5,0),DataInput[#Headers],0))*(INDEX(DataInput[],J$4*3,MATCH(TEXT($B5,0),DataInput[#Headers],0)))^2*PI()/6))</f>
        <v/>
      </c>
      <c r="K5" s="15" t="str">
        <f>IF(INDEX(MouseList[],MATCH(K$2,MouseList[Mouse '#],0),MATCH(MouseList[[#Headers],[Exclude?]],MouseList[#Headers],0))=TRUE,"",IF(INDEX(DataInput[],K$2*3-1,MATCH(TEXT($B5,0),DataInput[#Headers],0))="","",INDEX(DataInput[],K$4*3-1,MATCH(TEXT($B5,0),DataInput[#Headers],0))*(INDEX(DataInput[],K$4*3,MATCH(TEXT($B5,0),DataInput[#Headers],0)))^2*PI()/6))</f>
        <v/>
      </c>
      <c r="L5" s="15" t="str">
        <f>IF(INDEX(MouseList[],MATCH(L$2,MouseList[Mouse '#],0),MATCH(MouseList[[#Headers],[Exclude?]],MouseList[#Headers],0))=TRUE,"",IF(INDEX(DataInput[],L$2*3-1,MATCH(TEXT($B5,0),DataInput[#Headers],0))="","",INDEX(DataInput[],L$4*3-1,MATCH(TEXT($B5,0),DataInput[#Headers],0))*(INDEX(DataInput[],L$4*3,MATCH(TEXT($B5,0),DataInput[#Headers],0)))^2*PI()/6))</f>
        <v/>
      </c>
      <c r="M5" s="15" t="str">
        <f>IF(INDEX(MouseList[],MATCH(M$2,MouseList[Mouse '#],0),MATCH(MouseList[[#Headers],[Exclude?]],MouseList[#Headers],0))=TRUE,"",IF(INDEX(DataInput[],M$2*3-1,MATCH(TEXT($B5,0),DataInput[#Headers],0))="","",INDEX(DataInput[],M$4*3-1,MATCH(TEXT($B5,0),DataInput[#Headers],0))*(INDEX(DataInput[],M$4*3,MATCH(TEXT($B5,0),DataInput[#Headers],0)))^2*PI()/6))</f>
        <v/>
      </c>
      <c r="N5" s="15" t="str">
        <f>IF(INDEX(MouseList[],MATCH(N$2,MouseList[Mouse '#],0),MATCH(MouseList[[#Headers],[Exclude?]],MouseList[#Headers],0))=TRUE,"",IF(INDEX(DataInput[],N$2*3-1,MATCH(TEXT($B5,0),DataInput[#Headers],0))="","",INDEX(DataInput[],N$4*3-1,MATCH(TEXT($B5,0),DataInput[#Headers],0))*(INDEX(DataInput[],N$4*3,MATCH(TEXT($B5,0),DataInput[#Headers],0)))^2*PI()/6))</f>
        <v/>
      </c>
      <c r="O5" s="15" t="str">
        <f>IF(INDEX(MouseList[],MATCH(O$2,MouseList[Mouse '#],0),MATCH(MouseList[[#Headers],[Exclude?]],MouseList[#Headers],0))=TRUE,"",IF(INDEX(DataInput[],O$2*3-1,MATCH(TEXT($B5,0),DataInput[#Headers],0))="","",INDEX(DataInput[],O$4*3-1,MATCH(TEXT($B5,0),DataInput[#Headers],0))*(INDEX(DataInput[],O$4*3,MATCH(TEXT($B5,0),DataInput[#Headers],0)))^2*PI()/6))</f>
        <v/>
      </c>
      <c r="P5" s="15" t="str">
        <f>IF(INDEX(MouseList[],MATCH(P$2,MouseList[Mouse '#],0),MATCH(MouseList[[#Headers],[Exclude?]],MouseList[#Headers],0))=TRUE,"",IF(INDEX(DataInput[],P$2*3-1,MATCH(TEXT($B5,0),DataInput[#Headers],0))="","",INDEX(DataInput[],P$4*3-1,MATCH(TEXT($B5,0),DataInput[#Headers],0))*(INDEX(DataInput[],P$4*3,MATCH(TEXT($B5,0),DataInput[#Headers],0)))^2*PI()/6))</f>
        <v/>
      </c>
      <c r="Q5" s="15" t="str">
        <f>IF(INDEX(MouseList[],MATCH(Q$2,MouseList[Mouse '#],0),MATCH(MouseList[[#Headers],[Exclude?]],MouseList[#Headers],0))=TRUE,"",IF(INDEX(DataInput[],Q$2*3-1,MATCH(TEXT($B5,0),DataInput[#Headers],0))="","",INDEX(DataInput[],Q$4*3-1,MATCH(TEXT($B5,0),DataInput[#Headers],0))*(INDEX(DataInput[],Q$4*3,MATCH(TEXT($B5,0),DataInput[#Headers],0)))^2*PI()/6))</f>
        <v/>
      </c>
      <c r="R5" s="15" t="str">
        <f>IF(INDEX(MouseList[],MATCH(R$2,MouseList[Mouse '#],0),MATCH(MouseList[[#Headers],[Exclude?]],MouseList[#Headers],0))=TRUE,"",IF(INDEX(DataInput[],R$2*3-1,MATCH(TEXT($B5,0),DataInput[#Headers],0))="","",INDEX(DataInput[],R$4*3-1,MATCH(TEXT($B5,0),DataInput[#Headers],0))*(INDEX(DataInput[],R$4*3,MATCH(TEXT($B5,0),DataInput[#Headers],0)))^2*PI()/6))</f>
        <v/>
      </c>
      <c r="S5" s="15" t="str">
        <f>IF(INDEX(MouseList[],MATCH(S$2,MouseList[Mouse '#],0),MATCH(MouseList[[#Headers],[Exclude?]],MouseList[#Headers],0))=TRUE,"",IF(INDEX(DataInput[],S$2*3-1,MATCH(TEXT($B5,0),DataInput[#Headers],0))="","",INDEX(DataInput[],S$4*3-1,MATCH(TEXT($B5,0),DataInput[#Headers],0))*(INDEX(DataInput[],S$4*3,MATCH(TEXT($B5,0),DataInput[#Headers],0)))^2*PI()/6))</f>
        <v/>
      </c>
      <c r="T5" s="15" t="str">
        <f>IF(INDEX(MouseList[],MATCH(T$2,MouseList[Mouse '#],0),MATCH(MouseList[[#Headers],[Exclude?]],MouseList[#Headers],0))=TRUE,"",IF(INDEX(DataInput[],T$2*3-1,MATCH(TEXT($B5,0),DataInput[#Headers],0))="","",INDEX(DataInput[],T$4*3-1,MATCH(TEXT($B5,0),DataInput[#Headers],0))*(INDEX(DataInput[],T$4*3,MATCH(TEXT($B5,0),DataInput[#Headers],0)))^2*PI()/6))</f>
        <v/>
      </c>
      <c r="U5" s="15" t="str">
        <f>IF(INDEX(MouseList[],MATCH(U$2,MouseList[Mouse '#],0),MATCH(MouseList[[#Headers],[Exclude?]],MouseList[#Headers],0))=TRUE,"",IF(INDEX(DataInput[],U$2*3-1,MATCH(TEXT($B5,0),DataInput[#Headers],0))="","",INDEX(DataInput[],U$4*3-1,MATCH(TEXT($B5,0),DataInput[#Headers],0))*(INDEX(DataInput[],U$4*3,MATCH(TEXT($B5,0),DataInput[#Headers],0)))^2*PI()/6))</f>
        <v/>
      </c>
      <c r="V5" s="15" t="str">
        <f>IF(INDEX(MouseList[],MATCH(V$2,MouseList[Mouse '#],0),MATCH(MouseList[[#Headers],[Exclude?]],MouseList[#Headers],0))=TRUE,"",IF(INDEX(DataInput[],V$2*3-1,MATCH(TEXT($B5,0),DataInput[#Headers],0))="","",INDEX(DataInput[],V$4*3-1,MATCH(TEXT($B5,0),DataInput[#Headers],0))*(INDEX(DataInput[],V$4*3,MATCH(TEXT($B5,0),DataInput[#Headers],0)))^2*PI()/6))</f>
        <v/>
      </c>
      <c r="W5" s="15" t="str">
        <f>IF(INDEX(MouseList[],MATCH(W$2,MouseList[Mouse '#],0),MATCH(MouseList[[#Headers],[Exclude?]],MouseList[#Headers],0))=TRUE,"",IF(INDEX(DataInput[],W$2*3-1,MATCH(TEXT($B5,0),DataInput[#Headers],0))="","",INDEX(DataInput[],W$4*3-1,MATCH(TEXT($B5,0),DataInput[#Headers],0))*(INDEX(DataInput[],W$4*3,MATCH(TEXT($B5,0),DataInput[#Headers],0)))^2*PI()/6))</f>
        <v/>
      </c>
      <c r="X5" s="15" t="str">
        <f>IF(INDEX(MouseList[],MATCH(X$2,MouseList[Mouse '#],0),MATCH(MouseList[[#Headers],[Exclude?]],MouseList[#Headers],0))=TRUE,"",IF(INDEX(DataInput[],X$2*3-1,MATCH(TEXT($B5,0),DataInput[#Headers],0))="","",INDEX(DataInput[],X$4*3-1,MATCH(TEXT($B5,0),DataInput[#Headers],0))*(INDEX(DataInput[],X$4*3,MATCH(TEXT($B5,0),DataInput[#Headers],0)))^2*PI()/6))</f>
        <v/>
      </c>
      <c r="Y5" s="15" t="str">
        <f>IF(INDEX(MouseList[],MATCH(Y$2,MouseList[Mouse '#],0),MATCH(MouseList[[#Headers],[Exclude?]],MouseList[#Headers],0))=TRUE,"",IF(INDEX(DataInput[],Y$2*3-1,MATCH(TEXT($B5,0),DataInput[#Headers],0))="","",INDEX(DataInput[],Y$4*3-1,MATCH(TEXT($B5,0),DataInput[#Headers],0))*(INDEX(DataInput[],Y$4*3,MATCH(TEXT($B5,0),DataInput[#Headers],0)))^2*PI()/6))</f>
        <v/>
      </c>
      <c r="Z5" s="15" t="str">
        <f>IF(INDEX(MouseList[],MATCH(Z$2,MouseList[Mouse '#],0),MATCH(MouseList[[#Headers],[Exclude?]],MouseList[#Headers],0))=TRUE,"",IF(INDEX(DataInput[],Z$2*3-1,MATCH(TEXT($B5,0),DataInput[#Headers],0))="","",INDEX(DataInput[],Z$4*3-1,MATCH(TEXT($B5,0),DataInput[#Headers],0))*(INDEX(DataInput[],Z$4*3,MATCH(TEXT($B5,0),DataInput[#Headers],0)))^2*PI()/6))</f>
        <v/>
      </c>
      <c r="AA5" s="15" t="str">
        <f>IF(INDEX(MouseList[],MATCH(AA$2,MouseList[Mouse '#],0),MATCH(MouseList[[#Headers],[Exclude?]],MouseList[#Headers],0))=TRUE,"",IF(INDEX(DataInput[],AA$2*3-1,MATCH(TEXT($B5,0),DataInput[#Headers],0))="","",INDEX(DataInput[],AA$4*3-1,MATCH(TEXT($B5,0),DataInput[#Headers],0))*(INDEX(DataInput[],AA$4*3,MATCH(TEXT($B5,0),DataInput[#Headers],0)))^2*PI()/6))</f>
        <v/>
      </c>
      <c r="AB5" s="15" t="str">
        <f>IF(INDEX(MouseList[],MATCH(AB$2,MouseList[Mouse '#],0),MATCH(MouseList[[#Headers],[Exclude?]],MouseList[#Headers],0))=TRUE,"",IF(INDEX(DataInput[],AB$2*3-1,MATCH(TEXT($B5,0),DataInput[#Headers],0))="","",INDEX(DataInput[],AB$4*3-1,MATCH(TEXT($B5,0),DataInput[#Headers],0))*(INDEX(DataInput[],AB$4*3,MATCH(TEXT($B5,0),DataInput[#Headers],0)))^2*PI()/6))</f>
        <v/>
      </c>
      <c r="AC5" s="15" t="str">
        <f>IF(INDEX(MouseList[],MATCH(AC$2,MouseList[Mouse '#],0),MATCH(MouseList[[#Headers],[Exclude?]],MouseList[#Headers],0))=TRUE,"",IF(INDEX(DataInput[],AC$2*3-1,MATCH(TEXT($B5,0),DataInput[#Headers],0))="","",INDEX(DataInput[],AC$4*3-1,MATCH(TEXT($B5,0),DataInput[#Headers],0))*(INDEX(DataInput[],AC$4*3,MATCH(TEXT($B5,0),DataInput[#Headers],0)))^2*PI()/6))</f>
        <v/>
      </c>
      <c r="AD5" s="15" t="str">
        <f>IF(INDEX(MouseList[],MATCH(AD$2,MouseList[Mouse '#],0),MATCH(MouseList[[#Headers],[Exclude?]],MouseList[#Headers],0))=TRUE,"",IF(INDEX(DataInput[],AD$2*3-1,MATCH(TEXT($B5,0),DataInput[#Headers],0))="","",INDEX(DataInput[],AD$4*3-1,MATCH(TEXT($B5,0),DataInput[#Headers],0))*(INDEX(DataInput[],AD$4*3,MATCH(TEXT($B5,0),DataInput[#Headers],0)))^2*PI()/6))</f>
        <v/>
      </c>
      <c r="AE5" s="15" t="str">
        <f>IF(INDEX(MouseList[],MATCH(AE$2,MouseList[Mouse '#],0),MATCH(MouseList[[#Headers],[Exclude?]],MouseList[#Headers],0))=TRUE,"",IF(INDEX(DataInput[],AE$2*3-1,MATCH(TEXT($B5,0),DataInput[#Headers],0))="","",INDEX(DataInput[],AE$4*3-1,MATCH(TEXT($B5,0),DataInput[#Headers],0))*(INDEX(DataInput[],AE$4*3,MATCH(TEXT($B5,0),DataInput[#Headers],0)))^2*PI()/6))</f>
        <v/>
      </c>
      <c r="AF5" s="15" t="str">
        <f>IF(INDEX(MouseList[],MATCH(AF$2,MouseList[Mouse '#],0),MATCH(MouseList[[#Headers],[Exclude?]],MouseList[#Headers],0))=TRUE,"",IF(INDEX(DataInput[],AF$2*3-1,MATCH(TEXT($B5,0),DataInput[#Headers],0))="","",INDEX(DataInput[],AF$4*3-1,MATCH(TEXT($B5,0),DataInput[#Headers],0))*(INDEX(DataInput[],AF$4*3,MATCH(TEXT($B5,0),DataInput[#Headers],0)))^2*PI()/6))</f>
        <v/>
      </c>
      <c r="AG5" s="15" t="str">
        <f>IF(INDEX(MouseList[],MATCH(AG$2,MouseList[Mouse '#],0),MATCH(MouseList[[#Headers],[Exclude?]],MouseList[#Headers],0))=TRUE,"",IF(INDEX(DataInput[],AG$2*3-1,MATCH(TEXT($B5,0),DataInput[#Headers],0))="","",INDEX(DataInput[],AG$4*3-1,MATCH(TEXT($B5,0),DataInput[#Headers],0))*(INDEX(DataInput[],AG$4*3,MATCH(TEXT($B5,0),DataInput[#Headers],0)))^2*PI()/6))</f>
        <v/>
      </c>
      <c r="AH5" s="15" t="str">
        <f>IF(INDEX(MouseList[],MATCH(AH$2,MouseList[Mouse '#],0),MATCH(MouseList[[#Headers],[Exclude?]],MouseList[#Headers],0))=TRUE,"",IF(INDEX(DataInput[],AH$2*3-1,MATCH(TEXT($B5,0),DataInput[#Headers],0))="","",INDEX(DataInput[],AH$4*3-1,MATCH(TEXT($B5,0),DataInput[#Headers],0))*(INDEX(DataInput[],AH$4*3,MATCH(TEXT($B5,0),DataInput[#Headers],0)))^2*PI()/6))</f>
        <v/>
      </c>
      <c r="AI5" s="15" t="str">
        <f>IF(INDEX(MouseList[],MATCH(AI$2,MouseList[Mouse '#],0),MATCH(MouseList[[#Headers],[Exclude?]],MouseList[#Headers],0))=TRUE,"",IF(INDEX(DataInput[],AI$2*3-1,MATCH(TEXT($B5,0),DataInput[#Headers],0))="","",INDEX(DataInput[],AI$4*3-1,MATCH(TEXT($B5,0),DataInput[#Headers],0))*(INDEX(DataInput[],AI$4*3,MATCH(TEXT($B5,0),DataInput[#Headers],0)))^2*PI()/6))</f>
        <v/>
      </c>
      <c r="AJ5" s="15" t="str">
        <f>IF(INDEX(MouseList[],MATCH(AJ$2,MouseList[Mouse '#],0),MATCH(MouseList[[#Headers],[Exclude?]],MouseList[#Headers],0))=TRUE,"",IF(INDEX(DataInput[],AJ$2*3-1,MATCH(TEXT($B5,0),DataInput[#Headers],0))="","",INDEX(DataInput[],AJ$4*3-1,MATCH(TEXT($B5,0),DataInput[#Headers],0))*(INDEX(DataInput[],AJ$4*3,MATCH(TEXT($B5,0),DataInput[#Headers],0)))^2*PI()/6))</f>
        <v/>
      </c>
      <c r="AK5" s="15" t="str">
        <f>IF(INDEX(MouseList[],MATCH(AK$2,MouseList[Mouse '#],0),MATCH(MouseList[[#Headers],[Exclude?]],MouseList[#Headers],0))=TRUE,"",IF(INDEX(DataInput[],AK$2*3-1,MATCH(TEXT($B5,0),DataInput[#Headers],0))="","",INDEX(DataInput[],AK$4*3-1,MATCH(TEXT($B5,0),DataInput[#Headers],0))*(INDEX(DataInput[],AK$4*3,MATCH(TEXT($B5,0),DataInput[#Headers],0)))^2*PI()/6))</f>
        <v/>
      </c>
      <c r="AL5" s="15" t="str">
        <f>IF(INDEX(MouseList[],MATCH(AL$2,MouseList[Mouse '#],0),MATCH(MouseList[[#Headers],[Exclude?]],MouseList[#Headers],0))=TRUE,"",IF(INDEX(DataInput[],AL$2*3-1,MATCH(TEXT($B5,0),DataInput[#Headers],0))="","",INDEX(DataInput[],AL$4*3-1,MATCH(TEXT($B5,0),DataInput[#Headers],0))*(INDEX(DataInput[],AL$4*3,MATCH(TEXT($B5,0),DataInput[#Headers],0)))^2*PI()/6))</f>
        <v/>
      </c>
      <c r="AM5" s="15" t="str">
        <f>IF(INDEX(MouseList[],MATCH(AM$2,MouseList[Mouse '#],0),MATCH(MouseList[[#Headers],[Exclude?]],MouseList[#Headers],0))=TRUE,"",IF(INDEX(DataInput[],AM$2*3-1,MATCH(TEXT($B5,0),DataInput[#Headers],0))="","",INDEX(DataInput[],AM$4*3-1,MATCH(TEXT($B5,0),DataInput[#Headers],0))*(INDEX(DataInput[],AM$4*3,MATCH(TEXT($B5,0),DataInput[#Headers],0)))^2*PI()/6))</f>
        <v/>
      </c>
      <c r="AN5" s="15" t="str">
        <f>IF(INDEX(MouseList[],MATCH(AN$2,MouseList[Mouse '#],0),MATCH(MouseList[[#Headers],[Exclude?]],MouseList[#Headers],0))=TRUE,"",IF(INDEX(DataInput[],AN$2*3-1,MATCH(TEXT($B5,0),DataInput[#Headers],0))="","",INDEX(DataInput[],AN$4*3-1,MATCH(TEXT($B5,0),DataInput[#Headers],0))*(INDEX(DataInput[],AN$4*3,MATCH(TEXT($B5,0),DataInput[#Headers],0)))^2*PI()/6))</f>
        <v/>
      </c>
      <c r="AO5" s="15" t="str">
        <f>IF(INDEX(MouseList[],MATCH(AO$2,MouseList[Mouse '#],0),MATCH(MouseList[[#Headers],[Exclude?]],MouseList[#Headers],0))=TRUE,"",IF(INDEX(DataInput[],AO$2*3-1,MATCH(TEXT($B5,0),DataInput[#Headers],0))="","",INDEX(DataInput[],AO$4*3-1,MATCH(TEXT($B5,0),DataInput[#Headers],0))*(INDEX(DataInput[],AO$4*3,MATCH(TEXT($B5,0),DataInput[#Headers],0)))^2*PI()/6))</f>
        <v/>
      </c>
      <c r="AP5" s="15" t="str">
        <f>IF(INDEX(MouseList[],MATCH(AP$2,MouseList[Mouse '#],0),MATCH(MouseList[[#Headers],[Exclude?]],MouseList[#Headers],0))=TRUE,"",IF(INDEX(DataInput[],AP$2*3-1,MATCH(TEXT($B5,0),DataInput[#Headers],0))="","",INDEX(DataInput[],AP$4*3-1,MATCH(TEXT($B5,0),DataInput[#Headers],0))*(INDEX(DataInput[],AP$4*3,MATCH(TEXT($B5,0),DataInput[#Headers],0)))^2*PI()/6))</f>
        <v/>
      </c>
      <c r="AQ5" s="15" t="str">
        <f>IF(INDEX(MouseList[],MATCH(AQ$2,MouseList[Mouse '#],0),MATCH(MouseList[[#Headers],[Exclude?]],MouseList[#Headers],0))=TRUE,"",IF(INDEX(DataInput[],AQ$2*3-1,MATCH(TEXT($B5,0),DataInput[#Headers],0))="","",INDEX(DataInput[],AQ$4*3-1,MATCH(TEXT($B5,0),DataInput[#Headers],0))*(INDEX(DataInput[],AQ$4*3,MATCH(TEXT($B5,0),DataInput[#Headers],0)))^2*PI()/6))</f>
        <v/>
      </c>
      <c r="AR5" s="15" t="str">
        <f>IF(INDEX(MouseList[],MATCH(AR$2,MouseList[Mouse '#],0),MATCH(MouseList[[#Headers],[Exclude?]],MouseList[#Headers],0))=TRUE,"",IF(INDEX(DataInput[],AR$2*3-1,MATCH(TEXT($B5,0),DataInput[#Headers],0))="","",INDEX(DataInput[],AR$4*3-1,MATCH(TEXT($B5,0),DataInput[#Headers],0))*(INDEX(DataInput[],AR$4*3,MATCH(TEXT($B5,0),DataInput[#Headers],0)))^2*PI()/6))</f>
        <v/>
      </c>
      <c r="AS5" s="15" t="str">
        <f>IF(INDEX(MouseList[],MATCH(AS$2,MouseList[Mouse '#],0),MATCH(MouseList[[#Headers],[Exclude?]],MouseList[#Headers],0))=TRUE,"",IF(INDEX(DataInput[],AS$2*3-1,MATCH(TEXT($B5,0),DataInput[#Headers],0))="","",INDEX(DataInput[],AS$4*3-1,MATCH(TEXT($B5,0),DataInput[#Headers],0))*(INDEX(DataInput[],AS$4*3,MATCH(TEXT($B5,0),DataInput[#Headers],0)))^2*PI()/6))</f>
        <v/>
      </c>
      <c r="AT5" s="15" t="str">
        <f>IF(INDEX(MouseList[],MATCH(AT$2,MouseList[Mouse '#],0),MATCH(MouseList[[#Headers],[Exclude?]],MouseList[#Headers],0))=TRUE,"",IF(INDEX(DataInput[],AT$2*3-1,MATCH(TEXT($B5,0),DataInput[#Headers],0))="","",INDEX(DataInput[],AT$4*3-1,MATCH(TEXT($B5,0),DataInput[#Headers],0))*(INDEX(DataInput[],AT$4*3,MATCH(TEXT($B5,0),DataInput[#Headers],0)))^2*PI()/6))</f>
        <v/>
      </c>
      <c r="AU5" s="15" t="str">
        <f>IF(INDEX(MouseList[],MATCH(AU$2,MouseList[Mouse '#],0),MATCH(MouseList[[#Headers],[Exclude?]],MouseList[#Headers],0))=TRUE,"",IF(INDEX(DataInput[],AU$2*3-1,MATCH(TEXT($B5,0),DataInput[#Headers],0))="","",INDEX(DataInput[],AU$4*3-1,MATCH(TEXT($B5,0),DataInput[#Headers],0))*(INDEX(DataInput[],AU$4*3,MATCH(TEXT($B5,0),DataInput[#Headers],0)))^2*PI()/6))</f>
        <v/>
      </c>
      <c r="AV5" s="15" t="str">
        <f>IF(INDEX(MouseList[],MATCH(AV$2,MouseList[Mouse '#],0),MATCH(MouseList[[#Headers],[Exclude?]],MouseList[#Headers],0))=TRUE,"",IF(INDEX(DataInput[],AV$2*3-1,MATCH(TEXT($B5,0),DataInput[#Headers],0))="","",INDEX(DataInput[],AV$4*3-1,MATCH(TEXT($B5,0),DataInput[#Headers],0))*(INDEX(DataInput[],AV$4*3,MATCH(TEXT($B5,0),DataInput[#Headers],0)))^2*PI()/6))</f>
        <v/>
      </c>
      <c r="AW5" s="15" t="str">
        <f>IF(INDEX(MouseList[],MATCH(AW$2,MouseList[Mouse '#],0),MATCH(MouseList[[#Headers],[Exclude?]],MouseList[#Headers],0))=TRUE,"",IF(INDEX(DataInput[],AW$2*3-1,MATCH(TEXT($B5,0),DataInput[#Headers],0))="","",INDEX(DataInput[],AW$4*3-1,MATCH(TEXT($B5,0),DataInput[#Headers],0))*(INDEX(DataInput[],AW$4*3,MATCH(TEXT($B5,0),DataInput[#Headers],0)))^2*PI()/6))</f>
        <v/>
      </c>
      <c r="AX5" s="15" t="str">
        <f>IF(INDEX(MouseList[],MATCH(AX$2,MouseList[Mouse '#],0),MATCH(MouseList[[#Headers],[Exclude?]],MouseList[#Headers],0))=TRUE,"",IF(INDEX(DataInput[],AX$2*3-1,MATCH(TEXT($B5,0),DataInput[#Headers],0))="","",INDEX(DataInput[],AX$4*3-1,MATCH(TEXT($B5,0),DataInput[#Headers],0))*(INDEX(DataInput[],AX$4*3,MATCH(TEXT($B5,0),DataInput[#Headers],0)))^2*PI()/6))</f>
        <v/>
      </c>
      <c r="AY5" s="15" t="str">
        <f>IF(INDEX(MouseList[],MATCH(AY$2,MouseList[Mouse '#],0),MATCH(MouseList[[#Headers],[Exclude?]],MouseList[#Headers],0))=TRUE,"",IF(INDEX(DataInput[],AY$2*3-1,MATCH(TEXT($B5,0),DataInput[#Headers],0))="","",INDEX(DataInput[],AY$4*3-1,MATCH(TEXT($B5,0),DataInput[#Headers],0))*(INDEX(DataInput[],AY$4*3,MATCH(TEXT($B5,0),DataInput[#Headers],0)))^2*PI()/6))</f>
        <v/>
      </c>
      <c r="AZ5" s="15" t="str">
        <f>IF(INDEX(MouseList[],MATCH(AZ$2,MouseList[Mouse '#],0),MATCH(MouseList[[#Headers],[Exclude?]],MouseList[#Headers],0))=TRUE,"",IF(INDEX(DataInput[],AZ$2*3-1,MATCH(TEXT($B5,0),DataInput[#Headers],0))="","",INDEX(DataInput[],AZ$4*3-1,MATCH(TEXT($B5,0),DataInput[#Headers],0))*(INDEX(DataInput[],AZ$4*3,MATCH(TEXT($B5,0),DataInput[#Headers],0)))^2*PI()/6))</f>
        <v/>
      </c>
      <c r="BA5" s="15" t="str">
        <f>IF(INDEX(MouseList[],MATCH(BA$2,MouseList[Mouse '#],0),MATCH(MouseList[[#Headers],[Exclude?]],MouseList[#Headers],0))=TRUE,"",IF(INDEX(DataInput[],BA$2*3-1,MATCH(TEXT($B5,0),DataInput[#Headers],0))="","",INDEX(DataInput[],BA$4*3-1,MATCH(TEXT($B5,0),DataInput[#Headers],0))*(INDEX(DataInput[],BA$4*3,MATCH(TEXT($B5,0),DataInput[#Headers],0)))^2*PI()/6))</f>
        <v/>
      </c>
      <c r="BB5" s="15" t="str">
        <f>IF(INDEX(MouseList[],MATCH(BB$2,MouseList[Mouse '#],0),MATCH(MouseList[[#Headers],[Exclude?]],MouseList[#Headers],0))=TRUE,"",IF(INDEX(DataInput[],BB$2*3-1,MATCH(TEXT($B5,0),DataInput[#Headers],0))="","",INDEX(DataInput[],BB$4*3-1,MATCH(TEXT($B5,0),DataInput[#Headers],0))*(INDEX(DataInput[],BB$4*3,MATCH(TEXT($B5,0),DataInput[#Headers],0)))^2*PI()/6))</f>
        <v/>
      </c>
      <c r="BC5" s="15" t="str">
        <f>IF(INDEX(MouseList[],MATCH(BC$2,MouseList[Mouse '#],0),MATCH(MouseList[[#Headers],[Exclude?]],MouseList[#Headers],0))=TRUE,"",IF(INDEX(DataInput[],BC$2*3-1,MATCH(TEXT($B5,0),DataInput[#Headers],0))="","",INDEX(DataInput[],BC$4*3-1,MATCH(TEXT($B5,0),DataInput[#Headers],0))*(INDEX(DataInput[],BC$4*3,MATCH(TEXT($B5,0),DataInput[#Headers],0)))^2*PI()/6))</f>
        <v/>
      </c>
      <c r="BD5" s="15" t="str">
        <f>IF(INDEX(MouseList[],MATCH(BD$2,MouseList[Mouse '#],0),MATCH(MouseList[[#Headers],[Exclude?]],MouseList[#Headers],0))=TRUE,"",IF(INDEX(DataInput[],BD$2*3-1,MATCH(TEXT($B5,0),DataInput[#Headers],0))="","",INDEX(DataInput[],BD$4*3-1,MATCH(TEXT($B5,0),DataInput[#Headers],0))*(INDEX(DataInput[],BD$4*3,MATCH(TEXT($B5,0),DataInput[#Headers],0)))^2*PI()/6))</f>
        <v/>
      </c>
      <c r="BE5" s="15" t="str">
        <f>IF(INDEX(MouseList[],MATCH(BE$2,MouseList[Mouse '#],0),MATCH(MouseList[[#Headers],[Exclude?]],MouseList[#Headers],0))=TRUE,"",IF(INDEX(DataInput[],BE$2*3-1,MATCH(TEXT($B5,0),DataInput[#Headers],0))="","",INDEX(DataInput[],BE$4*3-1,MATCH(TEXT($B5,0),DataInput[#Headers],0))*(INDEX(DataInput[],BE$4*3,MATCH(TEXT($B5,0),DataInput[#Headers],0)))^2*PI()/6))</f>
        <v/>
      </c>
      <c r="BF5" s="15" t="str">
        <f>IF(INDEX(MouseList[],MATCH(BF$2,MouseList[Mouse '#],0),MATCH(MouseList[[#Headers],[Exclude?]],MouseList[#Headers],0))=TRUE,"",IF(INDEX(DataInput[],BF$2*3-1,MATCH(TEXT($B5,0),DataInput[#Headers],0))="","",INDEX(DataInput[],BF$4*3-1,MATCH(TEXT($B5,0),DataInput[#Headers],0))*(INDEX(DataInput[],BF$4*3,MATCH(TEXT($B5,0),DataInput[#Headers],0)))^2*PI()/6))</f>
        <v/>
      </c>
      <c r="BG5" s="15" t="str">
        <f>IF(INDEX(MouseList[],MATCH(BG$2,MouseList[Mouse '#],0),MATCH(MouseList[[#Headers],[Exclude?]],MouseList[#Headers],0))=TRUE,"",IF(INDEX(DataInput[],BG$2*3-1,MATCH(TEXT($B5,0),DataInput[#Headers],0))="","",INDEX(DataInput[],BG$4*3-1,MATCH(TEXT($B5,0),DataInput[#Headers],0))*(INDEX(DataInput[],BG$4*3,MATCH(TEXT($B5,0),DataInput[#Headers],0)))^2*PI()/6))</f>
        <v/>
      </c>
      <c r="BH5" s="15" t="str">
        <f>IF(INDEX(MouseList[],MATCH(BH$2,MouseList[Mouse '#],0),MATCH(MouseList[[#Headers],[Exclude?]],MouseList[#Headers],0))=TRUE,"",IF(INDEX(DataInput[],BH$2*3-1,MATCH(TEXT($B5,0),DataInput[#Headers],0))="","",INDEX(DataInput[],BH$4*3-1,MATCH(TEXT($B5,0),DataInput[#Headers],0))*(INDEX(DataInput[],BH$4*3,MATCH(TEXT($B5,0),DataInput[#Headers],0)))^2*PI()/6))</f>
        <v/>
      </c>
      <c r="BI5" s="15" t="str">
        <f>IF(INDEX(MouseList[],MATCH(BI$2,MouseList[Mouse '#],0),MATCH(MouseList[[#Headers],[Exclude?]],MouseList[#Headers],0))=TRUE,"",IF(INDEX(DataInput[],BI$2*3-1,MATCH(TEXT($B5,0),DataInput[#Headers],0))="","",INDEX(DataInput[],BI$4*3-1,MATCH(TEXT($B5,0),DataInput[#Headers],0))*(INDEX(DataInput[],BI$4*3,MATCH(TEXT($B5,0),DataInput[#Headers],0)))^2*PI()/6))</f>
        <v/>
      </c>
      <c r="BJ5" s="15" t="str">
        <f>IF(INDEX(MouseList[],MATCH(BJ$2,MouseList[Mouse '#],0),MATCH(MouseList[[#Headers],[Exclude?]],MouseList[#Headers],0))=TRUE,"",IF(INDEX(DataInput[],BJ$2*3-1,MATCH(TEXT($B5,0),DataInput[#Headers],0))="","",INDEX(DataInput[],BJ$4*3-1,MATCH(TEXT($B5,0),DataInput[#Headers],0))*(INDEX(DataInput[],BJ$4*3,MATCH(TEXT($B5,0),DataInput[#Headers],0)))^2*PI()/6))</f>
        <v/>
      </c>
      <c r="BK5" s="15" t="str">
        <f>IF(INDEX(MouseList[],MATCH(BK$2,MouseList[Mouse '#],0),MATCH(MouseList[[#Headers],[Exclude?]],MouseList[#Headers],0))=TRUE,"",IF(INDEX(DataInput[],BK$2*3-1,MATCH(TEXT($B5,0),DataInput[#Headers],0))="","",INDEX(DataInput[],BK$4*3-1,MATCH(TEXT($B5,0),DataInput[#Headers],0))*(INDEX(DataInput[],BK$4*3,MATCH(TEXT($B5,0),DataInput[#Headers],0)))^2*PI()/6))</f>
        <v/>
      </c>
      <c r="BL5" s="15" t="e">
        <f>IF(INDEX(MouseList[],MATCH(BL$2,MouseList[Mouse '#],0),MATCH(MouseList[[#Headers],[Exclude?]],MouseList[#Headers],0))=TRUE,"",IF(INDEX(DataInput[],BL$2*3-1,MATCH(TEXT($B5,0),DataInput[#Headers],0))="","",INDEX(DataInput[],BL$4*3-1,MATCH(TEXT($B5,0),DataInput[#Headers],0))*(INDEX(DataInput[],BL$4*3,MATCH(TEXT($B5,0),DataInput[#Headers],0)))^2*PI()/6))</f>
        <v>#N/A</v>
      </c>
      <c r="BM5" s="15" t="e">
        <f>IF(INDEX(MouseList[],MATCH(BM$2,MouseList[Mouse '#],0),MATCH(MouseList[[#Headers],[Exclude?]],MouseList[#Headers],0))=TRUE,"",IF(INDEX(DataInput[],BM$2*3-1,MATCH(TEXT($B5,0),DataInput[#Headers],0))="","",INDEX(DataInput[],BM$4*3-1,MATCH(TEXT($B5,0),DataInput[#Headers],0))*(INDEX(DataInput[],BM$4*3,MATCH(TEXT($B5,0),DataInput[#Headers],0)))^2*PI()/6))</f>
        <v>#N/A</v>
      </c>
      <c r="BN5" s="15" t="e">
        <f>IF(INDEX(MouseList[],MATCH(BN$2,MouseList[Mouse '#],0),MATCH(MouseList[[#Headers],[Exclude?]],MouseList[#Headers],0))=TRUE,"",IF(INDEX(DataInput[],BN$2*3-1,MATCH(TEXT($B5,0),DataInput[#Headers],0))="","",INDEX(DataInput[],BN$4*3-1,MATCH(TEXT($B5,0),DataInput[#Headers],0))*(INDEX(DataInput[],BN$4*3,MATCH(TEXT($B5,0),DataInput[#Headers],0)))^2*PI()/6))</f>
        <v>#N/A</v>
      </c>
      <c r="BO5" s="15" t="e">
        <f>IF(INDEX(MouseList[],MATCH(BO$2,MouseList[Mouse '#],0),MATCH(MouseList[[#Headers],[Exclude?]],MouseList[#Headers],0))=TRUE,"",IF(INDEX(DataInput[],BO$2*3-1,MATCH(TEXT($B5,0),DataInput[#Headers],0))="","",INDEX(DataInput[],BO$4*3-1,MATCH(TEXT($B5,0),DataInput[#Headers],0))*(INDEX(DataInput[],BO$4*3,MATCH(TEXT($B5,0),DataInput[#Headers],0)))^2*PI()/6))</f>
        <v>#N/A</v>
      </c>
      <c r="BP5" s="15" t="e">
        <f>IF(INDEX(MouseList[],MATCH(BP$2,MouseList[Mouse '#],0),MATCH(MouseList[[#Headers],[Exclude?]],MouseList[#Headers],0))=TRUE,"",IF(INDEX(DataInput[],BP$2*3-1,MATCH(TEXT($B5,0),DataInput[#Headers],0))="","",INDEX(DataInput[],BP$4*3-1,MATCH(TEXT($B5,0),DataInput[#Headers],0))*(INDEX(DataInput[],BP$4*3,MATCH(TEXT($B5,0),DataInput[#Headers],0)))^2*PI()/6))</f>
        <v>#N/A</v>
      </c>
      <c r="BQ5" s="15" t="e">
        <f>IF(INDEX(MouseList[],MATCH(BQ$2,MouseList[Mouse '#],0),MATCH(MouseList[[#Headers],[Exclude?]],MouseList[#Headers],0))=TRUE,"",IF(INDEX(DataInput[],BQ$2*3-1,MATCH(TEXT($B5,0),DataInput[#Headers],0))="","",INDEX(DataInput[],BQ$4*3-1,MATCH(TEXT($B5,0),DataInput[#Headers],0))*(INDEX(DataInput[],BQ$4*3,MATCH(TEXT($B5,0),DataInput[#Headers],0)))^2*PI()/6))</f>
        <v>#N/A</v>
      </c>
      <c r="BR5" s="15" t="e">
        <f>IF(INDEX(MouseList[],MATCH(BR$2,MouseList[Mouse '#],0),MATCH(MouseList[[#Headers],[Exclude?]],MouseList[#Headers],0))=TRUE,"",IF(INDEX(DataInput[],BR$2*3-1,MATCH(TEXT($B5,0),DataInput[#Headers],0))="","",INDEX(DataInput[],BR$4*3-1,MATCH(TEXT($B5,0),DataInput[#Headers],0))*(INDEX(DataInput[],BR$4*3,MATCH(TEXT($B5,0),DataInput[#Headers],0)))^2*PI()/6))</f>
        <v>#N/A</v>
      </c>
      <c r="BS5" s="15" t="e">
        <f>IF(INDEX(MouseList[],MATCH(BS$2,MouseList[Mouse '#],0),MATCH(MouseList[[#Headers],[Exclude?]],MouseList[#Headers],0))=TRUE,"",IF(INDEX(DataInput[],BS$2*3-1,MATCH(TEXT($B5,0),DataInput[#Headers],0))="","",INDEX(DataInput[],BS$4*3-1,MATCH(TEXT($B5,0),DataInput[#Headers],0))*(INDEX(DataInput[],BS$4*3,MATCH(TEXT($B5,0),DataInput[#Headers],0)))^2*PI()/6))</f>
        <v>#N/A</v>
      </c>
      <c r="BT5" s="15" t="e">
        <f>IF(INDEX(MouseList[],MATCH(BT$2,MouseList[Mouse '#],0),MATCH(MouseList[[#Headers],[Exclude?]],MouseList[#Headers],0))=TRUE,"",IF(INDEX(DataInput[],BT$2*3-1,MATCH(TEXT($B5,0),DataInput[#Headers],0))="","",INDEX(DataInput[],BT$4*3-1,MATCH(TEXT($B5,0),DataInput[#Headers],0))*(INDEX(DataInput[],BT$4*3,MATCH(TEXT($B5,0),DataInput[#Headers],0)))^2*PI()/6))</f>
        <v>#N/A</v>
      </c>
      <c r="BU5" s="15" t="e">
        <f>IF(INDEX(MouseList[],MATCH(BU$2,MouseList[Mouse '#],0),MATCH(MouseList[[#Headers],[Exclude?]],MouseList[#Headers],0))=TRUE,"",IF(INDEX(DataInput[],BU$2*3-1,MATCH(TEXT($B5,0),DataInput[#Headers],0))="","",INDEX(DataInput[],BU$4*3-1,MATCH(TEXT($B5,0),DataInput[#Headers],0))*(INDEX(DataInput[],BU$4*3,MATCH(TEXT($B5,0),DataInput[#Headers],0)))^2*PI()/6))</f>
        <v>#N/A</v>
      </c>
      <c r="BV5" s="15" t="e">
        <f>IF(INDEX(MouseList[],MATCH(BV$2,MouseList[Mouse '#],0),MATCH(MouseList[[#Headers],[Exclude?]],MouseList[#Headers],0))=TRUE,"",IF(INDEX(DataInput[],BV$2*3-1,MATCH(TEXT($B5,0),DataInput[#Headers],0))="","",INDEX(DataInput[],BV$4*3-1,MATCH(TEXT($B5,0),DataInput[#Headers],0))*(INDEX(DataInput[],BV$4*3,MATCH(TEXT($B5,0),DataInput[#Headers],0)))^2*PI()/6))</f>
        <v>#N/A</v>
      </c>
      <c r="BW5" s="15" t="e">
        <f>IF(INDEX(MouseList[],MATCH(BW$2,MouseList[Mouse '#],0),MATCH(MouseList[[#Headers],[Exclude?]],MouseList[#Headers],0))=TRUE,"",IF(INDEX(DataInput[],BW$2*3-1,MATCH(TEXT($B5,0),DataInput[#Headers],0))="","",INDEX(DataInput[],BW$4*3-1,MATCH(TEXT($B5,0),DataInput[#Headers],0))*(INDEX(DataInput[],BW$4*3,MATCH(TEXT($B5,0),DataInput[#Headers],0)))^2*PI()/6))</f>
        <v>#N/A</v>
      </c>
      <c r="BX5" s="15" t="e">
        <f>IF(INDEX(MouseList[],MATCH(BX$2,MouseList[Mouse '#],0),MATCH(MouseList[[#Headers],[Exclude?]],MouseList[#Headers],0))=TRUE,"",IF(INDEX(DataInput[],BX$2*3-1,MATCH(TEXT($B5,0),DataInput[#Headers],0))="","",INDEX(DataInput[],BX$4*3-1,MATCH(TEXT($B5,0),DataInput[#Headers],0))*(INDEX(DataInput[],BX$4*3,MATCH(TEXT($B5,0),DataInput[#Headers],0)))^2*PI()/6))</f>
        <v>#N/A</v>
      </c>
      <c r="BY5" s="15" t="e">
        <f>IF(INDEX(MouseList[],MATCH(BY$2,MouseList[Mouse '#],0),MATCH(MouseList[[#Headers],[Exclude?]],MouseList[#Headers],0))=TRUE,"",IF(INDEX(DataInput[],BY$2*3-1,MATCH(TEXT($B5,0),DataInput[#Headers],0))="","",INDEX(DataInput[],BY$4*3-1,MATCH(TEXT($B5,0),DataInput[#Headers],0))*(INDEX(DataInput[],BY$4*3,MATCH(TEXT($B5,0),DataInput[#Headers],0)))^2*PI()/6))</f>
        <v>#N/A</v>
      </c>
      <c r="BZ5" s="15" t="e">
        <f>IF(INDEX(MouseList[],MATCH(BZ$2,MouseList[Mouse '#],0),MATCH(MouseList[[#Headers],[Exclude?]],MouseList[#Headers],0))=TRUE,"",IF(INDEX(DataInput[],BZ$2*3-1,MATCH(TEXT($B5,0),DataInput[#Headers],0))="","",INDEX(DataInput[],BZ$4*3-1,MATCH(TEXT($B5,0),DataInput[#Headers],0))*(INDEX(DataInput[],BZ$4*3,MATCH(TEXT($B5,0),DataInput[#Headers],0)))^2*PI()/6))</f>
        <v>#N/A</v>
      </c>
      <c r="CA5" s="15" t="e">
        <f>IF(INDEX(MouseList[],MATCH(CA$2,MouseList[Mouse '#],0),MATCH(MouseList[[#Headers],[Exclude?]],MouseList[#Headers],0))=TRUE,"",IF(INDEX(DataInput[],CA$2*3-1,MATCH(TEXT($B5,0),DataInput[#Headers],0))="","",INDEX(DataInput[],CA$4*3-1,MATCH(TEXT($B5,0),DataInput[#Headers],0))*(INDEX(DataInput[],CA$4*3,MATCH(TEXT($B5,0),DataInput[#Headers],0)))^2*PI()/6))</f>
        <v>#N/A</v>
      </c>
      <c r="CB5" s="15" t="e">
        <f>IF(INDEX(MouseList[],MATCH(CB$2,MouseList[Mouse '#],0),MATCH(MouseList[[#Headers],[Exclude?]],MouseList[#Headers],0))=TRUE,"",IF(INDEX(DataInput[],CB$2*3-1,MATCH(TEXT($B5,0),DataInput[#Headers],0))="","",INDEX(DataInput[],CB$4*3-1,MATCH(TEXT($B5,0),DataInput[#Headers],0))*(INDEX(DataInput[],CB$4*3,MATCH(TEXT($B5,0),DataInput[#Headers],0)))^2*PI()/6))</f>
        <v>#N/A</v>
      </c>
      <c r="CC5" s="15" t="e">
        <f>IF(INDEX(MouseList[],MATCH(CC$2,MouseList[Mouse '#],0),MATCH(MouseList[[#Headers],[Exclude?]],MouseList[#Headers],0))=TRUE,"",IF(INDEX(DataInput[],CC$2*3-1,MATCH(TEXT($B5,0),DataInput[#Headers],0))="","",INDEX(DataInput[],CC$4*3-1,MATCH(TEXT($B5,0),DataInput[#Headers],0))*(INDEX(DataInput[],CC$4*3,MATCH(TEXT($B5,0),DataInput[#Headers],0)))^2*PI()/6))</f>
        <v>#N/A</v>
      </c>
      <c r="CD5" s="15" t="e">
        <f>IF(INDEX(MouseList[],MATCH(CD$2,MouseList[Mouse '#],0),MATCH(MouseList[[#Headers],[Exclude?]],MouseList[#Headers],0))=TRUE,"",IF(INDEX(DataInput[],CD$2*3-1,MATCH(TEXT($B5,0),DataInput[#Headers],0))="","",INDEX(DataInput[],CD$4*3-1,MATCH(TEXT($B5,0),DataInput[#Headers],0))*(INDEX(DataInput[],CD$4*3,MATCH(TEXT($B5,0),DataInput[#Headers],0)))^2*PI()/6))</f>
        <v>#N/A</v>
      </c>
      <c r="CE5" s="15" t="e">
        <f>IF(INDEX(MouseList[],MATCH(CE$2,MouseList[Mouse '#],0),MATCH(MouseList[[#Headers],[Exclude?]],MouseList[#Headers],0))=TRUE,"",IF(INDEX(DataInput[],CE$2*3-1,MATCH(TEXT($B5,0),DataInput[#Headers],0))="","",INDEX(DataInput[],CE$4*3-1,MATCH(TEXT($B5,0),DataInput[#Headers],0))*(INDEX(DataInput[],CE$4*3,MATCH(TEXT($B5,0),DataInput[#Headers],0)))^2*PI()/6))</f>
        <v>#N/A</v>
      </c>
      <c r="CF5" s="15" t="e">
        <f>IF(INDEX(MouseList[],MATCH(CF$2,MouseList[Mouse '#],0),MATCH(MouseList[[#Headers],[Exclude?]],MouseList[#Headers],0))=TRUE,"",IF(INDEX(DataInput[],CF$2*3-1,MATCH(TEXT($B5,0),DataInput[#Headers],0))="","",INDEX(DataInput[],CF$4*3-1,MATCH(TEXT($B5,0),DataInput[#Headers],0))*(INDEX(DataInput[],CF$4*3,MATCH(TEXT($B5,0),DataInput[#Headers],0)))^2*PI()/6))</f>
        <v>#N/A</v>
      </c>
      <c r="CG5" s="15" t="e">
        <f>IF(INDEX(MouseList[],MATCH(CG$2,MouseList[Mouse '#],0),MATCH(MouseList[[#Headers],[Exclude?]],MouseList[#Headers],0))=TRUE,"",IF(INDEX(DataInput[],CG$2*3-1,MATCH(TEXT($B5,0),DataInput[#Headers],0))="","",INDEX(DataInput[],CG$4*3-1,MATCH(TEXT($B5,0),DataInput[#Headers],0))*(INDEX(DataInput[],CG$4*3,MATCH(TEXT($B5,0),DataInput[#Headers],0)))^2*PI()/6))</f>
        <v>#N/A</v>
      </c>
      <c r="CH5" s="15" t="e">
        <f>IF(INDEX(MouseList[],MATCH(CH$2,MouseList[Mouse '#],0),MATCH(MouseList[[#Headers],[Exclude?]],MouseList[#Headers],0))=TRUE,"",IF(INDEX(DataInput[],CH$2*3-1,MATCH(TEXT($B5,0),DataInput[#Headers],0))="","",INDEX(DataInput[],CH$4*3-1,MATCH(TEXT($B5,0),DataInput[#Headers],0))*(INDEX(DataInput[],CH$4*3,MATCH(TEXT($B5,0),DataInput[#Headers],0)))^2*PI()/6))</f>
        <v>#N/A</v>
      </c>
      <c r="CI5" s="15" t="e">
        <f>IF(INDEX(MouseList[],MATCH(CI$2,MouseList[Mouse '#],0),MATCH(MouseList[[#Headers],[Exclude?]],MouseList[#Headers],0))=TRUE,"",IF(INDEX(DataInput[],CI$2*3-1,MATCH(TEXT($B5,0),DataInput[#Headers],0))="","",INDEX(DataInput[],CI$4*3-1,MATCH(TEXT($B5,0),DataInput[#Headers],0))*(INDEX(DataInput[],CI$4*3,MATCH(TEXT($B5,0),DataInput[#Headers],0)))^2*PI()/6))</f>
        <v>#N/A</v>
      </c>
      <c r="CJ5" s="15" t="e">
        <f>IF(INDEX(MouseList[],MATCH(CJ$2,MouseList[Mouse '#],0),MATCH(MouseList[[#Headers],[Exclude?]],MouseList[#Headers],0))=TRUE,"",IF(INDEX(DataInput[],CJ$2*3-1,MATCH(TEXT($B5,0),DataInput[#Headers],0))="","",INDEX(DataInput[],CJ$4*3-1,MATCH(TEXT($B5,0),DataInput[#Headers],0))*(INDEX(DataInput[],CJ$4*3,MATCH(TEXT($B5,0),DataInput[#Headers],0)))^2*PI()/6))</f>
        <v>#N/A</v>
      </c>
      <c r="CK5" s="15" t="e">
        <f>IF(INDEX(MouseList[],MATCH(CK$2,MouseList[Mouse '#],0),MATCH(MouseList[[#Headers],[Exclude?]],MouseList[#Headers],0))=TRUE,"",IF(INDEX(DataInput[],CK$2*3-1,MATCH(TEXT($B5,0),DataInput[#Headers],0))="","",INDEX(DataInput[],CK$4*3-1,MATCH(TEXT($B5,0),DataInput[#Headers],0))*(INDEX(DataInput[],CK$4*3,MATCH(TEXT($B5,0),DataInput[#Headers],0)))^2*PI()/6))</f>
        <v>#N/A</v>
      </c>
      <c r="CL5" s="15" t="e">
        <f>IF(INDEX(MouseList[],MATCH(CL$2,MouseList[Mouse '#],0),MATCH(MouseList[[#Headers],[Exclude?]],MouseList[#Headers],0))=TRUE,"",IF(INDEX(DataInput[],CL$2*3-1,MATCH(TEXT($B5,0),DataInput[#Headers],0))="","",INDEX(DataInput[],CL$4*3-1,MATCH(TEXT($B5,0),DataInput[#Headers],0))*(INDEX(DataInput[],CL$4*3,MATCH(TEXT($B5,0),DataInput[#Headers],0)))^2*PI()/6))</f>
        <v>#N/A</v>
      </c>
      <c r="CM5" s="15" t="e">
        <f>IF(INDEX(MouseList[],MATCH(CM$2,MouseList[Mouse '#],0),MATCH(MouseList[[#Headers],[Exclude?]],MouseList[#Headers],0))=TRUE,"",IF(INDEX(DataInput[],CM$2*3-1,MATCH(TEXT($B5,0),DataInput[#Headers],0))="","",INDEX(DataInput[],CM$4*3-1,MATCH(TEXT($B5,0),DataInput[#Headers],0))*(INDEX(DataInput[],CM$4*3,MATCH(TEXT($B5,0),DataInput[#Headers],0)))^2*PI()/6))</f>
        <v>#N/A</v>
      </c>
      <c r="CN5" s="15" t="e">
        <f>IF(INDEX(MouseList[],MATCH(CN$2,MouseList[Mouse '#],0),MATCH(MouseList[[#Headers],[Exclude?]],MouseList[#Headers],0))=TRUE,"",IF(INDEX(DataInput[],CN$2*3-1,MATCH(TEXT($B5,0),DataInput[#Headers],0))="","",INDEX(DataInput[],CN$4*3-1,MATCH(TEXT($B5,0),DataInput[#Headers],0))*(INDEX(DataInput[],CN$4*3,MATCH(TEXT($B5,0),DataInput[#Headers],0)))^2*PI()/6))</f>
        <v>#N/A</v>
      </c>
      <c r="CO5" s="15" t="e">
        <f>IF(INDEX(MouseList[],MATCH(CO$2,MouseList[Mouse '#],0),MATCH(MouseList[[#Headers],[Exclude?]],MouseList[#Headers],0))=TRUE,"",IF(INDEX(DataInput[],CO$2*3-1,MATCH(TEXT($B5,0),DataInput[#Headers],0))="","",INDEX(DataInput[],CO$4*3-1,MATCH(TEXT($B5,0),DataInput[#Headers],0))*(INDEX(DataInput[],CO$4*3,MATCH(TEXT($B5,0),DataInput[#Headers],0)))^2*PI()/6))</f>
        <v>#N/A</v>
      </c>
      <c r="CP5" s="15" t="e">
        <f>IF(INDEX(MouseList[],MATCH(CP$2,MouseList[Mouse '#],0),MATCH(MouseList[[#Headers],[Exclude?]],MouseList[#Headers],0))=TRUE,"",IF(INDEX(DataInput[],CP$2*3-1,MATCH(TEXT($B5,0),DataInput[#Headers],0))="","",INDEX(DataInput[],CP$4*3-1,MATCH(TEXT($B5,0),DataInput[#Headers],0))*(INDEX(DataInput[],CP$4*3,MATCH(TEXT($B5,0),DataInput[#Headers],0)))^2*PI()/6))</f>
        <v>#N/A</v>
      </c>
      <c r="CQ5" s="15" t="e">
        <f>IF(INDEX(MouseList[],MATCH(CQ$2,MouseList[Mouse '#],0),MATCH(MouseList[[#Headers],[Exclude?]],MouseList[#Headers],0))=TRUE,"",IF(INDEX(DataInput[],CQ$2*3-1,MATCH(TEXT($B5,0),DataInput[#Headers],0))="","",INDEX(DataInput[],CQ$4*3-1,MATCH(TEXT($B5,0),DataInput[#Headers],0))*(INDEX(DataInput[],CQ$4*3,MATCH(TEXT($B5,0),DataInput[#Headers],0)))^2*PI()/6))</f>
        <v>#N/A</v>
      </c>
      <c r="CR5" s="15" t="e">
        <f>IF(INDEX(MouseList[],MATCH(CR$2,MouseList[Mouse '#],0),MATCH(MouseList[[#Headers],[Exclude?]],MouseList[#Headers],0))=TRUE,"",IF(INDEX(DataInput[],CR$2*3-1,MATCH(TEXT($B5,0),DataInput[#Headers],0))="","",INDEX(DataInput[],CR$4*3-1,MATCH(TEXT($B5,0),DataInput[#Headers],0))*(INDEX(DataInput[],CR$4*3,MATCH(TEXT($B5,0),DataInput[#Headers],0)))^2*PI()/6))</f>
        <v>#N/A</v>
      </c>
      <c r="CS5" s="15" t="e">
        <f>IF(INDEX(MouseList[],MATCH(CS$2,MouseList[Mouse '#],0),MATCH(MouseList[[#Headers],[Exclude?]],MouseList[#Headers],0))=TRUE,"",IF(INDEX(DataInput[],CS$2*3-1,MATCH(TEXT($B5,0),DataInput[#Headers],0))="","",INDEX(DataInput[],CS$4*3-1,MATCH(TEXT($B5,0),DataInput[#Headers],0))*(INDEX(DataInput[],CS$4*3,MATCH(TEXT($B5,0),DataInput[#Headers],0)))^2*PI()/6))</f>
        <v>#N/A</v>
      </c>
      <c r="CT5" s="15" t="e">
        <f>IF(INDEX(MouseList[],MATCH(CT$2,MouseList[Mouse '#],0),MATCH(MouseList[[#Headers],[Exclude?]],MouseList[#Headers],0))=TRUE,"",IF(INDEX(DataInput[],CT$2*3-1,MATCH(TEXT($B5,0),DataInput[#Headers],0))="","",INDEX(DataInput[],CT$4*3-1,MATCH(TEXT($B5,0),DataInput[#Headers],0))*(INDEX(DataInput[],CT$4*3,MATCH(TEXT($B5,0),DataInput[#Headers],0)))^2*PI()/6))</f>
        <v>#N/A</v>
      </c>
      <c r="CU5" s="15" t="e">
        <f>IF(INDEX(MouseList[],MATCH(CU$2,MouseList[Mouse '#],0),MATCH(MouseList[[#Headers],[Exclude?]],MouseList[#Headers],0))=TRUE,"",IF(INDEX(DataInput[],CU$2*3-1,MATCH(TEXT($B5,0),DataInput[#Headers],0))="","",INDEX(DataInput[],CU$4*3-1,MATCH(TEXT($B5,0),DataInput[#Headers],0))*(INDEX(DataInput[],CU$4*3,MATCH(TEXT($B5,0),DataInput[#Headers],0)))^2*PI()/6))</f>
        <v>#N/A</v>
      </c>
      <c r="CV5" s="15" t="e">
        <f>IF(INDEX(MouseList[],MATCH(CV$2,MouseList[Mouse '#],0),MATCH(MouseList[[#Headers],[Exclude?]],MouseList[#Headers],0))=TRUE,"",IF(INDEX(DataInput[],CV$2*3-1,MATCH(TEXT($B5,0),DataInput[#Headers],0))="","",INDEX(DataInput[],CV$4*3-1,MATCH(TEXT($B5,0),DataInput[#Headers],0))*(INDEX(DataInput[],CV$4*3,MATCH(TEXT($B5,0),DataInput[#Headers],0)))^2*PI()/6))</f>
        <v>#N/A</v>
      </c>
      <c r="CW5" s="15" t="e">
        <f>IF(INDEX(MouseList[],MATCH(CW$2,MouseList[Mouse '#],0),MATCH(MouseList[[#Headers],[Exclude?]],MouseList[#Headers],0))=TRUE,"",IF(INDEX(DataInput[],CW$2*3-1,MATCH(TEXT($B5,0),DataInput[#Headers],0))="","",INDEX(DataInput[],CW$4*3-1,MATCH(TEXT($B5,0),DataInput[#Headers],0))*(INDEX(DataInput[],CW$4*3,MATCH(TEXT($B5,0),DataInput[#Headers],0)))^2*PI()/6))</f>
        <v>#N/A</v>
      </c>
      <c r="CX5" s="15" t="e">
        <f>IF(INDEX(MouseList[],MATCH(CX$2,MouseList[Mouse '#],0),MATCH(MouseList[[#Headers],[Exclude?]],MouseList[#Headers],0))=TRUE,"",IF(INDEX(DataInput[],CX$2*3-1,MATCH(TEXT($B5,0),DataInput[#Headers],0))="","",INDEX(DataInput[],CX$4*3-1,MATCH(TEXT($B5,0),DataInput[#Headers],0))*(INDEX(DataInput[],CX$4*3,MATCH(TEXT($B5,0),DataInput[#Headers],0)))^2*PI()/6))</f>
        <v>#N/A</v>
      </c>
      <c r="CY5" s="15" t="e">
        <f>IF(INDEX(MouseList[],MATCH(CY$2,MouseList[Mouse '#],0),MATCH(MouseList[[#Headers],[Exclude?]],MouseList[#Headers],0))=TRUE,"",IF(INDEX(DataInput[],CY$2*3-1,MATCH(TEXT($B5,0),DataInput[#Headers],0))="","",INDEX(DataInput[],CY$4*3-1,MATCH(TEXT($B5,0),DataInput[#Headers],0))*(INDEX(DataInput[],CY$4*3,MATCH(TEXT($B5,0),DataInput[#Headers],0)))^2*PI()/6))</f>
        <v>#N/A</v>
      </c>
      <c r="CZ5" s="15" t="e">
        <f>IF(INDEX(MouseList[],MATCH(CZ$2,MouseList[Mouse '#],0),MATCH(MouseList[[#Headers],[Exclude?]],MouseList[#Headers],0))=TRUE,"",IF(INDEX(DataInput[],CZ$2*3-1,MATCH(TEXT($B5,0),DataInput[#Headers],0))="","",INDEX(DataInput[],CZ$4*3-1,MATCH(TEXT($B5,0),DataInput[#Headers],0))*(INDEX(DataInput[],CZ$4*3,MATCH(TEXT($B5,0),DataInput[#Headers],0)))^2*PI()/6))</f>
        <v>#N/A</v>
      </c>
      <c r="DA5" s="15" t="e">
        <f>IF(INDEX(MouseList[],MATCH(DA$2,MouseList[Mouse '#],0),MATCH(MouseList[[#Headers],[Exclude?]],MouseList[#Headers],0))=TRUE,"",IF(INDEX(DataInput[],DA$2*3-1,MATCH(TEXT($B5,0),DataInput[#Headers],0))="","",INDEX(DataInput[],DA$4*3-1,MATCH(TEXT($B5,0),DataInput[#Headers],0))*(INDEX(DataInput[],DA$4*3,MATCH(TEXT($B5,0),DataInput[#Headers],0)))^2*PI()/6))</f>
        <v>#N/A</v>
      </c>
      <c r="DB5" s="15" t="e">
        <f>IF(INDEX(MouseList[],MATCH(DB$2,MouseList[Mouse '#],0),MATCH(MouseList[[#Headers],[Exclude?]],MouseList[#Headers],0))=TRUE,"",IF(INDEX(DataInput[],DB$2*3-1,MATCH(TEXT($B5,0),DataInput[#Headers],0))="","",INDEX(DataInput[],DB$4*3-1,MATCH(TEXT($B5,0),DataInput[#Headers],0))*(INDEX(DataInput[],DB$4*3,MATCH(TEXT($B5,0),DataInput[#Headers],0)))^2*PI()/6))</f>
        <v>#N/A</v>
      </c>
      <c r="DC5" s="15" t="e">
        <f>IF(INDEX(MouseList[],MATCH(DC$2,MouseList[Mouse '#],0),MATCH(MouseList[[#Headers],[Exclude?]],MouseList[#Headers],0))=TRUE,"",IF(INDEX(DataInput[],DC$2*3-1,MATCH(TEXT($B5,0),DataInput[#Headers],0))="","",INDEX(DataInput[],DC$4*3-1,MATCH(TEXT($B5,0),DataInput[#Headers],0))*(INDEX(DataInput[],DC$4*3,MATCH(TEXT($B5,0),DataInput[#Headers],0)))^2*PI()/6))</f>
        <v>#N/A</v>
      </c>
      <c r="DD5" s="15" t="e">
        <f>IF(INDEX(MouseList[],MATCH(DD$2,MouseList[Mouse '#],0),MATCH(MouseList[[#Headers],[Exclude?]],MouseList[#Headers],0))=TRUE,"",IF(INDEX(DataInput[],DD$2*3-1,MATCH(TEXT($B5,0),DataInput[#Headers],0))="","",INDEX(DataInput[],DD$4*3-1,MATCH(TEXT($B5,0),DataInput[#Headers],0))*(INDEX(DataInput[],DD$4*3,MATCH(TEXT($B5,0),DataInput[#Headers],0)))^2*PI()/6))</f>
        <v>#N/A</v>
      </c>
      <c r="DE5" s="15" t="e">
        <f>IF(INDEX(MouseList[],MATCH(DE$2,MouseList[Mouse '#],0),MATCH(MouseList[[#Headers],[Exclude?]],MouseList[#Headers],0))=TRUE,"",IF(INDEX(DataInput[],DE$2*3-1,MATCH(TEXT($B5,0),DataInput[#Headers],0))="","",INDEX(DataInput[],DE$4*3-1,MATCH(TEXT($B5,0),DataInput[#Headers],0))*(INDEX(DataInput[],DE$4*3,MATCH(TEXT($B5,0),DataInput[#Headers],0)))^2*PI()/6))</f>
        <v>#N/A</v>
      </c>
      <c r="DF5" s="15" t="e">
        <f>IF(INDEX(MouseList[],MATCH(DF$2,MouseList[Mouse '#],0),MATCH(MouseList[[#Headers],[Exclude?]],MouseList[#Headers],0))=TRUE,"",IF(INDEX(DataInput[],DF$2*3-1,MATCH(TEXT($B5,0),DataInput[#Headers],0))="","",INDEX(DataInput[],DF$4*3-1,MATCH(TEXT($B5,0),DataInput[#Headers],0))*(INDEX(DataInput[],DF$4*3,MATCH(TEXT($B5,0),DataInput[#Headers],0)))^2*PI()/6))</f>
        <v>#N/A</v>
      </c>
      <c r="DG5" s="15" t="e">
        <f>IF(INDEX(MouseList[],MATCH(DG$2,MouseList[Mouse '#],0),MATCH(MouseList[[#Headers],[Exclude?]],MouseList[#Headers],0))=TRUE,"",IF(INDEX(DataInput[],DG$2*3-1,MATCH(TEXT($B5,0),DataInput[#Headers],0))="","",INDEX(DataInput[],DG$4*3-1,MATCH(TEXT($B5,0),DataInput[#Headers],0))*(INDEX(DataInput[],DG$4*3,MATCH(TEXT($B5,0),DataInput[#Headers],0)))^2*PI()/6))</f>
        <v>#N/A</v>
      </c>
      <c r="DH5" s="15" t="e">
        <f>IF(INDEX(MouseList[],MATCH(DH$2,MouseList[Mouse '#],0),MATCH(MouseList[[#Headers],[Exclude?]],MouseList[#Headers],0))=TRUE,"",IF(INDEX(DataInput[],DH$2*3-1,MATCH(TEXT($B5,0),DataInput[#Headers],0))="","",INDEX(DataInput[],DH$4*3-1,MATCH(TEXT($B5,0),DataInput[#Headers],0))*(INDEX(DataInput[],DH$4*3,MATCH(TEXT($B5,0),DataInput[#Headers],0)))^2*PI()/6))</f>
        <v>#N/A</v>
      </c>
      <c r="DI5" s="15" t="e">
        <f>IF(INDEX(MouseList[],MATCH(DI$2,MouseList[Mouse '#],0),MATCH(MouseList[[#Headers],[Exclude?]],MouseList[#Headers],0))=TRUE,"",IF(INDEX(DataInput[],DI$2*3-1,MATCH(TEXT($B5,0),DataInput[#Headers],0))="","",INDEX(DataInput[],DI$4*3-1,MATCH(TEXT($B5,0),DataInput[#Headers],0))*(INDEX(DataInput[],DI$4*3,MATCH(TEXT($B5,0),DataInput[#Headers],0)))^2*PI()/6))</f>
        <v>#N/A</v>
      </c>
      <c r="DJ5" s="15" t="e">
        <f>IF(INDEX(MouseList[],MATCH(DJ$2,MouseList[Mouse '#],0),MATCH(MouseList[[#Headers],[Exclude?]],MouseList[#Headers],0))=TRUE,"",IF(INDEX(DataInput[],DJ$2*3-1,MATCH(TEXT($B5,0),DataInput[#Headers],0))="","",INDEX(DataInput[],DJ$4*3-1,MATCH(TEXT($B5,0),DataInput[#Headers],0))*(INDEX(DataInput[],DJ$4*3,MATCH(TEXT($B5,0),DataInput[#Headers],0)))^2*PI()/6))</f>
        <v>#N/A</v>
      </c>
      <c r="DK5" s="15" t="e">
        <f>IF(INDEX(MouseList[],MATCH(DK$2,MouseList[Mouse '#],0),MATCH(MouseList[[#Headers],[Exclude?]],MouseList[#Headers],0))=TRUE,"",IF(INDEX(DataInput[],DK$2*3-1,MATCH(TEXT($B5,0),DataInput[#Headers],0))="","",INDEX(DataInput[],DK$4*3-1,MATCH(TEXT($B5,0),DataInput[#Headers],0))*(INDEX(DataInput[],DK$4*3,MATCH(TEXT($B5,0),DataInput[#Headers],0)))^2*PI()/6))</f>
        <v>#N/A</v>
      </c>
      <c r="DL5" s="15" t="e">
        <f>IF(INDEX(MouseList[],MATCH(DL$2,MouseList[Mouse '#],0),MATCH(MouseList[[#Headers],[Exclude?]],MouseList[#Headers],0))=TRUE,"",IF(INDEX(DataInput[],DL$2*3-1,MATCH(TEXT($B5,0),DataInput[#Headers],0))="","",INDEX(DataInput[],DL$4*3-1,MATCH(TEXT($B5,0),DataInput[#Headers],0))*(INDEX(DataInput[],DL$4*3,MATCH(TEXT($B5,0),DataInput[#Headers],0)))^2*PI()/6))</f>
        <v>#N/A</v>
      </c>
      <c r="DM5" s="15" t="e">
        <f>IF(INDEX(MouseList[],MATCH(DM$2,MouseList[Mouse '#],0),MATCH(MouseList[[#Headers],[Exclude?]],MouseList[#Headers],0))=TRUE,"",IF(INDEX(DataInput[],DM$2*3-1,MATCH(TEXT($B5,0),DataInput[#Headers],0))="","",INDEX(DataInput[],DM$4*3-1,MATCH(TEXT($B5,0),DataInput[#Headers],0))*(INDEX(DataInput[],DM$4*3,MATCH(TEXT($B5,0),DataInput[#Headers],0)))^2*PI()/6))</f>
        <v>#N/A</v>
      </c>
      <c r="DN5" s="15" t="e">
        <f>IF(INDEX(MouseList[],MATCH(DN$2,MouseList[Mouse '#],0),MATCH(MouseList[[#Headers],[Exclude?]],MouseList[#Headers],0))=TRUE,"",IF(INDEX(DataInput[],DN$2*3-1,MATCH(TEXT($B5,0),DataInput[#Headers],0))="","",INDEX(DataInput[],DN$4*3-1,MATCH(TEXT($B5,0),DataInput[#Headers],0))*(INDEX(DataInput[],DN$4*3,MATCH(TEXT($B5,0),DataInput[#Headers],0)))^2*PI()/6))</f>
        <v>#N/A</v>
      </c>
      <c r="DO5" s="15" t="e">
        <f>IF(INDEX(MouseList[],MATCH(DO$2,MouseList[Mouse '#],0),MATCH(MouseList[[#Headers],[Exclude?]],MouseList[#Headers],0))=TRUE,"",IF(INDEX(DataInput[],DO$2*3-1,MATCH(TEXT($B5,0),DataInput[#Headers],0))="","",INDEX(DataInput[],DO$4*3-1,MATCH(TEXT($B5,0),DataInput[#Headers],0))*(INDEX(DataInput[],DO$4*3,MATCH(TEXT($B5,0),DataInput[#Headers],0)))^2*PI()/6))</f>
        <v>#N/A</v>
      </c>
      <c r="DP5" s="15" t="e">
        <f>IF(INDEX(MouseList[],MATCH(DP$2,MouseList[Mouse '#],0),MATCH(MouseList[[#Headers],[Exclude?]],MouseList[#Headers],0))=TRUE,"",IF(INDEX(DataInput[],DP$2*3-1,MATCH(TEXT($B5,0),DataInput[#Headers],0))="","",INDEX(DataInput[],DP$4*3-1,MATCH(TEXT($B5,0),DataInput[#Headers],0))*(INDEX(DataInput[],DP$4*3,MATCH(TEXT($B5,0),DataInput[#Headers],0)))^2*PI()/6))</f>
        <v>#N/A</v>
      </c>
      <c r="DQ5" s="15" t="e">
        <f>IF(INDEX(MouseList[],MATCH(DQ$2,MouseList[Mouse '#],0),MATCH(MouseList[[#Headers],[Exclude?]],MouseList[#Headers],0))=TRUE,"",IF(INDEX(DataInput[],DQ$2*3-1,MATCH(TEXT($B5,0),DataInput[#Headers],0))="","",INDEX(DataInput[],DQ$4*3-1,MATCH(TEXT($B5,0),DataInput[#Headers],0))*(INDEX(DataInput[],DQ$4*3,MATCH(TEXT($B5,0),DataInput[#Headers],0)))^2*PI()/6))</f>
        <v>#N/A</v>
      </c>
      <c r="DR5" s="15" t="e">
        <f>IF(INDEX(MouseList[],MATCH(DR$2,MouseList[Mouse '#],0),MATCH(MouseList[[#Headers],[Exclude?]],MouseList[#Headers],0))=TRUE,"",IF(INDEX(DataInput[],DR$2*3-1,MATCH(TEXT($B5,0),DataInput[#Headers],0))="","",INDEX(DataInput[],DR$4*3-1,MATCH(TEXT($B5,0),DataInput[#Headers],0))*(INDEX(DataInput[],DR$4*3,MATCH(TEXT($B5,0),DataInput[#Headers],0)))^2*PI()/6))</f>
        <v>#N/A</v>
      </c>
      <c r="DS5" s="15" t="e">
        <f>IF(INDEX(MouseList[],MATCH(DS$2,MouseList[Mouse '#],0),MATCH(MouseList[[#Headers],[Exclude?]],MouseList[#Headers],0))=TRUE,"",IF(INDEX(DataInput[],DS$2*3-1,MATCH(TEXT($B5,0),DataInput[#Headers],0))="","",INDEX(DataInput[],DS$4*3-1,MATCH(TEXT($B5,0),DataInput[#Headers],0))*(INDEX(DataInput[],DS$4*3,MATCH(TEXT($B5,0),DataInput[#Headers],0)))^2*PI()/6))</f>
        <v>#N/A</v>
      </c>
      <c r="DU5" s="14">
        <v>1</v>
      </c>
      <c r="DV5" s="14" t="str">
        <f>IFERROR(INDEX(MouseList[],MATCH(TV_after_Tx[[#This Row],[Sort '#]],MouseList[Sort '#],0),MATCH(TV_after_Tx[[#Headers],[Group]],MouseList[#Headers],0)),"")</f>
        <v/>
      </c>
      <c r="DW5" s="14" t="str">
        <f>IFERROR(INDEX(MouseList[],MATCH(TV_after_Tx[[#This Row],[Sort '#]],MouseList[Sort '#],0),MATCH(MouseList[[#Headers],[Mouse '#]],MouseList[#Headers],0)),"")</f>
        <v/>
      </c>
      <c r="DX5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5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5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5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5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5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5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5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5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5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5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5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5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5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5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5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5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5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5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5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5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5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5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5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5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5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5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5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5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5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5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5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5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5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5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5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5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5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5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5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5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5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5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5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5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5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6" spans="1:173" ht="15">
      <c r="A6" s="228" t="s">
        <v>284</v>
      </c>
      <c r="B6" s="14">
        <v>1</v>
      </c>
      <c r="C6" s="14">
        <f>INDEX('Data Input'!$J$1:$BF$3,2,MATCH(TEXT(TV[[#This Row],[Day '#]],0),DataInput[[#Headers],[Date of death]:[Necropsy]],0))</f>
        <v>0</v>
      </c>
      <c r="D6" s="15" t="str">
        <f>IF(INDEX(MouseList[],MATCH(D$2,MouseList[Mouse '#],0),MATCH(MouseList[[#Headers],[Exclude?]],MouseList[#Headers],0))=TRUE,"",IF(INDEX(DataInput[],D$2*3-1,MATCH(TEXT($B6,0),DataInput[#Headers],0))="","",INDEX(DataInput[],D$4*3-1,MATCH(TEXT($B6,0),DataInput[#Headers],0))*(INDEX(DataInput[],D$4*3,MATCH(TEXT($B6,0),DataInput[#Headers],0)))^2*PI()/6))</f>
        <v/>
      </c>
      <c r="E6" s="15" t="str">
        <f>IF(INDEX(MouseList[],MATCH(E$2,MouseList[Mouse '#],0),MATCH(MouseList[[#Headers],[Exclude?]],MouseList[#Headers],0))=TRUE,"",IF(INDEX(DataInput[],E$2*3-1,MATCH(TEXT($B6,0),DataInput[#Headers],0))="","",INDEX(DataInput[],E$4*3-1,MATCH(TEXT($B6,0),DataInput[#Headers],0))*(INDEX(DataInput[],E$4*3,MATCH(TEXT($B6,0),DataInput[#Headers],0)))^2*PI()/6))</f>
        <v/>
      </c>
      <c r="F6" s="15" t="str">
        <f>IF(INDEX(MouseList[],MATCH(F$2,MouseList[Mouse '#],0),MATCH(MouseList[[#Headers],[Exclude?]],MouseList[#Headers],0))=TRUE,"",IF(INDEX(DataInput[],F$2*3-1,MATCH(TEXT($B6,0),DataInput[#Headers],0))="","",INDEX(DataInput[],F$4*3-1,MATCH(TEXT($B6,0),DataInput[#Headers],0))*(INDEX(DataInput[],F$4*3,MATCH(TEXT($B6,0),DataInput[#Headers],0)))^2*PI()/6))</f>
        <v/>
      </c>
      <c r="G6" s="15" t="str">
        <f>IF(INDEX(MouseList[],MATCH(G$2,MouseList[Mouse '#],0),MATCH(MouseList[[#Headers],[Exclude?]],MouseList[#Headers],0))=TRUE,"",IF(INDEX(DataInput[],G$2*3-1,MATCH(TEXT($B6,0),DataInput[#Headers],0))="","",INDEX(DataInput[],G$4*3-1,MATCH(TEXT($B6,0),DataInput[#Headers],0))*(INDEX(DataInput[],G$4*3,MATCH(TEXT($B6,0),DataInput[#Headers],0)))^2*PI()/6))</f>
        <v/>
      </c>
      <c r="H6" s="15" t="str">
        <f>IF(INDEX(MouseList[],MATCH(H$2,MouseList[Mouse '#],0),MATCH(MouseList[[#Headers],[Exclude?]],MouseList[#Headers],0))=TRUE,"",IF(INDEX(DataInput[],H$2*3-1,MATCH(TEXT($B6,0),DataInput[#Headers],0))="","",INDEX(DataInput[],H$4*3-1,MATCH(TEXT($B6,0),DataInput[#Headers],0))*(INDEX(DataInput[],H$4*3,MATCH(TEXT($B6,0),DataInput[#Headers],0)))^2*PI()/6))</f>
        <v/>
      </c>
      <c r="I6" s="15" t="str">
        <f>IF(INDEX(MouseList[],MATCH(I$2,MouseList[Mouse '#],0),MATCH(MouseList[[#Headers],[Exclude?]],MouseList[#Headers],0))=TRUE,"",IF(INDEX(DataInput[],I$2*3-1,MATCH(TEXT($B6,0),DataInput[#Headers],0))="","",INDEX(DataInput[],I$4*3-1,MATCH(TEXT($B6,0),DataInput[#Headers],0))*(INDEX(DataInput[],I$4*3,MATCH(TEXT($B6,0),DataInput[#Headers],0)))^2*PI()/6))</f>
        <v/>
      </c>
      <c r="J6" s="15" t="str">
        <f>IF(INDEX(MouseList[],MATCH(J$2,MouseList[Mouse '#],0),MATCH(MouseList[[#Headers],[Exclude?]],MouseList[#Headers],0))=TRUE,"",IF(INDEX(DataInput[],J$2*3-1,MATCH(TEXT($B6,0),DataInput[#Headers],0))="","",INDEX(DataInput[],J$4*3-1,MATCH(TEXT($B6,0),DataInput[#Headers],0))*(INDEX(DataInput[],J$4*3,MATCH(TEXT($B6,0),DataInput[#Headers],0)))^2*PI()/6))</f>
        <v/>
      </c>
      <c r="K6" s="15" t="str">
        <f>IF(INDEX(MouseList[],MATCH(K$2,MouseList[Mouse '#],0),MATCH(MouseList[[#Headers],[Exclude?]],MouseList[#Headers],0))=TRUE,"",IF(INDEX(DataInput[],K$2*3-1,MATCH(TEXT($B6,0),DataInput[#Headers],0))="","",INDEX(DataInput[],K$4*3-1,MATCH(TEXT($B6,0),DataInput[#Headers],0))*(INDEX(DataInput[],K$4*3,MATCH(TEXT($B6,0),DataInput[#Headers],0)))^2*PI()/6))</f>
        <v/>
      </c>
      <c r="L6" s="15" t="str">
        <f>IF(INDEX(MouseList[],MATCH(L$2,MouseList[Mouse '#],0),MATCH(MouseList[[#Headers],[Exclude?]],MouseList[#Headers],0))=TRUE,"",IF(INDEX(DataInput[],L$2*3-1,MATCH(TEXT($B6,0),DataInput[#Headers],0))="","",INDEX(DataInput[],L$4*3-1,MATCH(TEXT($B6,0),DataInput[#Headers],0))*(INDEX(DataInput[],L$4*3,MATCH(TEXT($B6,0),DataInput[#Headers],0)))^2*PI()/6))</f>
        <v/>
      </c>
      <c r="M6" s="15" t="str">
        <f>IF(INDEX(MouseList[],MATCH(M$2,MouseList[Mouse '#],0),MATCH(MouseList[[#Headers],[Exclude?]],MouseList[#Headers],0))=TRUE,"",IF(INDEX(DataInput[],M$2*3-1,MATCH(TEXT($B6,0),DataInput[#Headers],0))="","",INDEX(DataInput[],M$4*3-1,MATCH(TEXT($B6,0),DataInput[#Headers],0))*(INDEX(DataInput[],M$4*3,MATCH(TEXT($B6,0),DataInput[#Headers],0)))^2*PI()/6))</f>
        <v/>
      </c>
      <c r="N6" s="15" t="str">
        <f>IF(INDEX(MouseList[],MATCH(N$2,MouseList[Mouse '#],0),MATCH(MouseList[[#Headers],[Exclude?]],MouseList[#Headers],0))=TRUE,"",IF(INDEX(DataInput[],N$2*3-1,MATCH(TEXT($B6,0),DataInput[#Headers],0))="","",INDEX(DataInput[],N$4*3-1,MATCH(TEXT($B6,0),DataInput[#Headers],0))*(INDEX(DataInput[],N$4*3,MATCH(TEXT($B6,0),DataInput[#Headers],0)))^2*PI()/6))</f>
        <v/>
      </c>
      <c r="O6" s="15" t="str">
        <f>IF(INDEX(MouseList[],MATCH(O$2,MouseList[Mouse '#],0),MATCH(MouseList[[#Headers],[Exclude?]],MouseList[#Headers],0))=TRUE,"",IF(INDEX(DataInput[],O$2*3-1,MATCH(TEXT($B6,0),DataInput[#Headers],0))="","",INDEX(DataInput[],O$4*3-1,MATCH(TEXT($B6,0),DataInput[#Headers],0))*(INDEX(DataInput[],O$4*3,MATCH(TEXT($B6,0),DataInput[#Headers],0)))^2*PI()/6))</f>
        <v/>
      </c>
      <c r="P6" s="15" t="str">
        <f>IF(INDEX(MouseList[],MATCH(P$2,MouseList[Mouse '#],0),MATCH(MouseList[[#Headers],[Exclude?]],MouseList[#Headers],0))=TRUE,"",IF(INDEX(DataInput[],P$2*3-1,MATCH(TEXT($B6,0),DataInput[#Headers],0))="","",INDEX(DataInput[],P$4*3-1,MATCH(TEXT($B6,0),DataInput[#Headers],0))*(INDEX(DataInput[],P$4*3,MATCH(TEXT($B6,0),DataInput[#Headers],0)))^2*PI()/6))</f>
        <v/>
      </c>
      <c r="Q6" s="15" t="str">
        <f>IF(INDEX(MouseList[],MATCH(Q$2,MouseList[Mouse '#],0),MATCH(MouseList[[#Headers],[Exclude?]],MouseList[#Headers],0))=TRUE,"",IF(INDEX(DataInput[],Q$2*3-1,MATCH(TEXT($B6,0),DataInput[#Headers],0))="","",INDEX(DataInput[],Q$4*3-1,MATCH(TEXT($B6,0),DataInput[#Headers],0))*(INDEX(DataInput[],Q$4*3,MATCH(TEXT($B6,0),DataInput[#Headers],0)))^2*PI()/6))</f>
        <v/>
      </c>
      <c r="R6" s="15" t="str">
        <f>IF(INDEX(MouseList[],MATCH(R$2,MouseList[Mouse '#],0),MATCH(MouseList[[#Headers],[Exclude?]],MouseList[#Headers],0))=TRUE,"",IF(INDEX(DataInput[],R$2*3-1,MATCH(TEXT($B6,0),DataInput[#Headers],0))="","",INDEX(DataInput[],R$4*3-1,MATCH(TEXT($B6,0),DataInput[#Headers],0))*(INDEX(DataInput[],R$4*3,MATCH(TEXT($B6,0),DataInput[#Headers],0)))^2*PI()/6))</f>
        <v/>
      </c>
      <c r="S6" s="15" t="str">
        <f>IF(INDEX(MouseList[],MATCH(S$2,MouseList[Mouse '#],0),MATCH(MouseList[[#Headers],[Exclude?]],MouseList[#Headers],0))=TRUE,"",IF(INDEX(DataInput[],S$2*3-1,MATCH(TEXT($B6,0),DataInput[#Headers],0))="","",INDEX(DataInput[],S$4*3-1,MATCH(TEXT($B6,0),DataInput[#Headers],0))*(INDEX(DataInput[],S$4*3,MATCH(TEXT($B6,0),DataInput[#Headers],0)))^2*PI()/6))</f>
        <v/>
      </c>
      <c r="T6" s="15" t="str">
        <f>IF(INDEX(MouseList[],MATCH(T$2,MouseList[Mouse '#],0),MATCH(MouseList[[#Headers],[Exclude?]],MouseList[#Headers],0))=TRUE,"",IF(INDEX(DataInput[],T$2*3-1,MATCH(TEXT($B6,0),DataInput[#Headers],0))="","",INDEX(DataInput[],T$4*3-1,MATCH(TEXT($B6,0),DataInput[#Headers],0))*(INDEX(DataInput[],T$4*3,MATCH(TEXT($B6,0),DataInput[#Headers],0)))^2*PI()/6))</f>
        <v/>
      </c>
      <c r="U6" s="15" t="str">
        <f>IF(INDEX(MouseList[],MATCH(U$2,MouseList[Mouse '#],0),MATCH(MouseList[[#Headers],[Exclude?]],MouseList[#Headers],0))=TRUE,"",IF(INDEX(DataInput[],U$2*3-1,MATCH(TEXT($B6,0),DataInput[#Headers],0))="","",INDEX(DataInput[],U$4*3-1,MATCH(TEXT($B6,0),DataInput[#Headers],0))*(INDEX(DataInput[],U$4*3,MATCH(TEXT($B6,0),DataInput[#Headers],0)))^2*PI()/6))</f>
        <v/>
      </c>
      <c r="V6" s="15" t="str">
        <f>IF(INDEX(MouseList[],MATCH(V$2,MouseList[Mouse '#],0),MATCH(MouseList[[#Headers],[Exclude?]],MouseList[#Headers],0))=TRUE,"",IF(INDEX(DataInput[],V$2*3-1,MATCH(TEXT($B6,0),DataInput[#Headers],0))="","",INDEX(DataInput[],V$4*3-1,MATCH(TEXT($B6,0),DataInput[#Headers],0))*(INDEX(DataInput[],V$4*3,MATCH(TEXT($B6,0),DataInput[#Headers],0)))^2*PI()/6))</f>
        <v/>
      </c>
      <c r="W6" s="15" t="str">
        <f>IF(INDEX(MouseList[],MATCH(W$2,MouseList[Mouse '#],0),MATCH(MouseList[[#Headers],[Exclude?]],MouseList[#Headers],0))=TRUE,"",IF(INDEX(DataInput[],W$2*3-1,MATCH(TEXT($B6,0),DataInput[#Headers],0))="","",INDEX(DataInput[],W$4*3-1,MATCH(TEXT($B6,0),DataInput[#Headers],0))*(INDEX(DataInput[],W$4*3,MATCH(TEXT($B6,0),DataInput[#Headers],0)))^2*PI()/6))</f>
        <v/>
      </c>
      <c r="X6" s="15" t="str">
        <f>IF(INDEX(MouseList[],MATCH(X$2,MouseList[Mouse '#],0),MATCH(MouseList[[#Headers],[Exclude?]],MouseList[#Headers],0))=TRUE,"",IF(INDEX(DataInput[],X$2*3-1,MATCH(TEXT($B6,0),DataInput[#Headers],0))="","",INDEX(DataInput[],X$4*3-1,MATCH(TEXT($B6,0),DataInput[#Headers],0))*(INDEX(DataInput[],X$4*3,MATCH(TEXT($B6,0),DataInput[#Headers],0)))^2*PI()/6))</f>
        <v/>
      </c>
      <c r="Y6" s="15" t="str">
        <f>IF(INDEX(MouseList[],MATCH(Y$2,MouseList[Mouse '#],0),MATCH(MouseList[[#Headers],[Exclude?]],MouseList[#Headers],0))=TRUE,"",IF(INDEX(DataInput[],Y$2*3-1,MATCH(TEXT($B6,0),DataInput[#Headers],0))="","",INDEX(DataInput[],Y$4*3-1,MATCH(TEXT($B6,0),DataInput[#Headers],0))*(INDEX(DataInput[],Y$4*3,MATCH(TEXT($B6,0),DataInput[#Headers],0)))^2*PI()/6))</f>
        <v/>
      </c>
      <c r="Z6" s="15" t="str">
        <f>IF(INDEX(MouseList[],MATCH(Z$2,MouseList[Mouse '#],0),MATCH(MouseList[[#Headers],[Exclude?]],MouseList[#Headers],0))=TRUE,"",IF(INDEX(DataInput[],Z$2*3-1,MATCH(TEXT($B6,0),DataInput[#Headers],0))="","",INDEX(DataInput[],Z$4*3-1,MATCH(TEXT($B6,0),DataInput[#Headers],0))*(INDEX(DataInput[],Z$4*3,MATCH(TEXT($B6,0),DataInput[#Headers],0)))^2*PI()/6))</f>
        <v/>
      </c>
      <c r="AA6" s="15" t="str">
        <f>IF(INDEX(MouseList[],MATCH(AA$2,MouseList[Mouse '#],0),MATCH(MouseList[[#Headers],[Exclude?]],MouseList[#Headers],0))=TRUE,"",IF(INDEX(DataInput[],AA$2*3-1,MATCH(TEXT($B6,0),DataInput[#Headers],0))="","",INDEX(DataInput[],AA$4*3-1,MATCH(TEXT($B6,0),DataInput[#Headers],0))*(INDEX(DataInput[],AA$4*3,MATCH(TEXT($B6,0),DataInput[#Headers],0)))^2*PI()/6))</f>
        <v/>
      </c>
      <c r="AB6" s="15" t="str">
        <f>IF(INDEX(MouseList[],MATCH(AB$2,MouseList[Mouse '#],0),MATCH(MouseList[[#Headers],[Exclude?]],MouseList[#Headers],0))=TRUE,"",IF(INDEX(DataInput[],AB$2*3-1,MATCH(TEXT($B6,0),DataInput[#Headers],0))="","",INDEX(DataInput[],AB$4*3-1,MATCH(TEXT($B6,0),DataInput[#Headers],0))*(INDEX(DataInput[],AB$4*3,MATCH(TEXT($B6,0),DataInput[#Headers],0)))^2*PI()/6))</f>
        <v/>
      </c>
      <c r="AC6" s="15" t="str">
        <f>IF(INDEX(MouseList[],MATCH(AC$2,MouseList[Mouse '#],0),MATCH(MouseList[[#Headers],[Exclude?]],MouseList[#Headers],0))=TRUE,"",IF(INDEX(DataInput[],AC$2*3-1,MATCH(TEXT($B6,0),DataInput[#Headers],0))="","",INDEX(DataInput[],AC$4*3-1,MATCH(TEXT($B6,0),DataInput[#Headers],0))*(INDEX(DataInput[],AC$4*3,MATCH(TEXT($B6,0),DataInput[#Headers],0)))^2*PI()/6))</f>
        <v/>
      </c>
      <c r="AD6" s="15" t="str">
        <f>IF(INDEX(MouseList[],MATCH(AD$2,MouseList[Mouse '#],0),MATCH(MouseList[[#Headers],[Exclude?]],MouseList[#Headers],0))=TRUE,"",IF(INDEX(DataInput[],AD$2*3-1,MATCH(TEXT($B6,0),DataInput[#Headers],0))="","",INDEX(DataInput[],AD$4*3-1,MATCH(TEXT($B6,0),DataInput[#Headers],0))*(INDEX(DataInput[],AD$4*3,MATCH(TEXT($B6,0),DataInput[#Headers],0)))^2*PI()/6))</f>
        <v/>
      </c>
      <c r="AE6" s="15" t="str">
        <f>IF(INDEX(MouseList[],MATCH(AE$2,MouseList[Mouse '#],0),MATCH(MouseList[[#Headers],[Exclude?]],MouseList[#Headers],0))=TRUE,"",IF(INDEX(DataInput[],AE$2*3-1,MATCH(TEXT($B6,0),DataInput[#Headers],0))="","",INDEX(DataInput[],AE$4*3-1,MATCH(TEXT($B6,0),DataInput[#Headers],0))*(INDEX(DataInput[],AE$4*3,MATCH(TEXT($B6,0),DataInput[#Headers],0)))^2*PI()/6))</f>
        <v/>
      </c>
      <c r="AF6" s="15" t="str">
        <f>IF(INDEX(MouseList[],MATCH(AF$2,MouseList[Mouse '#],0),MATCH(MouseList[[#Headers],[Exclude?]],MouseList[#Headers],0))=TRUE,"",IF(INDEX(DataInput[],AF$2*3-1,MATCH(TEXT($B6,0),DataInput[#Headers],0))="","",INDEX(DataInput[],AF$4*3-1,MATCH(TEXT($B6,0),DataInput[#Headers],0))*(INDEX(DataInput[],AF$4*3,MATCH(TEXT($B6,0),DataInput[#Headers],0)))^2*PI()/6))</f>
        <v/>
      </c>
      <c r="AG6" s="15" t="str">
        <f>IF(INDEX(MouseList[],MATCH(AG$2,MouseList[Mouse '#],0),MATCH(MouseList[[#Headers],[Exclude?]],MouseList[#Headers],0))=TRUE,"",IF(INDEX(DataInput[],AG$2*3-1,MATCH(TEXT($B6,0),DataInput[#Headers],0))="","",INDEX(DataInput[],AG$4*3-1,MATCH(TEXT($B6,0),DataInput[#Headers],0))*(INDEX(DataInput[],AG$4*3,MATCH(TEXT($B6,0),DataInput[#Headers],0)))^2*PI()/6))</f>
        <v/>
      </c>
      <c r="AH6" s="15" t="str">
        <f>IF(INDEX(MouseList[],MATCH(AH$2,MouseList[Mouse '#],0),MATCH(MouseList[[#Headers],[Exclude?]],MouseList[#Headers],0))=TRUE,"",IF(INDEX(DataInput[],AH$2*3-1,MATCH(TEXT($B6,0),DataInput[#Headers],0))="","",INDEX(DataInput[],AH$4*3-1,MATCH(TEXT($B6,0),DataInput[#Headers],0))*(INDEX(DataInput[],AH$4*3,MATCH(TEXT($B6,0),DataInput[#Headers],0)))^2*PI()/6))</f>
        <v/>
      </c>
      <c r="AI6" s="15" t="str">
        <f>IF(INDEX(MouseList[],MATCH(AI$2,MouseList[Mouse '#],0),MATCH(MouseList[[#Headers],[Exclude?]],MouseList[#Headers],0))=TRUE,"",IF(INDEX(DataInput[],AI$2*3-1,MATCH(TEXT($B6,0),DataInput[#Headers],0))="","",INDEX(DataInput[],AI$4*3-1,MATCH(TEXT($B6,0),DataInput[#Headers],0))*(INDEX(DataInput[],AI$4*3,MATCH(TEXT($B6,0),DataInput[#Headers],0)))^2*PI()/6))</f>
        <v/>
      </c>
      <c r="AJ6" s="15" t="str">
        <f>IF(INDEX(MouseList[],MATCH(AJ$2,MouseList[Mouse '#],0),MATCH(MouseList[[#Headers],[Exclude?]],MouseList[#Headers],0))=TRUE,"",IF(INDEX(DataInput[],AJ$2*3-1,MATCH(TEXT($B6,0),DataInput[#Headers],0))="","",INDEX(DataInput[],AJ$4*3-1,MATCH(TEXT($B6,0),DataInput[#Headers],0))*(INDEX(DataInput[],AJ$4*3,MATCH(TEXT($B6,0),DataInput[#Headers],0)))^2*PI()/6))</f>
        <v/>
      </c>
      <c r="AK6" s="15" t="str">
        <f>IF(INDEX(MouseList[],MATCH(AK$2,MouseList[Mouse '#],0),MATCH(MouseList[[#Headers],[Exclude?]],MouseList[#Headers],0))=TRUE,"",IF(INDEX(DataInput[],AK$2*3-1,MATCH(TEXT($B6,0),DataInput[#Headers],0))="","",INDEX(DataInput[],AK$4*3-1,MATCH(TEXT($B6,0),DataInput[#Headers],0))*(INDEX(DataInput[],AK$4*3,MATCH(TEXT($B6,0),DataInput[#Headers],0)))^2*PI()/6))</f>
        <v/>
      </c>
      <c r="AL6" s="15" t="str">
        <f>IF(INDEX(MouseList[],MATCH(AL$2,MouseList[Mouse '#],0),MATCH(MouseList[[#Headers],[Exclude?]],MouseList[#Headers],0))=TRUE,"",IF(INDEX(DataInput[],AL$2*3-1,MATCH(TEXT($B6,0),DataInput[#Headers],0))="","",INDEX(DataInput[],AL$4*3-1,MATCH(TEXT($B6,0),DataInput[#Headers],0))*(INDEX(DataInput[],AL$4*3,MATCH(TEXT($B6,0),DataInput[#Headers],0)))^2*PI()/6))</f>
        <v/>
      </c>
      <c r="AM6" s="15" t="str">
        <f>IF(INDEX(MouseList[],MATCH(AM$2,MouseList[Mouse '#],0),MATCH(MouseList[[#Headers],[Exclude?]],MouseList[#Headers],0))=TRUE,"",IF(INDEX(DataInput[],AM$2*3-1,MATCH(TEXT($B6,0),DataInput[#Headers],0))="","",INDEX(DataInput[],AM$4*3-1,MATCH(TEXT($B6,0),DataInput[#Headers],0))*(INDEX(DataInput[],AM$4*3,MATCH(TEXT($B6,0),DataInput[#Headers],0)))^2*PI()/6))</f>
        <v/>
      </c>
      <c r="AN6" s="15" t="str">
        <f>IF(INDEX(MouseList[],MATCH(AN$2,MouseList[Mouse '#],0),MATCH(MouseList[[#Headers],[Exclude?]],MouseList[#Headers],0))=TRUE,"",IF(INDEX(DataInput[],AN$2*3-1,MATCH(TEXT($B6,0),DataInput[#Headers],0))="","",INDEX(DataInput[],AN$4*3-1,MATCH(TEXT($B6,0),DataInput[#Headers],0))*(INDEX(DataInput[],AN$4*3,MATCH(TEXT($B6,0),DataInput[#Headers],0)))^2*PI()/6))</f>
        <v/>
      </c>
      <c r="AO6" s="15" t="str">
        <f>IF(INDEX(MouseList[],MATCH(AO$2,MouseList[Mouse '#],0),MATCH(MouseList[[#Headers],[Exclude?]],MouseList[#Headers],0))=TRUE,"",IF(INDEX(DataInput[],AO$2*3-1,MATCH(TEXT($B6,0),DataInput[#Headers],0))="","",INDEX(DataInput[],AO$4*3-1,MATCH(TEXT($B6,0),DataInput[#Headers],0))*(INDEX(DataInput[],AO$4*3,MATCH(TEXT($B6,0),DataInput[#Headers],0)))^2*PI()/6))</f>
        <v/>
      </c>
      <c r="AP6" s="15" t="str">
        <f>IF(INDEX(MouseList[],MATCH(AP$2,MouseList[Mouse '#],0),MATCH(MouseList[[#Headers],[Exclude?]],MouseList[#Headers],0))=TRUE,"",IF(INDEX(DataInput[],AP$2*3-1,MATCH(TEXT($B6,0),DataInput[#Headers],0))="","",INDEX(DataInput[],AP$4*3-1,MATCH(TEXT($B6,0),DataInput[#Headers],0))*(INDEX(DataInput[],AP$4*3,MATCH(TEXT($B6,0),DataInput[#Headers],0)))^2*PI()/6))</f>
        <v/>
      </c>
      <c r="AQ6" s="15" t="str">
        <f>IF(INDEX(MouseList[],MATCH(AQ$2,MouseList[Mouse '#],0),MATCH(MouseList[[#Headers],[Exclude?]],MouseList[#Headers],0))=TRUE,"",IF(INDEX(DataInput[],AQ$2*3-1,MATCH(TEXT($B6,0),DataInput[#Headers],0))="","",INDEX(DataInput[],AQ$4*3-1,MATCH(TEXT($B6,0),DataInput[#Headers],0))*(INDEX(DataInput[],AQ$4*3,MATCH(TEXT($B6,0),DataInput[#Headers],0)))^2*PI()/6))</f>
        <v/>
      </c>
      <c r="AR6" s="15" t="str">
        <f>IF(INDEX(MouseList[],MATCH(AR$2,MouseList[Mouse '#],0),MATCH(MouseList[[#Headers],[Exclude?]],MouseList[#Headers],0))=TRUE,"",IF(INDEX(DataInput[],AR$2*3-1,MATCH(TEXT($B6,0),DataInput[#Headers],0))="","",INDEX(DataInput[],AR$4*3-1,MATCH(TEXT($B6,0),DataInput[#Headers],0))*(INDEX(DataInput[],AR$4*3,MATCH(TEXT($B6,0),DataInput[#Headers],0)))^2*PI()/6))</f>
        <v/>
      </c>
      <c r="AS6" s="15" t="str">
        <f>IF(INDEX(MouseList[],MATCH(AS$2,MouseList[Mouse '#],0),MATCH(MouseList[[#Headers],[Exclude?]],MouseList[#Headers],0))=TRUE,"",IF(INDEX(DataInput[],AS$2*3-1,MATCH(TEXT($B6,0),DataInput[#Headers],0))="","",INDEX(DataInput[],AS$4*3-1,MATCH(TEXT($B6,0),DataInput[#Headers],0))*(INDEX(DataInput[],AS$4*3,MATCH(TEXT($B6,0),DataInput[#Headers],0)))^2*PI()/6))</f>
        <v/>
      </c>
      <c r="AT6" s="15" t="str">
        <f>IF(INDEX(MouseList[],MATCH(AT$2,MouseList[Mouse '#],0),MATCH(MouseList[[#Headers],[Exclude?]],MouseList[#Headers],0))=TRUE,"",IF(INDEX(DataInput[],AT$2*3-1,MATCH(TEXT($B6,0),DataInput[#Headers],0))="","",INDEX(DataInput[],AT$4*3-1,MATCH(TEXT($B6,0),DataInput[#Headers],0))*(INDEX(DataInput[],AT$4*3,MATCH(TEXT($B6,0),DataInput[#Headers],0)))^2*PI()/6))</f>
        <v/>
      </c>
      <c r="AU6" s="15" t="str">
        <f>IF(INDEX(MouseList[],MATCH(AU$2,MouseList[Mouse '#],0),MATCH(MouseList[[#Headers],[Exclude?]],MouseList[#Headers],0))=TRUE,"",IF(INDEX(DataInput[],AU$2*3-1,MATCH(TEXT($B6,0),DataInput[#Headers],0))="","",INDEX(DataInput[],AU$4*3-1,MATCH(TEXT($B6,0),DataInput[#Headers],0))*(INDEX(DataInput[],AU$4*3,MATCH(TEXT($B6,0),DataInput[#Headers],0)))^2*PI()/6))</f>
        <v/>
      </c>
      <c r="AV6" s="15" t="str">
        <f>IF(INDEX(MouseList[],MATCH(AV$2,MouseList[Mouse '#],0),MATCH(MouseList[[#Headers],[Exclude?]],MouseList[#Headers],0))=TRUE,"",IF(INDEX(DataInput[],AV$2*3-1,MATCH(TEXT($B6,0),DataInput[#Headers],0))="","",INDEX(DataInput[],AV$4*3-1,MATCH(TEXT($B6,0),DataInput[#Headers],0))*(INDEX(DataInput[],AV$4*3,MATCH(TEXT($B6,0),DataInput[#Headers],0)))^2*PI()/6))</f>
        <v/>
      </c>
      <c r="AW6" s="15" t="str">
        <f>IF(INDEX(MouseList[],MATCH(AW$2,MouseList[Mouse '#],0),MATCH(MouseList[[#Headers],[Exclude?]],MouseList[#Headers],0))=TRUE,"",IF(INDEX(DataInput[],AW$2*3-1,MATCH(TEXT($B6,0),DataInput[#Headers],0))="","",INDEX(DataInput[],AW$4*3-1,MATCH(TEXT($B6,0),DataInput[#Headers],0))*(INDEX(DataInput[],AW$4*3,MATCH(TEXT($B6,0),DataInput[#Headers],0)))^2*PI()/6))</f>
        <v/>
      </c>
      <c r="AX6" s="15" t="str">
        <f>IF(INDEX(MouseList[],MATCH(AX$2,MouseList[Mouse '#],0),MATCH(MouseList[[#Headers],[Exclude?]],MouseList[#Headers],0))=TRUE,"",IF(INDEX(DataInput[],AX$2*3-1,MATCH(TEXT($B6,0),DataInput[#Headers],0))="","",INDEX(DataInput[],AX$4*3-1,MATCH(TEXT($B6,0),DataInput[#Headers],0))*(INDEX(DataInput[],AX$4*3,MATCH(TEXT($B6,0),DataInput[#Headers],0)))^2*PI()/6))</f>
        <v/>
      </c>
      <c r="AY6" s="15" t="str">
        <f>IF(INDEX(MouseList[],MATCH(AY$2,MouseList[Mouse '#],0),MATCH(MouseList[[#Headers],[Exclude?]],MouseList[#Headers],0))=TRUE,"",IF(INDEX(DataInput[],AY$2*3-1,MATCH(TEXT($B6,0),DataInput[#Headers],0))="","",INDEX(DataInput[],AY$4*3-1,MATCH(TEXT($B6,0),DataInput[#Headers],0))*(INDEX(DataInput[],AY$4*3,MATCH(TEXT($B6,0),DataInput[#Headers],0)))^2*PI()/6))</f>
        <v/>
      </c>
      <c r="AZ6" s="15" t="str">
        <f>IF(INDEX(MouseList[],MATCH(AZ$2,MouseList[Mouse '#],0),MATCH(MouseList[[#Headers],[Exclude?]],MouseList[#Headers],0))=TRUE,"",IF(INDEX(DataInput[],AZ$2*3-1,MATCH(TEXT($B6,0),DataInput[#Headers],0))="","",INDEX(DataInput[],AZ$4*3-1,MATCH(TEXT($B6,0),DataInput[#Headers],0))*(INDEX(DataInput[],AZ$4*3,MATCH(TEXT($B6,0),DataInput[#Headers],0)))^2*PI()/6))</f>
        <v/>
      </c>
      <c r="BA6" s="15" t="str">
        <f>IF(INDEX(MouseList[],MATCH(BA$2,MouseList[Mouse '#],0),MATCH(MouseList[[#Headers],[Exclude?]],MouseList[#Headers],0))=TRUE,"",IF(INDEX(DataInput[],BA$2*3-1,MATCH(TEXT($B6,0),DataInput[#Headers],0))="","",INDEX(DataInput[],BA$4*3-1,MATCH(TEXT($B6,0),DataInput[#Headers],0))*(INDEX(DataInput[],BA$4*3,MATCH(TEXT($B6,0),DataInput[#Headers],0)))^2*PI()/6))</f>
        <v/>
      </c>
      <c r="BB6" s="15" t="str">
        <f>IF(INDEX(MouseList[],MATCH(BB$2,MouseList[Mouse '#],0),MATCH(MouseList[[#Headers],[Exclude?]],MouseList[#Headers],0))=TRUE,"",IF(INDEX(DataInput[],BB$2*3-1,MATCH(TEXT($B6,0),DataInput[#Headers],0))="","",INDEX(DataInput[],BB$4*3-1,MATCH(TEXT($B6,0),DataInput[#Headers],0))*(INDEX(DataInput[],BB$4*3,MATCH(TEXT($B6,0),DataInput[#Headers],0)))^2*PI()/6))</f>
        <v/>
      </c>
      <c r="BC6" s="15" t="str">
        <f>IF(INDEX(MouseList[],MATCH(BC$2,MouseList[Mouse '#],0),MATCH(MouseList[[#Headers],[Exclude?]],MouseList[#Headers],0))=TRUE,"",IF(INDEX(DataInput[],BC$2*3-1,MATCH(TEXT($B6,0),DataInput[#Headers],0))="","",INDEX(DataInput[],BC$4*3-1,MATCH(TEXT($B6,0),DataInput[#Headers],0))*(INDEX(DataInput[],BC$4*3,MATCH(TEXT($B6,0),DataInput[#Headers],0)))^2*PI()/6))</f>
        <v/>
      </c>
      <c r="BD6" s="15" t="str">
        <f>IF(INDEX(MouseList[],MATCH(BD$2,MouseList[Mouse '#],0),MATCH(MouseList[[#Headers],[Exclude?]],MouseList[#Headers],0))=TRUE,"",IF(INDEX(DataInput[],BD$2*3-1,MATCH(TEXT($B6,0),DataInput[#Headers],0))="","",INDEX(DataInput[],BD$4*3-1,MATCH(TEXT($B6,0),DataInput[#Headers],0))*(INDEX(DataInput[],BD$4*3,MATCH(TEXT($B6,0),DataInput[#Headers],0)))^2*PI()/6))</f>
        <v/>
      </c>
      <c r="BE6" s="15" t="str">
        <f>IF(INDEX(MouseList[],MATCH(BE$2,MouseList[Mouse '#],0),MATCH(MouseList[[#Headers],[Exclude?]],MouseList[#Headers],0))=TRUE,"",IF(INDEX(DataInput[],BE$2*3-1,MATCH(TEXT($B6,0),DataInput[#Headers],0))="","",INDEX(DataInput[],BE$4*3-1,MATCH(TEXT($B6,0),DataInput[#Headers],0))*(INDEX(DataInput[],BE$4*3,MATCH(TEXT($B6,0),DataInput[#Headers],0)))^2*PI()/6))</f>
        <v/>
      </c>
      <c r="BF6" s="15" t="str">
        <f>IF(INDEX(MouseList[],MATCH(BF$2,MouseList[Mouse '#],0),MATCH(MouseList[[#Headers],[Exclude?]],MouseList[#Headers],0))=TRUE,"",IF(INDEX(DataInput[],BF$2*3-1,MATCH(TEXT($B6,0),DataInput[#Headers],0))="","",INDEX(DataInput[],BF$4*3-1,MATCH(TEXT($B6,0),DataInput[#Headers],0))*(INDEX(DataInput[],BF$4*3,MATCH(TEXT($B6,0),DataInput[#Headers],0)))^2*PI()/6))</f>
        <v/>
      </c>
      <c r="BG6" s="15" t="str">
        <f>IF(INDEX(MouseList[],MATCH(BG$2,MouseList[Mouse '#],0),MATCH(MouseList[[#Headers],[Exclude?]],MouseList[#Headers],0))=TRUE,"",IF(INDEX(DataInput[],BG$2*3-1,MATCH(TEXT($B6,0),DataInput[#Headers],0))="","",INDEX(DataInput[],BG$4*3-1,MATCH(TEXT($B6,0),DataInput[#Headers],0))*(INDEX(DataInput[],BG$4*3,MATCH(TEXT($B6,0),DataInput[#Headers],0)))^2*PI()/6))</f>
        <v/>
      </c>
      <c r="BH6" s="15" t="str">
        <f>IF(INDEX(MouseList[],MATCH(BH$2,MouseList[Mouse '#],0),MATCH(MouseList[[#Headers],[Exclude?]],MouseList[#Headers],0))=TRUE,"",IF(INDEX(DataInput[],BH$2*3-1,MATCH(TEXT($B6,0),DataInput[#Headers],0))="","",INDEX(DataInput[],BH$4*3-1,MATCH(TEXT($B6,0),DataInput[#Headers],0))*(INDEX(DataInput[],BH$4*3,MATCH(TEXT($B6,0),DataInput[#Headers],0)))^2*PI()/6))</f>
        <v/>
      </c>
      <c r="BI6" s="15" t="str">
        <f>IF(INDEX(MouseList[],MATCH(BI$2,MouseList[Mouse '#],0),MATCH(MouseList[[#Headers],[Exclude?]],MouseList[#Headers],0))=TRUE,"",IF(INDEX(DataInput[],BI$2*3-1,MATCH(TEXT($B6,0),DataInput[#Headers],0))="","",INDEX(DataInput[],BI$4*3-1,MATCH(TEXT($B6,0),DataInput[#Headers],0))*(INDEX(DataInput[],BI$4*3,MATCH(TEXT($B6,0),DataInput[#Headers],0)))^2*PI()/6))</f>
        <v/>
      </c>
      <c r="BJ6" s="15" t="str">
        <f>IF(INDEX(MouseList[],MATCH(BJ$2,MouseList[Mouse '#],0),MATCH(MouseList[[#Headers],[Exclude?]],MouseList[#Headers],0))=TRUE,"",IF(INDEX(DataInput[],BJ$2*3-1,MATCH(TEXT($B6,0),DataInput[#Headers],0))="","",INDEX(DataInput[],BJ$4*3-1,MATCH(TEXT($B6,0),DataInput[#Headers],0))*(INDEX(DataInput[],BJ$4*3,MATCH(TEXT($B6,0),DataInput[#Headers],0)))^2*PI()/6))</f>
        <v/>
      </c>
      <c r="BK6" s="15" t="str">
        <f>IF(INDEX(MouseList[],MATCH(BK$2,MouseList[Mouse '#],0),MATCH(MouseList[[#Headers],[Exclude?]],MouseList[#Headers],0))=TRUE,"",IF(INDEX(DataInput[],BK$2*3-1,MATCH(TEXT($B6,0),DataInput[#Headers],0))="","",INDEX(DataInput[],BK$4*3-1,MATCH(TEXT($B6,0),DataInput[#Headers],0))*(INDEX(DataInput[],BK$4*3,MATCH(TEXT($B6,0),DataInput[#Headers],0)))^2*PI()/6))</f>
        <v/>
      </c>
      <c r="BL6" s="15" t="e">
        <f>IF(INDEX(MouseList[],MATCH(BL$2,MouseList[Mouse '#],0),MATCH(MouseList[[#Headers],[Exclude?]],MouseList[#Headers],0))=TRUE,"",IF(INDEX(DataInput[],BL$2*3-1,MATCH(TEXT($B6,0),DataInput[#Headers],0))="","",INDEX(DataInput[],BL$4*3-1,MATCH(TEXT($B6,0),DataInput[#Headers],0))*(INDEX(DataInput[],BL$4*3,MATCH(TEXT($B6,0),DataInput[#Headers],0)))^2*PI()/6))</f>
        <v>#N/A</v>
      </c>
      <c r="BM6" s="15" t="e">
        <f>IF(INDEX(MouseList[],MATCH(BM$2,MouseList[Mouse '#],0),MATCH(MouseList[[#Headers],[Exclude?]],MouseList[#Headers],0))=TRUE,"",IF(INDEX(DataInput[],BM$2*3-1,MATCH(TEXT($B6,0),DataInput[#Headers],0))="","",INDEX(DataInput[],BM$4*3-1,MATCH(TEXT($B6,0),DataInput[#Headers],0))*(INDEX(DataInput[],BM$4*3,MATCH(TEXT($B6,0),DataInput[#Headers],0)))^2*PI()/6))</f>
        <v>#N/A</v>
      </c>
      <c r="BN6" s="15" t="e">
        <f>IF(INDEX(MouseList[],MATCH(BN$2,MouseList[Mouse '#],0),MATCH(MouseList[[#Headers],[Exclude?]],MouseList[#Headers],0))=TRUE,"",IF(INDEX(DataInput[],BN$2*3-1,MATCH(TEXT($B6,0),DataInput[#Headers],0))="","",INDEX(DataInput[],BN$4*3-1,MATCH(TEXT($B6,0),DataInput[#Headers],0))*(INDEX(DataInput[],BN$4*3,MATCH(TEXT($B6,0),DataInput[#Headers],0)))^2*PI()/6))</f>
        <v>#N/A</v>
      </c>
      <c r="BO6" s="15" t="e">
        <f>IF(INDEX(MouseList[],MATCH(BO$2,MouseList[Mouse '#],0),MATCH(MouseList[[#Headers],[Exclude?]],MouseList[#Headers],0))=TRUE,"",IF(INDEX(DataInput[],BO$2*3-1,MATCH(TEXT($B6,0),DataInput[#Headers],0))="","",INDEX(DataInput[],BO$4*3-1,MATCH(TEXT($B6,0),DataInput[#Headers],0))*(INDEX(DataInput[],BO$4*3,MATCH(TEXT($B6,0),DataInput[#Headers],0)))^2*PI()/6))</f>
        <v>#N/A</v>
      </c>
      <c r="BP6" s="15" t="e">
        <f>IF(INDEX(MouseList[],MATCH(BP$2,MouseList[Mouse '#],0),MATCH(MouseList[[#Headers],[Exclude?]],MouseList[#Headers],0))=TRUE,"",IF(INDEX(DataInput[],BP$2*3-1,MATCH(TEXT($B6,0),DataInput[#Headers],0))="","",INDEX(DataInput[],BP$4*3-1,MATCH(TEXT($B6,0),DataInput[#Headers],0))*(INDEX(DataInput[],BP$4*3,MATCH(TEXT($B6,0),DataInput[#Headers],0)))^2*PI()/6))</f>
        <v>#N/A</v>
      </c>
      <c r="BQ6" s="15" t="e">
        <f>IF(INDEX(MouseList[],MATCH(BQ$2,MouseList[Mouse '#],0),MATCH(MouseList[[#Headers],[Exclude?]],MouseList[#Headers],0))=TRUE,"",IF(INDEX(DataInput[],BQ$2*3-1,MATCH(TEXT($B6,0),DataInput[#Headers],0))="","",INDEX(DataInput[],BQ$4*3-1,MATCH(TEXT($B6,0),DataInput[#Headers],0))*(INDEX(DataInput[],BQ$4*3,MATCH(TEXT($B6,0),DataInput[#Headers],0)))^2*PI()/6))</f>
        <v>#N/A</v>
      </c>
      <c r="BR6" s="15" t="e">
        <f>IF(INDEX(MouseList[],MATCH(BR$2,MouseList[Mouse '#],0),MATCH(MouseList[[#Headers],[Exclude?]],MouseList[#Headers],0))=TRUE,"",IF(INDEX(DataInput[],BR$2*3-1,MATCH(TEXT($B6,0),DataInput[#Headers],0))="","",INDEX(DataInput[],BR$4*3-1,MATCH(TEXT($B6,0),DataInput[#Headers],0))*(INDEX(DataInput[],BR$4*3,MATCH(TEXT($B6,0),DataInput[#Headers],0)))^2*PI()/6))</f>
        <v>#N/A</v>
      </c>
      <c r="BS6" s="15" t="e">
        <f>IF(INDEX(MouseList[],MATCH(BS$2,MouseList[Mouse '#],0),MATCH(MouseList[[#Headers],[Exclude?]],MouseList[#Headers],0))=TRUE,"",IF(INDEX(DataInput[],BS$2*3-1,MATCH(TEXT($B6,0),DataInput[#Headers],0))="","",INDEX(DataInput[],BS$4*3-1,MATCH(TEXT($B6,0),DataInput[#Headers],0))*(INDEX(DataInput[],BS$4*3,MATCH(TEXT($B6,0),DataInput[#Headers],0)))^2*PI()/6))</f>
        <v>#N/A</v>
      </c>
      <c r="BT6" s="15" t="e">
        <f>IF(INDEX(MouseList[],MATCH(BT$2,MouseList[Mouse '#],0),MATCH(MouseList[[#Headers],[Exclude?]],MouseList[#Headers],0))=TRUE,"",IF(INDEX(DataInput[],BT$2*3-1,MATCH(TEXT($B6,0),DataInput[#Headers],0))="","",INDEX(DataInput[],BT$4*3-1,MATCH(TEXT($B6,0),DataInput[#Headers],0))*(INDEX(DataInput[],BT$4*3,MATCH(TEXT($B6,0),DataInput[#Headers],0)))^2*PI()/6))</f>
        <v>#N/A</v>
      </c>
      <c r="BU6" s="15" t="e">
        <f>IF(INDEX(MouseList[],MATCH(BU$2,MouseList[Mouse '#],0),MATCH(MouseList[[#Headers],[Exclude?]],MouseList[#Headers],0))=TRUE,"",IF(INDEX(DataInput[],BU$2*3-1,MATCH(TEXT($B6,0),DataInput[#Headers],0))="","",INDEX(DataInput[],BU$4*3-1,MATCH(TEXT($B6,0),DataInput[#Headers],0))*(INDEX(DataInput[],BU$4*3,MATCH(TEXT($B6,0),DataInput[#Headers],0)))^2*PI()/6))</f>
        <v>#N/A</v>
      </c>
      <c r="BV6" s="15" t="e">
        <f>IF(INDEX(MouseList[],MATCH(BV$2,MouseList[Mouse '#],0),MATCH(MouseList[[#Headers],[Exclude?]],MouseList[#Headers],0))=TRUE,"",IF(INDEX(DataInput[],BV$2*3-1,MATCH(TEXT($B6,0),DataInput[#Headers],0))="","",INDEX(DataInput[],BV$4*3-1,MATCH(TEXT($B6,0),DataInput[#Headers],0))*(INDEX(DataInput[],BV$4*3,MATCH(TEXT($B6,0),DataInput[#Headers],0)))^2*PI()/6))</f>
        <v>#N/A</v>
      </c>
      <c r="BW6" s="15" t="e">
        <f>IF(INDEX(MouseList[],MATCH(BW$2,MouseList[Mouse '#],0),MATCH(MouseList[[#Headers],[Exclude?]],MouseList[#Headers],0))=TRUE,"",IF(INDEX(DataInput[],BW$2*3-1,MATCH(TEXT($B6,0),DataInput[#Headers],0))="","",INDEX(DataInput[],BW$4*3-1,MATCH(TEXT($B6,0),DataInput[#Headers],0))*(INDEX(DataInput[],BW$4*3,MATCH(TEXT($B6,0),DataInput[#Headers],0)))^2*PI()/6))</f>
        <v>#N/A</v>
      </c>
      <c r="BX6" s="15" t="e">
        <f>IF(INDEX(MouseList[],MATCH(BX$2,MouseList[Mouse '#],0),MATCH(MouseList[[#Headers],[Exclude?]],MouseList[#Headers],0))=TRUE,"",IF(INDEX(DataInput[],BX$2*3-1,MATCH(TEXT($B6,0),DataInput[#Headers],0))="","",INDEX(DataInput[],BX$4*3-1,MATCH(TEXT($B6,0),DataInput[#Headers],0))*(INDEX(DataInput[],BX$4*3,MATCH(TEXT($B6,0),DataInput[#Headers],0)))^2*PI()/6))</f>
        <v>#N/A</v>
      </c>
      <c r="BY6" s="15" t="e">
        <f>IF(INDEX(MouseList[],MATCH(BY$2,MouseList[Mouse '#],0),MATCH(MouseList[[#Headers],[Exclude?]],MouseList[#Headers],0))=TRUE,"",IF(INDEX(DataInput[],BY$2*3-1,MATCH(TEXT($B6,0),DataInput[#Headers],0))="","",INDEX(DataInput[],BY$4*3-1,MATCH(TEXT($B6,0),DataInput[#Headers],0))*(INDEX(DataInput[],BY$4*3,MATCH(TEXT($B6,0),DataInput[#Headers],0)))^2*PI()/6))</f>
        <v>#N/A</v>
      </c>
      <c r="BZ6" s="15" t="e">
        <f>IF(INDEX(MouseList[],MATCH(BZ$2,MouseList[Mouse '#],0),MATCH(MouseList[[#Headers],[Exclude?]],MouseList[#Headers],0))=TRUE,"",IF(INDEX(DataInput[],BZ$2*3-1,MATCH(TEXT($B6,0),DataInput[#Headers],0))="","",INDEX(DataInput[],BZ$4*3-1,MATCH(TEXT($B6,0),DataInput[#Headers],0))*(INDEX(DataInput[],BZ$4*3,MATCH(TEXT($B6,0),DataInput[#Headers],0)))^2*PI()/6))</f>
        <v>#N/A</v>
      </c>
      <c r="CA6" s="15" t="e">
        <f>IF(INDEX(MouseList[],MATCH(CA$2,MouseList[Mouse '#],0),MATCH(MouseList[[#Headers],[Exclude?]],MouseList[#Headers],0))=TRUE,"",IF(INDEX(DataInput[],CA$2*3-1,MATCH(TEXT($B6,0),DataInput[#Headers],0))="","",INDEX(DataInput[],CA$4*3-1,MATCH(TEXT($B6,0),DataInput[#Headers],0))*(INDEX(DataInput[],CA$4*3,MATCH(TEXT($B6,0),DataInput[#Headers],0)))^2*PI()/6))</f>
        <v>#N/A</v>
      </c>
      <c r="CB6" s="15" t="e">
        <f>IF(INDEX(MouseList[],MATCH(CB$2,MouseList[Mouse '#],0),MATCH(MouseList[[#Headers],[Exclude?]],MouseList[#Headers],0))=TRUE,"",IF(INDEX(DataInput[],CB$2*3-1,MATCH(TEXT($B6,0),DataInput[#Headers],0))="","",INDEX(DataInput[],CB$4*3-1,MATCH(TEXT($B6,0),DataInput[#Headers],0))*(INDEX(DataInput[],CB$4*3,MATCH(TEXT($B6,0),DataInput[#Headers],0)))^2*PI()/6))</f>
        <v>#N/A</v>
      </c>
      <c r="CC6" s="15" t="e">
        <f>IF(INDEX(MouseList[],MATCH(CC$2,MouseList[Mouse '#],0),MATCH(MouseList[[#Headers],[Exclude?]],MouseList[#Headers],0))=TRUE,"",IF(INDEX(DataInput[],CC$2*3-1,MATCH(TEXT($B6,0),DataInput[#Headers],0))="","",INDEX(DataInput[],CC$4*3-1,MATCH(TEXT($B6,0),DataInput[#Headers],0))*(INDEX(DataInput[],CC$4*3,MATCH(TEXT($B6,0),DataInput[#Headers],0)))^2*PI()/6))</f>
        <v>#N/A</v>
      </c>
      <c r="CD6" s="15" t="e">
        <f>IF(INDEX(MouseList[],MATCH(CD$2,MouseList[Mouse '#],0),MATCH(MouseList[[#Headers],[Exclude?]],MouseList[#Headers],0))=TRUE,"",IF(INDEX(DataInput[],CD$2*3-1,MATCH(TEXT($B6,0),DataInput[#Headers],0))="","",INDEX(DataInput[],CD$4*3-1,MATCH(TEXT($B6,0),DataInput[#Headers],0))*(INDEX(DataInput[],CD$4*3,MATCH(TEXT($B6,0),DataInput[#Headers],0)))^2*PI()/6))</f>
        <v>#N/A</v>
      </c>
      <c r="CE6" s="15" t="e">
        <f>IF(INDEX(MouseList[],MATCH(CE$2,MouseList[Mouse '#],0),MATCH(MouseList[[#Headers],[Exclude?]],MouseList[#Headers],0))=TRUE,"",IF(INDEX(DataInput[],CE$2*3-1,MATCH(TEXT($B6,0),DataInput[#Headers],0))="","",INDEX(DataInput[],CE$4*3-1,MATCH(TEXT($B6,0),DataInput[#Headers],0))*(INDEX(DataInput[],CE$4*3,MATCH(TEXT($B6,0),DataInput[#Headers],0)))^2*PI()/6))</f>
        <v>#N/A</v>
      </c>
      <c r="CF6" s="15" t="e">
        <f>IF(INDEX(MouseList[],MATCH(CF$2,MouseList[Mouse '#],0),MATCH(MouseList[[#Headers],[Exclude?]],MouseList[#Headers],0))=TRUE,"",IF(INDEX(DataInput[],CF$2*3-1,MATCH(TEXT($B6,0),DataInput[#Headers],0))="","",INDEX(DataInput[],CF$4*3-1,MATCH(TEXT($B6,0),DataInput[#Headers],0))*(INDEX(DataInput[],CF$4*3,MATCH(TEXT($B6,0),DataInput[#Headers],0)))^2*PI()/6))</f>
        <v>#N/A</v>
      </c>
      <c r="CG6" s="15" t="e">
        <f>IF(INDEX(MouseList[],MATCH(CG$2,MouseList[Mouse '#],0),MATCH(MouseList[[#Headers],[Exclude?]],MouseList[#Headers],0))=TRUE,"",IF(INDEX(DataInput[],CG$2*3-1,MATCH(TEXT($B6,0),DataInput[#Headers],0))="","",INDEX(DataInput[],CG$4*3-1,MATCH(TEXT($B6,0),DataInput[#Headers],0))*(INDEX(DataInput[],CG$4*3,MATCH(TEXT($B6,0),DataInput[#Headers],0)))^2*PI()/6))</f>
        <v>#N/A</v>
      </c>
      <c r="CH6" s="15" t="e">
        <f>IF(INDEX(MouseList[],MATCH(CH$2,MouseList[Mouse '#],0),MATCH(MouseList[[#Headers],[Exclude?]],MouseList[#Headers],0))=TRUE,"",IF(INDEX(DataInput[],CH$2*3-1,MATCH(TEXT($B6,0),DataInput[#Headers],0))="","",INDEX(DataInput[],CH$4*3-1,MATCH(TEXT($B6,0),DataInput[#Headers],0))*(INDEX(DataInput[],CH$4*3,MATCH(TEXT($B6,0),DataInput[#Headers],0)))^2*PI()/6))</f>
        <v>#N/A</v>
      </c>
      <c r="CI6" s="15" t="e">
        <f>IF(INDEX(MouseList[],MATCH(CI$2,MouseList[Mouse '#],0),MATCH(MouseList[[#Headers],[Exclude?]],MouseList[#Headers],0))=TRUE,"",IF(INDEX(DataInput[],CI$2*3-1,MATCH(TEXT($B6,0),DataInput[#Headers],0))="","",INDEX(DataInput[],CI$4*3-1,MATCH(TEXT($B6,0),DataInput[#Headers],0))*(INDEX(DataInput[],CI$4*3,MATCH(TEXT($B6,0),DataInput[#Headers],0)))^2*PI()/6))</f>
        <v>#N/A</v>
      </c>
      <c r="CJ6" s="15" t="e">
        <f>IF(INDEX(MouseList[],MATCH(CJ$2,MouseList[Mouse '#],0),MATCH(MouseList[[#Headers],[Exclude?]],MouseList[#Headers],0))=TRUE,"",IF(INDEX(DataInput[],CJ$2*3-1,MATCH(TEXT($B6,0),DataInput[#Headers],0))="","",INDEX(DataInput[],CJ$4*3-1,MATCH(TEXT($B6,0),DataInput[#Headers],0))*(INDEX(DataInput[],CJ$4*3,MATCH(TEXT($B6,0),DataInput[#Headers],0)))^2*PI()/6))</f>
        <v>#N/A</v>
      </c>
      <c r="CK6" s="15" t="e">
        <f>IF(INDEX(MouseList[],MATCH(CK$2,MouseList[Mouse '#],0),MATCH(MouseList[[#Headers],[Exclude?]],MouseList[#Headers],0))=TRUE,"",IF(INDEX(DataInput[],CK$2*3-1,MATCH(TEXT($B6,0),DataInput[#Headers],0))="","",INDEX(DataInput[],CK$4*3-1,MATCH(TEXT($B6,0),DataInput[#Headers],0))*(INDEX(DataInput[],CK$4*3,MATCH(TEXT($B6,0),DataInput[#Headers],0)))^2*PI()/6))</f>
        <v>#N/A</v>
      </c>
      <c r="CL6" s="15" t="e">
        <f>IF(INDEX(MouseList[],MATCH(CL$2,MouseList[Mouse '#],0),MATCH(MouseList[[#Headers],[Exclude?]],MouseList[#Headers],0))=TRUE,"",IF(INDEX(DataInput[],CL$2*3-1,MATCH(TEXT($B6,0),DataInput[#Headers],0))="","",INDEX(DataInput[],CL$4*3-1,MATCH(TEXT($B6,0),DataInput[#Headers],0))*(INDEX(DataInput[],CL$4*3,MATCH(TEXT($B6,0),DataInput[#Headers],0)))^2*PI()/6))</f>
        <v>#N/A</v>
      </c>
      <c r="CM6" s="15" t="e">
        <f>IF(INDEX(MouseList[],MATCH(CM$2,MouseList[Mouse '#],0),MATCH(MouseList[[#Headers],[Exclude?]],MouseList[#Headers],0))=TRUE,"",IF(INDEX(DataInput[],CM$2*3-1,MATCH(TEXT($B6,0),DataInput[#Headers],0))="","",INDEX(DataInput[],CM$4*3-1,MATCH(TEXT($B6,0),DataInput[#Headers],0))*(INDEX(DataInput[],CM$4*3,MATCH(TEXT($B6,0),DataInput[#Headers],0)))^2*PI()/6))</f>
        <v>#N/A</v>
      </c>
      <c r="CN6" s="15" t="e">
        <f>IF(INDEX(MouseList[],MATCH(CN$2,MouseList[Mouse '#],0),MATCH(MouseList[[#Headers],[Exclude?]],MouseList[#Headers],0))=TRUE,"",IF(INDEX(DataInput[],CN$2*3-1,MATCH(TEXT($B6,0),DataInput[#Headers],0))="","",INDEX(DataInput[],CN$4*3-1,MATCH(TEXT($B6,0),DataInput[#Headers],0))*(INDEX(DataInput[],CN$4*3,MATCH(TEXT($B6,0),DataInput[#Headers],0)))^2*PI()/6))</f>
        <v>#N/A</v>
      </c>
      <c r="CO6" s="15" t="e">
        <f>IF(INDEX(MouseList[],MATCH(CO$2,MouseList[Mouse '#],0),MATCH(MouseList[[#Headers],[Exclude?]],MouseList[#Headers],0))=TRUE,"",IF(INDEX(DataInput[],CO$2*3-1,MATCH(TEXT($B6,0),DataInput[#Headers],0))="","",INDEX(DataInput[],CO$4*3-1,MATCH(TEXT($B6,0),DataInput[#Headers],0))*(INDEX(DataInput[],CO$4*3,MATCH(TEXT($B6,0),DataInput[#Headers],0)))^2*PI()/6))</f>
        <v>#N/A</v>
      </c>
      <c r="CP6" s="15" t="e">
        <f>IF(INDEX(MouseList[],MATCH(CP$2,MouseList[Mouse '#],0),MATCH(MouseList[[#Headers],[Exclude?]],MouseList[#Headers],0))=TRUE,"",IF(INDEX(DataInput[],CP$2*3-1,MATCH(TEXT($B6,0),DataInput[#Headers],0))="","",INDEX(DataInput[],CP$4*3-1,MATCH(TEXT($B6,0),DataInput[#Headers],0))*(INDEX(DataInput[],CP$4*3,MATCH(TEXT($B6,0),DataInput[#Headers],0)))^2*PI()/6))</f>
        <v>#N/A</v>
      </c>
      <c r="CQ6" s="15" t="e">
        <f>IF(INDEX(MouseList[],MATCH(CQ$2,MouseList[Mouse '#],0),MATCH(MouseList[[#Headers],[Exclude?]],MouseList[#Headers],0))=TRUE,"",IF(INDEX(DataInput[],CQ$2*3-1,MATCH(TEXT($B6,0),DataInput[#Headers],0))="","",INDEX(DataInput[],CQ$4*3-1,MATCH(TEXT($B6,0),DataInput[#Headers],0))*(INDEX(DataInput[],CQ$4*3,MATCH(TEXT($B6,0),DataInput[#Headers],0)))^2*PI()/6))</f>
        <v>#N/A</v>
      </c>
      <c r="CR6" s="15" t="e">
        <f>IF(INDEX(MouseList[],MATCH(CR$2,MouseList[Mouse '#],0),MATCH(MouseList[[#Headers],[Exclude?]],MouseList[#Headers],0))=TRUE,"",IF(INDEX(DataInput[],CR$2*3-1,MATCH(TEXT($B6,0),DataInput[#Headers],0))="","",INDEX(DataInput[],CR$4*3-1,MATCH(TEXT($B6,0),DataInput[#Headers],0))*(INDEX(DataInput[],CR$4*3,MATCH(TEXT($B6,0),DataInput[#Headers],0)))^2*PI()/6))</f>
        <v>#N/A</v>
      </c>
      <c r="CS6" s="15" t="e">
        <f>IF(INDEX(MouseList[],MATCH(CS$2,MouseList[Mouse '#],0),MATCH(MouseList[[#Headers],[Exclude?]],MouseList[#Headers],0))=TRUE,"",IF(INDEX(DataInput[],CS$2*3-1,MATCH(TEXT($B6,0),DataInput[#Headers],0))="","",INDEX(DataInput[],CS$4*3-1,MATCH(TEXT($B6,0),DataInput[#Headers],0))*(INDEX(DataInput[],CS$4*3,MATCH(TEXT($B6,0),DataInput[#Headers],0)))^2*PI()/6))</f>
        <v>#N/A</v>
      </c>
      <c r="CT6" s="15" t="e">
        <f>IF(INDEX(MouseList[],MATCH(CT$2,MouseList[Mouse '#],0),MATCH(MouseList[[#Headers],[Exclude?]],MouseList[#Headers],0))=TRUE,"",IF(INDEX(DataInput[],CT$2*3-1,MATCH(TEXT($B6,0),DataInput[#Headers],0))="","",INDEX(DataInput[],CT$4*3-1,MATCH(TEXT($B6,0),DataInput[#Headers],0))*(INDEX(DataInput[],CT$4*3,MATCH(TEXT($B6,0),DataInput[#Headers],0)))^2*PI()/6))</f>
        <v>#N/A</v>
      </c>
      <c r="CU6" s="15" t="e">
        <f>IF(INDEX(MouseList[],MATCH(CU$2,MouseList[Mouse '#],0),MATCH(MouseList[[#Headers],[Exclude?]],MouseList[#Headers],0))=TRUE,"",IF(INDEX(DataInput[],CU$2*3-1,MATCH(TEXT($B6,0),DataInput[#Headers],0))="","",INDEX(DataInput[],CU$4*3-1,MATCH(TEXT($B6,0),DataInput[#Headers],0))*(INDEX(DataInput[],CU$4*3,MATCH(TEXT($B6,0),DataInput[#Headers],0)))^2*PI()/6))</f>
        <v>#N/A</v>
      </c>
      <c r="CV6" s="15" t="e">
        <f>IF(INDEX(MouseList[],MATCH(CV$2,MouseList[Mouse '#],0),MATCH(MouseList[[#Headers],[Exclude?]],MouseList[#Headers],0))=TRUE,"",IF(INDEX(DataInput[],CV$2*3-1,MATCH(TEXT($B6,0),DataInput[#Headers],0))="","",INDEX(DataInput[],CV$4*3-1,MATCH(TEXT($B6,0),DataInput[#Headers],0))*(INDEX(DataInput[],CV$4*3,MATCH(TEXT($B6,0),DataInput[#Headers],0)))^2*PI()/6))</f>
        <v>#N/A</v>
      </c>
      <c r="CW6" s="15" t="e">
        <f>IF(INDEX(MouseList[],MATCH(CW$2,MouseList[Mouse '#],0),MATCH(MouseList[[#Headers],[Exclude?]],MouseList[#Headers],0))=TRUE,"",IF(INDEX(DataInput[],CW$2*3-1,MATCH(TEXT($B6,0),DataInput[#Headers],0))="","",INDEX(DataInput[],CW$4*3-1,MATCH(TEXT($B6,0),DataInput[#Headers],0))*(INDEX(DataInput[],CW$4*3,MATCH(TEXT($B6,0),DataInput[#Headers],0)))^2*PI()/6))</f>
        <v>#N/A</v>
      </c>
      <c r="CX6" s="15" t="e">
        <f>IF(INDEX(MouseList[],MATCH(CX$2,MouseList[Mouse '#],0),MATCH(MouseList[[#Headers],[Exclude?]],MouseList[#Headers],0))=TRUE,"",IF(INDEX(DataInput[],CX$2*3-1,MATCH(TEXT($B6,0),DataInput[#Headers],0))="","",INDEX(DataInput[],CX$4*3-1,MATCH(TEXT($B6,0),DataInput[#Headers],0))*(INDEX(DataInput[],CX$4*3,MATCH(TEXT($B6,0),DataInput[#Headers],0)))^2*PI()/6))</f>
        <v>#N/A</v>
      </c>
      <c r="CY6" s="15" t="e">
        <f>IF(INDEX(MouseList[],MATCH(CY$2,MouseList[Mouse '#],0),MATCH(MouseList[[#Headers],[Exclude?]],MouseList[#Headers],0))=TRUE,"",IF(INDEX(DataInput[],CY$2*3-1,MATCH(TEXT($B6,0),DataInput[#Headers],0))="","",INDEX(DataInput[],CY$4*3-1,MATCH(TEXT($B6,0),DataInput[#Headers],0))*(INDEX(DataInput[],CY$4*3,MATCH(TEXT($B6,0),DataInput[#Headers],0)))^2*PI()/6))</f>
        <v>#N/A</v>
      </c>
      <c r="CZ6" s="15" t="e">
        <f>IF(INDEX(MouseList[],MATCH(CZ$2,MouseList[Mouse '#],0),MATCH(MouseList[[#Headers],[Exclude?]],MouseList[#Headers],0))=TRUE,"",IF(INDEX(DataInput[],CZ$2*3-1,MATCH(TEXT($B6,0),DataInput[#Headers],0))="","",INDEX(DataInput[],CZ$4*3-1,MATCH(TEXT($B6,0),DataInput[#Headers],0))*(INDEX(DataInput[],CZ$4*3,MATCH(TEXT($B6,0),DataInput[#Headers],0)))^2*PI()/6))</f>
        <v>#N/A</v>
      </c>
      <c r="DA6" s="15" t="e">
        <f>IF(INDEX(MouseList[],MATCH(DA$2,MouseList[Mouse '#],0),MATCH(MouseList[[#Headers],[Exclude?]],MouseList[#Headers],0))=TRUE,"",IF(INDEX(DataInput[],DA$2*3-1,MATCH(TEXT($B6,0),DataInput[#Headers],0))="","",INDEX(DataInput[],DA$4*3-1,MATCH(TEXT($B6,0),DataInput[#Headers],0))*(INDEX(DataInput[],DA$4*3,MATCH(TEXT($B6,0),DataInput[#Headers],0)))^2*PI()/6))</f>
        <v>#N/A</v>
      </c>
      <c r="DB6" s="15" t="e">
        <f>IF(INDEX(MouseList[],MATCH(DB$2,MouseList[Mouse '#],0),MATCH(MouseList[[#Headers],[Exclude?]],MouseList[#Headers],0))=TRUE,"",IF(INDEX(DataInput[],DB$2*3-1,MATCH(TEXT($B6,0),DataInput[#Headers],0))="","",INDEX(DataInput[],DB$4*3-1,MATCH(TEXT($B6,0),DataInput[#Headers],0))*(INDEX(DataInput[],DB$4*3,MATCH(TEXT($B6,0),DataInput[#Headers],0)))^2*PI()/6))</f>
        <v>#N/A</v>
      </c>
      <c r="DC6" s="15" t="e">
        <f>IF(INDEX(MouseList[],MATCH(DC$2,MouseList[Mouse '#],0),MATCH(MouseList[[#Headers],[Exclude?]],MouseList[#Headers],0))=TRUE,"",IF(INDEX(DataInput[],DC$2*3-1,MATCH(TEXT($B6,0),DataInput[#Headers],0))="","",INDEX(DataInput[],DC$4*3-1,MATCH(TEXT($B6,0),DataInput[#Headers],0))*(INDEX(DataInput[],DC$4*3,MATCH(TEXT($B6,0),DataInput[#Headers],0)))^2*PI()/6))</f>
        <v>#N/A</v>
      </c>
      <c r="DD6" s="15" t="e">
        <f>IF(INDEX(MouseList[],MATCH(DD$2,MouseList[Mouse '#],0),MATCH(MouseList[[#Headers],[Exclude?]],MouseList[#Headers],0))=TRUE,"",IF(INDEX(DataInput[],DD$2*3-1,MATCH(TEXT($B6,0),DataInput[#Headers],0))="","",INDEX(DataInput[],DD$4*3-1,MATCH(TEXT($B6,0),DataInput[#Headers],0))*(INDEX(DataInput[],DD$4*3,MATCH(TEXT($B6,0),DataInput[#Headers],0)))^2*PI()/6))</f>
        <v>#N/A</v>
      </c>
      <c r="DE6" s="15" t="e">
        <f>IF(INDEX(MouseList[],MATCH(DE$2,MouseList[Mouse '#],0),MATCH(MouseList[[#Headers],[Exclude?]],MouseList[#Headers],0))=TRUE,"",IF(INDEX(DataInput[],DE$2*3-1,MATCH(TEXT($B6,0),DataInput[#Headers],0))="","",INDEX(DataInput[],DE$4*3-1,MATCH(TEXT($B6,0),DataInput[#Headers],0))*(INDEX(DataInput[],DE$4*3,MATCH(TEXT($B6,0),DataInput[#Headers],0)))^2*PI()/6))</f>
        <v>#N/A</v>
      </c>
      <c r="DF6" s="15" t="e">
        <f>IF(INDEX(MouseList[],MATCH(DF$2,MouseList[Mouse '#],0),MATCH(MouseList[[#Headers],[Exclude?]],MouseList[#Headers],0))=TRUE,"",IF(INDEX(DataInput[],DF$2*3-1,MATCH(TEXT($B6,0),DataInput[#Headers],0))="","",INDEX(DataInput[],DF$4*3-1,MATCH(TEXT($B6,0),DataInput[#Headers],0))*(INDEX(DataInput[],DF$4*3,MATCH(TEXT($B6,0),DataInput[#Headers],0)))^2*PI()/6))</f>
        <v>#N/A</v>
      </c>
      <c r="DG6" s="15" t="e">
        <f>IF(INDEX(MouseList[],MATCH(DG$2,MouseList[Mouse '#],0),MATCH(MouseList[[#Headers],[Exclude?]],MouseList[#Headers],0))=TRUE,"",IF(INDEX(DataInput[],DG$2*3-1,MATCH(TEXT($B6,0),DataInput[#Headers],0))="","",INDEX(DataInput[],DG$4*3-1,MATCH(TEXT($B6,0),DataInput[#Headers],0))*(INDEX(DataInput[],DG$4*3,MATCH(TEXT($B6,0),DataInput[#Headers],0)))^2*PI()/6))</f>
        <v>#N/A</v>
      </c>
      <c r="DH6" s="15" t="e">
        <f>IF(INDEX(MouseList[],MATCH(DH$2,MouseList[Mouse '#],0),MATCH(MouseList[[#Headers],[Exclude?]],MouseList[#Headers],0))=TRUE,"",IF(INDEX(DataInput[],DH$2*3-1,MATCH(TEXT($B6,0),DataInput[#Headers],0))="","",INDEX(DataInput[],DH$4*3-1,MATCH(TEXT($B6,0),DataInput[#Headers],0))*(INDEX(DataInput[],DH$4*3,MATCH(TEXT($B6,0),DataInput[#Headers],0)))^2*PI()/6))</f>
        <v>#N/A</v>
      </c>
      <c r="DI6" s="15" t="e">
        <f>IF(INDEX(MouseList[],MATCH(DI$2,MouseList[Mouse '#],0),MATCH(MouseList[[#Headers],[Exclude?]],MouseList[#Headers],0))=TRUE,"",IF(INDEX(DataInput[],DI$2*3-1,MATCH(TEXT($B6,0),DataInput[#Headers],0))="","",INDEX(DataInput[],DI$4*3-1,MATCH(TEXT($B6,0),DataInput[#Headers],0))*(INDEX(DataInput[],DI$4*3,MATCH(TEXT($B6,0),DataInput[#Headers],0)))^2*PI()/6))</f>
        <v>#N/A</v>
      </c>
      <c r="DJ6" s="15" t="e">
        <f>IF(INDEX(MouseList[],MATCH(DJ$2,MouseList[Mouse '#],0),MATCH(MouseList[[#Headers],[Exclude?]],MouseList[#Headers],0))=TRUE,"",IF(INDEX(DataInput[],DJ$2*3-1,MATCH(TEXT($B6,0),DataInput[#Headers],0))="","",INDEX(DataInput[],DJ$4*3-1,MATCH(TEXT($B6,0),DataInput[#Headers],0))*(INDEX(DataInput[],DJ$4*3,MATCH(TEXT($B6,0),DataInput[#Headers],0)))^2*PI()/6))</f>
        <v>#N/A</v>
      </c>
      <c r="DK6" s="15" t="e">
        <f>IF(INDEX(MouseList[],MATCH(DK$2,MouseList[Mouse '#],0),MATCH(MouseList[[#Headers],[Exclude?]],MouseList[#Headers],0))=TRUE,"",IF(INDEX(DataInput[],DK$2*3-1,MATCH(TEXT($B6,0),DataInput[#Headers],0))="","",INDEX(DataInput[],DK$4*3-1,MATCH(TEXT($B6,0),DataInput[#Headers],0))*(INDEX(DataInput[],DK$4*3,MATCH(TEXT($B6,0),DataInput[#Headers],0)))^2*PI()/6))</f>
        <v>#N/A</v>
      </c>
      <c r="DL6" s="15" t="e">
        <f>IF(INDEX(MouseList[],MATCH(DL$2,MouseList[Mouse '#],0),MATCH(MouseList[[#Headers],[Exclude?]],MouseList[#Headers],0))=TRUE,"",IF(INDEX(DataInput[],DL$2*3-1,MATCH(TEXT($B6,0),DataInput[#Headers],0))="","",INDEX(DataInput[],DL$4*3-1,MATCH(TEXT($B6,0),DataInput[#Headers],0))*(INDEX(DataInput[],DL$4*3,MATCH(TEXT($B6,0),DataInput[#Headers],0)))^2*PI()/6))</f>
        <v>#N/A</v>
      </c>
      <c r="DM6" s="15" t="e">
        <f>IF(INDEX(MouseList[],MATCH(DM$2,MouseList[Mouse '#],0),MATCH(MouseList[[#Headers],[Exclude?]],MouseList[#Headers],0))=TRUE,"",IF(INDEX(DataInput[],DM$2*3-1,MATCH(TEXT($B6,0),DataInput[#Headers],0))="","",INDEX(DataInput[],DM$4*3-1,MATCH(TEXT($B6,0),DataInput[#Headers],0))*(INDEX(DataInput[],DM$4*3,MATCH(TEXT($B6,0),DataInput[#Headers],0)))^2*PI()/6))</f>
        <v>#N/A</v>
      </c>
      <c r="DN6" s="15" t="e">
        <f>IF(INDEX(MouseList[],MATCH(DN$2,MouseList[Mouse '#],0),MATCH(MouseList[[#Headers],[Exclude?]],MouseList[#Headers],0))=TRUE,"",IF(INDEX(DataInput[],DN$2*3-1,MATCH(TEXT($B6,0),DataInput[#Headers],0))="","",INDEX(DataInput[],DN$4*3-1,MATCH(TEXT($B6,0),DataInput[#Headers],0))*(INDEX(DataInput[],DN$4*3,MATCH(TEXT($B6,0),DataInput[#Headers],0)))^2*PI()/6))</f>
        <v>#N/A</v>
      </c>
      <c r="DO6" s="15" t="e">
        <f>IF(INDEX(MouseList[],MATCH(DO$2,MouseList[Mouse '#],0),MATCH(MouseList[[#Headers],[Exclude?]],MouseList[#Headers],0))=TRUE,"",IF(INDEX(DataInput[],DO$2*3-1,MATCH(TEXT($B6,0),DataInput[#Headers],0))="","",INDEX(DataInput[],DO$4*3-1,MATCH(TEXT($B6,0),DataInput[#Headers],0))*(INDEX(DataInput[],DO$4*3,MATCH(TEXT($B6,0),DataInput[#Headers],0)))^2*PI()/6))</f>
        <v>#N/A</v>
      </c>
      <c r="DP6" s="15" t="e">
        <f>IF(INDEX(MouseList[],MATCH(DP$2,MouseList[Mouse '#],0),MATCH(MouseList[[#Headers],[Exclude?]],MouseList[#Headers],0))=TRUE,"",IF(INDEX(DataInput[],DP$2*3-1,MATCH(TEXT($B6,0),DataInput[#Headers],0))="","",INDEX(DataInput[],DP$4*3-1,MATCH(TEXT($B6,0),DataInput[#Headers],0))*(INDEX(DataInput[],DP$4*3,MATCH(TEXT($B6,0),DataInput[#Headers],0)))^2*PI()/6))</f>
        <v>#N/A</v>
      </c>
      <c r="DQ6" s="15" t="e">
        <f>IF(INDEX(MouseList[],MATCH(DQ$2,MouseList[Mouse '#],0),MATCH(MouseList[[#Headers],[Exclude?]],MouseList[#Headers],0))=TRUE,"",IF(INDEX(DataInput[],DQ$2*3-1,MATCH(TEXT($B6,0),DataInput[#Headers],0))="","",INDEX(DataInput[],DQ$4*3-1,MATCH(TEXT($B6,0),DataInput[#Headers],0))*(INDEX(DataInput[],DQ$4*3,MATCH(TEXT($B6,0),DataInput[#Headers],0)))^2*PI()/6))</f>
        <v>#N/A</v>
      </c>
      <c r="DR6" s="15" t="e">
        <f>IF(INDEX(MouseList[],MATCH(DR$2,MouseList[Mouse '#],0),MATCH(MouseList[[#Headers],[Exclude?]],MouseList[#Headers],0))=TRUE,"",IF(INDEX(DataInput[],DR$2*3-1,MATCH(TEXT($B6,0),DataInput[#Headers],0))="","",INDEX(DataInput[],DR$4*3-1,MATCH(TEXT($B6,0),DataInput[#Headers],0))*(INDEX(DataInput[],DR$4*3,MATCH(TEXT($B6,0),DataInput[#Headers],0)))^2*PI()/6))</f>
        <v>#N/A</v>
      </c>
      <c r="DS6" s="15" t="e">
        <f>IF(INDEX(MouseList[],MATCH(DS$2,MouseList[Mouse '#],0),MATCH(MouseList[[#Headers],[Exclude?]],MouseList[#Headers],0))=TRUE,"",IF(INDEX(DataInput[],DS$2*3-1,MATCH(TEXT($B6,0),DataInput[#Headers],0))="","",INDEX(DataInput[],DS$4*3-1,MATCH(TEXT($B6,0),DataInput[#Headers],0))*(INDEX(DataInput[],DS$4*3,MATCH(TEXT($B6,0),DataInput[#Headers],0)))^2*PI()/6))</f>
        <v>#N/A</v>
      </c>
      <c r="DU6" s="14">
        <v>2</v>
      </c>
      <c r="DV6" s="14" t="str">
        <f>IFERROR(INDEX(MouseList[],MATCH(TV_after_Tx[[#This Row],[Sort '#]],MouseList[Sort '#],0),MATCH(TV_after_Tx[[#Headers],[Group]],MouseList[#Headers],0)),"")</f>
        <v/>
      </c>
      <c r="DW6" s="14" t="str">
        <f>IFERROR(INDEX(MouseList[],MATCH(TV_after_Tx[[#This Row],[Sort '#]],MouseList[Sort '#],0),MATCH(MouseList[[#Headers],[Mouse '#]],MouseList[#Headers],0)),"")</f>
        <v/>
      </c>
      <c r="DX6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6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6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6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6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6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6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6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6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6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6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6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6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6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6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6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6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6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6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6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6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6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6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6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6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6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6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6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6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6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6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6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6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6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6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6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6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6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6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6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6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6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6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6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6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6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7" spans="1:173">
      <c r="A7" s="227" t="s">
        <v>282</v>
      </c>
      <c r="B7" s="14">
        <v>2</v>
      </c>
      <c r="C7" s="14" t="e">
        <f>INDEX('Data Input'!$J$1:$BF$3,2,MATCH(TEXT(TV[[#This Row],[Day '#]],0),DataInput[[#Headers],[Date of death]:[Necropsy]],0))</f>
        <v>#N/A</v>
      </c>
      <c r="D7" s="15" t="e">
        <f>IF(INDEX(MouseList[],MATCH(D$2,MouseList[Mouse '#],0),MATCH(MouseList[[#Headers],[Exclude?]],MouseList[#Headers],0))=TRUE,"",IF(INDEX(DataInput[],D$2*3-1,MATCH(TEXT($B7,0),DataInput[#Headers],0))="","",INDEX(DataInput[],D$4*3-1,MATCH(TEXT($B7,0),DataInput[#Headers],0))*(INDEX(DataInput[],D$4*3,MATCH(TEXT($B7,0),DataInput[#Headers],0)))^2*PI()/6))</f>
        <v>#N/A</v>
      </c>
      <c r="E7" s="15" t="e">
        <f>IF(INDEX(MouseList[],MATCH(E$2,MouseList[Mouse '#],0),MATCH(MouseList[[#Headers],[Exclude?]],MouseList[#Headers],0))=TRUE,"",IF(INDEX(DataInput[],E$2*3-1,MATCH(TEXT($B7,0),DataInput[#Headers],0))="","",INDEX(DataInput[],E$4*3-1,MATCH(TEXT($B7,0),DataInput[#Headers],0))*(INDEX(DataInput[],E$4*3,MATCH(TEXT($B7,0),DataInput[#Headers],0)))^2*PI()/6))</f>
        <v>#N/A</v>
      </c>
      <c r="F7" s="15" t="e">
        <f>IF(INDEX(MouseList[],MATCH(F$2,MouseList[Mouse '#],0),MATCH(MouseList[[#Headers],[Exclude?]],MouseList[#Headers],0))=TRUE,"",IF(INDEX(DataInput[],F$2*3-1,MATCH(TEXT($B7,0),DataInput[#Headers],0))="","",INDEX(DataInput[],F$4*3-1,MATCH(TEXT($B7,0),DataInput[#Headers],0))*(INDEX(DataInput[],F$4*3,MATCH(TEXT($B7,0),DataInput[#Headers],0)))^2*PI()/6))</f>
        <v>#N/A</v>
      </c>
      <c r="G7" s="15" t="e">
        <f>IF(INDEX(MouseList[],MATCH(G$2,MouseList[Mouse '#],0),MATCH(MouseList[[#Headers],[Exclude?]],MouseList[#Headers],0))=TRUE,"",IF(INDEX(DataInput[],G$2*3-1,MATCH(TEXT($B7,0),DataInput[#Headers],0))="","",INDEX(DataInput[],G$4*3-1,MATCH(TEXT($B7,0),DataInput[#Headers],0))*(INDEX(DataInput[],G$4*3,MATCH(TEXT($B7,0),DataInput[#Headers],0)))^2*PI()/6))</f>
        <v>#N/A</v>
      </c>
      <c r="H7" s="15" t="e">
        <f>IF(INDEX(MouseList[],MATCH(H$2,MouseList[Mouse '#],0),MATCH(MouseList[[#Headers],[Exclude?]],MouseList[#Headers],0))=TRUE,"",IF(INDEX(DataInput[],H$2*3-1,MATCH(TEXT($B7,0),DataInput[#Headers],0))="","",INDEX(DataInput[],H$4*3-1,MATCH(TEXT($B7,0),DataInput[#Headers],0))*(INDEX(DataInput[],H$4*3,MATCH(TEXT($B7,0),DataInput[#Headers],0)))^2*PI()/6))</f>
        <v>#N/A</v>
      </c>
      <c r="I7" s="15" t="e">
        <f>IF(INDEX(MouseList[],MATCH(I$2,MouseList[Mouse '#],0),MATCH(MouseList[[#Headers],[Exclude?]],MouseList[#Headers],0))=TRUE,"",IF(INDEX(DataInput[],I$2*3-1,MATCH(TEXT($B7,0),DataInput[#Headers],0))="","",INDEX(DataInput[],I$4*3-1,MATCH(TEXT($B7,0),DataInput[#Headers],0))*(INDEX(DataInput[],I$4*3,MATCH(TEXT($B7,0),DataInput[#Headers],0)))^2*PI()/6))</f>
        <v>#N/A</v>
      </c>
      <c r="J7" s="15" t="e">
        <f>IF(INDEX(MouseList[],MATCH(J$2,MouseList[Mouse '#],0),MATCH(MouseList[[#Headers],[Exclude?]],MouseList[#Headers],0))=TRUE,"",IF(INDEX(DataInput[],J$2*3-1,MATCH(TEXT($B7,0),DataInput[#Headers],0))="","",INDEX(DataInput[],J$4*3-1,MATCH(TEXT($B7,0),DataInput[#Headers],0))*(INDEX(DataInput[],J$4*3,MATCH(TEXT($B7,0),DataInput[#Headers],0)))^2*PI()/6))</f>
        <v>#N/A</v>
      </c>
      <c r="K7" s="15" t="e">
        <f>IF(INDEX(MouseList[],MATCH(K$2,MouseList[Mouse '#],0),MATCH(MouseList[[#Headers],[Exclude?]],MouseList[#Headers],0))=TRUE,"",IF(INDEX(DataInput[],K$2*3-1,MATCH(TEXT($B7,0),DataInput[#Headers],0))="","",INDEX(DataInput[],K$4*3-1,MATCH(TEXT($B7,0),DataInput[#Headers],0))*(INDEX(DataInput[],K$4*3,MATCH(TEXT($B7,0),DataInput[#Headers],0)))^2*PI()/6))</f>
        <v>#N/A</v>
      </c>
      <c r="L7" s="15" t="e">
        <f>IF(INDEX(MouseList[],MATCH(L$2,MouseList[Mouse '#],0),MATCH(MouseList[[#Headers],[Exclude?]],MouseList[#Headers],0))=TRUE,"",IF(INDEX(DataInput[],L$2*3-1,MATCH(TEXT($B7,0),DataInput[#Headers],0))="","",INDEX(DataInput[],L$4*3-1,MATCH(TEXT($B7,0),DataInput[#Headers],0))*(INDEX(DataInput[],L$4*3,MATCH(TEXT($B7,0),DataInput[#Headers],0)))^2*PI()/6))</f>
        <v>#N/A</v>
      </c>
      <c r="M7" s="15" t="e">
        <f>IF(INDEX(MouseList[],MATCH(M$2,MouseList[Mouse '#],0),MATCH(MouseList[[#Headers],[Exclude?]],MouseList[#Headers],0))=TRUE,"",IF(INDEX(DataInput[],M$2*3-1,MATCH(TEXT($B7,0),DataInput[#Headers],0))="","",INDEX(DataInput[],M$4*3-1,MATCH(TEXT($B7,0),DataInput[#Headers],0))*(INDEX(DataInput[],M$4*3,MATCH(TEXT($B7,0),DataInput[#Headers],0)))^2*PI()/6))</f>
        <v>#N/A</v>
      </c>
      <c r="N7" s="15" t="e">
        <f>IF(INDEX(MouseList[],MATCH(N$2,MouseList[Mouse '#],0),MATCH(MouseList[[#Headers],[Exclude?]],MouseList[#Headers],0))=TRUE,"",IF(INDEX(DataInput[],N$2*3-1,MATCH(TEXT($B7,0),DataInput[#Headers],0))="","",INDEX(DataInput[],N$4*3-1,MATCH(TEXT($B7,0),DataInput[#Headers],0))*(INDEX(DataInput[],N$4*3,MATCH(TEXT($B7,0),DataInput[#Headers],0)))^2*PI()/6))</f>
        <v>#N/A</v>
      </c>
      <c r="O7" s="15" t="e">
        <f>IF(INDEX(MouseList[],MATCH(O$2,MouseList[Mouse '#],0),MATCH(MouseList[[#Headers],[Exclude?]],MouseList[#Headers],0))=TRUE,"",IF(INDEX(DataInput[],O$2*3-1,MATCH(TEXT($B7,0),DataInput[#Headers],0))="","",INDEX(DataInput[],O$4*3-1,MATCH(TEXT($B7,0),DataInput[#Headers],0))*(INDEX(DataInput[],O$4*3,MATCH(TEXT($B7,0),DataInput[#Headers],0)))^2*PI()/6))</f>
        <v>#N/A</v>
      </c>
      <c r="P7" s="15" t="e">
        <f>IF(INDEX(MouseList[],MATCH(P$2,MouseList[Mouse '#],0),MATCH(MouseList[[#Headers],[Exclude?]],MouseList[#Headers],0))=TRUE,"",IF(INDEX(DataInput[],P$2*3-1,MATCH(TEXT($B7,0),DataInput[#Headers],0))="","",INDEX(DataInput[],P$4*3-1,MATCH(TEXT($B7,0),DataInput[#Headers],0))*(INDEX(DataInput[],P$4*3,MATCH(TEXT($B7,0),DataInput[#Headers],0)))^2*PI()/6))</f>
        <v>#N/A</v>
      </c>
      <c r="Q7" s="15" t="e">
        <f>IF(INDEX(MouseList[],MATCH(Q$2,MouseList[Mouse '#],0),MATCH(MouseList[[#Headers],[Exclude?]],MouseList[#Headers],0))=TRUE,"",IF(INDEX(DataInput[],Q$2*3-1,MATCH(TEXT($B7,0),DataInput[#Headers],0))="","",INDEX(DataInput[],Q$4*3-1,MATCH(TEXT($B7,0),DataInput[#Headers],0))*(INDEX(DataInput[],Q$4*3,MATCH(TEXT($B7,0),DataInput[#Headers],0)))^2*PI()/6))</f>
        <v>#N/A</v>
      </c>
      <c r="R7" s="15" t="e">
        <f>IF(INDEX(MouseList[],MATCH(R$2,MouseList[Mouse '#],0),MATCH(MouseList[[#Headers],[Exclude?]],MouseList[#Headers],0))=TRUE,"",IF(INDEX(DataInput[],R$2*3-1,MATCH(TEXT($B7,0),DataInput[#Headers],0))="","",INDEX(DataInput[],R$4*3-1,MATCH(TEXT($B7,0),DataInput[#Headers],0))*(INDEX(DataInput[],R$4*3,MATCH(TEXT($B7,0),DataInput[#Headers],0)))^2*PI()/6))</f>
        <v>#N/A</v>
      </c>
      <c r="S7" s="15" t="e">
        <f>IF(INDEX(MouseList[],MATCH(S$2,MouseList[Mouse '#],0),MATCH(MouseList[[#Headers],[Exclude?]],MouseList[#Headers],0))=TRUE,"",IF(INDEX(DataInput[],S$2*3-1,MATCH(TEXT($B7,0),DataInput[#Headers],0))="","",INDEX(DataInput[],S$4*3-1,MATCH(TEXT($B7,0),DataInput[#Headers],0))*(INDEX(DataInput[],S$4*3,MATCH(TEXT($B7,0),DataInput[#Headers],0)))^2*PI()/6))</f>
        <v>#N/A</v>
      </c>
      <c r="T7" s="15" t="e">
        <f>IF(INDEX(MouseList[],MATCH(T$2,MouseList[Mouse '#],0),MATCH(MouseList[[#Headers],[Exclude?]],MouseList[#Headers],0))=TRUE,"",IF(INDEX(DataInput[],T$2*3-1,MATCH(TEXT($B7,0),DataInput[#Headers],0))="","",INDEX(DataInput[],T$4*3-1,MATCH(TEXT($B7,0),DataInput[#Headers],0))*(INDEX(DataInput[],T$4*3,MATCH(TEXT($B7,0),DataInput[#Headers],0)))^2*PI()/6))</f>
        <v>#N/A</v>
      </c>
      <c r="U7" s="15" t="e">
        <f>IF(INDEX(MouseList[],MATCH(U$2,MouseList[Mouse '#],0),MATCH(MouseList[[#Headers],[Exclude?]],MouseList[#Headers],0))=TRUE,"",IF(INDEX(DataInput[],U$2*3-1,MATCH(TEXT($B7,0),DataInput[#Headers],0))="","",INDEX(DataInput[],U$4*3-1,MATCH(TEXT($B7,0),DataInput[#Headers],0))*(INDEX(DataInput[],U$4*3,MATCH(TEXT($B7,0),DataInput[#Headers],0)))^2*PI()/6))</f>
        <v>#N/A</v>
      </c>
      <c r="V7" s="15" t="e">
        <f>IF(INDEX(MouseList[],MATCH(V$2,MouseList[Mouse '#],0),MATCH(MouseList[[#Headers],[Exclude?]],MouseList[#Headers],0))=TRUE,"",IF(INDEX(DataInput[],V$2*3-1,MATCH(TEXT($B7,0),DataInput[#Headers],0))="","",INDEX(DataInput[],V$4*3-1,MATCH(TEXT($B7,0),DataInput[#Headers],0))*(INDEX(DataInput[],V$4*3,MATCH(TEXT($B7,0),DataInput[#Headers],0)))^2*PI()/6))</f>
        <v>#N/A</v>
      </c>
      <c r="W7" s="15" t="e">
        <f>IF(INDEX(MouseList[],MATCH(W$2,MouseList[Mouse '#],0),MATCH(MouseList[[#Headers],[Exclude?]],MouseList[#Headers],0))=TRUE,"",IF(INDEX(DataInput[],W$2*3-1,MATCH(TEXT($B7,0),DataInput[#Headers],0))="","",INDEX(DataInput[],W$4*3-1,MATCH(TEXT($B7,0),DataInput[#Headers],0))*(INDEX(DataInput[],W$4*3,MATCH(TEXT($B7,0),DataInput[#Headers],0)))^2*PI()/6))</f>
        <v>#N/A</v>
      </c>
      <c r="X7" s="15" t="e">
        <f>IF(INDEX(MouseList[],MATCH(X$2,MouseList[Mouse '#],0),MATCH(MouseList[[#Headers],[Exclude?]],MouseList[#Headers],0))=TRUE,"",IF(INDEX(DataInput[],X$2*3-1,MATCH(TEXT($B7,0),DataInput[#Headers],0))="","",INDEX(DataInput[],X$4*3-1,MATCH(TEXT($B7,0),DataInput[#Headers],0))*(INDEX(DataInput[],X$4*3,MATCH(TEXT($B7,0),DataInput[#Headers],0)))^2*PI()/6))</f>
        <v>#N/A</v>
      </c>
      <c r="Y7" s="15" t="e">
        <f>IF(INDEX(MouseList[],MATCH(Y$2,MouseList[Mouse '#],0),MATCH(MouseList[[#Headers],[Exclude?]],MouseList[#Headers],0))=TRUE,"",IF(INDEX(DataInput[],Y$2*3-1,MATCH(TEXT($B7,0),DataInput[#Headers],0))="","",INDEX(DataInput[],Y$4*3-1,MATCH(TEXT($B7,0),DataInput[#Headers],0))*(INDEX(DataInput[],Y$4*3,MATCH(TEXT($B7,0),DataInput[#Headers],0)))^2*PI()/6))</f>
        <v>#N/A</v>
      </c>
      <c r="Z7" s="15" t="e">
        <f>IF(INDEX(MouseList[],MATCH(Z$2,MouseList[Mouse '#],0),MATCH(MouseList[[#Headers],[Exclude?]],MouseList[#Headers],0))=TRUE,"",IF(INDEX(DataInput[],Z$2*3-1,MATCH(TEXT($B7,0),DataInput[#Headers],0))="","",INDEX(DataInput[],Z$4*3-1,MATCH(TEXT($B7,0),DataInput[#Headers],0))*(INDEX(DataInput[],Z$4*3,MATCH(TEXT($B7,0),DataInput[#Headers],0)))^2*PI()/6))</f>
        <v>#N/A</v>
      </c>
      <c r="AA7" s="15" t="e">
        <f>IF(INDEX(MouseList[],MATCH(AA$2,MouseList[Mouse '#],0),MATCH(MouseList[[#Headers],[Exclude?]],MouseList[#Headers],0))=TRUE,"",IF(INDEX(DataInput[],AA$2*3-1,MATCH(TEXT($B7,0),DataInput[#Headers],0))="","",INDEX(DataInput[],AA$4*3-1,MATCH(TEXT($B7,0),DataInput[#Headers],0))*(INDEX(DataInput[],AA$4*3,MATCH(TEXT($B7,0),DataInput[#Headers],0)))^2*PI()/6))</f>
        <v>#N/A</v>
      </c>
      <c r="AB7" s="15" t="e">
        <f>IF(INDEX(MouseList[],MATCH(AB$2,MouseList[Mouse '#],0),MATCH(MouseList[[#Headers],[Exclude?]],MouseList[#Headers],0))=TRUE,"",IF(INDEX(DataInput[],AB$2*3-1,MATCH(TEXT($B7,0),DataInput[#Headers],0))="","",INDEX(DataInput[],AB$4*3-1,MATCH(TEXT($B7,0),DataInput[#Headers],0))*(INDEX(DataInput[],AB$4*3,MATCH(TEXT($B7,0),DataInput[#Headers],0)))^2*PI()/6))</f>
        <v>#N/A</v>
      </c>
      <c r="AC7" s="15" t="e">
        <f>IF(INDEX(MouseList[],MATCH(AC$2,MouseList[Mouse '#],0),MATCH(MouseList[[#Headers],[Exclude?]],MouseList[#Headers],0))=TRUE,"",IF(INDEX(DataInput[],AC$2*3-1,MATCH(TEXT($B7,0),DataInput[#Headers],0))="","",INDEX(DataInput[],AC$4*3-1,MATCH(TEXT($B7,0),DataInput[#Headers],0))*(INDEX(DataInput[],AC$4*3,MATCH(TEXT($B7,0),DataInput[#Headers],0)))^2*PI()/6))</f>
        <v>#N/A</v>
      </c>
      <c r="AD7" s="15" t="e">
        <f>IF(INDEX(MouseList[],MATCH(AD$2,MouseList[Mouse '#],0),MATCH(MouseList[[#Headers],[Exclude?]],MouseList[#Headers],0))=TRUE,"",IF(INDEX(DataInput[],AD$2*3-1,MATCH(TEXT($B7,0),DataInput[#Headers],0))="","",INDEX(DataInput[],AD$4*3-1,MATCH(TEXT($B7,0),DataInput[#Headers],0))*(INDEX(DataInput[],AD$4*3,MATCH(TEXT($B7,0),DataInput[#Headers],0)))^2*PI()/6))</f>
        <v>#N/A</v>
      </c>
      <c r="AE7" s="15" t="e">
        <f>IF(INDEX(MouseList[],MATCH(AE$2,MouseList[Mouse '#],0),MATCH(MouseList[[#Headers],[Exclude?]],MouseList[#Headers],0))=TRUE,"",IF(INDEX(DataInput[],AE$2*3-1,MATCH(TEXT($B7,0),DataInput[#Headers],0))="","",INDEX(DataInput[],AE$4*3-1,MATCH(TEXT($B7,0),DataInput[#Headers],0))*(INDEX(DataInput[],AE$4*3,MATCH(TEXT($B7,0),DataInput[#Headers],0)))^2*PI()/6))</f>
        <v>#N/A</v>
      </c>
      <c r="AF7" s="15" t="e">
        <f>IF(INDEX(MouseList[],MATCH(AF$2,MouseList[Mouse '#],0),MATCH(MouseList[[#Headers],[Exclude?]],MouseList[#Headers],0))=TRUE,"",IF(INDEX(DataInput[],AF$2*3-1,MATCH(TEXT($B7,0),DataInput[#Headers],0))="","",INDEX(DataInput[],AF$4*3-1,MATCH(TEXT($B7,0),DataInput[#Headers],0))*(INDEX(DataInput[],AF$4*3,MATCH(TEXT($B7,0),DataInput[#Headers],0)))^2*PI()/6))</f>
        <v>#N/A</v>
      </c>
      <c r="AG7" s="15" t="e">
        <f>IF(INDEX(MouseList[],MATCH(AG$2,MouseList[Mouse '#],0),MATCH(MouseList[[#Headers],[Exclude?]],MouseList[#Headers],0))=TRUE,"",IF(INDEX(DataInput[],AG$2*3-1,MATCH(TEXT($B7,0),DataInput[#Headers],0))="","",INDEX(DataInput[],AG$4*3-1,MATCH(TEXT($B7,0),DataInput[#Headers],0))*(INDEX(DataInput[],AG$4*3,MATCH(TEXT($B7,0),DataInput[#Headers],0)))^2*PI()/6))</f>
        <v>#N/A</v>
      </c>
      <c r="AH7" s="15" t="e">
        <f>IF(INDEX(MouseList[],MATCH(AH$2,MouseList[Mouse '#],0),MATCH(MouseList[[#Headers],[Exclude?]],MouseList[#Headers],0))=TRUE,"",IF(INDEX(DataInput[],AH$2*3-1,MATCH(TEXT($B7,0),DataInput[#Headers],0))="","",INDEX(DataInput[],AH$4*3-1,MATCH(TEXT($B7,0),DataInput[#Headers],0))*(INDEX(DataInput[],AH$4*3,MATCH(TEXT($B7,0),DataInput[#Headers],0)))^2*PI()/6))</f>
        <v>#N/A</v>
      </c>
      <c r="AI7" s="15" t="e">
        <f>IF(INDEX(MouseList[],MATCH(AI$2,MouseList[Mouse '#],0),MATCH(MouseList[[#Headers],[Exclude?]],MouseList[#Headers],0))=TRUE,"",IF(INDEX(DataInput[],AI$2*3-1,MATCH(TEXT($B7,0),DataInput[#Headers],0))="","",INDEX(DataInput[],AI$4*3-1,MATCH(TEXT($B7,0),DataInput[#Headers],0))*(INDEX(DataInput[],AI$4*3,MATCH(TEXT($B7,0),DataInput[#Headers],0)))^2*PI()/6))</f>
        <v>#N/A</v>
      </c>
      <c r="AJ7" s="15" t="e">
        <f>IF(INDEX(MouseList[],MATCH(AJ$2,MouseList[Mouse '#],0),MATCH(MouseList[[#Headers],[Exclude?]],MouseList[#Headers],0))=TRUE,"",IF(INDEX(DataInput[],AJ$2*3-1,MATCH(TEXT($B7,0),DataInput[#Headers],0))="","",INDEX(DataInput[],AJ$4*3-1,MATCH(TEXT($B7,0),DataInput[#Headers],0))*(INDEX(DataInput[],AJ$4*3,MATCH(TEXT($B7,0),DataInput[#Headers],0)))^2*PI()/6))</f>
        <v>#N/A</v>
      </c>
      <c r="AK7" s="15" t="e">
        <f>IF(INDEX(MouseList[],MATCH(AK$2,MouseList[Mouse '#],0),MATCH(MouseList[[#Headers],[Exclude?]],MouseList[#Headers],0))=TRUE,"",IF(INDEX(DataInput[],AK$2*3-1,MATCH(TEXT($B7,0),DataInput[#Headers],0))="","",INDEX(DataInput[],AK$4*3-1,MATCH(TEXT($B7,0),DataInput[#Headers],0))*(INDEX(DataInput[],AK$4*3,MATCH(TEXT($B7,0),DataInput[#Headers],0)))^2*PI()/6))</f>
        <v>#N/A</v>
      </c>
      <c r="AL7" s="15" t="e">
        <f>IF(INDEX(MouseList[],MATCH(AL$2,MouseList[Mouse '#],0),MATCH(MouseList[[#Headers],[Exclude?]],MouseList[#Headers],0))=TRUE,"",IF(INDEX(DataInput[],AL$2*3-1,MATCH(TEXT($B7,0),DataInput[#Headers],0))="","",INDEX(DataInput[],AL$4*3-1,MATCH(TEXT($B7,0),DataInput[#Headers],0))*(INDEX(DataInput[],AL$4*3,MATCH(TEXT($B7,0),DataInput[#Headers],0)))^2*PI()/6))</f>
        <v>#N/A</v>
      </c>
      <c r="AM7" s="15" t="e">
        <f>IF(INDEX(MouseList[],MATCH(AM$2,MouseList[Mouse '#],0),MATCH(MouseList[[#Headers],[Exclude?]],MouseList[#Headers],0))=TRUE,"",IF(INDEX(DataInput[],AM$2*3-1,MATCH(TEXT($B7,0),DataInput[#Headers],0))="","",INDEX(DataInput[],AM$4*3-1,MATCH(TEXT($B7,0),DataInput[#Headers],0))*(INDEX(DataInput[],AM$4*3,MATCH(TEXT($B7,0),DataInput[#Headers],0)))^2*PI()/6))</f>
        <v>#N/A</v>
      </c>
      <c r="AN7" s="15" t="e">
        <f>IF(INDEX(MouseList[],MATCH(AN$2,MouseList[Mouse '#],0),MATCH(MouseList[[#Headers],[Exclude?]],MouseList[#Headers],0))=TRUE,"",IF(INDEX(DataInput[],AN$2*3-1,MATCH(TEXT($B7,0),DataInput[#Headers],0))="","",INDEX(DataInput[],AN$4*3-1,MATCH(TEXT($B7,0),DataInput[#Headers],0))*(INDEX(DataInput[],AN$4*3,MATCH(TEXT($B7,0),DataInput[#Headers],0)))^2*PI()/6))</f>
        <v>#N/A</v>
      </c>
      <c r="AO7" s="15" t="e">
        <f>IF(INDEX(MouseList[],MATCH(AO$2,MouseList[Mouse '#],0),MATCH(MouseList[[#Headers],[Exclude?]],MouseList[#Headers],0))=TRUE,"",IF(INDEX(DataInput[],AO$2*3-1,MATCH(TEXT($B7,0),DataInput[#Headers],0))="","",INDEX(DataInput[],AO$4*3-1,MATCH(TEXT($B7,0),DataInput[#Headers],0))*(INDEX(DataInput[],AO$4*3,MATCH(TEXT($B7,0),DataInput[#Headers],0)))^2*PI()/6))</f>
        <v>#N/A</v>
      </c>
      <c r="AP7" s="15" t="e">
        <f>IF(INDEX(MouseList[],MATCH(AP$2,MouseList[Mouse '#],0),MATCH(MouseList[[#Headers],[Exclude?]],MouseList[#Headers],0))=TRUE,"",IF(INDEX(DataInput[],AP$2*3-1,MATCH(TEXT($B7,0),DataInput[#Headers],0))="","",INDEX(DataInput[],AP$4*3-1,MATCH(TEXT($B7,0),DataInput[#Headers],0))*(INDEX(DataInput[],AP$4*3,MATCH(TEXT($B7,0),DataInput[#Headers],0)))^2*PI()/6))</f>
        <v>#N/A</v>
      </c>
      <c r="AQ7" s="15" t="e">
        <f>IF(INDEX(MouseList[],MATCH(AQ$2,MouseList[Mouse '#],0),MATCH(MouseList[[#Headers],[Exclude?]],MouseList[#Headers],0))=TRUE,"",IF(INDEX(DataInput[],AQ$2*3-1,MATCH(TEXT($B7,0),DataInput[#Headers],0))="","",INDEX(DataInput[],AQ$4*3-1,MATCH(TEXT($B7,0),DataInput[#Headers],0))*(INDEX(DataInput[],AQ$4*3,MATCH(TEXT($B7,0),DataInput[#Headers],0)))^2*PI()/6))</f>
        <v>#N/A</v>
      </c>
      <c r="AR7" s="15" t="e">
        <f>IF(INDEX(MouseList[],MATCH(AR$2,MouseList[Mouse '#],0),MATCH(MouseList[[#Headers],[Exclude?]],MouseList[#Headers],0))=TRUE,"",IF(INDEX(DataInput[],AR$2*3-1,MATCH(TEXT($B7,0),DataInput[#Headers],0))="","",INDEX(DataInput[],AR$4*3-1,MATCH(TEXT($B7,0),DataInput[#Headers],0))*(INDEX(DataInput[],AR$4*3,MATCH(TEXT($B7,0),DataInput[#Headers],0)))^2*PI()/6))</f>
        <v>#N/A</v>
      </c>
      <c r="AS7" s="15" t="e">
        <f>IF(INDEX(MouseList[],MATCH(AS$2,MouseList[Mouse '#],0),MATCH(MouseList[[#Headers],[Exclude?]],MouseList[#Headers],0))=TRUE,"",IF(INDEX(DataInput[],AS$2*3-1,MATCH(TEXT($B7,0),DataInput[#Headers],0))="","",INDEX(DataInput[],AS$4*3-1,MATCH(TEXT($B7,0),DataInput[#Headers],0))*(INDEX(DataInput[],AS$4*3,MATCH(TEXT($B7,0),DataInput[#Headers],0)))^2*PI()/6))</f>
        <v>#N/A</v>
      </c>
      <c r="AT7" s="15" t="e">
        <f>IF(INDEX(MouseList[],MATCH(AT$2,MouseList[Mouse '#],0),MATCH(MouseList[[#Headers],[Exclude?]],MouseList[#Headers],0))=TRUE,"",IF(INDEX(DataInput[],AT$2*3-1,MATCH(TEXT($B7,0),DataInput[#Headers],0))="","",INDEX(DataInput[],AT$4*3-1,MATCH(TEXT($B7,0),DataInput[#Headers],0))*(INDEX(DataInput[],AT$4*3,MATCH(TEXT($B7,0),DataInput[#Headers],0)))^2*PI()/6))</f>
        <v>#N/A</v>
      </c>
      <c r="AU7" s="15" t="e">
        <f>IF(INDEX(MouseList[],MATCH(AU$2,MouseList[Mouse '#],0),MATCH(MouseList[[#Headers],[Exclude?]],MouseList[#Headers],0))=TRUE,"",IF(INDEX(DataInput[],AU$2*3-1,MATCH(TEXT($B7,0),DataInput[#Headers],0))="","",INDEX(DataInput[],AU$4*3-1,MATCH(TEXT($B7,0),DataInput[#Headers],0))*(INDEX(DataInput[],AU$4*3,MATCH(TEXT($B7,0),DataInput[#Headers],0)))^2*PI()/6))</f>
        <v>#N/A</v>
      </c>
      <c r="AV7" s="15" t="e">
        <f>IF(INDEX(MouseList[],MATCH(AV$2,MouseList[Mouse '#],0),MATCH(MouseList[[#Headers],[Exclude?]],MouseList[#Headers],0))=TRUE,"",IF(INDEX(DataInput[],AV$2*3-1,MATCH(TEXT($B7,0),DataInput[#Headers],0))="","",INDEX(DataInput[],AV$4*3-1,MATCH(TEXT($B7,0),DataInput[#Headers],0))*(INDEX(DataInput[],AV$4*3,MATCH(TEXT($B7,0),DataInput[#Headers],0)))^2*PI()/6))</f>
        <v>#N/A</v>
      </c>
      <c r="AW7" s="15" t="e">
        <f>IF(INDEX(MouseList[],MATCH(AW$2,MouseList[Mouse '#],0),MATCH(MouseList[[#Headers],[Exclude?]],MouseList[#Headers],0))=TRUE,"",IF(INDEX(DataInput[],AW$2*3-1,MATCH(TEXT($B7,0),DataInput[#Headers],0))="","",INDEX(DataInput[],AW$4*3-1,MATCH(TEXT($B7,0),DataInput[#Headers],0))*(INDEX(DataInput[],AW$4*3,MATCH(TEXT($B7,0),DataInput[#Headers],0)))^2*PI()/6))</f>
        <v>#N/A</v>
      </c>
      <c r="AX7" s="15" t="e">
        <f>IF(INDEX(MouseList[],MATCH(AX$2,MouseList[Mouse '#],0),MATCH(MouseList[[#Headers],[Exclude?]],MouseList[#Headers],0))=TRUE,"",IF(INDEX(DataInput[],AX$2*3-1,MATCH(TEXT($B7,0),DataInput[#Headers],0))="","",INDEX(DataInput[],AX$4*3-1,MATCH(TEXT($B7,0),DataInput[#Headers],0))*(INDEX(DataInput[],AX$4*3,MATCH(TEXT($B7,0),DataInput[#Headers],0)))^2*PI()/6))</f>
        <v>#N/A</v>
      </c>
      <c r="AY7" s="15" t="e">
        <f>IF(INDEX(MouseList[],MATCH(AY$2,MouseList[Mouse '#],0),MATCH(MouseList[[#Headers],[Exclude?]],MouseList[#Headers],0))=TRUE,"",IF(INDEX(DataInput[],AY$2*3-1,MATCH(TEXT($B7,0),DataInput[#Headers],0))="","",INDEX(DataInput[],AY$4*3-1,MATCH(TEXT($B7,0),DataInput[#Headers],0))*(INDEX(DataInput[],AY$4*3,MATCH(TEXT($B7,0),DataInput[#Headers],0)))^2*PI()/6))</f>
        <v>#N/A</v>
      </c>
      <c r="AZ7" s="15" t="e">
        <f>IF(INDEX(MouseList[],MATCH(AZ$2,MouseList[Mouse '#],0),MATCH(MouseList[[#Headers],[Exclude?]],MouseList[#Headers],0))=TRUE,"",IF(INDEX(DataInput[],AZ$2*3-1,MATCH(TEXT($B7,0),DataInput[#Headers],0))="","",INDEX(DataInput[],AZ$4*3-1,MATCH(TEXT($B7,0),DataInput[#Headers],0))*(INDEX(DataInput[],AZ$4*3,MATCH(TEXT($B7,0),DataInput[#Headers],0)))^2*PI()/6))</f>
        <v>#N/A</v>
      </c>
      <c r="BA7" s="15" t="e">
        <f>IF(INDEX(MouseList[],MATCH(BA$2,MouseList[Mouse '#],0),MATCH(MouseList[[#Headers],[Exclude?]],MouseList[#Headers],0))=TRUE,"",IF(INDEX(DataInput[],BA$2*3-1,MATCH(TEXT($B7,0),DataInput[#Headers],0))="","",INDEX(DataInput[],BA$4*3-1,MATCH(TEXT($B7,0),DataInput[#Headers],0))*(INDEX(DataInput[],BA$4*3,MATCH(TEXT($B7,0),DataInput[#Headers],0)))^2*PI()/6))</f>
        <v>#N/A</v>
      </c>
      <c r="BB7" s="15" t="e">
        <f>IF(INDEX(MouseList[],MATCH(BB$2,MouseList[Mouse '#],0),MATCH(MouseList[[#Headers],[Exclude?]],MouseList[#Headers],0))=TRUE,"",IF(INDEX(DataInput[],BB$2*3-1,MATCH(TEXT($B7,0),DataInput[#Headers],0))="","",INDEX(DataInput[],BB$4*3-1,MATCH(TEXT($B7,0),DataInput[#Headers],0))*(INDEX(DataInput[],BB$4*3,MATCH(TEXT($B7,0),DataInput[#Headers],0)))^2*PI()/6))</f>
        <v>#N/A</v>
      </c>
      <c r="BC7" s="15" t="e">
        <f>IF(INDEX(MouseList[],MATCH(BC$2,MouseList[Mouse '#],0),MATCH(MouseList[[#Headers],[Exclude?]],MouseList[#Headers],0))=TRUE,"",IF(INDEX(DataInput[],BC$2*3-1,MATCH(TEXT($B7,0),DataInput[#Headers],0))="","",INDEX(DataInput[],BC$4*3-1,MATCH(TEXT($B7,0),DataInput[#Headers],0))*(INDEX(DataInput[],BC$4*3,MATCH(TEXT($B7,0),DataInput[#Headers],0)))^2*PI()/6))</f>
        <v>#N/A</v>
      </c>
      <c r="BD7" s="15" t="e">
        <f>IF(INDEX(MouseList[],MATCH(BD$2,MouseList[Mouse '#],0),MATCH(MouseList[[#Headers],[Exclude?]],MouseList[#Headers],0))=TRUE,"",IF(INDEX(DataInput[],BD$2*3-1,MATCH(TEXT($B7,0),DataInput[#Headers],0))="","",INDEX(DataInput[],BD$4*3-1,MATCH(TEXT($B7,0),DataInput[#Headers],0))*(INDEX(DataInput[],BD$4*3,MATCH(TEXT($B7,0),DataInput[#Headers],0)))^2*PI()/6))</f>
        <v>#N/A</v>
      </c>
      <c r="BE7" s="15" t="e">
        <f>IF(INDEX(MouseList[],MATCH(BE$2,MouseList[Mouse '#],0),MATCH(MouseList[[#Headers],[Exclude?]],MouseList[#Headers],0))=TRUE,"",IF(INDEX(DataInput[],BE$2*3-1,MATCH(TEXT($B7,0),DataInput[#Headers],0))="","",INDEX(DataInput[],BE$4*3-1,MATCH(TEXT($B7,0),DataInput[#Headers],0))*(INDEX(DataInput[],BE$4*3,MATCH(TEXT($B7,0),DataInput[#Headers],0)))^2*PI()/6))</f>
        <v>#N/A</v>
      </c>
      <c r="BF7" s="15" t="e">
        <f>IF(INDEX(MouseList[],MATCH(BF$2,MouseList[Mouse '#],0),MATCH(MouseList[[#Headers],[Exclude?]],MouseList[#Headers],0))=TRUE,"",IF(INDEX(DataInput[],BF$2*3-1,MATCH(TEXT($B7,0),DataInput[#Headers],0))="","",INDEX(DataInput[],BF$4*3-1,MATCH(TEXT($B7,0),DataInput[#Headers],0))*(INDEX(DataInput[],BF$4*3,MATCH(TEXT($B7,0),DataInput[#Headers],0)))^2*PI()/6))</f>
        <v>#N/A</v>
      </c>
      <c r="BG7" s="15" t="e">
        <f>IF(INDEX(MouseList[],MATCH(BG$2,MouseList[Mouse '#],0),MATCH(MouseList[[#Headers],[Exclude?]],MouseList[#Headers],0))=TRUE,"",IF(INDEX(DataInput[],BG$2*3-1,MATCH(TEXT($B7,0),DataInput[#Headers],0))="","",INDEX(DataInput[],BG$4*3-1,MATCH(TEXT($B7,0),DataInput[#Headers],0))*(INDEX(DataInput[],BG$4*3,MATCH(TEXT($B7,0),DataInput[#Headers],0)))^2*PI()/6))</f>
        <v>#N/A</v>
      </c>
      <c r="BH7" s="15" t="e">
        <f>IF(INDEX(MouseList[],MATCH(BH$2,MouseList[Mouse '#],0),MATCH(MouseList[[#Headers],[Exclude?]],MouseList[#Headers],0))=TRUE,"",IF(INDEX(DataInput[],BH$2*3-1,MATCH(TEXT($B7,0),DataInput[#Headers],0))="","",INDEX(DataInput[],BH$4*3-1,MATCH(TEXT($B7,0),DataInput[#Headers],0))*(INDEX(DataInput[],BH$4*3,MATCH(TEXT($B7,0),DataInput[#Headers],0)))^2*PI()/6))</f>
        <v>#N/A</v>
      </c>
      <c r="BI7" s="15" t="e">
        <f>IF(INDEX(MouseList[],MATCH(BI$2,MouseList[Mouse '#],0),MATCH(MouseList[[#Headers],[Exclude?]],MouseList[#Headers],0))=TRUE,"",IF(INDEX(DataInput[],BI$2*3-1,MATCH(TEXT($B7,0),DataInput[#Headers],0))="","",INDEX(DataInput[],BI$4*3-1,MATCH(TEXT($B7,0),DataInput[#Headers],0))*(INDEX(DataInput[],BI$4*3,MATCH(TEXT($B7,0),DataInput[#Headers],0)))^2*PI()/6))</f>
        <v>#N/A</v>
      </c>
      <c r="BJ7" s="15" t="e">
        <f>IF(INDEX(MouseList[],MATCH(BJ$2,MouseList[Mouse '#],0),MATCH(MouseList[[#Headers],[Exclude?]],MouseList[#Headers],0))=TRUE,"",IF(INDEX(DataInput[],BJ$2*3-1,MATCH(TEXT($B7,0),DataInput[#Headers],0))="","",INDEX(DataInput[],BJ$4*3-1,MATCH(TEXT($B7,0),DataInput[#Headers],0))*(INDEX(DataInput[],BJ$4*3,MATCH(TEXT($B7,0),DataInput[#Headers],0)))^2*PI()/6))</f>
        <v>#N/A</v>
      </c>
      <c r="BK7" s="15" t="e">
        <f>IF(INDEX(MouseList[],MATCH(BK$2,MouseList[Mouse '#],0),MATCH(MouseList[[#Headers],[Exclude?]],MouseList[#Headers],0))=TRUE,"",IF(INDEX(DataInput[],BK$2*3-1,MATCH(TEXT($B7,0),DataInput[#Headers],0))="","",INDEX(DataInput[],BK$4*3-1,MATCH(TEXT($B7,0),DataInput[#Headers],0))*(INDEX(DataInput[],BK$4*3,MATCH(TEXT($B7,0),DataInput[#Headers],0)))^2*PI()/6))</f>
        <v>#N/A</v>
      </c>
      <c r="BL7" s="15" t="e">
        <f>IF(INDEX(MouseList[],MATCH(BL$2,MouseList[Mouse '#],0),MATCH(MouseList[[#Headers],[Exclude?]],MouseList[#Headers],0))=TRUE,"",IF(INDEX(DataInput[],BL$2*3-1,MATCH(TEXT($B7,0),DataInput[#Headers],0))="","",INDEX(DataInput[],BL$4*3-1,MATCH(TEXT($B7,0),DataInput[#Headers],0))*(INDEX(DataInput[],BL$4*3,MATCH(TEXT($B7,0),DataInput[#Headers],0)))^2*PI()/6))</f>
        <v>#N/A</v>
      </c>
      <c r="BM7" s="15" t="e">
        <f>IF(INDEX(MouseList[],MATCH(BM$2,MouseList[Mouse '#],0),MATCH(MouseList[[#Headers],[Exclude?]],MouseList[#Headers],0))=TRUE,"",IF(INDEX(DataInput[],BM$2*3-1,MATCH(TEXT($B7,0),DataInput[#Headers],0))="","",INDEX(DataInput[],BM$4*3-1,MATCH(TEXT($B7,0),DataInput[#Headers],0))*(INDEX(DataInput[],BM$4*3,MATCH(TEXT($B7,0),DataInput[#Headers],0)))^2*PI()/6))</f>
        <v>#N/A</v>
      </c>
      <c r="BN7" s="15" t="e">
        <f>IF(INDEX(MouseList[],MATCH(BN$2,MouseList[Mouse '#],0),MATCH(MouseList[[#Headers],[Exclude?]],MouseList[#Headers],0))=TRUE,"",IF(INDEX(DataInput[],BN$2*3-1,MATCH(TEXT($B7,0),DataInput[#Headers],0))="","",INDEX(DataInput[],BN$4*3-1,MATCH(TEXT($B7,0),DataInput[#Headers],0))*(INDEX(DataInput[],BN$4*3,MATCH(TEXT($B7,0),DataInput[#Headers],0)))^2*PI()/6))</f>
        <v>#N/A</v>
      </c>
      <c r="BO7" s="15" t="e">
        <f>IF(INDEX(MouseList[],MATCH(BO$2,MouseList[Mouse '#],0),MATCH(MouseList[[#Headers],[Exclude?]],MouseList[#Headers],0))=TRUE,"",IF(INDEX(DataInput[],BO$2*3-1,MATCH(TEXT($B7,0),DataInput[#Headers],0))="","",INDEX(DataInput[],BO$4*3-1,MATCH(TEXT($B7,0),DataInput[#Headers],0))*(INDEX(DataInput[],BO$4*3,MATCH(TEXT($B7,0),DataInput[#Headers],0)))^2*PI()/6))</f>
        <v>#N/A</v>
      </c>
      <c r="BP7" s="15" t="e">
        <f>IF(INDEX(MouseList[],MATCH(BP$2,MouseList[Mouse '#],0),MATCH(MouseList[[#Headers],[Exclude?]],MouseList[#Headers],0))=TRUE,"",IF(INDEX(DataInput[],BP$2*3-1,MATCH(TEXT($B7,0),DataInput[#Headers],0))="","",INDEX(DataInput[],BP$4*3-1,MATCH(TEXT($B7,0),DataInput[#Headers],0))*(INDEX(DataInput[],BP$4*3,MATCH(TEXT($B7,0),DataInput[#Headers],0)))^2*PI()/6))</f>
        <v>#N/A</v>
      </c>
      <c r="BQ7" s="15" t="e">
        <f>IF(INDEX(MouseList[],MATCH(BQ$2,MouseList[Mouse '#],0),MATCH(MouseList[[#Headers],[Exclude?]],MouseList[#Headers],0))=TRUE,"",IF(INDEX(DataInput[],BQ$2*3-1,MATCH(TEXT($B7,0),DataInput[#Headers],0))="","",INDEX(DataInput[],BQ$4*3-1,MATCH(TEXT($B7,0),DataInput[#Headers],0))*(INDEX(DataInput[],BQ$4*3,MATCH(TEXT($B7,0),DataInput[#Headers],0)))^2*PI()/6))</f>
        <v>#N/A</v>
      </c>
      <c r="BR7" s="15" t="e">
        <f>IF(INDEX(MouseList[],MATCH(BR$2,MouseList[Mouse '#],0),MATCH(MouseList[[#Headers],[Exclude?]],MouseList[#Headers],0))=TRUE,"",IF(INDEX(DataInput[],BR$2*3-1,MATCH(TEXT($B7,0),DataInput[#Headers],0))="","",INDEX(DataInput[],BR$4*3-1,MATCH(TEXT($B7,0),DataInput[#Headers],0))*(INDEX(DataInput[],BR$4*3,MATCH(TEXT($B7,0),DataInput[#Headers],0)))^2*PI()/6))</f>
        <v>#N/A</v>
      </c>
      <c r="BS7" s="15" t="e">
        <f>IF(INDEX(MouseList[],MATCH(BS$2,MouseList[Mouse '#],0),MATCH(MouseList[[#Headers],[Exclude?]],MouseList[#Headers],0))=TRUE,"",IF(INDEX(DataInput[],BS$2*3-1,MATCH(TEXT($B7,0),DataInput[#Headers],0))="","",INDEX(DataInput[],BS$4*3-1,MATCH(TEXT($B7,0),DataInput[#Headers],0))*(INDEX(DataInput[],BS$4*3,MATCH(TEXT($B7,0),DataInput[#Headers],0)))^2*PI()/6))</f>
        <v>#N/A</v>
      </c>
      <c r="BT7" s="15" t="e">
        <f>IF(INDEX(MouseList[],MATCH(BT$2,MouseList[Mouse '#],0),MATCH(MouseList[[#Headers],[Exclude?]],MouseList[#Headers],0))=TRUE,"",IF(INDEX(DataInput[],BT$2*3-1,MATCH(TEXT($B7,0),DataInput[#Headers],0))="","",INDEX(DataInput[],BT$4*3-1,MATCH(TEXT($B7,0),DataInput[#Headers],0))*(INDEX(DataInput[],BT$4*3,MATCH(TEXT($B7,0),DataInput[#Headers],0)))^2*PI()/6))</f>
        <v>#N/A</v>
      </c>
      <c r="BU7" s="15" t="e">
        <f>IF(INDEX(MouseList[],MATCH(BU$2,MouseList[Mouse '#],0),MATCH(MouseList[[#Headers],[Exclude?]],MouseList[#Headers],0))=TRUE,"",IF(INDEX(DataInput[],BU$2*3-1,MATCH(TEXT($B7,0),DataInput[#Headers],0))="","",INDEX(DataInput[],BU$4*3-1,MATCH(TEXT($B7,0),DataInput[#Headers],0))*(INDEX(DataInput[],BU$4*3,MATCH(TEXT($B7,0),DataInput[#Headers],0)))^2*PI()/6))</f>
        <v>#N/A</v>
      </c>
      <c r="BV7" s="15" t="e">
        <f>IF(INDEX(MouseList[],MATCH(BV$2,MouseList[Mouse '#],0),MATCH(MouseList[[#Headers],[Exclude?]],MouseList[#Headers],0))=TRUE,"",IF(INDEX(DataInput[],BV$2*3-1,MATCH(TEXT($B7,0),DataInput[#Headers],0))="","",INDEX(DataInput[],BV$4*3-1,MATCH(TEXT($B7,0),DataInput[#Headers],0))*(INDEX(DataInput[],BV$4*3,MATCH(TEXT($B7,0),DataInput[#Headers],0)))^2*PI()/6))</f>
        <v>#N/A</v>
      </c>
      <c r="BW7" s="15" t="e">
        <f>IF(INDEX(MouseList[],MATCH(BW$2,MouseList[Mouse '#],0),MATCH(MouseList[[#Headers],[Exclude?]],MouseList[#Headers],0))=TRUE,"",IF(INDEX(DataInput[],BW$2*3-1,MATCH(TEXT($B7,0),DataInput[#Headers],0))="","",INDEX(DataInput[],BW$4*3-1,MATCH(TEXT($B7,0),DataInput[#Headers],0))*(INDEX(DataInput[],BW$4*3,MATCH(TEXT($B7,0),DataInput[#Headers],0)))^2*PI()/6))</f>
        <v>#N/A</v>
      </c>
      <c r="BX7" s="15" t="e">
        <f>IF(INDEX(MouseList[],MATCH(BX$2,MouseList[Mouse '#],0),MATCH(MouseList[[#Headers],[Exclude?]],MouseList[#Headers],0))=TRUE,"",IF(INDEX(DataInput[],BX$2*3-1,MATCH(TEXT($B7,0),DataInput[#Headers],0))="","",INDEX(DataInput[],BX$4*3-1,MATCH(TEXT($B7,0),DataInput[#Headers],0))*(INDEX(DataInput[],BX$4*3,MATCH(TEXT($B7,0),DataInput[#Headers],0)))^2*PI()/6))</f>
        <v>#N/A</v>
      </c>
      <c r="BY7" s="15" t="e">
        <f>IF(INDEX(MouseList[],MATCH(BY$2,MouseList[Mouse '#],0),MATCH(MouseList[[#Headers],[Exclude?]],MouseList[#Headers],0))=TRUE,"",IF(INDEX(DataInput[],BY$2*3-1,MATCH(TEXT($B7,0),DataInput[#Headers],0))="","",INDEX(DataInput[],BY$4*3-1,MATCH(TEXT($B7,0),DataInput[#Headers],0))*(INDEX(DataInput[],BY$4*3,MATCH(TEXT($B7,0),DataInput[#Headers],0)))^2*PI()/6))</f>
        <v>#N/A</v>
      </c>
      <c r="BZ7" s="15" t="e">
        <f>IF(INDEX(MouseList[],MATCH(BZ$2,MouseList[Mouse '#],0),MATCH(MouseList[[#Headers],[Exclude?]],MouseList[#Headers],0))=TRUE,"",IF(INDEX(DataInput[],BZ$2*3-1,MATCH(TEXT($B7,0),DataInput[#Headers],0))="","",INDEX(DataInput[],BZ$4*3-1,MATCH(TEXT($B7,0),DataInput[#Headers],0))*(INDEX(DataInput[],BZ$4*3,MATCH(TEXT($B7,0),DataInput[#Headers],0)))^2*PI()/6))</f>
        <v>#N/A</v>
      </c>
      <c r="CA7" s="15" t="e">
        <f>IF(INDEX(MouseList[],MATCH(CA$2,MouseList[Mouse '#],0),MATCH(MouseList[[#Headers],[Exclude?]],MouseList[#Headers],0))=TRUE,"",IF(INDEX(DataInput[],CA$2*3-1,MATCH(TEXT($B7,0),DataInput[#Headers],0))="","",INDEX(DataInput[],CA$4*3-1,MATCH(TEXT($B7,0),DataInput[#Headers],0))*(INDEX(DataInput[],CA$4*3,MATCH(TEXT($B7,0),DataInput[#Headers],0)))^2*PI()/6))</f>
        <v>#N/A</v>
      </c>
      <c r="CB7" s="15" t="e">
        <f>IF(INDEX(MouseList[],MATCH(CB$2,MouseList[Mouse '#],0),MATCH(MouseList[[#Headers],[Exclude?]],MouseList[#Headers],0))=TRUE,"",IF(INDEX(DataInput[],CB$2*3-1,MATCH(TEXT($B7,0),DataInput[#Headers],0))="","",INDEX(DataInput[],CB$4*3-1,MATCH(TEXT($B7,0),DataInput[#Headers],0))*(INDEX(DataInput[],CB$4*3,MATCH(TEXT($B7,0),DataInput[#Headers],0)))^2*PI()/6))</f>
        <v>#N/A</v>
      </c>
      <c r="CC7" s="15" t="e">
        <f>IF(INDEX(MouseList[],MATCH(CC$2,MouseList[Mouse '#],0),MATCH(MouseList[[#Headers],[Exclude?]],MouseList[#Headers],0))=TRUE,"",IF(INDEX(DataInput[],CC$2*3-1,MATCH(TEXT($B7,0),DataInput[#Headers],0))="","",INDEX(DataInput[],CC$4*3-1,MATCH(TEXT($B7,0),DataInput[#Headers],0))*(INDEX(DataInput[],CC$4*3,MATCH(TEXT($B7,0),DataInput[#Headers],0)))^2*PI()/6))</f>
        <v>#N/A</v>
      </c>
      <c r="CD7" s="15" t="e">
        <f>IF(INDEX(MouseList[],MATCH(CD$2,MouseList[Mouse '#],0),MATCH(MouseList[[#Headers],[Exclude?]],MouseList[#Headers],0))=TRUE,"",IF(INDEX(DataInput[],CD$2*3-1,MATCH(TEXT($B7,0),DataInput[#Headers],0))="","",INDEX(DataInput[],CD$4*3-1,MATCH(TEXT($B7,0),DataInput[#Headers],0))*(INDEX(DataInput[],CD$4*3,MATCH(TEXT($B7,0),DataInput[#Headers],0)))^2*PI()/6))</f>
        <v>#N/A</v>
      </c>
      <c r="CE7" s="15" t="e">
        <f>IF(INDEX(MouseList[],MATCH(CE$2,MouseList[Mouse '#],0),MATCH(MouseList[[#Headers],[Exclude?]],MouseList[#Headers],0))=TRUE,"",IF(INDEX(DataInput[],CE$2*3-1,MATCH(TEXT($B7,0),DataInput[#Headers],0))="","",INDEX(DataInput[],CE$4*3-1,MATCH(TEXT($B7,0),DataInput[#Headers],0))*(INDEX(DataInput[],CE$4*3,MATCH(TEXT($B7,0),DataInput[#Headers],0)))^2*PI()/6))</f>
        <v>#N/A</v>
      </c>
      <c r="CF7" s="15" t="e">
        <f>IF(INDEX(MouseList[],MATCH(CF$2,MouseList[Mouse '#],0),MATCH(MouseList[[#Headers],[Exclude?]],MouseList[#Headers],0))=TRUE,"",IF(INDEX(DataInput[],CF$2*3-1,MATCH(TEXT($B7,0),DataInput[#Headers],0))="","",INDEX(DataInput[],CF$4*3-1,MATCH(TEXT($B7,0),DataInput[#Headers],0))*(INDEX(DataInput[],CF$4*3,MATCH(TEXT($B7,0),DataInput[#Headers],0)))^2*PI()/6))</f>
        <v>#N/A</v>
      </c>
      <c r="CG7" s="15" t="e">
        <f>IF(INDEX(MouseList[],MATCH(CG$2,MouseList[Mouse '#],0),MATCH(MouseList[[#Headers],[Exclude?]],MouseList[#Headers],0))=TRUE,"",IF(INDEX(DataInput[],CG$2*3-1,MATCH(TEXT($B7,0),DataInput[#Headers],0))="","",INDEX(DataInput[],CG$4*3-1,MATCH(TEXT($B7,0),DataInput[#Headers],0))*(INDEX(DataInput[],CG$4*3,MATCH(TEXT($B7,0),DataInput[#Headers],0)))^2*PI()/6))</f>
        <v>#N/A</v>
      </c>
      <c r="CH7" s="15" t="e">
        <f>IF(INDEX(MouseList[],MATCH(CH$2,MouseList[Mouse '#],0),MATCH(MouseList[[#Headers],[Exclude?]],MouseList[#Headers],0))=TRUE,"",IF(INDEX(DataInput[],CH$2*3-1,MATCH(TEXT($B7,0),DataInput[#Headers],0))="","",INDEX(DataInput[],CH$4*3-1,MATCH(TEXT($B7,0),DataInput[#Headers],0))*(INDEX(DataInput[],CH$4*3,MATCH(TEXT($B7,0),DataInput[#Headers],0)))^2*PI()/6))</f>
        <v>#N/A</v>
      </c>
      <c r="CI7" s="15" t="e">
        <f>IF(INDEX(MouseList[],MATCH(CI$2,MouseList[Mouse '#],0),MATCH(MouseList[[#Headers],[Exclude?]],MouseList[#Headers],0))=TRUE,"",IF(INDEX(DataInput[],CI$2*3-1,MATCH(TEXT($B7,0),DataInput[#Headers],0))="","",INDEX(DataInput[],CI$4*3-1,MATCH(TEXT($B7,0),DataInput[#Headers],0))*(INDEX(DataInput[],CI$4*3,MATCH(TEXT($B7,0),DataInput[#Headers],0)))^2*PI()/6))</f>
        <v>#N/A</v>
      </c>
      <c r="CJ7" s="15" t="e">
        <f>IF(INDEX(MouseList[],MATCH(CJ$2,MouseList[Mouse '#],0),MATCH(MouseList[[#Headers],[Exclude?]],MouseList[#Headers],0))=TRUE,"",IF(INDEX(DataInput[],CJ$2*3-1,MATCH(TEXT($B7,0),DataInput[#Headers],0))="","",INDEX(DataInput[],CJ$4*3-1,MATCH(TEXT($B7,0),DataInput[#Headers],0))*(INDEX(DataInput[],CJ$4*3,MATCH(TEXT($B7,0),DataInput[#Headers],0)))^2*PI()/6))</f>
        <v>#N/A</v>
      </c>
      <c r="CK7" s="15" t="e">
        <f>IF(INDEX(MouseList[],MATCH(CK$2,MouseList[Mouse '#],0),MATCH(MouseList[[#Headers],[Exclude?]],MouseList[#Headers],0))=TRUE,"",IF(INDEX(DataInput[],CK$2*3-1,MATCH(TEXT($B7,0),DataInput[#Headers],0))="","",INDEX(DataInput[],CK$4*3-1,MATCH(TEXT($B7,0),DataInput[#Headers],0))*(INDEX(DataInput[],CK$4*3,MATCH(TEXT($B7,0),DataInput[#Headers],0)))^2*PI()/6))</f>
        <v>#N/A</v>
      </c>
      <c r="CL7" s="15" t="e">
        <f>IF(INDEX(MouseList[],MATCH(CL$2,MouseList[Mouse '#],0),MATCH(MouseList[[#Headers],[Exclude?]],MouseList[#Headers],0))=TRUE,"",IF(INDEX(DataInput[],CL$2*3-1,MATCH(TEXT($B7,0),DataInput[#Headers],0))="","",INDEX(DataInput[],CL$4*3-1,MATCH(TEXT($B7,0),DataInput[#Headers],0))*(INDEX(DataInput[],CL$4*3,MATCH(TEXT($B7,0),DataInput[#Headers],0)))^2*PI()/6))</f>
        <v>#N/A</v>
      </c>
      <c r="CM7" s="15" t="e">
        <f>IF(INDEX(MouseList[],MATCH(CM$2,MouseList[Mouse '#],0),MATCH(MouseList[[#Headers],[Exclude?]],MouseList[#Headers],0))=TRUE,"",IF(INDEX(DataInput[],CM$2*3-1,MATCH(TEXT($B7,0),DataInput[#Headers],0))="","",INDEX(DataInput[],CM$4*3-1,MATCH(TEXT($B7,0),DataInput[#Headers],0))*(INDEX(DataInput[],CM$4*3,MATCH(TEXT($B7,0),DataInput[#Headers],0)))^2*PI()/6))</f>
        <v>#N/A</v>
      </c>
      <c r="CN7" s="15" t="e">
        <f>IF(INDEX(MouseList[],MATCH(CN$2,MouseList[Mouse '#],0),MATCH(MouseList[[#Headers],[Exclude?]],MouseList[#Headers],0))=TRUE,"",IF(INDEX(DataInput[],CN$2*3-1,MATCH(TEXT($B7,0),DataInput[#Headers],0))="","",INDEX(DataInput[],CN$4*3-1,MATCH(TEXT($B7,0),DataInput[#Headers],0))*(INDEX(DataInput[],CN$4*3,MATCH(TEXT($B7,0),DataInput[#Headers],0)))^2*PI()/6))</f>
        <v>#N/A</v>
      </c>
      <c r="CO7" s="15" t="e">
        <f>IF(INDEX(MouseList[],MATCH(CO$2,MouseList[Mouse '#],0),MATCH(MouseList[[#Headers],[Exclude?]],MouseList[#Headers],0))=TRUE,"",IF(INDEX(DataInput[],CO$2*3-1,MATCH(TEXT($B7,0),DataInput[#Headers],0))="","",INDEX(DataInput[],CO$4*3-1,MATCH(TEXT($B7,0),DataInput[#Headers],0))*(INDEX(DataInput[],CO$4*3,MATCH(TEXT($B7,0),DataInput[#Headers],0)))^2*PI()/6))</f>
        <v>#N/A</v>
      </c>
      <c r="CP7" s="15" t="e">
        <f>IF(INDEX(MouseList[],MATCH(CP$2,MouseList[Mouse '#],0),MATCH(MouseList[[#Headers],[Exclude?]],MouseList[#Headers],0))=TRUE,"",IF(INDEX(DataInput[],CP$2*3-1,MATCH(TEXT($B7,0),DataInput[#Headers],0))="","",INDEX(DataInput[],CP$4*3-1,MATCH(TEXT($B7,0),DataInput[#Headers],0))*(INDEX(DataInput[],CP$4*3,MATCH(TEXT($B7,0),DataInput[#Headers],0)))^2*PI()/6))</f>
        <v>#N/A</v>
      </c>
      <c r="CQ7" s="15" t="e">
        <f>IF(INDEX(MouseList[],MATCH(CQ$2,MouseList[Mouse '#],0),MATCH(MouseList[[#Headers],[Exclude?]],MouseList[#Headers],0))=TRUE,"",IF(INDEX(DataInput[],CQ$2*3-1,MATCH(TEXT($B7,0),DataInput[#Headers],0))="","",INDEX(DataInput[],CQ$4*3-1,MATCH(TEXT($B7,0),DataInput[#Headers],0))*(INDEX(DataInput[],CQ$4*3,MATCH(TEXT($B7,0),DataInput[#Headers],0)))^2*PI()/6))</f>
        <v>#N/A</v>
      </c>
      <c r="CR7" s="15" t="e">
        <f>IF(INDEX(MouseList[],MATCH(CR$2,MouseList[Mouse '#],0),MATCH(MouseList[[#Headers],[Exclude?]],MouseList[#Headers],0))=TRUE,"",IF(INDEX(DataInput[],CR$2*3-1,MATCH(TEXT($B7,0),DataInput[#Headers],0))="","",INDEX(DataInput[],CR$4*3-1,MATCH(TEXT($B7,0),DataInput[#Headers],0))*(INDEX(DataInput[],CR$4*3,MATCH(TEXT($B7,0),DataInput[#Headers],0)))^2*PI()/6))</f>
        <v>#N/A</v>
      </c>
      <c r="CS7" s="15" t="e">
        <f>IF(INDEX(MouseList[],MATCH(CS$2,MouseList[Mouse '#],0),MATCH(MouseList[[#Headers],[Exclude?]],MouseList[#Headers],0))=TRUE,"",IF(INDEX(DataInput[],CS$2*3-1,MATCH(TEXT($B7,0),DataInput[#Headers],0))="","",INDEX(DataInput[],CS$4*3-1,MATCH(TEXT($B7,0),DataInput[#Headers],0))*(INDEX(DataInput[],CS$4*3,MATCH(TEXT($B7,0),DataInput[#Headers],0)))^2*PI()/6))</f>
        <v>#N/A</v>
      </c>
      <c r="CT7" s="15" t="e">
        <f>IF(INDEX(MouseList[],MATCH(CT$2,MouseList[Mouse '#],0),MATCH(MouseList[[#Headers],[Exclude?]],MouseList[#Headers],0))=TRUE,"",IF(INDEX(DataInput[],CT$2*3-1,MATCH(TEXT($B7,0),DataInput[#Headers],0))="","",INDEX(DataInput[],CT$4*3-1,MATCH(TEXT($B7,0),DataInput[#Headers],0))*(INDEX(DataInput[],CT$4*3,MATCH(TEXT($B7,0),DataInput[#Headers],0)))^2*PI()/6))</f>
        <v>#N/A</v>
      </c>
      <c r="CU7" s="15" t="e">
        <f>IF(INDEX(MouseList[],MATCH(CU$2,MouseList[Mouse '#],0),MATCH(MouseList[[#Headers],[Exclude?]],MouseList[#Headers],0))=TRUE,"",IF(INDEX(DataInput[],CU$2*3-1,MATCH(TEXT($B7,0),DataInput[#Headers],0))="","",INDEX(DataInput[],CU$4*3-1,MATCH(TEXT($B7,0),DataInput[#Headers],0))*(INDEX(DataInput[],CU$4*3,MATCH(TEXT($B7,0),DataInput[#Headers],0)))^2*PI()/6))</f>
        <v>#N/A</v>
      </c>
      <c r="CV7" s="15" t="e">
        <f>IF(INDEX(MouseList[],MATCH(CV$2,MouseList[Mouse '#],0),MATCH(MouseList[[#Headers],[Exclude?]],MouseList[#Headers],0))=TRUE,"",IF(INDEX(DataInput[],CV$2*3-1,MATCH(TEXT($B7,0),DataInput[#Headers],0))="","",INDEX(DataInput[],CV$4*3-1,MATCH(TEXT($B7,0),DataInput[#Headers],0))*(INDEX(DataInput[],CV$4*3,MATCH(TEXT($B7,0),DataInput[#Headers],0)))^2*PI()/6))</f>
        <v>#N/A</v>
      </c>
      <c r="CW7" s="15" t="e">
        <f>IF(INDEX(MouseList[],MATCH(CW$2,MouseList[Mouse '#],0),MATCH(MouseList[[#Headers],[Exclude?]],MouseList[#Headers],0))=TRUE,"",IF(INDEX(DataInput[],CW$2*3-1,MATCH(TEXT($B7,0),DataInput[#Headers],0))="","",INDEX(DataInput[],CW$4*3-1,MATCH(TEXT($B7,0),DataInput[#Headers],0))*(INDEX(DataInput[],CW$4*3,MATCH(TEXT($B7,0),DataInput[#Headers],0)))^2*PI()/6))</f>
        <v>#N/A</v>
      </c>
      <c r="CX7" s="15" t="e">
        <f>IF(INDEX(MouseList[],MATCH(CX$2,MouseList[Mouse '#],0),MATCH(MouseList[[#Headers],[Exclude?]],MouseList[#Headers],0))=TRUE,"",IF(INDEX(DataInput[],CX$2*3-1,MATCH(TEXT($B7,0),DataInput[#Headers],0))="","",INDEX(DataInput[],CX$4*3-1,MATCH(TEXT($B7,0),DataInput[#Headers],0))*(INDEX(DataInput[],CX$4*3,MATCH(TEXT($B7,0),DataInput[#Headers],0)))^2*PI()/6))</f>
        <v>#N/A</v>
      </c>
      <c r="CY7" s="15" t="e">
        <f>IF(INDEX(MouseList[],MATCH(CY$2,MouseList[Mouse '#],0),MATCH(MouseList[[#Headers],[Exclude?]],MouseList[#Headers],0))=TRUE,"",IF(INDEX(DataInput[],CY$2*3-1,MATCH(TEXT($B7,0),DataInput[#Headers],0))="","",INDEX(DataInput[],CY$4*3-1,MATCH(TEXT($B7,0),DataInput[#Headers],0))*(INDEX(DataInput[],CY$4*3,MATCH(TEXT($B7,0),DataInput[#Headers],0)))^2*PI()/6))</f>
        <v>#N/A</v>
      </c>
      <c r="CZ7" s="15" t="e">
        <f>IF(INDEX(MouseList[],MATCH(CZ$2,MouseList[Mouse '#],0),MATCH(MouseList[[#Headers],[Exclude?]],MouseList[#Headers],0))=TRUE,"",IF(INDEX(DataInput[],CZ$2*3-1,MATCH(TEXT($B7,0),DataInput[#Headers],0))="","",INDEX(DataInput[],CZ$4*3-1,MATCH(TEXT($B7,0),DataInput[#Headers],0))*(INDEX(DataInput[],CZ$4*3,MATCH(TEXT($B7,0),DataInput[#Headers],0)))^2*PI()/6))</f>
        <v>#N/A</v>
      </c>
      <c r="DA7" s="15" t="e">
        <f>IF(INDEX(MouseList[],MATCH(DA$2,MouseList[Mouse '#],0),MATCH(MouseList[[#Headers],[Exclude?]],MouseList[#Headers],0))=TRUE,"",IF(INDEX(DataInput[],DA$2*3-1,MATCH(TEXT($B7,0),DataInput[#Headers],0))="","",INDEX(DataInput[],DA$4*3-1,MATCH(TEXT($B7,0),DataInput[#Headers],0))*(INDEX(DataInput[],DA$4*3,MATCH(TEXT($B7,0),DataInput[#Headers],0)))^2*PI()/6))</f>
        <v>#N/A</v>
      </c>
      <c r="DB7" s="15" t="e">
        <f>IF(INDEX(MouseList[],MATCH(DB$2,MouseList[Mouse '#],0),MATCH(MouseList[[#Headers],[Exclude?]],MouseList[#Headers],0))=TRUE,"",IF(INDEX(DataInput[],DB$2*3-1,MATCH(TEXT($B7,0),DataInput[#Headers],0))="","",INDEX(DataInput[],DB$4*3-1,MATCH(TEXT($B7,0),DataInput[#Headers],0))*(INDEX(DataInput[],DB$4*3,MATCH(TEXT($B7,0),DataInput[#Headers],0)))^2*PI()/6))</f>
        <v>#N/A</v>
      </c>
      <c r="DC7" s="15" t="e">
        <f>IF(INDEX(MouseList[],MATCH(DC$2,MouseList[Mouse '#],0),MATCH(MouseList[[#Headers],[Exclude?]],MouseList[#Headers],0))=TRUE,"",IF(INDEX(DataInput[],DC$2*3-1,MATCH(TEXT($B7,0),DataInput[#Headers],0))="","",INDEX(DataInput[],DC$4*3-1,MATCH(TEXT($B7,0),DataInput[#Headers],0))*(INDEX(DataInput[],DC$4*3,MATCH(TEXT($B7,0),DataInput[#Headers],0)))^2*PI()/6))</f>
        <v>#N/A</v>
      </c>
      <c r="DD7" s="15" t="e">
        <f>IF(INDEX(MouseList[],MATCH(DD$2,MouseList[Mouse '#],0),MATCH(MouseList[[#Headers],[Exclude?]],MouseList[#Headers],0))=TRUE,"",IF(INDEX(DataInput[],DD$2*3-1,MATCH(TEXT($B7,0),DataInput[#Headers],0))="","",INDEX(DataInput[],DD$4*3-1,MATCH(TEXT($B7,0),DataInput[#Headers],0))*(INDEX(DataInput[],DD$4*3,MATCH(TEXT($B7,0),DataInput[#Headers],0)))^2*PI()/6))</f>
        <v>#N/A</v>
      </c>
      <c r="DE7" s="15" t="e">
        <f>IF(INDEX(MouseList[],MATCH(DE$2,MouseList[Mouse '#],0),MATCH(MouseList[[#Headers],[Exclude?]],MouseList[#Headers],0))=TRUE,"",IF(INDEX(DataInput[],DE$2*3-1,MATCH(TEXT($B7,0),DataInput[#Headers],0))="","",INDEX(DataInput[],DE$4*3-1,MATCH(TEXT($B7,0),DataInput[#Headers],0))*(INDEX(DataInput[],DE$4*3,MATCH(TEXT($B7,0),DataInput[#Headers],0)))^2*PI()/6))</f>
        <v>#N/A</v>
      </c>
      <c r="DF7" s="15" t="e">
        <f>IF(INDEX(MouseList[],MATCH(DF$2,MouseList[Mouse '#],0),MATCH(MouseList[[#Headers],[Exclude?]],MouseList[#Headers],0))=TRUE,"",IF(INDEX(DataInput[],DF$2*3-1,MATCH(TEXT($B7,0),DataInput[#Headers],0))="","",INDEX(DataInput[],DF$4*3-1,MATCH(TEXT($B7,0),DataInput[#Headers],0))*(INDEX(DataInput[],DF$4*3,MATCH(TEXT($B7,0),DataInput[#Headers],0)))^2*PI()/6))</f>
        <v>#N/A</v>
      </c>
      <c r="DG7" s="15" t="e">
        <f>IF(INDEX(MouseList[],MATCH(DG$2,MouseList[Mouse '#],0),MATCH(MouseList[[#Headers],[Exclude?]],MouseList[#Headers],0))=TRUE,"",IF(INDEX(DataInput[],DG$2*3-1,MATCH(TEXT($B7,0),DataInput[#Headers],0))="","",INDEX(DataInput[],DG$4*3-1,MATCH(TEXT($B7,0),DataInput[#Headers],0))*(INDEX(DataInput[],DG$4*3,MATCH(TEXT($B7,0),DataInput[#Headers],0)))^2*PI()/6))</f>
        <v>#N/A</v>
      </c>
      <c r="DH7" s="15" t="e">
        <f>IF(INDEX(MouseList[],MATCH(DH$2,MouseList[Mouse '#],0),MATCH(MouseList[[#Headers],[Exclude?]],MouseList[#Headers],0))=TRUE,"",IF(INDEX(DataInput[],DH$2*3-1,MATCH(TEXT($B7,0),DataInput[#Headers],0))="","",INDEX(DataInput[],DH$4*3-1,MATCH(TEXT($B7,0),DataInput[#Headers],0))*(INDEX(DataInput[],DH$4*3,MATCH(TEXT($B7,0),DataInput[#Headers],0)))^2*PI()/6))</f>
        <v>#N/A</v>
      </c>
      <c r="DI7" s="15" t="e">
        <f>IF(INDEX(MouseList[],MATCH(DI$2,MouseList[Mouse '#],0),MATCH(MouseList[[#Headers],[Exclude?]],MouseList[#Headers],0))=TRUE,"",IF(INDEX(DataInput[],DI$2*3-1,MATCH(TEXT($B7,0),DataInput[#Headers],0))="","",INDEX(DataInput[],DI$4*3-1,MATCH(TEXT($B7,0),DataInput[#Headers],0))*(INDEX(DataInput[],DI$4*3,MATCH(TEXT($B7,0),DataInput[#Headers],0)))^2*PI()/6))</f>
        <v>#N/A</v>
      </c>
      <c r="DJ7" s="15" t="e">
        <f>IF(INDEX(MouseList[],MATCH(DJ$2,MouseList[Mouse '#],0),MATCH(MouseList[[#Headers],[Exclude?]],MouseList[#Headers],0))=TRUE,"",IF(INDEX(DataInput[],DJ$2*3-1,MATCH(TEXT($B7,0),DataInput[#Headers],0))="","",INDEX(DataInput[],DJ$4*3-1,MATCH(TEXT($B7,0),DataInput[#Headers],0))*(INDEX(DataInput[],DJ$4*3,MATCH(TEXT($B7,0),DataInput[#Headers],0)))^2*PI()/6))</f>
        <v>#N/A</v>
      </c>
      <c r="DK7" s="15" t="e">
        <f>IF(INDEX(MouseList[],MATCH(DK$2,MouseList[Mouse '#],0),MATCH(MouseList[[#Headers],[Exclude?]],MouseList[#Headers],0))=TRUE,"",IF(INDEX(DataInput[],DK$2*3-1,MATCH(TEXT($B7,0),DataInput[#Headers],0))="","",INDEX(DataInput[],DK$4*3-1,MATCH(TEXT($B7,0),DataInput[#Headers],0))*(INDEX(DataInput[],DK$4*3,MATCH(TEXT($B7,0),DataInput[#Headers],0)))^2*PI()/6))</f>
        <v>#N/A</v>
      </c>
      <c r="DL7" s="15" t="e">
        <f>IF(INDEX(MouseList[],MATCH(DL$2,MouseList[Mouse '#],0),MATCH(MouseList[[#Headers],[Exclude?]],MouseList[#Headers],0))=TRUE,"",IF(INDEX(DataInput[],DL$2*3-1,MATCH(TEXT($B7,0),DataInput[#Headers],0))="","",INDEX(DataInput[],DL$4*3-1,MATCH(TEXT($B7,0),DataInput[#Headers],0))*(INDEX(DataInput[],DL$4*3,MATCH(TEXT($B7,0),DataInput[#Headers],0)))^2*PI()/6))</f>
        <v>#N/A</v>
      </c>
      <c r="DM7" s="15" t="e">
        <f>IF(INDEX(MouseList[],MATCH(DM$2,MouseList[Mouse '#],0),MATCH(MouseList[[#Headers],[Exclude?]],MouseList[#Headers],0))=TRUE,"",IF(INDEX(DataInput[],DM$2*3-1,MATCH(TEXT($B7,0),DataInput[#Headers],0))="","",INDEX(DataInput[],DM$4*3-1,MATCH(TEXT($B7,0),DataInput[#Headers],0))*(INDEX(DataInput[],DM$4*3,MATCH(TEXT($B7,0),DataInput[#Headers],0)))^2*PI()/6))</f>
        <v>#N/A</v>
      </c>
      <c r="DN7" s="15" t="e">
        <f>IF(INDEX(MouseList[],MATCH(DN$2,MouseList[Mouse '#],0),MATCH(MouseList[[#Headers],[Exclude?]],MouseList[#Headers],0))=TRUE,"",IF(INDEX(DataInput[],DN$2*3-1,MATCH(TEXT($B7,0),DataInput[#Headers],0))="","",INDEX(DataInput[],DN$4*3-1,MATCH(TEXT($B7,0),DataInput[#Headers],0))*(INDEX(DataInput[],DN$4*3,MATCH(TEXT($B7,0),DataInput[#Headers],0)))^2*PI()/6))</f>
        <v>#N/A</v>
      </c>
      <c r="DO7" s="15" t="e">
        <f>IF(INDEX(MouseList[],MATCH(DO$2,MouseList[Mouse '#],0),MATCH(MouseList[[#Headers],[Exclude?]],MouseList[#Headers],0))=TRUE,"",IF(INDEX(DataInput[],DO$2*3-1,MATCH(TEXT($B7,0),DataInput[#Headers],0))="","",INDEX(DataInput[],DO$4*3-1,MATCH(TEXT($B7,0),DataInput[#Headers],0))*(INDEX(DataInput[],DO$4*3,MATCH(TEXT($B7,0),DataInput[#Headers],0)))^2*PI()/6))</f>
        <v>#N/A</v>
      </c>
      <c r="DP7" s="15" t="e">
        <f>IF(INDEX(MouseList[],MATCH(DP$2,MouseList[Mouse '#],0),MATCH(MouseList[[#Headers],[Exclude?]],MouseList[#Headers],0))=TRUE,"",IF(INDEX(DataInput[],DP$2*3-1,MATCH(TEXT($B7,0),DataInput[#Headers],0))="","",INDEX(DataInput[],DP$4*3-1,MATCH(TEXT($B7,0),DataInput[#Headers],0))*(INDEX(DataInput[],DP$4*3,MATCH(TEXT($B7,0),DataInput[#Headers],0)))^2*PI()/6))</f>
        <v>#N/A</v>
      </c>
      <c r="DQ7" s="15" t="e">
        <f>IF(INDEX(MouseList[],MATCH(DQ$2,MouseList[Mouse '#],0),MATCH(MouseList[[#Headers],[Exclude?]],MouseList[#Headers],0))=TRUE,"",IF(INDEX(DataInput[],DQ$2*3-1,MATCH(TEXT($B7,0),DataInput[#Headers],0))="","",INDEX(DataInput[],DQ$4*3-1,MATCH(TEXT($B7,0),DataInput[#Headers],0))*(INDEX(DataInput[],DQ$4*3,MATCH(TEXT($B7,0),DataInput[#Headers],0)))^2*PI()/6))</f>
        <v>#N/A</v>
      </c>
      <c r="DR7" s="15" t="e">
        <f>IF(INDEX(MouseList[],MATCH(DR$2,MouseList[Mouse '#],0),MATCH(MouseList[[#Headers],[Exclude?]],MouseList[#Headers],0))=TRUE,"",IF(INDEX(DataInput[],DR$2*3-1,MATCH(TEXT($B7,0),DataInput[#Headers],0))="","",INDEX(DataInput[],DR$4*3-1,MATCH(TEXT($B7,0),DataInput[#Headers],0))*(INDEX(DataInput[],DR$4*3,MATCH(TEXT($B7,0),DataInput[#Headers],0)))^2*PI()/6))</f>
        <v>#N/A</v>
      </c>
      <c r="DS7" s="15" t="e">
        <f>IF(INDEX(MouseList[],MATCH(DS$2,MouseList[Mouse '#],0),MATCH(MouseList[[#Headers],[Exclude?]],MouseList[#Headers],0))=TRUE,"",IF(INDEX(DataInput[],DS$2*3-1,MATCH(TEXT($B7,0),DataInput[#Headers],0))="","",INDEX(DataInput[],DS$4*3-1,MATCH(TEXT($B7,0),DataInput[#Headers],0))*(INDEX(DataInput[],DS$4*3,MATCH(TEXT($B7,0),DataInput[#Headers],0)))^2*PI()/6))</f>
        <v>#N/A</v>
      </c>
      <c r="DU7" s="14">
        <v>3</v>
      </c>
      <c r="DV7" s="14" t="str">
        <f>IFERROR(INDEX(MouseList[],MATCH(TV_after_Tx[[#This Row],[Sort '#]],MouseList[Sort '#],0),MATCH(TV_after_Tx[[#Headers],[Group]],MouseList[#Headers],0)),"")</f>
        <v/>
      </c>
      <c r="DW7" s="14" t="str">
        <f>IFERROR(INDEX(MouseList[],MATCH(TV_after_Tx[[#This Row],[Sort '#]],MouseList[Sort '#],0),MATCH(MouseList[[#Headers],[Mouse '#]],MouseList[#Headers],0)),"")</f>
        <v/>
      </c>
      <c r="DX7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7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7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7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7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7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7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7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7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7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7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7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7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7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7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7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7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7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7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7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7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7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7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7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7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7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7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7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7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7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7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7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7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7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7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7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7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7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7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7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7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7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7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7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7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7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8" spans="1:173">
      <c r="A8" s="227" t="s">
        <v>283</v>
      </c>
      <c r="B8" s="14">
        <v>3</v>
      </c>
      <c r="C8" s="14">
        <f>INDEX('Data Input'!$J$1:$BF$3,2,MATCH(TEXT(TV[[#This Row],[Day '#]],0),DataInput[[#Headers],[Date of death]:[Necropsy]],0))</f>
        <v>3</v>
      </c>
      <c r="D8" s="15">
        <f>IF(INDEX(MouseList[],MATCH(D$2,MouseList[Mouse '#],0),MATCH(MouseList[[#Headers],[Exclude?]],MouseList[#Headers],0))=TRUE,"",IF(INDEX(DataInput[],D$2*3-1,MATCH(TEXT($B8,0),DataInput[#Headers],0))="","",INDEX(DataInput[],D$4*3-1,MATCH(TEXT($B8,0),DataInput[#Headers],0))*(INDEX(DataInput[],D$4*3,MATCH(TEXT($B8,0),DataInput[#Headers],0)))^2*PI()/6))</f>
        <v>4.2781250570826463</v>
      </c>
      <c r="E8" s="15">
        <f>IF(INDEX(MouseList[],MATCH(E$2,MouseList[Mouse '#],0),MATCH(MouseList[[#Headers],[Exclude?]],MouseList[#Headers],0))=TRUE,"",IF(INDEX(DataInput[],E$2*3-1,MATCH(TEXT($B8,0),DataInput[#Headers],0))="","",INDEX(DataInput[],E$4*3-1,MATCH(TEXT($B8,0),DataInput[#Headers],0))*(INDEX(DataInput[],E$4*3,MATCH(TEXT($B8,0),DataInput[#Headers],0)))^2*PI()/6))</f>
        <v>8.9619333983013032</v>
      </c>
      <c r="F8" s="15">
        <f>IF(INDEX(MouseList[],MATCH(F$2,MouseList[Mouse '#],0),MATCH(MouseList[[#Headers],[Exclude?]],MouseList[#Headers],0))=TRUE,"",IF(INDEX(DataInput[],F$2*3-1,MATCH(TEXT($B8,0),DataInput[#Headers],0))="","",INDEX(DataInput[],F$4*3-1,MATCH(TEXT($B8,0),DataInput[#Headers],0))*(INDEX(DataInput[],F$4*3,MATCH(TEXT($B8,0),DataInput[#Headers],0)))^2*PI()/6))</f>
        <v>2.500690473497881</v>
      </c>
      <c r="G8" s="15">
        <f>IF(INDEX(MouseList[],MATCH(G$2,MouseList[Mouse '#],0),MATCH(MouseList[[#Headers],[Exclude?]],MouseList[#Headers],0))=TRUE,"",IF(INDEX(DataInput[],G$2*3-1,MATCH(TEXT($B8,0),DataInput[#Headers],0))="","",INDEX(DataInput[],G$4*3-1,MATCH(TEXT($B8,0),DataInput[#Headers],0))*(INDEX(DataInput[],G$4*3,MATCH(TEXT($B8,0),DataInput[#Headers],0)))^2*PI()/6))</f>
        <v>2.4616745107341731</v>
      </c>
      <c r="H8" s="15">
        <f>IF(INDEX(MouseList[],MATCH(H$2,MouseList[Mouse '#],0),MATCH(MouseList[[#Headers],[Exclude?]],MouseList[#Headers],0))=TRUE,"",IF(INDEX(DataInput[],H$2*3-1,MATCH(TEXT($B8,0),DataInput[#Headers],0))="","",INDEX(DataInput[],H$4*3-1,MATCH(TEXT($B8,0),DataInput[#Headers],0))*(INDEX(DataInput[],H$4*3,MATCH(TEXT($B8,0),DataInput[#Headers],0)))^2*PI()/6))</f>
        <v>9.3906508397734338</v>
      </c>
      <c r="I8" s="15">
        <f>IF(INDEX(MouseList[],MATCH(I$2,MouseList[Mouse '#],0),MATCH(MouseList[[#Headers],[Exclude?]],MouseList[#Headers],0))=TRUE,"",IF(INDEX(DataInput[],I$2*3-1,MATCH(TEXT($B8,0),DataInput[#Headers],0))="","",INDEX(DataInput[],I$4*3-1,MATCH(TEXT($B8,0),DataInput[#Headers],0))*(INDEX(DataInput[],I$4*3,MATCH(TEXT($B8,0),DataInput[#Headers],0)))^2*PI()/6))</f>
        <v>9.5733265985980456</v>
      </c>
      <c r="J8" s="15">
        <f>IF(INDEX(MouseList[],MATCH(J$2,MouseList[Mouse '#],0),MATCH(MouseList[[#Headers],[Exclude?]],MouseList[#Headers],0))=TRUE,"",IF(INDEX(DataInput[],J$2*3-1,MATCH(TEXT($B8,0),DataInput[#Headers],0))="","",INDEX(DataInput[],J$4*3-1,MATCH(TEXT($B8,0),DataInput[#Headers],0))*(INDEX(DataInput[],J$4*3,MATCH(TEXT($B8,0),DataInput[#Headers],0)))^2*PI()/6))</f>
        <v>3.7933684094545566</v>
      </c>
      <c r="K8" s="15">
        <f>IF(INDEX(MouseList[],MATCH(K$2,MouseList[Mouse '#],0),MATCH(MouseList[[#Headers],[Exclude?]],MouseList[#Headers],0))=TRUE,"",IF(INDEX(DataInput[],K$2*3-1,MATCH(TEXT($B8,0),DataInput[#Headers],0))="","",INDEX(DataInput[],K$4*3-1,MATCH(TEXT($B8,0),DataInput[#Headers],0))*(INDEX(DataInput[],K$4*3,MATCH(TEXT($B8,0),DataInput[#Headers],0)))^2*PI()/6))</f>
        <v>5.1789285794121644</v>
      </c>
      <c r="L8" s="15">
        <f>IF(INDEX(MouseList[],MATCH(L$2,MouseList[Mouse '#],0),MATCH(MouseList[[#Headers],[Exclude?]],MouseList[#Headers],0))=TRUE,"",IF(INDEX(DataInput[],L$2*3-1,MATCH(TEXT($B8,0),DataInput[#Headers],0))="","",INDEX(DataInput[],L$4*3-1,MATCH(TEXT($B8,0),DataInput[#Headers],0))*(INDEX(DataInput[],L$4*3,MATCH(TEXT($B8,0),DataInput[#Headers],0)))^2*PI()/6))</f>
        <v>10.112001353742146</v>
      </c>
      <c r="M8" s="15">
        <f>IF(INDEX(MouseList[],MATCH(M$2,MouseList[Mouse '#],0),MATCH(MouseList[[#Headers],[Exclude?]],MouseList[#Headers],0))=TRUE,"",IF(INDEX(DataInput[],M$2*3-1,MATCH(TEXT($B8,0),DataInput[#Headers],0))="","",INDEX(DataInput[],M$4*3-1,MATCH(TEXT($B8,0),DataInput[#Headers],0))*(INDEX(DataInput[],M$4*3,MATCH(TEXT($B8,0),DataInput[#Headers],0)))^2*PI()/6))</f>
        <v>0</v>
      </c>
      <c r="N8" s="15">
        <f>IF(INDEX(MouseList[],MATCH(N$2,MouseList[Mouse '#],0),MATCH(MouseList[[#Headers],[Exclude?]],MouseList[#Headers],0))=TRUE,"",IF(INDEX(DataInput[],N$2*3-1,MATCH(TEXT($B8,0),DataInput[#Headers],0))="","",INDEX(DataInput[],N$4*3-1,MATCH(TEXT($B8,0),DataInput[#Headers],0))*(INDEX(DataInput[],N$4*3,MATCH(TEXT($B8,0),DataInput[#Headers],0)))^2*PI()/6))</f>
        <v>3.5637871015155209</v>
      </c>
      <c r="O8" s="15">
        <f>IF(INDEX(MouseList[],MATCH(O$2,MouseList[Mouse '#],0),MATCH(MouseList[[#Headers],[Exclude?]],MouseList[#Headers],0))=TRUE,"",IF(INDEX(DataInput[],O$2*3-1,MATCH(TEXT($B8,0),DataInput[#Headers],0))="","",INDEX(DataInput[],O$4*3-1,MATCH(TEXT($B8,0),DataInput[#Headers],0))*(INDEX(DataInput[],O$4*3,MATCH(TEXT($B8,0),DataInput[#Headers],0)))^2*PI()/6))</f>
        <v>3.0299111291497778</v>
      </c>
      <c r="P8" s="15">
        <f>IF(INDEX(MouseList[],MATCH(P$2,MouseList[Mouse '#],0),MATCH(MouseList[[#Headers],[Exclude?]],MouseList[#Headers],0))=TRUE,"",IF(INDEX(DataInput[],P$2*3-1,MATCH(TEXT($B8,0),DataInput[#Headers],0))="","",INDEX(DataInput[],P$4*3-1,MATCH(TEXT($B8,0),DataInput[#Headers],0))*(INDEX(DataInput[],P$4*3,MATCH(TEXT($B8,0),DataInput[#Headers],0)))^2*PI()/6))</f>
        <v>6.2812877852168176</v>
      </c>
      <c r="Q8" s="15">
        <f>IF(INDEX(MouseList[],MATCH(Q$2,MouseList[Mouse '#],0),MATCH(MouseList[[#Headers],[Exclude?]],MouseList[#Headers],0))=TRUE,"",IF(INDEX(DataInput[],Q$2*3-1,MATCH(TEXT($B8,0),DataInput[#Headers],0))="","",INDEX(DataInput[],Q$4*3-1,MATCH(TEXT($B8,0),DataInput[#Headers],0))*(INDEX(DataInput[],Q$4*3,MATCH(TEXT($B8,0),DataInput[#Headers],0)))^2*PI()/6))</f>
        <v>8.3492348662569942</v>
      </c>
      <c r="R8" s="15">
        <f>IF(INDEX(MouseList[],MATCH(R$2,MouseList[Mouse '#],0),MATCH(MouseList[[#Headers],[Exclude?]],MouseList[#Headers],0))=TRUE,"",IF(INDEX(DataInput[],R$2*3-1,MATCH(TEXT($B8,0),DataInput[#Headers],0))="","",INDEX(DataInput[],R$4*3-1,MATCH(TEXT($B8,0),DataInput[#Headers],0))*(INDEX(DataInput[],R$4*3,MATCH(TEXT($B8,0),DataInput[#Headers],0)))^2*PI()/6))</f>
        <v>3.8298381113725295</v>
      </c>
      <c r="S8" s="15">
        <f>IF(INDEX(MouseList[],MATCH(S$2,MouseList[Mouse '#],0),MATCH(MouseList[[#Headers],[Exclude?]],MouseList[#Headers],0))=TRUE,"",IF(INDEX(DataInput[],S$2*3-1,MATCH(TEXT($B8,0),DataInput[#Headers],0))="","",INDEX(DataInput[],S$4*3-1,MATCH(TEXT($B8,0),DataInput[#Headers],0))*(INDEX(DataInput[],S$4*3,MATCH(TEXT($B8,0),DataInput[#Headers],0)))^2*PI()/6))</f>
        <v>8.076978163711594</v>
      </c>
      <c r="T8" s="15">
        <f>IF(INDEX(MouseList[],MATCH(T$2,MouseList[Mouse '#],0),MATCH(MouseList[[#Headers],[Exclude?]],MouseList[#Headers],0))=TRUE,"",IF(INDEX(DataInput[],T$2*3-1,MATCH(TEXT($B8,0),DataInput[#Headers],0))="","",INDEX(DataInput[],T$4*3-1,MATCH(TEXT($B8,0),DataInput[#Headers],0))*(INDEX(DataInput[],T$4*3,MATCH(TEXT($B8,0),DataInput[#Headers],0)))^2*PI()/6))</f>
        <v>5.0346315636413541</v>
      </c>
      <c r="U8" s="15">
        <f>IF(INDEX(MouseList[],MATCH(U$2,MouseList[Mouse '#],0),MATCH(MouseList[[#Headers],[Exclude?]],MouseList[#Headers],0))=TRUE,"",IF(INDEX(DataInput[],U$2*3-1,MATCH(TEXT($B8,0),DataInput[#Headers],0))="","",INDEX(DataInput[],U$4*3-1,MATCH(TEXT($B8,0),DataInput[#Headers],0))*(INDEX(DataInput[],U$4*3,MATCH(TEXT($B8,0),DataInput[#Headers],0)))^2*PI()/6))</f>
        <v>6.2610711128921928</v>
      </c>
      <c r="V8" s="15">
        <f>IF(INDEX(MouseList[],MATCH(V$2,MouseList[Mouse '#],0),MATCH(MouseList[[#Headers],[Exclude?]],MouseList[#Headers],0))=TRUE,"",IF(INDEX(DataInput[],V$2*3-1,MATCH(TEXT($B8,0),DataInput[#Headers],0))="","",INDEX(DataInput[],V$4*3-1,MATCH(TEXT($B8,0),DataInput[#Headers],0))*(INDEX(DataInput[],V$4*3,MATCH(TEXT($B8,0),DataInput[#Headers],0)))^2*PI()/6))</f>
        <v>6.1678385913103844</v>
      </c>
      <c r="W8" s="15">
        <f>IF(INDEX(MouseList[],MATCH(W$2,MouseList[Mouse '#],0),MATCH(MouseList[[#Headers],[Exclude?]],MouseList[#Headers],0))=TRUE,"",IF(INDEX(DataInput[],W$2*3-1,MATCH(TEXT($B8,0),DataInput[#Headers],0))="","",INDEX(DataInput[],W$4*3-1,MATCH(TEXT($B8,0),DataInput[#Headers],0))*(INDEX(DataInput[],W$4*3,MATCH(TEXT($B8,0),DataInput[#Headers],0)))^2*PI()/6))</f>
        <v>2.7731314828122895</v>
      </c>
      <c r="X8" s="15">
        <f>IF(INDEX(MouseList[],MATCH(X$2,MouseList[Mouse '#],0),MATCH(MouseList[[#Headers],[Exclude?]],MouseList[#Headers],0))=TRUE,"",IF(INDEX(DataInput[],X$2*3-1,MATCH(TEXT($B8,0),DataInput[#Headers],0))="","",INDEX(DataInput[],X$4*3-1,MATCH(TEXT($B8,0),DataInput[#Headers],0))*(INDEX(DataInput[],X$4*3,MATCH(TEXT($B8,0),DataInput[#Headers],0)))^2*PI()/6))</f>
        <v>13.8177203753591</v>
      </c>
      <c r="Y8" s="15">
        <f>IF(INDEX(MouseList[],MATCH(Y$2,MouseList[Mouse '#],0),MATCH(MouseList[[#Headers],[Exclude?]],MouseList[#Headers],0))=TRUE,"",IF(INDEX(DataInput[],Y$2*3-1,MATCH(TEXT($B8,0),DataInput[#Headers],0))="","",INDEX(DataInput[],Y$4*3-1,MATCH(TEXT($B8,0),DataInput[#Headers],0))*(INDEX(DataInput[],Y$4*3,MATCH(TEXT($B8,0),DataInput[#Headers],0)))^2*PI()/6))</f>
        <v>8.3375774631170732</v>
      </c>
      <c r="Z8" s="15">
        <f>IF(INDEX(MouseList[],MATCH(Z$2,MouseList[Mouse '#],0),MATCH(MouseList[[#Headers],[Exclude?]],MouseList[#Headers],0))=TRUE,"",IF(INDEX(DataInput[],Z$2*3-1,MATCH(TEXT($B8,0),DataInput[#Headers],0))="","",INDEX(DataInput[],Z$4*3-1,MATCH(TEXT($B8,0),DataInput[#Headers],0))*(INDEX(DataInput[],Z$4*3,MATCH(TEXT($B8,0),DataInput[#Headers],0)))^2*PI()/6))</f>
        <v>12.418935671126201</v>
      </c>
      <c r="AA8" s="15">
        <f>IF(INDEX(MouseList[],MATCH(AA$2,MouseList[Mouse '#],0),MATCH(MouseList[[#Headers],[Exclude?]],MouseList[#Headers],0))=TRUE,"",IF(INDEX(DataInput[],AA$2*3-1,MATCH(TEXT($B8,0),DataInput[#Headers],0))="","",INDEX(DataInput[],AA$4*3-1,MATCH(TEXT($B8,0),DataInput[#Headers],0))*(INDEX(DataInput[],AA$4*3,MATCH(TEXT($B8,0),DataInput[#Headers],0)))^2*PI()/6))</f>
        <v>4.7981157135182961</v>
      </c>
      <c r="AB8" s="15">
        <f>IF(INDEX(MouseList[],MATCH(AB$2,MouseList[Mouse '#],0),MATCH(MouseList[[#Headers],[Exclude?]],MouseList[#Headers],0))=TRUE,"",IF(INDEX(DataInput[],AB$2*3-1,MATCH(TEXT($B8,0),DataInput[#Headers],0))="","",INDEX(DataInput[],AB$4*3-1,MATCH(TEXT($B8,0),DataInput[#Headers],0))*(INDEX(DataInput[],AB$4*3,MATCH(TEXT($B8,0),DataInput[#Headers],0)))^2*PI()/6))</f>
        <v>6.6658564251280517</v>
      </c>
      <c r="AC8" s="15">
        <f>IF(INDEX(MouseList[],MATCH(AC$2,MouseList[Mouse '#],0),MATCH(MouseList[[#Headers],[Exclude?]],MouseList[#Headers],0))=TRUE,"",IF(INDEX(DataInput[],AC$2*3-1,MATCH(TEXT($B8,0),DataInput[#Headers],0))="","",INDEX(DataInput[],AC$4*3-1,MATCH(TEXT($B8,0),DataInput[#Headers],0))*(INDEX(DataInput[],AC$4*3,MATCH(TEXT($B8,0),DataInput[#Headers],0)))^2*PI()/6))</f>
        <v>4.0248383381771733</v>
      </c>
      <c r="AD8" s="15">
        <f>IF(INDEX(MouseList[],MATCH(AD$2,MouseList[Mouse '#],0),MATCH(MouseList[[#Headers],[Exclude?]],MouseList[#Headers],0))=TRUE,"",IF(INDEX(DataInput[],AD$2*3-1,MATCH(TEXT($B8,0),DataInput[#Headers],0))="","",INDEX(DataInput[],AD$4*3-1,MATCH(TEXT($B8,0),DataInput[#Headers],0))*(INDEX(DataInput[],AD$4*3,MATCH(TEXT($B8,0),DataInput[#Headers],0)))^2*PI()/6))</f>
        <v>2.660214265261863</v>
      </c>
      <c r="AE8" s="15">
        <f>IF(INDEX(MouseList[],MATCH(AE$2,MouseList[Mouse '#],0),MATCH(MouseList[[#Headers],[Exclude?]],MouseList[#Headers],0))=TRUE,"",IF(INDEX(DataInput[],AE$2*3-1,MATCH(TEXT($B8,0),DataInput[#Headers],0))="","",INDEX(DataInput[],AE$4*3-1,MATCH(TEXT($B8,0),DataInput[#Headers],0))*(INDEX(DataInput[],AE$4*3,MATCH(TEXT($B8,0),DataInput[#Headers],0)))^2*PI()/6))</f>
        <v>2.7460703272930433</v>
      </c>
      <c r="AF8" s="15">
        <f>IF(INDEX(MouseList[],MATCH(AF$2,MouseList[Mouse '#],0),MATCH(MouseList[[#Headers],[Exclude?]],MouseList[#Headers],0))=TRUE,"",IF(INDEX(DataInput[],AF$2*3-1,MATCH(TEXT($B8,0),DataInput[#Headers],0))="","",INDEX(DataInput[],AF$4*3-1,MATCH(TEXT($B8,0),DataInput[#Headers],0))*(INDEX(DataInput[],AF$4*3,MATCH(TEXT($B8,0),DataInput[#Headers],0)))^2*PI()/6))</f>
        <v>7.2203318205233815</v>
      </c>
      <c r="AG8" s="15">
        <f>IF(INDEX(MouseList[],MATCH(AG$2,MouseList[Mouse '#],0),MATCH(MouseList[[#Headers],[Exclude?]],MouseList[#Headers],0))=TRUE,"",IF(INDEX(DataInput[],AG$2*3-1,MATCH(TEXT($B8,0),DataInput[#Headers],0))="","",INDEX(DataInput[],AG$4*3-1,MATCH(TEXT($B8,0),DataInput[#Headers],0))*(INDEX(DataInput[],AG$4*3,MATCH(TEXT($B8,0),DataInput[#Headers],0)))^2*PI()/6))</f>
        <v>4.9334000235647304</v>
      </c>
      <c r="AH8" s="15">
        <f>IF(INDEX(MouseList[],MATCH(AH$2,MouseList[Mouse '#],0),MATCH(MouseList[[#Headers],[Exclude?]],MouseList[#Headers],0))=TRUE,"",IF(INDEX(DataInput[],AH$2*3-1,MATCH(TEXT($B8,0),DataInput[#Headers],0))="","",INDEX(DataInput[],AH$4*3-1,MATCH(TEXT($B8,0),DataInput[#Headers],0))*(INDEX(DataInput[],AH$4*3,MATCH(TEXT($B8,0),DataInput[#Headers],0)))^2*PI()/6))</f>
        <v>9.335734752991133</v>
      </c>
      <c r="AI8" s="15">
        <f>IF(INDEX(MouseList[],MATCH(AI$2,MouseList[Mouse '#],0),MATCH(MouseList[[#Headers],[Exclude?]],MouseList[#Headers],0))=TRUE,"",IF(INDEX(DataInput[],AI$2*3-1,MATCH(TEXT($B8,0),DataInput[#Headers],0))="","",INDEX(DataInput[],AI$4*3-1,MATCH(TEXT($B8,0),DataInput[#Headers],0))*(INDEX(DataInput[],AI$4*3,MATCH(TEXT($B8,0),DataInput[#Headers],0)))^2*PI()/6))</f>
        <v>1.5332019347069386</v>
      </c>
      <c r="AJ8" s="15">
        <f>IF(INDEX(MouseList[],MATCH(AJ$2,MouseList[Mouse '#],0),MATCH(MouseList[[#Headers],[Exclude?]],MouseList[#Headers],0))=TRUE,"",IF(INDEX(DataInput[],AJ$2*3-1,MATCH(TEXT($B8,0),DataInput[#Headers],0))="","",INDEX(DataInput[],AJ$4*3-1,MATCH(TEXT($B8,0),DataInput[#Headers],0))*(INDEX(DataInput[],AJ$4*3,MATCH(TEXT($B8,0),DataInput[#Headers],0)))^2*PI()/6))</f>
        <v>6.2573247636527833</v>
      </c>
      <c r="AK8" s="15">
        <f>IF(INDEX(MouseList[],MATCH(AK$2,MouseList[Mouse '#],0),MATCH(MouseList[[#Headers],[Exclude?]],MouseList[#Headers],0))=TRUE,"",IF(INDEX(DataInput[],AK$2*3-1,MATCH(TEXT($B8,0),DataInput[#Headers],0))="","",INDEX(DataInput[],AK$4*3-1,MATCH(TEXT($B8,0),DataInput[#Headers],0))*(INDEX(DataInput[],AK$4*3,MATCH(TEXT($B8,0),DataInput[#Headers],0)))^2*PI()/6))</f>
        <v>6.3845959180374647</v>
      </c>
      <c r="AL8" s="15">
        <f>IF(INDEX(MouseList[],MATCH(AL$2,MouseList[Mouse '#],0),MATCH(MouseList[[#Headers],[Exclude?]],MouseList[#Headers],0))=TRUE,"",IF(INDEX(DataInput[],AL$2*3-1,MATCH(TEXT($B8,0),DataInput[#Headers],0))="","",INDEX(DataInput[],AL$4*3-1,MATCH(TEXT($B8,0),DataInput[#Headers],0))*(INDEX(DataInput[],AL$4*3,MATCH(TEXT($B8,0),DataInput[#Headers],0)))^2*PI()/6))</f>
        <v>10.488972575419451</v>
      </c>
      <c r="AM8" s="15">
        <f>IF(INDEX(MouseList[],MATCH(AM$2,MouseList[Mouse '#],0),MATCH(MouseList[[#Headers],[Exclude?]],MouseList[#Headers],0))=TRUE,"",IF(INDEX(DataInput[],AM$2*3-1,MATCH(TEXT($B8,0),DataInput[#Headers],0))="","",INDEX(DataInput[],AM$4*3-1,MATCH(TEXT($B8,0),DataInput[#Headers],0))*(INDEX(DataInput[],AM$4*3,MATCH(TEXT($B8,0),DataInput[#Headers],0)))^2*PI()/6))</f>
        <v>10.977981368704173</v>
      </c>
      <c r="AN8" s="15">
        <f>IF(INDEX(MouseList[],MATCH(AN$2,MouseList[Mouse '#],0),MATCH(MouseList[[#Headers],[Exclude?]],MouseList[#Headers],0))=TRUE,"",IF(INDEX(DataInput[],AN$2*3-1,MATCH(TEXT($B8,0),DataInput[#Headers],0))="","",INDEX(DataInput[],AN$4*3-1,MATCH(TEXT($B8,0),DataInput[#Headers],0))*(INDEX(DataInput[],AN$4*3,MATCH(TEXT($B8,0),DataInput[#Headers],0)))^2*PI()/6))</f>
        <v>9.743346451417672</v>
      </c>
      <c r="AO8" s="15">
        <f>IF(INDEX(MouseList[],MATCH(AO$2,MouseList[Mouse '#],0),MATCH(MouseList[[#Headers],[Exclude?]],MouseList[#Headers],0))=TRUE,"",IF(INDEX(DataInput[],AO$2*3-1,MATCH(TEXT($B8,0),DataInput[#Headers],0))="","",INDEX(DataInput[],AO$4*3-1,MATCH(TEXT($B8,0),DataInput[#Headers],0))*(INDEX(DataInput[],AO$4*3,MATCH(TEXT($B8,0),DataInput[#Headers],0)))^2*PI()/6))</f>
        <v>4.2931779982823208</v>
      </c>
      <c r="AP8" s="15">
        <f>IF(INDEX(MouseList[],MATCH(AP$2,MouseList[Mouse '#],0),MATCH(MouseList[[#Headers],[Exclude?]],MouseList[#Headers],0))=TRUE,"",IF(INDEX(DataInput[],AP$2*3-1,MATCH(TEXT($B8,0),DataInput[#Headers],0))="","",INDEX(DataInput[],AP$4*3-1,MATCH(TEXT($B8,0),DataInput[#Headers],0))*(INDEX(DataInput[],AP$4*3,MATCH(TEXT($B8,0),DataInput[#Headers],0)))^2*PI()/6))</f>
        <v>7.5061874304686205</v>
      </c>
      <c r="AQ8" s="15">
        <f>IF(INDEX(MouseList[],MATCH(AQ$2,MouseList[Mouse '#],0),MATCH(MouseList[[#Headers],[Exclude?]],MouseList[#Headers],0))=TRUE,"",IF(INDEX(DataInput[],AQ$2*3-1,MATCH(TEXT($B8,0),DataInput[#Headers],0))="","",INDEX(DataInput[],AQ$4*3-1,MATCH(TEXT($B8,0),DataInput[#Headers],0))*(INDEX(DataInput[],AQ$4*3,MATCH(TEXT($B8,0),DataInput[#Headers],0)))^2*PI()/6))</f>
        <v>7.0675205650625701</v>
      </c>
      <c r="AR8" s="15">
        <f>IF(INDEX(MouseList[],MATCH(AR$2,MouseList[Mouse '#],0),MATCH(MouseList[[#Headers],[Exclude?]],MouseList[#Headers],0))=TRUE,"",IF(INDEX(DataInput[],AR$2*3-1,MATCH(TEXT($B8,0),DataInput[#Headers],0))="","",INDEX(DataInput[],AR$4*3-1,MATCH(TEXT($B8,0),DataInput[#Headers],0))*(INDEX(DataInput[],AR$4*3,MATCH(TEXT($B8,0),DataInput[#Headers],0)))^2*PI()/6))</f>
        <v>6.1514347652696655</v>
      </c>
      <c r="AS8" s="15">
        <f>IF(INDEX(MouseList[],MATCH(AS$2,MouseList[Mouse '#],0),MATCH(MouseList[[#Headers],[Exclude?]],MouseList[#Headers],0))=TRUE,"",IF(INDEX(DataInput[],AS$2*3-1,MATCH(TEXT($B8,0),DataInput[#Headers],0))="","",INDEX(DataInput[],AS$4*3-1,MATCH(TEXT($B8,0),DataInput[#Headers],0))*(INDEX(DataInput[],AS$4*3,MATCH(TEXT($B8,0),DataInput[#Headers],0)))^2*PI()/6))</f>
        <v>10.777562418170859</v>
      </c>
      <c r="AT8" s="15">
        <f>IF(INDEX(MouseList[],MATCH(AT$2,MouseList[Mouse '#],0),MATCH(MouseList[[#Headers],[Exclude?]],MouseList[#Headers],0))=TRUE,"",IF(INDEX(DataInput[],AT$2*3-1,MATCH(TEXT($B8,0),DataInput[#Headers],0))="","",INDEX(DataInput[],AT$4*3-1,MATCH(TEXT($B8,0),DataInput[#Headers],0))*(INDEX(DataInput[],AT$4*3,MATCH(TEXT($B8,0),DataInput[#Headers],0)))^2*PI()/6))</f>
        <v>0</v>
      </c>
      <c r="AU8" s="15">
        <f>IF(INDEX(MouseList[],MATCH(AU$2,MouseList[Mouse '#],0),MATCH(MouseList[[#Headers],[Exclude?]],MouseList[#Headers],0))=TRUE,"",IF(INDEX(DataInput[],AU$2*3-1,MATCH(TEXT($B8,0),DataInput[#Headers],0))="","",INDEX(DataInput[],AU$4*3-1,MATCH(TEXT($B8,0),DataInput[#Headers],0))*(INDEX(DataInput[],AU$4*3,MATCH(TEXT($B8,0),DataInput[#Headers],0)))^2*PI()/6))</f>
        <v>7.7204246762887463</v>
      </c>
      <c r="AV8" s="15">
        <f>IF(INDEX(MouseList[],MATCH(AV$2,MouseList[Mouse '#],0),MATCH(MouseList[[#Headers],[Exclude?]],MouseList[#Headers],0))=TRUE,"",IF(INDEX(DataInput[],AV$2*3-1,MATCH(TEXT($B8,0),DataInput[#Headers],0))="","",INDEX(DataInput[],AV$4*3-1,MATCH(TEXT($B8,0),DataInput[#Headers],0))*(INDEX(DataInput[],AV$4*3,MATCH(TEXT($B8,0),DataInput[#Headers],0)))^2*PI()/6))</f>
        <v>3.1520436851507352</v>
      </c>
      <c r="AW8" s="15">
        <f>IF(INDEX(MouseList[],MATCH(AW$2,MouseList[Mouse '#],0),MATCH(MouseList[[#Headers],[Exclude?]],MouseList[#Headers],0))=TRUE,"",IF(INDEX(DataInput[],AW$2*3-1,MATCH(TEXT($B8,0),DataInput[#Headers],0))="","",INDEX(DataInput[],AW$4*3-1,MATCH(TEXT($B8,0),DataInput[#Headers],0))*(INDEX(DataInput[],AW$4*3,MATCH(TEXT($B8,0),DataInput[#Headers],0)))^2*PI()/6))</f>
        <v>6.4084039543639202</v>
      </c>
      <c r="AX8" s="15">
        <f>IF(INDEX(MouseList[],MATCH(AX$2,MouseList[Mouse '#],0),MATCH(MouseList[[#Headers],[Exclude?]],MouseList[#Headers],0))=TRUE,"",IF(INDEX(DataInput[],AX$2*3-1,MATCH(TEXT($B8,0),DataInput[#Headers],0))="","",INDEX(DataInput[],AX$4*3-1,MATCH(TEXT($B8,0),DataInput[#Headers],0))*(INDEX(DataInput[],AX$4*3,MATCH(TEXT($B8,0),DataInput[#Headers],0)))^2*PI()/6))</f>
        <v>6.6352112359898348</v>
      </c>
      <c r="AY8" s="15">
        <f>IF(INDEX(MouseList[],MATCH(AY$2,MouseList[Mouse '#],0),MATCH(MouseList[[#Headers],[Exclude?]],MouseList[#Headers],0))=TRUE,"",IF(INDEX(DataInput[],AY$2*3-1,MATCH(TEXT($B8,0),DataInput[#Headers],0))="","",INDEX(DataInput[],AY$4*3-1,MATCH(TEXT($B8,0),DataInput[#Headers],0))*(INDEX(DataInput[],AY$4*3,MATCH(TEXT($B8,0),DataInput[#Headers],0)))^2*PI()/6))</f>
        <v>5.1460465763045899</v>
      </c>
      <c r="AZ8" s="15">
        <f>IF(INDEX(MouseList[],MATCH(AZ$2,MouseList[Mouse '#],0),MATCH(MouseList[[#Headers],[Exclude?]],MouseList[#Headers],0))=TRUE,"",IF(INDEX(DataInput[],AZ$2*3-1,MATCH(TEXT($B8,0),DataInput[#Headers],0))="","",INDEX(DataInput[],AZ$4*3-1,MATCH(TEXT($B8,0),DataInput[#Headers],0))*(INDEX(DataInput[],AZ$4*3,MATCH(TEXT($B8,0),DataInput[#Headers],0)))^2*PI()/6))</f>
        <v>8.8346611967190736</v>
      </c>
      <c r="BA8" s="15">
        <f>IF(INDEX(MouseList[],MATCH(BA$2,MouseList[Mouse '#],0),MATCH(MouseList[[#Headers],[Exclude?]],MouseList[#Headers],0))=TRUE,"",IF(INDEX(DataInput[],BA$2*3-1,MATCH(TEXT($B8,0),DataInput[#Headers],0))="","",INDEX(DataInput[],BA$4*3-1,MATCH(TEXT($B8,0),DataInput[#Headers],0))*(INDEX(DataInput[],BA$4*3,MATCH(TEXT($B8,0),DataInput[#Headers],0)))^2*PI()/6))</f>
        <v>7.9738480544746508</v>
      </c>
      <c r="BB8" s="15">
        <f>IF(INDEX(MouseList[],MATCH(BB$2,MouseList[Mouse '#],0),MATCH(MouseList[[#Headers],[Exclude?]],MouseList[#Headers],0))=TRUE,"",IF(INDEX(DataInput[],BB$2*3-1,MATCH(TEXT($B8,0),DataInput[#Headers],0))="","",INDEX(DataInput[],BB$4*3-1,MATCH(TEXT($B8,0),DataInput[#Headers],0))*(INDEX(DataInput[],BB$4*3,MATCH(TEXT($B8,0),DataInput[#Headers],0)))^2*PI()/6))</f>
        <v>4.9971434621048445</v>
      </c>
      <c r="BC8" s="15">
        <f>IF(INDEX(MouseList[],MATCH(BC$2,MouseList[Mouse '#],0),MATCH(MouseList[[#Headers],[Exclude?]],MouseList[#Headers],0))=TRUE,"",IF(INDEX(DataInput[],BC$2*3-1,MATCH(TEXT($B8,0),DataInput[#Headers],0))="","",INDEX(DataInput[],BC$4*3-1,MATCH(TEXT($B8,0),DataInput[#Headers],0))*(INDEX(DataInput[],BC$4*3,MATCH(TEXT($B8,0),DataInput[#Headers],0)))^2*PI()/6))</f>
        <v>0.97912971036881891</v>
      </c>
      <c r="BD8" s="15">
        <f>IF(INDEX(MouseList[],MATCH(BD$2,MouseList[Mouse '#],0),MATCH(MouseList[[#Headers],[Exclude?]],MouseList[#Headers],0))=TRUE,"",IF(INDEX(DataInput[],BD$2*3-1,MATCH(TEXT($B8,0),DataInput[#Headers],0))="","",INDEX(DataInput[],BD$4*3-1,MATCH(TEXT($B8,0),DataInput[#Headers],0))*(INDEX(DataInput[],BD$4*3,MATCH(TEXT($B8,0),DataInput[#Headers],0)))^2*PI()/6))</f>
        <v>4.5467202333902854</v>
      </c>
      <c r="BE8" s="15">
        <f>IF(INDEX(MouseList[],MATCH(BE$2,MouseList[Mouse '#],0),MATCH(MouseList[[#Headers],[Exclude?]],MouseList[#Headers],0))=TRUE,"",IF(INDEX(DataInput[],BE$2*3-1,MATCH(TEXT($B8,0),DataInput[#Headers],0))="","",INDEX(DataInput[],BE$4*3-1,MATCH(TEXT($B8,0),DataInput[#Headers],0))*(INDEX(DataInput[],BE$4*3,MATCH(TEXT($B8,0),DataInput[#Headers],0)))^2*PI()/6))</f>
        <v>7.9079824700970365</v>
      </c>
      <c r="BF8" s="15">
        <f>IF(INDEX(MouseList[],MATCH(BF$2,MouseList[Mouse '#],0),MATCH(MouseList[[#Headers],[Exclude?]],MouseList[#Headers],0))=TRUE,"",IF(INDEX(DataInput[],BF$2*3-1,MATCH(TEXT($B8,0),DataInput[#Headers],0))="","",INDEX(DataInput[],BF$4*3-1,MATCH(TEXT($B8,0),DataInput[#Headers],0))*(INDEX(DataInput[],BF$4*3,MATCH(TEXT($B8,0),DataInput[#Headers],0)))^2*PI()/6))</f>
        <v>1.6486250959973789</v>
      </c>
      <c r="BG8" s="15">
        <f>IF(INDEX(MouseList[],MATCH(BG$2,MouseList[Mouse '#],0),MATCH(MouseList[[#Headers],[Exclude?]],MouseList[#Headers],0))=TRUE,"",IF(INDEX(DataInput[],BG$2*3-1,MATCH(TEXT($B8,0),DataInput[#Headers],0))="","",INDEX(DataInput[],BG$4*3-1,MATCH(TEXT($B8,0),DataInput[#Headers],0))*(INDEX(DataInput[],BG$4*3,MATCH(TEXT($B8,0),DataInput[#Headers],0)))^2*PI()/6))</f>
        <v>8.5311226089243259</v>
      </c>
      <c r="BH8" s="15">
        <f>IF(INDEX(MouseList[],MATCH(BH$2,MouseList[Mouse '#],0),MATCH(MouseList[[#Headers],[Exclude?]],MouseList[#Headers],0))=TRUE,"",IF(INDEX(DataInput[],BH$2*3-1,MATCH(TEXT($B8,0),DataInput[#Headers],0))="","",INDEX(DataInput[],BH$4*3-1,MATCH(TEXT($B8,0),DataInput[#Headers],0))*(INDEX(DataInput[],BH$4*3,MATCH(TEXT($B8,0),DataInput[#Headers],0)))^2*PI()/6))</f>
        <v>8.8289623476454615</v>
      </c>
      <c r="BI8" s="15">
        <f>IF(INDEX(MouseList[],MATCH(BI$2,MouseList[Mouse '#],0),MATCH(MouseList[[#Headers],[Exclude?]],MouseList[#Headers],0))=TRUE,"",IF(INDEX(DataInput[],BI$2*3-1,MATCH(TEXT($B8,0),DataInput[#Headers],0))="","",INDEX(DataInput[],BI$4*3-1,MATCH(TEXT($B8,0),DataInput[#Headers],0))*(INDEX(DataInput[],BI$4*3,MATCH(TEXT($B8,0),DataInput[#Headers],0)))^2*PI()/6))</f>
        <v>5.5983181086970113</v>
      </c>
      <c r="BJ8" s="15">
        <f>IF(INDEX(MouseList[],MATCH(BJ$2,MouseList[Mouse '#],0),MATCH(MouseList[[#Headers],[Exclude?]],MouseList[#Headers],0))=TRUE,"",IF(INDEX(DataInput[],BJ$2*3-1,MATCH(TEXT($B8,0),DataInput[#Headers],0))="","",INDEX(DataInput[],BJ$4*3-1,MATCH(TEXT($B8,0),DataInput[#Headers],0))*(INDEX(DataInput[],BJ$4*3,MATCH(TEXT($B8,0),DataInput[#Headers],0)))^2*PI()/6))</f>
        <v>3.321409563099639</v>
      </c>
      <c r="BK8" s="15">
        <f>IF(INDEX(MouseList[],MATCH(BK$2,MouseList[Mouse '#],0),MATCH(MouseList[[#Headers],[Exclude?]],MouseList[#Headers],0))=TRUE,"",IF(INDEX(DataInput[],BK$2*3-1,MATCH(TEXT($B8,0),DataInput[#Headers],0))="","",INDEX(DataInput[],BK$4*3-1,MATCH(TEXT($B8,0),DataInput[#Headers],0))*(INDEX(DataInput[],BK$4*3,MATCH(TEXT($B8,0),DataInput[#Headers],0)))^2*PI()/6))</f>
        <v>3.6826754395028711</v>
      </c>
      <c r="BL8" s="15" t="e">
        <f>IF(INDEX(MouseList[],MATCH(BL$2,MouseList[Mouse '#],0),MATCH(MouseList[[#Headers],[Exclude?]],MouseList[#Headers],0))=TRUE,"",IF(INDEX(DataInput[],BL$2*3-1,MATCH(TEXT($B8,0),DataInput[#Headers],0))="","",INDEX(DataInput[],BL$4*3-1,MATCH(TEXT($B8,0),DataInput[#Headers],0))*(INDEX(DataInput[],BL$4*3,MATCH(TEXT($B8,0),DataInput[#Headers],0)))^2*PI()/6))</f>
        <v>#N/A</v>
      </c>
      <c r="BM8" s="15" t="e">
        <f>IF(INDEX(MouseList[],MATCH(BM$2,MouseList[Mouse '#],0),MATCH(MouseList[[#Headers],[Exclude?]],MouseList[#Headers],0))=TRUE,"",IF(INDEX(DataInput[],BM$2*3-1,MATCH(TEXT($B8,0),DataInput[#Headers],0))="","",INDEX(DataInput[],BM$4*3-1,MATCH(TEXT($B8,0),DataInput[#Headers],0))*(INDEX(DataInput[],BM$4*3,MATCH(TEXT($B8,0),DataInput[#Headers],0)))^2*PI()/6))</f>
        <v>#N/A</v>
      </c>
      <c r="BN8" s="15" t="e">
        <f>IF(INDEX(MouseList[],MATCH(BN$2,MouseList[Mouse '#],0),MATCH(MouseList[[#Headers],[Exclude?]],MouseList[#Headers],0))=TRUE,"",IF(INDEX(DataInput[],BN$2*3-1,MATCH(TEXT($B8,0),DataInput[#Headers],0))="","",INDEX(DataInput[],BN$4*3-1,MATCH(TEXT($B8,0),DataInput[#Headers],0))*(INDEX(DataInput[],BN$4*3,MATCH(TEXT($B8,0),DataInput[#Headers],0)))^2*PI()/6))</f>
        <v>#N/A</v>
      </c>
      <c r="BO8" s="15" t="e">
        <f>IF(INDEX(MouseList[],MATCH(BO$2,MouseList[Mouse '#],0),MATCH(MouseList[[#Headers],[Exclude?]],MouseList[#Headers],0))=TRUE,"",IF(INDEX(DataInput[],BO$2*3-1,MATCH(TEXT($B8,0),DataInput[#Headers],0))="","",INDEX(DataInput[],BO$4*3-1,MATCH(TEXT($B8,0),DataInput[#Headers],0))*(INDEX(DataInput[],BO$4*3,MATCH(TEXT($B8,0),DataInput[#Headers],0)))^2*PI()/6))</f>
        <v>#N/A</v>
      </c>
      <c r="BP8" s="15" t="e">
        <f>IF(INDEX(MouseList[],MATCH(BP$2,MouseList[Mouse '#],0),MATCH(MouseList[[#Headers],[Exclude?]],MouseList[#Headers],0))=TRUE,"",IF(INDEX(DataInput[],BP$2*3-1,MATCH(TEXT($B8,0),DataInput[#Headers],0))="","",INDEX(DataInput[],BP$4*3-1,MATCH(TEXT($B8,0),DataInput[#Headers],0))*(INDEX(DataInput[],BP$4*3,MATCH(TEXT($B8,0),DataInput[#Headers],0)))^2*PI()/6))</f>
        <v>#N/A</v>
      </c>
      <c r="BQ8" s="15" t="e">
        <f>IF(INDEX(MouseList[],MATCH(BQ$2,MouseList[Mouse '#],0),MATCH(MouseList[[#Headers],[Exclude?]],MouseList[#Headers],0))=TRUE,"",IF(INDEX(DataInput[],BQ$2*3-1,MATCH(TEXT($B8,0),DataInput[#Headers],0))="","",INDEX(DataInput[],BQ$4*3-1,MATCH(TEXT($B8,0),DataInput[#Headers],0))*(INDEX(DataInput[],BQ$4*3,MATCH(TEXT($B8,0),DataInput[#Headers],0)))^2*PI()/6))</f>
        <v>#N/A</v>
      </c>
      <c r="BR8" s="15" t="e">
        <f>IF(INDEX(MouseList[],MATCH(BR$2,MouseList[Mouse '#],0),MATCH(MouseList[[#Headers],[Exclude?]],MouseList[#Headers],0))=TRUE,"",IF(INDEX(DataInput[],BR$2*3-1,MATCH(TEXT($B8,0),DataInput[#Headers],0))="","",INDEX(DataInput[],BR$4*3-1,MATCH(TEXT($B8,0),DataInput[#Headers],0))*(INDEX(DataInput[],BR$4*3,MATCH(TEXT($B8,0),DataInput[#Headers],0)))^2*PI()/6))</f>
        <v>#N/A</v>
      </c>
      <c r="BS8" s="15" t="e">
        <f>IF(INDEX(MouseList[],MATCH(BS$2,MouseList[Mouse '#],0),MATCH(MouseList[[#Headers],[Exclude?]],MouseList[#Headers],0))=TRUE,"",IF(INDEX(DataInput[],BS$2*3-1,MATCH(TEXT($B8,0),DataInput[#Headers],0))="","",INDEX(DataInput[],BS$4*3-1,MATCH(TEXT($B8,0),DataInput[#Headers],0))*(INDEX(DataInput[],BS$4*3,MATCH(TEXT($B8,0),DataInput[#Headers],0)))^2*PI()/6))</f>
        <v>#N/A</v>
      </c>
      <c r="BT8" s="15" t="e">
        <f>IF(INDEX(MouseList[],MATCH(BT$2,MouseList[Mouse '#],0),MATCH(MouseList[[#Headers],[Exclude?]],MouseList[#Headers],0))=TRUE,"",IF(INDEX(DataInput[],BT$2*3-1,MATCH(TEXT($B8,0),DataInput[#Headers],0))="","",INDEX(DataInput[],BT$4*3-1,MATCH(TEXT($B8,0),DataInput[#Headers],0))*(INDEX(DataInput[],BT$4*3,MATCH(TEXT($B8,0),DataInput[#Headers],0)))^2*PI()/6))</f>
        <v>#N/A</v>
      </c>
      <c r="BU8" s="15" t="e">
        <f>IF(INDEX(MouseList[],MATCH(BU$2,MouseList[Mouse '#],0),MATCH(MouseList[[#Headers],[Exclude?]],MouseList[#Headers],0))=TRUE,"",IF(INDEX(DataInput[],BU$2*3-1,MATCH(TEXT($B8,0),DataInput[#Headers],0))="","",INDEX(DataInput[],BU$4*3-1,MATCH(TEXT($B8,0),DataInput[#Headers],0))*(INDEX(DataInput[],BU$4*3,MATCH(TEXT($B8,0),DataInput[#Headers],0)))^2*PI()/6))</f>
        <v>#N/A</v>
      </c>
      <c r="BV8" s="15" t="e">
        <f>IF(INDEX(MouseList[],MATCH(BV$2,MouseList[Mouse '#],0),MATCH(MouseList[[#Headers],[Exclude?]],MouseList[#Headers],0))=TRUE,"",IF(INDEX(DataInput[],BV$2*3-1,MATCH(TEXT($B8,0),DataInput[#Headers],0))="","",INDEX(DataInput[],BV$4*3-1,MATCH(TEXT($B8,0),DataInput[#Headers],0))*(INDEX(DataInput[],BV$4*3,MATCH(TEXT($B8,0),DataInput[#Headers],0)))^2*PI()/6))</f>
        <v>#N/A</v>
      </c>
      <c r="BW8" s="15" t="e">
        <f>IF(INDEX(MouseList[],MATCH(BW$2,MouseList[Mouse '#],0),MATCH(MouseList[[#Headers],[Exclude?]],MouseList[#Headers],0))=TRUE,"",IF(INDEX(DataInput[],BW$2*3-1,MATCH(TEXT($B8,0),DataInput[#Headers],0))="","",INDEX(DataInput[],BW$4*3-1,MATCH(TEXT($B8,0),DataInput[#Headers],0))*(INDEX(DataInput[],BW$4*3,MATCH(TEXT($B8,0),DataInput[#Headers],0)))^2*PI()/6))</f>
        <v>#N/A</v>
      </c>
      <c r="BX8" s="15" t="e">
        <f>IF(INDEX(MouseList[],MATCH(BX$2,MouseList[Mouse '#],0),MATCH(MouseList[[#Headers],[Exclude?]],MouseList[#Headers],0))=TRUE,"",IF(INDEX(DataInput[],BX$2*3-1,MATCH(TEXT($B8,0),DataInput[#Headers],0))="","",INDEX(DataInput[],BX$4*3-1,MATCH(TEXT($B8,0),DataInput[#Headers],0))*(INDEX(DataInput[],BX$4*3,MATCH(TEXT($B8,0),DataInput[#Headers],0)))^2*PI()/6))</f>
        <v>#N/A</v>
      </c>
      <c r="BY8" s="15" t="e">
        <f>IF(INDEX(MouseList[],MATCH(BY$2,MouseList[Mouse '#],0),MATCH(MouseList[[#Headers],[Exclude?]],MouseList[#Headers],0))=TRUE,"",IF(INDEX(DataInput[],BY$2*3-1,MATCH(TEXT($B8,0),DataInput[#Headers],0))="","",INDEX(DataInput[],BY$4*3-1,MATCH(TEXT($B8,0),DataInput[#Headers],0))*(INDEX(DataInput[],BY$4*3,MATCH(TEXT($B8,0),DataInput[#Headers],0)))^2*PI()/6))</f>
        <v>#N/A</v>
      </c>
      <c r="BZ8" s="15" t="e">
        <f>IF(INDEX(MouseList[],MATCH(BZ$2,MouseList[Mouse '#],0),MATCH(MouseList[[#Headers],[Exclude?]],MouseList[#Headers],0))=TRUE,"",IF(INDEX(DataInput[],BZ$2*3-1,MATCH(TEXT($B8,0),DataInput[#Headers],0))="","",INDEX(DataInput[],BZ$4*3-1,MATCH(TEXT($B8,0),DataInput[#Headers],0))*(INDEX(DataInput[],BZ$4*3,MATCH(TEXT($B8,0),DataInput[#Headers],0)))^2*PI()/6))</f>
        <v>#N/A</v>
      </c>
      <c r="CA8" s="15" t="e">
        <f>IF(INDEX(MouseList[],MATCH(CA$2,MouseList[Mouse '#],0),MATCH(MouseList[[#Headers],[Exclude?]],MouseList[#Headers],0))=TRUE,"",IF(INDEX(DataInput[],CA$2*3-1,MATCH(TEXT($B8,0),DataInput[#Headers],0))="","",INDEX(DataInput[],CA$4*3-1,MATCH(TEXT($B8,0),DataInput[#Headers],0))*(INDEX(DataInput[],CA$4*3,MATCH(TEXT($B8,0),DataInput[#Headers],0)))^2*PI()/6))</f>
        <v>#N/A</v>
      </c>
      <c r="CB8" s="15" t="e">
        <f>IF(INDEX(MouseList[],MATCH(CB$2,MouseList[Mouse '#],0),MATCH(MouseList[[#Headers],[Exclude?]],MouseList[#Headers],0))=TRUE,"",IF(INDEX(DataInput[],CB$2*3-1,MATCH(TEXT($B8,0),DataInput[#Headers],0))="","",INDEX(DataInput[],CB$4*3-1,MATCH(TEXT($B8,0),DataInput[#Headers],0))*(INDEX(DataInput[],CB$4*3,MATCH(TEXT($B8,0),DataInput[#Headers],0)))^2*PI()/6))</f>
        <v>#N/A</v>
      </c>
      <c r="CC8" s="15" t="e">
        <f>IF(INDEX(MouseList[],MATCH(CC$2,MouseList[Mouse '#],0),MATCH(MouseList[[#Headers],[Exclude?]],MouseList[#Headers],0))=TRUE,"",IF(INDEX(DataInput[],CC$2*3-1,MATCH(TEXT($B8,0),DataInput[#Headers],0))="","",INDEX(DataInput[],CC$4*3-1,MATCH(TEXT($B8,0),DataInput[#Headers],0))*(INDEX(DataInput[],CC$4*3,MATCH(TEXT($B8,0),DataInput[#Headers],0)))^2*PI()/6))</f>
        <v>#N/A</v>
      </c>
      <c r="CD8" s="15" t="e">
        <f>IF(INDEX(MouseList[],MATCH(CD$2,MouseList[Mouse '#],0),MATCH(MouseList[[#Headers],[Exclude?]],MouseList[#Headers],0))=TRUE,"",IF(INDEX(DataInput[],CD$2*3-1,MATCH(TEXT($B8,0),DataInput[#Headers],0))="","",INDEX(DataInput[],CD$4*3-1,MATCH(TEXT($B8,0),DataInput[#Headers],0))*(INDEX(DataInput[],CD$4*3,MATCH(TEXT($B8,0),DataInput[#Headers],0)))^2*PI()/6))</f>
        <v>#N/A</v>
      </c>
      <c r="CE8" s="15" t="e">
        <f>IF(INDEX(MouseList[],MATCH(CE$2,MouseList[Mouse '#],0),MATCH(MouseList[[#Headers],[Exclude?]],MouseList[#Headers],0))=TRUE,"",IF(INDEX(DataInput[],CE$2*3-1,MATCH(TEXT($B8,0),DataInput[#Headers],0))="","",INDEX(DataInput[],CE$4*3-1,MATCH(TEXT($B8,0),DataInput[#Headers],0))*(INDEX(DataInput[],CE$4*3,MATCH(TEXT($B8,0),DataInput[#Headers],0)))^2*PI()/6))</f>
        <v>#N/A</v>
      </c>
      <c r="CF8" s="15" t="e">
        <f>IF(INDEX(MouseList[],MATCH(CF$2,MouseList[Mouse '#],0),MATCH(MouseList[[#Headers],[Exclude?]],MouseList[#Headers],0))=TRUE,"",IF(INDEX(DataInput[],CF$2*3-1,MATCH(TEXT($B8,0),DataInput[#Headers],0))="","",INDEX(DataInput[],CF$4*3-1,MATCH(TEXT($B8,0),DataInput[#Headers],0))*(INDEX(DataInput[],CF$4*3,MATCH(TEXT($B8,0),DataInput[#Headers],0)))^2*PI()/6))</f>
        <v>#N/A</v>
      </c>
      <c r="CG8" s="15" t="e">
        <f>IF(INDEX(MouseList[],MATCH(CG$2,MouseList[Mouse '#],0),MATCH(MouseList[[#Headers],[Exclude?]],MouseList[#Headers],0))=TRUE,"",IF(INDEX(DataInput[],CG$2*3-1,MATCH(TEXT($B8,0),DataInput[#Headers],0))="","",INDEX(DataInput[],CG$4*3-1,MATCH(TEXT($B8,0),DataInput[#Headers],0))*(INDEX(DataInput[],CG$4*3,MATCH(TEXT($B8,0),DataInput[#Headers],0)))^2*PI()/6))</f>
        <v>#N/A</v>
      </c>
      <c r="CH8" s="15" t="e">
        <f>IF(INDEX(MouseList[],MATCH(CH$2,MouseList[Mouse '#],0),MATCH(MouseList[[#Headers],[Exclude?]],MouseList[#Headers],0))=TRUE,"",IF(INDEX(DataInput[],CH$2*3-1,MATCH(TEXT($B8,0),DataInput[#Headers],0))="","",INDEX(DataInput[],CH$4*3-1,MATCH(TEXT($B8,0),DataInput[#Headers],0))*(INDEX(DataInput[],CH$4*3,MATCH(TEXT($B8,0),DataInput[#Headers],0)))^2*PI()/6))</f>
        <v>#N/A</v>
      </c>
      <c r="CI8" s="15" t="e">
        <f>IF(INDEX(MouseList[],MATCH(CI$2,MouseList[Mouse '#],0),MATCH(MouseList[[#Headers],[Exclude?]],MouseList[#Headers],0))=TRUE,"",IF(INDEX(DataInput[],CI$2*3-1,MATCH(TEXT($B8,0),DataInput[#Headers],0))="","",INDEX(DataInput[],CI$4*3-1,MATCH(TEXT($B8,0),DataInput[#Headers],0))*(INDEX(DataInput[],CI$4*3,MATCH(TEXT($B8,0),DataInput[#Headers],0)))^2*PI()/6))</f>
        <v>#N/A</v>
      </c>
      <c r="CJ8" s="15" t="e">
        <f>IF(INDEX(MouseList[],MATCH(CJ$2,MouseList[Mouse '#],0),MATCH(MouseList[[#Headers],[Exclude?]],MouseList[#Headers],0))=TRUE,"",IF(INDEX(DataInput[],CJ$2*3-1,MATCH(TEXT($B8,0),DataInput[#Headers],0))="","",INDEX(DataInput[],CJ$4*3-1,MATCH(TEXT($B8,0),DataInput[#Headers],0))*(INDEX(DataInput[],CJ$4*3,MATCH(TEXT($B8,0),DataInput[#Headers],0)))^2*PI()/6))</f>
        <v>#N/A</v>
      </c>
      <c r="CK8" s="15" t="e">
        <f>IF(INDEX(MouseList[],MATCH(CK$2,MouseList[Mouse '#],0),MATCH(MouseList[[#Headers],[Exclude?]],MouseList[#Headers],0))=TRUE,"",IF(INDEX(DataInput[],CK$2*3-1,MATCH(TEXT($B8,0),DataInput[#Headers],0))="","",INDEX(DataInput[],CK$4*3-1,MATCH(TEXT($B8,0),DataInput[#Headers],0))*(INDEX(DataInput[],CK$4*3,MATCH(TEXT($B8,0),DataInput[#Headers],0)))^2*PI()/6))</f>
        <v>#N/A</v>
      </c>
      <c r="CL8" s="15" t="e">
        <f>IF(INDEX(MouseList[],MATCH(CL$2,MouseList[Mouse '#],0),MATCH(MouseList[[#Headers],[Exclude?]],MouseList[#Headers],0))=TRUE,"",IF(INDEX(DataInput[],CL$2*3-1,MATCH(TEXT($B8,0),DataInput[#Headers],0))="","",INDEX(DataInput[],CL$4*3-1,MATCH(TEXT($B8,0),DataInput[#Headers],0))*(INDEX(DataInput[],CL$4*3,MATCH(TEXT($B8,0),DataInput[#Headers],0)))^2*PI()/6))</f>
        <v>#N/A</v>
      </c>
      <c r="CM8" s="15" t="e">
        <f>IF(INDEX(MouseList[],MATCH(CM$2,MouseList[Mouse '#],0),MATCH(MouseList[[#Headers],[Exclude?]],MouseList[#Headers],0))=TRUE,"",IF(INDEX(DataInput[],CM$2*3-1,MATCH(TEXT($B8,0),DataInput[#Headers],0))="","",INDEX(DataInput[],CM$4*3-1,MATCH(TEXT($B8,0),DataInput[#Headers],0))*(INDEX(DataInput[],CM$4*3,MATCH(TEXT($B8,0),DataInput[#Headers],0)))^2*PI()/6))</f>
        <v>#N/A</v>
      </c>
      <c r="CN8" s="15" t="e">
        <f>IF(INDEX(MouseList[],MATCH(CN$2,MouseList[Mouse '#],0),MATCH(MouseList[[#Headers],[Exclude?]],MouseList[#Headers],0))=TRUE,"",IF(INDEX(DataInput[],CN$2*3-1,MATCH(TEXT($B8,0),DataInput[#Headers],0))="","",INDEX(DataInput[],CN$4*3-1,MATCH(TEXT($B8,0),DataInput[#Headers],0))*(INDEX(DataInput[],CN$4*3,MATCH(TEXT($B8,0),DataInput[#Headers],0)))^2*PI()/6))</f>
        <v>#N/A</v>
      </c>
      <c r="CO8" s="15" t="e">
        <f>IF(INDEX(MouseList[],MATCH(CO$2,MouseList[Mouse '#],0),MATCH(MouseList[[#Headers],[Exclude?]],MouseList[#Headers],0))=TRUE,"",IF(INDEX(DataInput[],CO$2*3-1,MATCH(TEXT($B8,0),DataInput[#Headers],0))="","",INDEX(DataInput[],CO$4*3-1,MATCH(TEXT($B8,0),DataInput[#Headers],0))*(INDEX(DataInput[],CO$4*3,MATCH(TEXT($B8,0),DataInput[#Headers],0)))^2*PI()/6))</f>
        <v>#N/A</v>
      </c>
      <c r="CP8" s="15" t="e">
        <f>IF(INDEX(MouseList[],MATCH(CP$2,MouseList[Mouse '#],0),MATCH(MouseList[[#Headers],[Exclude?]],MouseList[#Headers],0))=TRUE,"",IF(INDEX(DataInput[],CP$2*3-1,MATCH(TEXT($B8,0),DataInput[#Headers],0))="","",INDEX(DataInput[],CP$4*3-1,MATCH(TEXT($B8,0),DataInput[#Headers],0))*(INDEX(DataInput[],CP$4*3,MATCH(TEXT($B8,0),DataInput[#Headers],0)))^2*PI()/6))</f>
        <v>#N/A</v>
      </c>
      <c r="CQ8" s="15" t="e">
        <f>IF(INDEX(MouseList[],MATCH(CQ$2,MouseList[Mouse '#],0),MATCH(MouseList[[#Headers],[Exclude?]],MouseList[#Headers],0))=TRUE,"",IF(INDEX(DataInput[],CQ$2*3-1,MATCH(TEXT($B8,0),DataInput[#Headers],0))="","",INDEX(DataInput[],CQ$4*3-1,MATCH(TEXT($B8,0),DataInput[#Headers],0))*(INDEX(DataInput[],CQ$4*3,MATCH(TEXT($B8,0),DataInput[#Headers],0)))^2*PI()/6))</f>
        <v>#N/A</v>
      </c>
      <c r="CR8" s="15" t="e">
        <f>IF(INDEX(MouseList[],MATCH(CR$2,MouseList[Mouse '#],0),MATCH(MouseList[[#Headers],[Exclude?]],MouseList[#Headers],0))=TRUE,"",IF(INDEX(DataInput[],CR$2*3-1,MATCH(TEXT($B8,0),DataInput[#Headers],0))="","",INDEX(DataInput[],CR$4*3-1,MATCH(TEXT($B8,0),DataInput[#Headers],0))*(INDEX(DataInput[],CR$4*3,MATCH(TEXT($B8,0),DataInput[#Headers],0)))^2*PI()/6))</f>
        <v>#N/A</v>
      </c>
      <c r="CS8" s="15" t="e">
        <f>IF(INDEX(MouseList[],MATCH(CS$2,MouseList[Mouse '#],0),MATCH(MouseList[[#Headers],[Exclude?]],MouseList[#Headers],0))=TRUE,"",IF(INDEX(DataInput[],CS$2*3-1,MATCH(TEXT($B8,0),DataInput[#Headers],0))="","",INDEX(DataInput[],CS$4*3-1,MATCH(TEXT($B8,0),DataInput[#Headers],0))*(INDEX(DataInput[],CS$4*3,MATCH(TEXT($B8,0),DataInput[#Headers],0)))^2*PI()/6))</f>
        <v>#N/A</v>
      </c>
      <c r="CT8" s="15" t="e">
        <f>IF(INDEX(MouseList[],MATCH(CT$2,MouseList[Mouse '#],0),MATCH(MouseList[[#Headers],[Exclude?]],MouseList[#Headers],0))=TRUE,"",IF(INDEX(DataInput[],CT$2*3-1,MATCH(TEXT($B8,0),DataInput[#Headers],0))="","",INDEX(DataInput[],CT$4*3-1,MATCH(TEXT($B8,0),DataInput[#Headers],0))*(INDEX(DataInput[],CT$4*3,MATCH(TEXT($B8,0),DataInput[#Headers],0)))^2*PI()/6))</f>
        <v>#N/A</v>
      </c>
      <c r="CU8" s="15" t="e">
        <f>IF(INDEX(MouseList[],MATCH(CU$2,MouseList[Mouse '#],0),MATCH(MouseList[[#Headers],[Exclude?]],MouseList[#Headers],0))=TRUE,"",IF(INDEX(DataInput[],CU$2*3-1,MATCH(TEXT($B8,0),DataInput[#Headers],0))="","",INDEX(DataInput[],CU$4*3-1,MATCH(TEXT($B8,0),DataInput[#Headers],0))*(INDEX(DataInput[],CU$4*3,MATCH(TEXT($B8,0),DataInput[#Headers],0)))^2*PI()/6))</f>
        <v>#N/A</v>
      </c>
      <c r="CV8" s="15" t="e">
        <f>IF(INDEX(MouseList[],MATCH(CV$2,MouseList[Mouse '#],0),MATCH(MouseList[[#Headers],[Exclude?]],MouseList[#Headers],0))=TRUE,"",IF(INDEX(DataInput[],CV$2*3-1,MATCH(TEXT($B8,0),DataInput[#Headers],0))="","",INDEX(DataInput[],CV$4*3-1,MATCH(TEXT($B8,0),DataInput[#Headers],0))*(INDEX(DataInput[],CV$4*3,MATCH(TEXT($B8,0),DataInput[#Headers],0)))^2*PI()/6))</f>
        <v>#N/A</v>
      </c>
      <c r="CW8" s="15" t="e">
        <f>IF(INDEX(MouseList[],MATCH(CW$2,MouseList[Mouse '#],0),MATCH(MouseList[[#Headers],[Exclude?]],MouseList[#Headers],0))=TRUE,"",IF(INDEX(DataInput[],CW$2*3-1,MATCH(TEXT($B8,0),DataInput[#Headers],0))="","",INDEX(DataInput[],CW$4*3-1,MATCH(TEXT($B8,0),DataInput[#Headers],0))*(INDEX(DataInput[],CW$4*3,MATCH(TEXT($B8,0),DataInput[#Headers],0)))^2*PI()/6))</f>
        <v>#N/A</v>
      </c>
      <c r="CX8" s="15" t="e">
        <f>IF(INDEX(MouseList[],MATCH(CX$2,MouseList[Mouse '#],0),MATCH(MouseList[[#Headers],[Exclude?]],MouseList[#Headers],0))=TRUE,"",IF(INDEX(DataInput[],CX$2*3-1,MATCH(TEXT($B8,0),DataInput[#Headers],0))="","",INDEX(DataInput[],CX$4*3-1,MATCH(TEXT($B8,0),DataInput[#Headers],0))*(INDEX(DataInput[],CX$4*3,MATCH(TEXT($B8,0),DataInput[#Headers],0)))^2*PI()/6))</f>
        <v>#N/A</v>
      </c>
      <c r="CY8" s="15" t="e">
        <f>IF(INDEX(MouseList[],MATCH(CY$2,MouseList[Mouse '#],0),MATCH(MouseList[[#Headers],[Exclude?]],MouseList[#Headers],0))=TRUE,"",IF(INDEX(DataInput[],CY$2*3-1,MATCH(TEXT($B8,0),DataInput[#Headers],0))="","",INDEX(DataInput[],CY$4*3-1,MATCH(TEXT($B8,0),DataInput[#Headers],0))*(INDEX(DataInput[],CY$4*3,MATCH(TEXT($B8,0),DataInput[#Headers],0)))^2*PI()/6))</f>
        <v>#N/A</v>
      </c>
      <c r="CZ8" s="15" t="e">
        <f>IF(INDEX(MouseList[],MATCH(CZ$2,MouseList[Mouse '#],0),MATCH(MouseList[[#Headers],[Exclude?]],MouseList[#Headers],0))=TRUE,"",IF(INDEX(DataInput[],CZ$2*3-1,MATCH(TEXT($B8,0),DataInput[#Headers],0))="","",INDEX(DataInput[],CZ$4*3-1,MATCH(TEXT($B8,0),DataInput[#Headers],0))*(INDEX(DataInput[],CZ$4*3,MATCH(TEXT($B8,0),DataInput[#Headers],0)))^2*PI()/6))</f>
        <v>#N/A</v>
      </c>
      <c r="DA8" s="15" t="e">
        <f>IF(INDEX(MouseList[],MATCH(DA$2,MouseList[Mouse '#],0),MATCH(MouseList[[#Headers],[Exclude?]],MouseList[#Headers],0))=TRUE,"",IF(INDEX(DataInput[],DA$2*3-1,MATCH(TEXT($B8,0),DataInput[#Headers],0))="","",INDEX(DataInput[],DA$4*3-1,MATCH(TEXT($B8,0),DataInput[#Headers],0))*(INDEX(DataInput[],DA$4*3,MATCH(TEXT($B8,0),DataInput[#Headers],0)))^2*PI()/6))</f>
        <v>#N/A</v>
      </c>
      <c r="DB8" s="15" t="e">
        <f>IF(INDEX(MouseList[],MATCH(DB$2,MouseList[Mouse '#],0),MATCH(MouseList[[#Headers],[Exclude?]],MouseList[#Headers],0))=TRUE,"",IF(INDEX(DataInput[],DB$2*3-1,MATCH(TEXT($B8,0),DataInput[#Headers],0))="","",INDEX(DataInput[],DB$4*3-1,MATCH(TEXT($B8,0),DataInput[#Headers],0))*(INDEX(DataInput[],DB$4*3,MATCH(TEXT($B8,0),DataInput[#Headers],0)))^2*PI()/6))</f>
        <v>#N/A</v>
      </c>
      <c r="DC8" s="15" t="e">
        <f>IF(INDEX(MouseList[],MATCH(DC$2,MouseList[Mouse '#],0),MATCH(MouseList[[#Headers],[Exclude?]],MouseList[#Headers],0))=TRUE,"",IF(INDEX(DataInput[],DC$2*3-1,MATCH(TEXT($B8,0),DataInput[#Headers],0))="","",INDEX(DataInput[],DC$4*3-1,MATCH(TEXT($B8,0),DataInput[#Headers],0))*(INDEX(DataInput[],DC$4*3,MATCH(TEXT($B8,0),DataInput[#Headers],0)))^2*PI()/6))</f>
        <v>#N/A</v>
      </c>
      <c r="DD8" s="15" t="e">
        <f>IF(INDEX(MouseList[],MATCH(DD$2,MouseList[Mouse '#],0),MATCH(MouseList[[#Headers],[Exclude?]],MouseList[#Headers],0))=TRUE,"",IF(INDEX(DataInput[],DD$2*3-1,MATCH(TEXT($B8,0),DataInput[#Headers],0))="","",INDEX(DataInput[],DD$4*3-1,MATCH(TEXT($B8,0),DataInput[#Headers],0))*(INDEX(DataInput[],DD$4*3,MATCH(TEXT($B8,0),DataInput[#Headers],0)))^2*PI()/6))</f>
        <v>#N/A</v>
      </c>
      <c r="DE8" s="15" t="e">
        <f>IF(INDEX(MouseList[],MATCH(DE$2,MouseList[Mouse '#],0),MATCH(MouseList[[#Headers],[Exclude?]],MouseList[#Headers],0))=TRUE,"",IF(INDEX(DataInput[],DE$2*3-1,MATCH(TEXT($B8,0),DataInput[#Headers],0))="","",INDEX(DataInput[],DE$4*3-1,MATCH(TEXT($B8,0),DataInput[#Headers],0))*(INDEX(DataInput[],DE$4*3,MATCH(TEXT($B8,0),DataInput[#Headers],0)))^2*PI()/6))</f>
        <v>#N/A</v>
      </c>
      <c r="DF8" s="15" t="e">
        <f>IF(INDEX(MouseList[],MATCH(DF$2,MouseList[Mouse '#],0),MATCH(MouseList[[#Headers],[Exclude?]],MouseList[#Headers],0))=TRUE,"",IF(INDEX(DataInput[],DF$2*3-1,MATCH(TEXT($B8,0),DataInput[#Headers],0))="","",INDEX(DataInput[],DF$4*3-1,MATCH(TEXT($B8,0),DataInput[#Headers],0))*(INDEX(DataInput[],DF$4*3,MATCH(TEXT($B8,0),DataInput[#Headers],0)))^2*PI()/6))</f>
        <v>#N/A</v>
      </c>
      <c r="DG8" s="15" t="e">
        <f>IF(INDEX(MouseList[],MATCH(DG$2,MouseList[Mouse '#],0),MATCH(MouseList[[#Headers],[Exclude?]],MouseList[#Headers],0))=TRUE,"",IF(INDEX(DataInput[],DG$2*3-1,MATCH(TEXT($B8,0),DataInput[#Headers],0))="","",INDEX(DataInput[],DG$4*3-1,MATCH(TEXT($B8,0),DataInput[#Headers],0))*(INDEX(DataInput[],DG$4*3,MATCH(TEXT($B8,0),DataInput[#Headers],0)))^2*PI()/6))</f>
        <v>#N/A</v>
      </c>
      <c r="DH8" s="15" t="e">
        <f>IF(INDEX(MouseList[],MATCH(DH$2,MouseList[Mouse '#],0),MATCH(MouseList[[#Headers],[Exclude?]],MouseList[#Headers],0))=TRUE,"",IF(INDEX(DataInput[],DH$2*3-1,MATCH(TEXT($B8,0),DataInput[#Headers],0))="","",INDEX(DataInput[],DH$4*3-1,MATCH(TEXT($B8,0),DataInput[#Headers],0))*(INDEX(DataInput[],DH$4*3,MATCH(TEXT($B8,0),DataInput[#Headers],0)))^2*PI()/6))</f>
        <v>#N/A</v>
      </c>
      <c r="DI8" s="15" t="e">
        <f>IF(INDEX(MouseList[],MATCH(DI$2,MouseList[Mouse '#],0),MATCH(MouseList[[#Headers],[Exclude?]],MouseList[#Headers],0))=TRUE,"",IF(INDEX(DataInput[],DI$2*3-1,MATCH(TEXT($B8,0),DataInput[#Headers],0))="","",INDEX(DataInput[],DI$4*3-1,MATCH(TEXT($B8,0),DataInput[#Headers],0))*(INDEX(DataInput[],DI$4*3,MATCH(TEXT($B8,0),DataInput[#Headers],0)))^2*PI()/6))</f>
        <v>#N/A</v>
      </c>
      <c r="DJ8" s="15" t="e">
        <f>IF(INDEX(MouseList[],MATCH(DJ$2,MouseList[Mouse '#],0),MATCH(MouseList[[#Headers],[Exclude?]],MouseList[#Headers],0))=TRUE,"",IF(INDEX(DataInput[],DJ$2*3-1,MATCH(TEXT($B8,0),DataInput[#Headers],0))="","",INDEX(DataInput[],DJ$4*3-1,MATCH(TEXT($B8,0),DataInput[#Headers],0))*(INDEX(DataInput[],DJ$4*3,MATCH(TEXT($B8,0),DataInput[#Headers],0)))^2*PI()/6))</f>
        <v>#N/A</v>
      </c>
      <c r="DK8" s="15" t="e">
        <f>IF(INDEX(MouseList[],MATCH(DK$2,MouseList[Mouse '#],0),MATCH(MouseList[[#Headers],[Exclude?]],MouseList[#Headers],0))=TRUE,"",IF(INDEX(DataInput[],DK$2*3-1,MATCH(TEXT($B8,0),DataInput[#Headers],0))="","",INDEX(DataInput[],DK$4*3-1,MATCH(TEXT($B8,0),DataInput[#Headers],0))*(INDEX(DataInput[],DK$4*3,MATCH(TEXT($B8,0),DataInput[#Headers],0)))^2*PI()/6))</f>
        <v>#N/A</v>
      </c>
      <c r="DL8" s="15" t="e">
        <f>IF(INDEX(MouseList[],MATCH(DL$2,MouseList[Mouse '#],0),MATCH(MouseList[[#Headers],[Exclude?]],MouseList[#Headers],0))=TRUE,"",IF(INDEX(DataInput[],DL$2*3-1,MATCH(TEXT($B8,0),DataInput[#Headers],0))="","",INDEX(DataInput[],DL$4*3-1,MATCH(TEXT($B8,0),DataInput[#Headers],0))*(INDEX(DataInput[],DL$4*3,MATCH(TEXT($B8,0),DataInput[#Headers],0)))^2*PI()/6))</f>
        <v>#N/A</v>
      </c>
      <c r="DM8" s="15" t="e">
        <f>IF(INDEX(MouseList[],MATCH(DM$2,MouseList[Mouse '#],0),MATCH(MouseList[[#Headers],[Exclude?]],MouseList[#Headers],0))=TRUE,"",IF(INDEX(DataInput[],DM$2*3-1,MATCH(TEXT($B8,0),DataInput[#Headers],0))="","",INDEX(DataInput[],DM$4*3-1,MATCH(TEXT($B8,0),DataInput[#Headers],0))*(INDEX(DataInput[],DM$4*3,MATCH(TEXT($B8,0),DataInput[#Headers],0)))^2*PI()/6))</f>
        <v>#N/A</v>
      </c>
      <c r="DN8" s="15" t="e">
        <f>IF(INDEX(MouseList[],MATCH(DN$2,MouseList[Mouse '#],0),MATCH(MouseList[[#Headers],[Exclude?]],MouseList[#Headers],0))=TRUE,"",IF(INDEX(DataInput[],DN$2*3-1,MATCH(TEXT($B8,0),DataInput[#Headers],0))="","",INDEX(DataInput[],DN$4*3-1,MATCH(TEXT($B8,0),DataInput[#Headers],0))*(INDEX(DataInput[],DN$4*3,MATCH(TEXT($B8,0),DataInput[#Headers],0)))^2*PI()/6))</f>
        <v>#N/A</v>
      </c>
      <c r="DO8" s="15" t="e">
        <f>IF(INDEX(MouseList[],MATCH(DO$2,MouseList[Mouse '#],0),MATCH(MouseList[[#Headers],[Exclude?]],MouseList[#Headers],0))=TRUE,"",IF(INDEX(DataInput[],DO$2*3-1,MATCH(TEXT($B8,0),DataInput[#Headers],0))="","",INDEX(DataInput[],DO$4*3-1,MATCH(TEXT($B8,0),DataInput[#Headers],0))*(INDEX(DataInput[],DO$4*3,MATCH(TEXT($B8,0),DataInput[#Headers],0)))^2*PI()/6))</f>
        <v>#N/A</v>
      </c>
      <c r="DP8" s="15" t="e">
        <f>IF(INDEX(MouseList[],MATCH(DP$2,MouseList[Mouse '#],0),MATCH(MouseList[[#Headers],[Exclude?]],MouseList[#Headers],0))=TRUE,"",IF(INDEX(DataInput[],DP$2*3-1,MATCH(TEXT($B8,0),DataInput[#Headers],0))="","",INDEX(DataInput[],DP$4*3-1,MATCH(TEXT($B8,0),DataInput[#Headers],0))*(INDEX(DataInput[],DP$4*3,MATCH(TEXT($B8,0),DataInput[#Headers],0)))^2*PI()/6))</f>
        <v>#N/A</v>
      </c>
      <c r="DQ8" s="15" t="e">
        <f>IF(INDEX(MouseList[],MATCH(DQ$2,MouseList[Mouse '#],0),MATCH(MouseList[[#Headers],[Exclude?]],MouseList[#Headers],0))=TRUE,"",IF(INDEX(DataInput[],DQ$2*3-1,MATCH(TEXT($B8,0),DataInput[#Headers],0))="","",INDEX(DataInput[],DQ$4*3-1,MATCH(TEXT($B8,0),DataInput[#Headers],0))*(INDEX(DataInput[],DQ$4*3,MATCH(TEXT($B8,0),DataInput[#Headers],0)))^2*PI()/6))</f>
        <v>#N/A</v>
      </c>
      <c r="DR8" s="15" t="e">
        <f>IF(INDEX(MouseList[],MATCH(DR$2,MouseList[Mouse '#],0),MATCH(MouseList[[#Headers],[Exclude?]],MouseList[#Headers],0))=TRUE,"",IF(INDEX(DataInput[],DR$2*3-1,MATCH(TEXT($B8,0),DataInput[#Headers],0))="","",INDEX(DataInput[],DR$4*3-1,MATCH(TEXT($B8,0),DataInput[#Headers],0))*(INDEX(DataInput[],DR$4*3,MATCH(TEXT($B8,0),DataInput[#Headers],0)))^2*PI()/6))</f>
        <v>#N/A</v>
      </c>
      <c r="DS8" s="15" t="e">
        <f>IF(INDEX(MouseList[],MATCH(DS$2,MouseList[Mouse '#],0),MATCH(MouseList[[#Headers],[Exclude?]],MouseList[#Headers],0))=TRUE,"",IF(INDEX(DataInput[],DS$2*3-1,MATCH(TEXT($B8,0),DataInput[#Headers],0))="","",INDEX(DataInput[],DS$4*3-1,MATCH(TEXT($B8,0),DataInput[#Headers],0))*(INDEX(DataInput[],DS$4*3,MATCH(TEXT($B8,0),DataInput[#Headers],0)))^2*PI()/6))</f>
        <v>#N/A</v>
      </c>
      <c r="DU8" s="14">
        <v>4</v>
      </c>
      <c r="DV8" s="14" t="str">
        <f>IFERROR(INDEX(MouseList[],MATCH(TV_after_Tx[[#This Row],[Sort '#]],MouseList[Sort '#],0),MATCH(TV_after_Tx[[#Headers],[Group]],MouseList[#Headers],0)),"")</f>
        <v/>
      </c>
      <c r="DW8" s="14" t="str">
        <f>IFERROR(INDEX(MouseList[],MATCH(TV_after_Tx[[#This Row],[Sort '#]],MouseList[Sort '#],0),MATCH(MouseList[[#Headers],[Mouse '#]],MouseList[#Headers],0)),"")</f>
        <v/>
      </c>
      <c r="DX8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8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8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8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8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8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8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8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8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8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8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8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8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8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8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8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8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8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8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8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8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8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8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8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8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8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8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8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8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8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8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8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8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8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8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8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8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8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8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8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8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8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8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8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8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8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9" spans="1:173">
      <c r="A9" s="227" t="s">
        <v>284</v>
      </c>
      <c r="B9" s="14">
        <v>4</v>
      </c>
      <c r="C9" s="14">
        <f>INDEX('Data Input'!$J$1:$BF$3,2,MATCH(TEXT(TV[[#This Row],[Day '#]],0),DataInput[[#Headers],[Date of death]:[Necropsy]],0))</f>
        <v>6</v>
      </c>
      <c r="D9" s="15">
        <f>IF(INDEX(MouseList[],MATCH(D$2,MouseList[Mouse '#],0),MATCH(MouseList[[#Headers],[Exclude?]],MouseList[#Headers],0))=TRUE,"",IF(INDEX(DataInput[],D$2*3-1,MATCH(TEXT($B9,0),DataInput[#Headers],0))="","",INDEX(DataInput[],D$4*3-1,MATCH(TEXT($B9,0),DataInput[#Headers],0))*(INDEX(DataInput[],D$4*3,MATCH(TEXT($B9,0),DataInput[#Headers],0)))^2*PI()/6))</f>
        <v>2.8444545372279637</v>
      </c>
      <c r="E9" s="15">
        <f>IF(INDEX(MouseList[],MATCH(E$2,MouseList[Mouse '#],0),MATCH(MouseList[[#Headers],[Exclude?]],MouseList[#Headers],0))=TRUE,"",IF(INDEX(DataInput[],E$2*3-1,MATCH(TEXT($B9,0),DataInput[#Headers],0))="","",INDEX(DataInput[],E$4*3-1,MATCH(TEXT($B9,0),DataInput[#Headers],0))*(INDEX(DataInput[],E$4*3,MATCH(TEXT($B9,0),DataInput[#Headers],0)))^2*PI()/6))</f>
        <v>5.5374319486753381</v>
      </c>
      <c r="F9" s="15">
        <f>IF(INDEX(MouseList[],MATCH(F$2,MouseList[Mouse '#],0),MATCH(MouseList[[#Headers],[Exclude?]],MouseList[#Headers],0))=TRUE,"",IF(INDEX(DataInput[],F$2*3-1,MATCH(TEXT($B9,0),DataInput[#Headers],0))="","",INDEX(DataInput[],F$4*3-1,MATCH(TEXT($B9,0),DataInput[#Headers],0))*(INDEX(DataInput[],F$4*3,MATCH(TEXT($B9,0),DataInput[#Headers],0)))^2*PI()/6))</f>
        <v>1.5627789823429357</v>
      </c>
      <c r="G9" s="15">
        <f>IF(INDEX(MouseList[],MATCH(G$2,MouseList[Mouse '#],0),MATCH(MouseList[[#Headers],[Exclude?]],MouseList[#Headers],0))=TRUE,"",IF(INDEX(DataInput[],G$2*3-1,MATCH(TEXT($B9,0),DataInput[#Headers],0))="","",INDEX(DataInput[],G$4*3-1,MATCH(TEXT($B9,0),DataInput[#Headers],0))*(INDEX(DataInput[],G$4*3,MATCH(TEXT($B9,0),DataInput[#Headers],0)))^2*PI()/6))</f>
        <v>2.4769494578147024</v>
      </c>
      <c r="H9" s="15">
        <f>IF(INDEX(MouseList[],MATCH(H$2,MouseList[Mouse '#],0),MATCH(MouseList[[#Headers],[Exclude?]],MouseList[#Headers],0))=TRUE,"",IF(INDEX(DataInput[],H$2*3-1,MATCH(TEXT($B9,0),DataInput[#Headers],0))="","",INDEX(DataInput[],H$4*3-1,MATCH(TEXT($B9,0),DataInput[#Headers],0))*(INDEX(DataInput[],H$4*3,MATCH(TEXT($B9,0),DataInput[#Headers],0)))^2*PI()/6))</f>
        <v>7.6462846604603554</v>
      </c>
      <c r="I9" s="15">
        <f>IF(INDEX(MouseList[],MATCH(I$2,MouseList[Mouse '#],0),MATCH(MouseList[[#Headers],[Exclude?]],MouseList[#Headers],0))=TRUE,"",IF(INDEX(DataInput[],I$2*3-1,MATCH(TEXT($B9,0),DataInput[#Headers],0))="","",INDEX(DataInput[],I$4*3-1,MATCH(TEXT($B9,0),DataInput[#Headers],0))*(INDEX(DataInput[],I$4*3,MATCH(TEXT($B9,0),DataInput[#Headers],0)))^2*PI()/6))</f>
        <v>8.1890848503573945</v>
      </c>
      <c r="J9" s="15">
        <f>IF(INDEX(MouseList[],MATCH(J$2,MouseList[Mouse '#],0),MATCH(MouseList[[#Headers],[Exclude?]],MouseList[#Headers],0))=TRUE,"",IF(INDEX(DataInput[],J$2*3-1,MATCH(TEXT($B9,0),DataInput[#Headers],0))="","",INDEX(DataInput[],J$4*3-1,MATCH(TEXT($B9,0),DataInput[#Headers],0))*(INDEX(DataInput[],J$4*3,MATCH(TEXT($B9,0),DataInput[#Headers],0)))^2*PI()/6))</f>
        <v>0.63355451847394162</v>
      </c>
      <c r="K9" s="15">
        <f>IF(INDEX(MouseList[],MATCH(K$2,MouseList[Mouse '#],0),MATCH(MouseList[[#Headers],[Exclude?]],MouseList[#Headers],0))=TRUE,"",IF(INDEX(DataInput[],K$2*3-1,MATCH(TEXT($B9,0),DataInput[#Headers],0))="","",INDEX(DataInput[],K$4*3-1,MATCH(TEXT($B9,0),DataInput[#Headers],0))*(INDEX(DataInput[],K$4*3,MATCH(TEXT($B9,0),DataInput[#Headers],0)))^2*PI()/6))</f>
        <v>7.7392988413527375</v>
      </c>
      <c r="L9" s="15">
        <f>IF(INDEX(MouseList[],MATCH(L$2,MouseList[Mouse '#],0),MATCH(MouseList[[#Headers],[Exclude?]],MouseList[#Headers],0))=TRUE,"",IF(INDEX(DataInput[],L$2*3-1,MATCH(TEXT($B9,0),DataInput[#Headers],0))="","",INDEX(DataInput[],L$4*3-1,MATCH(TEXT($B9,0),DataInput[#Headers],0))*(INDEX(DataInput[],L$4*3,MATCH(TEXT($B9,0),DataInput[#Headers],0)))^2*PI()/6))</f>
        <v>8.6734608416756256</v>
      </c>
      <c r="M9" s="15" t="str">
        <f>IF(INDEX(MouseList[],MATCH(M$2,MouseList[Mouse '#],0),MATCH(MouseList[[#Headers],[Exclude?]],MouseList[#Headers],0))=TRUE,"",IF(INDEX(DataInput[],M$2*3-1,MATCH(TEXT($B9,0),DataInput[#Headers],0))="","",INDEX(DataInput[],M$4*3-1,MATCH(TEXT($B9,0),DataInput[#Headers],0))*(INDEX(DataInput[],M$4*3,MATCH(TEXT($B9,0),DataInput[#Headers],0)))^2*PI()/6))</f>
        <v/>
      </c>
      <c r="N9" s="15">
        <f>IF(INDEX(MouseList[],MATCH(N$2,MouseList[Mouse '#],0),MATCH(MouseList[[#Headers],[Exclude?]],MouseList[#Headers],0))=TRUE,"",IF(INDEX(DataInput[],N$2*3-1,MATCH(TEXT($B9,0),DataInput[#Headers],0))="","",INDEX(DataInput[],N$4*3-1,MATCH(TEXT($B9,0),DataInput[#Headers],0))*(INDEX(DataInput[],N$4*3,MATCH(TEXT($B9,0),DataInput[#Headers],0)))^2*PI()/6))</f>
        <v>3.4765555455008443</v>
      </c>
      <c r="O9" s="15">
        <f>IF(INDEX(MouseList[],MATCH(O$2,MouseList[Mouse '#],0),MATCH(MouseList[[#Headers],[Exclude?]],MouseList[#Headers],0))=TRUE,"",IF(INDEX(DataInput[],O$2*3-1,MATCH(TEXT($B9,0),DataInput[#Headers],0))="","",INDEX(DataInput[],O$4*3-1,MATCH(TEXT($B9,0),DataInput[#Headers],0))*(INDEX(DataInput[],O$4*3,MATCH(TEXT($B9,0),DataInput[#Headers],0)))^2*PI()/6))</f>
        <v>6.1103453513545878</v>
      </c>
      <c r="P9" s="15">
        <f>IF(INDEX(MouseList[],MATCH(P$2,MouseList[Mouse '#],0),MATCH(MouseList[[#Headers],[Exclude?]],MouseList[#Headers],0))=TRUE,"",IF(INDEX(DataInput[],P$2*3-1,MATCH(TEXT($B9,0),DataInput[#Headers],0))="","",INDEX(DataInput[],P$4*3-1,MATCH(TEXT($B9,0),DataInput[#Headers],0))*(INDEX(DataInput[],P$4*3,MATCH(TEXT($B9,0),DataInput[#Headers],0)))^2*PI()/6))</f>
        <v>7.744000758357612</v>
      </c>
      <c r="Q9" s="15">
        <f>IF(INDEX(MouseList[],MATCH(Q$2,MouseList[Mouse '#],0),MATCH(MouseList[[#Headers],[Exclude?]],MouseList[#Headers],0))=TRUE,"",IF(INDEX(DataInput[],Q$2*3-1,MATCH(TEXT($B9,0),DataInput[#Headers],0))="","",INDEX(DataInput[],Q$4*3-1,MATCH(TEXT($B9,0),DataInput[#Headers],0))*(INDEX(DataInput[],Q$4*3,MATCH(TEXT($B9,0),DataInput[#Headers],0)))^2*PI()/6))</f>
        <v>10.187556657060982</v>
      </c>
      <c r="R9" s="15">
        <f>IF(INDEX(MouseList[],MATCH(R$2,MouseList[Mouse '#],0),MATCH(MouseList[[#Headers],[Exclude?]],MouseList[#Headers],0))=TRUE,"",IF(INDEX(DataInput[],R$2*3-1,MATCH(TEXT($B9,0),DataInput[#Headers],0))="","",INDEX(DataInput[],R$4*3-1,MATCH(TEXT($B9,0),DataInput[#Headers],0))*(INDEX(DataInput[],R$4*3,MATCH(TEXT($B9,0),DataInput[#Headers],0)))^2*PI()/6))</f>
        <v>6.6958429270065656</v>
      </c>
      <c r="S9" s="15">
        <f>IF(INDEX(MouseList[],MATCH(S$2,MouseList[Mouse '#],0),MATCH(MouseList[[#Headers],[Exclude?]],MouseList[#Headers],0))=TRUE,"",IF(INDEX(DataInput[],S$2*3-1,MATCH(TEXT($B9,0),DataInput[#Headers],0))="","",INDEX(DataInput[],S$4*3-1,MATCH(TEXT($B9,0),DataInput[#Headers],0))*(INDEX(DataInput[],S$4*3,MATCH(TEXT($B9,0),DataInput[#Headers],0)))^2*PI()/6))</f>
        <v>8.2150139853237985</v>
      </c>
      <c r="T9" s="15">
        <f>IF(INDEX(MouseList[],MATCH(T$2,MouseList[Mouse '#],0),MATCH(MouseList[[#Headers],[Exclude?]],MouseList[#Headers],0))=TRUE,"",IF(INDEX(DataInput[],T$2*3-1,MATCH(TEXT($B9,0),DataInput[#Headers],0))="","",INDEX(DataInput[],T$4*3-1,MATCH(TEXT($B9,0),DataInput[#Headers],0))*(INDEX(DataInput[],T$4*3,MATCH(TEXT($B9,0),DataInput[#Headers],0)))^2*PI()/6))</f>
        <v>7.0504250650392857</v>
      </c>
      <c r="U9" s="15">
        <f>IF(INDEX(MouseList[],MATCH(U$2,MouseList[Mouse '#],0),MATCH(MouseList[[#Headers],[Exclude?]],MouseList[#Headers],0))=TRUE,"",IF(INDEX(DataInput[],U$2*3-1,MATCH(TEXT($B9,0),DataInput[#Headers],0))="","",INDEX(DataInput[],U$4*3-1,MATCH(TEXT($B9,0),DataInput[#Headers],0))*(INDEX(DataInput[],U$4*3,MATCH(TEXT($B9,0),DataInput[#Headers],0)))^2*PI()/6))</f>
        <v>9.8543781897771687</v>
      </c>
      <c r="V9" s="15">
        <f>IF(INDEX(MouseList[],MATCH(V$2,MouseList[Mouse '#],0),MATCH(MouseList[[#Headers],[Exclude?]],MouseList[#Headers],0))=TRUE,"",IF(INDEX(DataInput[],V$2*3-1,MATCH(TEXT($B9,0),DataInput[#Headers],0))="","",INDEX(DataInput[],V$4*3-1,MATCH(TEXT($B9,0),DataInput[#Headers],0))*(INDEX(DataInput[],V$4*3,MATCH(TEXT($B9,0),DataInput[#Headers],0)))^2*PI()/6))</f>
        <v>5.1402738998036197</v>
      </c>
      <c r="W9" s="15">
        <f>IF(INDEX(MouseList[],MATCH(W$2,MouseList[Mouse '#],0),MATCH(MouseList[[#Headers],[Exclude?]],MouseList[#Headers],0))=TRUE,"",IF(INDEX(DataInput[],W$2*3-1,MATCH(TEXT($B9,0),DataInput[#Headers],0))="","",INDEX(DataInput[],W$4*3-1,MATCH(TEXT($B9,0),DataInput[#Headers],0))*(INDEX(DataInput[],W$4*3,MATCH(TEXT($B9,0),DataInput[#Headers],0)))^2*PI()/6))</f>
        <v>9.9398117075964425</v>
      </c>
      <c r="X9" s="15">
        <f>IF(INDEX(MouseList[],MATCH(X$2,MouseList[Mouse '#],0),MATCH(MouseList[[#Headers],[Exclude?]],MouseList[#Headers],0))=TRUE,"",IF(INDEX(DataInput[],X$2*3-1,MATCH(TEXT($B9,0),DataInput[#Headers],0))="","",INDEX(DataInput[],X$4*3-1,MATCH(TEXT($B9,0),DataInput[#Headers],0))*(INDEX(DataInput[],X$4*3,MATCH(TEXT($B9,0),DataInput[#Headers],0)))^2*PI()/6))</f>
        <v>9.5828571435114878</v>
      </c>
      <c r="Y9" s="15">
        <f>IF(INDEX(MouseList[],MATCH(Y$2,MouseList[Mouse '#],0),MATCH(MouseList[[#Headers],[Exclude?]],MouseList[#Headers],0))=TRUE,"",IF(INDEX(DataInput[],Y$2*3-1,MATCH(TEXT($B9,0),DataInput[#Headers],0))="","",INDEX(DataInput[],Y$4*3-1,MATCH(TEXT($B9,0),DataInput[#Headers],0))*(INDEX(DataInput[],Y$4*3,MATCH(TEXT($B9,0),DataInput[#Headers],0)))^2*PI()/6))</f>
        <v>11.08371481105339</v>
      </c>
      <c r="Z9" s="15">
        <f>IF(INDEX(MouseList[],MATCH(Z$2,MouseList[Mouse '#],0),MATCH(MouseList[[#Headers],[Exclude?]],MouseList[#Headers],0))=TRUE,"",IF(INDEX(DataInput[],Z$2*3-1,MATCH(TEXT($B9,0),DataInput[#Headers],0))="","",INDEX(DataInput[],Z$4*3-1,MATCH(TEXT($B9,0),DataInput[#Headers],0))*(INDEX(DataInput[],Z$4*3,MATCH(TEXT($B9,0),DataInput[#Headers],0)))^2*PI()/6))</f>
        <v>10.152515856201617</v>
      </c>
      <c r="AA9" s="15">
        <f>IF(INDEX(MouseList[],MATCH(AA$2,MouseList[Mouse '#],0),MATCH(MouseList[[#Headers],[Exclude?]],MouseList[#Headers],0))=TRUE,"",IF(INDEX(DataInput[],AA$2*3-1,MATCH(TEXT($B9,0),DataInput[#Headers],0))="","",INDEX(DataInput[],AA$4*3-1,MATCH(TEXT($B9,0),DataInput[#Headers],0))*(INDEX(DataInput[],AA$4*3,MATCH(TEXT($B9,0),DataInput[#Headers],0)))^2*PI()/6))</f>
        <v>10.852212419206687</v>
      </c>
      <c r="AB9" s="15">
        <f>IF(INDEX(MouseList[],MATCH(AB$2,MouseList[Mouse '#],0),MATCH(MouseList[[#Headers],[Exclude?]],MouseList[#Headers],0))=TRUE,"",IF(INDEX(DataInput[],AB$2*3-1,MATCH(TEXT($B9,0),DataInput[#Headers],0))="","",INDEX(DataInput[],AB$4*3-1,MATCH(TEXT($B9,0),DataInput[#Headers],0))*(INDEX(DataInput[],AB$4*3,MATCH(TEXT($B9,0),DataInput[#Headers],0)))^2*PI()/6))</f>
        <v>7.3622176639325616</v>
      </c>
      <c r="AC9" s="15">
        <f>IF(INDEX(MouseList[],MATCH(AC$2,MouseList[Mouse '#],0),MATCH(MouseList[[#Headers],[Exclude?]],MouseList[#Headers],0))=TRUE,"",IF(INDEX(DataInput[],AC$2*3-1,MATCH(TEXT($B9,0),DataInput[#Headers],0))="","",INDEX(DataInput[],AC$4*3-1,MATCH(TEXT($B9,0),DataInput[#Headers],0))*(INDEX(DataInput[],AC$4*3,MATCH(TEXT($B9,0),DataInput[#Headers],0)))^2*PI()/6))</f>
        <v>7.8128309590026612</v>
      </c>
      <c r="AD9" s="15">
        <f>IF(INDEX(MouseList[],MATCH(AD$2,MouseList[Mouse '#],0),MATCH(MouseList[[#Headers],[Exclude?]],MouseList[#Headers],0))=TRUE,"",IF(INDEX(DataInput[],AD$2*3-1,MATCH(TEXT($B9,0),DataInput[#Headers],0))="","",INDEX(DataInput[],AD$4*3-1,MATCH(TEXT($B9,0),DataInput[#Headers],0))*(INDEX(DataInput[],AD$4*3,MATCH(TEXT($B9,0),DataInput[#Headers],0)))^2*PI()/6))</f>
        <v>7.2044652068264261</v>
      </c>
      <c r="AE9" s="15">
        <f>IF(INDEX(MouseList[],MATCH(AE$2,MouseList[Mouse '#],0),MATCH(MouseList[[#Headers],[Exclude?]],MouseList[#Headers],0))=TRUE,"",IF(INDEX(DataInput[],AE$2*3-1,MATCH(TEXT($B9,0),DataInput[#Headers],0))="","",INDEX(DataInput[],AE$4*3-1,MATCH(TEXT($B9,0),DataInput[#Headers],0))*(INDEX(DataInput[],AE$4*3,MATCH(TEXT($B9,0),DataInput[#Headers],0)))^2*PI()/6))</f>
        <v>8.5401724901617708</v>
      </c>
      <c r="AF9" s="15">
        <f>IF(INDEX(MouseList[],MATCH(AF$2,MouseList[Mouse '#],0),MATCH(MouseList[[#Headers],[Exclude?]],MouseList[#Headers],0))=TRUE,"",IF(INDEX(DataInput[],AF$2*3-1,MATCH(TEXT($B9,0),DataInput[#Headers],0))="","",INDEX(DataInput[],AF$4*3-1,MATCH(TEXT($B9,0),DataInput[#Headers],0))*(INDEX(DataInput[],AF$4*3,MATCH(TEXT($B9,0),DataInput[#Headers],0)))^2*PI()/6))</f>
        <v>9.6933558583174246</v>
      </c>
      <c r="AG9" s="15">
        <f>IF(INDEX(MouseList[],MATCH(AG$2,MouseList[Mouse '#],0),MATCH(MouseList[[#Headers],[Exclude?]],MouseList[#Headers],0))=TRUE,"",IF(INDEX(DataInput[],AG$2*3-1,MATCH(TEXT($B9,0),DataInput[#Headers],0))="","",INDEX(DataInput[],AG$4*3-1,MATCH(TEXT($B9,0),DataInput[#Headers],0))*(INDEX(DataInput[],AG$4*3,MATCH(TEXT($B9,0),DataInput[#Headers],0)))^2*PI()/6))</f>
        <v>15.516954434610703</v>
      </c>
      <c r="AH9" s="15">
        <f>IF(INDEX(MouseList[],MATCH(AH$2,MouseList[Mouse '#],0),MATCH(MouseList[[#Headers],[Exclude?]],MouseList[#Headers],0))=TRUE,"",IF(INDEX(DataInput[],AH$2*3-1,MATCH(TEXT($B9,0),DataInput[#Headers],0))="","",INDEX(DataInput[],AH$4*3-1,MATCH(TEXT($B9,0),DataInput[#Headers],0))*(INDEX(DataInput[],AH$4*3,MATCH(TEXT($B9,0),DataInput[#Headers],0)))^2*PI()/6))</f>
        <v>12.12403436873373</v>
      </c>
      <c r="AI9" s="15">
        <f>IF(INDEX(MouseList[],MATCH(AI$2,MouseList[Mouse '#],0),MATCH(MouseList[[#Headers],[Exclude?]],MouseList[#Headers],0))=TRUE,"",IF(INDEX(DataInput[],AI$2*3-1,MATCH(TEXT($B9,0),DataInput[#Headers],0))="","",INDEX(DataInput[],AI$4*3-1,MATCH(TEXT($B9,0),DataInput[#Headers],0))*(INDEX(DataInput[],AI$4*3,MATCH(TEXT($B9,0),DataInput[#Headers],0)))^2*PI()/6))</f>
        <v>8.6163938111231655</v>
      </c>
      <c r="AJ9" s="15">
        <f>IF(INDEX(MouseList[],MATCH(AJ$2,MouseList[Mouse '#],0),MATCH(MouseList[[#Headers],[Exclude?]],MouseList[#Headers],0))=TRUE,"",IF(INDEX(DataInput[],AJ$2*3-1,MATCH(TEXT($B9,0),DataInput[#Headers],0))="","",INDEX(DataInput[],AJ$4*3-1,MATCH(TEXT($B9,0),DataInput[#Headers],0))*(INDEX(DataInput[],AJ$4*3,MATCH(TEXT($B9,0),DataInput[#Headers],0)))^2*PI()/6))</f>
        <v>12.04147331379739</v>
      </c>
      <c r="AK9" s="15">
        <f>IF(INDEX(MouseList[],MATCH(AK$2,MouseList[Mouse '#],0),MATCH(MouseList[[#Headers],[Exclude?]],MouseList[#Headers],0))=TRUE,"",IF(INDEX(DataInput[],AK$2*3-1,MATCH(TEXT($B9,0),DataInput[#Headers],0))="","",INDEX(DataInput[],AK$4*3-1,MATCH(TEXT($B9,0),DataInput[#Headers],0))*(INDEX(DataInput[],AK$4*3,MATCH(TEXT($B9,0),DataInput[#Headers],0)))^2*PI()/6))</f>
        <v>4.8674223890491408</v>
      </c>
      <c r="AL9" s="15">
        <f>IF(INDEX(MouseList[],MATCH(AL$2,MouseList[Mouse '#],0),MATCH(MouseList[[#Headers],[Exclude?]],MouseList[#Headers],0))=TRUE,"",IF(INDEX(DataInput[],AL$2*3-1,MATCH(TEXT($B9,0),DataInput[#Headers],0))="","",INDEX(DataInput[],AL$4*3-1,MATCH(TEXT($B9,0),DataInput[#Headers],0))*(INDEX(DataInput[],AL$4*3,MATCH(TEXT($B9,0),DataInput[#Headers],0)))^2*PI()/6))</f>
        <v>12.784757380475916</v>
      </c>
      <c r="AM9" s="15">
        <f>IF(INDEX(MouseList[],MATCH(AM$2,MouseList[Mouse '#],0),MATCH(MouseList[[#Headers],[Exclude?]],MouseList[#Headers],0))=TRUE,"",IF(INDEX(DataInput[],AM$2*3-1,MATCH(TEXT($B9,0),DataInput[#Headers],0))="","",INDEX(DataInput[],AM$4*3-1,MATCH(TEXT($B9,0),DataInput[#Headers],0))*(INDEX(DataInput[],AM$4*3,MATCH(TEXT($B9,0),DataInput[#Headers],0)))^2*PI()/6))</f>
        <v>10.351682358463698</v>
      </c>
      <c r="AN9" s="15">
        <f>IF(INDEX(MouseList[],MATCH(AN$2,MouseList[Mouse '#],0),MATCH(MouseList[[#Headers],[Exclude?]],MouseList[#Headers],0))=TRUE,"",IF(INDEX(DataInput[],AN$2*3-1,MATCH(TEXT($B9,0),DataInput[#Headers],0))="","",INDEX(DataInput[],AN$4*3-1,MATCH(TEXT($B9,0),DataInput[#Headers],0))*(INDEX(DataInput[],AN$4*3,MATCH(TEXT($B9,0),DataInput[#Headers],0)))^2*PI()/6))</f>
        <v>10.374795579214933</v>
      </c>
      <c r="AO9" s="15">
        <f>IF(INDEX(MouseList[],MATCH(AO$2,MouseList[Mouse '#],0),MATCH(MouseList[[#Headers],[Exclude?]],MouseList[#Headers],0))=TRUE,"",IF(INDEX(DataInput[],AO$2*3-1,MATCH(TEXT($B9,0),DataInput[#Headers],0))="","",INDEX(DataInput[],AO$4*3-1,MATCH(TEXT($B9,0),DataInput[#Headers],0))*(INDEX(DataInput[],AO$4*3,MATCH(TEXT($B9,0),DataInput[#Headers],0)))^2*PI()/6))</f>
        <v>8.0124896441138063</v>
      </c>
      <c r="AP9" s="15">
        <f>IF(INDEX(MouseList[],MATCH(AP$2,MouseList[Mouse '#],0),MATCH(MouseList[[#Headers],[Exclude?]],MouseList[#Headers],0))=TRUE,"",IF(INDEX(DataInput[],AP$2*3-1,MATCH(TEXT($B9,0),DataInput[#Headers],0))="","",INDEX(DataInput[],AP$4*3-1,MATCH(TEXT($B9,0),DataInput[#Headers],0))*(INDEX(DataInput[],AP$4*3,MATCH(TEXT($B9,0),DataInput[#Headers],0)))^2*PI()/6))</f>
        <v>10.645046374851015</v>
      </c>
      <c r="AQ9" s="15">
        <f>IF(INDEX(MouseList[],MATCH(AQ$2,MouseList[Mouse '#],0),MATCH(MouseList[[#Headers],[Exclude?]],MouseList[#Headers],0))=TRUE,"",IF(INDEX(DataInput[],AQ$2*3-1,MATCH(TEXT($B9,0),DataInput[#Headers],0))="","",INDEX(DataInput[],AQ$4*3-1,MATCH(TEXT($B9,0),DataInput[#Headers],0))*(INDEX(DataInput[],AQ$4*3,MATCH(TEXT($B9,0),DataInput[#Headers],0)))^2*PI()/6))</f>
        <v>6.8433181873452549</v>
      </c>
      <c r="AR9" s="15">
        <f>IF(INDEX(MouseList[],MATCH(AR$2,MouseList[Mouse '#],0),MATCH(MouseList[[#Headers],[Exclude?]],MouseList[#Headers],0))=TRUE,"",IF(INDEX(DataInput[],AR$2*3-1,MATCH(TEXT($B9,0),DataInput[#Headers],0))="","",INDEX(DataInput[],AR$4*3-1,MATCH(TEXT($B9,0),DataInput[#Headers],0))*(INDEX(DataInput[],AR$4*3,MATCH(TEXT($B9,0),DataInput[#Headers],0)))^2*PI()/6))</f>
        <v>8.3259535702987879</v>
      </c>
      <c r="AS9" s="15">
        <f>IF(INDEX(MouseList[],MATCH(AS$2,MouseList[Mouse '#],0),MATCH(MouseList[[#Headers],[Exclude?]],MouseList[#Headers],0))=TRUE,"",IF(INDEX(DataInput[],AS$2*3-1,MATCH(TEXT($B9,0),DataInput[#Headers],0))="","",INDEX(DataInput[],AS$4*3-1,MATCH(TEXT($B9,0),DataInput[#Headers],0))*(INDEX(DataInput[],AS$4*3,MATCH(TEXT($B9,0),DataInput[#Headers],0)))^2*PI()/6))</f>
        <v>5.1807250468112427</v>
      </c>
      <c r="AT9" s="15">
        <f>IF(INDEX(MouseList[],MATCH(AT$2,MouseList[Mouse '#],0),MATCH(MouseList[[#Headers],[Exclude?]],MouseList[#Headers],0))=TRUE,"",IF(INDEX(DataInput[],AT$2*3-1,MATCH(TEXT($B9,0),DataInput[#Headers],0))="","",INDEX(DataInput[],AT$4*3-1,MATCH(TEXT($B9,0),DataInput[#Headers],0))*(INDEX(DataInput[],AT$4*3,MATCH(TEXT($B9,0),DataInput[#Headers],0)))^2*PI()/6))</f>
        <v>0</v>
      </c>
      <c r="AU9" s="15">
        <f>IF(INDEX(MouseList[],MATCH(AU$2,MouseList[Mouse '#],0),MATCH(MouseList[[#Headers],[Exclude?]],MouseList[#Headers],0))=TRUE,"",IF(INDEX(DataInput[],AU$2*3-1,MATCH(TEXT($B9,0),DataInput[#Headers],0))="","",INDEX(DataInput[],AU$4*3-1,MATCH(TEXT($B9,0),DataInput[#Headers],0))*(INDEX(DataInput[],AU$4*3,MATCH(TEXT($B9,0),DataInput[#Headers],0)))^2*PI()/6))</f>
        <v>9.9405866337843261</v>
      </c>
      <c r="AV9" s="15">
        <f>IF(INDEX(MouseList[],MATCH(AV$2,MouseList[Mouse '#],0),MATCH(MouseList[[#Headers],[Exclude?]],MouseList[#Headers],0))=TRUE,"",IF(INDEX(DataInput[],AV$2*3-1,MATCH(TEXT($B9,0),DataInput[#Headers],0))="","",INDEX(DataInput[],AV$4*3-1,MATCH(TEXT($B9,0),DataInput[#Headers],0))*(INDEX(DataInput[],AV$4*3,MATCH(TEXT($B9,0),DataInput[#Headers],0)))^2*PI()/6))</f>
        <v>6.9933423265235577</v>
      </c>
      <c r="AW9" s="15">
        <f>IF(INDEX(MouseList[],MATCH(AW$2,MouseList[Mouse '#],0),MATCH(MouseList[[#Headers],[Exclude?]],MouseList[#Headers],0))=TRUE,"",IF(INDEX(DataInput[],AW$2*3-1,MATCH(TEXT($B9,0),DataInput[#Headers],0))="","",INDEX(DataInput[],AW$4*3-1,MATCH(TEXT($B9,0),DataInput[#Headers],0))*(INDEX(DataInput[],AW$4*3,MATCH(TEXT($B9,0),DataInput[#Headers],0)))^2*PI()/6))</f>
        <v>9.5195556223379807</v>
      </c>
      <c r="AX9" s="15">
        <f>IF(INDEX(MouseList[],MATCH(AX$2,MouseList[Mouse '#],0),MATCH(MouseList[[#Headers],[Exclude?]],MouseList[#Headers],0))=TRUE,"",IF(INDEX(DataInput[],AX$2*3-1,MATCH(TEXT($B9,0),DataInput[#Headers],0))="","",INDEX(DataInput[],AX$4*3-1,MATCH(TEXT($B9,0),DataInput[#Headers],0))*(INDEX(DataInput[],AX$4*3,MATCH(TEXT($B9,0),DataInput[#Headers],0)))^2*PI()/6))</f>
        <v>6.9194122738041806</v>
      </c>
      <c r="AY9" s="15">
        <f>IF(INDEX(MouseList[],MATCH(AY$2,MouseList[Mouse '#],0),MATCH(MouseList[[#Headers],[Exclude?]],MouseList[#Headers],0))=TRUE,"",IF(INDEX(DataInput[],AY$2*3-1,MATCH(TEXT($B9,0),DataInput[#Headers],0))="","",INDEX(DataInput[],AY$4*3-1,MATCH(TEXT($B9,0),DataInput[#Headers],0))*(INDEX(DataInput[],AY$4*3,MATCH(TEXT($B9,0),DataInput[#Headers],0)))^2*PI()/6))</f>
        <v>6.2789017455964151</v>
      </c>
      <c r="AZ9" s="15">
        <f>IF(INDEX(MouseList[],MATCH(AZ$2,MouseList[Mouse '#],0),MATCH(MouseList[[#Headers],[Exclude?]],MouseList[#Headers],0))=TRUE,"",IF(INDEX(DataInput[],AZ$2*3-1,MATCH(TEXT($B9,0),DataInput[#Headers],0))="","",INDEX(DataInput[],AZ$4*3-1,MATCH(TEXT($B9,0),DataInput[#Headers],0))*(INDEX(DataInput[],AZ$4*3,MATCH(TEXT($B9,0),DataInput[#Headers],0)))^2*PI()/6))</f>
        <v>7.3165870778367186</v>
      </c>
      <c r="BA9" s="15">
        <f>IF(INDEX(MouseList[],MATCH(BA$2,MouseList[Mouse '#],0),MATCH(MouseList[[#Headers],[Exclude?]],MouseList[#Headers],0))=TRUE,"",IF(INDEX(DataInput[],BA$2*3-1,MATCH(TEXT($B9,0),DataInput[#Headers],0))="","",INDEX(DataInput[],BA$4*3-1,MATCH(TEXT($B9,0),DataInput[#Headers],0))*(INDEX(DataInput[],BA$4*3,MATCH(TEXT($B9,0),DataInput[#Headers],0)))^2*PI()/6))</f>
        <v>7.8650232849542983</v>
      </c>
      <c r="BB9" s="15">
        <f>IF(INDEX(MouseList[],MATCH(BB$2,MouseList[Mouse '#],0),MATCH(MouseList[[#Headers],[Exclude?]],MouseList[#Headers],0))=TRUE,"",IF(INDEX(DataInput[],BB$2*3-1,MATCH(TEXT($B9,0),DataInput[#Headers],0))="","",INDEX(DataInput[],BB$4*3-1,MATCH(TEXT($B9,0),DataInput[#Headers],0))*(INDEX(DataInput[],BB$4*3,MATCH(TEXT($B9,0),DataInput[#Headers],0)))^2*PI()/6))</f>
        <v>2.3874826586269964</v>
      </c>
      <c r="BC9" s="15">
        <f>IF(INDEX(MouseList[],MATCH(BC$2,MouseList[Mouse '#],0),MATCH(MouseList[[#Headers],[Exclude?]],MouseList[#Headers],0))=TRUE,"",IF(INDEX(DataInput[],BC$2*3-1,MATCH(TEXT($B9,0),DataInput[#Headers],0))="","",INDEX(DataInput[],BC$4*3-1,MATCH(TEXT($B9,0),DataInput[#Headers],0))*(INDEX(DataInput[],BC$4*3,MATCH(TEXT($B9,0),DataInput[#Headers],0)))^2*PI()/6))</f>
        <v>3.8570715308889465</v>
      </c>
      <c r="BD9" s="15">
        <f>IF(INDEX(MouseList[],MATCH(BD$2,MouseList[Mouse '#],0),MATCH(MouseList[[#Headers],[Exclude?]],MouseList[#Headers],0))=TRUE,"",IF(INDEX(DataInput[],BD$2*3-1,MATCH(TEXT($B9,0),DataInput[#Headers],0))="","",INDEX(DataInput[],BD$4*3-1,MATCH(TEXT($B9,0),DataInput[#Headers],0))*(INDEX(DataInput[],BD$4*3,MATCH(TEXT($B9,0),DataInput[#Headers],0)))^2*PI()/6))</f>
        <v>6.4096359822829001</v>
      </c>
      <c r="BE9" s="15">
        <f>IF(INDEX(MouseList[],MATCH(BE$2,MouseList[Mouse '#],0),MATCH(MouseList[[#Headers],[Exclude?]],MouseList[#Headers],0))=TRUE,"",IF(INDEX(DataInput[],BE$2*3-1,MATCH(TEXT($B9,0),DataInput[#Headers],0))="","",INDEX(DataInput[],BE$4*3-1,MATCH(TEXT($B9,0),DataInput[#Headers],0))*(INDEX(DataInput[],BE$4*3,MATCH(TEXT($B9,0),DataInput[#Headers],0)))^2*PI()/6))</f>
        <v>13.001552406314842</v>
      </c>
      <c r="BF9" s="15">
        <f>IF(INDEX(MouseList[],MATCH(BF$2,MouseList[Mouse '#],0),MATCH(MouseList[[#Headers],[Exclude?]],MouseList[#Headers],0))=TRUE,"",IF(INDEX(DataInput[],BF$2*3-1,MATCH(TEXT($B9,0),DataInput[#Headers],0))="","",INDEX(DataInput[],BF$4*3-1,MATCH(TEXT($B9,0),DataInput[#Headers],0))*(INDEX(DataInput[],BF$4*3,MATCH(TEXT($B9,0),DataInput[#Headers],0)))^2*PI()/6))</f>
        <v>3.8570715308889465</v>
      </c>
      <c r="BG9" s="15">
        <f>IF(INDEX(MouseList[],MATCH(BG$2,MouseList[Mouse '#],0),MATCH(MouseList[[#Headers],[Exclude?]],MouseList[#Headers],0))=TRUE,"",IF(INDEX(DataInput[],BG$2*3-1,MATCH(TEXT($B9,0),DataInput[#Headers],0))="","",INDEX(DataInput[],BG$4*3-1,MATCH(TEXT($B9,0),DataInput[#Headers],0))*(INDEX(DataInput[],BG$4*3,MATCH(TEXT($B9,0),DataInput[#Headers],0)))^2*PI()/6))</f>
        <v>8.1005071218906526</v>
      </c>
      <c r="BH9" s="15">
        <f>IF(INDEX(MouseList[],MATCH(BH$2,MouseList[Mouse '#],0),MATCH(MouseList[[#Headers],[Exclude?]],MouseList[#Headers],0))=TRUE,"",IF(INDEX(DataInput[],BH$2*3-1,MATCH(TEXT($B9,0),DataInput[#Headers],0))="","",INDEX(DataInput[],BH$4*3-1,MATCH(TEXT($B9,0),DataInput[#Headers],0))*(INDEX(DataInput[],BH$4*3,MATCH(TEXT($B9,0),DataInput[#Headers],0)))^2*PI()/6))</f>
        <v>8.7459960272568065</v>
      </c>
      <c r="BI9" s="15">
        <f>IF(INDEX(MouseList[],MATCH(BI$2,MouseList[Mouse '#],0),MATCH(MouseList[[#Headers],[Exclude?]],MouseList[#Headers],0))=TRUE,"",IF(INDEX(DataInput[],BI$2*3-1,MATCH(TEXT($B9,0),DataInput[#Headers],0))="","",INDEX(DataInput[],BI$4*3-1,MATCH(TEXT($B9,0),DataInput[#Headers],0))*(INDEX(DataInput[],BI$4*3,MATCH(TEXT($B9,0),DataInput[#Headers],0)))^2*PI()/6))</f>
        <v>7.3430094428497368</v>
      </c>
      <c r="BJ9" s="15">
        <f>IF(INDEX(MouseList[],MATCH(BJ$2,MouseList[Mouse '#],0),MATCH(MouseList[[#Headers],[Exclude?]],MouseList[#Headers],0))=TRUE,"",IF(INDEX(DataInput[],BJ$2*3-1,MATCH(TEXT($B9,0),DataInput[#Headers],0))="","",INDEX(DataInput[],BJ$4*3-1,MATCH(TEXT($B9,0),DataInput[#Headers],0))*(INDEX(DataInput[],BJ$4*3,MATCH(TEXT($B9,0),DataInput[#Headers],0)))^2*PI()/6))</f>
        <v>3.3692193672995194</v>
      </c>
      <c r="BK9" s="15">
        <f>IF(INDEX(MouseList[],MATCH(BK$2,MouseList[Mouse '#],0),MATCH(MouseList[[#Headers],[Exclude?]],MouseList[#Headers],0))=TRUE,"",IF(INDEX(DataInput[],BK$2*3-1,MATCH(TEXT($B9,0),DataInput[#Headers],0))="","",INDEX(DataInput[],BK$4*3-1,MATCH(TEXT($B9,0),DataInput[#Headers],0))*(INDEX(DataInput[],BK$4*3,MATCH(TEXT($B9,0),DataInput[#Headers],0)))^2*PI()/6))</f>
        <v>10.497684211847851</v>
      </c>
      <c r="BL9" s="15" t="e">
        <f>IF(INDEX(MouseList[],MATCH(BL$2,MouseList[Mouse '#],0),MATCH(MouseList[[#Headers],[Exclude?]],MouseList[#Headers],0))=TRUE,"",IF(INDEX(DataInput[],BL$2*3-1,MATCH(TEXT($B9,0),DataInput[#Headers],0))="","",INDEX(DataInput[],BL$4*3-1,MATCH(TEXT($B9,0),DataInput[#Headers],0))*(INDEX(DataInput[],BL$4*3,MATCH(TEXT($B9,0),DataInput[#Headers],0)))^2*PI()/6))</f>
        <v>#N/A</v>
      </c>
      <c r="BM9" s="15" t="e">
        <f>IF(INDEX(MouseList[],MATCH(BM$2,MouseList[Mouse '#],0),MATCH(MouseList[[#Headers],[Exclude?]],MouseList[#Headers],0))=TRUE,"",IF(INDEX(DataInput[],BM$2*3-1,MATCH(TEXT($B9,0),DataInput[#Headers],0))="","",INDEX(DataInput[],BM$4*3-1,MATCH(TEXT($B9,0),DataInput[#Headers],0))*(INDEX(DataInput[],BM$4*3,MATCH(TEXT($B9,0),DataInput[#Headers],0)))^2*PI()/6))</f>
        <v>#N/A</v>
      </c>
      <c r="BN9" s="15" t="e">
        <f>IF(INDEX(MouseList[],MATCH(BN$2,MouseList[Mouse '#],0),MATCH(MouseList[[#Headers],[Exclude?]],MouseList[#Headers],0))=TRUE,"",IF(INDEX(DataInput[],BN$2*3-1,MATCH(TEXT($B9,0),DataInput[#Headers],0))="","",INDEX(DataInput[],BN$4*3-1,MATCH(TEXT($B9,0),DataInput[#Headers],0))*(INDEX(DataInput[],BN$4*3,MATCH(TEXT($B9,0),DataInput[#Headers],0)))^2*PI()/6))</f>
        <v>#N/A</v>
      </c>
      <c r="BO9" s="15" t="e">
        <f>IF(INDEX(MouseList[],MATCH(BO$2,MouseList[Mouse '#],0),MATCH(MouseList[[#Headers],[Exclude?]],MouseList[#Headers],0))=TRUE,"",IF(INDEX(DataInput[],BO$2*3-1,MATCH(TEXT($B9,0),DataInput[#Headers],0))="","",INDEX(DataInput[],BO$4*3-1,MATCH(TEXT($B9,0),DataInput[#Headers],0))*(INDEX(DataInput[],BO$4*3,MATCH(TEXT($B9,0),DataInput[#Headers],0)))^2*PI()/6))</f>
        <v>#N/A</v>
      </c>
      <c r="BP9" s="15" t="e">
        <f>IF(INDEX(MouseList[],MATCH(BP$2,MouseList[Mouse '#],0),MATCH(MouseList[[#Headers],[Exclude?]],MouseList[#Headers],0))=TRUE,"",IF(INDEX(DataInput[],BP$2*3-1,MATCH(TEXT($B9,0),DataInput[#Headers],0))="","",INDEX(DataInput[],BP$4*3-1,MATCH(TEXT($B9,0),DataInput[#Headers],0))*(INDEX(DataInput[],BP$4*3,MATCH(TEXT($B9,0),DataInput[#Headers],0)))^2*PI()/6))</f>
        <v>#N/A</v>
      </c>
      <c r="BQ9" s="15" t="e">
        <f>IF(INDEX(MouseList[],MATCH(BQ$2,MouseList[Mouse '#],0),MATCH(MouseList[[#Headers],[Exclude?]],MouseList[#Headers],0))=TRUE,"",IF(INDEX(DataInput[],BQ$2*3-1,MATCH(TEXT($B9,0),DataInput[#Headers],0))="","",INDEX(DataInput[],BQ$4*3-1,MATCH(TEXT($B9,0),DataInput[#Headers],0))*(INDEX(DataInput[],BQ$4*3,MATCH(TEXT($B9,0),DataInput[#Headers],0)))^2*PI()/6))</f>
        <v>#N/A</v>
      </c>
      <c r="BR9" s="15" t="e">
        <f>IF(INDEX(MouseList[],MATCH(BR$2,MouseList[Mouse '#],0),MATCH(MouseList[[#Headers],[Exclude?]],MouseList[#Headers],0))=TRUE,"",IF(INDEX(DataInput[],BR$2*3-1,MATCH(TEXT($B9,0),DataInput[#Headers],0))="","",INDEX(DataInput[],BR$4*3-1,MATCH(TEXT($B9,0),DataInput[#Headers],0))*(INDEX(DataInput[],BR$4*3,MATCH(TEXT($B9,0),DataInput[#Headers],0)))^2*PI()/6))</f>
        <v>#N/A</v>
      </c>
      <c r="BS9" s="15" t="e">
        <f>IF(INDEX(MouseList[],MATCH(BS$2,MouseList[Mouse '#],0),MATCH(MouseList[[#Headers],[Exclude?]],MouseList[#Headers],0))=TRUE,"",IF(INDEX(DataInput[],BS$2*3-1,MATCH(TEXT($B9,0),DataInput[#Headers],0))="","",INDEX(DataInput[],BS$4*3-1,MATCH(TEXT($B9,0),DataInput[#Headers],0))*(INDEX(DataInput[],BS$4*3,MATCH(TEXT($B9,0),DataInput[#Headers],0)))^2*PI()/6))</f>
        <v>#N/A</v>
      </c>
      <c r="BT9" s="15" t="e">
        <f>IF(INDEX(MouseList[],MATCH(BT$2,MouseList[Mouse '#],0),MATCH(MouseList[[#Headers],[Exclude?]],MouseList[#Headers],0))=TRUE,"",IF(INDEX(DataInput[],BT$2*3-1,MATCH(TEXT($B9,0),DataInput[#Headers],0))="","",INDEX(DataInput[],BT$4*3-1,MATCH(TEXT($B9,0),DataInput[#Headers],0))*(INDEX(DataInput[],BT$4*3,MATCH(TEXT($B9,0),DataInput[#Headers],0)))^2*PI()/6))</f>
        <v>#N/A</v>
      </c>
      <c r="BU9" s="15" t="e">
        <f>IF(INDEX(MouseList[],MATCH(BU$2,MouseList[Mouse '#],0),MATCH(MouseList[[#Headers],[Exclude?]],MouseList[#Headers],0))=TRUE,"",IF(INDEX(DataInput[],BU$2*3-1,MATCH(TEXT($B9,0),DataInput[#Headers],0))="","",INDEX(DataInput[],BU$4*3-1,MATCH(TEXT($B9,0),DataInput[#Headers],0))*(INDEX(DataInput[],BU$4*3,MATCH(TEXT($B9,0),DataInput[#Headers],0)))^2*PI()/6))</f>
        <v>#N/A</v>
      </c>
      <c r="BV9" s="15" t="e">
        <f>IF(INDEX(MouseList[],MATCH(BV$2,MouseList[Mouse '#],0),MATCH(MouseList[[#Headers],[Exclude?]],MouseList[#Headers],0))=TRUE,"",IF(INDEX(DataInput[],BV$2*3-1,MATCH(TEXT($B9,0),DataInput[#Headers],0))="","",INDEX(DataInput[],BV$4*3-1,MATCH(TEXT($B9,0),DataInput[#Headers],0))*(INDEX(DataInput[],BV$4*3,MATCH(TEXT($B9,0),DataInput[#Headers],0)))^2*PI()/6))</f>
        <v>#N/A</v>
      </c>
      <c r="BW9" s="15" t="e">
        <f>IF(INDEX(MouseList[],MATCH(BW$2,MouseList[Mouse '#],0),MATCH(MouseList[[#Headers],[Exclude?]],MouseList[#Headers],0))=TRUE,"",IF(INDEX(DataInput[],BW$2*3-1,MATCH(TEXT($B9,0),DataInput[#Headers],0))="","",INDEX(DataInput[],BW$4*3-1,MATCH(TEXT($B9,0),DataInput[#Headers],0))*(INDEX(DataInput[],BW$4*3,MATCH(TEXT($B9,0),DataInput[#Headers],0)))^2*PI()/6))</f>
        <v>#N/A</v>
      </c>
      <c r="BX9" s="15" t="e">
        <f>IF(INDEX(MouseList[],MATCH(BX$2,MouseList[Mouse '#],0),MATCH(MouseList[[#Headers],[Exclude?]],MouseList[#Headers],0))=TRUE,"",IF(INDEX(DataInput[],BX$2*3-1,MATCH(TEXT($B9,0),DataInput[#Headers],0))="","",INDEX(DataInput[],BX$4*3-1,MATCH(TEXT($B9,0),DataInput[#Headers],0))*(INDEX(DataInput[],BX$4*3,MATCH(TEXT($B9,0),DataInput[#Headers],0)))^2*PI()/6))</f>
        <v>#N/A</v>
      </c>
      <c r="BY9" s="15" t="e">
        <f>IF(INDEX(MouseList[],MATCH(BY$2,MouseList[Mouse '#],0),MATCH(MouseList[[#Headers],[Exclude?]],MouseList[#Headers],0))=TRUE,"",IF(INDEX(DataInput[],BY$2*3-1,MATCH(TEXT($B9,0),DataInput[#Headers],0))="","",INDEX(DataInput[],BY$4*3-1,MATCH(TEXT($B9,0),DataInput[#Headers],0))*(INDEX(DataInput[],BY$4*3,MATCH(TEXT($B9,0),DataInput[#Headers],0)))^2*PI()/6))</f>
        <v>#N/A</v>
      </c>
      <c r="BZ9" s="15" t="e">
        <f>IF(INDEX(MouseList[],MATCH(BZ$2,MouseList[Mouse '#],0),MATCH(MouseList[[#Headers],[Exclude?]],MouseList[#Headers],0))=TRUE,"",IF(INDEX(DataInput[],BZ$2*3-1,MATCH(TEXT($B9,0),DataInput[#Headers],0))="","",INDEX(DataInput[],BZ$4*3-1,MATCH(TEXT($B9,0),DataInput[#Headers],0))*(INDEX(DataInput[],BZ$4*3,MATCH(TEXT($B9,0),DataInput[#Headers],0)))^2*PI()/6))</f>
        <v>#N/A</v>
      </c>
      <c r="CA9" s="15" t="e">
        <f>IF(INDEX(MouseList[],MATCH(CA$2,MouseList[Mouse '#],0),MATCH(MouseList[[#Headers],[Exclude?]],MouseList[#Headers],0))=TRUE,"",IF(INDEX(DataInput[],CA$2*3-1,MATCH(TEXT($B9,0),DataInput[#Headers],0))="","",INDEX(DataInput[],CA$4*3-1,MATCH(TEXT($B9,0),DataInput[#Headers],0))*(INDEX(DataInput[],CA$4*3,MATCH(TEXT($B9,0),DataInput[#Headers],0)))^2*PI()/6))</f>
        <v>#N/A</v>
      </c>
      <c r="CB9" s="15" t="e">
        <f>IF(INDEX(MouseList[],MATCH(CB$2,MouseList[Mouse '#],0),MATCH(MouseList[[#Headers],[Exclude?]],MouseList[#Headers],0))=TRUE,"",IF(INDEX(DataInput[],CB$2*3-1,MATCH(TEXT($B9,0),DataInput[#Headers],0))="","",INDEX(DataInput[],CB$4*3-1,MATCH(TEXT($B9,0),DataInput[#Headers],0))*(INDEX(DataInput[],CB$4*3,MATCH(TEXT($B9,0),DataInput[#Headers],0)))^2*PI()/6))</f>
        <v>#N/A</v>
      </c>
      <c r="CC9" s="15" t="e">
        <f>IF(INDEX(MouseList[],MATCH(CC$2,MouseList[Mouse '#],0),MATCH(MouseList[[#Headers],[Exclude?]],MouseList[#Headers],0))=TRUE,"",IF(INDEX(DataInput[],CC$2*3-1,MATCH(TEXT($B9,0),DataInput[#Headers],0))="","",INDEX(DataInput[],CC$4*3-1,MATCH(TEXT($B9,0),DataInput[#Headers],0))*(INDEX(DataInput[],CC$4*3,MATCH(TEXT($B9,0),DataInput[#Headers],0)))^2*PI()/6))</f>
        <v>#N/A</v>
      </c>
      <c r="CD9" s="15" t="e">
        <f>IF(INDEX(MouseList[],MATCH(CD$2,MouseList[Mouse '#],0),MATCH(MouseList[[#Headers],[Exclude?]],MouseList[#Headers],0))=TRUE,"",IF(INDEX(DataInput[],CD$2*3-1,MATCH(TEXT($B9,0),DataInput[#Headers],0))="","",INDEX(DataInput[],CD$4*3-1,MATCH(TEXT($B9,0),DataInput[#Headers],0))*(INDEX(DataInput[],CD$4*3,MATCH(TEXT($B9,0),DataInput[#Headers],0)))^2*PI()/6))</f>
        <v>#N/A</v>
      </c>
      <c r="CE9" s="15" t="e">
        <f>IF(INDEX(MouseList[],MATCH(CE$2,MouseList[Mouse '#],0),MATCH(MouseList[[#Headers],[Exclude?]],MouseList[#Headers],0))=TRUE,"",IF(INDEX(DataInput[],CE$2*3-1,MATCH(TEXT($B9,0),DataInput[#Headers],0))="","",INDEX(DataInput[],CE$4*3-1,MATCH(TEXT($B9,0),DataInput[#Headers],0))*(INDEX(DataInput[],CE$4*3,MATCH(TEXT($B9,0),DataInput[#Headers],0)))^2*PI()/6))</f>
        <v>#N/A</v>
      </c>
      <c r="CF9" s="15" t="e">
        <f>IF(INDEX(MouseList[],MATCH(CF$2,MouseList[Mouse '#],0),MATCH(MouseList[[#Headers],[Exclude?]],MouseList[#Headers],0))=TRUE,"",IF(INDEX(DataInput[],CF$2*3-1,MATCH(TEXT($B9,0),DataInput[#Headers],0))="","",INDEX(DataInput[],CF$4*3-1,MATCH(TEXT($B9,0),DataInput[#Headers],0))*(INDEX(DataInput[],CF$4*3,MATCH(TEXT($B9,0),DataInput[#Headers],0)))^2*PI()/6))</f>
        <v>#N/A</v>
      </c>
      <c r="CG9" s="15" t="e">
        <f>IF(INDEX(MouseList[],MATCH(CG$2,MouseList[Mouse '#],0),MATCH(MouseList[[#Headers],[Exclude?]],MouseList[#Headers],0))=TRUE,"",IF(INDEX(DataInput[],CG$2*3-1,MATCH(TEXT($B9,0),DataInput[#Headers],0))="","",INDEX(DataInput[],CG$4*3-1,MATCH(TEXT($B9,0),DataInput[#Headers],0))*(INDEX(DataInput[],CG$4*3,MATCH(TEXT($B9,0),DataInput[#Headers],0)))^2*PI()/6))</f>
        <v>#N/A</v>
      </c>
      <c r="CH9" s="15" t="e">
        <f>IF(INDEX(MouseList[],MATCH(CH$2,MouseList[Mouse '#],0),MATCH(MouseList[[#Headers],[Exclude?]],MouseList[#Headers],0))=TRUE,"",IF(INDEX(DataInput[],CH$2*3-1,MATCH(TEXT($B9,0),DataInput[#Headers],0))="","",INDEX(DataInput[],CH$4*3-1,MATCH(TEXT($B9,0),DataInput[#Headers],0))*(INDEX(DataInput[],CH$4*3,MATCH(TEXT($B9,0),DataInput[#Headers],0)))^2*PI()/6))</f>
        <v>#N/A</v>
      </c>
      <c r="CI9" s="15" t="e">
        <f>IF(INDEX(MouseList[],MATCH(CI$2,MouseList[Mouse '#],0),MATCH(MouseList[[#Headers],[Exclude?]],MouseList[#Headers],0))=TRUE,"",IF(INDEX(DataInput[],CI$2*3-1,MATCH(TEXT($B9,0),DataInput[#Headers],0))="","",INDEX(DataInput[],CI$4*3-1,MATCH(TEXT($B9,0),DataInput[#Headers],0))*(INDEX(DataInput[],CI$4*3,MATCH(TEXT($B9,0),DataInput[#Headers],0)))^2*PI()/6))</f>
        <v>#N/A</v>
      </c>
      <c r="CJ9" s="15" t="e">
        <f>IF(INDEX(MouseList[],MATCH(CJ$2,MouseList[Mouse '#],0),MATCH(MouseList[[#Headers],[Exclude?]],MouseList[#Headers],0))=TRUE,"",IF(INDEX(DataInput[],CJ$2*3-1,MATCH(TEXT($B9,0),DataInput[#Headers],0))="","",INDEX(DataInput[],CJ$4*3-1,MATCH(TEXT($B9,0),DataInput[#Headers],0))*(INDEX(DataInput[],CJ$4*3,MATCH(TEXT($B9,0),DataInput[#Headers],0)))^2*PI()/6))</f>
        <v>#N/A</v>
      </c>
      <c r="CK9" s="15" t="e">
        <f>IF(INDEX(MouseList[],MATCH(CK$2,MouseList[Mouse '#],0),MATCH(MouseList[[#Headers],[Exclude?]],MouseList[#Headers],0))=TRUE,"",IF(INDEX(DataInput[],CK$2*3-1,MATCH(TEXT($B9,0),DataInput[#Headers],0))="","",INDEX(DataInput[],CK$4*3-1,MATCH(TEXT($B9,0),DataInput[#Headers],0))*(INDEX(DataInput[],CK$4*3,MATCH(TEXT($B9,0),DataInput[#Headers],0)))^2*PI()/6))</f>
        <v>#N/A</v>
      </c>
      <c r="CL9" s="15" t="e">
        <f>IF(INDEX(MouseList[],MATCH(CL$2,MouseList[Mouse '#],0),MATCH(MouseList[[#Headers],[Exclude?]],MouseList[#Headers],0))=TRUE,"",IF(INDEX(DataInput[],CL$2*3-1,MATCH(TEXT($B9,0),DataInput[#Headers],0))="","",INDEX(DataInput[],CL$4*3-1,MATCH(TEXT($B9,0),DataInput[#Headers],0))*(INDEX(DataInput[],CL$4*3,MATCH(TEXT($B9,0),DataInput[#Headers],0)))^2*PI()/6))</f>
        <v>#N/A</v>
      </c>
      <c r="CM9" s="15" t="e">
        <f>IF(INDEX(MouseList[],MATCH(CM$2,MouseList[Mouse '#],0),MATCH(MouseList[[#Headers],[Exclude?]],MouseList[#Headers],0))=TRUE,"",IF(INDEX(DataInput[],CM$2*3-1,MATCH(TEXT($B9,0),DataInput[#Headers],0))="","",INDEX(DataInput[],CM$4*3-1,MATCH(TEXT($B9,0),DataInput[#Headers],0))*(INDEX(DataInput[],CM$4*3,MATCH(TEXT($B9,0),DataInput[#Headers],0)))^2*PI()/6))</f>
        <v>#N/A</v>
      </c>
      <c r="CN9" s="15" t="e">
        <f>IF(INDEX(MouseList[],MATCH(CN$2,MouseList[Mouse '#],0),MATCH(MouseList[[#Headers],[Exclude?]],MouseList[#Headers],0))=TRUE,"",IF(INDEX(DataInput[],CN$2*3-1,MATCH(TEXT($B9,0),DataInput[#Headers],0))="","",INDEX(DataInput[],CN$4*3-1,MATCH(TEXT($B9,0),DataInput[#Headers],0))*(INDEX(DataInput[],CN$4*3,MATCH(TEXT($B9,0),DataInput[#Headers],0)))^2*PI()/6))</f>
        <v>#N/A</v>
      </c>
      <c r="CO9" s="15" t="e">
        <f>IF(INDEX(MouseList[],MATCH(CO$2,MouseList[Mouse '#],0),MATCH(MouseList[[#Headers],[Exclude?]],MouseList[#Headers],0))=TRUE,"",IF(INDEX(DataInput[],CO$2*3-1,MATCH(TEXT($B9,0),DataInput[#Headers],0))="","",INDEX(DataInput[],CO$4*3-1,MATCH(TEXT($B9,0),DataInput[#Headers],0))*(INDEX(DataInput[],CO$4*3,MATCH(TEXT($B9,0),DataInput[#Headers],0)))^2*PI()/6))</f>
        <v>#N/A</v>
      </c>
      <c r="CP9" s="15" t="e">
        <f>IF(INDEX(MouseList[],MATCH(CP$2,MouseList[Mouse '#],0),MATCH(MouseList[[#Headers],[Exclude?]],MouseList[#Headers],0))=TRUE,"",IF(INDEX(DataInput[],CP$2*3-1,MATCH(TEXT($B9,0),DataInput[#Headers],0))="","",INDEX(DataInput[],CP$4*3-1,MATCH(TEXT($B9,0),DataInput[#Headers],0))*(INDEX(DataInput[],CP$4*3,MATCH(TEXT($B9,0),DataInput[#Headers],0)))^2*PI()/6))</f>
        <v>#N/A</v>
      </c>
      <c r="CQ9" s="15" t="e">
        <f>IF(INDEX(MouseList[],MATCH(CQ$2,MouseList[Mouse '#],0),MATCH(MouseList[[#Headers],[Exclude?]],MouseList[#Headers],0))=TRUE,"",IF(INDEX(DataInput[],CQ$2*3-1,MATCH(TEXT($B9,0),DataInput[#Headers],0))="","",INDEX(DataInput[],CQ$4*3-1,MATCH(TEXT($B9,0),DataInput[#Headers],0))*(INDEX(DataInput[],CQ$4*3,MATCH(TEXT($B9,0),DataInput[#Headers],0)))^2*PI()/6))</f>
        <v>#N/A</v>
      </c>
      <c r="CR9" s="15" t="e">
        <f>IF(INDEX(MouseList[],MATCH(CR$2,MouseList[Mouse '#],0),MATCH(MouseList[[#Headers],[Exclude?]],MouseList[#Headers],0))=TRUE,"",IF(INDEX(DataInput[],CR$2*3-1,MATCH(TEXT($B9,0),DataInput[#Headers],0))="","",INDEX(DataInput[],CR$4*3-1,MATCH(TEXT($B9,0),DataInput[#Headers],0))*(INDEX(DataInput[],CR$4*3,MATCH(TEXT($B9,0),DataInput[#Headers],0)))^2*PI()/6))</f>
        <v>#N/A</v>
      </c>
      <c r="CS9" s="15" t="e">
        <f>IF(INDEX(MouseList[],MATCH(CS$2,MouseList[Mouse '#],0),MATCH(MouseList[[#Headers],[Exclude?]],MouseList[#Headers],0))=TRUE,"",IF(INDEX(DataInput[],CS$2*3-1,MATCH(TEXT($B9,0),DataInput[#Headers],0))="","",INDEX(DataInput[],CS$4*3-1,MATCH(TEXT($B9,0),DataInput[#Headers],0))*(INDEX(DataInput[],CS$4*3,MATCH(TEXT($B9,0),DataInput[#Headers],0)))^2*PI()/6))</f>
        <v>#N/A</v>
      </c>
      <c r="CT9" s="15" t="e">
        <f>IF(INDEX(MouseList[],MATCH(CT$2,MouseList[Mouse '#],0),MATCH(MouseList[[#Headers],[Exclude?]],MouseList[#Headers],0))=TRUE,"",IF(INDEX(DataInput[],CT$2*3-1,MATCH(TEXT($B9,0),DataInput[#Headers],0))="","",INDEX(DataInput[],CT$4*3-1,MATCH(TEXT($B9,0),DataInput[#Headers],0))*(INDEX(DataInput[],CT$4*3,MATCH(TEXT($B9,0),DataInput[#Headers],0)))^2*PI()/6))</f>
        <v>#N/A</v>
      </c>
      <c r="CU9" s="15" t="e">
        <f>IF(INDEX(MouseList[],MATCH(CU$2,MouseList[Mouse '#],0),MATCH(MouseList[[#Headers],[Exclude?]],MouseList[#Headers],0))=TRUE,"",IF(INDEX(DataInput[],CU$2*3-1,MATCH(TEXT($B9,0),DataInput[#Headers],0))="","",INDEX(DataInput[],CU$4*3-1,MATCH(TEXT($B9,0),DataInput[#Headers],0))*(INDEX(DataInput[],CU$4*3,MATCH(TEXT($B9,0),DataInput[#Headers],0)))^2*PI()/6))</f>
        <v>#N/A</v>
      </c>
      <c r="CV9" s="15" t="e">
        <f>IF(INDEX(MouseList[],MATCH(CV$2,MouseList[Mouse '#],0),MATCH(MouseList[[#Headers],[Exclude?]],MouseList[#Headers],0))=TRUE,"",IF(INDEX(DataInput[],CV$2*3-1,MATCH(TEXT($B9,0),DataInput[#Headers],0))="","",INDEX(DataInput[],CV$4*3-1,MATCH(TEXT($B9,0),DataInput[#Headers],0))*(INDEX(DataInput[],CV$4*3,MATCH(TEXT($B9,0),DataInput[#Headers],0)))^2*PI()/6))</f>
        <v>#N/A</v>
      </c>
      <c r="CW9" s="15" t="e">
        <f>IF(INDEX(MouseList[],MATCH(CW$2,MouseList[Mouse '#],0),MATCH(MouseList[[#Headers],[Exclude?]],MouseList[#Headers],0))=TRUE,"",IF(INDEX(DataInput[],CW$2*3-1,MATCH(TEXT($B9,0),DataInput[#Headers],0))="","",INDEX(DataInput[],CW$4*3-1,MATCH(TEXT($B9,0),DataInput[#Headers],0))*(INDEX(DataInput[],CW$4*3,MATCH(TEXT($B9,0),DataInput[#Headers],0)))^2*PI()/6))</f>
        <v>#N/A</v>
      </c>
      <c r="CX9" s="15" t="e">
        <f>IF(INDEX(MouseList[],MATCH(CX$2,MouseList[Mouse '#],0),MATCH(MouseList[[#Headers],[Exclude?]],MouseList[#Headers],0))=TRUE,"",IF(INDEX(DataInput[],CX$2*3-1,MATCH(TEXT($B9,0),DataInput[#Headers],0))="","",INDEX(DataInput[],CX$4*3-1,MATCH(TEXT($B9,0),DataInput[#Headers],0))*(INDEX(DataInput[],CX$4*3,MATCH(TEXT($B9,0),DataInput[#Headers],0)))^2*PI()/6))</f>
        <v>#N/A</v>
      </c>
      <c r="CY9" s="15" t="e">
        <f>IF(INDEX(MouseList[],MATCH(CY$2,MouseList[Mouse '#],0),MATCH(MouseList[[#Headers],[Exclude?]],MouseList[#Headers],0))=TRUE,"",IF(INDEX(DataInput[],CY$2*3-1,MATCH(TEXT($B9,0),DataInput[#Headers],0))="","",INDEX(DataInput[],CY$4*3-1,MATCH(TEXT($B9,0),DataInput[#Headers],0))*(INDEX(DataInput[],CY$4*3,MATCH(TEXT($B9,0),DataInput[#Headers],0)))^2*PI()/6))</f>
        <v>#N/A</v>
      </c>
      <c r="CZ9" s="15" t="e">
        <f>IF(INDEX(MouseList[],MATCH(CZ$2,MouseList[Mouse '#],0),MATCH(MouseList[[#Headers],[Exclude?]],MouseList[#Headers],0))=TRUE,"",IF(INDEX(DataInput[],CZ$2*3-1,MATCH(TEXT($B9,0),DataInput[#Headers],0))="","",INDEX(DataInput[],CZ$4*3-1,MATCH(TEXT($B9,0),DataInput[#Headers],0))*(INDEX(DataInput[],CZ$4*3,MATCH(TEXT($B9,0),DataInput[#Headers],0)))^2*PI()/6))</f>
        <v>#N/A</v>
      </c>
      <c r="DA9" s="15" t="e">
        <f>IF(INDEX(MouseList[],MATCH(DA$2,MouseList[Mouse '#],0),MATCH(MouseList[[#Headers],[Exclude?]],MouseList[#Headers],0))=TRUE,"",IF(INDEX(DataInput[],DA$2*3-1,MATCH(TEXT($B9,0),DataInput[#Headers],0))="","",INDEX(DataInput[],DA$4*3-1,MATCH(TEXT($B9,0),DataInput[#Headers],0))*(INDEX(DataInput[],DA$4*3,MATCH(TEXT($B9,0),DataInput[#Headers],0)))^2*PI()/6))</f>
        <v>#N/A</v>
      </c>
      <c r="DB9" s="15" t="e">
        <f>IF(INDEX(MouseList[],MATCH(DB$2,MouseList[Mouse '#],0),MATCH(MouseList[[#Headers],[Exclude?]],MouseList[#Headers],0))=TRUE,"",IF(INDEX(DataInput[],DB$2*3-1,MATCH(TEXT($B9,0),DataInput[#Headers],0))="","",INDEX(DataInput[],DB$4*3-1,MATCH(TEXT($B9,0),DataInput[#Headers],0))*(INDEX(DataInput[],DB$4*3,MATCH(TEXT($B9,0),DataInput[#Headers],0)))^2*PI()/6))</f>
        <v>#N/A</v>
      </c>
      <c r="DC9" s="15" t="e">
        <f>IF(INDEX(MouseList[],MATCH(DC$2,MouseList[Mouse '#],0),MATCH(MouseList[[#Headers],[Exclude?]],MouseList[#Headers],0))=TRUE,"",IF(INDEX(DataInput[],DC$2*3-1,MATCH(TEXT($B9,0),DataInput[#Headers],0))="","",INDEX(DataInput[],DC$4*3-1,MATCH(TEXT($B9,0),DataInput[#Headers],0))*(INDEX(DataInput[],DC$4*3,MATCH(TEXT($B9,0),DataInput[#Headers],0)))^2*PI()/6))</f>
        <v>#N/A</v>
      </c>
      <c r="DD9" s="15" t="e">
        <f>IF(INDEX(MouseList[],MATCH(DD$2,MouseList[Mouse '#],0),MATCH(MouseList[[#Headers],[Exclude?]],MouseList[#Headers],0))=TRUE,"",IF(INDEX(DataInput[],DD$2*3-1,MATCH(TEXT($B9,0),DataInput[#Headers],0))="","",INDEX(DataInput[],DD$4*3-1,MATCH(TEXT($B9,0),DataInput[#Headers],0))*(INDEX(DataInput[],DD$4*3,MATCH(TEXT($B9,0),DataInput[#Headers],0)))^2*PI()/6))</f>
        <v>#N/A</v>
      </c>
      <c r="DE9" s="15" t="e">
        <f>IF(INDEX(MouseList[],MATCH(DE$2,MouseList[Mouse '#],0),MATCH(MouseList[[#Headers],[Exclude?]],MouseList[#Headers],0))=TRUE,"",IF(INDEX(DataInput[],DE$2*3-1,MATCH(TEXT($B9,0),DataInput[#Headers],0))="","",INDEX(DataInput[],DE$4*3-1,MATCH(TEXT($B9,0),DataInput[#Headers],0))*(INDEX(DataInput[],DE$4*3,MATCH(TEXT($B9,0),DataInput[#Headers],0)))^2*PI()/6))</f>
        <v>#N/A</v>
      </c>
      <c r="DF9" s="15" t="e">
        <f>IF(INDEX(MouseList[],MATCH(DF$2,MouseList[Mouse '#],0),MATCH(MouseList[[#Headers],[Exclude?]],MouseList[#Headers],0))=TRUE,"",IF(INDEX(DataInput[],DF$2*3-1,MATCH(TEXT($B9,0),DataInput[#Headers],0))="","",INDEX(DataInput[],DF$4*3-1,MATCH(TEXT($B9,0),DataInput[#Headers],0))*(INDEX(DataInput[],DF$4*3,MATCH(TEXT($B9,0),DataInput[#Headers],0)))^2*PI()/6))</f>
        <v>#N/A</v>
      </c>
      <c r="DG9" s="15" t="e">
        <f>IF(INDEX(MouseList[],MATCH(DG$2,MouseList[Mouse '#],0),MATCH(MouseList[[#Headers],[Exclude?]],MouseList[#Headers],0))=TRUE,"",IF(INDEX(DataInput[],DG$2*3-1,MATCH(TEXT($B9,0),DataInput[#Headers],0))="","",INDEX(DataInput[],DG$4*3-1,MATCH(TEXT($B9,0),DataInput[#Headers],0))*(INDEX(DataInput[],DG$4*3,MATCH(TEXT($B9,0),DataInput[#Headers],0)))^2*PI()/6))</f>
        <v>#N/A</v>
      </c>
      <c r="DH9" s="15" t="e">
        <f>IF(INDEX(MouseList[],MATCH(DH$2,MouseList[Mouse '#],0),MATCH(MouseList[[#Headers],[Exclude?]],MouseList[#Headers],0))=TRUE,"",IF(INDEX(DataInput[],DH$2*3-1,MATCH(TEXT($B9,0),DataInput[#Headers],0))="","",INDEX(DataInput[],DH$4*3-1,MATCH(TEXT($B9,0),DataInput[#Headers],0))*(INDEX(DataInput[],DH$4*3,MATCH(TEXT($B9,0),DataInput[#Headers],0)))^2*PI()/6))</f>
        <v>#N/A</v>
      </c>
      <c r="DI9" s="15" t="e">
        <f>IF(INDEX(MouseList[],MATCH(DI$2,MouseList[Mouse '#],0),MATCH(MouseList[[#Headers],[Exclude?]],MouseList[#Headers],0))=TRUE,"",IF(INDEX(DataInput[],DI$2*3-1,MATCH(TEXT($B9,0),DataInput[#Headers],0))="","",INDEX(DataInput[],DI$4*3-1,MATCH(TEXT($B9,0),DataInput[#Headers],0))*(INDEX(DataInput[],DI$4*3,MATCH(TEXT($B9,0),DataInput[#Headers],0)))^2*PI()/6))</f>
        <v>#N/A</v>
      </c>
      <c r="DJ9" s="15" t="e">
        <f>IF(INDEX(MouseList[],MATCH(DJ$2,MouseList[Mouse '#],0),MATCH(MouseList[[#Headers],[Exclude?]],MouseList[#Headers],0))=TRUE,"",IF(INDEX(DataInput[],DJ$2*3-1,MATCH(TEXT($B9,0),DataInput[#Headers],0))="","",INDEX(DataInput[],DJ$4*3-1,MATCH(TEXT($B9,0),DataInput[#Headers],0))*(INDEX(DataInput[],DJ$4*3,MATCH(TEXT($B9,0),DataInput[#Headers],0)))^2*PI()/6))</f>
        <v>#N/A</v>
      </c>
      <c r="DK9" s="15" t="e">
        <f>IF(INDEX(MouseList[],MATCH(DK$2,MouseList[Mouse '#],0),MATCH(MouseList[[#Headers],[Exclude?]],MouseList[#Headers],0))=TRUE,"",IF(INDEX(DataInput[],DK$2*3-1,MATCH(TEXT($B9,0),DataInput[#Headers],0))="","",INDEX(DataInput[],DK$4*3-1,MATCH(TEXT($B9,0),DataInput[#Headers],0))*(INDEX(DataInput[],DK$4*3,MATCH(TEXT($B9,0),DataInput[#Headers],0)))^2*PI()/6))</f>
        <v>#N/A</v>
      </c>
      <c r="DL9" s="15" t="e">
        <f>IF(INDEX(MouseList[],MATCH(DL$2,MouseList[Mouse '#],0),MATCH(MouseList[[#Headers],[Exclude?]],MouseList[#Headers],0))=TRUE,"",IF(INDEX(DataInput[],DL$2*3-1,MATCH(TEXT($B9,0),DataInput[#Headers],0))="","",INDEX(DataInput[],DL$4*3-1,MATCH(TEXT($B9,0),DataInput[#Headers],0))*(INDEX(DataInput[],DL$4*3,MATCH(TEXT($B9,0),DataInput[#Headers],0)))^2*PI()/6))</f>
        <v>#N/A</v>
      </c>
      <c r="DM9" s="15" t="e">
        <f>IF(INDEX(MouseList[],MATCH(DM$2,MouseList[Mouse '#],0),MATCH(MouseList[[#Headers],[Exclude?]],MouseList[#Headers],0))=TRUE,"",IF(INDEX(DataInput[],DM$2*3-1,MATCH(TEXT($B9,0),DataInput[#Headers],0))="","",INDEX(DataInput[],DM$4*3-1,MATCH(TEXT($B9,0),DataInput[#Headers],0))*(INDEX(DataInput[],DM$4*3,MATCH(TEXT($B9,0),DataInput[#Headers],0)))^2*PI()/6))</f>
        <v>#N/A</v>
      </c>
      <c r="DN9" s="15" t="e">
        <f>IF(INDEX(MouseList[],MATCH(DN$2,MouseList[Mouse '#],0),MATCH(MouseList[[#Headers],[Exclude?]],MouseList[#Headers],0))=TRUE,"",IF(INDEX(DataInput[],DN$2*3-1,MATCH(TEXT($B9,0),DataInput[#Headers],0))="","",INDEX(DataInput[],DN$4*3-1,MATCH(TEXT($B9,0),DataInput[#Headers],0))*(INDEX(DataInput[],DN$4*3,MATCH(TEXT($B9,0),DataInput[#Headers],0)))^2*PI()/6))</f>
        <v>#N/A</v>
      </c>
      <c r="DO9" s="15" t="e">
        <f>IF(INDEX(MouseList[],MATCH(DO$2,MouseList[Mouse '#],0),MATCH(MouseList[[#Headers],[Exclude?]],MouseList[#Headers],0))=TRUE,"",IF(INDEX(DataInput[],DO$2*3-1,MATCH(TEXT($B9,0),DataInput[#Headers],0))="","",INDEX(DataInput[],DO$4*3-1,MATCH(TEXT($B9,0),DataInput[#Headers],0))*(INDEX(DataInput[],DO$4*3,MATCH(TEXT($B9,0),DataInput[#Headers],0)))^2*PI()/6))</f>
        <v>#N/A</v>
      </c>
      <c r="DP9" s="15" t="e">
        <f>IF(INDEX(MouseList[],MATCH(DP$2,MouseList[Mouse '#],0),MATCH(MouseList[[#Headers],[Exclude?]],MouseList[#Headers],0))=TRUE,"",IF(INDEX(DataInput[],DP$2*3-1,MATCH(TEXT($B9,0),DataInput[#Headers],0))="","",INDEX(DataInput[],DP$4*3-1,MATCH(TEXT($B9,0),DataInput[#Headers],0))*(INDEX(DataInput[],DP$4*3,MATCH(TEXT($B9,0),DataInput[#Headers],0)))^2*PI()/6))</f>
        <v>#N/A</v>
      </c>
      <c r="DQ9" s="15" t="e">
        <f>IF(INDEX(MouseList[],MATCH(DQ$2,MouseList[Mouse '#],0),MATCH(MouseList[[#Headers],[Exclude?]],MouseList[#Headers],0))=TRUE,"",IF(INDEX(DataInput[],DQ$2*3-1,MATCH(TEXT($B9,0),DataInput[#Headers],0))="","",INDEX(DataInput[],DQ$4*3-1,MATCH(TEXT($B9,0),DataInput[#Headers],0))*(INDEX(DataInput[],DQ$4*3,MATCH(TEXT($B9,0),DataInput[#Headers],0)))^2*PI()/6))</f>
        <v>#N/A</v>
      </c>
      <c r="DR9" s="15" t="e">
        <f>IF(INDEX(MouseList[],MATCH(DR$2,MouseList[Mouse '#],0),MATCH(MouseList[[#Headers],[Exclude?]],MouseList[#Headers],0))=TRUE,"",IF(INDEX(DataInput[],DR$2*3-1,MATCH(TEXT($B9,0),DataInput[#Headers],0))="","",INDEX(DataInput[],DR$4*3-1,MATCH(TEXT($B9,0),DataInput[#Headers],0))*(INDEX(DataInput[],DR$4*3,MATCH(TEXT($B9,0),DataInput[#Headers],0)))^2*PI()/6))</f>
        <v>#N/A</v>
      </c>
      <c r="DS9" s="15" t="e">
        <f>IF(INDEX(MouseList[],MATCH(DS$2,MouseList[Mouse '#],0),MATCH(MouseList[[#Headers],[Exclude?]],MouseList[#Headers],0))=TRUE,"",IF(INDEX(DataInput[],DS$2*3-1,MATCH(TEXT($B9,0),DataInput[#Headers],0))="","",INDEX(DataInput[],DS$4*3-1,MATCH(TEXT($B9,0),DataInput[#Headers],0))*(INDEX(DataInput[],DS$4*3,MATCH(TEXT($B9,0),DataInput[#Headers],0)))^2*PI()/6))</f>
        <v>#N/A</v>
      </c>
      <c r="DU9" s="14">
        <v>5</v>
      </c>
      <c r="DV9" s="14" t="str">
        <f>IFERROR(INDEX(MouseList[],MATCH(TV_after_Tx[[#This Row],[Sort '#]],MouseList[Sort '#],0),MATCH(TV_after_Tx[[#Headers],[Group]],MouseList[#Headers],0)),"")</f>
        <v/>
      </c>
      <c r="DW9" s="14" t="str">
        <f>IFERROR(INDEX(MouseList[],MATCH(TV_after_Tx[[#This Row],[Sort '#]],MouseList[Sort '#],0),MATCH(MouseList[[#Headers],[Mouse '#]],MouseList[#Headers],0)),"")</f>
        <v/>
      </c>
      <c r="DX9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9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9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9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9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9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9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9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9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9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9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9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9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9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9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9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9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9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9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9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9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9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9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9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9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9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9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9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9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9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9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9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9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9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9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9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9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9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9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9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9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9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9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9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9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9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10" spans="1:173">
      <c r="B10" s="14">
        <v>5</v>
      </c>
      <c r="C10" s="14">
        <f>INDEX('Data Input'!$J$1:$BF$3,2,MATCH(TEXT(TV[[#This Row],[Day '#]],0),DataInput[[#Headers],[Date of death]:[Necropsy]],0))</f>
        <v>9</v>
      </c>
      <c r="D10" s="15">
        <f>IF(INDEX(MouseList[],MATCH(D$2,MouseList[Mouse '#],0),MATCH(MouseList[[#Headers],[Exclude?]],MouseList[#Headers],0))=TRUE,"",IF(INDEX(DataInput[],D$2*3-1,MATCH(TEXT($B10,0),DataInput[#Headers],0))="","",INDEX(DataInput[],D$4*3-1,MATCH(TEXT($B10,0),DataInput[#Headers],0))*(INDEX(DataInput[],D$4*3,MATCH(TEXT($B10,0),DataInput[#Headers],0)))^2*PI()/6))</f>
        <v>7.3231687144459903</v>
      </c>
      <c r="E10" s="15">
        <f>IF(INDEX(MouseList[],MATCH(E$2,MouseList[Mouse '#],0),MATCH(MouseList[[#Headers],[Exclude?]],MouseList[#Headers],0))=TRUE,"",IF(INDEX(DataInput[],E$2*3-1,MATCH(TEXT($B10,0),DataInput[#Headers],0))="","",INDEX(DataInput[],E$4*3-1,MATCH(TEXT($B10,0),DataInput[#Headers],0))*(INDEX(DataInput[],E$4*3,MATCH(TEXT($B10,0),DataInput[#Headers],0)))^2*PI()/6))</f>
        <v>11.486448139687681</v>
      </c>
      <c r="F10" s="15">
        <f>IF(INDEX(MouseList[],MATCH(F$2,MouseList[Mouse '#],0),MATCH(MouseList[[#Headers],[Exclude?]],MouseList[#Headers],0))=TRUE,"",IF(INDEX(DataInput[],F$2*3-1,MATCH(TEXT($B10,0),DataInput[#Headers],0))="","",INDEX(DataInput[],F$4*3-1,MATCH(TEXT($B10,0),DataInput[#Headers],0))*(INDEX(DataInput[],F$4*3,MATCH(TEXT($B10,0),DataInput[#Headers],0)))^2*PI()/6))</f>
        <v>2.2520506937258431</v>
      </c>
      <c r="G10" s="15">
        <f>IF(INDEX(MouseList[],MATCH(G$2,MouseList[Mouse '#],0),MATCH(MouseList[[#Headers],[Exclude?]],MouseList[#Headers],0))=TRUE,"",IF(INDEX(DataInput[],G$2*3-1,MATCH(TEXT($B10,0),DataInput[#Headers],0))="","",INDEX(DataInput[],G$4*3-1,MATCH(TEXT($B10,0),DataInput[#Headers],0))*(INDEX(DataInput[],G$4*3,MATCH(TEXT($B10,0),DataInput[#Headers],0)))^2*PI()/6))</f>
        <v>8.9831250115460932</v>
      </c>
      <c r="H10" s="15">
        <f>IF(INDEX(MouseList[],MATCH(H$2,MouseList[Mouse '#],0),MATCH(MouseList[[#Headers],[Exclude?]],MouseList[#Headers],0))=TRUE,"",IF(INDEX(DataInput[],H$2*3-1,MATCH(TEXT($B10,0),DataInput[#Headers],0))="","",INDEX(DataInput[],H$4*3-1,MATCH(TEXT($B10,0),DataInput[#Headers],0))*(INDEX(DataInput[],H$4*3,MATCH(TEXT($B10,0),DataInput[#Headers],0)))^2*PI()/6))</f>
        <v>6.9477881858489541</v>
      </c>
      <c r="I10" s="15">
        <f>IF(INDEX(MouseList[],MATCH(I$2,MouseList[Mouse '#],0),MATCH(MouseList[[#Headers],[Exclude?]],MouseList[#Headers],0))=TRUE,"",IF(INDEX(DataInput[],I$2*3-1,MATCH(TEXT($B10,0),DataInput[#Headers],0))="","",INDEX(DataInput[],I$4*3-1,MATCH(TEXT($B10,0),DataInput[#Headers],0))*(INDEX(DataInput[],I$4*3,MATCH(TEXT($B10,0),DataInput[#Headers],0)))^2*PI()/6))</f>
        <v>10.727740423876357</v>
      </c>
      <c r="J10" s="15">
        <f>IF(INDEX(MouseList[],MATCH(J$2,MouseList[Mouse '#],0),MATCH(MouseList[[#Headers],[Exclude?]],MouseList[#Headers],0))=TRUE,"",IF(INDEX(DataInput[],J$2*3-1,MATCH(TEXT($B10,0),DataInput[#Headers],0))="","",INDEX(DataInput[],J$4*3-1,MATCH(TEXT($B10,0),DataInput[#Headers],0))*(INDEX(DataInput[],J$4*3,MATCH(TEXT($B10,0),DataInput[#Headers],0)))^2*PI()/6))</f>
        <v>0.43359214607295132</v>
      </c>
      <c r="K10" s="15">
        <f>IF(INDEX(MouseList[],MATCH(K$2,MouseList[Mouse '#],0),MATCH(MouseList[[#Headers],[Exclude?]],MouseList[#Headers],0))=TRUE,"",IF(INDEX(DataInput[],K$2*3-1,MATCH(TEXT($B10,0),DataInput[#Headers],0))="","",INDEX(DataInput[],K$4*3-1,MATCH(TEXT($B10,0),DataInput[#Headers],0))*(INDEX(DataInput[],K$4*3,MATCH(TEXT($B10,0),DataInput[#Headers],0)))^2*PI()/6))</f>
        <v>12.38755953809725</v>
      </c>
      <c r="L10" s="15">
        <f>IF(INDEX(MouseList[],MATCH(L$2,MouseList[Mouse '#],0),MATCH(MouseList[[#Headers],[Exclude?]],MouseList[#Headers],0))=TRUE,"",IF(INDEX(DataInput[],L$2*3-1,MATCH(TEXT($B10,0),DataInput[#Headers],0))="","",INDEX(DataInput[],L$4*3-1,MATCH(TEXT($B10,0),DataInput[#Headers],0))*(INDEX(DataInput[],L$4*3,MATCH(TEXT($B10,0),DataInput[#Headers],0)))^2*PI()/6))</f>
        <v>9.3424996491718613</v>
      </c>
      <c r="M10" s="15" t="str">
        <f>IF(INDEX(MouseList[],MATCH(M$2,MouseList[Mouse '#],0),MATCH(MouseList[[#Headers],[Exclude?]],MouseList[#Headers],0))=TRUE,"",IF(INDEX(DataInput[],M$2*3-1,MATCH(TEXT($B10,0),DataInput[#Headers],0))="","",INDEX(DataInput[],M$4*3-1,MATCH(TEXT($B10,0),DataInput[#Headers],0))*(INDEX(DataInput[],M$4*3,MATCH(TEXT($B10,0),DataInput[#Headers],0)))^2*PI()/6))</f>
        <v/>
      </c>
      <c r="N10" s="15">
        <f>IF(INDEX(MouseList[],MATCH(N$2,MouseList[Mouse '#],0),MATCH(MouseList[[#Headers],[Exclude?]],MouseList[#Headers],0))=TRUE,"",IF(INDEX(DataInput[],N$2*3-1,MATCH(TEXT($B10,0),DataInput[#Headers],0))="","",INDEX(DataInput[],N$4*3-1,MATCH(TEXT($B10,0),DataInput[#Headers],0))*(INDEX(DataInput[],N$4*3,MATCH(TEXT($B10,0),DataInput[#Headers],0)))^2*PI()/6))</f>
        <v>5.66715197453349</v>
      </c>
      <c r="O10" s="15">
        <f>IF(INDEX(MouseList[],MATCH(O$2,MouseList[Mouse '#],0),MATCH(MouseList[[#Headers],[Exclude?]],MouseList[#Headers],0))=TRUE,"",IF(INDEX(DataInput[],O$2*3-1,MATCH(TEXT($B10,0),DataInput[#Headers],0))="","",INDEX(DataInput[],O$4*3-1,MATCH(TEXT($B10,0),DataInput[#Headers],0))*(INDEX(DataInput[],O$4*3,MATCH(TEXT($B10,0),DataInput[#Headers],0)))^2*PI()/6))</f>
        <v>7.5588085838174726</v>
      </c>
      <c r="P10" s="15">
        <f>IF(INDEX(MouseList[],MATCH(P$2,MouseList[Mouse '#],0),MATCH(MouseList[[#Headers],[Exclude?]],MouseList[#Headers],0))=TRUE,"",IF(INDEX(DataInput[],P$2*3-1,MATCH(TEXT($B10,0),DataInput[#Headers],0))="","",INDEX(DataInput[],P$4*3-1,MATCH(TEXT($B10,0),DataInput[#Headers],0))*(INDEX(DataInput[],P$4*3,MATCH(TEXT($B10,0),DataInput[#Headers],0)))^2*PI()/6))</f>
        <v>7.5773120409483434</v>
      </c>
      <c r="Q10" s="15">
        <f>IF(INDEX(MouseList[],MATCH(Q$2,MouseList[Mouse '#],0),MATCH(MouseList[[#Headers],[Exclude?]],MouseList[#Headers],0))=TRUE,"",IF(INDEX(DataInput[],Q$2*3-1,MATCH(TEXT($B10,0),DataInput[#Headers],0))="","",INDEX(DataInput[],Q$4*3-1,MATCH(TEXT($B10,0),DataInput[#Headers],0))*(INDEX(DataInput[],Q$4*3,MATCH(TEXT($B10,0),DataInput[#Headers],0)))^2*PI()/6))</f>
        <v>9.1689601653826678</v>
      </c>
      <c r="R10" s="15">
        <f>IF(INDEX(MouseList[],MATCH(R$2,MouseList[Mouse '#],0),MATCH(MouseList[[#Headers],[Exclude?]],MouseList[#Headers],0))=TRUE,"",IF(INDEX(DataInput[],R$2*3-1,MATCH(TEXT($B10,0),DataInput[#Headers],0))="","",INDEX(DataInput[],R$4*3-1,MATCH(TEXT($B10,0),DataInput[#Headers],0))*(INDEX(DataInput[],R$4*3,MATCH(TEXT($B10,0),DataInput[#Headers],0)))^2*PI()/6))</f>
        <v>6.9462367626768584</v>
      </c>
      <c r="S10" s="15">
        <f>IF(INDEX(MouseList[],MATCH(S$2,MouseList[Mouse '#],0),MATCH(MouseList[[#Headers],[Exclude?]],MouseList[#Headers],0))=TRUE,"",IF(INDEX(DataInput[],S$2*3-1,MATCH(TEXT($B10,0),DataInput[#Headers],0))="","",INDEX(DataInput[],S$4*3-1,MATCH(TEXT($B10,0),DataInput[#Headers],0))*(INDEX(DataInput[],S$4*3,MATCH(TEXT($B10,0),DataInput[#Headers],0)))^2*PI()/6))</f>
        <v>7.2215664664362427</v>
      </c>
      <c r="T10" s="15">
        <f>IF(INDEX(MouseList[],MATCH(T$2,MouseList[Mouse '#],0),MATCH(MouseList[[#Headers],[Exclude?]],MouseList[#Headers],0))=TRUE,"",IF(INDEX(DataInput[],T$2*3-1,MATCH(TEXT($B10,0),DataInput[#Headers],0))="","",INDEX(DataInput[],T$4*3-1,MATCH(TEXT($B10,0),DataInput[#Headers],0))*(INDEX(DataInput[],T$4*3,MATCH(TEXT($B10,0),DataInput[#Headers],0)))^2*PI()/6))</f>
        <v>6.8183262941871732</v>
      </c>
      <c r="U10" s="15">
        <f>IF(INDEX(MouseList[],MATCH(U$2,MouseList[Mouse '#],0),MATCH(MouseList[[#Headers],[Exclude?]],MouseList[#Headers],0))=TRUE,"",IF(INDEX(DataInput[],U$2*3-1,MATCH(TEXT($B10,0),DataInput[#Headers],0))="","",INDEX(DataInput[],U$4*3-1,MATCH(TEXT($B10,0),DataInput[#Headers],0))*(INDEX(DataInput[],U$4*3,MATCH(TEXT($B10,0),DataInput[#Headers],0)))^2*PI()/6))</f>
        <v>7.85093795429193</v>
      </c>
      <c r="V10" s="15">
        <f>IF(INDEX(MouseList[],MATCH(V$2,MouseList[Mouse '#],0),MATCH(MouseList[[#Headers],[Exclude?]],MouseList[#Headers],0))=TRUE,"",IF(INDEX(DataInput[],V$2*3-1,MATCH(TEXT($B10,0),DataInput[#Headers],0))="","",INDEX(DataInput[],V$4*3-1,MATCH(TEXT($B10,0),DataInput[#Headers],0))*(INDEX(DataInput[],V$4*3,MATCH(TEXT($B10,0),DataInput[#Headers],0)))^2*PI()/6))</f>
        <v>6.0256919957109583</v>
      </c>
      <c r="W10" s="15">
        <f>IF(INDEX(MouseList[],MATCH(W$2,MouseList[Mouse '#],0),MATCH(MouseList[[#Headers],[Exclude?]],MouseList[#Headers],0))=TRUE,"",IF(INDEX(DataInput[],W$2*3-1,MATCH(TEXT($B10,0),DataInput[#Headers],0))="","",INDEX(DataInput[],W$4*3-1,MATCH(TEXT($B10,0),DataInput[#Headers],0))*(INDEX(DataInput[],W$4*3,MATCH(TEXT($B10,0),DataInput[#Headers],0)))^2*PI()/6))</f>
        <v>10.264770721300911</v>
      </c>
      <c r="X10" s="15">
        <f>IF(INDEX(MouseList[],MATCH(X$2,MouseList[Mouse '#],0),MATCH(MouseList[[#Headers],[Exclude?]],MouseList[#Headers],0))=TRUE,"",IF(INDEX(DataInput[],X$2*3-1,MATCH(TEXT($B10,0),DataInput[#Headers],0))="","",INDEX(DataInput[],X$4*3-1,MATCH(TEXT($B10,0),DataInput[#Headers],0))*(INDEX(DataInput[],X$4*3,MATCH(TEXT($B10,0),DataInput[#Headers],0)))^2*PI()/6))</f>
        <v>8.7183667670660352</v>
      </c>
      <c r="Y10" s="15">
        <f>IF(INDEX(MouseList[],MATCH(Y$2,MouseList[Mouse '#],0),MATCH(MouseList[[#Headers],[Exclude?]],MouseList[#Headers],0))=TRUE,"",IF(INDEX(DataInput[],Y$2*3-1,MATCH(TEXT($B10,0),DataInput[#Headers],0))="","",INDEX(DataInput[],Y$4*3-1,MATCH(TEXT($B10,0),DataInput[#Headers],0))*(INDEX(DataInput[],Y$4*3,MATCH(TEXT($B10,0),DataInput[#Headers],0)))^2*PI()/6))</f>
        <v>11.780972450961725</v>
      </c>
      <c r="Z10" s="15">
        <f>IF(INDEX(MouseList[],MATCH(Z$2,MouseList[Mouse '#],0),MATCH(MouseList[[#Headers],[Exclude?]],MouseList[#Headers],0))=TRUE,"",IF(INDEX(DataInput[],Z$2*3-1,MATCH(TEXT($B10,0),DataInput[#Headers],0))="","",INDEX(DataInput[],Z$4*3-1,MATCH(TEXT($B10,0),DataInput[#Headers],0))*(INDEX(DataInput[],Z$4*3,MATCH(TEXT($B10,0),DataInput[#Headers],0)))^2*PI()/6))</f>
        <v>12.003472609059569</v>
      </c>
      <c r="AA10" s="15">
        <f>IF(INDEX(MouseList[],MATCH(AA$2,MouseList[Mouse '#],0),MATCH(MouseList[[#Headers],[Exclude?]],MouseList[#Headers],0))=TRUE,"",IF(INDEX(DataInput[],AA$2*3-1,MATCH(TEXT($B10,0),DataInput[#Headers],0))="","",INDEX(DataInput[],AA$4*3-1,MATCH(TEXT($B10,0),DataInput[#Headers],0))*(INDEX(DataInput[],AA$4*3,MATCH(TEXT($B10,0),DataInput[#Headers],0)))^2*PI()/6))</f>
        <v>9.5417724419853887</v>
      </c>
      <c r="AB10" s="15">
        <f>IF(INDEX(MouseList[],MATCH(AB$2,MouseList[Mouse '#],0),MATCH(MouseList[[#Headers],[Exclude?]],MouseList[#Headers],0))=TRUE,"",IF(INDEX(DataInput[],AB$2*3-1,MATCH(TEXT($B10,0),DataInput[#Headers],0))="","",INDEX(DataInput[],AB$4*3-1,MATCH(TEXT($B10,0),DataInput[#Headers],0))*(INDEX(DataInput[],AB$4*3,MATCH(TEXT($B10,0),DataInput[#Headers],0)))^2*PI()/6))</f>
        <v>6.9272118011654946</v>
      </c>
      <c r="AC10" s="15">
        <f>IF(INDEX(MouseList[],MATCH(AC$2,MouseList[Mouse '#],0),MATCH(MouseList[[#Headers],[Exclude?]],MouseList[#Headers],0))=TRUE,"",IF(INDEX(DataInput[],AC$2*3-1,MATCH(TEXT($B10,0),DataInput[#Headers],0))="","",INDEX(DataInput[],AC$4*3-1,MATCH(TEXT($B10,0),DataInput[#Headers],0))*(INDEX(DataInput[],AC$4*3,MATCH(TEXT($B10,0),DataInput[#Headers],0)))^2*PI()/6))</f>
        <v>13.106833459321942</v>
      </c>
      <c r="AD10" s="15">
        <f>IF(INDEX(MouseList[],MATCH(AD$2,MouseList[Mouse '#],0),MATCH(MouseList[[#Headers],[Exclude?]],MouseList[#Headers],0))=TRUE,"",IF(INDEX(DataInput[],AD$2*3-1,MATCH(TEXT($B10,0),DataInput[#Headers],0))="","",INDEX(DataInput[],AD$4*3-1,MATCH(TEXT($B10,0),DataInput[#Headers],0))*(INDEX(DataInput[],AD$4*3,MATCH(TEXT($B10,0),DataInput[#Headers],0)))^2*PI()/6))</f>
        <v>12.931205863615657</v>
      </c>
      <c r="AE10" s="15">
        <f>IF(INDEX(MouseList[],MATCH(AE$2,MouseList[Mouse '#],0),MATCH(MouseList[[#Headers],[Exclude?]],MouseList[#Headers],0))=TRUE,"",IF(INDEX(DataInput[],AE$2*3-1,MATCH(TEXT($B10,0),DataInput[#Headers],0))="","",INDEX(DataInput[],AE$4*3-1,MATCH(TEXT($B10,0),DataInput[#Headers],0))*(INDEX(DataInput[],AE$4*3,MATCH(TEXT($B10,0),DataInput[#Headers],0)))^2*PI()/6))</f>
        <v>7.41030706987861</v>
      </c>
      <c r="AF10" s="15">
        <f>IF(INDEX(MouseList[],MATCH(AF$2,MouseList[Mouse '#],0),MATCH(MouseList[[#Headers],[Exclude?]],MouseList[#Headers],0))=TRUE,"",IF(INDEX(DataInput[],AF$2*3-1,MATCH(TEXT($B10,0),DataInput[#Headers],0))="","",INDEX(DataInput[],AF$4*3-1,MATCH(TEXT($B10,0),DataInput[#Headers],0))*(INDEX(DataInput[],AF$4*3,MATCH(TEXT($B10,0),DataInput[#Headers],0)))^2*PI()/6))</f>
        <v>11.153508433445539</v>
      </c>
      <c r="AG10" s="15">
        <f>IF(INDEX(MouseList[],MATCH(AG$2,MouseList[Mouse '#],0),MATCH(MouseList[[#Headers],[Exclude?]],MouseList[#Headers],0))=TRUE,"",IF(INDEX(DataInput[],AG$2*3-1,MATCH(TEXT($B10,0),DataInput[#Headers],0))="","",INDEX(DataInput[],AG$4*3-1,MATCH(TEXT($B10,0),DataInput[#Headers],0))*(INDEX(DataInput[],AG$4*3,MATCH(TEXT($B10,0),DataInput[#Headers],0)))^2*PI()/6))</f>
        <v>11.172207192919709</v>
      </c>
      <c r="AH10" s="15">
        <f>IF(INDEX(MouseList[],MATCH(AH$2,MouseList[Mouse '#],0),MATCH(MouseList[[#Headers],[Exclude?]],MouseList[#Headers],0))=TRUE,"",IF(INDEX(DataInput[],AH$2*3-1,MATCH(TEXT($B10,0),DataInput[#Headers],0))="","",INDEX(DataInput[],AH$4*3-1,MATCH(TEXT($B10,0),DataInput[#Headers],0))*(INDEX(DataInput[],AH$4*3,MATCH(TEXT($B10,0),DataInput[#Headers],0)))^2*PI()/6))</f>
        <v>8.9250076418497848</v>
      </c>
      <c r="AI10" s="15">
        <f>IF(INDEX(MouseList[],MATCH(AI$2,MouseList[Mouse '#],0),MATCH(MouseList[[#Headers],[Exclude?]],MouseList[#Headers],0))=TRUE,"",IF(INDEX(DataInput[],AI$2*3-1,MATCH(TEXT($B10,0),DataInput[#Headers],0))="","",INDEX(DataInput[],AI$4*3-1,MATCH(TEXT($B10,0),DataInput[#Headers],0))*(INDEX(DataInput[],AI$4*3,MATCH(TEXT($B10,0),DataInput[#Headers],0)))^2*PI()/6))</f>
        <v>6.4522071807329224</v>
      </c>
      <c r="AJ10" s="15">
        <f>IF(INDEX(MouseList[],MATCH(AJ$2,MouseList[Mouse '#],0),MATCH(MouseList[[#Headers],[Exclude?]],MouseList[#Headers],0))=TRUE,"",IF(INDEX(DataInput[],AJ$2*3-1,MATCH(TEXT($B10,0),DataInput[#Headers],0))="","",INDEX(DataInput[],AJ$4*3-1,MATCH(TEXT($B10,0),DataInput[#Headers],0))*(INDEX(DataInput[],AJ$4*3,MATCH(TEXT($B10,0),DataInput[#Headers],0)))^2*PI()/6))</f>
        <v>10.159476054725646</v>
      </c>
      <c r="AK10" s="15">
        <f>IF(INDEX(MouseList[],MATCH(AK$2,MouseList[Mouse '#],0),MATCH(MouseList[[#Headers],[Exclude?]],MouseList[#Headers],0))=TRUE,"",IF(INDEX(DataInput[],AK$2*3-1,MATCH(TEXT($B10,0),DataInput[#Headers],0))="","",INDEX(DataInput[],AK$4*3-1,MATCH(TEXT($B10,0),DataInput[#Headers],0))*(INDEX(DataInput[],AK$4*3,MATCH(TEXT($B10,0),DataInput[#Headers],0)))^2*PI()/6))</f>
        <v>6.6232758019000704</v>
      </c>
      <c r="AL10" s="15">
        <f>IF(INDEX(MouseList[],MATCH(AL$2,MouseList[Mouse '#],0),MATCH(MouseList[[#Headers],[Exclude?]],MouseList[#Headers],0))=TRUE,"",IF(INDEX(DataInput[],AL$2*3-1,MATCH(TEXT($B10,0),DataInput[#Headers],0))="","",INDEX(DataInput[],AL$4*3-1,MATCH(TEXT($B10,0),DataInput[#Headers],0))*(INDEX(DataInput[],AL$4*3,MATCH(TEXT($B10,0),DataInput[#Headers],0)))^2*PI()/6))</f>
        <v>5.0688717819728302</v>
      </c>
      <c r="AM10" s="15">
        <f>IF(INDEX(MouseList[],MATCH(AM$2,MouseList[Mouse '#],0),MATCH(MouseList[[#Headers],[Exclude?]],MouseList[#Headers],0))=TRUE,"",IF(INDEX(DataInput[],AM$2*3-1,MATCH(TEXT($B10,0),DataInput[#Headers],0))="","",INDEX(DataInput[],AM$4*3-1,MATCH(TEXT($B10,0),DataInput[#Headers],0))*(INDEX(DataInput[],AM$4*3,MATCH(TEXT($B10,0),DataInput[#Headers],0)))^2*PI()/6))</f>
        <v>11.199388252558569</v>
      </c>
      <c r="AN10" s="15">
        <f>IF(INDEX(MouseList[],MATCH(AN$2,MouseList[Mouse '#],0),MATCH(MouseList[[#Headers],[Exclude?]],MouseList[#Headers],0))=TRUE,"",IF(INDEX(DataInput[],AN$2*3-1,MATCH(TEXT($B10,0),DataInput[#Headers],0))="","",INDEX(DataInput[],AN$4*3-1,MATCH(TEXT($B10,0),DataInput[#Headers],0))*(INDEX(DataInput[],AN$4*3,MATCH(TEXT($B10,0),DataInput[#Headers],0)))^2*PI()/6))</f>
        <v>11.770718292540408</v>
      </c>
      <c r="AO10" s="15">
        <f>IF(INDEX(MouseList[],MATCH(AO$2,MouseList[Mouse '#],0),MATCH(MouseList[[#Headers],[Exclude?]],MouseList[#Headers],0))=TRUE,"",IF(INDEX(DataInput[],AO$2*3-1,MATCH(TEXT($B10,0),DataInput[#Headers],0))="","",INDEX(DataInput[],AO$4*3-1,MATCH(TEXT($B10,0),DataInput[#Headers],0))*(INDEX(DataInput[],AO$4*3,MATCH(TEXT($B10,0),DataInput[#Headers],0)))^2*PI()/6))</f>
        <v>9.031764719805297</v>
      </c>
      <c r="AP10" s="15">
        <f>IF(INDEX(MouseList[],MATCH(AP$2,MouseList[Mouse '#],0),MATCH(MouseList[[#Headers],[Exclude?]],MouseList[#Headers],0))=TRUE,"",IF(INDEX(DataInput[],AP$2*3-1,MATCH(TEXT($B10,0),DataInput[#Headers],0))="","",INDEX(DataInput[],AP$4*3-1,MATCH(TEXT($B10,0),DataInput[#Headers],0))*(INDEX(DataInput[],AP$4*3,MATCH(TEXT($B10,0),DataInput[#Headers],0)))^2*PI()/6))</f>
        <v>10.152515856201617</v>
      </c>
      <c r="AQ10" s="15">
        <f>IF(INDEX(MouseList[],MATCH(AQ$2,MouseList[Mouse '#],0),MATCH(MouseList[[#Headers],[Exclude?]],MouseList[#Headers],0))=TRUE,"",IF(INDEX(DataInput[],AQ$2*3-1,MATCH(TEXT($B10,0),DataInput[#Headers],0))="","",INDEX(DataInput[],AQ$4*3-1,MATCH(TEXT($B10,0),DataInput[#Headers],0))*(INDEX(DataInput[],AQ$4*3,MATCH(TEXT($B10,0),DataInput[#Headers],0)))^2*PI()/6))</f>
        <v>2.4754744800638417</v>
      </c>
      <c r="AR10" s="15">
        <f>IF(INDEX(MouseList[],MATCH(AR$2,MouseList[Mouse '#],0),MATCH(MouseList[[#Headers],[Exclude?]],MouseList[#Headers],0))=TRUE,"",IF(INDEX(DataInput[],AR$2*3-1,MATCH(TEXT($B10,0),DataInput[#Headers],0))="","",INDEX(DataInput[],AR$4*3-1,MATCH(TEXT($B10,0),DataInput[#Headers],0))*(INDEX(DataInput[],AR$4*3,MATCH(TEXT($B10,0),DataInput[#Headers],0)))^2*PI()/6))</f>
        <v>6.2376322137025335</v>
      </c>
      <c r="AS10" s="15">
        <f>IF(INDEX(MouseList[],MATCH(AS$2,MouseList[Mouse '#],0),MATCH(MouseList[[#Headers],[Exclude?]],MouseList[#Headers],0))=TRUE,"",IF(INDEX(DataInput[],AS$2*3-1,MATCH(TEXT($B10,0),DataInput[#Headers],0))="","",INDEX(DataInput[],AS$4*3-1,MATCH(TEXT($B10,0),DataInput[#Headers],0))*(INDEX(DataInput[],AS$4*3,MATCH(TEXT($B10,0),DataInput[#Headers],0)))^2*PI()/6))</f>
        <v>5.1294285983646519</v>
      </c>
      <c r="AT10" s="15" t="str">
        <f>IF(INDEX(MouseList[],MATCH(AT$2,MouseList[Mouse '#],0),MATCH(MouseList[[#Headers],[Exclude?]],MouseList[#Headers],0))=TRUE,"",IF(INDEX(DataInput[],AT$2*3-1,MATCH(TEXT($B10,0),DataInput[#Headers],0))="","",INDEX(DataInput[],AT$4*3-1,MATCH(TEXT($B10,0),DataInput[#Headers],0))*(INDEX(DataInput[],AT$4*3,MATCH(TEXT($B10,0),DataInput[#Headers],0)))^2*PI()/6))</f>
        <v/>
      </c>
      <c r="AU10" s="15">
        <f>IF(INDEX(MouseList[],MATCH(AU$2,MouseList[Mouse '#],0),MATCH(MouseList[[#Headers],[Exclude?]],MouseList[#Headers],0))=TRUE,"",IF(INDEX(DataInput[],AU$2*3-1,MATCH(TEXT($B10,0),DataInput[#Headers],0))="","",INDEX(DataInput[],AU$4*3-1,MATCH(TEXT($B10,0),DataInput[#Headers],0))*(INDEX(DataInput[],AU$4*3,MATCH(TEXT($B10,0),DataInput[#Headers],0)))^2*PI()/6))</f>
        <v>7.9646677971420843</v>
      </c>
      <c r="AV10" s="15">
        <f>IF(INDEX(MouseList[],MATCH(AV$2,MouseList[Mouse '#],0),MATCH(MouseList[[#Headers],[Exclude?]],MouseList[#Headers],0))=TRUE,"",IF(INDEX(DataInput[],AV$2*3-1,MATCH(TEXT($B10,0),DataInput[#Headers],0))="","",INDEX(DataInput[],AV$4*3-1,MATCH(TEXT($B10,0),DataInput[#Headers],0))*(INDEX(DataInput[],AV$4*3,MATCH(TEXT($B10,0),DataInput[#Headers],0)))^2*PI()/6))</f>
        <v>10.84309394652964</v>
      </c>
      <c r="AW10" s="15">
        <f>IF(INDEX(MouseList[],MATCH(AW$2,MouseList[Mouse '#],0),MATCH(MouseList[[#Headers],[Exclude?]],MouseList[#Headers],0))=TRUE,"",IF(INDEX(DataInput[],AW$2*3-1,MATCH(TEXT($B10,0),DataInput[#Headers],0))="","",INDEX(DataInput[],AW$4*3-1,MATCH(TEXT($B10,0),DataInput[#Headers],0))*(INDEX(DataInput[],AW$4*3,MATCH(TEXT($B10,0),DataInput[#Headers],0)))^2*PI()/6))</f>
        <v>9.9136883174842918</v>
      </c>
      <c r="AX10" s="15">
        <f>IF(INDEX(MouseList[],MATCH(AX$2,MouseList[Mouse '#],0),MATCH(MouseList[[#Headers],[Exclude?]],MouseList[#Headers],0))=TRUE,"",IF(INDEX(DataInput[],AX$2*3-1,MATCH(TEXT($B10,0),DataInput[#Headers],0))="","",INDEX(DataInput[],AX$4*3-1,MATCH(TEXT($B10,0),DataInput[#Headers],0))*(INDEX(DataInput[],AX$4*3,MATCH(TEXT($B10,0),DataInput[#Headers],0)))^2*PI()/6))</f>
        <v>9.3597501344327245</v>
      </c>
      <c r="AY10" s="15">
        <f>IF(INDEX(MouseList[],MATCH(AY$2,MouseList[Mouse '#],0),MATCH(MouseList[[#Headers],[Exclude?]],MouseList[#Headers],0))=TRUE,"",IF(INDEX(DataInput[],AY$2*3-1,MATCH(TEXT($B10,0),DataInput[#Headers],0))="","",INDEX(DataInput[],AY$4*3-1,MATCH(TEXT($B10,0),DataInput[#Headers],0))*(INDEX(DataInput[],AY$4*3,MATCH(TEXT($B10,0),DataInput[#Headers],0)))^2*PI()/6))</f>
        <v>7.5485685625630978</v>
      </c>
      <c r="AZ10" s="15">
        <f>IF(INDEX(MouseList[],MATCH(AZ$2,MouseList[Mouse '#],0),MATCH(MouseList[[#Headers],[Exclude?]],MouseList[#Headers],0))=TRUE,"",IF(INDEX(DataInput[],AZ$2*3-1,MATCH(TEXT($B10,0),DataInput[#Headers],0))="","",INDEX(DataInput[],AZ$4*3-1,MATCH(TEXT($B10,0),DataInput[#Headers],0))*(INDEX(DataInput[],AZ$4*3,MATCH(TEXT($B10,0),DataInput[#Headers],0)))^2*PI()/6))</f>
        <v>10.585910605536165</v>
      </c>
      <c r="BA10" s="15">
        <f>IF(INDEX(MouseList[],MATCH(BA$2,MouseList[Mouse '#],0),MATCH(MouseList[[#Headers],[Exclude?]],MouseList[#Headers],0))=TRUE,"",IF(INDEX(DataInput[],BA$2*3-1,MATCH(TEXT($B10,0),DataInput[#Headers],0))="","",INDEX(DataInput[],BA$4*3-1,MATCH(TEXT($B10,0),DataInput[#Headers],0))*(INDEX(DataInput[],BA$4*3,MATCH(TEXT($B10,0),DataInput[#Headers],0)))^2*PI()/6))</f>
        <v>9.490793294396811</v>
      </c>
      <c r="BB10" s="15">
        <f>IF(INDEX(MouseList[],MATCH(BB$2,MouseList[Mouse '#],0),MATCH(MouseList[[#Headers],[Exclude?]],MouseList[#Headers],0))=TRUE,"",IF(INDEX(DataInput[],BB$2*3-1,MATCH(TEXT($B10,0),DataInput[#Headers],0))="","",INDEX(DataInput[],BB$4*3-1,MATCH(TEXT($B10,0),DataInput[#Headers],0))*(INDEX(DataInput[],BB$4*3,MATCH(TEXT($B10,0),DataInput[#Headers],0)))^2*PI()/6))</f>
        <v>7.9532303054879163</v>
      </c>
      <c r="BC10" s="15">
        <f>IF(INDEX(MouseList[],MATCH(BC$2,MouseList[Mouse '#],0),MATCH(MouseList[[#Headers],[Exclude?]],MouseList[#Headers],0))=TRUE,"",IF(INDEX(DataInput[],BC$2*3-1,MATCH(TEXT($B10,0),DataInput[#Headers],0))="","",INDEX(DataInput[],BC$4*3-1,MATCH(TEXT($B10,0),DataInput[#Headers],0))*(INDEX(DataInput[],BC$4*3,MATCH(TEXT($B10,0),DataInput[#Headers],0)))^2*PI()/6))</f>
        <v>3.2084122349365458</v>
      </c>
      <c r="BD10" s="15">
        <f>IF(INDEX(MouseList[],MATCH(BD$2,MouseList[Mouse '#],0),MATCH(MouseList[[#Headers],[Exclude?]],MouseList[#Headers],0))=TRUE,"",IF(INDEX(DataInput[],BD$2*3-1,MATCH(TEXT($B10,0),DataInput[#Headers],0))="","",INDEX(DataInput[],BD$4*3-1,MATCH(TEXT($B10,0),DataInput[#Headers],0))*(INDEX(DataInput[],BD$4*3,MATCH(TEXT($B10,0),DataInput[#Headers],0)))^2*PI()/6))</f>
        <v>8.7157330652247769</v>
      </c>
      <c r="BE10" s="15">
        <f>IF(INDEX(MouseList[],MATCH(BE$2,MouseList[Mouse '#],0),MATCH(MouseList[[#Headers],[Exclude?]],MouseList[#Headers],0))=TRUE,"",IF(INDEX(DataInput[],BE$2*3-1,MATCH(TEXT($B10,0),DataInput[#Headers],0))="","",INDEX(DataInput[],BE$4*3-1,MATCH(TEXT($B10,0),DataInput[#Headers],0))*(INDEX(DataInput[],BE$4*3,MATCH(TEXT($B10,0),DataInput[#Headers],0)))^2*PI()/6))</f>
        <v>14.772126798741718</v>
      </c>
      <c r="BF10" s="15">
        <f>IF(INDEX(MouseList[],MATCH(BF$2,MouseList[Mouse '#],0),MATCH(MouseList[[#Headers],[Exclude?]],MouseList[#Headers],0))=TRUE,"",IF(INDEX(DataInput[],BF$2*3-1,MATCH(TEXT($B10,0),DataInput[#Headers],0))="","",INDEX(DataInput[],BF$4*3-1,MATCH(TEXT($B10,0),DataInput[#Headers],0))*(INDEX(DataInput[],BF$4*3,MATCH(TEXT($B10,0),DataInput[#Headers],0)))^2*PI()/6))</f>
        <v>9.731397403759745</v>
      </c>
      <c r="BG10" s="15">
        <f>IF(INDEX(MouseList[],MATCH(BG$2,MouseList[Mouse '#],0),MATCH(MouseList[[#Headers],[Exclude?]],MouseList[#Headers],0))=TRUE,"",IF(INDEX(DataInput[],BG$2*3-1,MATCH(TEXT($B10,0),DataInput[#Headers],0))="","",INDEX(DataInput[],BG$4*3-1,MATCH(TEXT($B10,0),DataInput[#Headers],0))*(INDEX(DataInput[],BG$4*3,MATCH(TEXT($B10,0),DataInput[#Headers],0)))^2*PI()/6))</f>
        <v>12.601983708680267</v>
      </c>
      <c r="BH10" s="15">
        <f>IF(INDEX(MouseList[],MATCH(BH$2,MouseList[Mouse '#],0),MATCH(MouseList[[#Headers],[Exclude?]],MouseList[#Headers],0))=TRUE,"",IF(INDEX(DataInput[],BH$2*3-1,MATCH(TEXT($B10,0),DataInput[#Headers],0))="","",INDEX(DataInput[],BH$4*3-1,MATCH(TEXT($B10,0),DataInput[#Headers],0))*(INDEX(DataInput[],BH$4*3,MATCH(TEXT($B10,0),DataInput[#Headers],0)))^2*PI()/6))</f>
        <v>10.126942768402619</v>
      </c>
      <c r="BI10" s="15">
        <f>IF(INDEX(MouseList[],MATCH(BI$2,MouseList[Mouse '#],0),MATCH(MouseList[[#Headers],[Exclude?]],MouseList[#Headers],0))=TRUE,"",IF(INDEX(DataInput[],BI$2*3-1,MATCH(TEXT($B10,0),DataInput[#Headers],0))="","",INDEX(DataInput[],BI$4*3-1,MATCH(TEXT($B10,0),DataInput[#Headers],0))*(INDEX(DataInput[],BI$4*3,MATCH(TEXT($B10,0),DataInput[#Headers],0)))^2*PI()/6))</f>
        <v>8.7372215589753299</v>
      </c>
      <c r="BJ10" s="15">
        <f>IF(INDEX(MouseList[],MATCH(BJ$2,MouseList[Mouse '#],0),MATCH(MouseList[[#Headers],[Exclude?]],MouseList[#Headers],0))=TRUE,"",IF(INDEX(DataInput[],BJ$2*3-1,MATCH(TEXT($B10,0),DataInput[#Headers],0))="","",INDEX(DataInput[],BJ$4*3-1,MATCH(TEXT($B10,0),DataInput[#Headers],0))*(INDEX(DataInput[],BJ$4*3,MATCH(TEXT($B10,0),DataInput[#Headers],0)))^2*PI()/6))</f>
        <v>3.7438757587899016</v>
      </c>
      <c r="BK10" s="15">
        <f>IF(INDEX(MouseList[],MATCH(BK$2,MouseList[Mouse '#],0),MATCH(MouseList[[#Headers],[Exclude?]],MouseList[#Headers],0))=TRUE,"",IF(INDEX(DataInput[],BK$2*3-1,MATCH(TEXT($B10,0),DataInput[#Headers],0))="","",INDEX(DataInput[],BK$4*3-1,MATCH(TEXT($B10,0),DataInput[#Headers],0))*(INDEX(DataInput[],BK$4*3,MATCH(TEXT($B10,0),DataInput[#Headers],0)))^2*PI()/6))</f>
        <v>8.6128333394490983</v>
      </c>
      <c r="BL10" s="15" t="e">
        <f>IF(INDEX(MouseList[],MATCH(BL$2,MouseList[Mouse '#],0),MATCH(MouseList[[#Headers],[Exclude?]],MouseList[#Headers],0))=TRUE,"",IF(INDEX(DataInput[],BL$2*3-1,MATCH(TEXT($B10,0),DataInput[#Headers],0))="","",INDEX(DataInput[],BL$4*3-1,MATCH(TEXT($B10,0),DataInput[#Headers],0))*(INDEX(DataInput[],BL$4*3,MATCH(TEXT($B10,0),DataInput[#Headers],0)))^2*PI()/6))</f>
        <v>#N/A</v>
      </c>
      <c r="BM10" s="15" t="e">
        <f>IF(INDEX(MouseList[],MATCH(BM$2,MouseList[Mouse '#],0),MATCH(MouseList[[#Headers],[Exclude?]],MouseList[#Headers],0))=TRUE,"",IF(INDEX(DataInput[],BM$2*3-1,MATCH(TEXT($B10,0),DataInput[#Headers],0))="","",INDEX(DataInput[],BM$4*3-1,MATCH(TEXT($B10,0),DataInput[#Headers],0))*(INDEX(DataInput[],BM$4*3,MATCH(TEXT($B10,0),DataInput[#Headers],0)))^2*PI()/6))</f>
        <v>#N/A</v>
      </c>
      <c r="BN10" s="15" t="e">
        <f>IF(INDEX(MouseList[],MATCH(BN$2,MouseList[Mouse '#],0),MATCH(MouseList[[#Headers],[Exclude?]],MouseList[#Headers],0))=TRUE,"",IF(INDEX(DataInput[],BN$2*3-1,MATCH(TEXT($B10,0),DataInput[#Headers],0))="","",INDEX(DataInput[],BN$4*3-1,MATCH(TEXT($B10,0),DataInput[#Headers],0))*(INDEX(DataInput[],BN$4*3,MATCH(TEXT($B10,0),DataInput[#Headers],0)))^2*PI()/6))</f>
        <v>#N/A</v>
      </c>
      <c r="BO10" s="15" t="e">
        <f>IF(INDEX(MouseList[],MATCH(BO$2,MouseList[Mouse '#],0),MATCH(MouseList[[#Headers],[Exclude?]],MouseList[#Headers],0))=TRUE,"",IF(INDEX(DataInput[],BO$2*3-1,MATCH(TEXT($B10,0),DataInput[#Headers],0))="","",INDEX(DataInput[],BO$4*3-1,MATCH(TEXT($B10,0),DataInput[#Headers],0))*(INDEX(DataInput[],BO$4*3,MATCH(TEXT($B10,0),DataInput[#Headers],0)))^2*PI()/6))</f>
        <v>#N/A</v>
      </c>
      <c r="BP10" s="15" t="e">
        <f>IF(INDEX(MouseList[],MATCH(BP$2,MouseList[Mouse '#],0),MATCH(MouseList[[#Headers],[Exclude?]],MouseList[#Headers],0))=TRUE,"",IF(INDEX(DataInput[],BP$2*3-1,MATCH(TEXT($B10,0),DataInput[#Headers],0))="","",INDEX(DataInput[],BP$4*3-1,MATCH(TEXT($B10,0),DataInput[#Headers],0))*(INDEX(DataInput[],BP$4*3,MATCH(TEXT($B10,0),DataInput[#Headers],0)))^2*PI()/6))</f>
        <v>#N/A</v>
      </c>
      <c r="BQ10" s="15" t="e">
        <f>IF(INDEX(MouseList[],MATCH(BQ$2,MouseList[Mouse '#],0),MATCH(MouseList[[#Headers],[Exclude?]],MouseList[#Headers],0))=TRUE,"",IF(INDEX(DataInput[],BQ$2*3-1,MATCH(TEXT($B10,0),DataInput[#Headers],0))="","",INDEX(DataInput[],BQ$4*3-1,MATCH(TEXT($B10,0),DataInput[#Headers],0))*(INDEX(DataInput[],BQ$4*3,MATCH(TEXT($B10,0),DataInput[#Headers],0)))^2*PI()/6))</f>
        <v>#N/A</v>
      </c>
      <c r="BR10" s="15" t="e">
        <f>IF(INDEX(MouseList[],MATCH(BR$2,MouseList[Mouse '#],0),MATCH(MouseList[[#Headers],[Exclude?]],MouseList[#Headers],0))=TRUE,"",IF(INDEX(DataInput[],BR$2*3-1,MATCH(TEXT($B10,0),DataInput[#Headers],0))="","",INDEX(DataInput[],BR$4*3-1,MATCH(TEXT($B10,0),DataInput[#Headers],0))*(INDEX(DataInput[],BR$4*3,MATCH(TEXT($B10,0),DataInput[#Headers],0)))^2*PI()/6))</f>
        <v>#N/A</v>
      </c>
      <c r="BS10" s="15" t="e">
        <f>IF(INDEX(MouseList[],MATCH(BS$2,MouseList[Mouse '#],0),MATCH(MouseList[[#Headers],[Exclude?]],MouseList[#Headers],0))=TRUE,"",IF(INDEX(DataInput[],BS$2*3-1,MATCH(TEXT($B10,0),DataInput[#Headers],0))="","",INDEX(DataInput[],BS$4*3-1,MATCH(TEXT($B10,0),DataInput[#Headers],0))*(INDEX(DataInput[],BS$4*3,MATCH(TEXT($B10,0),DataInput[#Headers],0)))^2*PI()/6))</f>
        <v>#N/A</v>
      </c>
      <c r="BT10" s="15" t="e">
        <f>IF(INDEX(MouseList[],MATCH(BT$2,MouseList[Mouse '#],0),MATCH(MouseList[[#Headers],[Exclude?]],MouseList[#Headers],0))=TRUE,"",IF(INDEX(DataInput[],BT$2*3-1,MATCH(TEXT($B10,0),DataInput[#Headers],0))="","",INDEX(DataInput[],BT$4*3-1,MATCH(TEXT($B10,0),DataInput[#Headers],0))*(INDEX(DataInput[],BT$4*3,MATCH(TEXT($B10,0),DataInput[#Headers],0)))^2*PI()/6))</f>
        <v>#N/A</v>
      </c>
      <c r="BU10" s="15" t="e">
        <f>IF(INDEX(MouseList[],MATCH(BU$2,MouseList[Mouse '#],0),MATCH(MouseList[[#Headers],[Exclude?]],MouseList[#Headers],0))=TRUE,"",IF(INDEX(DataInput[],BU$2*3-1,MATCH(TEXT($B10,0),DataInput[#Headers],0))="","",INDEX(DataInput[],BU$4*3-1,MATCH(TEXT($B10,0),DataInput[#Headers],0))*(INDEX(DataInput[],BU$4*3,MATCH(TEXT($B10,0),DataInput[#Headers],0)))^2*PI()/6))</f>
        <v>#N/A</v>
      </c>
      <c r="BV10" s="15" t="e">
        <f>IF(INDEX(MouseList[],MATCH(BV$2,MouseList[Mouse '#],0),MATCH(MouseList[[#Headers],[Exclude?]],MouseList[#Headers],0))=TRUE,"",IF(INDEX(DataInput[],BV$2*3-1,MATCH(TEXT($B10,0),DataInput[#Headers],0))="","",INDEX(DataInput[],BV$4*3-1,MATCH(TEXT($B10,0),DataInput[#Headers],0))*(INDEX(DataInput[],BV$4*3,MATCH(TEXT($B10,0),DataInput[#Headers],0)))^2*PI()/6))</f>
        <v>#N/A</v>
      </c>
      <c r="BW10" s="15" t="e">
        <f>IF(INDEX(MouseList[],MATCH(BW$2,MouseList[Mouse '#],0),MATCH(MouseList[[#Headers],[Exclude?]],MouseList[#Headers],0))=TRUE,"",IF(INDEX(DataInput[],BW$2*3-1,MATCH(TEXT($B10,0),DataInput[#Headers],0))="","",INDEX(DataInput[],BW$4*3-1,MATCH(TEXT($B10,0),DataInput[#Headers],0))*(INDEX(DataInput[],BW$4*3,MATCH(TEXT($B10,0),DataInput[#Headers],0)))^2*PI()/6))</f>
        <v>#N/A</v>
      </c>
      <c r="BX10" s="15" t="e">
        <f>IF(INDEX(MouseList[],MATCH(BX$2,MouseList[Mouse '#],0),MATCH(MouseList[[#Headers],[Exclude?]],MouseList[#Headers],0))=TRUE,"",IF(INDEX(DataInput[],BX$2*3-1,MATCH(TEXT($B10,0),DataInput[#Headers],0))="","",INDEX(DataInput[],BX$4*3-1,MATCH(TEXT($B10,0),DataInput[#Headers],0))*(INDEX(DataInput[],BX$4*3,MATCH(TEXT($B10,0),DataInput[#Headers],0)))^2*PI()/6))</f>
        <v>#N/A</v>
      </c>
      <c r="BY10" s="15" t="e">
        <f>IF(INDEX(MouseList[],MATCH(BY$2,MouseList[Mouse '#],0),MATCH(MouseList[[#Headers],[Exclude?]],MouseList[#Headers],0))=TRUE,"",IF(INDEX(DataInput[],BY$2*3-1,MATCH(TEXT($B10,0),DataInput[#Headers],0))="","",INDEX(DataInput[],BY$4*3-1,MATCH(TEXT($B10,0),DataInput[#Headers],0))*(INDEX(DataInput[],BY$4*3,MATCH(TEXT($B10,0),DataInput[#Headers],0)))^2*PI()/6))</f>
        <v>#N/A</v>
      </c>
      <c r="BZ10" s="15" t="e">
        <f>IF(INDEX(MouseList[],MATCH(BZ$2,MouseList[Mouse '#],0),MATCH(MouseList[[#Headers],[Exclude?]],MouseList[#Headers],0))=TRUE,"",IF(INDEX(DataInput[],BZ$2*3-1,MATCH(TEXT($B10,0),DataInput[#Headers],0))="","",INDEX(DataInput[],BZ$4*3-1,MATCH(TEXT($B10,0),DataInput[#Headers],0))*(INDEX(DataInput[],BZ$4*3,MATCH(TEXT($B10,0),DataInput[#Headers],0)))^2*PI()/6))</f>
        <v>#N/A</v>
      </c>
      <c r="CA10" s="15" t="e">
        <f>IF(INDEX(MouseList[],MATCH(CA$2,MouseList[Mouse '#],0),MATCH(MouseList[[#Headers],[Exclude?]],MouseList[#Headers],0))=TRUE,"",IF(INDEX(DataInput[],CA$2*3-1,MATCH(TEXT($B10,0),DataInput[#Headers],0))="","",INDEX(DataInput[],CA$4*3-1,MATCH(TEXT($B10,0),DataInput[#Headers],0))*(INDEX(DataInput[],CA$4*3,MATCH(TEXT($B10,0),DataInput[#Headers],0)))^2*PI()/6))</f>
        <v>#N/A</v>
      </c>
      <c r="CB10" s="15" t="e">
        <f>IF(INDEX(MouseList[],MATCH(CB$2,MouseList[Mouse '#],0),MATCH(MouseList[[#Headers],[Exclude?]],MouseList[#Headers],0))=TRUE,"",IF(INDEX(DataInput[],CB$2*3-1,MATCH(TEXT($B10,0),DataInput[#Headers],0))="","",INDEX(DataInput[],CB$4*3-1,MATCH(TEXT($B10,0),DataInput[#Headers],0))*(INDEX(DataInput[],CB$4*3,MATCH(TEXT($B10,0),DataInput[#Headers],0)))^2*PI()/6))</f>
        <v>#N/A</v>
      </c>
      <c r="CC10" s="15" t="e">
        <f>IF(INDEX(MouseList[],MATCH(CC$2,MouseList[Mouse '#],0),MATCH(MouseList[[#Headers],[Exclude?]],MouseList[#Headers],0))=TRUE,"",IF(INDEX(DataInput[],CC$2*3-1,MATCH(TEXT($B10,0),DataInput[#Headers],0))="","",INDEX(DataInput[],CC$4*3-1,MATCH(TEXT($B10,0),DataInput[#Headers],0))*(INDEX(DataInput[],CC$4*3,MATCH(TEXT($B10,0),DataInput[#Headers],0)))^2*PI()/6))</f>
        <v>#N/A</v>
      </c>
      <c r="CD10" s="15" t="e">
        <f>IF(INDEX(MouseList[],MATCH(CD$2,MouseList[Mouse '#],0),MATCH(MouseList[[#Headers],[Exclude?]],MouseList[#Headers],0))=TRUE,"",IF(INDEX(DataInput[],CD$2*3-1,MATCH(TEXT($B10,0),DataInput[#Headers],0))="","",INDEX(DataInput[],CD$4*3-1,MATCH(TEXT($B10,0),DataInput[#Headers],0))*(INDEX(DataInput[],CD$4*3,MATCH(TEXT($B10,0),DataInput[#Headers],0)))^2*PI()/6))</f>
        <v>#N/A</v>
      </c>
      <c r="CE10" s="15" t="e">
        <f>IF(INDEX(MouseList[],MATCH(CE$2,MouseList[Mouse '#],0),MATCH(MouseList[[#Headers],[Exclude?]],MouseList[#Headers],0))=TRUE,"",IF(INDEX(DataInput[],CE$2*3-1,MATCH(TEXT($B10,0),DataInput[#Headers],0))="","",INDEX(DataInput[],CE$4*3-1,MATCH(TEXT($B10,0),DataInput[#Headers],0))*(INDEX(DataInput[],CE$4*3,MATCH(TEXT($B10,0),DataInput[#Headers],0)))^2*PI()/6))</f>
        <v>#N/A</v>
      </c>
      <c r="CF10" s="15" t="e">
        <f>IF(INDEX(MouseList[],MATCH(CF$2,MouseList[Mouse '#],0),MATCH(MouseList[[#Headers],[Exclude?]],MouseList[#Headers],0))=TRUE,"",IF(INDEX(DataInput[],CF$2*3-1,MATCH(TEXT($B10,0),DataInput[#Headers],0))="","",INDEX(DataInput[],CF$4*3-1,MATCH(TEXT($B10,0),DataInput[#Headers],0))*(INDEX(DataInput[],CF$4*3,MATCH(TEXT($B10,0),DataInput[#Headers],0)))^2*PI()/6))</f>
        <v>#N/A</v>
      </c>
      <c r="CG10" s="15" t="e">
        <f>IF(INDEX(MouseList[],MATCH(CG$2,MouseList[Mouse '#],0),MATCH(MouseList[[#Headers],[Exclude?]],MouseList[#Headers],0))=TRUE,"",IF(INDEX(DataInput[],CG$2*3-1,MATCH(TEXT($B10,0),DataInput[#Headers],0))="","",INDEX(DataInput[],CG$4*3-1,MATCH(TEXT($B10,0),DataInput[#Headers],0))*(INDEX(DataInput[],CG$4*3,MATCH(TEXT($B10,0),DataInput[#Headers],0)))^2*PI()/6))</f>
        <v>#N/A</v>
      </c>
      <c r="CH10" s="15" t="e">
        <f>IF(INDEX(MouseList[],MATCH(CH$2,MouseList[Mouse '#],0),MATCH(MouseList[[#Headers],[Exclude?]],MouseList[#Headers],0))=TRUE,"",IF(INDEX(DataInput[],CH$2*3-1,MATCH(TEXT($B10,0),DataInput[#Headers],0))="","",INDEX(DataInput[],CH$4*3-1,MATCH(TEXT($B10,0),DataInput[#Headers],0))*(INDEX(DataInput[],CH$4*3,MATCH(TEXT($B10,0),DataInput[#Headers],0)))^2*PI()/6))</f>
        <v>#N/A</v>
      </c>
      <c r="CI10" s="15" t="e">
        <f>IF(INDEX(MouseList[],MATCH(CI$2,MouseList[Mouse '#],0),MATCH(MouseList[[#Headers],[Exclude?]],MouseList[#Headers],0))=TRUE,"",IF(INDEX(DataInput[],CI$2*3-1,MATCH(TEXT($B10,0),DataInput[#Headers],0))="","",INDEX(DataInput[],CI$4*3-1,MATCH(TEXT($B10,0),DataInput[#Headers],0))*(INDEX(DataInput[],CI$4*3,MATCH(TEXT($B10,0),DataInput[#Headers],0)))^2*PI()/6))</f>
        <v>#N/A</v>
      </c>
      <c r="CJ10" s="15" t="e">
        <f>IF(INDEX(MouseList[],MATCH(CJ$2,MouseList[Mouse '#],0),MATCH(MouseList[[#Headers],[Exclude?]],MouseList[#Headers],0))=TRUE,"",IF(INDEX(DataInput[],CJ$2*3-1,MATCH(TEXT($B10,0),DataInput[#Headers],0))="","",INDEX(DataInput[],CJ$4*3-1,MATCH(TEXT($B10,0),DataInput[#Headers],0))*(INDEX(DataInput[],CJ$4*3,MATCH(TEXT($B10,0),DataInput[#Headers],0)))^2*PI()/6))</f>
        <v>#N/A</v>
      </c>
      <c r="CK10" s="15" t="e">
        <f>IF(INDEX(MouseList[],MATCH(CK$2,MouseList[Mouse '#],0),MATCH(MouseList[[#Headers],[Exclude?]],MouseList[#Headers],0))=TRUE,"",IF(INDEX(DataInput[],CK$2*3-1,MATCH(TEXT($B10,0),DataInput[#Headers],0))="","",INDEX(DataInput[],CK$4*3-1,MATCH(TEXT($B10,0),DataInput[#Headers],0))*(INDEX(DataInput[],CK$4*3,MATCH(TEXT($B10,0),DataInput[#Headers],0)))^2*PI()/6))</f>
        <v>#N/A</v>
      </c>
      <c r="CL10" s="15" t="e">
        <f>IF(INDEX(MouseList[],MATCH(CL$2,MouseList[Mouse '#],0),MATCH(MouseList[[#Headers],[Exclude?]],MouseList[#Headers],0))=TRUE,"",IF(INDEX(DataInput[],CL$2*3-1,MATCH(TEXT($B10,0),DataInput[#Headers],0))="","",INDEX(DataInput[],CL$4*3-1,MATCH(TEXT($B10,0),DataInput[#Headers],0))*(INDEX(DataInput[],CL$4*3,MATCH(TEXT($B10,0),DataInput[#Headers],0)))^2*PI()/6))</f>
        <v>#N/A</v>
      </c>
      <c r="CM10" s="15" t="e">
        <f>IF(INDEX(MouseList[],MATCH(CM$2,MouseList[Mouse '#],0),MATCH(MouseList[[#Headers],[Exclude?]],MouseList[#Headers],0))=TRUE,"",IF(INDEX(DataInput[],CM$2*3-1,MATCH(TEXT($B10,0),DataInput[#Headers],0))="","",INDEX(DataInput[],CM$4*3-1,MATCH(TEXT($B10,0),DataInput[#Headers],0))*(INDEX(DataInput[],CM$4*3,MATCH(TEXT($B10,0),DataInput[#Headers],0)))^2*PI()/6))</f>
        <v>#N/A</v>
      </c>
      <c r="CN10" s="15" t="e">
        <f>IF(INDEX(MouseList[],MATCH(CN$2,MouseList[Mouse '#],0),MATCH(MouseList[[#Headers],[Exclude?]],MouseList[#Headers],0))=TRUE,"",IF(INDEX(DataInput[],CN$2*3-1,MATCH(TEXT($B10,0),DataInput[#Headers],0))="","",INDEX(DataInput[],CN$4*3-1,MATCH(TEXT($B10,0),DataInput[#Headers],0))*(INDEX(DataInput[],CN$4*3,MATCH(TEXT($B10,0),DataInput[#Headers],0)))^2*PI()/6))</f>
        <v>#N/A</v>
      </c>
      <c r="CO10" s="15" t="e">
        <f>IF(INDEX(MouseList[],MATCH(CO$2,MouseList[Mouse '#],0),MATCH(MouseList[[#Headers],[Exclude?]],MouseList[#Headers],0))=TRUE,"",IF(INDEX(DataInput[],CO$2*3-1,MATCH(TEXT($B10,0),DataInput[#Headers],0))="","",INDEX(DataInput[],CO$4*3-1,MATCH(TEXT($B10,0),DataInput[#Headers],0))*(INDEX(DataInput[],CO$4*3,MATCH(TEXT($B10,0),DataInput[#Headers],0)))^2*PI()/6))</f>
        <v>#N/A</v>
      </c>
      <c r="CP10" s="15" t="e">
        <f>IF(INDEX(MouseList[],MATCH(CP$2,MouseList[Mouse '#],0),MATCH(MouseList[[#Headers],[Exclude?]],MouseList[#Headers],0))=TRUE,"",IF(INDEX(DataInput[],CP$2*3-1,MATCH(TEXT($B10,0),DataInput[#Headers],0))="","",INDEX(DataInput[],CP$4*3-1,MATCH(TEXT($B10,0),DataInput[#Headers],0))*(INDEX(DataInput[],CP$4*3,MATCH(TEXT($B10,0),DataInput[#Headers],0)))^2*PI()/6))</f>
        <v>#N/A</v>
      </c>
      <c r="CQ10" s="15" t="e">
        <f>IF(INDEX(MouseList[],MATCH(CQ$2,MouseList[Mouse '#],0),MATCH(MouseList[[#Headers],[Exclude?]],MouseList[#Headers],0))=TRUE,"",IF(INDEX(DataInput[],CQ$2*3-1,MATCH(TEXT($B10,0),DataInput[#Headers],0))="","",INDEX(DataInput[],CQ$4*3-1,MATCH(TEXT($B10,0),DataInput[#Headers],0))*(INDEX(DataInput[],CQ$4*3,MATCH(TEXT($B10,0),DataInput[#Headers],0)))^2*PI()/6))</f>
        <v>#N/A</v>
      </c>
      <c r="CR10" s="15" t="e">
        <f>IF(INDEX(MouseList[],MATCH(CR$2,MouseList[Mouse '#],0),MATCH(MouseList[[#Headers],[Exclude?]],MouseList[#Headers],0))=TRUE,"",IF(INDEX(DataInput[],CR$2*3-1,MATCH(TEXT($B10,0),DataInput[#Headers],0))="","",INDEX(DataInput[],CR$4*3-1,MATCH(TEXT($B10,0),DataInput[#Headers],0))*(INDEX(DataInput[],CR$4*3,MATCH(TEXT($B10,0),DataInput[#Headers],0)))^2*PI()/6))</f>
        <v>#N/A</v>
      </c>
      <c r="CS10" s="15" t="e">
        <f>IF(INDEX(MouseList[],MATCH(CS$2,MouseList[Mouse '#],0),MATCH(MouseList[[#Headers],[Exclude?]],MouseList[#Headers],0))=TRUE,"",IF(INDEX(DataInput[],CS$2*3-1,MATCH(TEXT($B10,0),DataInput[#Headers],0))="","",INDEX(DataInput[],CS$4*3-1,MATCH(TEXT($B10,0),DataInput[#Headers],0))*(INDEX(DataInput[],CS$4*3,MATCH(TEXT($B10,0),DataInput[#Headers],0)))^2*PI()/6))</f>
        <v>#N/A</v>
      </c>
      <c r="CT10" s="15" t="e">
        <f>IF(INDEX(MouseList[],MATCH(CT$2,MouseList[Mouse '#],0),MATCH(MouseList[[#Headers],[Exclude?]],MouseList[#Headers],0))=TRUE,"",IF(INDEX(DataInput[],CT$2*3-1,MATCH(TEXT($B10,0),DataInput[#Headers],0))="","",INDEX(DataInput[],CT$4*3-1,MATCH(TEXT($B10,0),DataInput[#Headers],0))*(INDEX(DataInput[],CT$4*3,MATCH(TEXT($B10,0),DataInput[#Headers],0)))^2*PI()/6))</f>
        <v>#N/A</v>
      </c>
      <c r="CU10" s="15" t="e">
        <f>IF(INDEX(MouseList[],MATCH(CU$2,MouseList[Mouse '#],0),MATCH(MouseList[[#Headers],[Exclude?]],MouseList[#Headers],0))=TRUE,"",IF(INDEX(DataInput[],CU$2*3-1,MATCH(TEXT($B10,0),DataInput[#Headers],0))="","",INDEX(DataInput[],CU$4*3-1,MATCH(TEXT($B10,0),DataInput[#Headers],0))*(INDEX(DataInput[],CU$4*3,MATCH(TEXT($B10,0),DataInput[#Headers],0)))^2*PI()/6))</f>
        <v>#N/A</v>
      </c>
      <c r="CV10" s="15" t="e">
        <f>IF(INDEX(MouseList[],MATCH(CV$2,MouseList[Mouse '#],0),MATCH(MouseList[[#Headers],[Exclude?]],MouseList[#Headers],0))=TRUE,"",IF(INDEX(DataInput[],CV$2*3-1,MATCH(TEXT($B10,0),DataInput[#Headers],0))="","",INDEX(DataInput[],CV$4*3-1,MATCH(TEXT($B10,0),DataInput[#Headers],0))*(INDEX(DataInput[],CV$4*3,MATCH(TEXT($B10,0),DataInput[#Headers],0)))^2*PI()/6))</f>
        <v>#N/A</v>
      </c>
      <c r="CW10" s="15" t="e">
        <f>IF(INDEX(MouseList[],MATCH(CW$2,MouseList[Mouse '#],0),MATCH(MouseList[[#Headers],[Exclude?]],MouseList[#Headers],0))=TRUE,"",IF(INDEX(DataInput[],CW$2*3-1,MATCH(TEXT($B10,0),DataInput[#Headers],0))="","",INDEX(DataInput[],CW$4*3-1,MATCH(TEXT($B10,0),DataInput[#Headers],0))*(INDEX(DataInput[],CW$4*3,MATCH(TEXT($B10,0),DataInput[#Headers],0)))^2*PI()/6))</f>
        <v>#N/A</v>
      </c>
      <c r="CX10" s="15" t="e">
        <f>IF(INDEX(MouseList[],MATCH(CX$2,MouseList[Mouse '#],0),MATCH(MouseList[[#Headers],[Exclude?]],MouseList[#Headers],0))=TRUE,"",IF(INDEX(DataInput[],CX$2*3-1,MATCH(TEXT($B10,0),DataInput[#Headers],0))="","",INDEX(DataInput[],CX$4*3-1,MATCH(TEXT($B10,0),DataInput[#Headers],0))*(INDEX(DataInput[],CX$4*3,MATCH(TEXT($B10,0),DataInput[#Headers],0)))^2*PI()/6))</f>
        <v>#N/A</v>
      </c>
      <c r="CY10" s="15" t="e">
        <f>IF(INDEX(MouseList[],MATCH(CY$2,MouseList[Mouse '#],0),MATCH(MouseList[[#Headers],[Exclude?]],MouseList[#Headers],0))=TRUE,"",IF(INDEX(DataInput[],CY$2*3-1,MATCH(TEXT($B10,0),DataInput[#Headers],0))="","",INDEX(DataInput[],CY$4*3-1,MATCH(TEXT($B10,0),DataInput[#Headers],0))*(INDEX(DataInput[],CY$4*3,MATCH(TEXT($B10,0),DataInput[#Headers],0)))^2*PI()/6))</f>
        <v>#N/A</v>
      </c>
      <c r="CZ10" s="15" t="e">
        <f>IF(INDEX(MouseList[],MATCH(CZ$2,MouseList[Mouse '#],0),MATCH(MouseList[[#Headers],[Exclude?]],MouseList[#Headers],0))=TRUE,"",IF(INDEX(DataInput[],CZ$2*3-1,MATCH(TEXT($B10,0),DataInput[#Headers],0))="","",INDEX(DataInput[],CZ$4*3-1,MATCH(TEXT($B10,0),DataInput[#Headers],0))*(INDEX(DataInput[],CZ$4*3,MATCH(TEXT($B10,0),DataInput[#Headers],0)))^2*PI()/6))</f>
        <v>#N/A</v>
      </c>
      <c r="DA10" s="15" t="e">
        <f>IF(INDEX(MouseList[],MATCH(DA$2,MouseList[Mouse '#],0),MATCH(MouseList[[#Headers],[Exclude?]],MouseList[#Headers],0))=TRUE,"",IF(INDEX(DataInput[],DA$2*3-1,MATCH(TEXT($B10,0),DataInput[#Headers],0))="","",INDEX(DataInput[],DA$4*3-1,MATCH(TEXT($B10,0),DataInput[#Headers],0))*(INDEX(DataInput[],DA$4*3,MATCH(TEXT($B10,0),DataInput[#Headers],0)))^2*PI()/6))</f>
        <v>#N/A</v>
      </c>
      <c r="DB10" s="15" t="e">
        <f>IF(INDEX(MouseList[],MATCH(DB$2,MouseList[Mouse '#],0),MATCH(MouseList[[#Headers],[Exclude?]],MouseList[#Headers],0))=TRUE,"",IF(INDEX(DataInput[],DB$2*3-1,MATCH(TEXT($B10,0),DataInput[#Headers],0))="","",INDEX(DataInput[],DB$4*3-1,MATCH(TEXT($B10,0),DataInput[#Headers],0))*(INDEX(DataInput[],DB$4*3,MATCH(TEXT($B10,0),DataInput[#Headers],0)))^2*PI()/6))</f>
        <v>#N/A</v>
      </c>
      <c r="DC10" s="15" t="e">
        <f>IF(INDEX(MouseList[],MATCH(DC$2,MouseList[Mouse '#],0),MATCH(MouseList[[#Headers],[Exclude?]],MouseList[#Headers],0))=TRUE,"",IF(INDEX(DataInput[],DC$2*3-1,MATCH(TEXT($B10,0),DataInput[#Headers],0))="","",INDEX(DataInput[],DC$4*3-1,MATCH(TEXT($B10,0),DataInput[#Headers],0))*(INDEX(DataInput[],DC$4*3,MATCH(TEXT($B10,0),DataInput[#Headers],0)))^2*PI()/6))</f>
        <v>#N/A</v>
      </c>
      <c r="DD10" s="15" t="e">
        <f>IF(INDEX(MouseList[],MATCH(DD$2,MouseList[Mouse '#],0),MATCH(MouseList[[#Headers],[Exclude?]],MouseList[#Headers],0))=TRUE,"",IF(INDEX(DataInput[],DD$2*3-1,MATCH(TEXT($B10,0),DataInput[#Headers],0))="","",INDEX(DataInput[],DD$4*3-1,MATCH(TEXT($B10,0),DataInput[#Headers],0))*(INDEX(DataInput[],DD$4*3,MATCH(TEXT($B10,0),DataInput[#Headers],0)))^2*PI()/6))</f>
        <v>#N/A</v>
      </c>
      <c r="DE10" s="15" t="e">
        <f>IF(INDEX(MouseList[],MATCH(DE$2,MouseList[Mouse '#],0),MATCH(MouseList[[#Headers],[Exclude?]],MouseList[#Headers],0))=TRUE,"",IF(INDEX(DataInput[],DE$2*3-1,MATCH(TEXT($B10,0),DataInput[#Headers],0))="","",INDEX(DataInput[],DE$4*3-1,MATCH(TEXT($B10,0),DataInput[#Headers],0))*(INDEX(DataInput[],DE$4*3,MATCH(TEXT($B10,0),DataInput[#Headers],0)))^2*PI()/6))</f>
        <v>#N/A</v>
      </c>
      <c r="DF10" s="15" t="e">
        <f>IF(INDEX(MouseList[],MATCH(DF$2,MouseList[Mouse '#],0),MATCH(MouseList[[#Headers],[Exclude?]],MouseList[#Headers],0))=TRUE,"",IF(INDEX(DataInput[],DF$2*3-1,MATCH(TEXT($B10,0),DataInput[#Headers],0))="","",INDEX(DataInput[],DF$4*3-1,MATCH(TEXT($B10,0),DataInput[#Headers],0))*(INDEX(DataInput[],DF$4*3,MATCH(TEXT($B10,0),DataInput[#Headers],0)))^2*PI()/6))</f>
        <v>#N/A</v>
      </c>
      <c r="DG10" s="15" t="e">
        <f>IF(INDEX(MouseList[],MATCH(DG$2,MouseList[Mouse '#],0),MATCH(MouseList[[#Headers],[Exclude?]],MouseList[#Headers],0))=TRUE,"",IF(INDEX(DataInput[],DG$2*3-1,MATCH(TEXT($B10,0),DataInput[#Headers],0))="","",INDEX(DataInput[],DG$4*3-1,MATCH(TEXT($B10,0),DataInput[#Headers],0))*(INDEX(DataInput[],DG$4*3,MATCH(TEXT($B10,0),DataInput[#Headers],0)))^2*PI()/6))</f>
        <v>#N/A</v>
      </c>
      <c r="DH10" s="15" t="e">
        <f>IF(INDEX(MouseList[],MATCH(DH$2,MouseList[Mouse '#],0),MATCH(MouseList[[#Headers],[Exclude?]],MouseList[#Headers],0))=TRUE,"",IF(INDEX(DataInput[],DH$2*3-1,MATCH(TEXT($B10,0),DataInput[#Headers],0))="","",INDEX(DataInput[],DH$4*3-1,MATCH(TEXT($B10,0),DataInput[#Headers],0))*(INDEX(DataInput[],DH$4*3,MATCH(TEXT($B10,0),DataInput[#Headers],0)))^2*PI()/6))</f>
        <v>#N/A</v>
      </c>
      <c r="DI10" s="15" t="e">
        <f>IF(INDEX(MouseList[],MATCH(DI$2,MouseList[Mouse '#],0),MATCH(MouseList[[#Headers],[Exclude?]],MouseList[#Headers],0))=TRUE,"",IF(INDEX(DataInput[],DI$2*3-1,MATCH(TEXT($B10,0),DataInput[#Headers],0))="","",INDEX(DataInput[],DI$4*3-1,MATCH(TEXT($B10,0),DataInput[#Headers],0))*(INDEX(DataInput[],DI$4*3,MATCH(TEXT($B10,0),DataInput[#Headers],0)))^2*PI()/6))</f>
        <v>#N/A</v>
      </c>
      <c r="DJ10" s="15" t="e">
        <f>IF(INDEX(MouseList[],MATCH(DJ$2,MouseList[Mouse '#],0),MATCH(MouseList[[#Headers],[Exclude?]],MouseList[#Headers],0))=TRUE,"",IF(INDEX(DataInput[],DJ$2*3-1,MATCH(TEXT($B10,0),DataInput[#Headers],0))="","",INDEX(DataInput[],DJ$4*3-1,MATCH(TEXT($B10,0),DataInput[#Headers],0))*(INDEX(DataInput[],DJ$4*3,MATCH(TEXT($B10,0),DataInput[#Headers],0)))^2*PI()/6))</f>
        <v>#N/A</v>
      </c>
      <c r="DK10" s="15" t="e">
        <f>IF(INDEX(MouseList[],MATCH(DK$2,MouseList[Mouse '#],0),MATCH(MouseList[[#Headers],[Exclude?]],MouseList[#Headers],0))=TRUE,"",IF(INDEX(DataInput[],DK$2*3-1,MATCH(TEXT($B10,0),DataInput[#Headers],0))="","",INDEX(DataInput[],DK$4*3-1,MATCH(TEXT($B10,0),DataInput[#Headers],0))*(INDEX(DataInput[],DK$4*3,MATCH(TEXT($B10,0),DataInput[#Headers],0)))^2*PI()/6))</f>
        <v>#N/A</v>
      </c>
      <c r="DL10" s="15" t="e">
        <f>IF(INDEX(MouseList[],MATCH(DL$2,MouseList[Mouse '#],0),MATCH(MouseList[[#Headers],[Exclude?]],MouseList[#Headers],0))=TRUE,"",IF(INDEX(DataInput[],DL$2*3-1,MATCH(TEXT($B10,0),DataInput[#Headers],0))="","",INDEX(DataInput[],DL$4*3-1,MATCH(TEXT($B10,0),DataInput[#Headers],0))*(INDEX(DataInput[],DL$4*3,MATCH(TEXT($B10,0),DataInput[#Headers],0)))^2*PI()/6))</f>
        <v>#N/A</v>
      </c>
      <c r="DM10" s="15" t="e">
        <f>IF(INDEX(MouseList[],MATCH(DM$2,MouseList[Mouse '#],0),MATCH(MouseList[[#Headers],[Exclude?]],MouseList[#Headers],0))=TRUE,"",IF(INDEX(DataInput[],DM$2*3-1,MATCH(TEXT($B10,0),DataInput[#Headers],0))="","",INDEX(DataInput[],DM$4*3-1,MATCH(TEXT($B10,0),DataInput[#Headers],0))*(INDEX(DataInput[],DM$4*3,MATCH(TEXT($B10,0),DataInput[#Headers],0)))^2*PI()/6))</f>
        <v>#N/A</v>
      </c>
      <c r="DN10" s="15" t="e">
        <f>IF(INDEX(MouseList[],MATCH(DN$2,MouseList[Mouse '#],0),MATCH(MouseList[[#Headers],[Exclude?]],MouseList[#Headers],0))=TRUE,"",IF(INDEX(DataInput[],DN$2*3-1,MATCH(TEXT($B10,0),DataInput[#Headers],0))="","",INDEX(DataInput[],DN$4*3-1,MATCH(TEXT($B10,0),DataInput[#Headers],0))*(INDEX(DataInput[],DN$4*3,MATCH(TEXT($B10,0),DataInput[#Headers],0)))^2*PI()/6))</f>
        <v>#N/A</v>
      </c>
      <c r="DO10" s="15" t="e">
        <f>IF(INDEX(MouseList[],MATCH(DO$2,MouseList[Mouse '#],0),MATCH(MouseList[[#Headers],[Exclude?]],MouseList[#Headers],0))=TRUE,"",IF(INDEX(DataInput[],DO$2*3-1,MATCH(TEXT($B10,0),DataInput[#Headers],0))="","",INDEX(DataInput[],DO$4*3-1,MATCH(TEXT($B10,0),DataInput[#Headers],0))*(INDEX(DataInput[],DO$4*3,MATCH(TEXT($B10,0),DataInput[#Headers],0)))^2*PI()/6))</f>
        <v>#N/A</v>
      </c>
      <c r="DP10" s="15" t="e">
        <f>IF(INDEX(MouseList[],MATCH(DP$2,MouseList[Mouse '#],0),MATCH(MouseList[[#Headers],[Exclude?]],MouseList[#Headers],0))=TRUE,"",IF(INDEX(DataInput[],DP$2*3-1,MATCH(TEXT($B10,0),DataInput[#Headers],0))="","",INDEX(DataInput[],DP$4*3-1,MATCH(TEXT($B10,0),DataInput[#Headers],0))*(INDEX(DataInput[],DP$4*3,MATCH(TEXT($B10,0),DataInput[#Headers],0)))^2*PI()/6))</f>
        <v>#N/A</v>
      </c>
      <c r="DQ10" s="15" t="e">
        <f>IF(INDEX(MouseList[],MATCH(DQ$2,MouseList[Mouse '#],0),MATCH(MouseList[[#Headers],[Exclude?]],MouseList[#Headers],0))=TRUE,"",IF(INDEX(DataInput[],DQ$2*3-1,MATCH(TEXT($B10,0),DataInput[#Headers],0))="","",INDEX(DataInput[],DQ$4*3-1,MATCH(TEXT($B10,0),DataInput[#Headers],0))*(INDEX(DataInput[],DQ$4*3,MATCH(TEXT($B10,0),DataInput[#Headers],0)))^2*PI()/6))</f>
        <v>#N/A</v>
      </c>
      <c r="DR10" s="15" t="e">
        <f>IF(INDEX(MouseList[],MATCH(DR$2,MouseList[Mouse '#],0),MATCH(MouseList[[#Headers],[Exclude?]],MouseList[#Headers],0))=TRUE,"",IF(INDEX(DataInput[],DR$2*3-1,MATCH(TEXT($B10,0),DataInput[#Headers],0))="","",INDEX(DataInput[],DR$4*3-1,MATCH(TEXT($B10,0),DataInput[#Headers],0))*(INDEX(DataInput[],DR$4*3,MATCH(TEXT($B10,0),DataInput[#Headers],0)))^2*PI()/6))</f>
        <v>#N/A</v>
      </c>
      <c r="DS10" s="15" t="e">
        <f>IF(INDEX(MouseList[],MATCH(DS$2,MouseList[Mouse '#],0),MATCH(MouseList[[#Headers],[Exclude?]],MouseList[#Headers],0))=TRUE,"",IF(INDEX(DataInput[],DS$2*3-1,MATCH(TEXT($B10,0),DataInput[#Headers],0))="","",INDEX(DataInput[],DS$4*3-1,MATCH(TEXT($B10,0),DataInput[#Headers],0))*(INDEX(DataInput[],DS$4*3,MATCH(TEXT($B10,0),DataInput[#Headers],0)))^2*PI()/6))</f>
        <v>#N/A</v>
      </c>
      <c r="DU10" s="14">
        <v>6</v>
      </c>
      <c r="DV10" s="14" t="str">
        <f>IFERROR(INDEX(MouseList[],MATCH(TV_after_Tx[[#This Row],[Sort '#]],MouseList[Sort '#],0),MATCH(TV_after_Tx[[#Headers],[Group]],MouseList[#Headers],0)),"")</f>
        <v/>
      </c>
      <c r="DW10" s="14" t="str">
        <f>IFERROR(INDEX(MouseList[],MATCH(TV_after_Tx[[#This Row],[Sort '#]],MouseList[Sort '#],0),MATCH(MouseList[[#Headers],[Mouse '#]],MouseList[#Headers],0)),"")</f>
        <v/>
      </c>
      <c r="DX10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10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10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10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10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10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10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10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10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10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10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10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10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10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10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10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10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10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10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10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10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10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10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10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10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10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10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10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10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10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10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10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10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10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10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10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10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10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10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10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10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10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10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10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10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10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11" spans="1:173">
      <c r="A11" s="114" t="s">
        <v>285</v>
      </c>
      <c r="B11" s="14">
        <v>6</v>
      </c>
      <c r="C11" s="14">
        <f>INDEX('Data Input'!$J$1:$BF$3,2,MATCH(TEXT(TV[[#This Row],[Day '#]],0),DataInput[[#Headers],[Date of death]:[Necropsy]],0))</f>
        <v>12</v>
      </c>
      <c r="D11" s="15">
        <f>IF(INDEX(MouseList[],MATCH(D$2,MouseList[Mouse '#],0),MATCH(MouseList[[#Headers],[Exclude?]],MouseList[#Headers],0))=TRUE,"",IF(INDEX(DataInput[],D$2*3-1,MATCH(TEXT($B11,0),DataInput[#Headers],0))="","",INDEX(DataInput[],D$4*3-1,MATCH(TEXT($B11,0),DataInput[#Headers],0))*(INDEX(DataInput[],D$4*3,MATCH(TEXT($B11,0),DataInput[#Headers],0)))^2*PI()/6))</f>
        <v>6.6660868085893155</v>
      </c>
      <c r="E11" s="15">
        <f>IF(INDEX(MouseList[],MATCH(E$2,MouseList[Mouse '#],0),MATCH(MouseList[[#Headers],[Exclude?]],MouseList[#Headers],0))=TRUE,"",IF(INDEX(DataInput[],E$2*3-1,MATCH(TEXT($B11,0),DataInput[#Headers],0))="","",INDEX(DataInput[],E$4*3-1,MATCH(TEXT($B11,0),DataInput[#Headers],0))*(INDEX(DataInput[],E$4*3,MATCH(TEXT($B11,0),DataInput[#Headers],0)))^2*PI()/6))</f>
        <v>13.602268380379586</v>
      </c>
      <c r="F11" s="15">
        <f>IF(INDEX(MouseList[],MATCH(F$2,MouseList[Mouse '#],0),MATCH(MouseList[[#Headers],[Exclude?]],MouseList[#Headers],0))=TRUE,"",IF(INDEX(DataInput[],F$2*3-1,MATCH(TEXT($B11,0),DataInput[#Headers],0))="","",INDEX(DataInput[],F$4*3-1,MATCH(TEXT($B11,0),DataInput[#Headers],0))*(INDEX(DataInput[],F$4*3,MATCH(TEXT($B11,0),DataInput[#Headers],0)))^2*PI()/6))</f>
        <v>5.4053258831967854</v>
      </c>
      <c r="G11" s="15">
        <f>IF(INDEX(MouseList[],MATCH(G$2,MouseList[Mouse '#],0),MATCH(MouseList[[#Headers],[Exclude?]],MouseList[#Headers],0))=TRUE,"",IF(INDEX(DataInput[],G$2*3-1,MATCH(TEXT($B11,0),DataInput[#Headers],0))="","",INDEX(DataInput[],G$4*3-1,MATCH(TEXT($B11,0),DataInput[#Headers],0))*(INDEX(DataInput[],G$4*3,MATCH(TEXT($B11,0),DataInput[#Headers],0)))^2*PI()/6))</f>
        <v>11.418610682321164</v>
      </c>
      <c r="H11" s="15">
        <f>IF(INDEX(MouseList[],MATCH(H$2,MouseList[Mouse '#],0),MATCH(MouseList[[#Headers],[Exclude?]],MouseList[#Headers],0))=TRUE,"",IF(INDEX(DataInput[],H$2*3-1,MATCH(TEXT($B11,0),DataInput[#Headers],0))="","",INDEX(DataInput[],H$4*3-1,MATCH(TEXT($B11,0),DataInput[#Headers],0))*(INDEX(DataInput[],H$4*3,MATCH(TEXT($B11,0),DataInput[#Headers],0)))^2*PI()/6))</f>
        <v>17.667523308045187</v>
      </c>
      <c r="I11" s="15">
        <f>IF(INDEX(MouseList[],MATCH(I$2,MouseList[Mouse '#],0),MATCH(MouseList[[#Headers],[Exclude?]],MouseList[#Headers],0))=TRUE,"",IF(INDEX(DataInput[],I$2*3-1,MATCH(TEXT($B11,0),DataInput[#Headers],0))="","",INDEX(DataInput[],I$4*3-1,MATCH(TEXT($B11,0),DataInput[#Headers],0))*(INDEX(DataInput[],I$4*3,MATCH(TEXT($B11,0),DataInput[#Headers],0)))^2*PI()/6))</f>
        <v>11.009347029757611</v>
      </c>
      <c r="J11" s="15">
        <f>IF(INDEX(MouseList[],MATCH(J$2,MouseList[Mouse '#],0),MATCH(MouseList[[#Headers],[Exclude?]],MouseList[#Headers],0))=TRUE,"",IF(INDEX(DataInput[],J$2*3-1,MATCH(TEXT($B11,0),DataInput[#Headers],0))="","",INDEX(DataInput[],J$4*3-1,MATCH(TEXT($B11,0),DataInput[#Headers],0))*(INDEX(DataInput[],J$4*3,MATCH(TEXT($B11,0),DataInput[#Headers],0)))^2*PI()/6))</f>
        <v>4.2943498123421096</v>
      </c>
      <c r="K11" s="15">
        <f>IF(INDEX(MouseList[],MATCH(K$2,MouseList[Mouse '#],0),MATCH(MouseList[[#Headers],[Exclude?]],MouseList[#Headers],0))=TRUE,"",IF(INDEX(DataInput[],K$2*3-1,MATCH(TEXT($B11,0),DataInput[#Headers],0))="","",INDEX(DataInput[],K$4*3-1,MATCH(TEXT($B11,0),DataInput[#Headers],0))*(INDEX(DataInput[],K$4*3,MATCH(TEXT($B11,0),DataInput[#Headers],0)))^2*PI()/6))</f>
        <v>13.971602913914785</v>
      </c>
      <c r="L11" s="15">
        <f>IF(INDEX(MouseList[],MATCH(L$2,MouseList[Mouse '#],0),MATCH(MouseList[[#Headers],[Exclude?]],MouseList[#Headers],0))=TRUE,"",IF(INDEX(DataInput[],L$2*3-1,MATCH(TEXT($B11,0),DataInput[#Headers],0))="","",INDEX(DataInput[],L$4*3-1,MATCH(TEXT($B11,0),DataInput[#Headers],0))*(INDEX(DataInput[],L$4*3,MATCH(TEXT($B11,0),DataInput[#Headers],0)))^2*PI()/6))</f>
        <v>4.300526183499068</v>
      </c>
      <c r="M11" s="15" t="str">
        <f>IF(INDEX(MouseList[],MATCH(M$2,MouseList[Mouse '#],0),MATCH(MouseList[[#Headers],[Exclude?]],MouseList[#Headers],0))=TRUE,"",IF(INDEX(DataInput[],M$2*3-1,MATCH(TEXT($B11,0),DataInput[#Headers],0))="","",INDEX(DataInput[],M$4*3-1,MATCH(TEXT($B11,0),DataInput[#Headers],0))*(INDEX(DataInput[],M$4*3,MATCH(TEXT($B11,0),DataInput[#Headers],0)))^2*PI()/6))</f>
        <v/>
      </c>
      <c r="N11" s="15">
        <f>IF(INDEX(MouseList[],MATCH(N$2,MouseList[Mouse '#],0),MATCH(MouseList[[#Headers],[Exclude?]],MouseList[#Headers],0))=TRUE,"",IF(INDEX(DataInput[],N$2*3-1,MATCH(TEXT($B11,0),DataInput[#Headers],0))="","",INDEX(DataInput[],N$4*3-1,MATCH(TEXT($B11,0),DataInput[#Headers],0))*(INDEX(DataInput[],N$4*3,MATCH(TEXT($B11,0),DataInput[#Headers],0)))^2*PI()/6))</f>
        <v>8.0655322944770145</v>
      </c>
      <c r="O11" s="15">
        <f>IF(INDEX(MouseList[],MATCH(O$2,MouseList[Mouse '#],0),MATCH(MouseList[[#Headers],[Exclude?]],MouseList[#Headers],0))=TRUE,"",IF(INDEX(DataInput[],O$2*3-1,MATCH(TEXT($B11,0),DataInput[#Headers],0))="","",INDEX(DataInput[],O$4*3-1,MATCH(TEXT($B11,0),DataInput[#Headers],0))*(INDEX(DataInput[],O$4*3,MATCH(TEXT($B11,0),DataInput[#Headers],0)))^2*PI()/6))</f>
        <v>6.1156336989881304</v>
      </c>
      <c r="P11" s="15">
        <f>IF(INDEX(MouseList[],MATCH(P$2,MouseList[Mouse '#],0),MATCH(MouseList[[#Headers],[Exclude?]],MouseList[#Headers],0))=TRUE,"",IF(INDEX(DataInput[],P$2*3-1,MATCH(TEXT($B11,0),DataInput[#Headers],0))="","",INDEX(DataInput[],P$4*3-1,MATCH(TEXT($B11,0),DataInput[#Headers],0))*(INDEX(DataInput[],P$4*3,MATCH(TEXT($B11,0),DataInput[#Headers],0)))^2*PI()/6))</f>
        <v>10.750819087108399</v>
      </c>
      <c r="Q11" s="15">
        <f>IF(INDEX(MouseList[],MATCH(Q$2,MouseList[Mouse '#],0),MATCH(MouseList[[#Headers],[Exclude?]],MouseList[#Headers],0))=TRUE,"",IF(INDEX(DataInput[],Q$2*3-1,MATCH(TEXT($B11,0),DataInput[#Headers],0))="","",INDEX(DataInput[],Q$4*3-1,MATCH(TEXT($B11,0),DataInput[#Headers],0))*(INDEX(DataInput[],Q$4*3,MATCH(TEXT($B11,0),DataInput[#Headers],0)))^2*PI()/6))</f>
        <v>11.559836267674315</v>
      </c>
      <c r="R11" s="15">
        <f>IF(INDEX(MouseList[],MATCH(R$2,MouseList[Mouse '#],0),MATCH(MouseList[[#Headers],[Exclude?]],MouseList[#Headers],0))=TRUE,"",IF(INDEX(DataInput[],R$2*3-1,MATCH(TEXT($B11,0),DataInput[#Headers],0))="","",INDEX(DataInput[],R$4*3-1,MATCH(TEXT($B11,0),DataInput[#Headers],0))*(INDEX(DataInput[],R$4*3,MATCH(TEXT($B11,0),DataInput[#Headers],0)))^2*PI()/6))</f>
        <v>3.2970245209224749</v>
      </c>
      <c r="S11" s="15">
        <f>IF(INDEX(MouseList[],MATCH(S$2,MouseList[Mouse '#],0),MATCH(MouseList[[#Headers],[Exclude?]],MouseList[#Headers],0))=TRUE,"",IF(INDEX(DataInput[],S$2*3-1,MATCH(TEXT($B11,0),DataInput[#Headers],0))="","",INDEX(DataInput[],S$4*3-1,MATCH(TEXT($B11,0),DataInput[#Headers],0))*(INDEX(DataInput[],S$4*3,MATCH(TEXT($B11,0),DataInput[#Headers],0)))^2*PI()/6))</f>
        <v>7.7473182801998028</v>
      </c>
      <c r="T11" s="15">
        <f>IF(INDEX(MouseList[],MATCH(T$2,MouseList[Mouse '#],0),MATCH(MouseList[[#Headers],[Exclude?]],MouseList[#Headers],0))=TRUE,"",IF(INDEX(DataInput[],T$2*3-1,MATCH(TEXT($B11,0),DataInput[#Headers],0))="","",INDEX(DataInput[],T$4*3-1,MATCH(TEXT($B11,0),DataInput[#Headers],0))*(INDEX(DataInput[],T$4*3,MATCH(TEXT($B11,0),DataInput[#Headers],0)))^2*PI()/6))</f>
        <v>2.3713809490797977</v>
      </c>
      <c r="U11" s="15">
        <f>IF(INDEX(MouseList[],MATCH(U$2,MouseList[Mouse '#],0),MATCH(MouseList[[#Headers],[Exclude?]],MouseList[#Headers],0))=TRUE,"",IF(INDEX(DataInput[],U$2*3-1,MATCH(TEXT($B11,0),DataInput[#Headers],0))="","",INDEX(DataInput[],U$4*3-1,MATCH(TEXT($B11,0),DataInput[#Headers],0))*(INDEX(DataInput[],U$4*3,MATCH(TEXT($B11,0),DataInput[#Headers],0)))^2*PI()/6))</f>
        <v>7.2610060206094085</v>
      </c>
      <c r="V11" s="15">
        <f>IF(INDEX(MouseList[],MATCH(V$2,MouseList[Mouse '#],0),MATCH(MouseList[[#Headers],[Exclude?]],MouseList[#Headers],0))=TRUE,"",IF(INDEX(DataInput[],V$2*3-1,MATCH(TEXT($B11,0),DataInput[#Headers],0))="","",INDEX(DataInput[],V$4*3-1,MATCH(TEXT($B11,0),DataInput[#Headers],0))*(INDEX(DataInput[],V$4*3,MATCH(TEXT($B11,0),DataInput[#Headers],0)))^2*PI()/6))</f>
        <v>9.1958605760778003</v>
      </c>
      <c r="W11" s="15">
        <f>IF(INDEX(MouseList[],MATCH(W$2,MouseList[Mouse '#],0),MATCH(MouseList[[#Headers],[Exclude?]],MouseList[#Headers],0))=TRUE,"",IF(INDEX(DataInput[],W$2*3-1,MATCH(TEXT($B11,0),DataInput[#Headers],0))="","",INDEX(DataInput[],W$4*3-1,MATCH(TEXT($B11,0),DataInput[#Headers],0))*(INDEX(DataInput[],W$4*3,MATCH(TEXT($B11,0),DataInput[#Headers],0)))^2*PI()/6))</f>
        <v>5.8484894148876734</v>
      </c>
      <c r="X11" s="15">
        <f>IF(INDEX(MouseList[],MATCH(X$2,MouseList[Mouse '#],0),MATCH(MouseList[[#Headers],[Exclude?]],MouseList[#Headers],0))=TRUE,"",IF(INDEX(DataInput[],X$2*3-1,MATCH(TEXT($B11,0),DataInput[#Headers],0))="","",INDEX(DataInput[],X$4*3-1,MATCH(TEXT($B11,0),DataInput[#Headers],0))*(INDEX(DataInput[],X$4*3,MATCH(TEXT($B11,0),DataInput[#Headers],0)))^2*PI()/6))</f>
        <v>10.709902984388046</v>
      </c>
      <c r="Y11" s="15">
        <f>IF(INDEX(MouseList[],MATCH(Y$2,MouseList[Mouse '#],0),MATCH(MouseList[[#Headers],[Exclude?]],MouseList[#Headers],0))=TRUE,"",IF(INDEX(DataInput[],Y$2*3-1,MATCH(TEXT($B11,0),DataInput[#Headers],0))="","",INDEX(DataInput[],Y$4*3-1,MATCH(TEXT($B11,0),DataInput[#Headers],0))*(INDEX(DataInput[],Y$4*3,MATCH(TEXT($B11,0),DataInput[#Headers],0)))^2*PI()/6))</f>
        <v>8.8799079849123999</v>
      </c>
      <c r="Z11" s="15">
        <f>IF(INDEX(MouseList[],MATCH(Z$2,MouseList[Mouse '#],0),MATCH(MouseList[[#Headers],[Exclude?]],MouseList[#Headers],0))=TRUE,"",IF(INDEX(DataInput[],Z$2*3-1,MATCH(TEXT($B11,0),DataInput[#Headers],0))="","",INDEX(DataInput[],Z$4*3-1,MATCH(TEXT($B11,0),DataInput[#Headers],0))*(INDEX(DataInput[],Z$4*3,MATCH(TEXT($B11,0),DataInput[#Headers],0)))^2*PI()/6))</f>
        <v>9.8520345616575931</v>
      </c>
      <c r="AA11" s="15">
        <f>IF(INDEX(MouseList[],MATCH(AA$2,MouseList[Mouse '#],0),MATCH(MouseList[[#Headers],[Exclude?]],MouseList[#Headers],0))=TRUE,"",IF(INDEX(DataInput[],AA$2*3-1,MATCH(TEXT($B11,0),DataInput[#Headers],0))="","",INDEX(DataInput[],AA$4*3-1,MATCH(TEXT($B11,0),DataInput[#Headers],0))*(INDEX(DataInput[],AA$4*3,MATCH(TEXT($B11,0),DataInput[#Headers],0)))^2*PI()/6))</f>
        <v>11.198345243797576</v>
      </c>
      <c r="AB11" s="15">
        <f>IF(INDEX(MouseList[],MATCH(AB$2,MouseList[Mouse '#],0),MATCH(MouseList[[#Headers],[Exclude?]],MouseList[#Headers],0))=TRUE,"",IF(INDEX(DataInput[],AB$2*3-1,MATCH(TEXT($B11,0),DataInput[#Headers],0))="","",INDEX(DataInput[],AB$4*3-1,MATCH(TEXT($B11,0),DataInput[#Headers],0))*(INDEX(DataInput[],AB$4*3,MATCH(TEXT($B11,0),DataInput[#Headers],0)))^2*PI()/6))</f>
        <v>13.342034029320699</v>
      </c>
      <c r="AC11" s="15">
        <f>IF(INDEX(MouseList[],MATCH(AC$2,MouseList[Mouse '#],0),MATCH(MouseList[[#Headers],[Exclude?]],MouseList[#Headers],0))=TRUE,"",IF(INDEX(DataInput[],AC$2*3-1,MATCH(TEXT($B11,0),DataInput[#Headers],0))="","",INDEX(DataInput[],AC$4*3-1,MATCH(TEXT($B11,0),DataInput[#Headers],0))*(INDEX(DataInput[],AC$4*3,MATCH(TEXT($B11,0),DataInput[#Headers],0)))^2*PI()/6))</f>
        <v>8.6129731403221825</v>
      </c>
      <c r="AD11" s="15">
        <f>IF(INDEX(MouseList[],MATCH(AD$2,MouseList[Mouse '#],0),MATCH(MouseList[[#Headers],[Exclude?]],MouseList[#Headers],0))=TRUE,"",IF(INDEX(DataInput[],AD$2*3-1,MATCH(TEXT($B11,0),DataInput[#Headers],0))="","",INDEX(DataInput[],AD$4*3-1,MATCH(TEXT($B11,0),DataInput[#Headers],0))*(INDEX(DataInput[],AD$4*3,MATCH(TEXT($B11,0),DataInput[#Headers],0)))^2*PI()/6))</f>
        <v>8.4389461860729043</v>
      </c>
      <c r="AE11" s="15">
        <f>IF(INDEX(MouseList[],MATCH(AE$2,MouseList[Mouse '#],0),MATCH(MouseList[[#Headers],[Exclude?]],MouseList[#Headers],0))=TRUE,"",IF(INDEX(DataInput[],AE$2*3-1,MATCH(TEXT($B11,0),DataInput[#Headers],0))="","",INDEX(DataInput[],AE$4*3-1,MATCH(TEXT($B11,0),DataInput[#Headers],0))*(INDEX(DataInput[],AE$4*3,MATCH(TEXT($B11,0),DataInput[#Headers],0)))^2*PI()/6))</f>
        <v>8.7788743651729515</v>
      </c>
      <c r="AF11" s="15">
        <f>IF(INDEX(MouseList[],MATCH(AF$2,MouseList[Mouse '#],0),MATCH(MouseList[[#Headers],[Exclude?]],MouseList[#Headers],0))=TRUE,"",IF(INDEX(DataInput[],AF$2*3-1,MATCH(TEXT($B11,0),DataInput[#Headers],0))="","",INDEX(DataInput[],AF$4*3-1,MATCH(TEXT($B11,0),DataInput[#Headers],0))*(INDEX(DataInput[],AF$4*3,MATCH(TEXT($B11,0),DataInput[#Headers],0)))^2*PI()/6))</f>
        <v>9.8575260656160673</v>
      </c>
      <c r="AG11" s="15">
        <f>IF(INDEX(MouseList[],MATCH(AG$2,MouseList[Mouse '#],0),MATCH(MouseList[[#Headers],[Exclude?]],MouseList[#Headers],0))=TRUE,"",IF(INDEX(DataInput[],AG$2*3-1,MATCH(TEXT($B11,0),DataInput[#Headers],0))="","",INDEX(DataInput[],AG$4*3-1,MATCH(TEXT($B11,0),DataInput[#Headers],0))*(INDEX(DataInput[],AG$4*3,MATCH(TEXT($B11,0),DataInput[#Headers],0)))^2*PI()/6))</f>
        <v>6.9596414149309496</v>
      </c>
      <c r="AH11" s="15">
        <f>IF(INDEX(MouseList[],MATCH(AH$2,MouseList[Mouse '#],0),MATCH(MouseList[[#Headers],[Exclude?]],MouseList[#Headers],0))=TRUE,"",IF(INDEX(DataInput[],AH$2*3-1,MATCH(TEXT($B11,0),DataInput[#Headers],0))="","",INDEX(DataInput[],AH$4*3-1,MATCH(TEXT($B11,0),DataInput[#Headers],0))*(INDEX(DataInput[],AH$4*3,MATCH(TEXT($B11,0),DataInput[#Headers],0)))^2*PI()/6))</f>
        <v>8.6231204845932741</v>
      </c>
      <c r="AI11" s="15">
        <f>IF(INDEX(MouseList[],MATCH(AI$2,MouseList[Mouse '#],0),MATCH(MouseList[[#Headers],[Exclude?]],MouseList[#Headers],0))=TRUE,"",IF(INDEX(DataInput[],AI$2*3-1,MATCH(TEXT($B11,0),DataInput[#Headers],0))="","",INDEX(DataInput[],AI$4*3-1,MATCH(TEXT($B11,0),DataInput[#Headers],0))*(INDEX(DataInput[],AI$4*3,MATCH(TEXT($B11,0),DataInput[#Headers],0)))^2*PI()/6))</f>
        <v>6.9463624263830015</v>
      </c>
      <c r="AJ11" s="15">
        <f>IF(INDEX(MouseList[],MATCH(AJ$2,MouseList[Mouse '#],0),MATCH(MouseList[[#Headers],[Exclude?]],MouseList[#Headers],0))=TRUE,"",IF(INDEX(DataInput[],AJ$2*3-1,MATCH(TEXT($B11,0),DataInput[#Headers],0))="","",INDEX(DataInput[],AJ$4*3-1,MATCH(TEXT($B11,0),DataInput[#Headers],0))*(INDEX(DataInput[],AJ$4*3,MATCH(TEXT($B11,0),DataInput[#Headers],0)))^2*PI()/6))</f>
        <v>12.03379107256181</v>
      </c>
      <c r="AK11" s="15">
        <f>IF(INDEX(MouseList[],MATCH(AK$2,MouseList[Mouse '#],0),MATCH(MouseList[[#Headers],[Exclude?]],MouseList[#Headers],0))=TRUE,"",IF(INDEX(DataInput[],AK$2*3-1,MATCH(TEXT($B11,0),DataInput[#Headers],0))="","",INDEX(DataInput[],AK$4*3-1,MATCH(TEXT($B11,0),DataInput[#Headers],0))*(INDEX(DataInput[],AK$4*3,MATCH(TEXT($B11,0),DataInput[#Headers],0)))^2*PI()/6))</f>
        <v>8.0405419721152587</v>
      </c>
      <c r="AL11" s="15">
        <f>IF(INDEX(MouseList[],MATCH(AL$2,MouseList[Mouse '#],0),MATCH(MouseList[[#Headers],[Exclude?]],MouseList[#Headers],0))=TRUE,"",IF(INDEX(DataInput[],AL$2*3-1,MATCH(TEXT($B11,0),DataInput[#Headers],0))="","",INDEX(DataInput[],AL$4*3-1,MATCH(TEXT($B11,0),DataInput[#Headers],0))*(INDEX(DataInput[],AL$4*3,MATCH(TEXT($B11,0),DataInput[#Headers],0)))^2*PI()/6))</f>
        <v>6.2713603524314729</v>
      </c>
      <c r="AM11" s="15">
        <f>IF(INDEX(MouseList[],MATCH(AM$2,MouseList[Mouse '#],0),MATCH(MouseList[[#Headers],[Exclude?]],MouseList[#Headers],0))=TRUE,"",IF(INDEX(DataInput[],AM$2*3-1,MATCH(TEXT($B11,0),DataInput[#Headers],0))="","",INDEX(DataInput[],AM$4*3-1,MATCH(TEXT($B11,0),DataInput[#Headers],0))*(INDEX(DataInput[],AM$4*3,MATCH(TEXT($B11,0),DataInput[#Headers],0)))^2*PI()/6))</f>
        <v>8.4973798094296722</v>
      </c>
      <c r="AN11" s="15">
        <f>IF(INDEX(MouseList[],MATCH(AN$2,MouseList[Mouse '#],0),MATCH(MouseList[[#Headers],[Exclude?]],MouseList[#Headers],0))=TRUE,"",IF(INDEX(DataInput[],AN$2*3-1,MATCH(TEXT($B11,0),DataInput[#Headers],0))="","",INDEX(DataInput[],AN$4*3-1,MATCH(TEXT($B11,0),DataInput[#Headers],0))*(INDEX(DataInput[],AN$4*3,MATCH(TEXT($B11,0),DataInput[#Headers],0)))^2*PI()/6))</f>
        <v>6.888984901756614</v>
      </c>
      <c r="AO11" s="15">
        <f>IF(INDEX(MouseList[],MATCH(AO$2,MouseList[Mouse '#],0),MATCH(MouseList[[#Headers],[Exclude?]],MouseList[#Headers],0))=TRUE,"",IF(INDEX(DataInput[],AO$2*3-1,MATCH(TEXT($B11,0),DataInput[#Headers],0))="","",INDEX(DataInput[],AO$4*3-1,MATCH(TEXT($B11,0),DataInput[#Headers],0))*(INDEX(DataInput[],AO$4*3,MATCH(TEXT($B11,0),DataInput[#Headers],0)))^2*PI()/6))</f>
        <v>9.6903493541479389</v>
      </c>
      <c r="AP11" s="15">
        <f>IF(INDEX(MouseList[],MATCH(AP$2,MouseList[Mouse '#],0),MATCH(MouseList[[#Headers],[Exclude?]],MouseList[#Headers],0))=TRUE,"",IF(INDEX(DataInput[],AP$2*3-1,MATCH(TEXT($B11,0),DataInput[#Headers],0))="","",INDEX(DataInput[],AP$4*3-1,MATCH(TEXT($B11,0),DataInput[#Headers],0))*(INDEX(DataInput[],AP$4*3,MATCH(TEXT($B11,0),DataInput[#Headers],0)))^2*PI()/6))</f>
        <v>12.205095836776756</v>
      </c>
      <c r="AQ11" s="15">
        <f>IF(INDEX(MouseList[],MATCH(AQ$2,MouseList[Mouse '#],0),MATCH(MouseList[[#Headers],[Exclude?]],MouseList[#Headers],0))=TRUE,"",IF(INDEX(DataInput[],AQ$2*3-1,MATCH(TEXT($B11,0),DataInput[#Headers],0))="","",INDEX(DataInput[],AQ$4*3-1,MATCH(TEXT($B11,0),DataInput[#Headers],0))*(INDEX(DataInput[],AQ$4*3,MATCH(TEXT($B11,0),DataInput[#Headers],0)))^2*PI()/6))</f>
        <v>2.8329133730162255</v>
      </c>
      <c r="AR11" s="15">
        <f>IF(INDEX(MouseList[],MATCH(AR$2,MouseList[Mouse '#],0),MATCH(MouseList[[#Headers],[Exclude?]],MouseList[#Headers],0))=TRUE,"",IF(INDEX(DataInput[],AR$2*3-1,MATCH(TEXT($B11,0),DataInput[#Headers],0))="","",INDEX(DataInput[],AR$4*3-1,MATCH(TEXT($B11,0),DataInput[#Headers],0))*(INDEX(DataInput[],AR$4*3,MATCH(TEXT($B11,0),DataInput[#Headers],0)))^2*PI()/6))</f>
        <v>7.8539816339744819</v>
      </c>
      <c r="AS11" s="15">
        <f>IF(INDEX(MouseList[],MATCH(AS$2,MouseList[Mouse '#],0),MATCH(MouseList[[#Headers],[Exclude?]],MouseList[#Headers],0))=TRUE,"",IF(INDEX(DataInput[],AS$2*3-1,MATCH(TEXT($B11,0),DataInput[#Headers],0))="","",INDEX(DataInput[],AS$4*3-1,MATCH(TEXT($B11,0),DataInput[#Headers],0))*(INDEX(DataInput[],AS$4*3,MATCH(TEXT($B11,0),DataInput[#Headers],0)))^2*PI()/6))</f>
        <v>9.1455029402358594</v>
      </c>
      <c r="AT11" s="15" t="str">
        <f>IF(INDEX(MouseList[],MATCH(AT$2,MouseList[Mouse '#],0),MATCH(MouseList[[#Headers],[Exclude?]],MouseList[#Headers],0))=TRUE,"",IF(INDEX(DataInput[],AT$2*3-1,MATCH(TEXT($B11,0),DataInput[#Headers],0))="","",INDEX(DataInput[],AT$4*3-1,MATCH(TEXT($B11,0),DataInput[#Headers],0))*(INDEX(DataInput[],AT$4*3,MATCH(TEXT($B11,0),DataInput[#Headers],0)))^2*PI()/6))</f>
        <v/>
      </c>
      <c r="AU11" s="15">
        <f>IF(INDEX(MouseList[],MATCH(AU$2,MouseList[Mouse '#],0),MATCH(MouseList[[#Headers],[Exclude?]],MouseList[#Headers],0))=TRUE,"",IF(INDEX(DataInput[],AU$2*3-1,MATCH(TEXT($B11,0),DataInput[#Headers],0))="","",INDEX(DataInput[],AU$4*3-1,MATCH(TEXT($B11,0),DataInput[#Headers],0))*(INDEX(DataInput[],AU$4*3,MATCH(TEXT($B11,0),DataInput[#Headers],0)))^2*PI()/6))</f>
        <v>11.061024134514064</v>
      </c>
      <c r="AV11" s="15">
        <f>IF(INDEX(MouseList[],MATCH(AV$2,MouseList[Mouse '#],0),MATCH(MouseList[[#Headers],[Exclude?]],MouseList[#Headers],0))=TRUE,"",IF(INDEX(DataInput[],AV$2*3-1,MATCH(TEXT($B11,0),DataInput[#Headers],0))="","",INDEX(DataInput[],AV$4*3-1,MATCH(TEXT($B11,0),DataInput[#Headers],0))*(INDEX(DataInput[],AV$4*3,MATCH(TEXT($B11,0),DataInput[#Headers],0)))^2*PI()/6))</f>
        <v>4.4820055191214383</v>
      </c>
      <c r="AW11" s="15">
        <f>IF(INDEX(MouseList[],MATCH(AW$2,MouseList[Mouse '#],0),MATCH(MouseList[[#Headers],[Exclude?]],MouseList[#Headers],0))=TRUE,"",IF(INDEX(DataInput[],AW$2*3-1,MATCH(TEXT($B11,0),DataInput[#Headers],0))="","",INDEX(DataInput[],AW$4*3-1,MATCH(TEXT($B11,0),DataInput[#Headers],0))*(INDEX(DataInput[],AW$4*3,MATCH(TEXT($B11,0),DataInput[#Headers],0)))^2*PI()/6))</f>
        <v>9.6590266281940984</v>
      </c>
      <c r="AX11" s="15">
        <f>IF(INDEX(MouseList[],MATCH(AX$2,MouseList[Mouse '#],0),MATCH(MouseList[[#Headers],[Exclude?]],MouseList[#Headers],0))=TRUE,"",IF(INDEX(DataInput[],AX$2*3-1,MATCH(TEXT($B11,0),DataInput[#Headers],0))="","",INDEX(DataInput[],AX$4*3-1,MATCH(TEXT($B11,0),DataInput[#Headers],0))*(INDEX(DataInput[],AX$4*3,MATCH(TEXT($B11,0),DataInput[#Headers],0)))^2*PI()/6))</f>
        <v>10.575543349779322</v>
      </c>
      <c r="AY11" s="15">
        <f>IF(INDEX(MouseList[],MATCH(AY$2,MouseList[Mouse '#],0),MATCH(MouseList[[#Headers],[Exclude?]],MouseList[#Headers],0))=TRUE,"",IF(INDEX(DataInput[],AY$2*3-1,MATCH(TEXT($B11,0),DataInput[#Headers],0))="","",INDEX(DataInput[],AY$4*3-1,MATCH(TEXT($B11,0),DataInput[#Headers],0))*(INDEX(DataInput[],AY$4*3,MATCH(TEXT($B11,0),DataInput[#Headers],0)))^2*PI()/6))</f>
        <v>4.5628627836419815</v>
      </c>
      <c r="AZ11" s="15">
        <f>IF(INDEX(MouseList[],MATCH(AZ$2,MouseList[Mouse '#],0),MATCH(MouseList[[#Headers],[Exclude?]],MouseList[#Headers],0))=TRUE,"",IF(INDEX(DataInput[],AZ$2*3-1,MATCH(TEXT($B11,0),DataInput[#Headers],0))="","",INDEX(DataInput[],AZ$4*3-1,MATCH(TEXT($B11,0),DataInput[#Headers],0))*(INDEX(DataInput[],AZ$4*3,MATCH(TEXT($B11,0),DataInput[#Headers],0)))^2*PI()/6))</f>
        <v>10.421613163735055</v>
      </c>
      <c r="BA11" s="15">
        <f>IF(INDEX(MouseList[],MATCH(BA$2,MouseList[Mouse '#],0),MATCH(MouseList[[#Headers],[Exclude?]],MouseList[#Headers],0))=TRUE,"",IF(INDEX(DataInput[],BA$2*3-1,MATCH(TEXT($B11,0),DataInput[#Headers],0))="","",INDEX(DataInput[],BA$4*3-1,MATCH(TEXT($B11,0),DataInput[#Headers],0))*(INDEX(DataInput[],BA$4*3,MATCH(TEXT($B11,0),DataInput[#Headers],0)))^2*PI()/6))</f>
        <v>11.508465468201592</v>
      </c>
      <c r="BB11" s="15">
        <f>IF(INDEX(MouseList[],MATCH(BB$2,MouseList[Mouse '#],0),MATCH(MouseList[[#Headers],[Exclude?]],MouseList[#Headers],0))=TRUE,"",IF(INDEX(DataInput[],BB$2*3-1,MATCH(TEXT($B11,0),DataInput[#Headers],0))="","",INDEX(DataInput[],BB$4*3-1,MATCH(TEXT($B11,0),DataInput[#Headers],0))*(INDEX(DataInput[],BB$4*3,MATCH(TEXT($B11,0),DataInput[#Headers],0)))^2*PI()/6))</f>
        <v>3.5782153893759072</v>
      </c>
      <c r="BC11" s="15">
        <f>IF(INDEX(MouseList[],MATCH(BC$2,MouseList[Mouse '#],0),MATCH(MouseList[[#Headers],[Exclude?]],MouseList[#Headers],0))=TRUE,"",IF(INDEX(DataInput[],BC$2*3-1,MATCH(TEXT($B11,0),DataInput[#Headers],0))="","",INDEX(DataInput[],BC$4*3-1,MATCH(TEXT($B11,0),DataInput[#Headers],0))*(INDEX(DataInput[],BC$4*3,MATCH(TEXT($B11,0),DataInput[#Headers],0)))^2*PI()/6))</f>
        <v>5.9132235023112187</v>
      </c>
      <c r="BD11" s="15">
        <f>IF(INDEX(MouseList[],MATCH(BD$2,MouseList[Mouse '#],0),MATCH(MouseList[[#Headers],[Exclude?]],MouseList[#Headers],0))=TRUE,"",IF(INDEX(DataInput[],BD$2*3-1,MATCH(TEXT($B11,0),DataInput[#Headers],0))="","",INDEX(DataInput[],BD$4*3-1,MATCH(TEXT($B11,0),DataInput[#Headers],0))*(INDEX(DataInput[],BD$4*3,MATCH(TEXT($B11,0),DataInput[#Headers],0)))^2*PI()/6))</f>
        <v>4.5270334430265651</v>
      </c>
      <c r="BE11" s="15">
        <f>IF(INDEX(MouseList[],MATCH(BE$2,MouseList[Mouse '#],0),MATCH(MouseList[[#Headers],[Exclude?]],MouseList[#Headers],0))=TRUE,"",IF(INDEX(DataInput[],BE$2*3-1,MATCH(TEXT($B11,0),DataInput[#Headers],0))="","",INDEX(DataInput[],BE$4*3-1,MATCH(TEXT($B11,0),DataInput[#Headers],0))*(INDEX(DataInput[],BE$4*3,MATCH(TEXT($B11,0),DataInput[#Headers],0)))^2*PI()/6))</f>
        <v>8.3767279907661081</v>
      </c>
      <c r="BF11" s="15">
        <f>IF(INDEX(MouseList[],MATCH(BF$2,MouseList[Mouse '#],0),MATCH(MouseList[[#Headers],[Exclude?]],MouseList[#Headers],0))=TRUE,"",IF(INDEX(DataInput[],BF$2*3-1,MATCH(TEXT($B11,0),DataInput[#Headers],0))="","",INDEX(DataInput[],BF$4*3-1,MATCH(TEXT($B11,0),DataInput[#Headers],0))*(INDEX(DataInput[],BF$4*3,MATCH(TEXT($B11,0),DataInput[#Headers],0)))^2*PI()/6))</f>
        <v>5.4864931181924836</v>
      </c>
      <c r="BG11" s="15">
        <f>IF(INDEX(MouseList[],MATCH(BG$2,MouseList[Mouse '#],0),MATCH(MouseList[[#Headers],[Exclude?]],MouseList[#Headers],0))=TRUE,"",IF(INDEX(DataInput[],BG$2*3-1,MATCH(TEXT($B11,0),DataInput[#Headers],0))="","",INDEX(DataInput[],BG$4*3-1,MATCH(TEXT($B11,0),DataInput[#Headers],0))*(INDEX(DataInput[],BG$4*3,MATCH(TEXT($B11,0),DataInput[#Headers],0)))^2*PI()/6))</f>
        <v>7.1546589204951898</v>
      </c>
      <c r="BH11" s="15">
        <f>IF(INDEX(MouseList[],MATCH(BH$2,MouseList[Mouse '#],0),MATCH(MouseList[[#Headers],[Exclude?]],MouseList[#Headers],0))=TRUE,"",IF(INDEX(DataInput[],BH$2*3-1,MATCH(TEXT($B11,0),DataInput[#Headers],0))="","",INDEX(DataInput[],BH$4*3-1,MATCH(TEXT($B11,0),DataInput[#Headers],0))*(INDEX(DataInput[],BH$4*3,MATCH(TEXT($B11,0),DataInput[#Headers],0)))^2*PI()/6))</f>
        <v>10.843403393406021</v>
      </c>
      <c r="BI11" s="15">
        <f>IF(INDEX(MouseList[],MATCH(BI$2,MouseList[Mouse '#],0),MATCH(MouseList[[#Headers],[Exclude?]],MouseList[#Headers],0))=TRUE,"",IF(INDEX(DataInput[],BI$2*3-1,MATCH(TEXT($B11,0),DataInput[#Headers],0))="","",INDEX(DataInput[],BI$4*3-1,MATCH(TEXT($B11,0),DataInput[#Headers],0))*(INDEX(DataInput[],BI$4*3,MATCH(TEXT($B11,0),DataInput[#Headers],0)))^2*PI()/6))</f>
        <v>11.134746842118302</v>
      </c>
      <c r="BJ11" s="15">
        <f>IF(INDEX(MouseList[],MATCH(BJ$2,MouseList[Mouse '#],0),MATCH(MouseList[[#Headers],[Exclude?]],MouseList[#Headers],0))=TRUE,"",IF(INDEX(DataInput[],BJ$2*3-1,MATCH(TEXT($B11,0),DataInput[#Headers],0))="","",INDEX(DataInput[],BJ$4*3-1,MATCH(TEXT($B11,0),DataInput[#Headers],0))*(INDEX(DataInput[],BJ$4*3,MATCH(TEXT($B11,0),DataInput[#Headers],0)))^2*PI()/6))</f>
        <v>10.688045877099475</v>
      </c>
      <c r="BK11" s="15">
        <f>IF(INDEX(MouseList[],MATCH(BK$2,MouseList[Mouse '#],0),MATCH(MouseList[[#Headers],[Exclude?]],MouseList[#Headers],0))=TRUE,"",IF(INDEX(DataInput[],BK$2*3-1,MATCH(TEXT($B11,0),DataInput[#Headers],0))="","",INDEX(DataInput[],BK$4*3-1,MATCH(TEXT($B11,0),DataInput[#Headers],0))*(INDEX(DataInput[],BK$4*3,MATCH(TEXT($B11,0),DataInput[#Headers],0)))^2*PI()/6))</f>
        <v>10.791011052722105</v>
      </c>
      <c r="BL11" s="15" t="e">
        <f>IF(INDEX(MouseList[],MATCH(BL$2,MouseList[Mouse '#],0),MATCH(MouseList[[#Headers],[Exclude?]],MouseList[#Headers],0))=TRUE,"",IF(INDEX(DataInput[],BL$2*3-1,MATCH(TEXT($B11,0),DataInput[#Headers],0))="","",INDEX(DataInput[],BL$4*3-1,MATCH(TEXT($B11,0),DataInput[#Headers],0))*(INDEX(DataInput[],BL$4*3,MATCH(TEXT($B11,0),DataInput[#Headers],0)))^2*PI()/6))</f>
        <v>#N/A</v>
      </c>
      <c r="BM11" s="15" t="e">
        <f>IF(INDEX(MouseList[],MATCH(BM$2,MouseList[Mouse '#],0),MATCH(MouseList[[#Headers],[Exclude?]],MouseList[#Headers],0))=TRUE,"",IF(INDEX(DataInput[],BM$2*3-1,MATCH(TEXT($B11,0),DataInput[#Headers],0))="","",INDEX(DataInput[],BM$4*3-1,MATCH(TEXT($B11,0),DataInput[#Headers],0))*(INDEX(DataInput[],BM$4*3,MATCH(TEXT($B11,0),DataInput[#Headers],0)))^2*PI()/6))</f>
        <v>#N/A</v>
      </c>
      <c r="BN11" s="15" t="e">
        <f>IF(INDEX(MouseList[],MATCH(BN$2,MouseList[Mouse '#],0),MATCH(MouseList[[#Headers],[Exclude?]],MouseList[#Headers],0))=TRUE,"",IF(INDEX(DataInput[],BN$2*3-1,MATCH(TEXT($B11,0),DataInput[#Headers],0))="","",INDEX(DataInput[],BN$4*3-1,MATCH(TEXT($B11,0),DataInput[#Headers],0))*(INDEX(DataInput[],BN$4*3,MATCH(TEXT($B11,0),DataInput[#Headers],0)))^2*PI()/6))</f>
        <v>#N/A</v>
      </c>
      <c r="BO11" s="15" t="e">
        <f>IF(INDEX(MouseList[],MATCH(BO$2,MouseList[Mouse '#],0),MATCH(MouseList[[#Headers],[Exclude?]],MouseList[#Headers],0))=TRUE,"",IF(INDEX(DataInput[],BO$2*3-1,MATCH(TEXT($B11,0),DataInput[#Headers],0))="","",INDEX(DataInput[],BO$4*3-1,MATCH(TEXT($B11,0),DataInput[#Headers],0))*(INDEX(DataInput[],BO$4*3,MATCH(TEXT($B11,0),DataInput[#Headers],0)))^2*PI()/6))</f>
        <v>#N/A</v>
      </c>
      <c r="BP11" s="15" t="e">
        <f>IF(INDEX(MouseList[],MATCH(BP$2,MouseList[Mouse '#],0),MATCH(MouseList[[#Headers],[Exclude?]],MouseList[#Headers],0))=TRUE,"",IF(INDEX(DataInput[],BP$2*3-1,MATCH(TEXT($B11,0),DataInput[#Headers],0))="","",INDEX(DataInput[],BP$4*3-1,MATCH(TEXT($B11,0),DataInput[#Headers],0))*(INDEX(DataInput[],BP$4*3,MATCH(TEXT($B11,0),DataInput[#Headers],0)))^2*PI()/6))</f>
        <v>#N/A</v>
      </c>
      <c r="BQ11" s="15" t="e">
        <f>IF(INDEX(MouseList[],MATCH(BQ$2,MouseList[Mouse '#],0),MATCH(MouseList[[#Headers],[Exclude?]],MouseList[#Headers],0))=TRUE,"",IF(INDEX(DataInput[],BQ$2*3-1,MATCH(TEXT($B11,0),DataInput[#Headers],0))="","",INDEX(DataInput[],BQ$4*3-1,MATCH(TEXT($B11,0),DataInput[#Headers],0))*(INDEX(DataInput[],BQ$4*3,MATCH(TEXT($B11,0),DataInput[#Headers],0)))^2*PI()/6))</f>
        <v>#N/A</v>
      </c>
      <c r="BR11" s="15" t="e">
        <f>IF(INDEX(MouseList[],MATCH(BR$2,MouseList[Mouse '#],0),MATCH(MouseList[[#Headers],[Exclude?]],MouseList[#Headers],0))=TRUE,"",IF(INDEX(DataInput[],BR$2*3-1,MATCH(TEXT($B11,0),DataInput[#Headers],0))="","",INDEX(DataInput[],BR$4*3-1,MATCH(TEXT($B11,0),DataInput[#Headers],0))*(INDEX(DataInput[],BR$4*3,MATCH(TEXT($B11,0),DataInput[#Headers],0)))^2*PI()/6))</f>
        <v>#N/A</v>
      </c>
      <c r="BS11" s="15" t="e">
        <f>IF(INDEX(MouseList[],MATCH(BS$2,MouseList[Mouse '#],0),MATCH(MouseList[[#Headers],[Exclude?]],MouseList[#Headers],0))=TRUE,"",IF(INDEX(DataInput[],BS$2*3-1,MATCH(TEXT($B11,0),DataInput[#Headers],0))="","",INDEX(DataInput[],BS$4*3-1,MATCH(TEXT($B11,0),DataInput[#Headers],0))*(INDEX(DataInput[],BS$4*3,MATCH(TEXT($B11,0),DataInput[#Headers],0)))^2*PI()/6))</f>
        <v>#N/A</v>
      </c>
      <c r="BT11" s="15" t="e">
        <f>IF(INDEX(MouseList[],MATCH(BT$2,MouseList[Mouse '#],0),MATCH(MouseList[[#Headers],[Exclude?]],MouseList[#Headers],0))=TRUE,"",IF(INDEX(DataInput[],BT$2*3-1,MATCH(TEXT($B11,0),DataInput[#Headers],0))="","",INDEX(DataInput[],BT$4*3-1,MATCH(TEXT($B11,0),DataInput[#Headers],0))*(INDEX(DataInput[],BT$4*3,MATCH(TEXT($B11,0),DataInput[#Headers],0)))^2*PI()/6))</f>
        <v>#N/A</v>
      </c>
      <c r="BU11" s="15" t="e">
        <f>IF(INDEX(MouseList[],MATCH(BU$2,MouseList[Mouse '#],0),MATCH(MouseList[[#Headers],[Exclude?]],MouseList[#Headers],0))=TRUE,"",IF(INDEX(DataInput[],BU$2*3-1,MATCH(TEXT($B11,0),DataInput[#Headers],0))="","",INDEX(DataInput[],BU$4*3-1,MATCH(TEXT($B11,0),DataInput[#Headers],0))*(INDEX(DataInput[],BU$4*3,MATCH(TEXT($B11,0),DataInput[#Headers],0)))^2*PI()/6))</f>
        <v>#N/A</v>
      </c>
      <c r="BV11" s="15" t="e">
        <f>IF(INDEX(MouseList[],MATCH(BV$2,MouseList[Mouse '#],0),MATCH(MouseList[[#Headers],[Exclude?]],MouseList[#Headers],0))=TRUE,"",IF(INDEX(DataInput[],BV$2*3-1,MATCH(TEXT($B11,0),DataInput[#Headers],0))="","",INDEX(DataInput[],BV$4*3-1,MATCH(TEXT($B11,0),DataInput[#Headers],0))*(INDEX(DataInput[],BV$4*3,MATCH(TEXT($B11,0),DataInput[#Headers],0)))^2*PI()/6))</f>
        <v>#N/A</v>
      </c>
      <c r="BW11" s="15" t="e">
        <f>IF(INDEX(MouseList[],MATCH(BW$2,MouseList[Mouse '#],0),MATCH(MouseList[[#Headers],[Exclude?]],MouseList[#Headers],0))=TRUE,"",IF(INDEX(DataInput[],BW$2*3-1,MATCH(TEXT($B11,0),DataInput[#Headers],0))="","",INDEX(DataInput[],BW$4*3-1,MATCH(TEXT($B11,0),DataInput[#Headers],0))*(INDEX(DataInput[],BW$4*3,MATCH(TEXT($B11,0),DataInput[#Headers],0)))^2*PI()/6))</f>
        <v>#N/A</v>
      </c>
      <c r="BX11" s="15" t="e">
        <f>IF(INDEX(MouseList[],MATCH(BX$2,MouseList[Mouse '#],0),MATCH(MouseList[[#Headers],[Exclude?]],MouseList[#Headers],0))=TRUE,"",IF(INDEX(DataInput[],BX$2*3-1,MATCH(TEXT($B11,0),DataInput[#Headers],0))="","",INDEX(DataInput[],BX$4*3-1,MATCH(TEXT($B11,0),DataInput[#Headers],0))*(INDEX(DataInput[],BX$4*3,MATCH(TEXT($B11,0),DataInput[#Headers],0)))^2*PI()/6))</f>
        <v>#N/A</v>
      </c>
      <c r="BY11" s="15" t="e">
        <f>IF(INDEX(MouseList[],MATCH(BY$2,MouseList[Mouse '#],0),MATCH(MouseList[[#Headers],[Exclude?]],MouseList[#Headers],0))=TRUE,"",IF(INDEX(DataInput[],BY$2*3-1,MATCH(TEXT($B11,0),DataInput[#Headers],0))="","",INDEX(DataInput[],BY$4*3-1,MATCH(TEXT($B11,0),DataInput[#Headers],0))*(INDEX(DataInput[],BY$4*3,MATCH(TEXT($B11,0),DataInput[#Headers],0)))^2*PI()/6))</f>
        <v>#N/A</v>
      </c>
      <c r="BZ11" s="15" t="e">
        <f>IF(INDEX(MouseList[],MATCH(BZ$2,MouseList[Mouse '#],0),MATCH(MouseList[[#Headers],[Exclude?]],MouseList[#Headers],0))=TRUE,"",IF(INDEX(DataInput[],BZ$2*3-1,MATCH(TEXT($B11,0),DataInput[#Headers],0))="","",INDEX(DataInput[],BZ$4*3-1,MATCH(TEXT($B11,0),DataInput[#Headers],0))*(INDEX(DataInput[],BZ$4*3,MATCH(TEXT($B11,0),DataInput[#Headers],0)))^2*PI()/6))</f>
        <v>#N/A</v>
      </c>
      <c r="CA11" s="15" t="e">
        <f>IF(INDEX(MouseList[],MATCH(CA$2,MouseList[Mouse '#],0),MATCH(MouseList[[#Headers],[Exclude?]],MouseList[#Headers],0))=TRUE,"",IF(INDEX(DataInput[],CA$2*3-1,MATCH(TEXT($B11,0),DataInput[#Headers],0))="","",INDEX(DataInput[],CA$4*3-1,MATCH(TEXT($B11,0),DataInput[#Headers],0))*(INDEX(DataInput[],CA$4*3,MATCH(TEXT($B11,0),DataInput[#Headers],0)))^2*PI()/6))</f>
        <v>#N/A</v>
      </c>
      <c r="CB11" s="15" t="e">
        <f>IF(INDEX(MouseList[],MATCH(CB$2,MouseList[Mouse '#],0),MATCH(MouseList[[#Headers],[Exclude?]],MouseList[#Headers],0))=TRUE,"",IF(INDEX(DataInput[],CB$2*3-1,MATCH(TEXT($B11,0),DataInput[#Headers],0))="","",INDEX(DataInput[],CB$4*3-1,MATCH(TEXT($B11,0),DataInput[#Headers],0))*(INDEX(DataInput[],CB$4*3,MATCH(TEXT($B11,0),DataInput[#Headers],0)))^2*PI()/6))</f>
        <v>#N/A</v>
      </c>
      <c r="CC11" s="15" t="e">
        <f>IF(INDEX(MouseList[],MATCH(CC$2,MouseList[Mouse '#],0),MATCH(MouseList[[#Headers],[Exclude?]],MouseList[#Headers],0))=TRUE,"",IF(INDEX(DataInput[],CC$2*3-1,MATCH(TEXT($B11,0),DataInput[#Headers],0))="","",INDEX(DataInput[],CC$4*3-1,MATCH(TEXT($B11,0),DataInput[#Headers],0))*(INDEX(DataInput[],CC$4*3,MATCH(TEXT($B11,0),DataInput[#Headers],0)))^2*PI()/6))</f>
        <v>#N/A</v>
      </c>
      <c r="CD11" s="15" t="e">
        <f>IF(INDEX(MouseList[],MATCH(CD$2,MouseList[Mouse '#],0),MATCH(MouseList[[#Headers],[Exclude?]],MouseList[#Headers],0))=TRUE,"",IF(INDEX(DataInput[],CD$2*3-1,MATCH(TEXT($B11,0),DataInput[#Headers],0))="","",INDEX(DataInput[],CD$4*3-1,MATCH(TEXT($B11,0),DataInput[#Headers],0))*(INDEX(DataInput[],CD$4*3,MATCH(TEXT($B11,0),DataInput[#Headers],0)))^2*PI()/6))</f>
        <v>#N/A</v>
      </c>
      <c r="CE11" s="15" t="e">
        <f>IF(INDEX(MouseList[],MATCH(CE$2,MouseList[Mouse '#],0),MATCH(MouseList[[#Headers],[Exclude?]],MouseList[#Headers],0))=TRUE,"",IF(INDEX(DataInput[],CE$2*3-1,MATCH(TEXT($B11,0),DataInput[#Headers],0))="","",INDEX(DataInput[],CE$4*3-1,MATCH(TEXT($B11,0),DataInput[#Headers],0))*(INDEX(DataInput[],CE$4*3,MATCH(TEXT($B11,0),DataInput[#Headers],0)))^2*PI()/6))</f>
        <v>#N/A</v>
      </c>
      <c r="CF11" s="15" t="e">
        <f>IF(INDEX(MouseList[],MATCH(CF$2,MouseList[Mouse '#],0),MATCH(MouseList[[#Headers],[Exclude?]],MouseList[#Headers],0))=TRUE,"",IF(INDEX(DataInput[],CF$2*3-1,MATCH(TEXT($B11,0),DataInput[#Headers],0))="","",INDEX(DataInput[],CF$4*3-1,MATCH(TEXT($B11,0),DataInput[#Headers],0))*(INDEX(DataInput[],CF$4*3,MATCH(TEXT($B11,0),DataInput[#Headers],0)))^2*PI()/6))</f>
        <v>#N/A</v>
      </c>
      <c r="CG11" s="15" t="e">
        <f>IF(INDEX(MouseList[],MATCH(CG$2,MouseList[Mouse '#],0),MATCH(MouseList[[#Headers],[Exclude?]],MouseList[#Headers],0))=TRUE,"",IF(INDEX(DataInput[],CG$2*3-1,MATCH(TEXT($B11,0),DataInput[#Headers],0))="","",INDEX(DataInput[],CG$4*3-1,MATCH(TEXT($B11,0),DataInput[#Headers],0))*(INDEX(DataInput[],CG$4*3,MATCH(TEXT($B11,0),DataInput[#Headers],0)))^2*PI()/6))</f>
        <v>#N/A</v>
      </c>
      <c r="CH11" s="15" t="e">
        <f>IF(INDEX(MouseList[],MATCH(CH$2,MouseList[Mouse '#],0),MATCH(MouseList[[#Headers],[Exclude?]],MouseList[#Headers],0))=TRUE,"",IF(INDEX(DataInput[],CH$2*3-1,MATCH(TEXT($B11,0),DataInput[#Headers],0))="","",INDEX(DataInput[],CH$4*3-1,MATCH(TEXT($B11,0),DataInput[#Headers],0))*(INDEX(DataInput[],CH$4*3,MATCH(TEXT($B11,0),DataInput[#Headers],0)))^2*PI()/6))</f>
        <v>#N/A</v>
      </c>
      <c r="CI11" s="15" t="e">
        <f>IF(INDEX(MouseList[],MATCH(CI$2,MouseList[Mouse '#],0),MATCH(MouseList[[#Headers],[Exclude?]],MouseList[#Headers],0))=TRUE,"",IF(INDEX(DataInput[],CI$2*3-1,MATCH(TEXT($B11,0),DataInput[#Headers],0))="","",INDEX(DataInput[],CI$4*3-1,MATCH(TEXT($B11,0),DataInput[#Headers],0))*(INDEX(DataInput[],CI$4*3,MATCH(TEXT($B11,0),DataInput[#Headers],0)))^2*PI()/6))</f>
        <v>#N/A</v>
      </c>
      <c r="CJ11" s="15" t="e">
        <f>IF(INDEX(MouseList[],MATCH(CJ$2,MouseList[Mouse '#],0),MATCH(MouseList[[#Headers],[Exclude?]],MouseList[#Headers],0))=TRUE,"",IF(INDEX(DataInput[],CJ$2*3-1,MATCH(TEXT($B11,0),DataInput[#Headers],0))="","",INDEX(DataInput[],CJ$4*3-1,MATCH(TEXT($B11,0),DataInput[#Headers],0))*(INDEX(DataInput[],CJ$4*3,MATCH(TEXT($B11,0),DataInput[#Headers],0)))^2*PI()/6))</f>
        <v>#N/A</v>
      </c>
      <c r="CK11" s="15" t="e">
        <f>IF(INDEX(MouseList[],MATCH(CK$2,MouseList[Mouse '#],0),MATCH(MouseList[[#Headers],[Exclude?]],MouseList[#Headers],0))=TRUE,"",IF(INDEX(DataInput[],CK$2*3-1,MATCH(TEXT($B11,0),DataInput[#Headers],0))="","",INDEX(DataInput[],CK$4*3-1,MATCH(TEXT($B11,0),DataInput[#Headers],0))*(INDEX(DataInput[],CK$4*3,MATCH(TEXT($B11,0),DataInput[#Headers],0)))^2*PI()/6))</f>
        <v>#N/A</v>
      </c>
      <c r="CL11" s="15" t="e">
        <f>IF(INDEX(MouseList[],MATCH(CL$2,MouseList[Mouse '#],0),MATCH(MouseList[[#Headers],[Exclude?]],MouseList[#Headers],0))=TRUE,"",IF(INDEX(DataInput[],CL$2*3-1,MATCH(TEXT($B11,0),DataInput[#Headers],0))="","",INDEX(DataInput[],CL$4*3-1,MATCH(TEXT($B11,0),DataInput[#Headers],0))*(INDEX(DataInput[],CL$4*3,MATCH(TEXT($B11,0),DataInput[#Headers],0)))^2*PI()/6))</f>
        <v>#N/A</v>
      </c>
      <c r="CM11" s="15" t="e">
        <f>IF(INDEX(MouseList[],MATCH(CM$2,MouseList[Mouse '#],0),MATCH(MouseList[[#Headers],[Exclude?]],MouseList[#Headers],0))=TRUE,"",IF(INDEX(DataInput[],CM$2*3-1,MATCH(TEXT($B11,0),DataInput[#Headers],0))="","",INDEX(DataInput[],CM$4*3-1,MATCH(TEXT($B11,0),DataInput[#Headers],0))*(INDEX(DataInput[],CM$4*3,MATCH(TEXT($B11,0),DataInput[#Headers],0)))^2*PI()/6))</f>
        <v>#N/A</v>
      </c>
      <c r="CN11" s="15" t="e">
        <f>IF(INDEX(MouseList[],MATCH(CN$2,MouseList[Mouse '#],0),MATCH(MouseList[[#Headers],[Exclude?]],MouseList[#Headers],0))=TRUE,"",IF(INDEX(DataInput[],CN$2*3-1,MATCH(TEXT($B11,0),DataInput[#Headers],0))="","",INDEX(DataInput[],CN$4*3-1,MATCH(TEXT($B11,0),DataInput[#Headers],0))*(INDEX(DataInput[],CN$4*3,MATCH(TEXT($B11,0),DataInput[#Headers],0)))^2*PI()/6))</f>
        <v>#N/A</v>
      </c>
      <c r="CO11" s="15" t="e">
        <f>IF(INDEX(MouseList[],MATCH(CO$2,MouseList[Mouse '#],0),MATCH(MouseList[[#Headers],[Exclude?]],MouseList[#Headers],0))=TRUE,"",IF(INDEX(DataInput[],CO$2*3-1,MATCH(TEXT($B11,0),DataInput[#Headers],0))="","",INDEX(DataInput[],CO$4*3-1,MATCH(TEXT($B11,0),DataInput[#Headers],0))*(INDEX(DataInput[],CO$4*3,MATCH(TEXT($B11,0),DataInput[#Headers],0)))^2*PI()/6))</f>
        <v>#N/A</v>
      </c>
      <c r="CP11" s="15" t="e">
        <f>IF(INDEX(MouseList[],MATCH(CP$2,MouseList[Mouse '#],0),MATCH(MouseList[[#Headers],[Exclude?]],MouseList[#Headers],0))=TRUE,"",IF(INDEX(DataInput[],CP$2*3-1,MATCH(TEXT($B11,0),DataInput[#Headers],0))="","",INDEX(DataInput[],CP$4*3-1,MATCH(TEXT($B11,0),DataInput[#Headers],0))*(INDEX(DataInput[],CP$4*3,MATCH(TEXT($B11,0),DataInput[#Headers],0)))^2*PI()/6))</f>
        <v>#N/A</v>
      </c>
      <c r="CQ11" s="15" t="e">
        <f>IF(INDEX(MouseList[],MATCH(CQ$2,MouseList[Mouse '#],0),MATCH(MouseList[[#Headers],[Exclude?]],MouseList[#Headers],0))=TRUE,"",IF(INDEX(DataInput[],CQ$2*3-1,MATCH(TEXT($B11,0),DataInput[#Headers],0))="","",INDEX(DataInput[],CQ$4*3-1,MATCH(TEXT($B11,0),DataInput[#Headers],0))*(INDEX(DataInput[],CQ$4*3,MATCH(TEXT($B11,0),DataInput[#Headers],0)))^2*PI()/6))</f>
        <v>#N/A</v>
      </c>
      <c r="CR11" s="15" t="e">
        <f>IF(INDEX(MouseList[],MATCH(CR$2,MouseList[Mouse '#],0),MATCH(MouseList[[#Headers],[Exclude?]],MouseList[#Headers],0))=TRUE,"",IF(INDEX(DataInput[],CR$2*3-1,MATCH(TEXT($B11,0),DataInput[#Headers],0))="","",INDEX(DataInput[],CR$4*3-1,MATCH(TEXT($B11,0),DataInput[#Headers],0))*(INDEX(DataInput[],CR$4*3,MATCH(TEXT($B11,0),DataInput[#Headers],0)))^2*PI()/6))</f>
        <v>#N/A</v>
      </c>
      <c r="CS11" s="15" t="e">
        <f>IF(INDEX(MouseList[],MATCH(CS$2,MouseList[Mouse '#],0),MATCH(MouseList[[#Headers],[Exclude?]],MouseList[#Headers],0))=TRUE,"",IF(INDEX(DataInput[],CS$2*3-1,MATCH(TEXT($B11,0),DataInput[#Headers],0))="","",INDEX(DataInput[],CS$4*3-1,MATCH(TEXT($B11,0),DataInput[#Headers],0))*(INDEX(DataInput[],CS$4*3,MATCH(TEXT($B11,0),DataInput[#Headers],0)))^2*PI()/6))</f>
        <v>#N/A</v>
      </c>
      <c r="CT11" s="15" t="e">
        <f>IF(INDEX(MouseList[],MATCH(CT$2,MouseList[Mouse '#],0),MATCH(MouseList[[#Headers],[Exclude?]],MouseList[#Headers],0))=TRUE,"",IF(INDEX(DataInput[],CT$2*3-1,MATCH(TEXT($B11,0),DataInput[#Headers],0))="","",INDEX(DataInput[],CT$4*3-1,MATCH(TEXT($B11,0),DataInput[#Headers],0))*(INDEX(DataInput[],CT$4*3,MATCH(TEXT($B11,0),DataInput[#Headers],0)))^2*PI()/6))</f>
        <v>#N/A</v>
      </c>
      <c r="CU11" s="15" t="e">
        <f>IF(INDEX(MouseList[],MATCH(CU$2,MouseList[Mouse '#],0),MATCH(MouseList[[#Headers],[Exclude?]],MouseList[#Headers],0))=TRUE,"",IF(INDEX(DataInput[],CU$2*3-1,MATCH(TEXT($B11,0),DataInput[#Headers],0))="","",INDEX(DataInput[],CU$4*3-1,MATCH(TEXT($B11,0),DataInput[#Headers],0))*(INDEX(DataInput[],CU$4*3,MATCH(TEXT($B11,0),DataInput[#Headers],0)))^2*PI()/6))</f>
        <v>#N/A</v>
      </c>
      <c r="CV11" s="15" t="e">
        <f>IF(INDEX(MouseList[],MATCH(CV$2,MouseList[Mouse '#],0),MATCH(MouseList[[#Headers],[Exclude?]],MouseList[#Headers],0))=TRUE,"",IF(INDEX(DataInput[],CV$2*3-1,MATCH(TEXT($B11,0),DataInput[#Headers],0))="","",INDEX(DataInput[],CV$4*3-1,MATCH(TEXT($B11,0),DataInput[#Headers],0))*(INDEX(DataInput[],CV$4*3,MATCH(TEXT($B11,0),DataInput[#Headers],0)))^2*PI()/6))</f>
        <v>#N/A</v>
      </c>
      <c r="CW11" s="15" t="e">
        <f>IF(INDEX(MouseList[],MATCH(CW$2,MouseList[Mouse '#],0),MATCH(MouseList[[#Headers],[Exclude?]],MouseList[#Headers],0))=TRUE,"",IF(INDEX(DataInput[],CW$2*3-1,MATCH(TEXT($B11,0),DataInput[#Headers],0))="","",INDEX(DataInput[],CW$4*3-1,MATCH(TEXT($B11,0),DataInput[#Headers],0))*(INDEX(DataInput[],CW$4*3,MATCH(TEXT($B11,0),DataInput[#Headers],0)))^2*PI()/6))</f>
        <v>#N/A</v>
      </c>
      <c r="CX11" s="15" t="e">
        <f>IF(INDEX(MouseList[],MATCH(CX$2,MouseList[Mouse '#],0),MATCH(MouseList[[#Headers],[Exclude?]],MouseList[#Headers],0))=TRUE,"",IF(INDEX(DataInput[],CX$2*3-1,MATCH(TEXT($B11,0),DataInput[#Headers],0))="","",INDEX(DataInput[],CX$4*3-1,MATCH(TEXT($B11,0),DataInput[#Headers],0))*(INDEX(DataInput[],CX$4*3,MATCH(TEXT($B11,0),DataInput[#Headers],0)))^2*PI()/6))</f>
        <v>#N/A</v>
      </c>
      <c r="CY11" s="15" t="e">
        <f>IF(INDEX(MouseList[],MATCH(CY$2,MouseList[Mouse '#],0),MATCH(MouseList[[#Headers],[Exclude?]],MouseList[#Headers],0))=TRUE,"",IF(INDEX(DataInput[],CY$2*3-1,MATCH(TEXT($B11,0),DataInput[#Headers],0))="","",INDEX(DataInput[],CY$4*3-1,MATCH(TEXT($B11,0),DataInput[#Headers],0))*(INDEX(DataInput[],CY$4*3,MATCH(TEXT($B11,0),DataInput[#Headers],0)))^2*PI()/6))</f>
        <v>#N/A</v>
      </c>
      <c r="CZ11" s="15" t="e">
        <f>IF(INDEX(MouseList[],MATCH(CZ$2,MouseList[Mouse '#],0),MATCH(MouseList[[#Headers],[Exclude?]],MouseList[#Headers],0))=TRUE,"",IF(INDEX(DataInput[],CZ$2*3-1,MATCH(TEXT($B11,0),DataInput[#Headers],0))="","",INDEX(DataInput[],CZ$4*3-1,MATCH(TEXT($B11,0),DataInput[#Headers],0))*(INDEX(DataInput[],CZ$4*3,MATCH(TEXT($B11,0),DataInput[#Headers],0)))^2*PI()/6))</f>
        <v>#N/A</v>
      </c>
      <c r="DA11" s="15" t="e">
        <f>IF(INDEX(MouseList[],MATCH(DA$2,MouseList[Mouse '#],0),MATCH(MouseList[[#Headers],[Exclude?]],MouseList[#Headers],0))=TRUE,"",IF(INDEX(DataInput[],DA$2*3-1,MATCH(TEXT($B11,0),DataInput[#Headers],0))="","",INDEX(DataInput[],DA$4*3-1,MATCH(TEXT($B11,0),DataInput[#Headers],0))*(INDEX(DataInput[],DA$4*3,MATCH(TEXT($B11,0),DataInput[#Headers],0)))^2*PI()/6))</f>
        <v>#N/A</v>
      </c>
      <c r="DB11" s="15" t="e">
        <f>IF(INDEX(MouseList[],MATCH(DB$2,MouseList[Mouse '#],0),MATCH(MouseList[[#Headers],[Exclude?]],MouseList[#Headers],0))=TRUE,"",IF(INDEX(DataInput[],DB$2*3-1,MATCH(TEXT($B11,0),DataInput[#Headers],0))="","",INDEX(DataInput[],DB$4*3-1,MATCH(TEXT($B11,0),DataInput[#Headers],0))*(INDEX(DataInput[],DB$4*3,MATCH(TEXT($B11,0),DataInput[#Headers],0)))^2*PI()/6))</f>
        <v>#N/A</v>
      </c>
      <c r="DC11" s="15" t="e">
        <f>IF(INDEX(MouseList[],MATCH(DC$2,MouseList[Mouse '#],0),MATCH(MouseList[[#Headers],[Exclude?]],MouseList[#Headers],0))=TRUE,"",IF(INDEX(DataInput[],DC$2*3-1,MATCH(TEXT($B11,0),DataInput[#Headers],0))="","",INDEX(DataInput[],DC$4*3-1,MATCH(TEXT($B11,0),DataInput[#Headers],0))*(INDEX(DataInput[],DC$4*3,MATCH(TEXT($B11,0),DataInput[#Headers],0)))^2*PI()/6))</f>
        <v>#N/A</v>
      </c>
      <c r="DD11" s="15" t="e">
        <f>IF(INDEX(MouseList[],MATCH(DD$2,MouseList[Mouse '#],0),MATCH(MouseList[[#Headers],[Exclude?]],MouseList[#Headers],0))=TRUE,"",IF(INDEX(DataInput[],DD$2*3-1,MATCH(TEXT($B11,0),DataInput[#Headers],0))="","",INDEX(DataInput[],DD$4*3-1,MATCH(TEXT($B11,0),DataInput[#Headers],0))*(INDEX(DataInput[],DD$4*3,MATCH(TEXT($B11,0),DataInput[#Headers],0)))^2*PI()/6))</f>
        <v>#N/A</v>
      </c>
      <c r="DE11" s="15" t="e">
        <f>IF(INDEX(MouseList[],MATCH(DE$2,MouseList[Mouse '#],0),MATCH(MouseList[[#Headers],[Exclude?]],MouseList[#Headers],0))=TRUE,"",IF(INDEX(DataInput[],DE$2*3-1,MATCH(TEXT($B11,0),DataInput[#Headers],0))="","",INDEX(DataInput[],DE$4*3-1,MATCH(TEXT($B11,0),DataInput[#Headers],0))*(INDEX(DataInput[],DE$4*3,MATCH(TEXT($B11,0),DataInput[#Headers],0)))^2*PI()/6))</f>
        <v>#N/A</v>
      </c>
      <c r="DF11" s="15" t="e">
        <f>IF(INDEX(MouseList[],MATCH(DF$2,MouseList[Mouse '#],0),MATCH(MouseList[[#Headers],[Exclude?]],MouseList[#Headers],0))=TRUE,"",IF(INDEX(DataInput[],DF$2*3-1,MATCH(TEXT($B11,0),DataInput[#Headers],0))="","",INDEX(DataInput[],DF$4*3-1,MATCH(TEXT($B11,0),DataInput[#Headers],0))*(INDEX(DataInput[],DF$4*3,MATCH(TEXT($B11,0),DataInput[#Headers],0)))^2*PI()/6))</f>
        <v>#N/A</v>
      </c>
      <c r="DG11" s="15" t="e">
        <f>IF(INDEX(MouseList[],MATCH(DG$2,MouseList[Mouse '#],0),MATCH(MouseList[[#Headers],[Exclude?]],MouseList[#Headers],0))=TRUE,"",IF(INDEX(DataInput[],DG$2*3-1,MATCH(TEXT($B11,0),DataInput[#Headers],0))="","",INDEX(DataInput[],DG$4*3-1,MATCH(TEXT($B11,0),DataInput[#Headers],0))*(INDEX(DataInput[],DG$4*3,MATCH(TEXT($B11,0),DataInput[#Headers],0)))^2*PI()/6))</f>
        <v>#N/A</v>
      </c>
      <c r="DH11" s="15" t="e">
        <f>IF(INDEX(MouseList[],MATCH(DH$2,MouseList[Mouse '#],0),MATCH(MouseList[[#Headers],[Exclude?]],MouseList[#Headers],0))=TRUE,"",IF(INDEX(DataInput[],DH$2*3-1,MATCH(TEXT($B11,0),DataInput[#Headers],0))="","",INDEX(DataInput[],DH$4*3-1,MATCH(TEXT($B11,0),DataInput[#Headers],0))*(INDEX(DataInput[],DH$4*3,MATCH(TEXT($B11,0),DataInput[#Headers],0)))^2*PI()/6))</f>
        <v>#N/A</v>
      </c>
      <c r="DI11" s="15" t="e">
        <f>IF(INDEX(MouseList[],MATCH(DI$2,MouseList[Mouse '#],0),MATCH(MouseList[[#Headers],[Exclude?]],MouseList[#Headers],0))=TRUE,"",IF(INDEX(DataInput[],DI$2*3-1,MATCH(TEXT($B11,0),DataInput[#Headers],0))="","",INDEX(DataInput[],DI$4*3-1,MATCH(TEXT($B11,0),DataInput[#Headers],0))*(INDEX(DataInput[],DI$4*3,MATCH(TEXT($B11,0),DataInput[#Headers],0)))^2*PI()/6))</f>
        <v>#N/A</v>
      </c>
      <c r="DJ11" s="15" t="e">
        <f>IF(INDEX(MouseList[],MATCH(DJ$2,MouseList[Mouse '#],0),MATCH(MouseList[[#Headers],[Exclude?]],MouseList[#Headers],0))=TRUE,"",IF(INDEX(DataInput[],DJ$2*3-1,MATCH(TEXT($B11,0),DataInput[#Headers],0))="","",INDEX(DataInput[],DJ$4*3-1,MATCH(TEXT($B11,0),DataInput[#Headers],0))*(INDEX(DataInput[],DJ$4*3,MATCH(TEXT($B11,0),DataInput[#Headers],0)))^2*PI()/6))</f>
        <v>#N/A</v>
      </c>
      <c r="DK11" s="15" t="e">
        <f>IF(INDEX(MouseList[],MATCH(DK$2,MouseList[Mouse '#],0),MATCH(MouseList[[#Headers],[Exclude?]],MouseList[#Headers],0))=TRUE,"",IF(INDEX(DataInput[],DK$2*3-1,MATCH(TEXT($B11,0),DataInput[#Headers],0))="","",INDEX(DataInput[],DK$4*3-1,MATCH(TEXT($B11,0),DataInput[#Headers],0))*(INDEX(DataInput[],DK$4*3,MATCH(TEXT($B11,0),DataInput[#Headers],0)))^2*PI()/6))</f>
        <v>#N/A</v>
      </c>
      <c r="DL11" s="15" t="e">
        <f>IF(INDEX(MouseList[],MATCH(DL$2,MouseList[Mouse '#],0),MATCH(MouseList[[#Headers],[Exclude?]],MouseList[#Headers],0))=TRUE,"",IF(INDEX(DataInput[],DL$2*3-1,MATCH(TEXT($B11,0),DataInput[#Headers],0))="","",INDEX(DataInput[],DL$4*3-1,MATCH(TEXT($B11,0),DataInput[#Headers],0))*(INDEX(DataInput[],DL$4*3,MATCH(TEXT($B11,0),DataInput[#Headers],0)))^2*PI()/6))</f>
        <v>#N/A</v>
      </c>
      <c r="DM11" s="15" t="e">
        <f>IF(INDEX(MouseList[],MATCH(DM$2,MouseList[Mouse '#],0),MATCH(MouseList[[#Headers],[Exclude?]],MouseList[#Headers],0))=TRUE,"",IF(INDEX(DataInput[],DM$2*3-1,MATCH(TEXT($B11,0),DataInput[#Headers],0))="","",INDEX(DataInput[],DM$4*3-1,MATCH(TEXT($B11,0),DataInput[#Headers],0))*(INDEX(DataInput[],DM$4*3,MATCH(TEXT($B11,0),DataInput[#Headers],0)))^2*PI()/6))</f>
        <v>#N/A</v>
      </c>
      <c r="DN11" s="15" t="e">
        <f>IF(INDEX(MouseList[],MATCH(DN$2,MouseList[Mouse '#],0),MATCH(MouseList[[#Headers],[Exclude?]],MouseList[#Headers],0))=TRUE,"",IF(INDEX(DataInput[],DN$2*3-1,MATCH(TEXT($B11,0),DataInput[#Headers],0))="","",INDEX(DataInput[],DN$4*3-1,MATCH(TEXT($B11,0),DataInput[#Headers],0))*(INDEX(DataInput[],DN$4*3,MATCH(TEXT($B11,0),DataInput[#Headers],0)))^2*PI()/6))</f>
        <v>#N/A</v>
      </c>
      <c r="DO11" s="15" t="e">
        <f>IF(INDEX(MouseList[],MATCH(DO$2,MouseList[Mouse '#],0),MATCH(MouseList[[#Headers],[Exclude?]],MouseList[#Headers],0))=TRUE,"",IF(INDEX(DataInput[],DO$2*3-1,MATCH(TEXT($B11,0),DataInput[#Headers],0))="","",INDEX(DataInput[],DO$4*3-1,MATCH(TEXT($B11,0),DataInput[#Headers],0))*(INDEX(DataInput[],DO$4*3,MATCH(TEXT($B11,0),DataInput[#Headers],0)))^2*PI()/6))</f>
        <v>#N/A</v>
      </c>
      <c r="DP11" s="15" t="e">
        <f>IF(INDEX(MouseList[],MATCH(DP$2,MouseList[Mouse '#],0),MATCH(MouseList[[#Headers],[Exclude?]],MouseList[#Headers],0))=TRUE,"",IF(INDEX(DataInput[],DP$2*3-1,MATCH(TEXT($B11,0),DataInput[#Headers],0))="","",INDEX(DataInput[],DP$4*3-1,MATCH(TEXT($B11,0),DataInput[#Headers],0))*(INDEX(DataInput[],DP$4*3,MATCH(TEXT($B11,0),DataInput[#Headers],0)))^2*PI()/6))</f>
        <v>#N/A</v>
      </c>
      <c r="DQ11" s="15" t="e">
        <f>IF(INDEX(MouseList[],MATCH(DQ$2,MouseList[Mouse '#],0),MATCH(MouseList[[#Headers],[Exclude?]],MouseList[#Headers],0))=TRUE,"",IF(INDEX(DataInput[],DQ$2*3-1,MATCH(TEXT($B11,0),DataInput[#Headers],0))="","",INDEX(DataInput[],DQ$4*3-1,MATCH(TEXT($B11,0),DataInput[#Headers],0))*(INDEX(DataInput[],DQ$4*3,MATCH(TEXT($B11,0),DataInput[#Headers],0)))^2*PI()/6))</f>
        <v>#N/A</v>
      </c>
      <c r="DR11" s="15" t="e">
        <f>IF(INDEX(MouseList[],MATCH(DR$2,MouseList[Mouse '#],0),MATCH(MouseList[[#Headers],[Exclude?]],MouseList[#Headers],0))=TRUE,"",IF(INDEX(DataInput[],DR$2*3-1,MATCH(TEXT($B11,0),DataInput[#Headers],0))="","",INDEX(DataInput[],DR$4*3-1,MATCH(TEXT($B11,0),DataInput[#Headers],0))*(INDEX(DataInput[],DR$4*3,MATCH(TEXT($B11,0),DataInput[#Headers],0)))^2*PI()/6))</f>
        <v>#N/A</v>
      </c>
      <c r="DS11" s="15" t="e">
        <f>IF(INDEX(MouseList[],MATCH(DS$2,MouseList[Mouse '#],0),MATCH(MouseList[[#Headers],[Exclude?]],MouseList[#Headers],0))=TRUE,"",IF(INDEX(DataInput[],DS$2*3-1,MATCH(TEXT($B11,0),DataInput[#Headers],0))="","",INDEX(DataInput[],DS$4*3-1,MATCH(TEXT($B11,0),DataInput[#Headers],0))*(INDEX(DataInput[],DS$4*3,MATCH(TEXT($B11,0),DataInput[#Headers],0)))^2*PI()/6))</f>
        <v>#N/A</v>
      </c>
      <c r="DU11" s="14">
        <v>7</v>
      </c>
      <c r="DV11" s="14" t="str">
        <f>IFERROR(INDEX(MouseList[],MATCH(TV_after_Tx[[#This Row],[Sort '#]],MouseList[Sort '#],0),MATCH(TV_after_Tx[[#Headers],[Group]],MouseList[#Headers],0)),"")</f>
        <v/>
      </c>
      <c r="DW11" s="14" t="str">
        <f>IFERROR(INDEX(MouseList[],MATCH(TV_after_Tx[[#This Row],[Sort '#]],MouseList[Sort '#],0),MATCH(MouseList[[#Headers],[Mouse '#]],MouseList[#Headers],0)),"")</f>
        <v/>
      </c>
      <c r="DX11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11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11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11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11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11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11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11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11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11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11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11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11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11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11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11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11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11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11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11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11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11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11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11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11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11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11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11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11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11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11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11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11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11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11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11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11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11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11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11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11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11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11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11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11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11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12" spans="1:173">
      <c r="A12" s="227" t="s">
        <v>281</v>
      </c>
      <c r="B12" s="227">
        <v>7</v>
      </c>
      <c r="C12" s="14">
        <f>INDEX('Data Input'!$J$1:$BF$3,2,MATCH(TEXT(TV[[#This Row],[Day '#]],0),DataInput[[#Headers],[Date of death]:[Necropsy]],0))</f>
        <v>15</v>
      </c>
      <c r="D12" s="15">
        <f>IF(INDEX(MouseList[],MATCH(D$2,MouseList[Mouse '#],0),MATCH(MouseList[[#Headers],[Exclude?]],MouseList[#Headers],0))=TRUE,"",IF(INDEX(DataInput[],D$2*3-1,MATCH(TEXT($B12,0),DataInput[#Headers],0))="","",INDEX(DataInput[],D$4*3-1,MATCH(TEXT($B12,0),DataInput[#Headers],0))*(INDEX(DataInput[],D$4*3,MATCH(TEXT($B12,0),DataInput[#Headers],0)))^2*PI()/6))</f>
        <v>14.990588963082145</v>
      </c>
      <c r="E12" s="15">
        <f>IF(INDEX(MouseList[],MATCH(E$2,MouseList[Mouse '#],0),MATCH(MouseList[[#Headers],[Exclude?]],MouseList[#Headers],0))=TRUE,"",IF(INDEX(DataInput[],E$2*3-1,MATCH(TEXT($B12,0),DataInput[#Headers],0))="","",INDEX(DataInput[],E$4*3-1,MATCH(TEXT($B12,0),DataInput[#Headers],0))*(INDEX(DataInput[],E$4*3,MATCH(TEXT($B12,0),DataInput[#Headers],0)))^2*PI()/6))</f>
        <v>11.723787087085981</v>
      </c>
      <c r="F12" s="15">
        <f>IF(INDEX(MouseList[],MATCH(F$2,MouseList[Mouse '#],0),MATCH(MouseList[[#Headers],[Exclude?]],MouseList[#Headers],0))=TRUE,"",IF(INDEX(DataInput[],F$2*3-1,MATCH(TEXT($B12,0),DataInput[#Headers],0))="","",INDEX(DataInput[],F$4*3-1,MATCH(TEXT($B12,0),DataInput[#Headers],0))*(INDEX(DataInput[],F$4*3,MATCH(TEXT($B12,0),DataInput[#Headers],0)))^2*PI()/6))</f>
        <v>5.6339228254376961</v>
      </c>
      <c r="G12" s="15">
        <f>IF(INDEX(MouseList[],MATCH(G$2,MouseList[Mouse '#],0),MATCH(MouseList[[#Headers],[Exclude?]],MouseList[#Headers],0))=TRUE,"",IF(INDEX(DataInput[],G$2*3-1,MATCH(TEXT($B12,0),DataInput[#Headers],0))="","",INDEX(DataInput[],G$4*3-1,MATCH(TEXT($B12,0),DataInput[#Headers],0))*(INDEX(DataInput[],G$4*3,MATCH(TEXT($B12,0),DataInput[#Headers],0)))^2*PI()/6))</f>
        <v>12.406844728200086</v>
      </c>
      <c r="H12" s="15">
        <f>IF(INDEX(MouseList[],MATCH(H$2,MouseList[Mouse '#],0),MATCH(MouseList[[#Headers],[Exclude?]],MouseList[#Headers],0))=TRUE,"",IF(INDEX(DataInput[],H$2*3-1,MATCH(TEXT($B12,0),DataInput[#Headers],0))="","",INDEX(DataInput[],H$4*3-1,MATCH(TEXT($B12,0),DataInput[#Headers],0))*(INDEX(DataInput[],H$4*3,MATCH(TEXT($B12,0),DataInput[#Headers],0)))^2*PI()/6))</f>
        <v>11.650877528380244</v>
      </c>
      <c r="I12" s="15">
        <f>IF(INDEX(MouseList[],MATCH(I$2,MouseList[Mouse '#],0),MATCH(MouseList[[#Headers],[Exclude?]],MouseList[#Headers],0))=TRUE,"",IF(INDEX(DataInput[],I$2*3-1,MATCH(TEXT($B12,0),DataInput[#Headers],0))="","",INDEX(DataInput[],I$4*3-1,MATCH(TEXT($B12,0),DataInput[#Headers],0))*(INDEX(DataInput[],I$4*3,MATCH(TEXT($B12,0),DataInput[#Headers],0)))^2*PI()/6))</f>
        <v>12.336733804949924</v>
      </c>
      <c r="J12" s="15">
        <f>IF(INDEX(MouseList[],MATCH(J$2,MouseList[Mouse '#],0),MATCH(MouseList[[#Headers],[Exclude?]],MouseList[#Headers],0))=TRUE,"",IF(INDEX(DataInput[],J$2*3-1,MATCH(TEXT($B12,0),DataInput[#Headers],0))="","",INDEX(DataInput[],J$4*3-1,MATCH(TEXT($B12,0),DataInput[#Headers],0))*(INDEX(DataInput[],J$4*3,MATCH(TEXT($B12,0),DataInput[#Headers],0)))^2*PI()/6))</f>
        <v>4.3133229375746902</v>
      </c>
      <c r="K12" s="15">
        <f>IF(INDEX(MouseList[],MATCH(K$2,MouseList[Mouse '#],0),MATCH(MouseList[[#Headers],[Exclude?]],MouseList[#Headers],0))=TRUE,"",IF(INDEX(DataInput[],K$2*3-1,MATCH(TEXT($B12,0),DataInput[#Headers],0))="","",INDEX(DataInput[],K$4*3-1,MATCH(TEXT($B12,0),DataInput[#Headers],0))*(INDEX(DataInput[],K$4*3,MATCH(TEXT($B12,0),DataInput[#Headers],0)))^2*PI()/6))</f>
        <v>14.810485645042045</v>
      </c>
      <c r="L12" s="15">
        <f>IF(INDEX(MouseList[],MATCH(L$2,MouseList[Mouse '#],0),MATCH(MouseList[[#Headers],[Exclude?]],MouseList[#Headers],0))=TRUE,"",IF(INDEX(DataInput[],L$2*3-1,MATCH(TEXT($B12,0),DataInput[#Headers],0))="","",INDEX(DataInput[],L$4*3-1,MATCH(TEXT($B12,0),DataInput[#Headers],0))*(INDEX(DataInput[],L$4*3,MATCH(TEXT($B12,0),DataInput[#Headers],0)))^2*PI()/6))</f>
        <v>8.6594608576136789</v>
      </c>
      <c r="M12" s="15" t="str">
        <f>IF(INDEX(MouseList[],MATCH(M$2,MouseList[Mouse '#],0),MATCH(MouseList[[#Headers],[Exclude?]],MouseList[#Headers],0))=TRUE,"",IF(INDEX(DataInput[],M$2*3-1,MATCH(TEXT($B12,0),DataInput[#Headers],0))="","",INDEX(DataInput[],M$4*3-1,MATCH(TEXT($B12,0),DataInput[#Headers],0))*(INDEX(DataInput[],M$4*3,MATCH(TEXT($B12,0),DataInput[#Headers],0)))^2*PI()/6))</f>
        <v/>
      </c>
      <c r="N12" s="15">
        <f>IF(INDEX(MouseList[],MATCH(N$2,MouseList[Mouse '#],0),MATCH(MouseList[[#Headers],[Exclude?]],MouseList[#Headers],0))=TRUE,"",IF(INDEX(DataInput[],N$2*3-1,MATCH(TEXT($B12,0),DataInput[#Headers],0))="","",INDEX(DataInput[],N$4*3-1,MATCH(TEXT($B12,0),DataInput[#Headers],0))*(INDEX(DataInput[],N$4*3,MATCH(TEXT($B12,0),DataInput[#Headers],0)))^2*PI()/6))</f>
        <v>8.8190788971572687</v>
      </c>
      <c r="O12" s="15">
        <f>IF(INDEX(MouseList[],MATCH(O$2,MouseList[Mouse '#],0),MATCH(MouseList[[#Headers],[Exclude?]],MouseList[#Headers],0))=TRUE,"",IF(INDEX(DataInput[],O$2*3-1,MATCH(TEXT($B12,0),DataInput[#Headers],0))="","",INDEX(DataInput[],O$4*3-1,MATCH(TEXT($B12,0),DataInput[#Headers],0))*(INDEX(DataInput[],O$4*3,MATCH(TEXT($B12,0),DataInput[#Headers],0)))^2*PI()/6))</f>
        <v>7.9348902111750341</v>
      </c>
      <c r="P12" s="15">
        <f>IF(INDEX(MouseList[],MATCH(P$2,MouseList[Mouse '#],0),MATCH(MouseList[[#Headers],[Exclude?]],MouseList[#Headers],0))=TRUE,"",IF(INDEX(DataInput[],P$2*3-1,MATCH(TEXT($B12,0),DataInput[#Headers],0))="","",INDEX(DataInput[],P$4*3-1,MATCH(TEXT($B12,0),DataInput[#Headers],0))*(INDEX(DataInput[],P$4*3,MATCH(TEXT($B12,0),DataInput[#Headers],0)))^2*PI()/6))</f>
        <v>14.481237310167876</v>
      </c>
      <c r="Q12" s="15">
        <f>IF(INDEX(MouseList[],MATCH(Q$2,MouseList[Mouse '#],0),MATCH(MouseList[[#Headers],[Exclude?]],MouseList[#Headers],0))=TRUE,"",IF(INDEX(DataInput[],Q$2*3-1,MATCH(TEXT($B12,0),DataInput[#Headers],0))="","",INDEX(DataInput[],Q$4*3-1,MATCH(TEXT($B12,0),DataInput[#Headers],0))*(INDEX(DataInput[],Q$4*3,MATCH(TEXT($B12,0),DataInput[#Headers],0)))^2*PI()/6))</f>
        <v>8.3920107918282714</v>
      </c>
      <c r="R12" s="15">
        <f>IF(INDEX(MouseList[],MATCH(R$2,MouseList[Mouse '#],0),MATCH(MouseList[[#Headers],[Exclude?]],MouseList[#Headers],0))=TRUE,"",IF(INDEX(DataInput[],R$2*3-1,MATCH(TEXT($B12,0),DataInput[#Headers],0))="","",INDEX(DataInput[],R$4*3-1,MATCH(TEXT($B12,0),DataInput[#Headers],0))*(INDEX(DataInput[],R$4*3,MATCH(TEXT($B12,0),DataInput[#Headers],0)))^2*PI()/6))</f>
        <v>11.748833958115499</v>
      </c>
      <c r="S12" s="15">
        <f>IF(INDEX(MouseList[],MATCH(S$2,MouseList[Mouse '#],0),MATCH(MouseList[[#Headers],[Exclude?]],MouseList[#Headers],0))=TRUE,"",IF(INDEX(DataInput[],S$2*3-1,MATCH(TEXT($B12,0),DataInput[#Headers],0))="","",INDEX(DataInput[],S$4*3-1,MATCH(TEXT($B12,0),DataInput[#Headers],0))*(INDEX(DataInput[],S$4*3,MATCH(TEXT($B12,0),DataInput[#Headers],0)))^2*PI()/6))</f>
        <v>10.096498641194232</v>
      </c>
      <c r="T12" s="15">
        <f>IF(INDEX(MouseList[],MATCH(T$2,MouseList[Mouse '#],0),MATCH(MouseList[[#Headers],[Exclude?]],MouseList[#Headers],0))=TRUE,"",IF(INDEX(DataInput[],T$2*3-1,MATCH(TEXT($B12,0),DataInput[#Headers],0))="","",INDEX(DataInput[],T$4*3-1,MATCH(TEXT($B12,0),DataInput[#Headers],0))*(INDEX(DataInput[],T$4*3,MATCH(TEXT($B12,0),DataInput[#Headers],0)))^2*PI()/6))</f>
        <v>6.0694983636726123</v>
      </c>
      <c r="U12" s="15">
        <f>IF(INDEX(MouseList[],MATCH(U$2,MouseList[Mouse '#],0),MATCH(MouseList[[#Headers],[Exclude?]],MouseList[#Headers],0))=TRUE,"",IF(INDEX(DataInput[],U$2*3-1,MATCH(TEXT($B12,0),DataInput[#Headers],0))="","",INDEX(DataInput[],U$4*3-1,MATCH(TEXT($B12,0),DataInput[#Headers],0))*(INDEX(DataInput[],U$4*3,MATCH(TEXT($B12,0),DataInput[#Headers],0)))^2*PI()/6))</f>
        <v>9.5322120519417393</v>
      </c>
      <c r="V12" s="15">
        <f>IF(INDEX(MouseList[],MATCH(V$2,MouseList[Mouse '#],0),MATCH(MouseList[[#Headers],[Exclude?]],MouseList[#Headers],0))=TRUE,"",IF(INDEX(DataInput[],V$2*3-1,MATCH(TEXT($B12,0),DataInput[#Headers],0))="","",INDEX(DataInput[],V$4*3-1,MATCH(TEXT($B12,0),DataInput[#Headers],0))*(INDEX(DataInput[],V$4*3,MATCH(TEXT($B12,0),DataInput[#Headers],0)))^2*PI()/6))</f>
        <v>10.825436101421365</v>
      </c>
      <c r="W12" s="15">
        <f>IF(INDEX(MouseList[],MATCH(W$2,MouseList[Mouse '#],0),MATCH(MouseList[[#Headers],[Exclude?]],MouseList[#Headers],0))=TRUE,"",IF(INDEX(DataInput[],W$2*3-1,MATCH(TEXT($B12,0),DataInput[#Headers],0))="","",INDEX(DataInput[],W$4*3-1,MATCH(TEXT($B12,0),DataInput[#Headers],0))*(INDEX(DataInput[],W$4*3,MATCH(TEXT($B12,0),DataInput[#Headers],0)))^2*PI()/6))</f>
        <v>8.4511983974219032</v>
      </c>
      <c r="X12" s="15">
        <f>IF(INDEX(MouseList[],MATCH(X$2,MouseList[Mouse '#],0),MATCH(MouseList[[#Headers],[Exclude?]],MouseList[#Headers],0))=TRUE,"",IF(INDEX(DataInput[],X$2*3-1,MATCH(TEXT($B12,0),DataInput[#Headers],0))="","",INDEX(DataInput[],X$4*3-1,MATCH(TEXT($B12,0),DataInput[#Headers],0))*(INDEX(DataInput[],X$4*3,MATCH(TEXT($B12,0),DataInput[#Headers],0)))^2*PI()/6))</f>
        <v>9.0906601572821444</v>
      </c>
      <c r="Y12" s="15">
        <f>IF(INDEX(MouseList[],MATCH(Y$2,MouseList[Mouse '#],0),MATCH(MouseList[[#Headers],[Exclude?]],MouseList[#Headers],0))=TRUE,"",IF(INDEX(DataInput[],Y$2*3-1,MATCH(TEXT($B12,0),DataInput[#Headers],0))="","",INDEX(DataInput[],Y$4*3-1,MATCH(TEXT($B12,0),DataInput[#Headers],0))*(INDEX(DataInput[],Y$4*3,MATCH(TEXT($B12,0),DataInput[#Headers],0)))^2*PI()/6))</f>
        <v>15.723880670727155</v>
      </c>
      <c r="Z12" s="15">
        <f>IF(INDEX(MouseList[],MATCH(Z$2,MouseList[Mouse '#],0),MATCH(MouseList[[#Headers],[Exclude?]],MouseList[#Headers],0))=TRUE,"",IF(INDEX(DataInput[],Z$2*3-1,MATCH(TEXT($B12,0),DataInput[#Headers],0))="","",INDEX(DataInput[],Z$4*3-1,MATCH(TEXT($B12,0),DataInput[#Headers],0))*(INDEX(DataInput[],Z$4*3,MATCH(TEXT($B12,0),DataInput[#Headers],0)))^2*PI()/6))</f>
        <v>9.5435343518652793</v>
      </c>
      <c r="AA12" s="15">
        <f>IF(INDEX(MouseList[],MATCH(AA$2,MouseList[Mouse '#],0),MATCH(MouseList[[#Headers],[Exclude?]],MouseList[#Headers],0))=TRUE,"",IF(INDEX(DataInput[],AA$2*3-1,MATCH(TEXT($B12,0),DataInput[#Headers],0))="","",INDEX(DataInput[],AA$4*3-1,MATCH(TEXT($B12,0),DataInput[#Headers],0))*(INDEX(DataInput[],AA$4*3,MATCH(TEXT($B12,0),DataInput[#Headers],0)))^2*PI()/6))</f>
        <v>12.302728158869918</v>
      </c>
      <c r="AB12" s="15">
        <f>IF(INDEX(MouseList[],MATCH(AB$2,MouseList[Mouse '#],0),MATCH(MouseList[[#Headers],[Exclude?]],MouseList[#Headers],0))=TRUE,"",IF(INDEX(DataInput[],AB$2*3-1,MATCH(TEXT($B12,0),DataInput[#Headers],0))="","",INDEX(DataInput[],AB$4*3-1,MATCH(TEXT($B12,0),DataInput[#Headers],0))*(INDEX(DataInput[],AB$4*3,MATCH(TEXT($B12,0),DataInput[#Headers],0)))^2*PI()/6))</f>
        <v>10.086187934105151</v>
      </c>
      <c r="AC12" s="15">
        <f>IF(INDEX(MouseList[],MATCH(AC$2,MouseList[Mouse '#],0),MATCH(MouseList[[#Headers],[Exclude?]],MouseList[#Headers],0))=TRUE,"",IF(INDEX(DataInput[],AC$2*3-1,MATCH(TEXT($B12,0),DataInput[#Headers],0))="","",INDEX(DataInput[],AC$4*3-1,MATCH(TEXT($B12,0),DataInput[#Headers],0))*(INDEX(DataInput[],AC$4*3,MATCH(TEXT($B12,0),DataInput[#Headers],0)))^2*PI()/6))</f>
        <v>11.59521269534884</v>
      </c>
      <c r="AD12" s="15">
        <f>IF(INDEX(MouseList[],MATCH(AD$2,MouseList[Mouse '#],0),MATCH(MouseList[[#Headers],[Exclude?]],MouseList[#Headers],0))=TRUE,"",IF(INDEX(DataInput[],AD$2*3-1,MATCH(TEXT($B12,0),DataInput[#Headers],0))="","",INDEX(DataInput[],AD$4*3-1,MATCH(TEXT($B12,0),DataInput[#Headers],0))*(INDEX(DataInput[],AD$4*3,MATCH(TEXT($B12,0),DataInput[#Headers],0)))^2*PI()/6))</f>
        <v>14.158110892178001</v>
      </c>
      <c r="AE12" s="15">
        <f>IF(INDEX(MouseList[],MATCH(AE$2,MouseList[Mouse '#],0),MATCH(MouseList[[#Headers],[Exclude?]],MouseList[#Headers],0))=TRUE,"",IF(INDEX(DataInput[],AE$2*3-1,MATCH(TEXT($B12,0),DataInput[#Headers],0))="","",INDEX(DataInput[],AE$4*3-1,MATCH(TEXT($B12,0),DataInput[#Headers],0))*(INDEX(DataInput[],AE$4*3,MATCH(TEXT($B12,0),DataInput[#Headers],0)))^2*PI()/6))</f>
        <v>10.264096849676717</v>
      </c>
      <c r="AF12" s="15">
        <f>IF(INDEX(MouseList[],MATCH(AF$2,MouseList[Mouse '#],0),MATCH(MouseList[[#Headers],[Exclude?]],MouseList[#Headers],0))=TRUE,"",IF(INDEX(DataInput[],AF$2*3-1,MATCH(TEXT($B12,0),DataInput[#Headers],0))="","",INDEX(DataInput[],AF$4*3-1,MATCH(TEXT($B12,0),DataInput[#Headers],0))*(INDEX(DataInput[],AF$4*3,MATCH(TEXT($B12,0),DataInput[#Headers],0)))^2*PI()/6))</f>
        <v>16.368049583580024</v>
      </c>
      <c r="AG12" s="15">
        <f>IF(INDEX(MouseList[],MATCH(AG$2,MouseList[Mouse '#],0),MATCH(MouseList[[#Headers],[Exclude?]],MouseList[#Headers],0))=TRUE,"",IF(INDEX(DataInput[],AG$2*3-1,MATCH(TEXT($B12,0),DataInput[#Headers],0))="","",INDEX(DataInput[],AG$4*3-1,MATCH(TEXT($B12,0),DataInput[#Headers],0))*(INDEX(DataInput[],AG$4*3,MATCH(TEXT($B12,0),DataInput[#Headers],0)))^2*PI()/6))</f>
        <v>6.9999333879107892</v>
      </c>
      <c r="AH12" s="15">
        <f>IF(INDEX(MouseList[],MATCH(AH$2,MouseList[Mouse '#],0),MATCH(MouseList[[#Headers],[Exclude?]],MouseList[#Headers],0))=TRUE,"",IF(INDEX(DataInput[],AH$2*3-1,MATCH(TEXT($B12,0),DataInput[#Headers],0))="","",INDEX(DataInput[],AH$4*3-1,MATCH(TEXT($B12,0),DataInput[#Headers],0))*(INDEX(DataInput[],AH$4*3,MATCH(TEXT($B12,0),DataInput[#Headers],0)))^2*PI()/6))</f>
        <v>7.3609374649262227</v>
      </c>
      <c r="AI12" s="15">
        <f>IF(INDEX(MouseList[],MATCH(AI$2,MouseList[Mouse '#],0),MATCH(MouseList[[#Headers],[Exclude?]],MouseList[#Headers],0))=TRUE,"",IF(INDEX(DataInput[],AI$2*3-1,MATCH(TEXT($B12,0),DataInput[#Headers],0))="","",INDEX(DataInput[],AI$4*3-1,MATCH(TEXT($B12,0),DataInput[#Headers],0))*(INDEX(DataInput[],AI$4*3,MATCH(TEXT($B12,0),DataInput[#Headers],0)))^2*PI()/6))</f>
        <v>4.9349865278547931</v>
      </c>
      <c r="AJ12" s="15">
        <f>IF(INDEX(MouseList[],MATCH(AJ$2,MouseList[Mouse '#],0),MATCH(MouseList[[#Headers],[Exclude?]],MouseList[#Headers],0))=TRUE,"",IF(INDEX(DataInput[],AJ$2*3-1,MATCH(TEXT($B12,0),DataInput[#Headers],0))="","",INDEX(DataInput[],AJ$4*3-1,MATCH(TEXT($B12,0),DataInput[#Headers],0))*(INDEX(DataInput[],AJ$4*3,MATCH(TEXT($B12,0),DataInput[#Headers],0)))^2*PI()/6))</f>
        <v>12.128784456825956</v>
      </c>
      <c r="AK12" s="15">
        <f>IF(INDEX(MouseList[],MATCH(AK$2,MouseList[Mouse '#],0),MATCH(MouseList[[#Headers],[Exclude?]],MouseList[#Headers],0))=TRUE,"",IF(INDEX(DataInput[],AK$2*3-1,MATCH(TEXT($B12,0),DataInput[#Headers],0))="","",INDEX(DataInput[],AK$4*3-1,MATCH(TEXT($B12,0),DataInput[#Headers],0))*(INDEX(DataInput[],AK$4*3,MATCH(TEXT($B12,0),DataInput[#Headers],0)))^2*PI()/6))</f>
        <v>7.5012854987314697</v>
      </c>
      <c r="AL12" s="15">
        <f>IF(INDEX(MouseList[],MATCH(AL$2,MouseList[Mouse '#],0),MATCH(MouseList[[#Headers],[Exclude?]],MouseList[#Headers],0))=TRUE,"",IF(INDEX(DataInput[],AL$2*3-1,MATCH(TEXT($B12,0),DataInput[#Headers],0))="","",INDEX(DataInput[],AL$4*3-1,MATCH(TEXT($B12,0),DataInput[#Headers],0))*(INDEX(DataInput[],AL$4*3,MATCH(TEXT($B12,0),DataInput[#Headers],0)))^2*PI()/6))</f>
        <v>5.4298109327400885</v>
      </c>
      <c r="AM12" s="15">
        <f>IF(INDEX(MouseList[],MATCH(AM$2,MouseList[Mouse '#],0),MATCH(MouseList[[#Headers],[Exclude?]],MouseList[#Headers],0))=TRUE,"",IF(INDEX(DataInput[],AM$2*3-1,MATCH(TEXT($B12,0),DataInput[#Headers],0))="","",INDEX(DataInput[],AM$4*3-1,MATCH(TEXT($B12,0),DataInput[#Headers],0))*(INDEX(DataInput[],AM$4*3,MATCH(TEXT($B12,0),DataInput[#Headers],0)))^2*PI()/6))</f>
        <v>8.7718125884864548</v>
      </c>
      <c r="AN12" s="15">
        <f>IF(INDEX(MouseList[],MATCH(AN$2,MouseList[Mouse '#],0),MATCH(MouseList[[#Headers],[Exclude?]],MouseList[#Headers],0))=TRUE,"",IF(INDEX(DataInput[],AN$2*3-1,MATCH(TEXT($B12,0),DataInput[#Headers],0))="","",INDEX(DataInput[],AN$4*3-1,MATCH(TEXT($B12,0),DataInput[#Headers],0))*(INDEX(DataInput[],AN$4*3,MATCH(TEXT($B12,0),DataInput[#Headers],0)))^2*PI()/6))</f>
        <v>11.172207192919709</v>
      </c>
      <c r="AO12" s="15">
        <f>IF(INDEX(MouseList[],MATCH(AO$2,MouseList[Mouse '#],0),MATCH(MouseList[[#Headers],[Exclude?]],MouseList[#Headers],0))=TRUE,"",IF(INDEX(DataInput[],AO$2*3-1,MATCH(TEXT($B12,0),DataInput[#Headers],0))="","",INDEX(DataInput[],AO$4*3-1,MATCH(TEXT($B12,0),DataInput[#Headers],0))*(INDEX(DataInput[],AO$4*3,MATCH(TEXT($B12,0),DataInput[#Headers],0)))^2*PI()/6))</f>
        <v>11.343625054470182</v>
      </c>
      <c r="AP12" s="15">
        <f>IF(INDEX(MouseList[],MATCH(AP$2,MouseList[Mouse '#],0),MATCH(MouseList[[#Headers],[Exclude?]],MouseList[#Headers],0))=TRUE,"",IF(INDEX(DataInput[],AP$2*3-1,MATCH(TEXT($B12,0),DataInput[#Headers],0))="","",INDEX(DataInput[],AP$4*3-1,MATCH(TEXT($B12,0),DataInput[#Headers],0))*(INDEX(DataInput[],AP$4*3,MATCH(TEXT($B12,0),DataInput[#Headers],0)))^2*PI()/6))</f>
        <v>9.5553991001203364</v>
      </c>
      <c r="AQ12" s="15">
        <f>IF(INDEX(MouseList[],MATCH(AQ$2,MouseList[Mouse '#],0),MATCH(MouseList[[#Headers],[Exclude?]],MouseList[#Headers],0))=TRUE,"",IF(INDEX(DataInput[],AQ$2*3-1,MATCH(TEXT($B12,0),DataInput[#Headers],0))="","",INDEX(DataInput[],AQ$4*3-1,MATCH(TEXT($B12,0),DataInput[#Headers],0))*(INDEX(DataInput[],AQ$4*3,MATCH(TEXT($B12,0),DataInput[#Headers],0)))^2*PI()/6))</f>
        <v>5.9442498713580703</v>
      </c>
      <c r="AR12" s="15">
        <f>IF(INDEX(MouseList[],MATCH(AR$2,MouseList[Mouse '#],0),MATCH(MouseList[[#Headers],[Exclude?]],MouseList[#Headers],0))=TRUE,"",IF(INDEX(DataInput[],AR$2*3-1,MATCH(TEXT($B12,0),DataInput[#Headers],0))="","",INDEX(DataInput[],AR$4*3-1,MATCH(TEXT($B12,0),DataInput[#Headers],0))*(INDEX(DataInput[],AR$4*3,MATCH(TEXT($B12,0),DataInput[#Headers],0)))^2*PI()/6))</f>
        <v>7.7246653027723182</v>
      </c>
      <c r="AS12" s="15">
        <f>IF(INDEX(MouseList[],MATCH(AS$2,MouseList[Mouse '#],0),MATCH(MouseList[[#Headers],[Exclude?]],MouseList[#Headers],0))=TRUE,"",IF(INDEX(DataInput[],AS$2*3-1,MATCH(TEXT($B12,0),DataInput[#Headers],0))="","",INDEX(DataInput[],AS$4*3-1,MATCH(TEXT($B12,0),DataInput[#Headers],0))*(INDEX(DataInput[],AS$4*3,MATCH(TEXT($B12,0),DataInput[#Headers],0)))^2*PI()/6))</f>
        <v>10.883130403306993</v>
      </c>
      <c r="AT12" s="15" t="str">
        <f>IF(INDEX(MouseList[],MATCH(AT$2,MouseList[Mouse '#],0),MATCH(MouseList[[#Headers],[Exclude?]],MouseList[#Headers],0))=TRUE,"",IF(INDEX(DataInput[],AT$2*3-1,MATCH(TEXT($B12,0),DataInput[#Headers],0))="","",INDEX(DataInput[],AT$4*3-1,MATCH(TEXT($B12,0),DataInput[#Headers],0))*(INDEX(DataInput[],AT$4*3,MATCH(TEXT($B12,0),DataInput[#Headers],0)))^2*PI()/6))</f>
        <v/>
      </c>
      <c r="AU12" s="15">
        <f>IF(INDEX(MouseList[],MATCH(AU$2,MouseList[Mouse '#],0),MATCH(MouseList[[#Headers],[Exclude?]],MouseList[#Headers],0))=TRUE,"",IF(INDEX(DataInput[],AU$2*3-1,MATCH(TEXT($B12,0),DataInput[#Headers],0))="","",INDEX(DataInput[],AU$4*3-1,MATCH(TEXT($B12,0),DataInput[#Headers],0))*(INDEX(DataInput[],AU$4*3,MATCH(TEXT($B12,0),DataInput[#Headers],0)))^2*PI()/6))</f>
        <v>7.5017923423462456</v>
      </c>
      <c r="AV12" s="15">
        <f>IF(INDEX(MouseList[],MATCH(AV$2,MouseList[Mouse '#],0),MATCH(MouseList[[#Headers],[Exclude?]],MouseList[#Headers],0))=TRUE,"",IF(INDEX(DataInput[],AV$2*3-1,MATCH(TEXT($B12,0),DataInput[#Headers],0))="","",INDEX(DataInput[],AV$4*3-1,MATCH(TEXT($B12,0),DataInput[#Headers],0))*(INDEX(DataInput[],AV$4*3,MATCH(TEXT($B12,0),DataInput[#Headers],0)))^2*PI()/6))</f>
        <v>11.625593990704152</v>
      </c>
      <c r="AW12" s="15">
        <f>IF(INDEX(MouseList[],MATCH(AW$2,MouseList[Mouse '#],0),MATCH(MouseList[[#Headers],[Exclude?]],MouseList[#Headers],0))=TRUE,"",IF(INDEX(DataInput[],AW$2*3-1,MATCH(TEXT($B12,0),DataInput[#Headers],0))="","",INDEX(DataInput[],AW$4*3-1,MATCH(TEXT($B12,0),DataInput[#Headers],0))*(INDEX(DataInput[],AW$4*3,MATCH(TEXT($B12,0),DataInput[#Headers],0)))^2*PI()/6))</f>
        <v>9.0979690725907201</v>
      </c>
      <c r="AX12" s="15">
        <f>IF(INDEX(MouseList[],MATCH(AX$2,MouseList[Mouse '#],0),MATCH(MouseList[[#Headers],[Exclude?]],MouseList[#Headers],0))=TRUE,"",IF(INDEX(DataInput[],AX$2*3-1,MATCH(TEXT($B12,0),DataInput[#Headers],0))="","",INDEX(DataInput[],AX$4*3-1,MATCH(TEXT($B12,0),DataInput[#Headers],0))*(INDEX(DataInput[],AX$4*3,MATCH(TEXT($B12,0),DataInput[#Headers],0)))^2*PI()/6))</f>
        <v>13.057244466482578</v>
      </c>
      <c r="AY12" s="15">
        <f>IF(INDEX(MouseList[],MATCH(AY$2,MouseList[Mouse '#],0),MATCH(MouseList[[#Headers],[Exclude?]],MouseList[#Headers],0))=TRUE,"",IF(INDEX(DataInput[],AY$2*3-1,MATCH(TEXT($B12,0),DataInput[#Headers],0))="","",INDEX(DataInput[],AY$4*3-1,MATCH(TEXT($B12,0),DataInput[#Headers],0))*(INDEX(DataInput[],AY$4*3,MATCH(TEXT($B12,0),DataInput[#Headers],0)))^2*PI()/6))</f>
        <v>5.5703286125486278</v>
      </c>
      <c r="AZ12" s="15">
        <f>IF(INDEX(MouseList[],MATCH(AZ$2,MouseList[Mouse '#],0),MATCH(MouseList[[#Headers],[Exclude?]],MouseList[#Headers],0))=TRUE,"",IF(INDEX(DataInput[],AZ$2*3-1,MATCH(TEXT($B12,0),DataInput[#Headers],0))="","",INDEX(DataInput[],AZ$4*3-1,MATCH(TEXT($B12,0),DataInput[#Headers],0))*(INDEX(DataInput[],AZ$4*3,MATCH(TEXT($B12,0),DataInput[#Headers],0)))^2*PI()/6))</f>
        <v>6.0142565984518903</v>
      </c>
      <c r="BA12" s="15">
        <f>IF(INDEX(MouseList[],MATCH(BA$2,MouseList[Mouse '#],0),MATCH(MouseList[[#Headers],[Exclude?]],MouseList[#Headers],0))=TRUE,"",IF(INDEX(DataInput[],BA$2*3-1,MATCH(TEXT($B12,0),DataInput[#Headers],0))="","",INDEX(DataInput[],BA$4*3-1,MATCH(TEXT($B12,0),DataInput[#Headers],0))*(INDEX(DataInput[],BA$4*3,MATCH(TEXT($B12,0),DataInput[#Headers],0)))^2*PI()/6))</f>
        <v>11.594998019850843</v>
      </c>
      <c r="BB12" s="15">
        <f>IF(INDEX(MouseList[],MATCH(BB$2,MouseList[Mouse '#],0),MATCH(MouseList[[#Headers],[Exclude?]],MouseList[#Headers],0))=TRUE,"",IF(INDEX(DataInput[],BB$2*3-1,MATCH(TEXT($B12,0),DataInput[#Headers],0))="","",INDEX(DataInput[],BB$4*3-1,MATCH(TEXT($B12,0),DataInput[#Headers],0))*(INDEX(DataInput[],BB$4*3,MATCH(TEXT($B12,0),DataInput[#Headers],0)))^2*PI()/6))</f>
        <v>7.342844509235424</v>
      </c>
      <c r="BC12" s="15">
        <f>IF(INDEX(MouseList[],MATCH(BC$2,MouseList[Mouse '#],0),MATCH(MouseList[[#Headers],[Exclude?]],MouseList[#Headers],0))=TRUE,"",IF(INDEX(DataInput[],BC$2*3-1,MATCH(TEXT($B12,0),DataInput[#Headers],0))="","",INDEX(DataInput[],BC$4*3-1,MATCH(TEXT($B12,0),DataInput[#Headers],0))*(INDEX(DataInput[],BC$4*3,MATCH(TEXT($B12,0),DataInput[#Headers],0)))^2*PI()/6))</f>
        <v>6.6601764256103619</v>
      </c>
      <c r="BD12" s="15">
        <f>IF(INDEX(MouseList[],MATCH(BD$2,MouseList[Mouse '#],0),MATCH(MouseList[[#Headers],[Exclude?]],MouseList[#Headers],0))=TRUE,"",IF(INDEX(DataInput[],BD$2*3-1,MATCH(TEXT($B12,0),DataInput[#Headers],0))="","",INDEX(DataInput[],BD$4*3-1,MATCH(TEXT($B12,0),DataInput[#Headers],0))*(INDEX(DataInput[],BD$4*3,MATCH(TEXT($B12,0),DataInput[#Headers],0)))^2*PI()/6))</f>
        <v>8.1104361254723258</v>
      </c>
      <c r="BE12" s="15">
        <f>IF(INDEX(MouseList[],MATCH(BE$2,MouseList[Mouse '#],0),MATCH(MouseList[[#Headers],[Exclude?]],MouseList[#Headers],0))=TRUE,"",IF(INDEX(DataInput[],BE$2*3-1,MATCH(TEXT($B12,0),DataInput[#Headers],0))="","",INDEX(DataInput[],BE$4*3-1,MATCH(TEXT($B12,0),DataInput[#Headers],0))*(INDEX(DataInput[],BE$4*3,MATCH(TEXT($B12,0),DataInput[#Headers],0)))^2*PI()/6))</f>
        <v>8.6413987942506392</v>
      </c>
      <c r="BF12" s="15">
        <f>IF(INDEX(MouseList[],MATCH(BF$2,MouseList[Mouse '#],0),MATCH(MouseList[[#Headers],[Exclude?]],MouseList[#Headers],0))=TRUE,"",IF(INDEX(DataInput[],BF$2*3-1,MATCH(TEXT($B12,0),DataInput[#Headers],0))="","",INDEX(DataInput[],BF$4*3-1,MATCH(TEXT($B12,0),DataInput[#Headers],0))*(INDEX(DataInput[],BF$4*3,MATCH(TEXT($B12,0),DataInput[#Headers],0)))^2*PI()/6))</f>
        <v>5.8881300309906699</v>
      </c>
      <c r="BG12" s="15">
        <f>IF(INDEX(MouseList[],MATCH(BG$2,MouseList[Mouse '#],0),MATCH(MouseList[[#Headers],[Exclude?]],MouseList[#Headers],0))=TRUE,"",IF(INDEX(DataInput[],BG$2*3-1,MATCH(TEXT($B12,0),DataInput[#Headers],0))="","",INDEX(DataInput[],BG$4*3-1,MATCH(TEXT($B12,0),DataInput[#Headers],0))*(INDEX(DataInput[],BG$4*3,MATCH(TEXT($B12,0),DataInput[#Headers],0)))^2*PI()/6))</f>
        <v>9.7129876708097065</v>
      </c>
      <c r="BH12" s="15">
        <f>IF(INDEX(MouseList[],MATCH(BH$2,MouseList[Mouse '#],0),MATCH(MouseList[[#Headers],[Exclude?]],MouseList[#Headers],0))=TRUE,"",IF(INDEX(DataInput[],BH$2*3-1,MATCH(TEXT($B12,0),DataInput[#Headers],0))="","",INDEX(DataInput[],BH$4*3-1,MATCH(TEXT($B12,0),DataInput[#Headers],0))*(INDEX(DataInput[],BH$4*3,MATCH(TEXT($B12,0),DataInput[#Headers],0)))^2*PI()/6))</f>
        <v>10.165408428853173</v>
      </c>
      <c r="BI12" s="15">
        <f>IF(INDEX(MouseList[],MATCH(BI$2,MouseList[Mouse '#],0),MATCH(MouseList[[#Headers],[Exclude?]],MouseList[#Headers],0))=TRUE,"",IF(INDEX(DataInput[],BI$2*3-1,MATCH(TEXT($B12,0),DataInput[#Headers],0))="","",INDEX(DataInput[],BI$4*3-1,MATCH(TEXT($B12,0),DataInput[#Headers],0))*(INDEX(DataInput[],BI$4*3,MATCH(TEXT($B12,0),DataInput[#Headers],0)))^2*PI()/6))</f>
        <v>8.5013005170613543</v>
      </c>
      <c r="BJ12" s="15">
        <f>IF(INDEX(MouseList[],MATCH(BJ$2,MouseList[Mouse '#],0),MATCH(MouseList[[#Headers],[Exclude?]],MouseList[#Headers],0))=TRUE,"",IF(INDEX(DataInput[],BJ$2*3-1,MATCH(TEXT($B12,0),DataInput[#Headers],0))="","",INDEX(DataInput[],BJ$4*3-1,MATCH(TEXT($B12,0),DataInput[#Headers],0))*(INDEX(DataInput[],BJ$4*3,MATCH(TEXT($B12,0),DataInput[#Headers],0)))^2*PI()/6))</f>
        <v>4.1539897357650259</v>
      </c>
      <c r="BK12" s="15">
        <f>IF(INDEX(MouseList[],MATCH(BK$2,MouseList[Mouse '#],0),MATCH(MouseList[[#Headers],[Exclude?]],MouseList[#Headers],0))=TRUE,"",IF(INDEX(DataInput[],BK$2*3-1,MATCH(TEXT($B12,0),DataInput[#Headers],0))="","",INDEX(DataInput[],BK$4*3-1,MATCH(TEXT($B12,0),DataInput[#Headers],0))*(INDEX(DataInput[],BK$4*3,MATCH(TEXT($B12,0),DataInput[#Headers],0)))^2*PI()/6))</f>
        <v>11.810754749317754</v>
      </c>
      <c r="BL12" s="15" t="e">
        <f>IF(INDEX(MouseList[],MATCH(BL$2,MouseList[Mouse '#],0),MATCH(MouseList[[#Headers],[Exclude?]],MouseList[#Headers],0))=TRUE,"",IF(INDEX(DataInput[],BL$2*3-1,MATCH(TEXT($B12,0),DataInput[#Headers],0))="","",INDEX(DataInput[],BL$4*3-1,MATCH(TEXT($B12,0),DataInput[#Headers],0))*(INDEX(DataInput[],BL$4*3,MATCH(TEXT($B12,0),DataInput[#Headers],0)))^2*PI()/6))</f>
        <v>#N/A</v>
      </c>
      <c r="BM12" s="15" t="e">
        <f>IF(INDEX(MouseList[],MATCH(BM$2,MouseList[Mouse '#],0),MATCH(MouseList[[#Headers],[Exclude?]],MouseList[#Headers],0))=TRUE,"",IF(INDEX(DataInput[],BM$2*3-1,MATCH(TEXT($B12,0),DataInput[#Headers],0))="","",INDEX(DataInput[],BM$4*3-1,MATCH(TEXT($B12,0),DataInput[#Headers],0))*(INDEX(DataInput[],BM$4*3,MATCH(TEXT($B12,0),DataInput[#Headers],0)))^2*PI()/6))</f>
        <v>#N/A</v>
      </c>
      <c r="BN12" s="15" t="e">
        <f>IF(INDEX(MouseList[],MATCH(BN$2,MouseList[Mouse '#],0),MATCH(MouseList[[#Headers],[Exclude?]],MouseList[#Headers],0))=TRUE,"",IF(INDEX(DataInput[],BN$2*3-1,MATCH(TEXT($B12,0),DataInput[#Headers],0))="","",INDEX(DataInput[],BN$4*3-1,MATCH(TEXT($B12,0),DataInput[#Headers],0))*(INDEX(DataInput[],BN$4*3,MATCH(TEXT($B12,0),DataInput[#Headers],0)))^2*PI()/6))</f>
        <v>#N/A</v>
      </c>
      <c r="BO12" s="15" t="e">
        <f>IF(INDEX(MouseList[],MATCH(BO$2,MouseList[Mouse '#],0),MATCH(MouseList[[#Headers],[Exclude?]],MouseList[#Headers],0))=TRUE,"",IF(INDEX(DataInput[],BO$2*3-1,MATCH(TEXT($B12,0),DataInput[#Headers],0))="","",INDEX(DataInput[],BO$4*3-1,MATCH(TEXT($B12,0),DataInput[#Headers],0))*(INDEX(DataInput[],BO$4*3,MATCH(TEXT($B12,0),DataInput[#Headers],0)))^2*PI()/6))</f>
        <v>#N/A</v>
      </c>
      <c r="BP12" s="15" t="e">
        <f>IF(INDEX(MouseList[],MATCH(BP$2,MouseList[Mouse '#],0),MATCH(MouseList[[#Headers],[Exclude?]],MouseList[#Headers],0))=TRUE,"",IF(INDEX(DataInput[],BP$2*3-1,MATCH(TEXT($B12,0),DataInput[#Headers],0))="","",INDEX(DataInput[],BP$4*3-1,MATCH(TEXT($B12,0),DataInput[#Headers],0))*(INDEX(DataInput[],BP$4*3,MATCH(TEXT($B12,0),DataInput[#Headers],0)))^2*PI()/6))</f>
        <v>#N/A</v>
      </c>
      <c r="BQ12" s="15" t="e">
        <f>IF(INDEX(MouseList[],MATCH(BQ$2,MouseList[Mouse '#],0),MATCH(MouseList[[#Headers],[Exclude?]],MouseList[#Headers],0))=TRUE,"",IF(INDEX(DataInput[],BQ$2*3-1,MATCH(TEXT($B12,0),DataInput[#Headers],0))="","",INDEX(DataInput[],BQ$4*3-1,MATCH(TEXT($B12,0),DataInput[#Headers],0))*(INDEX(DataInput[],BQ$4*3,MATCH(TEXT($B12,0),DataInput[#Headers],0)))^2*PI()/6))</f>
        <v>#N/A</v>
      </c>
      <c r="BR12" s="15" t="e">
        <f>IF(INDEX(MouseList[],MATCH(BR$2,MouseList[Mouse '#],0),MATCH(MouseList[[#Headers],[Exclude?]],MouseList[#Headers],0))=TRUE,"",IF(INDEX(DataInput[],BR$2*3-1,MATCH(TEXT($B12,0),DataInput[#Headers],0))="","",INDEX(DataInput[],BR$4*3-1,MATCH(TEXT($B12,0),DataInput[#Headers],0))*(INDEX(DataInput[],BR$4*3,MATCH(TEXT($B12,0),DataInput[#Headers],0)))^2*PI()/6))</f>
        <v>#N/A</v>
      </c>
      <c r="BS12" s="15" t="e">
        <f>IF(INDEX(MouseList[],MATCH(BS$2,MouseList[Mouse '#],0),MATCH(MouseList[[#Headers],[Exclude?]],MouseList[#Headers],0))=TRUE,"",IF(INDEX(DataInput[],BS$2*3-1,MATCH(TEXT($B12,0),DataInput[#Headers],0))="","",INDEX(DataInput[],BS$4*3-1,MATCH(TEXT($B12,0),DataInput[#Headers],0))*(INDEX(DataInput[],BS$4*3,MATCH(TEXT($B12,0),DataInput[#Headers],0)))^2*PI()/6))</f>
        <v>#N/A</v>
      </c>
      <c r="BT12" s="15" t="e">
        <f>IF(INDEX(MouseList[],MATCH(BT$2,MouseList[Mouse '#],0),MATCH(MouseList[[#Headers],[Exclude?]],MouseList[#Headers],0))=TRUE,"",IF(INDEX(DataInput[],BT$2*3-1,MATCH(TEXT($B12,0),DataInput[#Headers],0))="","",INDEX(DataInput[],BT$4*3-1,MATCH(TEXT($B12,0),DataInput[#Headers],0))*(INDEX(DataInput[],BT$4*3,MATCH(TEXT($B12,0),DataInput[#Headers],0)))^2*PI()/6))</f>
        <v>#N/A</v>
      </c>
      <c r="BU12" s="15" t="e">
        <f>IF(INDEX(MouseList[],MATCH(BU$2,MouseList[Mouse '#],0),MATCH(MouseList[[#Headers],[Exclude?]],MouseList[#Headers],0))=TRUE,"",IF(INDEX(DataInput[],BU$2*3-1,MATCH(TEXT($B12,0),DataInput[#Headers],0))="","",INDEX(DataInput[],BU$4*3-1,MATCH(TEXT($B12,0),DataInput[#Headers],0))*(INDEX(DataInput[],BU$4*3,MATCH(TEXT($B12,0),DataInput[#Headers],0)))^2*PI()/6))</f>
        <v>#N/A</v>
      </c>
      <c r="BV12" s="15" t="e">
        <f>IF(INDEX(MouseList[],MATCH(BV$2,MouseList[Mouse '#],0),MATCH(MouseList[[#Headers],[Exclude?]],MouseList[#Headers],0))=TRUE,"",IF(INDEX(DataInput[],BV$2*3-1,MATCH(TEXT($B12,0),DataInput[#Headers],0))="","",INDEX(DataInput[],BV$4*3-1,MATCH(TEXT($B12,0),DataInput[#Headers],0))*(INDEX(DataInput[],BV$4*3,MATCH(TEXT($B12,0),DataInput[#Headers],0)))^2*PI()/6))</f>
        <v>#N/A</v>
      </c>
      <c r="BW12" s="15" t="e">
        <f>IF(INDEX(MouseList[],MATCH(BW$2,MouseList[Mouse '#],0),MATCH(MouseList[[#Headers],[Exclude?]],MouseList[#Headers],0))=TRUE,"",IF(INDEX(DataInput[],BW$2*3-1,MATCH(TEXT($B12,0),DataInput[#Headers],0))="","",INDEX(DataInput[],BW$4*3-1,MATCH(TEXT($B12,0),DataInput[#Headers],0))*(INDEX(DataInput[],BW$4*3,MATCH(TEXT($B12,0),DataInput[#Headers],0)))^2*PI()/6))</f>
        <v>#N/A</v>
      </c>
      <c r="BX12" s="15" t="e">
        <f>IF(INDEX(MouseList[],MATCH(BX$2,MouseList[Mouse '#],0),MATCH(MouseList[[#Headers],[Exclude?]],MouseList[#Headers],0))=TRUE,"",IF(INDEX(DataInput[],BX$2*3-1,MATCH(TEXT($B12,0),DataInput[#Headers],0))="","",INDEX(DataInput[],BX$4*3-1,MATCH(TEXT($B12,0),DataInput[#Headers],0))*(INDEX(DataInput[],BX$4*3,MATCH(TEXT($B12,0),DataInput[#Headers],0)))^2*PI()/6))</f>
        <v>#N/A</v>
      </c>
      <c r="BY12" s="15" t="e">
        <f>IF(INDEX(MouseList[],MATCH(BY$2,MouseList[Mouse '#],0),MATCH(MouseList[[#Headers],[Exclude?]],MouseList[#Headers],0))=TRUE,"",IF(INDEX(DataInput[],BY$2*3-1,MATCH(TEXT($B12,0),DataInput[#Headers],0))="","",INDEX(DataInput[],BY$4*3-1,MATCH(TEXT($B12,0),DataInput[#Headers],0))*(INDEX(DataInput[],BY$4*3,MATCH(TEXT($B12,0),DataInput[#Headers],0)))^2*PI()/6))</f>
        <v>#N/A</v>
      </c>
      <c r="BZ12" s="15" t="e">
        <f>IF(INDEX(MouseList[],MATCH(BZ$2,MouseList[Mouse '#],0),MATCH(MouseList[[#Headers],[Exclude?]],MouseList[#Headers],0))=TRUE,"",IF(INDEX(DataInput[],BZ$2*3-1,MATCH(TEXT($B12,0),DataInput[#Headers],0))="","",INDEX(DataInput[],BZ$4*3-1,MATCH(TEXT($B12,0),DataInput[#Headers],0))*(INDEX(DataInput[],BZ$4*3,MATCH(TEXT($B12,0),DataInput[#Headers],0)))^2*PI()/6))</f>
        <v>#N/A</v>
      </c>
      <c r="CA12" s="15" t="e">
        <f>IF(INDEX(MouseList[],MATCH(CA$2,MouseList[Mouse '#],0),MATCH(MouseList[[#Headers],[Exclude?]],MouseList[#Headers],0))=TRUE,"",IF(INDEX(DataInput[],CA$2*3-1,MATCH(TEXT($B12,0),DataInput[#Headers],0))="","",INDEX(DataInput[],CA$4*3-1,MATCH(TEXT($B12,0),DataInput[#Headers],0))*(INDEX(DataInput[],CA$4*3,MATCH(TEXT($B12,0),DataInput[#Headers],0)))^2*PI()/6))</f>
        <v>#N/A</v>
      </c>
      <c r="CB12" s="15" t="e">
        <f>IF(INDEX(MouseList[],MATCH(CB$2,MouseList[Mouse '#],0),MATCH(MouseList[[#Headers],[Exclude?]],MouseList[#Headers],0))=TRUE,"",IF(INDEX(DataInput[],CB$2*3-1,MATCH(TEXT($B12,0),DataInput[#Headers],0))="","",INDEX(DataInput[],CB$4*3-1,MATCH(TEXT($B12,0),DataInput[#Headers],0))*(INDEX(DataInput[],CB$4*3,MATCH(TEXT($B12,0),DataInput[#Headers],0)))^2*PI()/6))</f>
        <v>#N/A</v>
      </c>
      <c r="CC12" s="15" t="e">
        <f>IF(INDEX(MouseList[],MATCH(CC$2,MouseList[Mouse '#],0),MATCH(MouseList[[#Headers],[Exclude?]],MouseList[#Headers],0))=TRUE,"",IF(INDEX(DataInput[],CC$2*3-1,MATCH(TEXT($B12,0),DataInput[#Headers],0))="","",INDEX(DataInput[],CC$4*3-1,MATCH(TEXT($B12,0),DataInput[#Headers],0))*(INDEX(DataInput[],CC$4*3,MATCH(TEXT($B12,0),DataInput[#Headers],0)))^2*PI()/6))</f>
        <v>#N/A</v>
      </c>
      <c r="CD12" s="15" t="e">
        <f>IF(INDEX(MouseList[],MATCH(CD$2,MouseList[Mouse '#],0),MATCH(MouseList[[#Headers],[Exclude?]],MouseList[#Headers],0))=TRUE,"",IF(INDEX(DataInput[],CD$2*3-1,MATCH(TEXT($B12,0),DataInput[#Headers],0))="","",INDEX(DataInput[],CD$4*3-1,MATCH(TEXT($B12,0),DataInput[#Headers],0))*(INDEX(DataInput[],CD$4*3,MATCH(TEXT($B12,0),DataInput[#Headers],0)))^2*PI()/6))</f>
        <v>#N/A</v>
      </c>
      <c r="CE12" s="15" t="e">
        <f>IF(INDEX(MouseList[],MATCH(CE$2,MouseList[Mouse '#],0),MATCH(MouseList[[#Headers],[Exclude?]],MouseList[#Headers],0))=TRUE,"",IF(INDEX(DataInput[],CE$2*3-1,MATCH(TEXT($B12,0),DataInput[#Headers],0))="","",INDEX(DataInput[],CE$4*3-1,MATCH(TEXT($B12,0),DataInput[#Headers],0))*(INDEX(DataInput[],CE$4*3,MATCH(TEXT($B12,0),DataInput[#Headers],0)))^2*PI()/6))</f>
        <v>#N/A</v>
      </c>
      <c r="CF12" s="15" t="e">
        <f>IF(INDEX(MouseList[],MATCH(CF$2,MouseList[Mouse '#],0),MATCH(MouseList[[#Headers],[Exclude?]],MouseList[#Headers],0))=TRUE,"",IF(INDEX(DataInput[],CF$2*3-1,MATCH(TEXT($B12,0),DataInput[#Headers],0))="","",INDEX(DataInput[],CF$4*3-1,MATCH(TEXT($B12,0),DataInput[#Headers],0))*(INDEX(DataInput[],CF$4*3,MATCH(TEXT($B12,0),DataInput[#Headers],0)))^2*PI()/6))</f>
        <v>#N/A</v>
      </c>
      <c r="CG12" s="15" t="e">
        <f>IF(INDEX(MouseList[],MATCH(CG$2,MouseList[Mouse '#],0),MATCH(MouseList[[#Headers],[Exclude?]],MouseList[#Headers],0))=TRUE,"",IF(INDEX(DataInput[],CG$2*3-1,MATCH(TEXT($B12,0),DataInput[#Headers],0))="","",INDEX(DataInput[],CG$4*3-1,MATCH(TEXT($B12,0),DataInput[#Headers],0))*(INDEX(DataInput[],CG$4*3,MATCH(TEXT($B12,0),DataInput[#Headers],0)))^2*PI()/6))</f>
        <v>#N/A</v>
      </c>
      <c r="CH12" s="15" t="e">
        <f>IF(INDEX(MouseList[],MATCH(CH$2,MouseList[Mouse '#],0),MATCH(MouseList[[#Headers],[Exclude?]],MouseList[#Headers],0))=TRUE,"",IF(INDEX(DataInput[],CH$2*3-1,MATCH(TEXT($B12,0),DataInput[#Headers],0))="","",INDEX(DataInput[],CH$4*3-1,MATCH(TEXT($B12,0),DataInput[#Headers],0))*(INDEX(DataInput[],CH$4*3,MATCH(TEXT($B12,0),DataInput[#Headers],0)))^2*PI()/6))</f>
        <v>#N/A</v>
      </c>
      <c r="CI12" s="15" t="e">
        <f>IF(INDEX(MouseList[],MATCH(CI$2,MouseList[Mouse '#],0),MATCH(MouseList[[#Headers],[Exclude?]],MouseList[#Headers],0))=TRUE,"",IF(INDEX(DataInput[],CI$2*3-1,MATCH(TEXT($B12,0),DataInput[#Headers],0))="","",INDEX(DataInput[],CI$4*3-1,MATCH(TEXT($B12,0),DataInput[#Headers],0))*(INDEX(DataInput[],CI$4*3,MATCH(TEXT($B12,0),DataInput[#Headers],0)))^2*PI()/6))</f>
        <v>#N/A</v>
      </c>
      <c r="CJ12" s="15" t="e">
        <f>IF(INDEX(MouseList[],MATCH(CJ$2,MouseList[Mouse '#],0),MATCH(MouseList[[#Headers],[Exclude?]],MouseList[#Headers],0))=TRUE,"",IF(INDEX(DataInput[],CJ$2*3-1,MATCH(TEXT($B12,0),DataInput[#Headers],0))="","",INDEX(DataInput[],CJ$4*3-1,MATCH(TEXT($B12,0),DataInput[#Headers],0))*(INDEX(DataInput[],CJ$4*3,MATCH(TEXT($B12,0),DataInput[#Headers],0)))^2*PI()/6))</f>
        <v>#N/A</v>
      </c>
      <c r="CK12" s="15" t="e">
        <f>IF(INDEX(MouseList[],MATCH(CK$2,MouseList[Mouse '#],0),MATCH(MouseList[[#Headers],[Exclude?]],MouseList[#Headers],0))=TRUE,"",IF(INDEX(DataInput[],CK$2*3-1,MATCH(TEXT($B12,0),DataInput[#Headers],0))="","",INDEX(DataInput[],CK$4*3-1,MATCH(TEXT($B12,0),DataInput[#Headers],0))*(INDEX(DataInput[],CK$4*3,MATCH(TEXT($B12,0),DataInput[#Headers],0)))^2*PI()/6))</f>
        <v>#N/A</v>
      </c>
      <c r="CL12" s="15" t="e">
        <f>IF(INDEX(MouseList[],MATCH(CL$2,MouseList[Mouse '#],0),MATCH(MouseList[[#Headers],[Exclude?]],MouseList[#Headers],0))=TRUE,"",IF(INDEX(DataInput[],CL$2*3-1,MATCH(TEXT($B12,0),DataInput[#Headers],0))="","",INDEX(DataInput[],CL$4*3-1,MATCH(TEXT($B12,0),DataInput[#Headers],0))*(INDEX(DataInput[],CL$4*3,MATCH(TEXT($B12,0),DataInput[#Headers],0)))^2*PI()/6))</f>
        <v>#N/A</v>
      </c>
      <c r="CM12" s="15" t="e">
        <f>IF(INDEX(MouseList[],MATCH(CM$2,MouseList[Mouse '#],0),MATCH(MouseList[[#Headers],[Exclude?]],MouseList[#Headers],0))=TRUE,"",IF(INDEX(DataInput[],CM$2*3-1,MATCH(TEXT($B12,0),DataInput[#Headers],0))="","",INDEX(DataInput[],CM$4*3-1,MATCH(TEXT($B12,0),DataInput[#Headers],0))*(INDEX(DataInput[],CM$4*3,MATCH(TEXT($B12,0),DataInput[#Headers],0)))^2*PI()/6))</f>
        <v>#N/A</v>
      </c>
      <c r="CN12" s="15" t="e">
        <f>IF(INDEX(MouseList[],MATCH(CN$2,MouseList[Mouse '#],0),MATCH(MouseList[[#Headers],[Exclude?]],MouseList[#Headers],0))=TRUE,"",IF(INDEX(DataInput[],CN$2*3-1,MATCH(TEXT($B12,0),DataInput[#Headers],0))="","",INDEX(DataInput[],CN$4*3-1,MATCH(TEXT($B12,0),DataInput[#Headers],0))*(INDEX(DataInput[],CN$4*3,MATCH(TEXT($B12,0),DataInput[#Headers],0)))^2*PI()/6))</f>
        <v>#N/A</v>
      </c>
      <c r="CO12" s="15" t="e">
        <f>IF(INDEX(MouseList[],MATCH(CO$2,MouseList[Mouse '#],0),MATCH(MouseList[[#Headers],[Exclude?]],MouseList[#Headers],0))=TRUE,"",IF(INDEX(DataInput[],CO$2*3-1,MATCH(TEXT($B12,0),DataInput[#Headers],0))="","",INDEX(DataInput[],CO$4*3-1,MATCH(TEXT($B12,0),DataInput[#Headers],0))*(INDEX(DataInput[],CO$4*3,MATCH(TEXT($B12,0),DataInput[#Headers],0)))^2*PI()/6))</f>
        <v>#N/A</v>
      </c>
      <c r="CP12" s="15" t="e">
        <f>IF(INDEX(MouseList[],MATCH(CP$2,MouseList[Mouse '#],0),MATCH(MouseList[[#Headers],[Exclude?]],MouseList[#Headers],0))=TRUE,"",IF(INDEX(DataInput[],CP$2*3-1,MATCH(TEXT($B12,0),DataInput[#Headers],0))="","",INDEX(DataInput[],CP$4*3-1,MATCH(TEXT($B12,0),DataInput[#Headers],0))*(INDEX(DataInput[],CP$4*3,MATCH(TEXT($B12,0),DataInput[#Headers],0)))^2*PI()/6))</f>
        <v>#N/A</v>
      </c>
      <c r="CQ12" s="15" t="e">
        <f>IF(INDEX(MouseList[],MATCH(CQ$2,MouseList[Mouse '#],0),MATCH(MouseList[[#Headers],[Exclude?]],MouseList[#Headers],0))=TRUE,"",IF(INDEX(DataInput[],CQ$2*3-1,MATCH(TEXT($B12,0),DataInput[#Headers],0))="","",INDEX(DataInput[],CQ$4*3-1,MATCH(TEXT($B12,0),DataInput[#Headers],0))*(INDEX(DataInput[],CQ$4*3,MATCH(TEXT($B12,0),DataInput[#Headers],0)))^2*PI()/6))</f>
        <v>#N/A</v>
      </c>
      <c r="CR12" s="15" t="e">
        <f>IF(INDEX(MouseList[],MATCH(CR$2,MouseList[Mouse '#],0),MATCH(MouseList[[#Headers],[Exclude?]],MouseList[#Headers],0))=TRUE,"",IF(INDEX(DataInput[],CR$2*3-1,MATCH(TEXT($B12,0),DataInput[#Headers],0))="","",INDEX(DataInput[],CR$4*3-1,MATCH(TEXT($B12,0),DataInput[#Headers],0))*(INDEX(DataInput[],CR$4*3,MATCH(TEXT($B12,0),DataInput[#Headers],0)))^2*PI()/6))</f>
        <v>#N/A</v>
      </c>
      <c r="CS12" s="15" t="e">
        <f>IF(INDEX(MouseList[],MATCH(CS$2,MouseList[Mouse '#],0),MATCH(MouseList[[#Headers],[Exclude?]],MouseList[#Headers],0))=TRUE,"",IF(INDEX(DataInput[],CS$2*3-1,MATCH(TEXT($B12,0),DataInput[#Headers],0))="","",INDEX(DataInput[],CS$4*3-1,MATCH(TEXT($B12,0),DataInput[#Headers],0))*(INDEX(DataInput[],CS$4*3,MATCH(TEXT($B12,0),DataInput[#Headers],0)))^2*PI()/6))</f>
        <v>#N/A</v>
      </c>
      <c r="CT12" s="15" t="e">
        <f>IF(INDEX(MouseList[],MATCH(CT$2,MouseList[Mouse '#],0),MATCH(MouseList[[#Headers],[Exclude?]],MouseList[#Headers],0))=TRUE,"",IF(INDEX(DataInput[],CT$2*3-1,MATCH(TEXT($B12,0),DataInput[#Headers],0))="","",INDEX(DataInput[],CT$4*3-1,MATCH(TEXT($B12,0),DataInput[#Headers],0))*(INDEX(DataInput[],CT$4*3,MATCH(TEXT($B12,0),DataInput[#Headers],0)))^2*PI()/6))</f>
        <v>#N/A</v>
      </c>
      <c r="CU12" s="15" t="e">
        <f>IF(INDEX(MouseList[],MATCH(CU$2,MouseList[Mouse '#],0),MATCH(MouseList[[#Headers],[Exclude?]],MouseList[#Headers],0))=TRUE,"",IF(INDEX(DataInput[],CU$2*3-1,MATCH(TEXT($B12,0),DataInput[#Headers],0))="","",INDEX(DataInput[],CU$4*3-1,MATCH(TEXT($B12,0),DataInput[#Headers],0))*(INDEX(DataInput[],CU$4*3,MATCH(TEXT($B12,0),DataInput[#Headers],0)))^2*PI()/6))</f>
        <v>#N/A</v>
      </c>
      <c r="CV12" s="15" t="e">
        <f>IF(INDEX(MouseList[],MATCH(CV$2,MouseList[Mouse '#],0),MATCH(MouseList[[#Headers],[Exclude?]],MouseList[#Headers],0))=TRUE,"",IF(INDEX(DataInput[],CV$2*3-1,MATCH(TEXT($B12,0),DataInput[#Headers],0))="","",INDEX(DataInput[],CV$4*3-1,MATCH(TEXT($B12,0),DataInput[#Headers],0))*(INDEX(DataInput[],CV$4*3,MATCH(TEXT($B12,0),DataInput[#Headers],0)))^2*PI()/6))</f>
        <v>#N/A</v>
      </c>
      <c r="CW12" s="15" t="e">
        <f>IF(INDEX(MouseList[],MATCH(CW$2,MouseList[Mouse '#],0),MATCH(MouseList[[#Headers],[Exclude?]],MouseList[#Headers],0))=TRUE,"",IF(INDEX(DataInput[],CW$2*3-1,MATCH(TEXT($B12,0),DataInput[#Headers],0))="","",INDEX(DataInput[],CW$4*3-1,MATCH(TEXT($B12,0),DataInput[#Headers],0))*(INDEX(DataInput[],CW$4*3,MATCH(TEXT($B12,0),DataInput[#Headers],0)))^2*PI()/6))</f>
        <v>#N/A</v>
      </c>
      <c r="CX12" s="15" t="e">
        <f>IF(INDEX(MouseList[],MATCH(CX$2,MouseList[Mouse '#],0),MATCH(MouseList[[#Headers],[Exclude?]],MouseList[#Headers],0))=TRUE,"",IF(INDEX(DataInput[],CX$2*3-1,MATCH(TEXT($B12,0),DataInput[#Headers],0))="","",INDEX(DataInput[],CX$4*3-1,MATCH(TEXT($B12,0),DataInput[#Headers],0))*(INDEX(DataInput[],CX$4*3,MATCH(TEXT($B12,0),DataInput[#Headers],0)))^2*PI()/6))</f>
        <v>#N/A</v>
      </c>
      <c r="CY12" s="15" t="e">
        <f>IF(INDEX(MouseList[],MATCH(CY$2,MouseList[Mouse '#],0),MATCH(MouseList[[#Headers],[Exclude?]],MouseList[#Headers],0))=TRUE,"",IF(INDEX(DataInput[],CY$2*3-1,MATCH(TEXT($B12,0),DataInput[#Headers],0))="","",INDEX(DataInput[],CY$4*3-1,MATCH(TEXT($B12,0),DataInput[#Headers],0))*(INDEX(DataInput[],CY$4*3,MATCH(TEXT($B12,0),DataInput[#Headers],0)))^2*PI()/6))</f>
        <v>#N/A</v>
      </c>
      <c r="CZ12" s="15" t="e">
        <f>IF(INDEX(MouseList[],MATCH(CZ$2,MouseList[Mouse '#],0),MATCH(MouseList[[#Headers],[Exclude?]],MouseList[#Headers],0))=TRUE,"",IF(INDEX(DataInput[],CZ$2*3-1,MATCH(TEXT($B12,0),DataInput[#Headers],0))="","",INDEX(DataInput[],CZ$4*3-1,MATCH(TEXT($B12,0),DataInput[#Headers],0))*(INDEX(DataInput[],CZ$4*3,MATCH(TEXT($B12,0),DataInput[#Headers],0)))^2*PI()/6))</f>
        <v>#N/A</v>
      </c>
      <c r="DA12" s="15" t="e">
        <f>IF(INDEX(MouseList[],MATCH(DA$2,MouseList[Mouse '#],0),MATCH(MouseList[[#Headers],[Exclude?]],MouseList[#Headers],0))=TRUE,"",IF(INDEX(DataInput[],DA$2*3-1,MATCH(TEXT($B12,0),DataInput[#Headers],0))="","",INDEX(DataInput[],DA$4*3-1,MATCH(TEXT($B12,0),DataInput[#Headers],0))*(INDEX(DataInput[],DA$4*3,MATCH(TEXT($B12,0),DataInput[#Headers],0)))^2*PI()/6))</f>
        <v>#N/A</v>
      </c>
      <c r="DB12" s="15" t="e">
        <f>IF(INDEX(MouseList[],MATCH(DB$2,MouseList[Mouse '#],0),MATCH(MouseList[[#Headers],[Exclude?]],MouseList[#Headers],0))=TRUE,"",IF(INDEX(DataInput[],DB$2*3-1,MATCH(TEXT($B12,0),DataInput[#Headers],0))="","",INDEX(DataInput[],DB$4*3-1,MATCH(TEXT($B12,0),DataInput[#Headers],0))*(INDEX(DataInput[],DB$4*3,MATCH(TEXT($B12,0),DataInput[#Headers],0)))^2*PI()/6))</f>
        <v>#N/A</v>
      </c>
      <c r="DC12" s="15" t="e">
        <f>IF(INDEX(MouseList[],MATCH(DC$2,MouseList[Mouse '#],0),MATCH(MouseList[[#Headers],[Exclude?]],MouseList[#Headers],0))=TRUE,"",IF(INDEX(DataInput[],DC$2*3-1,MATCH(TEXT($B12,0),DataInput[#Headers],0))="","",INDEX(DataInput[],DC$4*3-1,MATCH(TEXT($B12,0),DataInput[#Headers],0))*(INDEX(DataInput[],DC$4*3,MATCH(TEXT($B12,0),DataInput[#Headers],0)))^2*PI()/6))</f>
        <v>#N/A</v>
      </c>
      <c r="DD12" s="15" t="e">
        <f>IF(INDEX(MouseList[],MATCH(DD$2,MouseList[Mouse '#],0),MATCH(MouseList[[#Headers],[Exclude?]],MouseList[#Headers],0))=TRUE,"",IF(INDEX(DataInput[],DD$2*3-1,MATCH(TEXT($B12,0),DataInput[#Headers],0))="","",INDEX(DataInput[],DD$4*3-1,MATCH(TEXT($B12,0),DataInput[#Headers],0))*(INDEX(DataInput[],DD$4*3,MATCH(TEXT($B12,0),DataInput[#Headers],0)))^2*PI()/6))</f>
        <v>#N/A</v>
      </c>
      <c r="DE12" s="15" t="e">
        <f>IF(INDEX(MouseList[],MATCH(DE$2,MouseList[Mouse '#],0),MATCH(MouseList[[#Headers],[Exclude?]],MouseList[#Headers],0))=TRUE,"",IF(INDEX(DataInput[],DE$2*3-1,MATCH(TEXT($B12,0),DataInput[#Headers],0))="","",INDEX(DataInput[],DE$4*3-1,MATCH(TEXT($B12,0),DataInput[#Headers],0))*(INDEX(DataInput[],DE$4*3,MATCH(TEXT($B12,0),DataInput[#Headers],0)))^2*PI()/6))</f>
        <v>#N/A</v>
      </c>
      <c r="DF12" s="15" t="e">
        <f>IF(INDEX(MouseList[],MATCH(DF$2,MouseList[Mouse '#],0),MATCH(MouseList[[#Headers],[Exclude?]],MouseList[#Headers],0))=TRUE,"",IF(INDEX(DataInput[],DF$2*3-1,MATCH(TEXT($B12,0),DataInput[#Headers],0))="","",INDEX(DataInput[],DF$4*3-1,MATCH(TEXT($B12,0),DataInput[#Headers],0))*(INDEX(DataInput[],DF$4*3,MATCH(TEXT($B12,0),DataInput[#Headers],0)))^2*PI()/6))</f>
        <v>#N/A</v>
      </c>
      <c r="DG12" s="15" t="e">
        <f>IF(INDEX(MouseList[],MATCH(DG$2,MouseList[Mouse '#],0),MATCH(MouseList[[#Headers],[Exclude?]],MouseList[#Headers],0))=TRUE,"",IF(INDEX(DataInput[],DG$2*3-1,MATCH(TEXT($B12,0),DataInput[#Headers],0))="","",INDEX(DataInput[],DG$4*3-1,MATCH(TEXT($B12,0),DataInput[#Headers],0))*(INDEX(DataInput[],DG$4*3,MATCH(TEXT($B12,0),DataInput[#Headers],0)))^2*PI()/6))</f>
        <v>#N/A</v>
      </c>
      <c r="DH12" s="15" t="e">
        <f>IF(INDEX(MouseList[],MATCH(DH$2,MouseList[Mouse '#],0),MATCH(MouseList[[#Headers],[Exclude?]],MouseList[#Headers],0))=TRUE,"",IF(INDEX(DataInput[],DH$2*3-1,MATCH(TEXT($B12,0),DataInput[#Headers],0))="","",INDEX(DataInput[],DH$4*3-1,MATCH(TEXT($B12,0),DataInput[#Headers],0))*(INDEX(DataInput[],DH$4*3,MATCH(TEXT($B12,0),DataInput[#Headers],0)))^2*PI()/6))</f>
        <v>#N/A</v>
      </c>
      <c r="DI12" s="15" t="e">
        <f>IF(INDEX(MouseList[],MATCH(DI$2,MouseList[Mouse '#],0),MATCH(MouseList[[#Headers],[Exclude?]],MouseList[#Headers],0))=TRUE,"",IF(INDEX(DataInput[],DI$2*3-1,MATCH(TEXT($B12,0),DataInput[#Headers],0))="","",INDEX(DataInput[],DI$4*3-1,MATCH(TEXT($B12,0),DataInput[#Headers],0))*(INDEX(DataInput[],DI$4*3,MATCH(TEXT($B12,0),DataInput[#Headers],0)))^2*PI()/6))</f>
        <v>#N/A</v>
      </c>
      <c r="DJ12" s="15" t="e">
        <f>IF(INDEX(MouseList[],MATCH(DJ$2,MouseList[Mouse '#],0),MATCH(MouseList[[#Headers],[Exclude?]],MouseList[#Headers],0))=TRUE,"",IF(INDEX(DataInput[],DJ$2*3-1,MATCH(TEXT($B12,0),DataInput[#Headers],0))="","",INDEX(DataInput[],DJ$4*3-1,MATCH(TEXT($B12,0),DataInput[#Headers],0))*(INDEX(DataInput[],DJ$4*3,MATCH(TEXT($B12,0),DataInput[#Headers],0)))^2*PI()/6))</f>
        <v>#N/A</v>
      </c>
      <c r="DK12" s="15" t="e">
        <f>IF(INDEX(MouseList[],MATCH(DK$2,MouseList[Mouse '#],0),MATCH(MouseList[[#Headers],[Exclude?]],MouseList[#Headers],0))=TRUE,"",IF(INDEX(DataInput[],DK$2*3-1,MATCH(TEXT($B12,0),DataInput[#Headers],0))="","",INDEX(DataInput[],DK$4*3-1,MATCH(TEXT($B12,0),DataInput[#Headers],0))*(INDEX(DataInput[],DK$4*3,MATCH(TEXT($B12,0),DataInput[#Headers],0)))^2*PI()/6))</f>
        <v>#N/A</v>
      </c>
      <c r="DL12" s="15" t="e">
        <f>IF(INDEX(MouseList[],MATCH(DL$2,MouseList[Mouse '#],0),MATCH(MouseList[[#Headers],[Exclude?]],MouseList[#Headers],0))=TRUE,"",IF(INDEX(DataInput[],DL$2*3-1,MATCH(TEXT($B12,0),DataInput[#Headers],0))="","",INDEX(DataInput[],DL$4*3-1,MATCH(TEXT($B12,0),DataInput[#Headers],0))*(INDEX(DataInput[],DL$4*3,MATCH(TEXT($B12,0),DataInput[#Headers],0)))^2*PI()/6))</f>
        <v>#N/A</v>
      </c>
      <c r="DM12" s="15" t="e">
        <f>IF(INDEX(MouseList[],MATCH(DM$2,MouseList[Mouse '#],0),MATCH(MouseList[[#Headers],[Exclude?]],MouseList[#Headers],0))=TRUE,"",IF(INDEX(DataInput[],DM$2*3-1,MATCH(TEXT($B12,0),DataInput[#Headers],0))="","",INDEX(DataInput[],DM$4*3-1,MATCH(TEXT($B12,0),DataInput[#Headers],0))*(INDEX(DataInput[],DM$4*3,MATCH(TEXT($B12,0),DataInput[#Headers],0)))^2*PI()/6))</f>
        <v>#N/A</v>
      </c>
      <c r="DN12" s="15" t="e">
        <f>IF(INDEX(MouseList[],MATCH(DN$2,MouseList[Mouse '#],0),MATCH(MouseList[[#Headers],[Exclude?]],MouseList[#Headers],0))=TRUE,"",IF(INDEX(DataInput[],DN$2*3-1,MATCH(TEXT($B12,0),DataInput[#Headers],0))="","",INDEX(DataInput[],DN$4*3-1,MATCH(TEXT($B12,0),DataInput[#Headers],0))*(INDEX(DataInput[],DN$4*3,MATCH(TEXT($B12,0),DataInput[#Headers],0)))^2*PI()/6))</f>
        <v>#N/A</v>
      </c>
      <c r="DO12" s="15" t="e">
        <f>IF(INDEX(MouseList[],MATCH(DO$2,MouseList[Mouse '#],0),MATCH(MouseList[[#Headers],[Exclude?]],MouseList[#Headers],0))=TRUE,"",IF(INDEX(DataInput[],DO$2*3-1,MATCH(TEXT($B12,0),DataInput[#Headers],0))="","",INDEX(DataInput[],DO$4*3-1,MATCH(TEXT($B12,0),DataInput[#Headers],0))*(INDEX(DataInput[],DO$4*3,MATCH(TEXT($B12,0),DataInput[#Headers],0)))^2*PI()/6))</f>
        <v>#N/A</v>
      </c>
      <c r="DP12" s="15" t="e">
        <f>IF(INDEX(MouseList[],MATCH(DP$2,MouseList[Mouse '#],0),MATCH(MouseList[[#Headers],[Exclude?]],MouseList[#Headers],0))=TRUE,"",IF(INDEX(DataInput[],DP$2*3-1,MATCH(TEXT($B12,0),DataInput[#Headers],0))="","",INDEX(DataInput[],DP$4*3-1,MATCH(TEXT($B12,0),DataInput[#Headers],0))*(INDEX(DataInput[],DP$4*3,MATCH(TEXT($B12,0),DataInput[#Headers],0)))^2*PI()/6))</f>
        <v>#N/A</v>
      </c>
      <c r="DQ12" s="15" t="e">
        <f>IF(INDEX(MouseList[],MATCH(DQ$2,MouseList[Mouse '#],0),MATCH(MouseList[[#Headers],[Exclude?]],MouseList[#Headers],0))=TRUE,"",IF(INDEX(DataInput[],DQ$2*3-1,MATCH(TEXT($B12,0),DataInput[#Headers],0))="","",INDEX(DataInput[],DQ$4*3-1,MATCH(TEXT($B12,0),DataInput[#Headers],0))*(INDEX(DataInput[],DQ$4*3,MATCH(TEXT($B12,0),DataInput[#Headers],0)))^2*PI()/6))</f>
        <v>#N/A</v>
      </c>
      <c r="DR12" s="15" t="e">
        <f>IF(INDEX(MouseList[],MATCH(DR$2,MouseList[Mouse '#],0),MATCH(MouseList[[#Headers],[Exclude?]],MouseList[#Headers],0))=TRUE,"",IF(INDEX(DataInput[],DR$2*3-1,MATCH(TEXT($B12,0),DataInput[#Headers],0))="","",INDEX(DataInput[],DR$4*3-1,MATCH(TEXT($B12,0),DataInput[#Headers],0))*(INDEX(DataInput[],DR$4*3,MATCH(TEXT($B12,0),DataInput[#Headers],0)))^2*PI()/6))</f>
        <v>#N/A</v>
      </c>
      <c r="DS12" s="15" t="e">
        <f>IF(INDEX(MouseList[],MATCH(DS$2,MouseList[Mouse '#],0),MATCH(MouseList[[#Headers],[Exclude?]],MouseList[#Headers],0))=TRUE,"",IF(INDEX(DataInput[],DS$2*3-1,MATCH(TEXT($B12,0),DataInput[#Headers],0))="","",INDEX(DataInput[],DS$4*3-1,MATCH(TEXT($B12,0),DataInput[#Headers],0))*(INDEX(DataInput[],DS$4*3,MATCH(TEXT($B12,0),DataInput[#Headers],0)))^2*PI()/6))</f>
        <v>#N/A</v>
      </c>
      <c r="DU12" s="14">
        <v>8</v>
      </c>
      <c r="DV12" s="14" t="str">
        <f>IFERROR(INDEX(MouseList[],MATCH(TV_after_Tx[[#This Row],[Sort '#]],MouseList[Sort '#],0),MATCH(TV_after_Tx[[#Headers],[Group]],MouseList[#Headers],0)),"")</f>
        <v/>
      </c>
      <c r="DW12" s="14" t="str">
        <f>IFERROR(INDEX(MouseList[],MATCH(TV_after_Tx[[#This Row],[Sort '#]],MouseList[Sort '#],0),MATCH(MouseList[[#Headers],[Mouse '#]],MouseList[#Headers],0)),"")</f>
        <v/>
      </c>
      <c r="DX12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12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12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12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12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12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12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12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12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12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12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12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12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12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12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12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12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12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12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12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12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12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12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12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12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12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12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12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12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12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12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12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12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12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12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12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12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12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12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12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12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12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12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12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12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12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13" spans="1:173">
      <c r="A13" s="227" t="s">
        <v>283</v>
      </c>
      <c r="B13" s="14">
        <v>8</v>
      </c>
      <c r="C13" s="14">
        <f>INDEX('Data Input'!$J$1:$BF$3,2,MATCH(TEXT(TV[[#This Row],[Day '#]],0),DataInput[[#Headers],[Date of death]:[Necropsy]],0))</f>
        <v>18</v>
      </c>
      <c r="D13" s="15">
        <f>IF(INDEX(MouseList[],MATCH(D$2,MouseList[Mouse '#],0),MATCH(MouseList[[#Headers],[Exclude?]],MouseList[#Headers],0))=TRUE,"",IF(INDEX(DataInput[],D$2*3-1,MATCH(TEXT($B13,0),DataInput[#Headers],0))="","",INDEX(DataInput[],D$4*3-1,MATCH(TEXT($B13,0),DataInput[#Headers],0))*(INDEX(DataInput[],D$4*3,MATCH(TEXT($B13,0),DataInput[#Headers],0)))^2*PI()/6))</f>
        <v>23.449371165169818</v>
      </c>
      <c r="E13" s="15">
        <f>IF(INDEX(MouseList[],MATCH(E$2,MouseList[Mouse '#],0),MATCH(MouseList[[#Headers],[Exclude?]],MouseList[#Headers],0))=TRUE,"",IF(INDEX(DataInput[],E$2*3-1,MATCH(TEXT($B13,0),DataInput[#Headers],0))="","",INDEX(DataInput[],E$4*3-1,MATCH(TEXT($B13,0),DataInput[#Headers],0))*(INDEX(DataInput[],E$4*3,MATCH(TEXT($B13,0),DataInput[#Headers],0)))^2*PI()/6))</f>
        <v>18.419917993419123</v>
      </c>
      <c r="F13" s="15">
        <f>IF(INDEX(MouseList[],MATCH(F$2,MouseList[Mouse '#],0),MATCH(MouseList[[#Headers],[Exclude?]],MouseList[#Headers],0))=TRUE,"",IF(INDEX(DataInput[],F$2*3-1,MATCH(TEXT($B13,0),DataInput[#Headers],0))="","",INDEX(DataInput[],F$4*3-1,MATCH(TEXT($B13,0),DataInput[#Headers],0))*(INDEX(DataInput[],F$4*3,MATCH(TEXT($B13,0),DataInput[#Headers],0)))^2*PI()/6))</f>
        <v>4.8274969352122197</v>
      </c>
      <c r="G13" s="15">
        <f>IF(INDEX(MouseList[],MATCH(G$2,MouseList[Mouse '#],0),MATCH(MouseList[[#Headers],[Exclude?]],MouseList[#Headers],0))=TRUE,"",IF(INDEX(DataInput[],G$2*3-1,MATCH(TEXT($B13,0),DataInput[#Headers],0))="","",INDEX(DataInput[],G$4*3-1,MATCH(TEXT($B13,0),DataInput[#Headers],0))*(INDEX(DataInput[],G$4*3,MATCH(TEXT($B13,0),DataInput[#Headers],0)))^2*PI()/6))</f>
        <v>17.030420884267791</v>
      </c>
      <c r="H13" s="15">
        <f>IF(INDEX(MouseList[],MATCH(H$2,MouseList[Mouse '#],0),MATCH(MouseList[[#Headers],[Exclude?]],MouseList[#Headers],0))=TRUE,"",IF(INDEX(DataInput[],H$2*3-1,MATCH(TEXT($B13,0),DataInput[#Headers],0))="","",INDEX(DataInput[],H$4*3-1,MATCH(TEXT($B13,0),DataInput[#Headers],0))*(INDEX(DataInput[],H$4*3,MATCH(TEXT($B13,0),DataInput[#Headers],0)))^2*PI()/6))</f>
        <v>14.518380360111266</v>
      </c>
      <c r="I13" s="15">
        <f>IF(INDEX(MouseList[],MATCH(I$2,MouseList[Mouse '#],0),MATCH(MouseList[[#Headers],[Exclude?]],MouseList[#Headers],0))=TRUE,"",IF(INDEX(DataInput[],I$2*3-1,MATCH(TEXT($B13,0),DataInput[#Headers],0))="","",INDEX(DataInput[],I$4*3-1,MATCH(TEXT($B13,0),DataInput[#Headers],0))*(INDEX(DataInput[],I$4*3,MATCH(TEXT($B13,0),DataInput[#Headers],0)))^2*PI()/6))</f>
        <v>18.523877483116618</v>
      </c>
      <c r="J13" s="15">
        <f>IF(INDEX(MouseList[],MATCH(J$2,MouseList[Mouse '#],0),MATCH(MouseList[[#Headers],[Exclude?]],MouseList[#Headers],0))=TRUE,"",IF(INDEX(DataInput[],J$2*3-1,MATCH(TEXT($B13,0),DataInput[#Headers],0))="","",INDEX(DataInput[],J$4*3-1,MATCH(TEXT($B13,0),DataInput[#Headers],0))*(INDEX(DataInput[],J$4*3,MATCH(TEXT($B13,0),DataInput[#Headers],0)))^2*PI()/6))</f>
        <v>2.5919731132393609</v>
      </c>
      <c r="K13" s="15">
        <f>IF(INDEX(MouseList[],MATCH(K$2,MouseList[Mouse '#],0),MATCH(MouseList[[#Headers],[Exclude?]],MouseList[#Headers],0))=TRUE,"",IF(INDEX(DataInput[],K$2*3-1,MATCH(TEXT($B13,0),DataInput[#Headers],0))="","",INDEX(DataInput[],K$4*3-1,MATCH(TEXT($B13,0),DataInput[#Headers],0))*(INDEX(DataInput[],K$4*3,MATCH(TEXT($B13,0),DataInput[#Headers],0)))^2*PI()/6))</f>
        <v>12.828170002158322</v>
      </c>
      <c r="L13" s="15">
        <f>IF(INDEX(MouseList[],MATCH(L$2,MouseList[Mouse '#],0),MATCH(MouseList[[#Headers],[Exclude?]],MouseList[#Headers],0))=TRUE,"",IF(INDEX(DataInput[],L$2*3-1,MATCH(TEXT($B13,0),DataInput[#Headers],0))="","",INDEX(DataInput[],L$4*3-1,MATCH(TEXT($B13,0),DataInput[#Headers],0))*(INDEX(DataInput[],L$4*3,MATCH(TEXT($B13,0),DataInput[#Headers],0)))^2*PI()/6))</f>
        <v>19.320794819577227</v>
      </c>
      <c r="M13" s="15" t="str">
        <f>IF(INDEX(MouseList[],MATCH(M$2,MouseList[Mouse '#],0),MATCH(MouseList[[#Headers],[Exclude?]],MouseList[#Headers],0))=TRUE,"",IF(INDEX(DataInput[],M$2*3-1,MATCH(TEXT($B13,0),DataInput[#Headers],0))="","",INDEX(DataInput[],M$4*3-1,MATCH(TEXT($B13,0),DataInput[#Headers],0))*(INDEX(DataInput[],M$4*3,MATCH(TEXT($B13,0),DataInput[#Headers],0)))^2*PI()/6))</f>
        <v/>
      </c>
      <c r="N13" s="15">
        <f>IF(INDEX(MouseList[],MATCH(N$2,MouseList[Mouse '#],0),MATCH(MouseList[[#Headers],[Exclude?]],MouseList[#Headers],0))=TRUE,"",IF(INDEX(DataInput[],N$2*3-1,MATCH(TEXT($B13,0),DataInput[#Headers],0))="","",INDEX(DataInput[],N$4*3-1,MATCH(TEXT($B13,0),DataInput[#Headers],0))*(INDEX(DataInput[],N$4*3,MATCH(TEXT($B13,0),DataInput[#Headers],0)))^2*PI()/6))</f>
        <v>11.863491617996017</v>
      </c>
      <c r="O13" s="15">
        <f>IF(INDEX(MouseList[],MATCH(O$2,MouseList[Mouse '#],0),MATCH(MouseList[[#Headers],[Exclude?]],MouseList[#Headers],0))=TRUE,"",IF(INDEX(DataInput[],O$2*3-1,MATCH(TEXT($B13,0),DataInput[#Headers],0))="","",INDEX(DataInput[],O$4*3-1,MATCH(TEXT($B13,0),DataInput[#Headers],0))*(INDEX(DataInput[],O$4*3,MATCH(TEXT($B13,0),DataInput[#Headers],0)))^2*PI()/6))</f>
        <v>8.381926279410246</v>
      </c>
      <c r="P13" s="15">
        <f>IF(INDEX(MouseList[],MATCH(P$2,MouseList[Mouse '#],0),MATCH(MouseList[[#Headers],[Exclude?]],MouseList[#Headers],0))=TRUE,"",IF(INDEX(DataInput[],P$2*3-1,MATCH(TEXT($B13,0),DataInput[#Headers],0))="","",INDEX(DataInput[],P$4*3-1,MATCH(TEXT($B13,0),DataInput[#Headers],0))*(INDEX(DataInput[],P$4*3,MATCH(TEXT($B13,0),DataInput[#Headers],0)))^2*PI()/6))</f>
        <v>22.090004023961512</v>
      </c>
      <c r="Q13" s="15">
        <f>IF(INDEX(MouseList[],MATCH(Q$2,MouseList[Mouse '#],0),MATCH(MouseList[[#Headers],[Exclude?]],MouseList[#Headers],0))=TRUE,"",IF(INDEX(DataInput[],Q$2*3-1,MATCH(TEXT($B13,0),DataInput[#Headers],0))="","",INDEX(DataInput[],Q$4*3-1,MATCH(TEXT($B13,0),DataInput[#Headers],0))*(INDEX(DataInput[],Q$4*3,MATCH(TEXT($B13,0),DataInput[#Headers],0)))^2*PI()/6))</f>
        <v>11.158937105550946</v>
      </c>
      <c r="R13" s="15">
        <f>IF(INDEX(MouseList[],MATCH(R$2,MouseList[Mouse '#],0),MATCH(MouseList[[#Headers],[Exclude?]],MouseList[#Headers],0))=TRUE,"",IF(INDEX(DataInput[],R$2*3-1,MATCH(TEXT($B13,0),DataInput[#Headers],0))="","",INDEX(DataInput[],R$4*3-1,MATCH(TEXT($B13,0),DataInput[#Headers],0))*(INDEX(DataInput[],R$4*3,MATCH(TEXT($B13,0),DataInput[#Headers],0)))^2*PI()/6))</f>
        <v>12.937863945646164</v>
      </c>
      <c r="S13" s="15">
        <f>IF(INDEX(MouseList[],MATCH(S$2,MouseList[Mouse '#],0),MATCH(MouseList[[#Headers],[Exclude?]],MouseList[#Headers],0))=TRUE,"",IF(INDEX(DataInput[],S$2*3-1,MATCH(TEXT($B13,0),DataInput[#Headers],0))="","",INDEX(DataInput[],S$4*3-1,MATCH(TEXT($B13,0),DataInput[#Headers],0))*(INDEX(DataInput[],S$4*3,MATCH(TEXT($B13,0),DataInput[#Headers],0)))^2*PI()/6))</f>
        <v>22.673030213392661</v>
      </c>
      <c r="T13" s="15">
        <f>IF(INDEX(MouseList[],MATCH(T$2,MouseList[Mouse '#],0),MATCH(MouseList[[#Headers],[Exclude?]],MouseList[#Headers],0))=TRUE,"",IF(INDEX(DataInput[],T$2*3-1,MATCH(TEXT($B13,0),DataInput[#Headers],0))="","",INDEX(DataInput[],T$4*3-1,MATCH(TEXT($B13,0),DataInput[#Headers],0))*(INDEX(DataInput[],T$4*3,MATCH(TEXT($B13,0),DataInput[#Headers],0)))^2*PI()/6))</f>
        <v>6.659975363680533</v>
      </c>
      <c r="U13" s="15">
        <f>IF(INDEX(MouseList[],MATCH(U$2,MouseList[Mouse '#],0),MATCH(MouseList[[#Headers],[Exclude?]],MouseList[#Headers],0))=TRUE,"",IF(INDEX(DataInput[],U$2*3-1,MATCH(TEXT($B13,0),DataInput[#Headers],0))="","",INDEX(DataInput[],U$4*3-1,MATCH(TEXT($B13,0),DataInput[#Headers],0))*(INDEX(DataInput[],U$4*3,MATCH(TEXT($B13,0),DataInput[#Headers],0)))^2*PI()/6))</f>
        <v>9.0573686999320522</v>
      </c>
      <c r="V13" s="15">
        <f>IF(INDEX(MouseList[],MATCH(V$2,MouseList[Mouse '#],0),MATCH(MouseList[[#Headers],[Exclude?]],MouseList[#Headers],0))=TRUE,"",IF(INDEX(DataInput[],V$2*3-1,MATCH(TEXT($B13,0),DataInput[#Headers],0))="","",INDEX(DataInput[],V$4*3-1,MATCH(TEXT($B13,0),DataInput[#Headers],0))*(INDEX(DataInput[],V$4*3,MATCH(TEXT($B13,0),DataInput[#Headers],0)))^2*PI()/6))</f>
        <v>14.910235400583725</v>
      </c>
      <c r="W13" s="15">
        <f>IF(INDEX(MouseList[],MATCH(W$2,MouseList[Mouse '#],0),MATCH(MouseList[[#Headers],[Exclude?]],MouseList[#Headers],0))=TRUE,"",IF(INDEX(DataInput[],W$2*3-1,MATCH(TEXT($B13,0),DataInput[#Headers],0))="","",INDEX(DataInput[],W$4*3-1,MATCH(TEXT($B13,0),DataInput[#Headers],0))*(INDEX(DataInput[],W$4*3,MATCH(TEXT($B13,0),DataInput[#Headers],0)))^2*PI()/6))</f>
        <v>7.8539816339744819</v>
      </c>
      <c r="X13" s="15">
        <f>IF(INDEX(MouseList[],MATCH(X$2,MouseList[Mouse '#],0),MATCH(MouseList[[#Headers],[Exclude?]],MouseList[#Headers],0))=TRUE,"",IF(INDEX(DataInput[],X$2*3-1,MATCH(TEXT($B13,0),DataInput[#Headers],0))="","",INDEX(DataInput[],X$4*3-1,MATCH(TEXT($B13,0),DataInput[#Headers],0))*(INDEX(DataInput[],X$4*3,MATCH(TEXT($B13,0),DataInput[#Headers],0)))^2*PI()/6))</f>
        <v>13.226624481598426</v>
      </c>
      <c r="Y13" s="15">
        <f>IF(INDEX(MouseList[],MATCH(Y$2,MouseList[Mouse '#],0),MATCH(MouseList[[#Headers],[Exclude?]],MouseList[#Headers],0))=TRUE,"",IF(INDEX(DataInput[],Y$2*3-1,MATCH(TEXT($B13,0),DataInput[#Headers],0))="","",INDEX(DataInput[],Y$4*3-1,MATCH(TEXT($B13,0),DataInput[#Headers],0))*(INDEX(DataInput[],Y$4*3,MATCH(TEXT($B13,0),DataInput[#Headers],0)))^2*PI()/6))</f>
        <v>18.366577938951377</v>
      </c>
      <c r="Z13" s="15">
        <f>IF(INDEX(MouseList[],MATCH(Z$2,MouseList[Mouse '#],0),MATCH(MouseList[[#Headers],[Exclude?]],MouseList[#Headers],0))=TRUE,"",IF(INDEX(DataInput[],Z$2*3-1,MATCH(TEXT($B13,0),DataInput[#Headers],0))="","",INDEX(DataInput[],Z$4*3-1,MATCH(TEXT($B13,0),DataInput[#Headers],0))*(INDEX(DataInput[],Z$4*3,MATCH(TEXT($B13,0),DataInput[#Headers],0)))^2*PI()/6))</f>
        <v>15.945350386434624</v>
      </c>
      <c r="AA13" s="15">
        <f>IF(INDEX(MouseList[],MATCH(AA$2,MouseList[Mouse '#],0),MATCH(MouseList[[#Headers],[Exclude?]],MouseList[#Headers],0))=TRUE,"",IF(INDEX(DataInput[],AA$2*3-1,MATCH(TEXT($B13,0),DataInput[#Headers],0))="","",INDEX(DataInput[],AA$4*3-1,MATCH(TEXT($B13,0),DataInput[#Headers],0))*(INDEX(DataInput[],AA$4*3,MATCH(TEXT($B13,0),DataInput[#Headers],0)))^2*PI()/6))</f>
        <v>13.030304262280493</v>
      </c>
      <c r="AB13" s="15">
        <f>IF(INDEX(MouseList[],MATCH(AB$2,MouseList[Mouse '#],0),MATCH(MouseList[[#Headers],[Exclude?]],MouseList[#Headers],0))=TRUE,"",IF(INDEX(DataInput[],AB$2*3-1,MATCH(TEXT($B13,0),DataInput[#Headers],0))="","",INDEX(DataInput[],AB$4*3-1,MATCH(TEXT($B13,0),DataInput[#Headers],0))*(INDEX(DataInput[],AB$4*3,MATCH(TEXT($B13,0),DataInput[#Headers],0)))^2*PI()/6))</f>
        <v>9.9437167072648514</v>
      </c>
      <c r="AC13" s="15">
        <f>IF(INDEX(MouseList[],MATCH(AC$2,MouseList[Mouse '#],0),MATCH(MouseList[[#Headers],[Exclude?]],MouseList[#Headers],0))=TRUE,"",IF(INDEX(DataInput[],AC$2*3-1,MATCH(TEXT($B13,0),DataInput[#Headers],0))="","",INDEX(DataInput[],AC$4*3-1,MATCH(TEXT($B13,0),DataInput[#Headers],0))*(INDEX(DataInput[],AC$4*3,MATCH(TEXT($B13,0),DataInput[#Headers],0)))^2*PI()/6))</f>
        <v>13.048349570482713</v>
      </c>
      <c r="AD13" s="15">
        <f>IF(INDEX(MouseList[],MATCH(AD$2,MouseList[Mouse '#],0),MATCH(MouseList[[#Headers],[Exclude?]],MouseList[#Headers],0))=TRUE,"",IF(INDEX(DataInput[],AD$2*3-1,MATCH(TEXT($B13,0),DataInput[#Headers],0))="","",INDEX(DataInput[],AD$4*3-1,MATCH(TEXT($B13,0),DataInput[#Headers],0))*(INDEX(DataInput[],AD$4*3,MATCH(TEXT($B13,0),DataInput[#Headers],0)))^2*PI()/6))</f>
        <v>18.267314083073448</v>
      </c>
      <c r="AE13" s="15">
        <f>IF(INDEX(MouseList[],MATCH(AE$2,MouseList[Mouse '#],0),MATCH(MouseList[[#Headers],[Exclude?]],MouseList[#Headers],0))=TRUE,"",IF(INDEX(DataInput[],AE$2*3-1,MATCH(TEXT($B13,0),DataInput[#Headers],0))="","",INDEX(DataInput[],AE$4*3-1,MATCH(TEXT($B13,0),DataInput[#Headers],0))*(INDEX(DataInput[],AE$4*3,MATCH(TEXT($B13,0),DataInput[#Headers],0)))^2*PI()/6))</f>
        <v>12.937930966289443</v>
      </c>
      <c r="AF13" s="15">
        <f>IF(INDEX(MouseList[],MATCH(AF$2,MouseList[Mouse '#],0),MATCH(MouseList[[#Headers],[Exclude?]],MouseList[#Headers],0))=TRUE,"",IF(INDEX(DataInput[],AF$2*3-1,MATCH(TEXT($B13,0),DataInput[#Headers],0))="","",INDEX(DataInput[],AF$4*3-1,MATCH(TEXT($B13,0),DataInput[#Headers],0))*(INDEX(DataInput[],AF$4*3,MATCH(TEXT($B13,0),DataInput[#Headers],0)))^2*PI()/6))</f>
        <v>15.344480997928628</v>
      </c>
      <c r="AG13" s="15">
        <f>IF(INDEX(MouseList[],MATCH(AG$2,MouseList[Mouse '#],0),MATCH(MouseList[[#Headers],[Exclude?]],MouseList[#Headers],0))=TRUE,"",IF(INDEX(DataInput[],AG$2*3-1,MATCH(TEXT($B13,0),DataInput[#Headers],0))="","",INDEX(DataInput[],AG$4*3-1,MATCH(TEXT($B13,0),DataInput[#Headers],0))*(INDEX(DataInput[],AG$4*3,MATCH(TEXT($B13,0),DataInput[#Headers],0)))^2*PI()/6))</f>
        <v>5.7659707714521566</v>
      </c>
      <c r="AH13" s="15">
        <f>IF(INDEX(MouseList[],MATCH(AH$2,MouseList[Mouse '#],0),MATCH(MouseList[[#Headers],[Exclude?]],MouseList[#Headers],0))=TRUE,"",IF(INDEX(DataInput[],AH$2*3-1,MATCH(TEXT($B13,0),DataInput[#Headers],0))="","",INDEX(DataInput[],AH$4*3-1,MATCH(TEXT($B13,0),DataInput[#Headers],0))*(INDEX(DataInput[],AH$4*3,MATCH(TEXT($B13,0),DataInput[#Headers],0)))^2*PI()/6))</f>
        <v>10.763553009330954</v>
      </c>
      <c r="AI13" s="15">
        <f>IF(INDEX(MouseList[],MATCH(AI$2,MouseList[Mouse '#],0),MATCH(MouseList[[#Headers],[Exclude?]],MouseList[#Headers],0))=TRUE,"",IF(INDEX(DataInput[],AI$2*3-1,MATCH(TEXT($B13,0),DataInput[#Headers],0))="","",INDEX(DataInput[],AI$4*3-1,MATCH(TEXT($B13,0),DataInput[#Headers],0))*(INDEX(DataInput[],AI$4*3,MATCH(TEXT($B13,0),DataInput[#Headers],0)))^2*PI()/6))</f>
        <v>8.0860071009980121</v>
      </c>
      <c r="AJ13" s="15">
        <f>IF(INDEX(MouseList[],MATCH(AJ$2,MouseList[Mouse '#],0),MATCH(MouseList[[#Headers],[Exclude?]],MouseList[#Headers],0))=TRUE,"",IF(INDEX(DataInput[],AJ$2*3-1,MATCH(TEXT($B13,0),DataInput[#Headers],0))="","",INDEX(DataInput[],AJ$4*3-1,MATCH(TEXT($B13,0),DataInput[#Headers],0))*(INDEX(DataInput[],AJ$4*3,MATCH(TEXT($B13,0),DataInput[#Headers],0)))^2*PI()/6))</f>
        <v>11.81385183607542</v>
      </c>
      <c r="AK13" s="15">
        <f>IF(INDEX(MouseList[],MATCH(AK$2,MouseList[Mouse '#],0),MATCH(MouseList[[#Headers],[Exclude?]],MouseList[#Headers],0))=TRUE,"",IF(INDEX(DataInput[],AK$2*3-1,MATCH(TEXT($B13,0),DataInput[#Headers],0))="","",INDEX(DataInput[],AK$4*3-1,MATCH(TEXT($B13,0),DataInput[#Headers],0))*(INDEX(DataInput[],AK$4*3,MATCH(TEXT($B13,0),DataInput[#Headers],0)))^2*PI()/6))</f>
        <v>6.5802857244295732</v>
      </c>
      <c r="AL13" s="15">
        <f>IF(INDEX(MouseList[],MATCH(AL$2,MouseList[Mouse '#],0),MATCH(MouseList[[#Headers],[Exclude?]],MouseList[#Headers],0))=TRUE,"",IF(INDEX(DataInput[],AL$2*3-1,MATCH(TEXT($B13,0),DataInput[#Headers],0))="","",INDEX(DataInput[],AL$4*3-1,MATCH(TEXT($B13,0),DataInput[#Headers],0))*(INDEX(DataInput[],AL$4*3,MATCH(TEXT($B13,0),DataInput[#Headers],0)))^2*PI()/6))</f>
        <v>7.3645644336447909</v>
      </c>
      <c r="AM13" s="15">
        <f>IF(INDEX(MouseList[],MATCH(AM$2,MouseList[Mouse '#],0),MATCH(MouseList[[#Headers],[Exclude?]],MouseList[#Headers],0))=TRUE,"",IF(INDEX(DataInput[],AM$2*3-1,MATCH(TEXT($B13,0),DataInput[#Headers],0))="","",INDEX(DataInput[],AM$4*3-1,MATCH(TEXT($B13,0),DataInput[#Headers],0))*(INDEX(DataInput[],AM$4*3,MATCH(TEXT($B13,0),DataInput[#Headers],0)))^2*PI()/6))</f>
        <v>17.176657833502198</v>
      </c>
      <c r="AN13" s="15">
        <f>IF(INDEX(MouseList[],MATCH(AN$2,MouseList[Mouse '#],0),MATCH(MouseList[[#Headers],[Exclude?]],MouseList[#Headers],0))=TRUE,"",IF(INDEX(DataInput[],AN$2*3-1,MATCH(TEXT($B13,0),DataInput[#Headers],0))="","",INDEX(DataInput[],AN$4*3-1,MATCH(TEXT($B13,0),DataInput[#Headers],0))*(INDEX(DataInput[],AN$4*3,MATCH(TEXT($B13,0),DataInput[#Headers],0)))^2*PI()/6))</f>
        <v>21.339322553781329</v>
      </c>
      <c r="AO13" s="15">
        <f>IF(INDEX(MouseList[],MATCH(AO$2,MouseList[Mouse '#],0),MATCH(MouseList[[#Headers],[Exclude?]],MouseList[#Headers],0))=TRUE,"",IF(INDEX(DataInput[],AO$2*3-1,MATCH(TEXT($B13,0),DataInput[#Headers],0))="","",INDEX(DataInput[],AO$4*3-1,MATCH(TEXT($B13,0),DataInput[#Headers],0))*(INDEX(DataInput[],AO$4*3,MATCH(TEXT($B13,0),DataInput[#Headers],0)))^2*PI()/6))</f>
        <v>15.32480206154654</v>
      </c>
      <c r="AP13" s="15">
        <f>IF(INDEX(MouseList[],MATCH(AP$2,MouseList[Mouse '#],0),MATCH(MouseList[[#Headers],[Exclude?]],MouseList[#Headers],0))=TRUE,"",IF(INDEX(DataInput[],AP$2*3-1,MATCH(TEXT($B13,0),DataInput[#Headers],0))="","",INDEX(DataInput[],AP$4*3-1,MATCH(TEXT($B13,0),DataInput[#Headers],0))*(INDEX(DataInput[],AP$4*3,MATCH(TEXT($B13,0),DataInput[#Headers],0)))^2*PI()/6))</f>
        <v>18.206827952516338</v>
      </c>
      <c r="AQ13" s="15">
        <f>IF(INDEX(MouseList[],MATCH(AQ$2,MouseList[Mouse '#],0),MATCH(MouseList[[#Headers],[Exclude?]],MouseList[#Headers],0))=TRUE,"",IF(INDEX(DataInput[],AQ$2*3-1,MATCH(TEXT($B13,0),DataInput[#Headers],0))="","",INDEX(DataInput[],AQ$4*3-1,MATCH(TEXT($B13,0),DataInput[#Headers],0))*(INDEX(DataInput[],AQ$4*3,MATCH(TEXT($B13,0),DataInput[#Headers],0)))^2*PI()/6))</f>
        <v>11.862029206615768</v>
      </c>
      <c r="AR13" s="15">
        <f>IF(INDEX(MouseList[],MATCH(AR$2,MouseList[Mouse '#],0),MATCH(MouseList[[#Headers],[Exclude?]],MouseList[#Headers],0))=TRUE,"",IF(INDEX(DataInput[],AR$2*3-1,MATCH(TEXT($B13,0),DataInput[#Headers],0))="","",INDEX(DataInput[],AR$4*3-1,MATCH(TEXT($B13,0),DataInput[#Headers],0))*(INDEX(DataInput[],AR$4*3,MATCH(TEXT($B13,0),DataInput[#Headers],0)))^2*PI()/6))</f>
        <v>13.310640093933374</v>
      </c>
      <c r="AS13" s="15">
        <f>IF(INDEX(MouseList[],MATCH(AS$2,MouseList[Mouse '#],0),MATCH(MouseList[[#Headers],[Exclude?]],MouseList[#Headers],0))=TRUE,"",IF(INDEX(DataInput[],AS$2*3-1,MATCH(TEXT($B13,0),DataInput[#Headers],0))="","",INDEX(DataInput[],AS$4*3-1,MATCH(TEXT($B13,0),DataInput[#Headers],0))*(INDEX(DataInput[],AS$4*3,MATCH(TEXT($B13,0),DataInput[#Headers],0)))^2*PI()/6))</f>
        <v>9.7382282733862002</v>
      </c>
      <c r="AT13" s="15" t="str">
        <f>IF(INDEX(MouseList[],MATCH(AT$2,MouseList[Mouse '#],0),MATCH(MouseList[[#Headers],[Exclude?]],MouseList[#Headers],0))=TRUE,"",IF(INDEX(DataInput[],AT$2*3-1,MATCH(TEXT($B13,0),DataInput[#Headers],0))="","",INDEX(DataInput[],AT$4*3-1,MATCH(TEXT($B13,0),DataInput[#Headers],0))*(INDEX(DataInput[],AT$4*3,MATCH(TEXT($B13,0),DataInput[#Headers],0)))^2*PI()/6))</f>
        <v/>
      </c>
      <c r="AU13" s="15">
        <f>IF(INDEX(MouseList[],MATCH(AU$2,MouseList[Mouse '#],0),MATCH(MouseList[[#Headers],[Exclude?]],MouseList[#Headers],0))=TRUE,"",IF(INDEX(DataInput[],AU$2*3-1,MATCH(TEXT($B13,0),DataInput[#Headers],0))="","",INDEX(DataInput[],AU$4*3-1,MATCH(TEXT($B13,0),DataInput[#Headers],0))*(INDEX(DataInput[],AU$4*3,MATCH(TEXT($B13,0),DataInput[#Headers],0)))^2*PI()/6))</f>
        <v>8.0879255669118013</v>
      </c>
      <c r="AV13" s="15">
        <f>IF(INDEX(MouseList[],MATCH(AV$2,MouseList[Mouse '#],0),MATCH(MouseList[[#Headers],[Exclude?]],MouseList[#Headers],0))=TRUE,"",IF(INDEX(DataInput[],AV$2*3-1,MATCH(TEXT($B13,0),DataInput[#Headers],0))="","",INDEX(DataInput[],AV$4*3-1,MATCH(TEXT($B13,0),DataInput[#Headers],0))*(INDEX(DataInput[],AV$4*3,MATCH(TEXT($B13,0),DataInput[#Headers],0)))^2*PI()/6))</f>
        <v>14.20349852844196</v>
      </c>
      <c r="AW13" s="15">
        <f>IF(INDEX(MouseList[],MATCH(AW$2,MouseList[Mouse '#],0),MATCH(MouseList[[#Headers],[Exclude?]],MouseList[#Headers],0))=TRUE,"",IF(INDEX(DataInput[],AW$2*3-1,MATCH(TEXT($B13,0),DataInput[#Headers],0))="","",INDEX(DataInput[],AW$4*3-1,MATCH(TEXT($B13,0),DataInput[#Headers],0))*(INDEX(DataInput[],AW$4*3,MATCH(TEXT($B13,0),DataInput[#Headers],0)))^2*PI()/6))</f>
        <v>15.04278338342889</v>
      </c>
      <c r="AX13" s="15">
        <f>IF(INDEX(MouseList[],MATCH(AX$2,MouseList[Mouse '#],0),MATCH(MouseList[[#Headers],[Exclude?]],MouseList[#Headers],0))=TRUE,"",IF(INDEX(DataInput[],AX$2*3-1,MATCH(TEXT($B13,0),DataInput[#Headers],0))="","",INDEX(DataInput[],AX$4*3-1,MATCH(TEXT($B13,0),DataInput[#Headers],0))*(INDEX(DataInput[],AX$4*3,MATCH(TEXT($B13,0),DataInput[#Headers],0)))^2*PI()/6))</f>
        <v>16.443448854463728</v>
      </c>
      <c r="AY13" s="15">
        <f>IF(INDEX(MouseList[],MATCH(AY$2,MouseList[Mouse '#],0),MATCH(MouseList[[#Headers],[Exclude?]],MouseList[#Headers],0))=TRUE,"",IF(INDEX(DataInput[],AY$2*3-1,MATCH(TEXT($B13,0),DataInput[#Headers],0))="","",INDEX(DataInput[],AY$4*3-1,MATCH(TEXT($B13,0),DataInput[#Headers],0))*(INDEX(DataInput[],AY$4*3,MATCH(TEXT($B13,0),DataInput[#Headers],0)))^2*PI()/6))</f>
        <v>5.6480950734968127</v>
      </c>
      <c r="AZ13" s="15">
        <f>IF(INDEX(MouseList[],MATCH(AZ$2,MouseList[Mouse '#],0),MATCH(MouseList[[#Headers],[Exclude?]],MouseList[#Headers],0))=TRUE,"",IF(INDEX(DataInput[],AZ$2*3-1,MATCH(TEXT($B13,0),DataInput[#Headers],0))="","",INDEX(DataInput[],AZ$4*3-1,MATCH(TEXT($B13,0),DataInput[#Headers],0))*(INDEX(DataInput[],AZ$4*3,MATCH(TEXT($B13,0),DataInput[#Headers],0)))^2*PI()/6))</f>
        <v>6.2573247636527833</v>
      </c>
      <c r="BA13" s="15">
        <f>IF(INDEX(MouseList[],MATCH(BA$2,MouseList[Mouse '#],0),MATCH(MouseList[[#Headers],[Exclude?]],MouseList[#Headers],0))=TRUE,"",IF(INDEX(DataInput[],BA$2*3-1,MATCH(TEXT($B13,0),DataInput[#Headers],0))="","",INDEX(DataInput[],BA$4*3-1,MATCH(TEXT($B13,0),DataInput[#Headers],0))*(INDEX(DataInput[],BA$4*3,MATCH(TEXT($B13,0),DataInput[#Headers],0)))^2*PI()/6))</f>
        <v>15.304402129650455</v>
      </c>
      <c r="BB13" s="15">
        <f>IF(INDEX(MouseList[],MATCH(BB$2,MouseList[Mouse '#],0),MATCH(MouseList[[#Headers],[Exclude?]],MouseList[#Headers],0))=TRUE,"",IF(INDEX(DataInput[],BB$2*3-1,MATCH(TEXT($B13,0),DataInput[#Headers],0))="","",INDEX(DataInput[],BB$4*3-1,MATCH(TEXT($B13,0),DataInput[#Headers],0))*(INDEX(DataInput[],BB$4*3,MATCH(TEXT($B13,0),DataInput[#Headers],0)))^2*PI()/6))</f>
        <v>10.497684211847851</v>
      </c>
      <c r="BC13" s="15">
        <f>IF(INDEX(MouseList[],MATCH(BC$2,MouseList[Mouse '#],0),MATCH(MouseList[[#Headers],[Exclude?]],MouseList[#Headers],0))=TRUE,"",IF(INDEX(DataInput[],BC$2*3-1,MATCH(TEXT($B13,0),DataInput[#Headers],0))="","",INDEX(DataInput[],BC$4*3-1,MATCH(TEXT($B13,0),DataInput[#Headers],0))*(INDEX(DataInput[],BC$4*3,MATCH(TEXT($B13,0),DataInput[#Headers],0)))^2*PI()/6))</f>
        <v>6.6732140351227605</v>
      </c>
      <c r="BD13" s="15">
        <f>IF(INDEX(MouseList[],MATCH(BD$2,MouseList[Mouse '#],0),MATCH(MouseList[[#Headers],[Exclude?]],MouseList[#Headers],0))=TRUE,"",IF(INDEX(DataInput[],BD$2*3-1,MATCH(TEXT($B13,0),DataInput[#Headers],0))="","",INDEX(DataInput[],BD$4*3-1,MATCH(TEXT($B13,0),DataInput[#Headers],0))*(INDEX(DataInput[],BD$4*3,MATCH(TEXT($B13,0),DataInput[#Headers],0)))^2*PI()/6))</f>
        <v>11.836629430011497</v>
      </c>
      <c r="BE13" s="15">
        <f>IF(INDEX(MouseList[],MATCH(BE$2,MouseList[Mouse '#],0),MATCH(MouseList[[#Headers],[Exclude?]],MouseList[#Headers],0))=TRUE,"",IF(INDEX(DataInput[],BE$2*3-1,MATCH(TEXT($B13,0),DataInput[#Headers],0))="","",INDEX(DataInput[],BE$4*3-1,MATCH(TEXT($B13,0),DataInput[#Headers],0))*(INDEX(DataInput[],BE$4*3,MATCH(TEXT($B13,0),DataInput[#Headers],0)))^2*PI()/6))</f>
        <v>15.152531781189394</v>
      </c>
      <c r="BF13" s="15">
        <f>IF(INDEX(MouseList[],MATCH(BF$2,MouseList[Mouse '#],0),MATCH(MouseList[[#Headers],[Exclude?]],MouseList[#Headers],0))=TRUE,"",IF(INDEX(DataInput[],BF$2*3-1,MATCH(TEXT($B13,0),DataInput[#Headers],0))="","",INDEX(DataInput[],BF$4*3-1,MATCH(TEXT($B13,0),DataInput[#Headers],0))*(INDEX(DataInput[],BF$4*3,MATCH(TEXT($B13,0),DataInput[#Headers],0)))^2*PI()/6))</f>
        <v>7.6026542216873016</v>
      </c>
      <c r="BG13" s="15">
        <f>IF(INDEX(MouseList[],MATCH(BG$2,MouseList[Mouse '#],0),MATCH(MouseList[[#Headers],[Exclude?]],MouseList[#Headers],0))=TRUE,"",IF(INDEX(DataInput[],BG$2*3-1,MATCH(TEXT($B13,0),DataInput[#Headers],0))="","",INDEX(DataInput[],BG$4*3-1,MATCH(TEXT($B13,0),DataInput[#Headers],0))*(INDEX(DataInput[],BG$4*3,MATCH(TEXT($B13,0),DataInput[#Headers],0)))^2*PI()/6))</f>
        <v>12.545642386030787</v>
      </c>
      <c r="BH13" s="15">
        <f>IF(INDEX(MouseList[],MATCH(BH$2,MouseList[Mouse '#],0),MATCH(MouseList[[#Headers],[Exclude?]],MouseList[#Headers],0))=TRUE,"",IF(INDEX(DataInput[],BH$2*3-1,MATCH(TEXT($B13,0),DataInput[#Headers],0))="","",INDEX(DataInput[],BH$4*3-1,MATCH(TEXT($B13,0),DataInput[#Headers],0))*(INDEX(DataInput[],BH$4*3,MATCH(TEXT($B13,0),DataInput[#Headers],0)))^2*PI()/6))</f>
        <v>19.276027124263575</v>
      </c>
      <c r="BI13" s="15">
        <f>IF(INDEX(MouseList[],MATCH(BI$2,MouseList[Mouse '#],0),MATCH(MouseList[[#Headers],[Exclude?]],MouseList[#Headers],0))=TRUE,"",IF(INDEX(DataInput[],BI$2*3-1,MATCH(TEXT($B13,0),DataInput[#Headers],0))="","",INDEX(DataInput[],BI$4*3-1,MATCH(TEXT($B13,0),DataInput[#Headers],0))*(INDEX(DataInput[],BI$4*3,MATCH(TEXT($B13,0),DataInput[#Headers],0)))^2*PI()/6))</f>
        <v>19.326920925251731</v>
      </c>
      <c r="BJ13" s="15">
        <f>IF(INDEX(MouseList[],MATCH(BJ$2,MouseList[Mouse '#],0),MATCH(MouseList[[#Headers],[Exclude?]],MouseList[#Headers],0))=TRUE,"",IF(INDEX(DataInput[],BJ$2*3-1,MATCH(TEXT($B13,0),DataInput[#Headers],0))="","",INDEX(DataInput[],BJ$4*3-1,MATCH(TEXT($B13,0),DataInput[#Headers],0))*(INDEX(DataInput[],BJ$4*3,MATCH(TEXT($B13,0),DataInput[#Headers],0)))^2*PI()/6))</f>
        <v>15.420232650788313</v>
      </c>
      <c r="BK13" s="15">
        <f>IF(INDEX(MouseList[],MATCH(BK$2,MouseList[Mouse '#],0),MATCH(MouseList[[#Headers],[Exclude?]],MouseList[#Headers],0))=TRUE,"",IF(INDEX(DataInput[],BK$2*3-1,MATCH(TEXT($B13,0),DataInput[#Headers],0))="","",INDEX(DataInput[],BK$4*3-1,MATCH(TEXT($B13,0),DataInput[#Headers],0))*(INDEX(DataInput[],BK$4*3,MATCH(TEXT($B13,0),DataInput[#Headers],0)))^2*PI()/6))</f>
        <v>14.573921100232859</v>
      </c>
      <c r="BL13" s="15" t="e">
        <f>IF(INDEX(MouseList[],MATCH(BL$2,MouseList[Mouse '#],0),MATCH(MouseList[[#Headers],[Exclude?]],MouseList[#Headers],0))=TRUE,"",IF(INDEX(DataInput[],BL$2*3-1,MATCH(TEXT($B13,0),DataInput[#Headers],0))="","",INDEX(DataInput[],BL$4*3-1,MATCH(TEXT($B13,0),DataInput[#Headers],0))*(INDEX(DataInput[],BL$4*3,MATCH(TEXT($B13,0),DataInput[#Headers],0)))^2*PI()/6))</f>
        <v>#N/A</v>
      </c>
      <c r="BM13" s="15" t="e">
        <f>IF(INDEX(MouseList[],MATCH(BM$2,MouseList[Mouse '#],0),MATCH(MouseList[[#Headers],[Exclude?]],MouseList[#Headers],0))=TRUE,"",IF(INDEX(DataInput[],BM$2*3-1,MATCH(TEXT($B13,0),DataInput[#Headers],0))="","",INDEX(DataInput[],BM$4*3-1,MATCH(TEXT($B13,0),DataInput[#Headers],0))*(INDEX(DataInput[],BM$4*3,MATCH(TEXT($B13,0),DataInput[#Headers],0)))^2*PI()/6))</f>
        <v>#N/A</v>
      </c>
      <c r="BN13" s="15" t="e">
        <f>IF(INDEX(MouseList[],MATCH(BN$2,MouseList[Mouse '#],0),MATCH(MouseList[[#Headers],[Exclude?]],MouseList[#Headers],0))=TRUE,"",IF(INDEX(DataInput[],BN$2*3-1,MATCH(TEXT($B13,0),DataInput[#Headers],0))="","",INDEX(DataInput[],BN$4*3-1,MATCH(TEXT($B13,0),DataInput[#Headers],0))*(INDEX(DataInput[],BN$4*3,MATCH(TEXT($B13,0),DataInput[#Headers],0)))^2*PI()/6))</f>
        <v>#N/A</v>
      </c>
      <c r="BO13" s="15" t="e">
        <f>IF(INDEX(MouseList[],MATCH(BO$2,MouseList[Mouse '#],0),MATCH(MouseList[[#Headers],[Exclude?]],MouseList[#Headers],0))=TRUE,"",IF(INDEX(DataInput[],BO$2*3-1,MATCH(TEXT($B13,0),DataInput[#Headers],0))="","",INDEX(DataInput[],BO$4*3-1,MATCH(TEXT($B13,0),DataInput[#Headers],0))*(INDEX(DataInput[],BO$4*3,MATCH(TEXT($B13,0),DataInput[#Headers],0)))^2*PI()/6))</f>
        <v>#N/A</v>
      </c>
      <c r="BP13" s="15" t="e">
        <f>IF(INDEX(MouseList[],MATCH(BP$2,MouseList[Mouse '#],0),MATCH(MouseList[[#Headers],[Exclude?]],MouseList[#Headers],0))=TRUE,"",IF(INDEX(DataInput[],BP$2*3-1,MATCH(TEXT($B13,0),DataInput[#Headers],0))="","",INDEX(DataInput[],BP$4*3-1,MATCH(TEXT($B13,0),DataInput[#Headers],0))*(INDEX(DataInput[],BP$4*3,MATCH(TEXT($B13,0),DataInput[#Headers],0)))^2*PI()/6))</f>
        <v>#N/A</v>
      </c>
      <c r="BQ13" s="15" t="e">
        <f>IF(INDEX(MouseList[],MATCH(BQ$2,MouseList[Mouse '#],0),MATCH(MouseList[[#Headers],[Exclude?]],MouseList[#Headers],0))=TRUE,"",IF(INDEX(DataInput[],BQ$2*3-1,MATCH(TEXT($B13,0),DataInput[#Headers],0))="","",INDEX(DataInput[],BQ$4*3-1,MATCH(TEXT($B13,0),DataInput[#Headers],0))*(INDEX(DataInput[],BQ$4*3,MATCH(TEXT($B13,0),DataInput[#Headers],0)))^2*PI()/6))</f>
        <v>#N/A</v>
      </c>
      <c r="BR13" s="15" t="e">
        <f>IF(INDEX(MouseList[],MATCH(BR$2,MouseList[Mouse '#],0),MATCH(MouseList[[#Headers],[Exclude?]],MouseList[#Headers],0))=TRUE,"",IF(INDEX(DataInput[],BR$2*3-1,MATCH(TEXT($B13,0),DataInput[#Headers],0))="","",INDEX(DataInput[],BR$4*3-1,MATCH(TEXT($B13,0),DataInput[#Headers],0))*(INDEX(DataInput[],BR$4*3,MATCH(TEXT($B13,0),DataInput[#Headers],0)))^2*PI()/6))</f>
        <v>#N/A</v>
      </c>
      <c r="BS13" s="15" t="e">
        <f>IF(INDEX(MouseList[],MATCH(BS$2,MouseList[Mouse '#],0),MATCH(MouseList[[#Headers],[Exclude?]],MouseList[#Headers],0))=TRUE,"",IF(INDEX(DataInput[],BS$2*3-1,MATCH(TEXT($B13,0),DataInput[#Headers],0))="","",INDEX(DataInput[],BS$4*3-1,MATCH(TEXT($B13,0),DataInput[#Headers],0))*(INDEX(DataInput[],BS$4*3,MATCH(TEXT($B13,0),DataInput[#Headers],0)))^2*PI()/6))</f>
        <v>#N/A</v>
      </c>
      <c r="BT13" s="15" t="e">
        <f>IF(INDEX(MouseList[],MATCH(BT$2,MouseList[Mouse '#],0),MATCH(MouseList[[#Headers],[Exclude?]],MouseList[#Headers],0))=TRUE,"",IF(INDEX(DataInput[],BT$2*3-1,MATCH(TEXT($B13,0),DataInput[#Headers],0))="","",INDEX(DataInput[],BT$4*3-1,MATCH(TEXT($B13,0),DataInput[#Headers],0))*(INDEX(DataInput[],BT$4*3,MATCH(TEXT($B13,0),DataInput[#Headers],0)))^2*PI()/6))</f>
        <v>#N/A</v>
      </c>
      <c r="BU13" s="15" t="e">
        <f>IF(INDEX(MouseList[],MATCH(BU$2,MouseList[Mouse '#],0),MATCH(MouseList[[#Headers],[Exclude?]],MouseList[#Headers],0))=TRUE,"",IF(INDEX(DataInput[],BU$2*3-1,MATCH(TEXT($B13,0),DataInput[#Headers],0))="","",INDEX(DataInput[],BU$4*3-1,MATCH(TEXT($B13,0),DataInput[#Headers],0))*(INDEX(DataInput[],BU$4*3,MATCH(TEXT($B13,0),DataInput[#Headers],0)))^2*PI()/6))</f>
        <v>#N/A</v>
      </c>
      <c r="BV13" s="15" t="e">
        <f>IF(INDEX(MouseList[],MATCH(BV$2,MouseList[Mouse '#],0),MATCH(MouseList[[#Headers],[Exclude?]],MouseList[#Headers],0))=TRUE,"",IF(INDEX(DataInput[],BV$2*3-1,MATCH(TEXT($B13,0),DataInput[#Headers],0))="","",INDEX(DataInput[],BV$4*3-1,MATCH(TEXT($B13,0),DataInput[#Headers],0))*(INDEX(DataInput[],BV$4*3,MATCH(TEXT($B13,0),DataInput[#Headers],0)))^2*PI()/6))</f>
        <v>#N/A</v>
      </c>
      <c r="BW13" s="15" t="e">
        <f>IF(INDEX(MouseList[],MATCH(BW$2,MouseList[Mouse '#],0),MATCH(MouseList[[#Headers],[Exclude?]],MouseList[#Headers],0))=TRUE,"",IF(INDEX(DataInput[],BW$2*3-1,MATCH(TEXT($B13,0),DataInput[#Headers],0))="","",INDEX(DataInput[],BW$4*3-1,MATCH(TEXT($B13,0),DataInput[#Headers],0))*(INDEX(DataInput[],BW$4*3,MATCH(TEXT($B13,0),DataInput[#Headers],0)))^2*PI()/6))</f>
        <v>#N/A</v>
      </c>
      <c r="BX13" s="15" t="e">
        <f>IF(INDEX(MouseList[],MATCH(BX$2,MouseList[Mouse '#],0),MATCH(MouseList[[#Headers],[Exclude?]],MouseList[#Headers],0))=TRUE,"",IF(INDEX(DataInput[],BX$2*3-1,MATCH(TEXT($B13,0),DataInput[#Headers],0))="","",INDEX(DataInput[],BX$4*3-1,MATCH(TEXT($B13,0),DataInput[#Headers],0))*(INDEX(DataInput[],BX$4*3,MATCH(TEXT($B13,0),DataInput[#Headers],0)))^2*PI()/6))</f>
        <v>#N/A</v>
      </c>
      <c r="BY13" s="15" t="e">
        <f>IF(INDEX(MouseList[],MATCH(BY$2,MouseList[Mouse '#],0),MATCH(MouseList[[#Headers],[Exclude?]],MouseList[#Headers],0))=TRUE,"",IF(INDEX(DataInput[],BY$2*3-1,MATCH(TEXT($B13,0),DataInput[#Headers],0))="","",INDEX(DataInput[],BY$4*3-1,MATCH(TEXT($B13,0),DataInput[#Headers],0))*(INDEX(DataInput[],BY$4*3,MATCH(TEXT($B13,0),DataInput[#Headers],0)))^2*PI()/6))</f>
        <v>#N/A</v>
      </c>
      <c r="BZ13" s="15" t="e">
        <f>IF(INDEX(MouseList[],MATCH(BZ$2,MouseList[Mouse '#],0),MATCH(MouseList[[#Headers],[Exclude?]],MouseList[#Headers],0))=TRUE,"",IF(INDEX(DataInput[],BZ$2*3-1,MATCH(TEXT($B13,0),DataInput[#Headers],0))="","",INDEX(DataInput[],BZ$4*3-1,MATCH(TEXT($B13,0),DataInput[#Headers],0))*(INDEX(DataInput[],BZ$4*3,MATCH(TEXT($B13,0),DataInput[#Headers],0)))^2*PI()/6))</f>
        <v>#N/A</v>
      </c>
      <c r="CA13" s="15" t="e">
        <f>IF(INDEX(MouseList[],MATCH(CA$2,MouseList[Mouse '#],0),MATCH(MouseList[[#Headers],[Exclude?]],MouseList[#Headers],0))=TRUE,"",IF(INDEX(DataInput[],CA$2*3-1,MATCH(TEXT($B13,0),DataInput[#Headers],0))="","",INDEX(DataInput[],CA$4*3-1,MATCH(TEXT($B13,0),DataInput[#Headers],0))*(INDEX(DataInput[],CA$4*3,MATCH(TEXT($B13,0),DataInput[#Headers],0)))^2*PI()/6))</f>
        <v>#N/A</v>
      </c>
      <c r="CB13" s="15" t="e">
        <f>IF(INDEX(MouseList[],MATCH(CB$2,MouseList[Mouse '#],0),MATCH(MouseList[[#Headers],[Exclude?]],MouseList[#Headers],0))=TRUE,"",IF(INDEX(DataInput[],CB$2*3-1,MATCH(TEXT($B13,0),DataInput[#Headers],0))="","",INDEX(DataInput[],CB$4*3-1,MATCH(TEXT($B13,0),DataInput[#Headers],0))*(INDEX(DataInput[],CB$4*3,MATCH(TEXT($B13,0),DataInput[#Headers],0)))^2*PI()/6))</f>
        <v>#N/A</v>
      </c>
      <c r="CC13" s="15" t="e">
        <f>IF(INDEX(MouseList[],MATCH(CC$2,MouseList[Mouse '#],0),MATCH(MouseList[[#Headers],[Exclude?]],MouseList[#Headers],0))=TRUE,"",IF(INDEX(DataInput[],CC$2*3-1,MATCH(TEXT($B13,0),DataInput[#Headers],0))="","",INDEX(DataInput[],CC$4*3-1,MATCH(TEXT($B13,0),DataInput[#Headers],0))*(INDEX(DataInput[],CC$4*3,MATCH(TEXT($B13,0),DataInput[#Headers],0)))^2*PI()/6))</f>
        <v>#N/A</v>
      </c>
      <c r="CD13" s="15" t="e">
        <f>IF(INDEX(MouseList[],MATCH(CD$2,MouseList[Mouse '#],0),MATCH(MouseList[[#Headers],[Exclude?]],MouseList[#Headers],0))=TRUE,"",IF(INDEX(DataInput[],CD$2*3-1,MATCH(TEXT($B13,0),DataInput[#Headers],0))="","",INDEX(DataInput[],CD$4*3-1,MATCH(TEXT($B13,0),DataInput[#Headers],0))*(INDEX(DataInput[],CD$4*3,MATCH(TEXT($B13,0),DataInput[#Headers],0)))^2*PI()/6))</f>
        <v>#N/A</v>
      </c>
      <c r="CE13" s="15" t="e">
        <f>IF(INDEX(MouseList[],MATCH(CE$2,MouseList[Mouse '#],0),MATCH(MouseList[[#Headers],[Exclude?]],MouseList[#Headers],0))=TRUE,"",IF(INDEX(DataInput[],CE$2*3-1,MATCH(TEXT($B13,0),DataInput[#Headers],0))="","",INDEX(DataInput[],CE$4*3-1,MATCH(TEXT($B13,0),DataInput[#Headers],0))*(INDEX(DataInput[],CE$4*3,MATCH(TEXT($B13,0),DataInput[#Headers],0)))^2*PI()/6))</f>
        <v>#N/A</v>
      </c>
      <c r="CF13" s="15" t="e">
        <f>IF(INDEX(MouseList[],MATCH(CF$2,MouseList[Mouse '#],0),MATCH(MouseList[[#Headers],[Exclude?]],MouseList[#Headers],0))=TRUE,"",IF(INDEX(DataInput[],CF$2*3-1,MATCH(TEXT($B13,0),DataInput[#Headers],0))="","",INDEX(DataInput[],CF$4*3-1,MATCH(TEXT($B13,0),DataInput[#Headers],0))*(INDEX(DataInput[],CF$4*3,MATCH(TEXT($B13,0),DataInput[#Headers],0)))^2*PI()/6))</f>
        <v>#N/A</v>
      </c>
      <c r="CG13" s="15" t="e">
        <f>IF(INDEX(MouseList[],MATCH(CG$2,MouseList[Mouse '#],0),MATCH(MouseList[[#Headers],[Exclude?]],MouseList[#Headers],0))=TRUE,"",IF(INDEX(DataInput[],CG$2*3-1,MATCH(TEXT($B13,0),DataInput[#Headers],0))="","",INDEX(DataInput[],CG$4*3-1,MATCH(TEXT($B13,0),DataInput[#Headers],0))*(INDEX(DataInput[],CG$4*3,MATCH(TEXT($B13,0),DataInput[#Headers],0)))^2*PI()/6))</f>
        <v>#N/A</v>
      </c>
      <c r="CH13" s="15" t="e">
        <f>IF(INDEX(MouseList[],MATCH(CH$2,MouseList[Mouse '#],0),MATCH(MouseList[[#Headers],[Exclude?]],MouseList[#Headers],0))=TRUE,"",IF(INDEX(DataInput[],CH$2*3-1,MATCH(TEXT($B13,0),DataInput[#Headers],0))="","",INDEX(DataInput[],CH$4*3-1,MATCH(TEXT($B13,0),DataInput[#Headers],0))*(INDEX(DataInput[],CH$4*3,MATCH(TEXT($B13,0),DataInput[#Headers],0)))^2*PI()/6))</f>
        <v>#N/A</v>
      </c>
      <c r="CI13" s="15" t="e">
        <f>IF(INDEX(MouseList[],MATCH(CI$2,MouseList[Mouse '#],0),MATCH(MouseList[[#Headers],[Exclude?]],MouseList[#Headers],0))=TRUE,"",IF(INDEX(DataInput[],CI$2*3-1,MATCH(TEXT($B13,0),DataInput[#Headers],0))="","",INDEX(DataInput[],CI$4*3-1,MATCH(TEXT($B13,0),DataInput[#Headers],0))*(INDEX(DataInput[],CI$4*3,MATCH(TEXT($B13,0),DataInput[#Headers],0)))^2*PI()/6))</f>
        <v>#N/A</v>
      </c>
      <c r="CJ13" s="15" t="e">
        <f>IF(INDEX(MouseList[],MATCH(CJ$2,MouseList[Mouse '#],0),MATCH(MouseList[[#Headers],[Exclude?]],MouseList[#Headers],0))=TRUE,"",IF(INDEX(DataInput[],CJ$2*3-1,MATCH(TEXT($B13,0),DataInput[#Headers],0))="","",INDEX(DataInput[],CJ$4*3-1,MATCH(TEXT($B13,0),DataInput[#Headers],0))*(INDEX(DataInput[],CJ$4*3,MATCH(TEXT($B13,0),DataInput[#Headers],0)))^2*PI()/6))</f>
        <v>#N/A</v>
      </c>
      <c r="CK13" s="15" t="e">
        <f>IF(INDEX(MouseList[],MATCH(CK$2,MouseList[Mouse '#],0),MATCH(MouseList[[#Headers],[Exclude?]],MouseList[#Headers],0))=TRUE,"",IF(INDEX(DataInput[],CK$2*3-1,MATCH(TEXT($B13,0),DataInput[#Headers],0))="","",INDEX(DataInput[],CK$4*3-1,MATCH(TEXT($B13,0),DataInput[#Headers],0))*(INDEX(DataInput[],CK$4*3,MATCH(TEXT($B13,0),DataInput[#Headers],0)))^2*PI()/6))</f>
        <v>#N/A</v>
      </c>
      <c r="CL13" s="15" t="e">
        <f>IF(INDEX(MouseList[],MATCH(CL$2,MouseList[Mouse '#],0),MATCH(MouseList[[#Headers],[Exclude?]],MouseList[#Headers],0))=TRUE,"",IF(INDEX(DataInput[],CL$2*3-1,MATCH(TEXT($B13,0),DataInput[#Headers],0))="","",INDEX(DataInput[],CL$4*3-1,MATCH(TEXT($B13,0),DataInput[#Headers],0))*(INDEX(DataInput[],CL$4*3,MATCH(TEXT($B13,0),DataInput[#Headers],0)))^2*PI()/6))</f>
        <v>#N/A</v>
      </c>
      <c r="CM13" s="15" t="e">
        <f>IF(INDEX(MouseList[],MATCH(CM$2,MouseList[Mouse '#],0),MATCH(MouseList[[#Headers],[Exclude?]],MouseList[#Headers],0))=TRUE,"",IF(INDEX(DataInput[],CM$2*3-1,MATCH(TEXT($B13,0),DataInput[#Headers],0))="","",INDEX(DataInput[],CM$4*3-1,MATCH(TEXT($B13,0),DataInput[#Headers],0))*(INDEX(DataInput[],CM$4*3,MATCH(TEXT($B13,0),DataInput[#Headers],0)))^2*PI()/6))</f>
        <v>#N/A</v>
      </c>
      <c r="CN13" s="15" t="e">
        <f>IF(INDEX(MouseList[],MATCH(CN$2,MouseList[Mouse '#],0),MATCH(MouseList[[#Headers],[Exclude?]],MouseList[#Headers],0))=TRUE,"",IF(INDEX(DataInput[],CN$2*3-1,MATCH(TEXT($B13,0),DataInput[#Headers],0))="","",INDEX(DataInput[],CN$4*3-1,MATCH(TEXT($B13,0),DataInput[#Headers],0))*(INDEX(DataInput[],CN$4*3,MATCH(TEXT($B13,0),DataInput[#Headers],0)))^2*PI()/6))</f>
        <v>#N/A</v>
      </c>
      <c r="CO13" s="15" t="e">
        <f>IF(INDEX(MouseList[],MATCH(CO$2,MouseList[Mouse '#],0),MATCH(MouseList[[#Headers],[Exclude?]],MouseList[#Headers],0))=TRUE,"",IF(INDEX(DataInput[],CO$2*3-1,MATCH(TEXT($B13,0),DataInput[#Headers],0))="","",INDEX(DataInput[],CO$4*3-1,MATCH(TEXT($B13,0),DataInput[#Headers],0))*(INDEX(DataInput[],CO$4*3,MATCH(TEXT($B13,0),DataInput[#Headers],0)))^2*PI()/6))</f>
        <v>#N/A</v>
      </c>
      <c r="CP13" s="15" t="e">
        <f>IF(INDEX(MouseList[],MATCH(CP$2,MouseList[Mouse '#],0),MATCH(MouseList[[#Headers],[Exclude?]],MouseList[#Headers],0))=TRUE,"",IF(INDEX(DataInput[],CP$2*3-1,MATCH(TEXT($B13,0),DataInput[#Headers],0))="","",INDEX(DataInput[],CP$4*3-1,MATCH(TEXT($B13,0),DataInput[#Headers],0))*(INDEX(DataInput[],CP$4*3,MATCH(TEXT($B13,0),DataInput[#Headers],0)))^2*PI()/6))</f>
        <v>#N/A</v>
      </c>
      <c r="CQ13" s="15" t="e">
        <f>IF(INDEX(MouseList[],MATCH(CQ$2,MouseList[Mouse '#],0),MATCH(MouseList[[#Headers],[Exclude?]],MouseList[#Headers],0))=TRUE,"",IF(INDEX(DataInput[],CQ$2*3-1,MATCH(TEXT($B13,0),DataInput[#Headers],0))="","",INDEX(DataInput[],CQ$4*3-1,MATCH(TEXT($B13,0),DataInput[#Headers],0))*(INDEX(DataInput[],CQ$4*3,MATCH(TEXT($B13,0),DataInput[#Headers],0)))^2*PI()/6))</f>
        <v>#N/A</v>
      </c>
      <c r="CR13" s="15" t="e">
        <f>IF(INDEX(MouseList[],MATCH(CR$2,MouseList[Mouse '#],0),MATCH(MouseList[[#Headers],[Exclude?]],MouseList[#Headers],0))=TRUE,"",IF(INDEX(DataInput[],CR$2*3-1,MATCH(TEXT($B13,0),DataInput[#Headers],0))="","",INDEX(DataInput[],CR$4*3-1,MATCH(TEXT($B13,0),DataInput[#Headers],0))*(INDEX(DataInput[],CR$4*3,MATCH(TEXT($B13,0),DataInput[#Headers],0)))^2*PI()/6))</f>
        <v>#N/A</v>
      </c>
      <c r="CS13" s="15" t="e">
        <f>IF(INDEX(MouseList[],MATCH(CS$2,MouseList[Mouse '#],0),MATCH(MouseList[[#Headers],[Exclude?]],MouseList[#Headers],0))=TRUE,"",IF(INDEX(DataInput[],CS$2*3-1,MATCH(TEXT($B13,0),DataInput[#Headers],0))="","",INDEX(DataInput[],CS$4*3-1,MATCH(TEXT($B13,0),DataInput[#Headers],0))*(INDEX(DataInput[],CS$4*3,MATCH(TEXT($B13,0),DataInput[#Headers],0)))^2*PI()/6))</f>
        <v>#N/A</v>
      </c>
      <c r="CT13" s="15" t="e">
        <f>IF(INDEX(MouseList[],MATCH(CT$2,MouseList[Mouse '#],0),MATCH(MouseList[[#Headers],[Exclude?]],MouseList[#Headers],0))=TRUE,"",IF(INDEX(DataInput[],CT$2*3-1,MATCH(TEXT($B13,0),DataInput[#Headers],0))="","",INDEX(DataInput[],CT$4*3-1,MATCH(TEXT($B13,0),DataInput[#Headers],0))*(INDEX(DataInput[],CT$4*3,MATCH(TEXT($B13,0),DataInput[#Headers],0)))^2*PI()/6))</f>
        <v>#N/A</v>
      </c>
      <c r="CU13" s="15" t="e">
        <f>IF(INDEX(MouseList[],MATCH(CU$2,MouseList[Mouse '#],0),MATCH(MouseList[[#Headers],[Exclude?]],MouseList[#Headers],0))=TRUE,"",IF(INDEX(DataInput[],CU$2*3-1,MATCH(TEXT($B13,0),DataInput[#Headers],0))="","",INDEX(DataInput[],CU$4*3-1,MATCH(TEXT($B13,0),DataInput[#Headers],0))*(INDEX(DataInput[],CU$4*3,MATCH(TEXT($B13,0),DataInput[#Headers],0)))^2*PI()/6))</f>
        <v>#N/A</v>
      </c>
      <c r="CV13" s="15" t="e">
        <f>IF(INDEX(MouseList[],MATCH(CV$2,MouseList[Mouse '#],0),MATCH(MouseList[[#Headers],[Exclude?]],MouseList[#Headers],0))=TRUE,"",IF(INDEX(DataInput[],CV$2*3-1,MATCH(TEXT($B13,0),DataInput[#Headers],0))="","",INDEX(DataInput[],CV$4*3-1,MATCH(TEXT($B13,0),DataInput[#Headers],0))*(INDEX(DataInput[],CV$4*3,MATCH(TEXT($B13,0),DataInput[#Headers],0)))^2*PI()/6))</f>
        <v>#N/A</v>
      </c>
      <c r="CW13" s="15" t="e">
        <f>IF(INDEX(MouseList[],MATCH(CW$2,MouseList[Mouse '#],0),MATCH(MouseList[[#Headers],[Exclude?]],MouseList[#Headers],0))=TRUE,"",IF(INDEX(DataInput[],CW$2*3-1,MATCH(TEXT($B13,0),DataInput[#Headers],0))="","",INDEX(DataInput[],CW$4*3-1,MATCH(TEXT($B13,0),DataInput[#Headers],0))*(INDEX(DataInput[],CW$4*3,MATCH(TEXT($B13,0),DataInput[#Headers],0)))^2*PI()/6))</f>
        <v>#N/A</v>
      </c>
      <c r="CX13" s="15" t="e">
        <f>IF(INDEX(MouseList[],MATCH(CX$2,MouseList[Mouse '#],0),MATCH(MouseList[[#Headers],[Exclude?]],MouseList[#Headers],0))=TRUE,"",IF(INDEX(DataInput[],CX$2*3-1,MATCH(TEXT($B13,0),DataInput[#Headers],0))="","",INDEX(DataInput[],CX$4*3-1,MATCH(TEXT($B13,0),DataInput[#Headers],0))*(INDEX(DataInput[],CX$4*3,MATCH(TEXT($B13,0),DataInput[#Headers],0)))^2*PI()/6))</f>
        <v>#N/A</v>
      </c>
      <c r="CY13" s="15" t="e">
        <f>IF(INDEX(MouseList[],MATCH(CY$2,MouseList[Mouse '#],0),MATCH(MouseList[[#Headers],[Exclude?]],MouseList[#Headers],0))=TRUE,"",IF(INDEX(DataInput[],CY$2*3-1,MATCH(TEXT($B13,0),DataInput[#Headers],0))="","",INDEX(DataInput[],CY$4*3-1,MATCH(TEXT($B13,0),DataInput[#Headers],0))*(INDEX(DataInput[],CY$4*3,MATCH(TEXT($B13,0),DataInput[#Headers],0)))^2*PI()/6))</f>
        <v>#N/A</v>
      </c>
      <c r="CZ13" s="15" t="e">
        <f>IF(INDEX(MouseList[],MATCH(CZ$2,MouseList[Mouse '#],0),MATCH(MouseList[[#Headers],[Exclude?]],MouseList[#Headers],0))=TRUE,"",IF(INDEX(DataInput[],CZ$2*3-1,MATCH(TEXT($B13,0),DataInput[#Headers],0))="","",INDEX(DataInput[],CZ$4*3-1,MATCH(TEXT($B13,0),DataInput[#Headers],0))*(INDEX(DataInput[],CZ$4*3,MATCH(TEXT($B13,0),DataInput[#Headers],0)))^2*PI()/6))</f>
        <v>#N/A</v>
      </c>
      <c r="DA13" s="15" t="e">
        <f>IF(INDEX(MouseList[],MATCH(DA$2,MouseList[Mouse '#],0),MATCH(MouseList[[#Headers],[Exclude?]],MouseList[#Headers],0))=TRUE,"",IF(INDEX(DataInput[],DA$2*3-1,MATCH(TEXT($B13,0),DataInput[#Headers],0))="","",INDEX(DataInput[],DA$4*3-1,MATCH(TEXT($B13,0),DataInput[#Headers],0))*(INDEX(DataInput[],DA$4*3,MATCH(TEXT($B13,0),DataInput[#Headers],0)))^2*PI()/6))</f>
        <v>#N/A</v>
      </c>
      <c r="DB13" s="15" t="e">
        <f>IF(INDEX(MouseList[],MATCH(DB$2,MouseList[Mouse '#],0),MATCH(MouseList[[#Headers],[Exclude?]],MouseList[#Headers],0))=TRUE,"",IF(INDEX(DataInput[],DB$2*3-1,MATCH(TEXT($B13,0),DataInput[#Headers],0))="","",INDEX(DataInput[],DB$4*3-1,MATCH(TEXT($B13,0),DataInput[#Headers],0))*(INDEX(DataInput[],DB$4*3,MATCH(TEXT($B13,0),DataInput[#Headers],0)))^2*PI()/6))</f>
        <v>#N/A</v>
      </c>
      <c r="DC13" s="15" t="e">
        <f>IF(INDEX(MouseList[],MATCH(DC$2,MouseList[Mouse '#],0),MATCH(MouseList[[#Headers],[Exclude?]],MouseList[#Headers],0))=TRUE,"",IF(INDEX(DataInput[],DC$2*3-1,MATCH(TEXT($B13,0),DataInput[#Headers],0))="","",INDEX(DataInput[],DC$4*3-1,MATCH(TEXT($B13,0),DataInput[#Headers],0))*(INDEX(DataInput[],DC$4*3,MATCH(TEXT($B13,0),DataInput[#Headers],0)))^2*PI()/6))</f>
        <v>#N/A</v>
      </c>
      <c r="DD13" s="15" t="e">
        <f>IF(INDEX(MouseList[],MATCH(DD$2,MouseList[Mouse '#],0),MATCH(MouseList[[#Headers],[Exclude?]],MouseList[#Headers],0))=TRUE,"",IF(INDEX(DataInput[],DD$2*3-1,MATCH(TEXT($B13,0),DataInput[#Headers],0))="","",INDEX(DataInput[],DD$4*3-1,MATCH(TEXT($B13,0),DataInput[#Headers],0))*(INDEX(DataInput[],DD$4*3,MATCH(TEXT($B13,0),DataInput[#Headers],0)))^2*PI()/6))</f>
        <v>#N/A</v>
      </c>
      <c r="DE13" s="15" t="e">
        <f>IF(INDEX(MouseList[],MATCH(DE$2,MouseList[Mouse '#],0),MATCH(MouseList[[#Headers],[Exclude?]],MouseList[#Headers],0))=TRUE,"",IF(INDEX(DataInput[],DE$2*3-1,MATCH(TEXT($B13,0),DataInput[#Headers],0))="","",INDEX(DataInput[],DE$4*3-1,MATCH(TEXT($B13,0),DataInput[#Headers],0))*(INDEX(DataInput[],DE$4*3,MATCH(TEXT($B13,0),DataInput[#Headers],0)))^2*PI()/6))</f>
        <v>#N/A</v>
      </c>
      <c r="DF13" s="15" t="e">
        <f>IF(INDEX(MouseList[],MATCH(DF$2,MouseList[Mouse '#],0),MATCH(MouseList[[#Headers],[Exclude?]],MouseList[#Headers],0))=TRUE,"",IF(INDEX(DataInput[],DF$2*3-1,MATCH(TEXT($B13,0),DataInput[#Headers],0))="","",INDEX(DataInput[],DF$4*3-1,MATCH(TEXT($B13,0),DataInput[#Headers],0))*(INDEX(DataInput[],DF$4*3,MATCH(TEXT($B13,0),DataInput[#Headers],0)))^2*PI()/6))</f>
        <v>#N/A</v>
      </c>
      <c r="DG13" s="15" t="e">
        <f>IF(INDEX(MouseList[],MATCH(DG$2,MouseList[Mouse '#],0),MATCH(MouseList[[#Headers],[Exclude?]],MouseList[#Headers],0))=TRUE,"",IF(INDEX(DataInput[],DG$2*3-1,MATCH(TEXT($B13,0),DataInput[#Headers],0))="","",INDEX(DataInput[],DG$4*3-1,MATCH(TEXT($B13,0),DataInput[#Headers],0))*(INDEX(DataInput[],DG$4*3,MATCH(TEXT($B13,0),DataInput[#Headers],0)))^2*PI()/6))</f>
        <v>#N/A</v>
      </c>
      <c r="DH13" s="15" t="e">
        <f>IF(INDEX(MouseList[],MATCH(DH$2,MouseList[Mouse '#],0),MATCH(MouseList[[#Headers],[Exclude?]],MouseList[#Headers],0))=TRUE,"",IF(INDEX(DataInput[],DH$2*3-1,MATCH(TEXT($B13,0),DataInput[#Headers],0))="","",INDEX(DataInput[],DH$4*3-1,MATCH(TEXT($B13,0),DataInput[#Headers],0))*(INDEX(DataInput[],DH$4*3,MATCH(TEXT($B13,0),DataInput[#Headers],0)))^2*PI()/6))</f>
        <v>#N/A</v>
      </c>
      <c r="DI13" s="15" t="e">
        <f>IF(INDEX(MouseList[],MATCH(DI$2,MouseList[Mouse '#],0),MATCH(MouseList[[#Headers],[Exclude?]],MouseList[#Headers],0))=TRUE,"",IF(INDEX(DataInput[],DI$2*3-1,MATCH(TEXT($B13,0),DataInput[#Headers],0))="","",INDEX(DataInput[],DI$4*3-1,MATCH(TEXT($B13,0),DataInput[#Headers],0))*(INDEX(DataInput[],DI$4*3,MATCH(TEXT($B13,0),DataInput[#Headers],0)))^2*PI()/6))</f>
        <v>#N/A</v>
      </c>
      <c r="DJ13" s="15" t="e">
        <f>IF(INDEX(MouseList[],MATCH(DJ$2,MouseList[Mouse '#],0),MATCH(MouseList[[#Headers],[Exclude?]],MouseList[#Headers],0))=TRUE,"",IF(INDEX(DataInput[],DJ$2*3-1,MATCH(TEXT($B13,0),DataInput[#Headers],0))="","",INDEX(DataInput[],DJ$4*3-1,MATCH(TEXT($B13,0),DataInput[#Headers],0))*(INDEX(DataInput[],DJ$4*3,MATCH(TEXT($B13,0),DataInput[#Headers],0)))^2*PI()/6))</f>
        <v>#N/A</v>
      </c>
      <c r="DK13" s="15" t="e">
        <f>IF(INDEX(MouseList[],MATCH(DK$2,MouseList[Mouse '#],0),MATCH(MouseList[[#Headers],[Exclude?]],MouseList[#Headers],0))=TRUE,"",IF(INDEX(DataInput[],DK$2*3-1,MATCH(TEXT($B13,0),DataInput[#Headers],0))="","",INDEX(DataInput[],DK$4*3-1,MATCH(TEXT($B13,0),DataInput[#Headers],0))*(INDEX(DataInput[],DK$4*3,MATCH(TEXT($B13,0),DataInput[#Headers],0)))^2*PI()/6))</f>
        <v>#N/A</v>
      </c>
      <c r="DL13" s="15" t="e">
        <f>IF(INDEX(MouseList[],MATCH(DL$2,MouseList[Mouse '#],0),MATCH(MouseList[[#Headers],[Exclude?]],MouseList[#Headers],0))=TRUE,"",IF(INDEX(DataInput[],DL$2*3-1,MATCH(TEXT($B13,0),DataInput[#Headers],0))="","",INDEX(DataInput[],DL$4*3-1,MATCH(TEXT($B13,0),DataInput[#Headers],0))*(INDEX(DataInput[],DL$4*3,MATCH(TEXT($B13,0),DataInput[#Headers],0)))^2*PI()/6))</f>
        <v>#N/A</v>
      </c>
      <c r="DM13" s="15" t="e">
        <f>IF(INDEX(MouseList[],MATCH(DM$2,MouseList[Mouse '#],0),MATCH(MouseList[[#Headers],[Exclude?]],MouseList[#Headers],0))=TRUE,"",IF(INDEX(DataInput[],DM$2*3-1,MATCH(TEXT($B13,0),DataInput[#Headers],0))="","",INDEX(DataInput[],DM$4*3-1,MATCH(TEXT($B13,0),DataInput[#Headers],0))*(INDEX(DataInput[],DM$4*3,MATCH(TEXT($B13,0),DataInput[#Headers],0)))^2*PI()/6))</f>
        <v>#N/A</v>
      </c>
      <c r="DN13" s="15" t="e">
        <f>IF(INDEX(MouseList[],MATCH(DN$2,MouseList[Mouse '#],0),MATCH(MouseList[[#Headers],[Exclude?]],MouseList[#Headers],0))=TRUE,"",IF(INDEX(DataInput[],DN$2*3-1,MATCH(TEXT($B13,0),DataInput[#Headers],0))="","",INDEX(DataInput[],DN$4*3-1,MATCH(TEXT($B13,0),DataInput[#Headers],0))*(INDEX(DataInput[],DN$4*3,MATCH(TEXT($B13,0),DataInput[#Headers],0)))^2*PI()/6))</f>
        <v>#N/A</v>
      </c>
      <c r="DO13" s="15" t="e">
        <f>IF(INDEX(MouseList[],MATCH(DO$2,MouseList[Mouse '#],0),MATCH(MouseList[[#Headers],[Exclude?]],MouseList[#Headers],0))=TRUE,"",IF(INDEX(DataInput[],DO$2*3-1,MATCH(TEXT($B13,0),DataInput[#Headers],0))="","",INDEX(DataInput[],DO$4*3-1,MATCH(TEXT($B13,0),DataInput[#Headers],0))*(INDEX(DataInput[],DO$4*3,MATCH(TEXT($B13,0),DataInput[#Headers],0)))^2*PI()/6))</f>
        <v>#N/A</v>
      </c>
      <c r="DP13" s="15" t="e">
        <f>IF(INDEX(MouseList[],MATCH(DP$2,MouseList[Mouse '#],0),MATCH(MouseList[[#Headers],[Exclude?]],MouseList[#Headers],0))=TRUE,"",IF(INDEX(DataInput[],DP$2*3-1,MATCH(TEXT($B13,0),DataInput[#Headers],0))="","",INDEX(DataInput[],DP$4*3-1,MATCH(TEXT($B13,0),DataInput[#Headers],0))*(INDEX(DataInput[],DP$4*3,MATCH(TEXT($B13,0),DataInput[#Headers],0)))^2*PI()/6))</f>
        <v>#N/A</v>
      </c>
      <c r="DQ13" s="15" t="e">
        <f>IF(INDEX(MouseList[],MATCH(DQ$2,MouseList[Mouse '#],0),MATCH(MouseList[[#Headers],[Exclude?]],MouseList[#Headers],0))=TRUE,"",IF(INDEX(DataInput[],DQ$2*3-1,MATCH(TEXT($B13,0),DataInput[#Headers],0))="","",INDEX(DataInput[],DQ$4*3-1,MATCH(TEXT($B13,0),DataInput[#Headers],0))*(INDEX(DataInput[],DQ$4*3,MATCH(TEXT($B13,0),DataInput[#Headers],0)))^2*PI()/6))</f>
        <v>#N/A</v>
      </c>
      <c r="DR13" s="15" t="e">
        <f>IF(INDEX(MouseList[],MATCH(DR$2,MouseList[Mouse '#],0),MATCH(MouseList[[#Headers],[Exclude?]],MouseList[#Headers],0))=TRUE,"",IF(INDEX(DataInput[],DR$2*3-1,MATCH(TEXT($B13,0),DataInput[#Headers],0))="","",INDEX(DataInput[],DR$4*3-1,MATCH(TEXT($B13,0),DataInput[#Headers],0))*(INDEX(DataInput[],DR$4*3,MATCH(TEXT($B13,0),DataInput[#Headers],0)))^2*PI()/6))</f>
        <v>#N/A</v>
      </c>
      <c r="DS13" s="15" t="e">
        <f>IF(INDEX(MouseList[],MATCH(DS$2,MouseList[Mouse '#],0),MATCH(MouseList[[#Headers],[Exclude?]],MouseList[#Headers],0))=TRUE,"",IF(INDEX(DataInput[],DS$2*3-1,MATCH(TEXT($B13,0),DataInput[#Headers],0))="","",INDEX(DataInput[],DS$4*3-1,MATCH(TEXT($B13,0),DataInput[#Headers],0))*(INDEX(DataInput[],DS$4*3,MATCH(TEXT($B13,0),DataInput[#Headers],0)))^2*PI()/6))</f>
        <v>#N/A</v>
      </c>
      <c r="DU13" s="14">
        <v>9</v>
      </c>
      <c r="DV13" s="14" t="str">
        <f>IFERROR(INDEX(MouseList[],MATCH(TV_after_Tx[[#This Row],[Sort '#]],MouseList[Sort '#],0),MATCH(TV_after_Tx[[#Headers],[Group]],MouseList[#Headers],0)),"")</f>
        <v/>
      </c>
      <c r="DW13" s="14" t="str">
        <f>IFERROR(INDEX(MouseList[],MATCH(TV_after_Tx[[#This Row],[Sort '#]],MouseList[Sort '#],0),MATCH(MouseList[[#Headers],[Mouse '#]],MouseList[#Headers],0)),"")</f>
        <v/>
      </c>
      <c r="DX13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13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13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13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13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13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13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13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13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13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13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13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13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13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13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13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13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13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13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13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13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13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13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13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13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13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13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13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13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13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13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13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13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13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13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13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13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13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13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13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13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13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13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13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13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13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14" spans="1:173">
      <c r="A14" s="227" t="s">
        <v>284</v>
      </c>
      <c r="B14" s="14">
        <v>9</v>
      </c>
      <c r="C14" s="14">
        <f>INDEX('Data Input'!$J$1:$BF$3,2,MATCH(TEXT(TV[[#This Row],[Day '#]],0),DataInput[[#Headers],[Date of death]:[Necropsy]],0))</f>
        <v>21</v>
      </c>
      <c r="D14" s="15">
        <f>IF(INDEX(MouseList[],MATCH(D$2,MouseList[Mouse '#],0),MATCH(MouseList[[#Headers],[Exclude?]],MouseList[#Headers],0))=TRUE,"",IF(INDEX(DataInput[],D$2*3-1,MATCH(TEXT($B14,0),DataInput[#Headers],0))="","",INDEX(DataInput[],D$4*3-1,MATCH(TEXT($B14,0),DataInput[#Headers],0))*(INDEX(DataInput[],D$4*3,MATCH(TEXT($B14,0),DataInput[#Headers],0)))^2*PI()/6))</f>
        <v>50.614827560515884</v>
      </c>
      <c r="E14" s="15">
        <f>IF(INDEX(MouseList[],MATCH(E$2,MouseList[Mouse '#],0),MATCH(MouseList[[#Headers],[Exclude?]],MouseList[#Headers],0))=TRUE,"",IF(INDEX(DataInput[],E$2*3-1,MATCH(TEXT($B14,0),DataInput[#Headers],0))="","",INDEX(DataInput[],E$4*3-1,MATCH(TEXT($B14,0),DataInput[#Headers],0))*(INDEX(DataInput[],E$4*3,MATCH(TEXT($B14,0),DataInput[#Headers],0)))^2*PI()/6))</f>
        <v>21.23696527633717</v>
      </c>
      <c r="F14" s="15">
        <f>IF(INDEX(MouseList[],MATCH(F$2,MouseList[Mouse '#],0),MATCH(MouseList[[#Headers],[Exclude?]],MouseList[#Headers],0))=TRUE,"",IF(INDEX(DataInput[],F$2*3-1,MATCH(TEXT($B14,0),DataInput[#Headers],0))="","",INDEX(DataInput[],F$4*3-1,MATCH(TEXT($B14,0),DataInput[#Headers],0))*(INDEX(DataInput[],F$4*3,MATCH(TEXT($B14,0),DataInput[#Headers],0)))^2*PI()/6))</f>
        <v>5.7905835790967073</v>
      </c>
      <c r="G14" s="15">
        <f>IF(INDEX(MouseList[],MATCH(G$2,MouseList[Mouse '#],0),MATCH(MouseList[[#Headers],[Exclude?]],MouseList[#Headers],0))=TRUE,"",IF(INDEX(DataInput[],G$2*3-1,MATCH(TEXT($B14,0),DataInput[#Headers],0))="","",INDEX(DataInput[],G$4*3-1,MATCH(TEXT($B14,0),DataInput[#Headers],0))*(INDEX(DataInput[],G$4*3,MATCH(TEXT($B14,0),DataInput[#Headers],0)))^2*PI()/6))</f>
        <v>26.272092164420254</v>
      </c>
      <c r="H14" s="15">
        <f>IF(INDEX(MouseList[],MATCH(H$2,MouseList[Mouse '#],0),MATCH(MouseList[[#Headers],[Exclude?]],MouseList[#Headers],0))=TRUE,"",IF(INDEX(DataInput[],H$2*3-1,MATCH(TEXT($B14,0),DataInput[#Headers],0))="","",INDEX(DataInput[],H$4*3-1,MATCH(TEXT($B14,0),DataInput[#Headers],0))*(INDEX(DataInput[],H$4*3,MATCH(TEXT($B14,0),DataInput[#Headers],0)))^2*PI()/6))</f>
        <v>22.174408146587954</v>
      </c>
      <c r="I14" s="15">
        <f>IF(INDEX(MouseList[],MATCH(I$2,MouseList[Mouse '#],0),MATCH(MouseList[[#Headers],[Exclude?]],MouseList[#Headers],0))=TRUE,"",IF(INDEX(DataInput[],I$2*3-1,MATCH(TEXT($B14,0),DataInput[#Headers],0))="","",INDEX(DataInput[],I$4*3-1,MATCH(TEXT($B14,0),DataInput[#Headers],0))*(INDEX(DataInput[],I$4*3,MATCH(TEXT($B14,0),DataInput[#Headers],0)))^2*PI()/6))</f>
        <v>22.902436639340646</v>
      </c>
      <c r="J14" s="15">
        <f>IF(INDEX(MouseList[],MATCH(J$2,MouseList[Mouse '#],0),MATCH(MouseList[[#Headers],[Exclude?]],MouseList[#Headers],0))=TRUE,"",IF(INDEX(DataInput[],J$2*3-1,MATCH(TEXT($B14,0),DataInput[#Headers],0))="","",INDEX(DataInput[],J$4*3-1,MATCH(TEXT($B14,0),DataInput[#Headers],0))*(INDEX(DataInput[],J$4*3,MATCH(TEXT($B14,0),DataInput[#Headers],0)))^2*PI()/6))</f>
        <v>1.1023848621446586</v>
      </c>
      <c r="K14" s="15">
        <f>IF(INDEX(MouseList[],MATCH(K$2,MouseList[Mouse '#],0),MATCH(MouseList[[#Headers],[Exclude?]],MouseList[#Headers],0))=TRUE,"",IF(INDEX(DataInput[],K$2*3-1,MATCH(TEXT($B14,0),DataInput[#Headers],0))="","",INDEX(DataInput[],K$4*3-1,MATCH(TEXT($B14,0),DataInput[#Headers],0))*(INDEX(DataInput[],K$4*3,MATCH(TEXT($B14,0),DataInput[#Headers],0)))^2*PI()/6))</f>
        <v>17.469919224529491</v>
      </c>
      <c r="L14" s="15">
        <f>IF(INDEX(MouseList[],MATCH(L$2,MouseList[Mouse '#],0),MATCH(MouseList[[#Headers],[Exclude?]],MouseList[#Headers],0))=TRUE,"",IF(INDEX(DataInput[],L$2*3-1,MATCH(TEXT($B14,0),DataInput[#Headers],0))="","",INDEX(DataInput[],L$4*3-1,MATCH(TEXT($B14,0),DataInput[#Headers],0))*(INDEX(DataInput[],L$4*3,MATCH(TEXT($B14,0),DataInput[#Headers],0)))^2*PI()/6))</f>
        <v>17.649663877408308</v>
      </c>
      <c r="M14" s="15" t="str">
        <f>IF(INDEX(MouseList[],MATCH(M$2,MouseList[Mouse '#],0),MATCH(MouseList[[#Headers],[Exclude?]],MouseList[#Headers],0))=TRUE,"",IF(INDEX(DataInput[],M$2*3-1,MATCH(TEXT($B14,0),DataInput[#Headers],0))="","",INDEX(DataInput[],M$4*3-1,MATCH(TEXT($B14,0),DataInput[#Headers],0))*(INDEX(DataInput[],M$4*3,MATCH(TEXT($B14,0),DataInput[#Headers],0)))^2*PI()/6))</f>
        <v/>
      </c>
      <c r="N14" s="15">
        <f>IF(INDEX(MouseList[],MATCH(N$2,MouseList[Mouse '#],0),MATCH(MouseList[[#Headers],[Exclude?]],MouseList[#Headers],0))=TRUE,"",IF(INDEX(DataInput[],N$2*3-1,MATCH(TEXT($B14,0),DataInput[#Headers],0))="","",INDEX(DataInput[],N$4*3-1,MATCH(TEXT($B14,0),DataInput[#Headers],0))*(INDEX(DataInput[],N$4*3,MATCH(TEXT($B14,0),DataInput[#Headers],0)))^2*PI()/6))</f>
        <v>9.4100517452056778</v>
      </c>
      <c r="O14" s="15">
        <f>IF(INDEX(MouseList[],MATCH(O$2,MouseList[Mouse '#],0),MATCH(MouseList[[#Headers],[Exclude?]],MouseList[#Headers],0))=TRUE,"",IF(INDEX(DataInput[],O$2*3-1,MATCH(TEXT($B14,0),DataInput[#Headers],0))="","",INDEX(DataInput[],O$4*3-1,MATCH(TEXT($B14,0),DataInput[#Headers],0))*(INDEX(DataInput[],O$4*3,MATCH(TEXT($B14,0),DataInput[#Headers],0)))^2*PI()/6))</f>
        <v>11.33661301966737</v>
      </c>
      <c r="P14" s="15">
        <f>IF(INDEX(MouseList[],MATCH(P$2,MouseList[Mouse '#],0),MATCH(MouseList[[#Headers],[Exclude?]],MouseList[#Headers],0))=TRUE,"",IF(INDEX(DataInput[],P$2*3-1,MATCH(TEXT($B14,0),DataInput[#Headers],0))="","",INDEX(DataInput[],P$4*3-1,MATCH(TEXT($B14,0),DataInput[#Headers],0))*(INDEX(DataInput[],P$4*3,MATCH(TEXT($B14,0),DataInput[#Headers],0)))^2*PI()/6))</f>
        <v>14.18990590422743</v>
      </c>
      <c r="Q14" s="15">
        <f>IF(INDEX(MouseList[],MATCH(Q$2,MouseList[Mouse '#],0),MATCH(MouseList[[#Headers],[Exclude?]],MouseList[#Headers],0))=TRUE,"",IF(INDEX(DataInput[],Q$2*3-1,MATCH(TEXT($B14,0),DataInput[#Headers],0))="","",INDEX(DataInput[],Q$4*3-1,MATCH(TEXT($B14,0),DataInput[#Headers],0))*(INDEX(DataInput[],Q$4*3,MATCH(TEXT($B14,0),DataInput[#Headers],0)))^2*PI()/6))</f>
        <v>13.566251591402505</v>
      </c>
      <c r="R14" s="15">
        <f>IF(INDEX(MouseList[],MATCH(R$2,MouseList[Mouse '#],0),MATCH(MouseList[[#Headers],[Exclude?]],MouseList[#Headers],0))=TRUE,"",IF(INDEX(DataInput[],R$2*3-1,MATCH(TEXT($B14,0),DataInput[#Headers],0))="","",INDEX(DataInput[],R$4*3-1,MATCH(TEXT($B14,0),DataInput[#Headers],0))*(INDEX(DataInput[],R$4*3,MATCH(TEXT($B14,0),DataInput[#Headers],0)))^2*PI()/6))</f>
        <v>21.866051926458937</v>
      </c>
      <c r="S14" s="15">
        <f>IF(INDEX(MouseList[],MATCH(S$2,MouseList[Mouse '#],0),MATCH(MouseList[[#Headers],[Exclude?]],MouseList[#Headers],0))=TRUE,"",IF(INDEX(DataInput[],S$2*3-1,MATCH(TEXT($B14,0),DataInput[#Headers],0))="","",INDEX(DataInput[],S$4*3-1,MATCH(TEXT($B14,0),DataInput[#Headers],0))*(INDEX(DataInput[],S$4*3,MATCH(TEXT($B14,0),DataInput[#Headers],0)))^2*PI()/6))</f>
        <v>22.78701871403797</v>
      </c>
      <c r="T14" s="15">
        <f>IF(INDEX(MouseList[],MATCH(T$2,MouseList[Mouse '#],0),MATCH(MouseList[[#Headers],[Exclude?]],MouseList[#Headers],0))=TRUE,"",IF(INDEX(DataInput[],T$2*3-1,MATCH(TEXT($B14,0),DataInput[#Headers],0))="","",INDEX(DataInput[],T$4*3-1,MATCH(TEXT($B14,0),DataInput[#Headers],0))*(INDEX(DataInput[],T$4*3,MATCH(TEXT($B14,0),DataInput[#Headers],0)))^2*PI()/6))</f>
        <v>6.2007635295175563</v>
      </c>
      <c r="U14" s="15">
        <f>IF(INDEX(MouseList[],MATCH(U$2,MouseList[Mouse '#],0),MATCH(MouseList[[#Headers],[Exclude?]],MouseList[#Headers],0))=TRUE,"",IF(INDEX(DataInput[],U$2*3-1,MATCH(TEXT($B14,0),DataInput[#Headers],0))="","",INDEX(DataInput[],U$4*3-1,MATCH(TEXT($B14,0),DataInput[#Headers],0))*(INDEX(DataInput[],U$4*3,MATCH(TEXT($B14,0),DataInput[#Headers],0)))^2*PI()/6))</f>
        <v>20.422102639040482</v>
      </c>
      <c r="V14" s="15">
        <f>IF(INDEX(MouseList[],MATCH(V$2,MouseList[Mouse '#],0),MATCH(MouseList[[#Headers],[Exclude?]],MouseList[#Headers],0))=TRUE,"",IF(INDEX(DataInput[],V$2*3-1,MATCH(TEXT($B14,0),DataInput[#Headers],0))="","",INDEX(DataInput[],V$4*3-1,MATCH(TEXT($B14,0),DataInput[#Headers],0))*(INDEX(DataInput[],V$4*3,MATCH(TEXT($B14,0),DataInput[#Headers],0)))^2*PI()/6))</f>
        <v>25.845312562016602</v>
      </c>
      <c r="W14" s="15">
        <f>IF(INDEX(MouseList[],MATCH(W$2,MouseList[Mouse '#],0),MATCH(MouseList[[#Headers],[Exclude?]],MouseList[#Headers],0))=TRUE,"",IF(INDEX(DataInput[],W$2*3-1,MATCH(TEXT($B14,0),DataInput[#Headers],0))="","",INDEX(DataInput[],W$4*3-1,MATCH(TEXT($B14,0),DataInput[#Headers],0))*(INDEX(DataInput[],W$4*3,MATCH(TEXT($B14,0),DataInput[#Headers],0)))^2*PI()/6))</f>
        <v>22.14943248499192</v>
      </c>
      <c r="X14" s="15">
        <f>IF(INDEX(MouseList[],MATCH(X$2,MouseList[Mouse '#],0),MATCH(MouseList[[#Headers],[Exclude?]],MouseList[#Headers],0))=TRUE,"",IF(INDEX(DataInput[],X$2*3-1,MATCH(TEXT($B14,0),DataInput[#Headers],0))="","",INDEX(DataInput[],X$4*3-1,MATCH(TEXT($B14,0),DataInput[#Headers],0))*(INDEX(DataInput[],X$4*3,MATCH(TEXT($B14,0),DataInput[#Headers],0)))^2*PI()/6))</f>
        <v>16.546592577268839</v>
      </c>
      <c r="Y14" s="15">
        <f>IF(INDEX(MouseList[],MATCH(Y$2,MouseList[Mouse '#],0),MATCH(MouseList[[#Headers],[Exclude?]],MouseList[#Headers],0))=TRUE,"",IF(INDEX(DataInput[],Y$2*3-1,MATCH(TEXT($B14,0),DataInput[#Headers],0))="","",INDEX(DataInput[],Y$4*3-1,MATCH(TEXT($B14,0),DataInput[#Headers],0))*(INDEX(DataInput[],Y$4*3,MATCH(TEXT($B14,0),DataInput[#Headers],0)))^2*PI()/6))</f>
        <v>24.053273237784069</v>
      </c>
      <c r="Z14" s="15">
        <f>IF(INDEX(MouseList[],MATCH(Z$2,MouseList[Mouse '#],0),MATCH(MouseList[[#Headers],[Exclude?]],MouseList[#Headers],0))=TRUE,"",IF(INDEX(DataInput[],Z$2*3-1,MATCH(TEXT($B14,0),DataInput[#Headers],0))="","",INDEX(DataInput[],Z$4*3-1,MATCH(TEXT($B14,0),DataInput[#Headers],0))*(INDEX(DataInput[],Z$4*3,MATCH(TEXT($B14,0),DataInput[#Headers],0)))^2*PI()/6))</f>
        <v>22.53837631627205</v>
      </c>
      <c r="AA14" s="15">
        <f>IF(INDEX(MouseList[],MATCH(AA$2,MouseList[Mouse '#],0),MATCH(MouseList[[#Headers],[Exclude?]],MouseList[#Headers],0))=TRUE,"",IF(INDEX(DataInput[],AA$2*3-1,MATCH(TEXT($B14,0),DataInput[#Headers],0))="","",INDEX(DataInput[],AA$4*3-1,MATCH(TEXT($B14,0),DataInput[#Headers],0))*(INDEX(DataInput[],AA$4*3,MATCH(TEXT($B14,0),DataInput[#Headers],0)))^2*PI()/6))</f>
        <v>21.822923618911677</v>
      </c>
      <c r="AB14" s="15">
        <f>IF(INDEX(MouseList[],MATCH(AB$2,MouseList[Mouse '#],0),MATCH(MouseList[[#Headers],[Exclude?]],MouseList[#Headers],0))=TRUE,"",IF(INDEX(DataInput[],AB$2*3-1,MATCH(TEXT($B14,0),DataInput[#Headers],0))="","",INDEX(DataInput[],AB$4*3-1,MATCH(TEXT($B14,0),DataInput[#Headers],0))*(INDEX(DataInput[],AB$4*3,MATCH(TEXT($B14,0),DataInput[#Headers],0)))^2*PI()/6))</f>
        <v>9.1662903352258915</v>
      </c>
      <c r="AC14" s="15">
        <f>IF(INDEX(MouseList[],MATCH(AC$2,MouseList[Mouse '#],0),MATCH(MouseList[[#Headers],[Exclude?]],MouseList[#Headers],0))=TRUE,"",IF(INDEX(DataInput[],AC$2*3-1,MATCH(TEXT($B14,0),DataInput[#Headers],0))="","",INDEX(DataInput[],AC$4*3-1,MATCH(TEXT($B14,0),DataInput[#Headers],0))*(INDEX(DataInput[],AC$4*3,MATCH(TEXT($B14,0),DataInput[#Headers],0)))^2*PI()/6))</f>
        <v>13.309276119122941</v>
      </c>
      <c r="AD14" s="15">
        <f>IF(INDEX(MouseList[],MATCH(AD$2,MouseList[Mouse '#],0),MATCH(MouseList[[#Headers],[Exclude?]],MouseList[#Headers],0))=TRUE,"",IF(INDEX(DataInput[],AD$2*3-1,MATCH(TEXT($B14,0),DataInput[#Headers],0))="","",INDEX(DataInput[],AD$4*3-1,MATCH(TEXT($B14,0),DataInput[#Headers],0))*(INDEX(DataInput[],AD$4*3,MATCH(TEXT($B14,0),DataInput[#Headers],0)))^2*PI()/6))</f>
        <v>7.8410445554269996</v>
      </c>
      <c r="AE14" s="15">
        <f>IF(INDEX(MouseList[],MATCH(AE$2,MouseList[Mouse '#],0),MATCH(MouseList[[#Headers],[Exclude?]],MouseList[#Headers],0))=TRUE,"",IF(INDEX(DataInput[],AE$2*3-1,MATCH(TEXT($B14,0),DataInput[#Headers],0))="","",INDEX(DataInput[],AE$4*3-1,MATCH(TEXT($B14,0),DataInput[#Headers],0))*(INDEX(DataInput[],AE$4*3,MATCH(TEXT($B14,0),DataInput[#Headers],0)))^2*PI()/6))</f>
        <v>7.4878541429398213</v>
      </c>
      <c r="AF14" s="15">
        <f>IF(INDEX(MouseList[],MATCH(AF$2,MouseList[Mouse '#],0),MATCH(MouseList[[#Headers],[Exclude?]],MouseList[#Headers],0))=TRUE,"",IF(INDEX(DataInput[],AF$2*3-1,MATCH(TEXT($B14,0),DataInput[#Headers],0))="","",INDEX(DataInput[],AF$4*3-1,MATCH(TEXT($B14,0),DataInput[#Headers],0))*(INDEX(DataInput[],AF$4*3,MATCH(TEXT($B14,0),DataInput[#Headers],0)))^2*PI()/6))</f>
        <v>15.843457017505637</v>
      </c>
      <c r="AG14" s="15">
        <f>IF(INDEX(MouseList[],MATCH(AG$2,MouseList[Mouse '#],0),MATCH(MouseList[[#Headers],[Exclude?]],MouseList[#Headers],0))=TRUE,"",IF(INDEX(DataInput[],AG$2*3-1,MATCH(TEXT($B14,0),DataInput[#Headers],0))="","",INDEX(DataInput[],AG$4*3-1,MATCH(TEXT($B14,0),DataInput[#Headers],0))*(INDEX(DataInput[],AG$4*3,MATCH(TEXT($B14,0),DataInput[#Headers],0)))^2*PI()/6))</f>
        <v>8.3775804095727811</v>
      </c>
      <c r="AH14" s="15">
        <f>IF(INDEX(MouseList[],MATCH(AH$2,MouseList[Mouse '#],0),MATCH(MouseList[[#Headers],[Exclude?]],MouseList[#Headers],0))=TRUE,"",IF(INDEX(DataInput[],AH$2*3-1,MATCH(TEXT($B14,0),DataInput[#Headers],0))="","",INDEX(DataInput[],AH$4*3-1,MATCH(TEXT($B14,0),DataInput[#Headers],0))*(INDEX(DataInput[],AH$4*3,MATCH(TEXT($B14,0),DataInput[#Headers],0)))^2*PI()/6))</f>
        <v>23.0810131433511</v>
      </c>
      <c r="AI14" s="15">
        <f>IF(INDEX(MouseList[],MATCH(AI$2,MouseList[Mouse '#],0),MATCH(MouseList[[#Headers],[Exclude?]],MouseList[#Headers],0))=TRUE,"",IF(INDEX(DataInput[],AI$2*3-1,MATCH(TEXT($B14,0),DataInput[#Headers],0))="","",INDEX(DataInput[],AI$4*3-1,MATCH(TEXT($B14,0),DataInput[#Headers],0))*(INDEX(DataInput[],AI$4*3,MATCH(TEXT($B14,0),DataInput[#Headers],0)))^2*PI()/6))</f>
        <v>8.5801984749636073</v>
      </c>
      <c r="AJ14" s="15">
        <f>IF(INDEX(MouseList[],MATCH(AJ$2,MouseList[Mouse '#],0),MATCH(MouseList[[#Headers],[Exclude?]],MouseList[#Headers],0))=TRUE,"",IF(INDEX(DataInput[],AJ$2*3-1,MATCH(TEXT($B14,0),DataInput[#Headers],0))="","",INDEX(DataInput[],AJ$4*3-1,MATCH(TEXT($B14,0),DataInput[#Headers],0))*(INDEX(DataInput[],AJ$4*3,MATCH(TEXT($B14,0),DataInput[#Headers],0)))^2*PI()/6))</f>
        <v>25.515743261092993</v>
      </c>
      <c r="AK14" s="15">
        <f>IF(INDEX(MouseList[],MATCH(AK$2,MouseList[Mouse '#],0),MATCH(MouseList[[#Headers],[Exclude?]],MouseList[#Headers],0))=TRUE,"",IF(INDEX(DataInput[],AK$2*3-1,MATCH(TEXT($B14,0),DataInput[#Headers],0))="","",INDEX(DataInput[],AK$4*3-1,MATCH(TEXT($B14,0),DataInput[#Headers],0))*(INDEX(DataInput[],AK$4*3,MATCH(TEXT($B14,0),DataInput[#Headers],0)))^2*PI()/6))</f>
        <v>14.124553446649903</v>
      </c>
      <c r="AL14" s="15">
        <f>IF(INDEX(MouseList[],MATCH(AL$2,MouseList[Mouse '#],0),MATCH(MouseList[[#Headers],[Exclude?]],MouseList[#Headers],0))=TRUE,"",IF(INDEX(DataInput[],AL$2*3-1,MATCH(TEXT($B14,0),DataInput[#Headers],0))="","",INDEX(DataInput[],AL$4*3-1,MATCH(TEXT($B14,0),DataInput[#Headers],0))*(INDEX(DataInput[],AL$4*3,MATCH(TEXT($B14,0),DataInput[#Headers],0)))^2*PI()/6))</f>
        <v>13.038049335369143</v>
      </c>
      <c r="AM14" s="15">
        <f>IF(INDEX(MouseList[],MATCH(AM$2,MouseList[Mouse '#],0),MATCH(MouseList[[#Headers],[Exclude?]],MouseList[#Headers],0))=TRUE,"",IF(INDEX(DataInput[],AM$2*3-1,MATCH(TEXT($B14,0),DataInput[#Headers],0))="","",INDEX(DataInput[],AM$4*3-1,MATCH(TEXT($B14,0),DataInput[#Headers],0))*(INDEX(DataInput[],AM$4*3,MATCH(TEXT($B14,0),DataInput[#Headers],0)))^2*PI()/6))</f>
        <v>20.908021675950398</v>
      </c>
      <c r="AN14" s="15">
        <f>IF(INDEX(MouseList[],MATCH(AN$2,MouseList[Mouse '#],0),MATCH(MouseList[[#Headers],[Exclude?]],MouseList[#Headers],0))=TRUE,"",IF(INDEX(DataInput[],AN$2*3-1,MATCH(TEXT($B14,0),DataInput[#Headers],0))="","",INDEX(DataInput[],AN$4*3-1,MATCH(TEXT($B14,0),DataInput[#Headers],0))*(INDEX(DataInput[],AN$4*3,MATCH(TEXT($B14,0),DataInput[#Headers],0)))^2*PI()/6))</f>
        <v>21.202935544713483</v>
      </c>
      <c r="AO14" s="15">
        <f>IF(INDEX(MouseList[],MATCH(AO$2,MouseList[Mouse '#],0),MATCH(MouseList[[#Headers],[Exclude?]],MouseList[#Headers],0))=TRUE,"",IF(INDEX(DataInput[],AO$2*3-1,MATCH(TEXT($B14,0),DataInput[#Headers],0))="","",INDEX(DataInput[],AO$4*3-1,MATCH(TEXT($B14,0),DataInput[#Headers],0))*(INDEX(DataInput[],AO$4*3,MATCH(TEXT($B14,0),DataInput[#Headers],0)))^2*PI()/6))</f>
        <v>19.258783969385572</v>
      </c>
      <c r="AP14" s="15">
        <f>IF(INDEX(MouseList[],MATCH(AP$2,MouseList[Mouse '#],0),MATCH(MouseList[[#Headers],[Exclude?]],MouseList[#Headers],0))=TRUE,"",IF(INDEX(DataInput[],AP$2*3-1,MATCH(TEXT($B14,0),DataInput[#Headers],0))="","",INDEX(DataInput[],AP$4*3-1,MATCH(TEXT($B14,0),DataInput[#Headers],0))*(INDEX(DataInput[],AP$4*3,MATCH(TEXT($B14,0),DataInput[#Headers],0)))^2*PI()/6))</f>
        <v>14.184515978431421</v>
      </c>
      <c r="AQ14" s="15">
        <f>IF(INDEX(MouseList[],MATCH(AQ$2,MouseList[Mouse '#],0),MATCH(MouseList[[#Headers],[Exclude?]],MouseList[#Headers],0))=TRUE,"",IF(INDEX(DataInput[],AQ$2*3-1,MATCH(TEXT($B14,0),DataInput[#Headers],0))="","",INDEX(DataInput[],AQ$4*3-1,MATCH(TEXT($B14,0),DataInput[#Headers],0))*(INDEX(DataInput[],AQ$4*3,MATCH(TEXT($B14,0),DataInput[#Headers],0)))^2*PI()/6))</f>
        <v>28.583516864903828</v>
      </c>
      <c r="AR14" s="15">
        <f>IF(INDEX(MouseList[],MATCH(AR$2,MouseList[Mouse '#],0),MATCH(MouseList[[#Headers],[Exclude?]],MouseList[#Headers],0))=TRUE,"",IF(INDEX(DataInput[],AR$2*3-1,MATCH(TEXT($B14,0),DataInput[#Headers],0))="","",INDEX(DataInput[],AR$4*3-1,MATCH(TEXT($B14,0),DataInput[#Headers],0))*(INDEX(DataInput[],AR$4*3,MATCH(TEXT($B14,0),DataInput[#Headers],0)))^2*PI()/6))</f>
        <v>21.516016196594734</v>
      </c>
      <c r="AS14" s="15">
        <f>IF(INDEX(MouseList[],MATCH(AS$2,MouseList[Mouse '#],0),MATCH(MouseList[[#Headers],[Exclude?]],MouseList[#Headers],0))=TRUE,"",IF(INDEX(DataInput[],AS$2*3-1,MATCH(TEXT($B14,0),DataInput[#Headers],0))="","",INDEX(DataInput[],AS$4*3-1,MATCH(TEXT($B14,0),DataInput[#Headers],0))*(INDEX(DataInput[],AS$4*3,MATCH(TEXT($B14,0),DataInput[#Headers],0)))^2*PI()/6))</f>
        <v>19.43162497240812</v>
      </c>
      <c r="AT14" s="15" t="str">
        <f>IF(INDEX(MouseList[],MATCH(AT$2,MouseList[Mouse '#],0),MATCH(MouseList[[#Headers],[Exclude?]],MouseList[#Headers],0))=TRUE,"",IF(INDEX(DataInput[],AT$2*3-1,MATCH(TEXT($B14,0),DataInput[#Headers],0))="","",INDEX(DataInput[],AT$4*3-1,MATCH(TEXT($B14,0),DataInput[#Headers],0))*(INDEX(DataInput[],AT$4*3,MATCH(TEXT($B14,0),DataInput[#Headers],0)))^2*PI()/6))</f>
        <v/>
      </c>
      <c r="AU14" s="15">
        <f>IF(INDEX(MouseList[],MATCH(AU$2,MouseList[Mouse '#],0),MATCH(MouseList[[#Headers],[Exclude?]],MouseList[#Headers],0))=TRUE,"",IF(INDEX(DataInput[],AU$2*3-1,MATCH(TEXT($B14,0),DataInput[#Headers],0))="","",INDEX(DataInput[],AU$4*3-1,MATCH(TEXT($B14,0),DataInput[#Headers],0))*(INDEX(DataInput[],AU$4*3,MATCH(TEXT($B14,0),DataInput[#Headers],0)))^2*PI()/6))</f>
        <v>19.064042923974842</v>
      </c>
      <c r="AV14" s="15">
        <f>IF(INDEX(MouseList[],MATCH(AV$2,MouseList[Mouse '#],0),MATCH(MouseList[[#Headers],[Exclude?]],MouseList[#Headers],0))=TRUE,"",IF(INDEX(DataInput[],AV$2*3-1,MATCH(TEXT($B14,0),DataInput[#Headers],0))="","",INDEX(DataInput[],AV$4*3-1,MATCH(TEXT($B14,0),DataInput[#Headers],0))*(INDEX(DataInput[],AV$4*3,MATCH(TEXT($B14,0),DataInput[#Headers],0)))^2*PI()/6))</f>
        <v>18.915086926298763</v>
      </c>
      <c r="AW14" s="15">
        <f>IF(INDEX(MouseList[],MATCH(AW$2,MouseList[Mouse '#],0),MATCH(MouseList[[#Headers],[Exclude?]],MouseList[#Headers],0))=TRUE,"",IF(INDEX(DataInput[],AW$2*3-1,MATCH(TEXT($B14,0),DataInput[#Headers],0))="","",INDEX(DataInput[],AW$4*3-1,MATCH(TEXT($B14,0),DataInput[#Headers],0))*(INDEX(DataInput[],AW$4*3,MATCH(TEXT($B14,0),DataInput[#Headers],0)))^2*PI()/6))</f>
        <v>11.556233384499421</v>
      </c>
      <c r="AX14" s="15">
        <f>IF(INDEX(MouseList[],MATCH(AX$2,MouseList[Mouse '#],0),MATCH(MouseList[[#Headers],[Exclude?]],MouseList[#Headers],0))=TRUE,"",IF(INDEX(DataInput[],AX$2*3-1,MATCH(TEXT($B14,0),DataInput[#Headers],0))="","",INDEX(DataInput[],AX$4*3-1,MATCH(TEXT($B14,0),DataInput[#Headers],0))*(INDEX(DataInput[],AX$4*3,MATCH(TEXT($B14,0),DataInput[#Headers],0)))^2*PI()/6))</f>
        <v>21.518468733259638</v>
      </c>
      <c r="AY14" s="15">
        <f>IF(INDEX(MouseList[],MATCH(AY$2,MouseList[Mouse '#],0),MATCH(MouseList[[#Headers],[Exclude?]],MouseList[#Headers],0))=TRUE,"",IF(INDEX(DataInput[],AY$2*3-1,MATCH(TEXT($B14,0),DataInput[#Headers],0))="","",INDEX(DataInput[],AY$4*3-1,MATCH(TEXT($B14,0),DataInput[#Headers],0))*(INDEX(DataInput[],AY$4*3,MATCH(TEXT($B14,0),DataInput[#Headers],0)))^2*PI()/6))</f>
        <v>4.4427874472303497</v>
      </c>
      <c r="AZ14" s="15">
        <f>IF(INDEX(MouseList[],MATCH(AZ$2,MouseList[Mouse '#],0),MATCH(MouseList[[#Headers],[Exclude?]],MouseList[#Headers],0))=TRUE,"",IF(INDEX(DataInput[],AZ$2*3-1,MATCH(TEXT($B14,0),DataInput[#Headers],0))="","",INDEX(DataInput[],AZ$4*3-1,MATCH(TEXT($B14,0),DataInput[#Headers],0))*(INDEX(DataInput[],AZ$4*3,MATCH(TEXT($B14,0),DataInput[#Headers],0)))^2*PI()/6))</f>
        <v>13.162267908892082</v>
      </c>
      <c r="BA14" s="15">
        <f>IF(INDEX(MouseList[],MATCH(BA$2,MouseList[Mouse '#],0),MATCH(MouseList[[#Headers],[Exclude?]],MouseList[#Headers],0))=TRUE,"",IF(INDEX(DataInput[],BA$2*3-1,MATCH(TEXT($B14,0),DataInput[#Headers],0))="","",INDEX(DataInput[],BA$4*3-1,MATCH(TEXT($B14,0),DataInput[#Headers],0))*(INDEX(DataInput[],BA$4*3,MATCH(TEXT($B14,0),DataInput[#Headers],0)))^2*PI()/6))</f>
        <v>24.033183799961918</v>
      </c>
      <c r="BB14" s="15">
        <f>IF(INDEX(MouseList[],MATCH(BB$2,MouseList[Mouse '#],0),MATCH(MouseList[[#Headers],[Exclude?]],MouseList[#Headers],0))=TRUE,"",IF(INDEX(DataInput[],BB$2*3-1,MATCH(TEXT($B14,0),DataInput[#Headers],0))="","",INDEX(DataInput[],BB$4*3-1,MATCH(TEXT($B14,0),DataInput[#Headers],0))*(INDEX(DataInput[],BB$4*3,MATCH(TEXT($B14,0),DataInput[#Headers],0)))^2*PI()/6))</f>
        <v>9.2815485629020174</v>
      </c>
      <c r="BC14" s="15" t="str">
        <f>IF(INDEX(MouseList[],MATCH(BC$2,MouseList[Mouse '#],0),MATCH(MouseList[[#Headers],[Exclude?]],MouseList[#Headers],0))=TRUE,"",IF(INDEX(DataInput[],BC$2*3-1,MATCH(TEXT($B14,0),DataInput[#Headers],0))="","",INDEX(DataInput[],BC$4*3-1,MATCH(TEXT($B14,0),DataInput[#Headers],0))*(INDEX(DataInput[],BC$4*3,MATCH(TEXT($B14,0),DataInput[#Headers],0)))^2*PI()/6))</f>
        <v/>
      </c>
      <c r="BD14" s="15">
        <f>IF(INDEX(MouseList[],MATCH(BD$2,MouseList[Mouse '#],0),MATCH(MouseList[[#Headers],[Exclude?]],MouseList[#Headers],0))=TRUE,"",IF(INDEX(DataInput[],BD$2*3-1,MATCH(TEXT($B14,0),DataInput[#Headers],0))="","",INDEX(DataInput[],BD$4*3-1,MATCH(TEXT($B14,0),DataInput[#Headers],0))*(INDEX(DataInput[],BD$4*3,MATCH(TEXT($B14,0),DataInput[#Headers],0)))^2*PI()/6))</f>
        <v>20.812423011501661</v>
      </c>
      <c r="BE14" s="15">
        <f>IF(INDEX(MouseList[],MATCH(BE$2,MouseList[Mouse '#],0),MATCH(MouseList[[#Headers],[Exclude?]],MouseList[#Headers],0))=TRUE,"",IF(INDEX(DataInput[],BE$2*3-1,MATCH(TEXT($B14,0),DataInput[#Headers],0))="","",INDEX(DataInput[],BE$4*3-1,MATCH(TEXT($B14,0),DataInput[#Headers],0))*(INDEX(DataInput[],BE$4*3,MATCH(TEXT($B14,0),DataInput[#Headers],0)))^2*PI()/6))</f>
        <v>18.919659514406067</v>
      </c>
      <c r="BF14" s="15">
        <f>IF(INDEX(MouseList[],MATCH(BF$2,MouseList[Mouse '#],0),MATCH(MouseList[[#Headers],[Exclude?]],MouseList[#Headers],0))=TRUE,"",IF(INDEX(DataInput[],BF$2*3-1,MATCH(TEXT($B14,0),DataInput[#Headers],0))="","",INDEX(DataInput[],BF$4*3-1,MATCH(TEXT($B14,0),DataInput[#Headers],0))*(INDEX(DataInput[],BF$4*3,MATCH(TEXT($B14,0),DataInput[#Headers],0)))^2*PI()/6))</f>
        <v>8.076846216820142</v>
      </c>
      <c r="BG14" s="15">
        <f>IF(INDEX(MouseList[],MATCH(BG$2,MouseList[Mouse '#],0),MATCH(MouseList[[#Headers],[Exclude?]],MouseList[#Headers],0))=TRUE,"",IF(INDEX(DataInput[],BG$2*3-1,MATCH(TEXT($B14,0),DataInput[#Headers],0))="","",INDEX(DataInput[],BG$4*3-1,MATCH(TEXT($B14,0),DataInput[#Headers],0))*(INDEX(DataInput[],BG$4*3,MATCH(TEXT($B14,0),DataInput[#Headers],0)))^2*PI()/6))</f>
        <v>20.784358117129592</v>
      </c>
      <c r="BH14" s="15">
        <f>IF(INDEX(MouseList[],MATCH(BH$2,MouseList[Mouse '#],0),MATCH(MouseList[[#Headers],[Exclude?]],MouseList[#Headers],0))=TRUE,"",IF(INDEX(DataInput[],BH$2*3-1,MATCH(TEXT($B14,0),DataInput[#Headers],0))="","",INDEX(DataInput[],BH$4*3-1,MATCH(TEXT($B14,0),DataInput[#Headers],0))*(INDEX(DataInput[],BH$4*3,MATCH(TEXT($B14,0),DataInput[#Headers],0)))^2*PI()/6))</f>
        <v>20.334066835306487</v>
      </c>
      <c r="BI14" s="15">
        <f>IF(INDEX(MouseList[],MATCH(BI$2,MouseList[Mouse '#],0),MATCH(MouseList[[#Headers],[Exclude?]],MouseList[#Headers],0))=TRUE,"",IF(INDEX(DataInput[],BI$2*3-1,MATCH(TEXT($B14,0),DataInput[#Headers],0))="","",INDEX(DataInput[],BI$4*3-1,MATCH(TEXT($B14,0),DataInput[#Headers],0))*(INDEX(DataInput[],BI$4*3,MATCH(TEXT($B14,0),DataInput[#Headers],0)))^2*PI()/6))</f>
        <v>17.066374841391802</v>
      </c>
      <c r="BJ14" s="15">
        <f>IF(INDEX(MouseList[],MATCH(BJ$2,MouseList[Mouse '#],0),MATCH(MouseList[[#Headers],[Exclude?]],MouseList[#Headers],0))=TRUE,"",IF(INDEX(DataInput[],BJ$2*3-1,MATCH(TEXT($B14,0),DataInput[#Headers],0))="","",INDEX(DataInput[],BJ$4*3-1,MATCH(TEXT($B14,0),DataInput[#Headers],0))*(INDEX(DataInput[],BJ$4*3,MATCH(TEXT($B14,0),DataInput[#Headers],0)))^2*PI()/6))</f>
        <v>18.581808451648815</v>
      </c>
      <c r="BK14" s="15">
        <f>IF(INDEX(MouseList[],MATCH(BK$2,MouseList[Mouse '#],0),MATCH(MouseList[[#Headers],[Exclude?]],MouseList[#Headers],0))=TRUE,"",IF(INDEX(DataInput[],BK$2*3-1,MATCH(TEXT($B14,0),DataInput[#Headers],0))="","",INDEX(DataInput[],BK$4*3-1,MATCH(TEXT($B14,0),DataInput[#Headers],0))*(INDEX(DataInput[],BK$4*3,MATCH(TEXT($B14,0),DataInput[#Headers],0)))^2*PI()/6))</f>
        <v>15.268425134180321</v>
      </c>
      <c r="BL14" s="15" t="e">
        <f>IF(INDEX(MouseList[],MATCH(BL$2,MouseList[Mouse '#],0),MATCH(MouseList[[#Headers],[Exclude?]],MouseList[#Headers],0))=TRUE,"",IF(INDEX(DataInput[],BL$2*3-1,MATCH(TEXT($B14,0),DataInput[#Headers],0))="","",INDEX(DataInput[],BL$4*3-1,MATCH(TEXT($B14,0),DataInput[#Headers],0))*(INDEX(DataInput[],BL$4*3,MATCH(TEXT($B14,0),DataInput[#Headers],0)))^2*PI()/6))</f>
        <v>#N/A</v>
      </c>
      <c r="BM14" s="15" t="e">
        <f>IF(INDEX(MouseList[],MATCH(BM$2,MouseList[Mouse '#],0),MATCH(MouseList[[#Headers],[Exclude?]],MouseList[#Headers],0))=TRUE,"",IF(INDEX(DataInput[],BM$2*3-1,MATCH(TEXT($B14,0),DataInput[#Headers],0))="","",INDEX(DataInput[],BM$4*3-1,MATCH(TEXT($B14,0),DataInput[#Headers],0))*(INDEX(DataInput[],BM$4*3,MATCH(TEXT($B14,0),DataInput[#Headers],0)))^2*PI()/6))</f>
        <v>#N/A</v>
      </c>
      <c r="BN14" s="15" t="e">
        <f>IF(INDEX(MouseList[],MATCH(BN$2,MouseList[Mouse '#],0),MATCH(MouseList[[#Headers],[Exclude?]],MouseList[#Headers],0))=TRUE,"",IF(INDEX(DataInput[],BN$2*3-1,MATCH(TEXT($B14,0),DataInput[#Headers],0))="","",INDEX(DataInput[],BN$4*3-1,MATCH(TEXT($B14,0),DataInput[#Headers],0))*(INDEX(DataInput[],BN$4*3,MATCH(TEXT($B14,0),DataInput[#Headers],0)))^2*PI()/6))</f>
        <v>#N/A</v>
      </c>
      <c r="BO14" s="15" t="e">
        <f>IF(INDEX(MouseList[],MATCH(BO$2,MouseList[Mouse '#],0),MATCH(MouseList[[#Headers],[Exclude?]],MouseList[#Headers],0))=TRUE,"",IF(INDEX(DataInput[],BO$2*3-1,MATCH(TEXT($B14,0),DataInput[#Headers],0))="","",INDEX(DataInput[],BO$4*3-1,MATCH(TEXT($B14,0),DataInput[#Headers],0))*(INDEX(DataInput[],BO$4*3,MATCH(TEXT($B14,0),DataInput[#Headers],0)))^2*PI()/6))</f>
        <v>#N/A</v>
      </c>
      <c r="BP14" s="15" t="e">
        <f>IF(INDEX(MouseList[],MATCH(BP$2,MouseList[Mouse '#],0),MATCH(MouseList[[#Headers],[Exclude?]],MouseList[#Headers],0))=TRUE,"",IF(INDEX(DataInput[],BP$2*3-1,MATCH(TEXT($B14,0),DataInput[#Headers],0))="","",INDEX(DataInput[],BP$4*3-1,MATCH(TEXT($B14,0),DataInput[#Headers],0))*(INDEX(DataInput[],BP$4*3,MATCH(TEXT($B14,0),DataInput[#Headers],0)))^2*PI()/6))</f>
        <v>#N/A</v>
      </c>
      <c r="BQ14" s="15" t="e">
        <f>IF(INDEX(MouseList[],MATCH(BQ$2,MouseList[Mouse '#],0),MATCH(MouseList[[#Headers],[Exclude?]],MouseList[#Headers],0))=TRUE,"",IF(INDEX(DataInput[],BQ$2*3-1,MATCH(TEXT($B14,0),DataInput[#Headers],0))="","",INDEX(DataInput[],BQ$4*3-1,MATCH(TEXT($B14,0),DataInput[#Headers],0))*(INDEX(DataInput[],BQ$4*3,MATCH(TEXT($B14,0),DataInput[#Headers],0)))^2*PI()/6))</f>
        <v>#N/A</v>
      </c>
      <c r="BR14" s="15" t="e">
        <f>IF(INDEX(MouseList[],MATCH(BR$2,MouseList[Mouse '#],0),MATCH(MouseList[[#Headers],[Exclude?]],MouseList[#Headers],0))=TRUE,"",IF(INDEX(DataInput[],BR$2*3-1,MATCH(TEXT($B14,0),DataInput[#Headers],0))="","",INDEX(DataInput[],BR$4*3-1,MATCH(TEXT($B14,0),DataInput[#Headers],0))*(INDEX(DataInput[],BR$4*3,MATCH(TEXT($B14,0),DataInput[#Headers],0)))^2*PI()/6))</f>
        <v>#N/A</v>
      </c>
      <c r="BS14" s="15" t="e">
        <f>IF(INDEX(MouseList[],MATCH(BS$2,MouseList[Mouse '#],0),MATCH(MouseList[[#Headers],[Exclude?]],MouseList[#Headers],0))=TRUE,"",IF(INDEX(DataInput[],BS$2*3-1,MATCH(TEXT($B14,0),DataInput[#Headers],0))="","",INDEX(DataInput[],BS$4*3-1,MATCH(TEXT($B14,0),DataInput[#Headers],0))*(INDEX(DataInput[],BS$4*3,MATCH(TEXT($B14,0),DataInput[#Headers],0)))^2*PI()/6))</f>
        <v>#N/A</v>
      </c>
      <c r="BT14" s="15" t="e">
        <f>IF(INDEX(MouseList[],MATCH(BT$2,MouseList[Mouse '#],0),MATCH(MouseList[[#Headers],[Exclude?]],MouseList[#Headers],0))=TRUE,"",IF(INDEX(DataInput[],BT$2*3-1,MATCH(TEXT($B14,0),DataInput[#Headers],0))="","",INDEX(DataInput[],BT$4*3-1,MATCH(TEXT($B14,0),DataInput[#Headers],0))*(INDEX(DataInput[],BT$4*3,MATCH(TEXT($B14,0),DataInput[#Headers],0)))^2*PI()/6))</f>
        <v>#N/A</v>
      </c>
      <c r="BU14" s="15" t="e">
        <f>IF(INDEX(MouseList[],MATCH(BU$2,MouseList[Mouse '#],0),MATCH(MouseList[[#Headers],[Exclude?]],MouseList[#Headers],0))=TRUE,"",IF(INDEX(DataInput[],BU$2*3-1,MATCH(TEXT($B14,0),DataInput[#Headers],0))="","",INDEX(DataInput[],BU$4*3-1,MATCH(TEXT($B14,0),DataInput[#Headers],0))*(INDEX(DataInput[],BU$4*3,MATCH(TEXT($B14,0),DataInput[#Headers],0)))^2*PI()/6))</f>
        <v>#N/A</v>
      </c>
      <c r="BV14" s="15" t="e">
        <f>IF(INDEX(MouseList[],MATCH(BV$2,MouseList[Mouse '#],0),MATCH(MouseList[[#Headers],[Exclude?]],MouseList[#Headers],0))=TRUE,"",IF(INDEX(DataInput[],BV$2*3-1,MATCH(TEXT($B14,0),DataInput[#Headers],0))="","",INDEX(DataInput[],BV$4*3-1,MATCH(TEXT($B14,0),DataInput[#Headers],0))*(INDEX(DataInput[],BV$4*3,MATCH(TEXT($B14,0),DataInput[#Headers],0)))^2*PI()/6))</f>
        <v>#N/A</v>
      </c>
      <c r="BW14" s="15" t="e">
        <f>IF(INDEX(MouseList[],MATCH(BW$2,MouseList[Mouse '#],0),MATCH(MouseList[[#Headers],[Exclude?]],MouseList[#Headers],0))=TRUE,"",IF(INDEX(DataInput[],BW$2*3-1,MATCH(TEXT($B14,0),DataInput[#Headers],0))="","",INDEX(DataInput[],BW$4*3-1,MATCH(TEXT($B14,0),DataInput[#Headers],0))*(INDEX(DataInput[],BW$4*3,MATCH(TEXT($B14,0),DataInput[#Headers],0)))^2*PI()/6))</f>
        <v>#N/A</v>
      </c>
      <c r="BX14" s="15" t="e">
        <f>IF(INDEX(MouseList[],MATCH(BX$2,MouseList[Mouse '#],0),MATCH(MouseList[[#Headers],[Exclude?]],MouseList[#Headers],0))=TRUE,"",IF(INDEX(DataInput[],BX$2*3-1,MATCH(TEXT($B14,0),DataInput[#Headers],0))="","",INDEX(DataInput[],BX$4*3-1,MATCH(TEXT($B14,0),DataInput[#Headers],0))*(INDEX(DataInput[],BX$4*3,MATCH(TEXT($B14,0),DataInput[#Headers],0)))^2*PI()/6))</f>
        <v>#N/A</v>
      </c>
      <c r="BY14" s="15" t="e">
        <f>IF(INDEX(MouseList[],MATCH(BY$2,MouseList[Mouse '#],0),MATCH(MouseList[[#Headers],[Exclude?]],MouseList[#Headers],0))=TRUE,"",IF(INDEX(DataInput[],BY$2*3-1,MATCH(TEXT($B14,0),DataInput[#Headers],0))="","",INDEX(DataInput[],BY$4*3-1,MATCH(TEXT($B14,0),DataInput[#Headers],0))*(INDEX(DataInput[],BY$4*3,MATCH(TEXT($B14,0),DataInput[#Headers],0)))^2*PI()/6))</f>
        <v>#N/A</v>
      </c>
      <c r="BZ14" s="15" t="e">
        <f>IF(INDEX(MouseList[],MATCH(BZ$2,MouseList[Mouse '#],0),MATCH(MouseList[[#Headers],[Exclude?]],MouseList[#Headers],0))=TRUE,"",IF(INDEX(DataInput[],BZ$2*3-1,MATCH(TEXT($B14,0),DataInput[#Headers],0))="","",INDEX(DataInput[],BZ$4*3-1,MATCH(TEXT($B14,0),DataInput[#Headers],0))*(INDEX(DataInput[],BZ$4*3,MATCH(TEXT($B14,0),DataInput[#Headers],0)))^2*PI()/6))</f>
        <v>#N/A</v>
      </c>
      <c r="CA14" s="15" t="e">
        <f>IF(INDEX(MouseList[],MATCH(CA$2,MouseList[Mouse '#],0),MATCH(MouseList[[#Headers],[Exclude?]],MouseList[#Headers],0))=TRUE,"",IF(INDEX(DataInput[],CA$2*3-1,MATCH(TEXT($B14,0),DataInput[#Headers],0))="","",INDEX(DataInput[],CA$4*3-1,MATCH(TEXT($B14,0),DataInput[#Headers],0))*(INDEX(DataInput[],CA$4*3,MATCH(TEXT($B14,0),DataInput[#Headers],0)))^2*PI()/6))</f>
        <v>#N/A</v>
      </c>
      <c r="CB14" s="15" t="e">
        <f>IF(INDEX(MouseList[],MATCH(CB$2,MouseList[Mouse '#],0),MATCH(MouseList[[#Headers],[Exclude?]],MouseList[#Headers],0))=TRUE,"",IF(INDEX(DataInput[],CB$2*3-1,MATCH(TEXT($B14,0),DataInput[#Headers],0))="","",INDEX(DataInput[],CB$4*3-1,MATCH(TEXT($B14,0),DataInput[#Headers],0))*(INDEX(DataInput[],CB$4*3,MATCH(TEXT($B14,0),DataInput[#Headers],0)))^2*PI()/6))</f>
        <v>#N/A</v>
      </c>
      <c r="CC14" s="15" t="e">
        <f>IF(INDEX(MouseList[],MATCH(CC$2,MouseList[Mouse '#],0),MATCH(MouseList[[#Headers],[Exclude?]],MouseList[#Headers],0))=TRUE,"",IF(INDEX(DataInput[],CC$2*3-1,MATCH(TEXT($B14,0),DataInput[#Headers],0))="","",INDEX(DataInput[],CC$4*3-1,MATCH(TEXT($B14,0),DataInput[#Headers],0))*(INDEX(DataInput[],CC$4*3,MATCH(TEXT($B14,0),DataInput[#Headers],0)))^2*PI()/6))</f>
        <v>#N/A</v>
      </c>
      <c r="CD14" s="15" t="e">
        <f>IF(INDEX(MouseList[],MATCH(CD$2,MouseList[Mouse '#],0),MATCH(MouseList[[#Headers],[Exclude?]],MouseList[#Headers],0))=TRUE,"",IF(INDEX(DataInput[],CD$2*3-1,MATCH(TEXT($B14,0),DataInput[#Headers],0))="","",INDEX(DataInput[],CD$4*3-1,MATCH(TEXT($B14,0),DataInput[#Headers],0))*(INDEX(DataInput[],CD$4*3,MATCH(TEXT($B14,0),DataInput[#Headers],0)))^2*PI()/6))</f>
        <v>#N/A</v>
      </c>
      <c r="CE14" s="15" t="e">
        <f>IF(INDEX(MouseList[],MATCH(CE$2,MouseList[Mouse '#],0),MATCH(MouseList[[#Headers],[Exclude?]],MouseList[#Headers],0))=TRUE,"",IF(INDEX(DataInput[],CE$2*3-1,MATCH(TEXT($B14,0),DataInput[#Headers],0))="","",INDEX(DataInput[],CE$4*3-1,MATCH(TEXT($B14,0),DataInput[#Headers],0))*(INDEX(DataInput[],CE$4*3,MATCH(TEXT($B14,0),DataInput[#Headers],0)))^2*PI()/6))</f>
        <v>#N/A</v>
      </c>
      <c r="CF14" s="15" t="e">
        <f>IF(INDEX(MouseList[],MATCH(CF$2,MouseList[Mouse '#],0),MATCH(MouseList[[#Headers],[Exclude?]],MouseList[#Headers],0))=TRUE,"",IF(INDEX(DataInput[],CF$2*3-1,MATCH(TEXT($B14,0),DataInput[#Headers],0))="","",INDEX(DataInput[],CF$4*3-1,MATCH(TEXT($B14,0),DataInput[#Headers],0))*(INDEX(DataInput[],CF$4*3,MATCH(TEXT($B14,0),DataInput[#Headers],0)))^2*PI()/6))</f>
        <v>#N/A</v>
      </c>
      <c r="CG14" s="15" t="e">
        <f>IF(INDEX(MouseList[],MATCH(CG$2,MouseList[Mouse '#],0),MATCH(MouseList[[#Headers],[Exclude?]],MouseList[#Headers],0))=TRUE,"",IF(INDEX(DataInput[],CG$2*3-1,MATCH(TEXT($B14,0),DataInput[#Headers],0))="","",INDEX(DataInput[],CG$4*3-1,MATCH(TEXT($B14,0),DataInput[#Headers],0))*(INDEX(DataInput[],CG$4*3,MATCH(TEXT($B14,0),DataInput[#Headers],0)))^2*PI()/6))</f>
        <v>#N/A</v>
      </c>
      <c r="CH14" s="15" t="e">
        <f>IF(INDEX(MouseList[],MATCH(CH$2,MouseList[Mouse '#],0),MATCH(MouseList[[#Headers],[Exclude?]],MouseList[#Headers],0))=TRUE,"",IF(INDEX(DataInput[],CH$2*3-1,MATCH(TEXT($B14,0),DataInput[#Headers],0))="","",INDEX(DataInput[],CH$4*3-1,MATCH(TEXT($B14,0),DataInput[#Headers],0))*(INDEX(DataInput[],CH$4*3,MATCH(TEXT($B14,0),DataInput[#Headers],0)))^2*PI()/6))</f>
        <v>#N/A</v>
      </c>
      <c r="CI14" s="15" t="e">
        <f>IF(INDEX(MouseList[],MATCH(CI$2,MouseList[Mouse '#],0),MATCH(MouseList[[#Headers],[Exclude?]],MouseList[#Headers],0))=TRUE,"",IF(INDEX(DataInput[],CI$2*3-1,MATCH(TEXT($B14,0),DataInput[#Headers],0))="","",INDEX(DataInput[],CI$4*3-1,MATCH(TEXT($B14,0),DataInput[#Headers],0))*(INDEX(DataInput[],CI$4*3,MATCH(TEXT($B14,0),DataInput[#Headers],0)))^2*PI()/6))</f>
        <v>#N/A</v>
      </c>
      <c r="CJ14" s="15" t="e">
        <f>IF(INDEX(MouseList[],MATCH(CJ$2,MouseList[Mouse '#],0),MATCH(MouseList[[#Headers],[Exclude?]],MouseList[#Headers],0))=TRUE,"",IF(INDEX(DataInput[],CJ$2*3-1,MATCH(TEXT($B14,0),DataInput[#Headers],0))="","",INDEX(DataInput[],CJ$4*3-1,MATCH(TEXT($B14,0),DataInput[#Headers],0))*(INDEX(DataInput[],CJ$4*3,MATCH(TEXT($B14,0),DataInput[#Headers],0)))^2*PI()/6))</f>
        <v>#N/A</v>
      </c>
      <c r="CK14" s="15" t="e">
        <f>IF(INDEX(MouseList[],MATCH(CK$2,MouseList[Mouse '#],0),MATCH(MouseList[[#Headers],[Exclude?]],MouseList[#Headers],0))=TRUE,"",IF(INDEX(DataInput[],CK$2*3-1,MATCH(TEXT($B14,0),DataInput[#Headers],0))="","",INDEX(DataInput[],CK$4*3-1,MATCH(TEXT($B14,0),DataInput[#Headers],0))*(INDEX(DataInput[],CK$4*3,MATCH(TEXT($B14,0),DataInput[#Headers],0)))^2*PI()/6))</f>
        <v>#N/A</v>
      </c>
      <c r="CL14" s="15" t="e">
        <f>IF(INDEX(MouseList[],MATCH(CL$2,MouseList[Mouse '#],0),MATCH(MouseList[[#Headers],[Exclude?]],MouseList[#Headers],0))=TRUE,"",IF(INDEX(DataInput[],CL$2*3-1,MATCH(TEXT($B14,0),DataInput[#Headers],0))="","",INDEX(DataInput[],CL$4*3-1,MATCH(TEXT($B14,0),DataInput[#Headers],0))*(INDEX(DataInput[],CL$4*3,MATCH(TEXT($B14,0),DataInput[#Headers],0)))^2*PI()/6))</f>
        <v>#N/A</v>
      </c>
      <c r="CM14" s="15" t="e">
        <f>IF(INDEX(MouseList[],MATCH(CM$2,MouseList[Mouse '#],0),MATCH(MouseList[[#Headers],[Exclude?]],MouseList[#Headers],0))=TRUE,"",IF(INDEX(DataInput[],CM$2*3-1,MATCH(TEXT($B14,0),DataInput[#Headers],0))="","",INDEX(DataInput[],CM$4*3-1,MATCH(TEXT($B14,0),DataInput[#Headers],0))*(INDEX(DataInput[],CM$4*3,MATCH(TEXT($B14,0),DataInput[#Headers],0)))^2*PI()/6))</f>
        <v>#N/A</v>
      </c>
      <c r="CN14" s="15" t="e">
        <f>IF(INDEX(MouseList[],MATCH(CN$2,MouseList[Mouse '#],0),MATCH(MouseList[[#Headers],[Exclude?]],MouseList[#Headers],0))=TRUE,"",IF(INDEX(DataInput[],CN$2*3-1,MATCH(TEXT($B14,0),DataInput[#Headers],0))="","",INDEX(DataInput[],CN$4*3-1,MATCH(TEXT($B14,0),DataInput[#Headers],0))*(INDEX(DataInput[],CN$4*3,MATCH(TEXT($B14,0),DataInput[#Headers],0)))^2*PI()/6))</f>
        <v>#N/A</v>
      </c>
      <c r="CO14" s="15" t="e">
        <f>IF(INDEX(MouseList[],MATCH(CO$2,MouseList[Mouse '#],0),MATCH(MouseList[[#Headers],[Exclude?]],MouseList[#Headers],0))=TRUE,"",IF(INDEX(DataInput[],CO$2*3-1,MATCH(TEXT($B14,0),DataInput[#Headers],0))="","",INDEX(DataInput[],CO$4*3-1,MATCH(TEXT($B14,0),DataInput[#Headers],0))*(INDEX(DataInput[],CO$4*3,MATCH(TEXT($B14,0),DataInput[#Headers],0)))^2*PI()/6))</f>
        <v>#N/A</v>
      </c>
      <c r="CP14" s="15" t="e">
        <f>IF(INDEX(MouseList[],MATCH(CP$2,MouseList[Mouse '#],0),MATCH(MouseList[[#Headers],[Exclude?]],MouseList[#Headers],0))=TRUE,"",IF(INDEX(DataInput[],CP$2*3-1,MATCH(TEXT($B14,0),DataInput[#Headers],0))="","",INDEX(DataInput[],CP$4*3-1,MATCH(TEXT($B14,0),DataInput[#Headers],0))*(INDEX(DataInput[],CP$4*3,MATCH(TEXT($B14,0),DataInput[#Headers],0)))^2*PI()/6))</f>
        <v>#N/A</v>
      </c>
      <c r="CQ14" s="15" t="e">
        <f>IF(INDEX(MouseList[],MATCH(CQ$2,MouseList[Mouse '#],0),MATCH(MouseList[[#Headers],[Exclude?]],MouseList[#Headers],0))=TRUE,"",IF(INDEX(DataInput[],CQ$2*3-1,MATCH(TEXT($B14,0),DataInput[#Headers],0))="","",INDEX(DataInput[],CQ$4*3-1,MATCH(TEXT($B14,0),DataInput[#Headers],0))*(INDEX(DataInput[],CQ$4*3,MATCH(TEXT($B14,0),DataInput[#Headers],0)))^2*PI()/6))</f>
        <v>#N/A</v>
      </c>
      <c r="CR14" s="15" t="e">
        <f>IF(INDEX(MouseList[],MATCH(CR$2,MouseList[Mouse '#],0),MATCH(MouseList[[#Headers],[Exclude?]],MouseList[#Headers],0))=TRUE,"",IF(INDEX(DataInput[],CR$2*3-1,MATCH(TEXT($B14,0),DataInput[#Headers],0))="","",INDEX(DataInput[],CR$4*3-1,MATCH(TEXT($B14,0),DataInput[#Headers],0))*(INDEX(DataInput[],CR$4*3,MATCH(TEXT($B14,0),DataInput[#Headers],0)))^2*PI()/6))</f>
        <v>#N/A</v>
      </c>
      <c r="CS14" s="15" t="e">
        <f>IF(INDEX(MouseList[],MATCH(CS$2,MouseList[Mouse '#],0),MATCH(MouseList[[#Headers],[Exclude?]],MouseList[#Headers],0))=TRUE,"",IF(INDEX(DataInput[],CS$2*3-1,MATCH(TEXT($B14,0),DataInput[#Headers],0))="","",INDEX(DataInput[],CS$4*3-1,MATCH(TEXT($B14,0),DataInput[#Headers],0))*(INDEX(DataInput[],CS$4*3,MATCH(TEXT($B14,0),DataInput[#Headers],0)))^2*PI()/6))</f>
        <v>#N/A</v>
      </c>
      <c r="CT14" s="15" t="e">
        <f>IF(INDEX(MouseList[],MATCH(CT$2,MouseList[Mouse '#],0),MATCH(MouseList[[#Headers],[Exclude?]],MouseList[#Headers],0))=TRUE,"",IF(INDEX(DataInput[],CT$2*3-1,MATCH(TEXT($B14,0),DataInput[#Headers],0))="","",INDEX(DataInput[],CT$4*3-1,MATCH(TEXT($B14,0),DataInput[#Headers],0))*(INDEX(DataInput[],CT$4*3,MATCH(TEXT($B14,0),DataInput[#Headers],0)))^2*PI()/6))</f>
        <v>#N/A</v>
      </c>
      <c r="CU14" s="15" t="e">
        <f>IF(INDEX(MouseList[],MATCH(CU$2,MouseList[Mouse '#],0),MATCH(MouseList[[#Headers],[Exclude?]],MouseList[#Headers],0))=TRUE,"",IF(INDEX(DataInput[],CU$2*3-1,MATCH(TEXT($B14,0),DataInput[#Headers],0))="","",INDEX(DataInput[],CU$4*3-1,MATCH(TEXT($B14,0),DataInput[#Headers],0))*(INDEX(DataInput[],CU$4*3,MATCH(TEXT($B14,0),DataInput[#Headers],0)))^2*PI()/6))</f>
        <v>#N/A</v>
      </c>
      <c r="CV14" s="15" t="e">
        <f>IF(INDEX(MouseList[],MATCH(CV$2,MouseList[Mouse '#],0),MATCH(MouseList[[#Headers],[Exclude?]],MouseList[#Headers],0))=TRUE,"",IF(INDEX(DataInput[],CV$2*3-1,MATCH(TEXT($B14,0),DataInput[#Headers],0))="","",INDEX(DataInput[],CV$4*3-1,MATCH(TEXT($B14,0),DataInput[#Headers],0))*(INDEX(DataInput[],CV$4*3,MATCH(TEXT($B14,0),DataInput[#Headers],0)))^2*PI()/6))</f>
        <v>#N/A</v>
      </c>
      <c r="CW14" s="15" t="e">
        <f>IF(INDEX(MouseList[],MATCH(CW$2,MouseList[Mouse '#],0),MATCH(MouseList[[#Headers],[Exclude?]],MouseList[#Headers],0))=TRUE,"",IF(INDEX(DataInput[],CW$2*3-1,MATCH(TEXT($B14,0),DataInput[#Headers],0))="","",INDEX(DataInput[],CW$4*3-1,MATCH(TEXT($B14,0),DataInput[#Headers],0))*(INDEX(DataInput[],CW$4*3,MATCH(TEXT($B14,0),DataInput[#Headers],0)))^2*PI()/6))</f>
        <v>#N/A</v>
      </c>
      <c r="CX14" s="15" t="e">
        <f>IF(INDEX(MouseList[],MATCH(CX$2,MouseList[Mouse '#],0),MATCH(MouseList[[#Headers],[Exclude?]],MouseList[#Headers],0))=TRUE,"",IF(INDEX(DataInput[],CX$2*3-1,MATCH(TEXT($B14,0),DataInput[#Headers],0))="","",INDEX(DataInput[],CX$4*3-1,MATCH(TEXT($B14,0),DataInput[#Headers],0))*(INDEX(DataInput[],CX$4*3,MATCH(TEXT($B14,0),DataInput[#Headers],0)))^2*PI()/6))</f>
        <v>#N/A</v>
      </c>
      <c r="CY14" s="15" t="e">
        <f>IF(INDEX(MouseList[],MATCH(CY$2,MouseList[Mouse '#],0),MATCH(MouseList[[#Headers],[Exclude?]],MouseList[#Headers],0))=TRUE,"",IF(INDEX(DataInput[],CY$2*3-1,MATCH(TEXT($B14,0),DataInput[#Headers],0))="","",INDEX(DataInput[],CY$4*3-1,MATCH(TEXT($B14,0),DataInput[#Headers],0))*(INDEX(DataInput[],CY$4*3,MATCH(TEXT($B14,0),DataInput[#Headers],0)))^2*PI()/6))</f>
        <v>#N/A</v>
      </c>
      <c r="CZ14" s="15" t="e">
        <f>IF(INDEX(MouseList[],MATCH(CZ$2,MouseList[Mouse '#],0),MATCH(MouseList[[#Headers],[Exclude?]],MouseList[#Headers],0))=TRUE,"",IF(INDEX(DataInput[],CZ$2*3-1,MATCH(TEXT($B14,0),DataInput[#Headers],0))="","",INDEX(DataInput[],CZ$4*3-1,MATCH(TEXT($B14,0),DataInput[#Headers],0))*(INDEX(DataInput[],CZ$4*3,MATCH(TEXT($B14,0),DataInput[#Headers],0)))^2*PI()/6))</f>
        <v>#N/A</v>
      </c>
      <c r="DA14" s="15" t="e">
        <f>IF(INDEX(MouseList[],MATCH(DA$2,MouseList[Mouse '#],0),MATCH(MouseList[[#Headers],[Exclude?]],MouseList[#Headers],0))=TRUE,"",IF(INDEX(DataInput[],DA$2*3-1,MATCH(TEXT($B14,0),DataInput[#Headers],0))="","",INDEX(DataInput[],DA$4*3-1,MATCH(TEXT($B14,0),DataInput[#Headers],0))*(INDEX(DataInput[],DA$4*3,MATCH(TEXT($B14,0),DataInput[#Headers],0)))^2*PI()/6))</f>
        <v>#N/A</v>
      </c>
      <c r="DB14" s="15" t="e">
        <f>IF(INDEX(MouseList[],MATCH(DB$2,MouseList[Mouse '#],0),MATCH(MouseList[[#Headers],[Exclude?]],MouseList[#Headers],0))=TRUE,"",IF(INDEX(DataInput[],DB$2*3-1,MATCH(TEXT($B14,0),DataInput[#Headers],0))="","",INDEX(DataInput[],DB$4*3-1,MATCH(TEXT($B14,0),DataInput[#Headers],0))*(INDEX(DataInput[],DB$4*3,MATCH(TEXT($B14,0),DataInput[#Headers],0)))^2*PI()/6))</f>
        <v>#N/A</v>
      </c>
      <c r="DC14" s="15" t="e">
        <f>IF(INDEX(MouseList[],MATCH(DC$2,MouseList[Mouse '#],0),MATCH(MouseList[[#Headers],[Exclude?]],MouseList[#Headers],0))=TRUE,"",IF(INDEX(DataInput[],DC$2*3-1,MATCH(TEXT($B14,0),DataInput[#Headers],0))="","",INDEX(DataInput[],DC$4*3-1,MATCH(TEXT($B14,0),DataInput[#Headers],0))*(INDEX(DataInput[],DC$4*3,MATCH(TEXT($B14,0),DataInput[#Headers],0)))^2*PI()/6))</f>
        <v>#N/A</v>
      </c>
      <c r="DD14" s="15" t="e">
        <f>IF(INDEX(MouseList[],MATCH(DD$2,MouseList[Mouse '#],0),MATCH(MouseList[[#Headers],[Exclude?]],MouseList[#Headers],0))=TRUE,"",IF(INDEX(DataInput[],DD$2*3-1,MATCH(TEXT($B14,0),DataInput[#Headers],0))="","",INDEX(DataInput[],DD$4*3-1,MATCH(TEXT($B14,0),DataInput[#Headers],0))*(INDEX(DataInput[],DD$4*3,MATCH(TEXT($B14,0),DataInput[#Headers],0)))^2*PI()/6))</f>
        <v>#N/A</v>
      </c>
      <c r="DE14" s="15" t="e">
        <f>IF(INDEX(MouseList[],MATCH(DE$2,MouseList[Mouse '#],0),MATCH(MouseList[[#Headers],[Exclude?]],MouseList[#Headers],0))=TRUE,"",IF(INDEX(DataInput[],DE$2*3-1,MATCH(TEXT($B14,0),DataInput[#Headers],0))="","",INDEX(DataInput[],DE$4*3-1,MATCH(TEXT($B14,0),DataInput[#Headers],0))*(INDEX(DataInput[],DE$4*3,MATCH(TEXT($B14,0),DataInput[#Headers],0)))^2*PI()/6))</f>
        <v>#N/A</v>
      </c>
      <c r="DF14" s="15" t="e">
        <f>IF(INDEX(MouseList[],MATCH(DF$2,MouseList[Mouse '#],0),MATCH(MouseList[[#Headers],[Exclude?]],MouseList[#Headers],0))=TRUE,"",IF(INDEX(DataInput[],DF$2*3-1,MATCH(TEXT($B14,0),DataInput[#Headers],0))="","",INDEX(DataInput[],DF$4*3-1,MATCH(TEXT($B14,0),DataInput[#Headers],0))*(INDEX(DataInput[],DF$4*3,MATCH(TEXT($B14,0),DataInput[#Headers],0)))^2*PI()/6))</f>
        <v>#N/A</v>
      </c>
      <c r="DG14" s="15" t="e">
        <f>IF(INDEX(MouseList[],MATCH(DG$2,MouseList[Mouse '#],0),MATCH(MouseList[[#Headers],[Exclude?]],MouseList[#Headers],0))=TRUE,"",IF(INDEX(DataInput[],DG$2*3-1,MATCH(TEXT($B14,0),DataInput[#Headers],0))="","",INDEX(DataInput[],DG$4*3-1,MATCH(TEXT($B14,0),DataInput[#Headers],0))*(INDEX(DataInput[],DG$4*3,MATCH(TEXT($B14,0),DataInput[#Headers],0)))^2*PI()/6))</f>
        <v>#N/A</v>
      </c>
      <c r="DH14" s="15" t="e">
        <f>IF(INDEX(MouseList[],MATCH(DH$2,MouseList[Mouse '#],0),MATCH(MouseList[[#Headers],[Exclude?]],MouseList[#Headers],0))=TRUE,"",IF(INDEX(DataInput[],DH$2*3-1,MATCH(TEXT($B14,0),DataInput[#Headers],0))="","",INDEX(DataInput[],DH$4*3-1,MATCH(TEXT($B14,0),DataInput[#Headers],0))*(INDEX(DataInput[],DH$4*3,MATCH(TEXT($B14,0),DataInput[#Headers],0)))^2*PI()/6))</f>
        <v>#N/A</v>
      </c>
      <c r="DI14" s="15" t="e">
        <f>IF(INDEX(MouseList[],MATCH(DI$2,MouseList[Mouse '#],0),MATCH(MouseList[[#Headers],[Exclude?]],MouseList[#Headers],0))=TRUE,"",IF(INDEX(DataInput[],DI$2*3-1,MATCH(TEXT($B14,0),DataInput[#Headers],0))="","",INDEX(DataInput[],DI$4*3-1,MATCH(TEXT($B14,0),DataInput[#Headers],0))*(INDEX(DataInput[],DI$4*3,MATCH(TEXT($B14,0),DataInput[#Headers],0)))^2*PI()/6))</f>
        <v>#N/A</v>
      </c>
      <c r="DJ14" s="15" t="e">
        <f>IF(INDEX(MouseList[],MATCH(DJ$2,MouseList[Mouse '#],0),MATCH(MouseList[[#Headers],[Exclude?]],MouseList[#Headers],0))=TRUE,"",IF(INDEX(DataInput[],DJ$2*3-1,MATCH(TEXT($B14,0),DataInput[#Headers],0))="","",INDEX(DataInput[],DJ$4*3-1,MATCH(TEXT($B14,0),DataInput[#Headers],0))*(INDEX(DataInput[],DJ$4*3,MATCH(TEXT($B14,0),DataInput[#Headers],0)))^2*PI()/6))</f>
        <v>#N/A</v>
      </c>
      <c r="DK14" s="15" t="e">
        <f>IF(INDEX(MouseList[],MATCH(DK$2,MouseList[Mouse '#],0),MATCH(MouseList[[#Headers],[Exclude?]],MouseList[#Headers],0))=TRUE,"",IF(INDEX(DataInput[],DK$2*3-1,MATCH(TEXT($B14,0),DataInput[#Headers],0))="","",INDEX(DataInput[],DK$4*3-1,MATCH(TEXT($B14,0),DataInput[#Headers],0))*(INDEX(DataInput[],DK$4*3,MATCH(TEXT($B14,0),DataInput[#Headers],0)))^2*PI()/6))</f>
        <v>#N/A</v>
      </c>
      <c r="DL14" s="15" t="e">
        <f>IF(INDEX(MouseList[],MATCH(DL$2,MouseList[Mouse '#],0),MATCH(MouseList[[#Headers],[Exclude?]],MouseList[#Headers],0))=TRUE,"",IF(INDEX(DataInput[],DL$2*3-1,MATCH(TEXT($B14,0),DataInput[#Headers],0))="","",INDEX(DataInput[],DL$4*3-1,MATCH(TEXT($B14,0),DataInput[#Headers],0))*(INDEX(DataInput[],DL$4*3,MATCH(TEXT($B14,0),DataInput[#Headers],0)))^2*PI()/6))</f>
        <v>#N/A</v>
      </c>
      <c r="DM14" s="15" t="e">
        <f>IF(INDEX(MouseList[],MATCH(DM$2,MouseList[Mouse '#],0),MATCH(MouseList[[#Headers],[Exclude?]],MouseList[#Headers],0))=TRUE,"",IF(INDEX(DataInput[],DM$2*3-1,MATCH(TEXT($B14,0),DataInput[#Headers],0))="","",INDEX(DataInput[],DM$4*3-1,MATCH(TEXT($B14,0),DataInput[#Headers],0))*(INDEX(DataInput[],DM$4*3,MATCH(TEXT($B14,0),DataInput[#Headers],0)))^2*PI()/6))</f>
        <v>#N/A</v>
      </c>
      <c r="DN14" s="15" t="e">
        <f>IF(INDEX(MouseList[],MATCH(DN$2,MouseList[Mouse '#],0),MATCH(MouseList[[#Headers],[Exclude?]],MouseList[#Headers],0))=TRUE,"",IF(INDEX(DataInput[],DN$2*3-1,MATCH(TEXT($B14,0),DataInput[#Headers],0))="","",INDEX(DataInput[],DN$4*3-1,MATCH(TEXT($B14,0),DataInput[#Headers],0))*(INDEX(DataInput[],DN$4*3,MATCH(TEXT($B14,0),DataInput[#Headers],0)))^2*PI()/6))</f>
        <v>#N/A</v>
      </c>
      <c r="DO14" s="15" t="e">
        <f>IF(INDEX(MouseList[],MATCH(DO$2,MouseList[Mouse '#],0),MATCH(MouseList[[#Headers],[Exclude?]],MouseList[#Headers],0))=TRUE,"",IF(INDEX(DataInput[],DO$2*3-1,MATCH(TEXT($B14,0),DataInput[#Headers],0))="","",INDEX(DataInput[],DO$4*3-1,MATCH(TEXT($B14,0),DataInput[#Headers],0))*(INDEX(DataInput[],DO$4*3,MATCH(TEXT($B14,0),DataInput[#Headers],0)))^2*PI()/6))</f>
        <v>#N/A</v>
      </c>
      <c r="DP14" s="15" t="e">
        <f>IF(INDEX(MouseList[],MATCH(DP$2,MouseList[Mouse '#],0),MATCH(MouseList[[#Headers],[Exclude?]],MouseList[#Headers],0))=TRUE,"",IF(INDEX(DataInput[],DP$2*3-1,MATCH(TEXT($B14,0),DataInput[#Headers],0))="","",INDEX(DataInput[],DP$4*3-1,MATCH(TEXT($B14,0),DataInput[#Headers],0))*(INDEX(DataInput[],DP$4*3,MATCH(TEXT($B14,0),DataInput[#Headers],0)))^2*PI()/6))</f>
        <v>#N/A</v>
      </c>
      <c r="DQ14" s="15" t="e">
        <f>IF(INDEX(MouseList[],MATCH(DQ$2,MouseList[Mouse '#],0),MATCH(MouseList[[#Headers],[Exclude?]],MouseList[#Headers],0))=TRUE,"",IF(INDEX(DataInput[],DQ$2*3-1,MATCH(TEXT($B14,0),DataInput[#Headers],0))="","",INDEX(DataInput[],DQ$4*3-1,MATCH(TEXT($B14,0),DataInput[#Headers],0))*(INDEX(DataInput[],DQ$4*3,MATCH(TEXT($B14,0),DataInput[#Headers],0)))^2*PI()/6))</f>
        <v>#N/A</v>
      </c>
      <c r="DR14" s="15" t="e">
        <f>IF(INDEX(MouseList[],MATCH(DR$2,MouseList[Mouse '#],0),MATCH(MouseList[[#Headers],[Exclude?]],MouseList[#Headers],0))=TRUE,"",IF(INDEX(DataInput[],DR$2*3-1,MATCH(TEXT($B14,0),DataInput[#Headers],0))="","",INDEX(DataInput[],DR$4*3-1,MATCH(TEXT($B14,0),DataInput[#Headers],0))*(INDEX(DataInput[],DR$4*3,MATCH(TEXT($B14,0),DataInput[#Headers],0)))^2*PI()/6))</f>
        <v>#N/A</v>
      </c>
      <c r="DS14" s="15" t="e">
        <f>IF(INDEX(MouseList[],MATCH(DS$2,MouseList[Mouse '#],0),MATCH(MouseList[[#Headers],[Exclude?]],MouseList[#Headers],0))=TRUE,"",IF(INDEX(DataInput[],DS$2*3-1,MATCH(TEXT($B14,0),DataInput[#Headers],0))="","",INDEX(DataInput[],DS$4*3-1,MATCH(TEXT($B14,0),DataInput[#Headers],0))*(INDEX(DataInput[],DS$4*3,MATCH(TEXT($B14,0),DataInput[#Headers],0)))^2*PI()/6))</f>
        <v>#N/A</v>
      </c>
      <c r="DU14" s="14">
        <v>10</v>
      </c>
      <c r="DV14" s="14" t="str">
        <f>IFERROR(INDEX(MouseList[],MATCH(TV_after_Tx[[#This Row],[Sort '#]],MouseList[Sort '#],0),MATCH(TV_after_Tx[[#Headers],[Group]],MouseList[#Headers],0)),"")</f>
        <v/>
      </c>
      <c r="DW14" s="14" t="str">
        <f>IFERROR(INDEX(MouseList[],MATCH(TV_after_Tx[[#This Row],[Sort '#]],MouseList[Sort '#],0),MATCH(MouseList[[#Headers],[Mouse '#]],MouseList[#Headers],0)),"")</f>
        <v/>
      </c>
      <c r="DX14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14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14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14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14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14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14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14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14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14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14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14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14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14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14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14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14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14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14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14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14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14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14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14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14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14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14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14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14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14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14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14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14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14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14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14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14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14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14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14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14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14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14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14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14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14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15" spans="1:173">
      <c r="A15" s="227" t="s">
        <v>282</v>
      </c>
      <c r="B15" s="14">
        <v>10</v>
      </c>
      <c r="C15" s="14">
        <f>INDEX('Data Input'!$J$1:$BF$3,2,MATCH(TEXT(TV[[#This Row],[Day '#]],0),DataInput[[#Headers],[Date of death]:[Necropsy]],0))</f>
        <v>24</v>
      </c>
      <c r="D15" s="15">
        <f>IF(INDEX(MouseList[],MATCH(D$2,MouseList[Mouse '#],0),MATCH(MouseList[[#Headers],[Exclude?]],MouseList[#Headers],0))=TRUE,"",IF(INDEX(DataInput[],D$2*3-1,MATCH(TEXT($B15,0),DataInput[#Headers],0))="","",INDEX(DataInput[],D$4*3-1,MATCH(TEXT($B15,0),DataInput[#Headers],0))*(INDEX(DataInput[],D$4*3,MATCH(TEXT($B15,0),DataInput[#Headers],0)))^2*PI()/6))</f>
        <v>74.172478952479437</v>
      </c>
      <c r="E15" s="15">
        <f>IF(INDEX(MouseList[],MATCH(E$2,MouseList[Mouse '#],0),MATCH(MouseList[[#Headers],[Exclude?]],MouseList[#Headers],0))=TRUE,"",IF(INDEX(DataInput[],E$2*3-1,MATCH(TEXT($B15,0),DataInput[#Headers],0))="","",INDEX(DataInput[],E$4*3-1,MATCH(TEXT($B15,0),DataInput[#Headers],0))*(INDEX(DataInput[],E$4*3,MATCH(TEXT($B15,0),DataInput[#Headers],0)))^2*PI()/6))</f>
        <v>19.464763015316962</v>
      </c>
      <c r="F15" s="15">
        <f>IF(INDEX(MouseList[],MATCH(F$2,MouseList[Mouse '#],0),MATCH(MouseList[[#Headers],[Exclude?]],MouseList[#Headers],0))=TRUE,"",IF(INDEX(DataInput[],F$2*3-1,MATCH(TEXT($B15,0),DataInput[#Headers],0))="","",INDEX(DataInput[],F$4*3-1,MATCH(TEXT($B15,0),DataInput[#Headers],0))*(INDEX(DataInput[],F$4*3,MATCH(TEXT($B15,0),DataInput[#Headers],0)))^2*PI()/6))</f>
        <v>6.261980603965406</v>
      </c>
      <c r="G15" s="15">
        <f>IF(INDEX(MouseList[],MATCH(G$2,MouseList[Mouse '#],0),MATCH(MouseList[[#Headers],[Exclude?]],MouseList[#Headers],0))=TRUE,"",IF(INDEX(DataInput[],G$2*3-1,MATCH(TEXT($B15,0),DataInput[#Headers],0))="","",INDEX(DataInput[],G$4*3-1,MATCH(TEXT($B15,0),DataInput[#Headers],0))*(INDEX(DataInput[],G$4*3,MATCH(TEXT($B15,0),DataInput[#Headers],0)))^2*PI()/6))</f>
        <v>39.53038389996685</v>
      </c>
      <c r="H15" s="15">
        <f>IF(INDEX(MouseList[],MATCH(H$2,MouseList[Mouse '#],0),MATCH(MouseList[[#Headers],[Exclude?]],MouseList[#Headers],0))=TRUE,"",IF(INDEX(DataInput[],H$2*3-1,MATCH(TEXT($B15,0),DataInput[#Headers],0))="","",INDEX(DataInput[],H$4*3-1,MATCH(TEXT($B15,0),DataInput[#Headers],0))*(INDEX(DataInput[],H$4*3,MATCH(TEXT($B15,0),DataInput[#Headers],0)))^2*PI()/6))</f>
        <v>30.40398289026237</v>
      </c>
      <c r="I15" s="15">
        <f>IF(INDEX(MouseList[],MATCH(I$2,MouseList[Mouse '#],0),MATCH(MouseList[[#Headers],[Exclude?]],MouseList[#Headers],0))=TRUE,"",IF(INDEX(DataInput[],I$2*3-1,MATCH(TEXT($B15,0),DataInput[#Headers],0))="","",INDEX(DataInput[],I$4*3-1,MATCH(TEXT($B15,0),DataInput[#Headers],0))*(INDEX(DataInput[],I$4*3,MATCH(TEXT($B15,0),DataInput[#Headers],0)))^2*PI()/6))</f>
        <v>27.937958844499295</v>
      </c>
      <c r="J15" s="15">
        <f>IF(INDEX(MouseList[],MATCH(J$2,MouseList[Mouse '#],0),MATCH(MouseList[[#Headers],[Exclude?]],MouseList[#Headers],0))=TRUE,"",IF(INDEX(DataInput[],J$2*3-1,MATCH(TEXT($B15,0),DataInput[#Headers],0))="","",INDEX(DataInput[],J$4*3-1,MATCH(TEXT($B15,0),DataInput[#Headers],0))*(INDEX(DataInput[],J$4*3,MATCH(TEXT($B15,0),DataInput[#Headers],0)))^2*PI()/6))</f>
        <v>1.4339569283849347</v>
      </c>
      <c r="K15" s="15">
        <f>IF(INDEX(MouseList[],MATCH(K$2,MouseList[Mouse '#],0),MATCH(MouseList[[#Headers],[Exclude?]],MouseList[#Headers],0))=TRUE,"",IF(INDEX(DataInput[],K$2*3-1,MATCH(TEXT($B15,0),DataInput[#Headers],0))="","",INDEX(DataInput[],K$4*3-1,MATCH(TEXT($B15,0),DataInput[#Headers],0))*(INDEX(DataInput[],K$4*3,MATCH(TEXT($B15,0),DataInput[#Headers],0)))^2*PI()/6))</f>
        <v>27.234781920432827</v>
      </c>
      <c r="L15" s="15">
        <f>IF(INDEX(MouseList[],MATCH(L$2,MouseList[Mouse '#],0),MATCH(MouseList[[#Headers],[Exclude?]],MouseList[#Headers],0))=TRUE,"",IF(INDEX(DataInput[],L$2*3-1,MATCH(TEXT($B15,0),DataInput[#Headers],0))="","",INDEX(DataInput[],L$4*3-1,MATCH(TEXT($B15,0),DataInput[#Headers],0))*(INDEX(DataInput[],L$4*3,MATCH(TEXT($B15,0),DataInput[#Headers],0)))^2*PI()/6))</f>
        <v>26.045490133514363</v>
      </c>
      <c r="M15" s="15" t="str">
        <f>IF(INDEX(MouseList[],MATCH(M$2,MouseList[Mouse '#],0),MATCH(MouseList[[#Headers],[Exclude?]],MouseList[#Headers],0))=TRUE,"",IF(INDEX(DataInput[],M$2*3-1,MATCH(TEXT($B15,0),DataInput[#Headers],0))="","",INDEX(DataInput[],M$4*3-1,MATCH(TEXT($B15,0),DataInput[#Headers],0))*(INDEX(DataInput[],M$4*3,MATCH(TEXT($B15,0),DataInput[#Headers],0)))^2*PI()/6))</f>
        <v/>
      </c>
      <c r="N15" s="15">
        <f>IF(INDEX(MouseList[],MATCH(N$2,MouseList[Mouse '#],0),MATCH(MouseList[[#Headers],[Exclude?]],MouseList[#Headers],0))=TRUE,"",IF(INDEX(DataInput[],N$2*3-1,MATCH(TEXT($B15,0),DataInput[#Headers],0))="","",INDEX(DataInput[],N$4*3-1,MATCH(TEXT($B15,0),DataInput[#Headers],0))*(INDEX(DataInput[],N$4*3,MATCH(TEXT($B15,0),DataInput[#Headers],0)))^2*PI()/6))</f>
        <v>7.7157075749193824</v>
      </c>
      <c r="O15" s="15">
        <f>IF(INDEX(MouseList[],MATCH(O$2,MouseList[Mouse '#],0),MATCH(MouseList[[#Headers],[Exclude?]],MouseList[#Headers],0))=TRUE,"",IF(INDEX(DataInput[],O$2*3-1,MATCH(TEXT($B15,0),DataInput[#Headers],0))="","",INDEX(DataInput[],O$4*3-1,MATCH(TEXT($B15,0),DataInput[#Headers],0))*(INDEX(DataInput[],O$4*3,MATCH(TEXT($B15,0),DataInput[#Headers],0)))^2*PI()/6))</f>
        <v>11.981913429474305</v>
      </c>
      <c r="P15" s="15">
        <f>IF(INDEX(MouseList[],MATCH(P$2,MouseList[Mouse '#],0),MATCH(MouseList[[#Headers],[Exclude?]],MouseList[#Headers],0))=TRUE,"",IF(INDEX(DataInput[],P$2*3-1,MATCH(TEXT($B15,0),DataInput[#Headers],0))="","",INDEX(DataInput[],P$4*3-1,MATCH(TEXT($B15,0),DataInput[#Headers],0))*(INDEX(DataInput[],P$4*3,MATCH(TEXT($B15,0),DataInput[#Headers],0)))^2*PI()/6))</f>
        <v>20.034788770748786</v>
      </c>
      <c r="Q15" s="15">
        <f>IF(INDEX(MouseList[],MATCH(Q$2,MouseList[Mouse '#],0),MATCH(MouseList[[#Headers],[Exclude?]],MouseList[#Headers],0))=TRUE,"",IF(INDEX(DataInput[],Q$2*3-1,MATCH(TEXT($B15,0),DataInput[#Headers],0))="","",INDEX(DataInput[],Q$4*3-1,MATCH(TEXT($B15,0),DataInput[#Headers],0))*(INDEX(DataInput[],Q$4*3,MATCH(TEXT($B15,0),DataInput[#Headers],0)))^2*PI()/6))</f>
        <v>16.035158572024017</v>
      </c>
      <c r="R15" s="15">
        <f>IF(INDEX(MouseList[],MATCH(R$2,MouseList[Mouse '#],0),MATCH(MouseList[[#Headers],[Exclude?]],MouseList[#Headers],0))=TRUE,"",IF(INDEX(DataInput[],R$2*3-1,MATCH(TEXT($B15,0),DataInput[#Headers],0))="","",INDEX(DataInput[],R$4*3-1,MATCH(TEXT($B15,0),DataInput[#Headers],0))*(INDEX(DataInput[],R$4*3,MATCH(TEXT($B15,0),DataInput[#Headers],0)))^2*PI()/6))</f>
        <v>32.085883735646568</v>
      </c>
      <c r="S15" s="15">
        <f>IF(INDEX(MouseList[],MATCH(S$2,MouseList[Mouse '#],0),MATCH(MouseList[[#Headers],[Exclude?]],MouseList[#Headers],0))=TRUE,"",IF(INDEX(DataInput[],S$2*3-1,MATCH(TEXT($B15,0),DataInput[#Headers],0))="","",INDEX(DataInput[],S$4*3-1,MATCH(TEXT($B15,0),DataInput[#Headers],0))*(INDEX(DataInput[],S$4*3,MATCH(TEXT($B15,0),DataInput[#Headers],0)))^2*PI()/6))</f>
        <v>46.383033141092035</v>
      </c>
      <c r="T15" s="15">
        <f>IF(INDEX(MouseList[],MATCH(T$2,MouseList[Mouse '#],0),MATCH(MouseList[[#Headers],[Exclude?]],MouseList[#Headers],0))=TRUE,"",IF(INDEX(DataInput[],T$2*3-1,MATCH(TEXT($B15,0),DataInput[#Headers],0))="","",INDEX(DataInput[],T$4*3-1,MATCH(TEXT($B15,0),DataInput[#Headers],0))*(INDEX(DataInput[],T$4*3,MATCH(TEXT($B15,0),DataInput[#Headers],0)))^2*PI()/6))</f>
        <v>11.692772237212191</v>
      </c>
      <c r="U15" s="15">
        <f>IF(INDEX(MouseList[],MATCH(U$2,MouseList[Mouse '#],0),MATCH(MouseList[[#Headers],[Exclude?]],MouseList[#Headers],0))=TRUE,"",IF(INDEX(DataInput[],U$2*3-1,MATCH(TEXT($B15,0),DataInput[#Headers],0))="","",INDEX(DataInput[],U$4*3-1,MATCH(TEXT($B15,0),DataInput[#Headers],0))*(INDEX(DataInput[],U$4*3,MATCH(TEXT($B15,0),DataInput[#Headers],0)))^2*PI()/6))</f>
        <v>24.872969215378316</v>
      </c>
      <c r="V15" s="15">
        <f>IF(INDEX(MouseList[],MATCH(V$2,MouseList[Mouse '#],0),MATCH(MouseList[[#Headers],[Exclude?]],MouseList[#Headers],0))=TRUE,"",IF(INDEX(DataInput[],V$2*3-1,MATCH(TEXT($B15,0),DataInput[#Headers],0))="","",INDEX(DataInput[],V$4*3-1,MATCH(TEXT($B15,0),DataInput[#Headers],0))*(INDEX(DataInput[],V$4*3,MATCH(TEXT($B15,0),DataInput[#Headers],0)))^2*PI()/6))</f>
        <v>33.653578263294811</v>
      </c>
      <c r="W15" s="15">
        <f>IF(INDEX(MouseList[],MATCH(W$2,MouseList[Mouse '#],0),MATCH(MouseList[[#Headers],[Exclude?]],MouseList[#Headers],0))=TRUE,"",IF(INDEX(DataInput[],W$2*3-1,MATCH(TEXT($B15,0),DataInput[#Headers],0))="","",INDEX(DataInput[],W$4*3-1,MATCH(TEXT($B15,0),DataInput[#Headers],0))*(INDEX(DataInput[],W$4*3,MATCH(TEXT($B15,0),DataInput[#Headers],0)))^2*PI()/6))</f>
        <v>27.480220940889637</v>
      </c>
      <c r="X15" s="15">
        <f>IF(INDEX(MouseList[],MATCH(X$2,MouseList[Mouse '#],0),MATCH(MouseList[[#Headers],[Exclude?]],MouseList[#Headers],0))=TRUE,"",IF(INDEX(DataInput[],X$2*3-1,MATCH(TEXT($B15,0),DataInput[#Headers],0))="","",INDEX(DataInput[],X$4*3-1,MATCH(TEXT($B15,0),DataInput[#Headers],0))*(INDEX(DataInput[],X$4*3,MATCH(TEXT($B15,0),DataInput[#Headers],0)))^2*PI()/6))</f>
        <v>16.438324916845726</v>
      </c>
      <c r="Y15" s="15">
        <f>IF(INDEX(MouseList[],MATCH(Y$2,MouseList[Mouse '#],0),MATCH(MouseList[[#Headers],[Exclude?]],MouseList[#Headers],0))=TRUE,"",IF(INDEX(DataInput[],Y$2*3-1,MATCH(TEXT($B15,0),DataInput[#Headers],0))="","",INDEX(DataInput[],Y$4*3-1,MATCH(TEXT($B15,0),DataInput[#Headers],0))*(INDEX(DataInput[],Y$4*3,MATCH(TEXT($B15,0),DataInput[#Headers],0)))^2*PI()/6))</f>
        <v>31.649094495449816</v>
      </c>
      <c r="Z15" s="15">
        <f>IF(INDEX(MouseList[],MATCH(Z$2,MouseList[Mouse '#],0),MATCH(MouseList[[#Headers],[Exclude?]],MouseList[#Headers],0))=TRUE,"",IF(INDEX(DataInput[],Z$2*3-1,MATCH(TEXT($B15,0),DataInput[#Headers],0))="","",INDEX(DataInput[],Z$4*3-1,MATCH(TEXT($B15,0),DataInput[#Headers],0))*(INDEX(DataInput[],Z$4*3,MATCH(TEXT($B15,0),DataInput[#Headers],0)))^2*PI()/6))</f>
        <v>15.72754167336614</v>
      </c>
      <c r="AA15" s="15">
        <f>IF(INDEX(MouseList[],MATCH(AA$2,MouseList[Mouse '#],0),MATCH(MouseList[[#Headers],[Exclude?]],MouseList[#Headers],0))=TRUE,"",IF(INDEX(DataInput[],AA$2*3-1,MATCH(TEXT($B15,0),DataInput[#Headers],0))="","",INDEX(DataInput[],AA$4*3-1,MATCH(TEXT($B15,0),DataInput[#Headers],0))*(INDEX(DataInput[],AA$4*3,MATCH(TEXT($B15,0),DataInput[#Headers],0)))^2*PI()/6))</f>
        <v>24.09767441395481</v>
      </c>
      <c r="AB15" s="15">
        <f>IF(INDEX(MouseList[],MATCH(AB$2,MouseList[Mouse '#],0),MATCH(MouseList[[#Headers],[Exclude?]],MouseList[#Headers],0))=TRUE,"",IF(INDEX(DataInput[],AB$2*3-1,MATCH(TEXT($B15,0),DataInput[#Headers],0))="","",INDEX(DataInput[],AB$4*3-1,MATCH(TEXT($B15,0),DataInput[#Headers],0))*(INDEX(DataInput[],AB$4*3,MATCH(TEXT($B15,0),DataInput[#Headers],0)))^2*PI()/6))</f>
        <v>14.760944823290041</v>
      </c>
      <c r="AC15" s="15">
        <f>IF(INDEX(MouseList[],MATCH(AC$2,MouseList[Mouse '#],0),MATCH(MouseList[[#Headers],[Exclude?]],MouseList[#Headers],0))=TRUE,"",IF(INDEX(DataInput[],AC$2*3-1,MATCH(TEXT($B15,0),DataInput[#Headers],0))="","",INDEX(DataInput[],AC$4*3-1,MATCH(TEXT($B15,0),DataInput[#Headers],0))*(INDEX(DataInput[],AC$4*3,MATCH(TEXT($B15,0),DataInput[#Headers],0)))^2*PI()/6))</f>
        <v>29.648324090121349</v>
      </c>
      <c r="AD15" s="15">
        <f>IF(INDEX(MouseList[],MATCH(AD$2,MouseList[Mouse '#],0),MATCH(MouseList[[#Headers],[Exclude?]],MouseList[#Headers],0))=TRUE,"",IF(INDEX(DataInput[],AD$2*3-1,MATCH(TEXT($B15,0),DataInput[#Headers],0))="","",INDEX(DataInput[],AD$4*3-1,MATCH(TEXT($B15,0),DataInput[#Headers],0))*(INDEX(DataInput[],AD$4*3,MATCH(TEXT($B15,0),DataInput[#Headers],0)))^2*PI()/6))</f>
        <v>13.931315653323923</v>
      </c>
      <c r="AE15" s="15">
        <f>IF(INDEX(MouseList[],MATCH(AE$2,MouseList[Mouse '#],0),MATCH(MouseList[[#Headers],[Exclude?]],MouseList[#Headers],0))=TRUE,"",IF(INDEX(DataInput[],AE$2*3-1,MATCH(TEXT($B15,0),DataInput[#Headers],0))="","",INDEX(DataInput[],AE$4*3-1,MATCH(TEXT($B15,0),DataInput[#Headers],0))*(INDEX(DataInput[],AE$4*3,MATCH(TEXT($B15,0),DataInput[#Headers],0)))^2*PI()/6))</f>
        <v>7.5996131599986256</v>
      </c>
      <c r="AF15" s="15">
        <f>IF(INDEX(MouseList[],MATCH(AF$2,MouseList[Mouse '#],0),MATCH(MouseList[[#Headers],[Exclude?]],MouseList[#Headers],0))=TRUE,"",IF(INDEX(DataInput[],AF$2*3-1,MATCH(TEXT($B15,0),DataInput[#Headers],0))="","",INDEX(DataInput[],AF$4*3-1,MATCH(TEXT($B15,0),DataInput[#Headers],0))*(INDEX(DataInput[],AF$4*3,MATCH(TEXT($B15,0),DataInput[#Headers],0)))^2*PI()/6))</f>
        <v>17.768362149040112</v>
      </c>
      <c r="AG15" s="15">
        <f>IF(INDEX(MouseList[],MATCH(AG$2,MouseList[Mouse '#],0),MATCH(MouseList[[#Headers],[Exclude?]],MouseList[#Headers],0))=TRUE,"",IF(INDEX(DataInput[],AG$2*3-1,MATCH(TEXT($B15,0),DataInput[#Headers],0))="","",INDEX(DataInput[],AG$4*3-1,MATCH(TEXT($B15,0),DataInput[#Headers],0))*(INDEX(DataInput[],AG$4*3,MATCH(TEXT($B15,0),DataInput[#Headers],0)))^2*PI()/6))</f>
        <v>9.787122974249117</v>
      </c>
      <c r="AH15" s="15">
        <f>IF(INDEX(MouseList[],MATCH(AH$2,MouseList[Mouse '#],0),MATCH(MouseList[[#Headers],[Exclude?]],MouseList[#Headers],0))=TRUE,"",IF(INDEX(DataInput[],AH$2*3-1,MATCH(TEXT($B15,0),DataInput[#Headers],0))="","",INDEX(DataInput[],AH$4*3-1,MATCH(TEXT($B15,0),DataInput[#Headers],0))*(INDEX(DataInput[],AH$4*3,MATCH(TEXT($B15,0),DataInput[#Headers],0)))^2*PI()/6))</f>
        <v>26.431869377991617</v>
      </c>
      <c r="AI15" s="15">
        <f>IF(INDEX(MouseList[],MATCH(AI$2,MouseList[Mouse '#],0),MATCH(MouseList[[#Headers],[Exclude?]],MouseList[#Headers],0))=TRUE,"",IF(INDEX(DataInput[],AI$2*3-1,MATCH(TEXT($B15,0),DataInput[#Headers],0))="","",INDEX(DataInput[],AI$4*3-1,MATCH(TEXT($B15,0),DataInput[#Headers],0))*(INDEX(DataInput[],AI$4*3,MATCH(TEXT($B15,0),DataInput[#Headers],0)))^2*PI()/6))</f>
        <v>9.5810030802470916</v>
      </c>
      <c r="AJ15" s="15">
        <f>IF(INDEX(MouseList[],MATCH(AJ$2,MouseList[Mouse '#],0),MATCH(MouseList[[#Headers],[Exclude?]],MouseList[#Headers],0))=TRUE,"",IF(INDEX(DataInput[],AJ$2*3-1,MATCH(TEXT($B15,0),DataInput[#Headers],0))="","",INDEX(DataInput[],AJ$4*3-1,MATCH(TEXT($B15,0),DataInput[#Headers],0))*(INDEX(DataInput[],AJ$4*3,MATCH(TEXT($B15,0),DataInput[#Headers],0)))^2*PI()/6))</f>
        <v>35.837421315319801</v>
      </c>
      <c r="AK15" s="15">
        <f>IF(INDEX(MouseList[],MATCH(AK$2,MouseList[Mouse '#],0),MATCH(MouseList[[#Headers],[Exclude?]],MouseList[#Headers],0))=TRUE,"",IF(INDEX(DataInput[],AK$2*3-1,MATCH(TEXT($B15,0),DataInput[#Headers],0))="","",INDEX(DataInput[],AK$4*3-1,MATCH(TEXT($B15,0),DataInput[#Headers],0))*(INDEX(DataInput[],AK$4*3,MATCH(TEXT($B15,0),DataInput[#Headers],0)))^2*PI()/6))</f>
        <v>23.832789982169839</v>
      </c>
      <c r="AL15" s="15">
        <f>IF(INDEX(MouseList[],MATCH(AL$2,MouseList[Mouse '#],0),MATCH(MouseList[[#Headers],[Exclude?]],MouseList[#Headers],0))=TRUE,"",IF(INDEX(DataInput[],AL$2*3-1,MATCH(TEXT($B15,0),DataInput[#Headers],0))="","",INDEX(DataInput[],AL$4*3-1,MATCH(TEXT($B15,0),DataInput[#Headers],0))*(INDEX(DataInput[],AL$4*3,MATCH(TEXT($B15,0),DataInput[#Headers],0)))^2*PI()/6))</f>
        <v>13.126791473851421</v>
      </c>
      <c r="AM15" s="15">
        <f>IF(INDEX(MouseList[],MATCH(AM$2,MouseList[Mouse '#],0),MATCH(MouseList[[#Headers],[Exclude?]],MouseList[#Headers],0))=TRUE,"",IF(INDEX(DataInput[],AM$2*3-1,MATCH(TEXT($B15,0),DataInput[#Headers],0))="","",INDEX(DataInput[],AM$4*3-1,MATCH(TEXT($B15,0),DataInput[#Headers],0))*(INDEX(DataInput[],AM$4*3,MATCH(TEXT($B15,0),DataInput[#Headers],0)))^2*PI()/6))</f>
        <v>22.361764878466417</v>
      </c>
      <c r="AN15" s="15">
        <f>IF(INDEX(MouseList[],MATCH(AN$2,MouseList[Mouse '#],0),MATCH(MouseList[[#Headers],[Exclude?]],MouseList[#Headers],0))=TRUE,"",IF(INDEX(DataInput[],AN$2*3-1,MATCH(TEXT($B15,0),DataInput[#Headers],0))="","",INDEX(DataInput[],AN$4*3-1,MATCH(TEXT($B15,0),DataInput[#Headers],0))*(INDEX(DataInput[],AN$4*3,MATCH(TEXT($B15,0),DataInput[#Headers],0)))^2*PI()/6))</f>
        <v>30.840110301606767</v>
      </c>
      <c r="AO15" s="15" t="e">
        <f>IF(INDEX(MouseList[],MATCH(AO$2,MouseList[Mouse '#],0),MATCH(MouseList[[#Headers],[Exclude?]],MouseList[#Headers],0))=TRUE,"",IF(INDEX(DataInput[],AO$2*3-1,MATCH(TEXT($B15,0),DataInput[#Headers],0))="","",INDEX(DataInput[],AO$4*3-1,MATCH(TEXT($B15,0),DataInput[#Headers],0))*(INDEX(DataInput[],AO$4*3,MATCH(TEXT($B15,0),DataInput[#Headers],0)))^2*PI()/6))</f>
        <v>#VALUE!</v>
      </c>
      <c r="AP15" s="15">
        <f>IF(INDEX(MouseList[],MATCH(AP$2,MouseList[Mouse '#],0),MATCH(MouseList[[#Headers],[Exclude?]],MouseList[#Headers],0))=TRUE,"",IF(INDEX(DataInput[],AP$2*3-1,MATCH(TEXT($B15,0),DataInput[#Headers],0))="","",INDEX(DataInput[],AP$4*3-1,MATCH(TEXT($B15,0),DataInput[#Headers],0))*(INDEX(DataInput[],AP$4*3,MATCH(TEXT($B15,0),DataInput[#Headers],0)))^2*PI()/6))</f>
        <v>19.709636549096121</v>
      </c>
      <c r="AQ15" s="15">
        <f>IF(INDEX(MouseList[],MATCH(AQ$2,MouseList[Mouse '#],0),MATCH(MouseList[[#Headers],[Exclude?]],MouseList[#Headers],0))=TRUE,"",IF(INDEX(DataInput[],AQ$2*3-1,MATCH(TEXT($B15,0),DataInput[#Headers],0))="","",INDEX(DataInput[],AQ$4*3-1,MATCH(TEXT($B15,0),DataInput[#Headers],0))*(INDEX(DataInput[],AQ$4*3,MATCH(TEXT($B15,0),DataInput[#Headers],0)))^2*PI()/6))</f>
        <v>29.104067772029378</v>
      </c>
      <c r="AR15" s="15">
        <f>IF(INDEX(MouseList[],MATCH(AR$2,MouseList[Mouse '#],0),MATCH(MouseList[[#Headers],[Exclude?]],MouseList[#Headers],0))=TRUE,"",IF(INDEX(DataInput[],AR$2*3-1,MATCH(TEXT($B15,0),DataInput[#Headers],0))="","",INDEX(DataInput[],AR$4*3-1,MATCH(TEXT($B15,0),DataInput[#Headers],0))*(INDEX(DataInput[],AR$4*3,MATCH(TEXT($B15,0),DataInput[#Headers],0)))^2*PI()/6))</f>
        <v>25.89535970378461</v>
      </c>
      <c r="AS15" s="15">
        <f>IF(INDEX(MouseList[],MATCH(AS$2,MouseList[Mouse '#],0),MATCH(MouseList[[#Headers],[Exclude?]],MouseList[#Headers],0))=TRUE,"",IF(INDEX(DataInput[],AS$2*3-1,MATCH(TEXT($B15,0),DataInput[#Headers],0))="","",INDEX(DataInput[],AS$4*3-1,MATCH(TEXT($B15,0),DataInput[#Headers],0))*(INDEX(DataInput[],AS$4*3,MATCH(TEXT($B15,0),DataInput[#Headers],0)))^2*PI()/6))</f>
        <v>31.907189945510378</v>
      </c>
      <c r="AT15" s="15" t="str">
        <f>IF(INDEX(MouseList[],MATCH(AT$2,MouseList[Mouse '#],0),MATCH(MouseList[[#Headers],[Exclude?]],MouseList[#Headers],0))=TRUE,"",IF(INDEX(DataInput[],AT$2*3-1,MATCH(TEXT($B15,0),DataInput[#Headers],0))="","",INDEX(DataInput[],AT$4*3-1,MATCH(TEXT($B15,0),DataInput[#Headers],0))*(INDEX(DataInput[],AT$4*3,MATCH(TEXT($B15,0),DataInput[#Headers],0)))^2*PI()/6))</f>
        <v/>
      </c>
      <c r="AU15" s="15">
        <f>IF(INDEX(MouseList[],MATCH(AU$2,MouseList[Mouse '#],0),MATCH(MouseList[[#Headers],[Exclude?]],MouseList[#Headers],0))=TRUE,"",IF(INDEX(DataInput[],AU$2*3-1,MATCH(TEXT($B15,0),DataInput[#Headers],0))="","",INDEX(DataInput[],AU$4*3-1,MATCH(TEXT($B15,0),DataInput[#Headers],0))*(INDEX(DataInput[],AU$4*3,MATCH(TEXT($B15,0),DataInput[#Headers],0)))^2*PI()/6))</f>
        <v>18.790037401518951</v>
      </c>
      <c r="AV15" s="15">
        <f>IF(INDEX(MouseList[],MATCH(AV$2,MouseList[Mouse '#],0),MATCH(MouseList[[#Headers],[Exclude?]],MouseList[#Headers],0))=TRUE,"",IF(INDEX(DataInput[],AV$2*3-1,MATCH(TEXT($B15,0),DataInput[#Headers],0))="","",INDEX(DataInput[],AV$4*3-1,MATCH(TEXT($B15,0),DataInput[#Headers],0))*(INDEX(DataInput[],AV$4*3,MATCH(TEXT($B15,0),DataInput[#Headers],0)))^2*PI()/6))</f>
        <v>26.299607280077936</v>
      </c>
      <c r="AW15" s="15">
        <f>IF(INDEX(MouseList[],MATCH(AW$2,MouseList[Mouse '#],0),MATCH(MouseList[[#Headers],[Exclude?]],MouseList[#Headers],0))=TRUE,"",IF(INDEX(DataInput[],AW$2*3-1,MATCH(TEXT($B15,0),DataInput[#Headers],0))="","",INDEX(DataInput[],AW$4*3-1,MATCH(TEXT($B15,0),DataInput[#Headers],0))*(INDEX(DataInput[],AW$4*3,MATCH(TEXT($B15,0),DataInput[#Headers],0)))^2*PI()/6))</f>
        <v>13.034241725072995</v>
      </c>
      <c r="AX15" s="15">
        <f>IF(INDEX(MouseList[],MATCH(AX$2,MouseList[Mouse '#],0),MATCH(MouseList[[#Headers],[Exclude?]],MouseList[#Headers],0))=TRUE,"",IF(INDEX(DataInput[],AX$2*3-1,MATCH(TEXT($B15,0),DataInput[#Headers],0))="","",INDEX(DataInput[],AX$4*3-1,MATCH(TEXT($B15,0),DataInput[#Headers],0))*(INDEX(DataInput[],AX$4*3,MATCH(TEXT($B15,0),DataInput[#Headers],0)))^2*PI()/6))</f>
        <v>27.044204008886883</v>
      </c>
      <c r="AY15" s="15">
        <f>IF(INDEX(MouseList[],MATCH(AY$2,MouseList[Mouse '#],0),MATCH(MouseList[[#Headers],[Exclude?]],MouseList[#Headers],0))=TRUE,"",IF(INDEX(DataInput[],AY$2*3-1,MATCH(TEXT($B15,0),DataInput[#Headers],0))="","",INDEX(DataInput[],AY$4*3-1,MATCH(TEXT($B15,0),DataInput[#Headers],0))*(INDEX(DataInput[],AY$4*3,MATCH(TEXT($B15,0),DataInput[#Headers],0)))^2*PI()/6))</f>
        <v>4.3185777748865961</v>
      </c>
      <c r="AZ15" s="15">
        <f>IF(INDEX(MouseList[],MATCH(AZ$2,MouseList[Mouse '#],0),MATCH(MouseList[[#Headers],[Exclude?]],MouseList[#Headers],0))=TRUE,"",IF(INDEX(DataInput[],AZ$2*3-1,MATCH(TEXT($B15,0),DataInput[#Headers],0))="","",INDEX(DataInput[],AZ$4*3-1,MATCH(TEXT($B15,0),DataInput[#Headers],0))*(INDEX(DataInput[],AZ$4*3,MATCH(TEXT($B15,0),DataInput[#Headers],0)))^2*PI()/6))</f>
        <v>12.336902403755667</v>
      </c>
      <c r="BA15" s="15">
        <f>IF(INDEX(MouseList[],MATCH(BA$2,MouseList[Mouse '#],0),MATCH(MouseList[[#Headers],[Exclude?]],MouseList[#Headers],0))=TRUE,"",IF(INDEX(DataInput[],BA$2*3-1,MATCH(TEXT($B15,0),DataInput[#Headers],0))="","",INDEX(DataInput[],BA$4*3-1,MATCH(TEXT($B15,0),DataInput[#Headers],0))*(INDEX(DataInput[],BA$4*3,MATCH(TEXT($B15,0),DataInput[#Headers],0)))^2*PI()/6))</f>
        <v>26.147199195674336</v>
      </c>
      <c r="BB15" s="15">
        <f>IF(INDEX(MouseList[],MATCH(BB$2,MouseList[Mouse '#],0),MATCH(MouseList[[#Headers],[Exclude?]],MouseList[#Headers],0))=TRUE,"",IF(INDEX(DataInput[],BB$2*3-1,MATCH(TEXT($B15,0),DataInput[#Headers],0))="","",INDEX(DataInput[],BB$4*3-1,MATCH(TEXT($B15,0),DataInput[#Headers],0))*(INDEX(DataInput[],BB$4*3,MATCH(TEXT($B15,0),DataInput[#Headers],0)))^2*PI()/6))</f>
        <v>12.100171354535838</v>
      </c>
      <c r="BC15" s="15" t="str">
        <f>IF(INDEX(MouseList[],MATCH(BC$2,MouseList[Mouse '#],0),MATCH(MouseList[[#Headers],[Exclude?]],MouseList[#Headers],0))=TRUE,"",IF(INDEX(DataInput[],BC$2*3-1,MATCH(TEXT($B15,0),DataInput[#Headers],0))="","",INDEX(DataInput[],BC$4*3-1,MATCH(TEXT($B15,0),DataInput[#Headers],0))*(INDEX(DataInput[],BC$4*3,MATCH(TEXT($B15,0),DataInput[#Headers],0)))^2*PI()/6))</f>
        <v/>
      </c>
      <c r="BD15" s="15">
        <f>IF(INDEX(MouseList[],MATCH(BD$2,MouseList[Mouse '#],0),MATCH(MouseList[[#Headers],[Exclude?]],MouseList[#Headers],0))=TRUE,"",IF(INDEX(DataInput[],BD$2*3-1,MATCH(TEXT($B15,0),DataInput[#Headers],0))="","",INDEX(DataInput[],BD$4*3-1,MATCH(TEXT($B15,0),DataInput[#Headers],0))*(INDEX(DataInput[],BD$4*3,MATCH(TEXT($B15,0),DataInput[#Headers],0)))^2*PI()/6))</f>
        <v>30.498619180161555</v>
      </c>
      <c r="BE15" s="15">
        <f>IF(INDEX(MouseList[],MATCH(BE$2,MouseList[Mouse '#],0),MATCH(MouseList[[#Headers],[Exclude?]],MouseList[#Headers],0))=TRUE,"",IF(INDEX(DataInput[],BE$2*3-1,MATCH(TEXT($B15,0),DataInput[#Headers],0))="","",INDEX(DataInput[],BE$4*3-1,MATCH(TEXT($B15,0),DataInput[#Headers],0))*(INDEX(DataInput[],BE$4*3,MATCH(TEXT($B15,0),DataInput[#Headers],0)))^2*PI()/6))</f>
        <v>19.908151694481358</v>
      </c>
      <c r="BF15" s="15">
        <f>IF(INDEX(MouseList[],MATCH(BF$2,MouseList[Mouse '#],0),MATCH(MouseList[[#Headers],[Exclude?]],MouseList[#Headers],0))=TRUE,"",IF(INDEX(DataInput[],BF$2*3-1,MATCH(TEXT($B15,0),DataInput[#Headers],0))="","",INDEX(DataInput[],BF$4*3-1,MATCH(TEXT($B15,0),DataInput[#Headers],0))*(INDEX(DataInput[],BF$4*3,MATCH(TEXT($B15,0),DataInput[#Headers],0)))^2*PI()/6))</f>
        <v>9.1295923442417557</v>
      </c>
      <c r="BG15" s="15">
        <f>IF(INDEX(MouseList[],MATCH(BG$2,MouseList[Mouse '#],0),MATCH(MouseList[[#Headers],[Exclude?]],MouseList[#Headers],0))=TRUE,"",IF(INDEX(DataInput[],BG$2*3-1,MATCH(TEXT($B15,0),DataInput[#Headers],0))="","",INDEX(DataInput[],BG$4*3-1,MATCH(TEXT($B15,0),DataInput[#Headers],0))*(INDEX(DataInput[],BG$4*3,MATCH(TEXT($B15,0),DataInput[#Headers],0)))^2*PI()/6))</f>
        <v>31.653154480355806</v>
      </c>
      <c r="BH15" s="15">
        <f>IF(INDEX(MouseList[],MATCH(BH$2,MouseList[Mouse '#],0),MATCH(MouseList[[#Headers],[Exclude?]],MouseList[#Headers],0))=TRUE,"",IF(INDEX(DataInput[],BH$2*3-1,MATCH(TEXT($B15,0),DataInput[#Headers],0))="","",INDEX(DataInput[],BH$4*3-1,MATCH(TEXT($B15,0),DataInput[#Headers],0))*(INDEX(DataInput[],BH$4*3,MATCH(TEXT($B15,0),DataInput[#Headers],0)))^2*PI()/6))</f>
        <v>27.960074085984246</v>
      </c>
      <c r="BI15" s="15">
        <f>IF(INDEX(MouseList[],MATCH(BI$2,MouseList[Mouse '#],0),MATCH(MouseList[[#Headers],[Exclude?]],MouseList[#Headers],0))=TRUE,"",IF(INDEX(DataInput[],BI$2*3-1,MATCH(TEXT($B15,0),DataInput[#Headers],0))="","",INDEX(DataInput[],BI$4*3-1,MATCH(TEXT($B15,0),DataInput[#Headers],0))*(INDEX(DataInput[],BI$4*3,MATCH(TEXT($B15,0),DataInput[#Headers],0)))^2*PI()/6))</f>
        <v>25.123559400589446</v>
      </c>
      <c r="BJ15" s="15">
        <f>IF(INDEX(MouseList[],MATCH(BJ$2,MouseList[Mouse '#],0),MATCH(MouseList[[#Headers],[Exclude?]],MouseList[#Headers],0))=TRUE,"",IF(INDEX(DataInput[],BJ$2*3-1,MATCH(TEXT($B15,0),DataInput[#Headers],0))="","",INDEX(DataInput[],BJ$4*3-1,MATCH(TEXT($B15,0),DataInput[#Headers],0))*(INDEX(DataInput[],BJ$4*3,MATCH(TEXT($B15,0),DataInput[#Headers],0)))^2*PI()/6))</f>
        <v>27.911414480971569</v>
      </c>
      <c r="BK15" s="15">
        <f>IF(INDEX(MouseList[],MATCH(BK$2,MouseList[Mouse '#],0),MATCH(MouseList[[#Headers],[Exclude?]],MouseList[#Headers],0))=TRUE,"",IF(INDEX(DataInput[],BK$2*3-1,MATCH(TEXT($B15,0),DataInput[#Headers],0))="","",INDEX(DataInput[],BK$4*3-1,MATCH(TEXT($B15,0),DataInput[#Headers],0))*(INDEX(DataInput[],BK$4*3,MATCH(TEXT($B15,0),DataInput[#Headers],0)))^2*PI()/6))</f>
        <v>15.87449281133045</v>
      </c>
      <c r="BL15" s="15" t="e">
        <f>IF(INDEX(MouseList[],MATCH(BL$2,MouseList[Mouse '#],0),MATCH(MouseList[[#Headers],[Exclude?]],MouseList[#Headers],0))=TRUE,"",IF(INDEX(DataInput[],BL$2*3-1,MATCH(TEXT($B15,0),DataInput[#Headers],0))="","",INDEX(DataInput[],BL$4*3-1,MATCH(TEXT($B15,0),DataInput[#Headers],0))*(INDEX(DataInput[],BL$4*3,MATCH(TEXT($B15,0),DataInput[#Headers],0)))^2*PI()/6))</f>
        <v>#N/A</v>
      </c>
      <c r="BM15" s="15" t="e">
        <f>IF(INDEX(MouseList[],MATCH(BM$2,MouseList[Mouse '#],0),MATCH(MouseList[[#Headers],[Exclude?]],MouseList[#Headers],0))=TRUE,"",IF(INDEX(DataInput[],BM$2*3-1,MATCH(TEXT($B15,0),DataInput[#Headers],0))="","",INDEX(DataInput[],BM$4*3-1,MATCH(TEXT($B15,0),DataInput[#Headers],0))*(INDEX(DataInput[],BM$4*3,MATCH(TEXT($B15,0),DataInput[#Headers],0)))^2*PI()/6))</f>
        <v>#N/A</v>
      </c>
      <c r="BN15" s="15" t="e">
        <f>IF(INDEX(MouseList[],MATCH(BN$2,MouseList[Mouse '#],0),MATCH(MouseList[[#Headers],[Exclude?]],MouseList[#Headers],0))=TRUE,"",IF(INDEX(DataInput[],BN$2*3-1,MATCH(TEXT($B15,0),DataInput[#Headers],0))="","",INDEX(DataInput[],BN$4*3-1,MATCH(TEXT($B15,0),DataInput[#Headers],0))*(INDEX(DataInput[],BN$4*3,MATCH(TEXT($B15,0),DataInput[#Headers],0)))^2*PI()/6))</f>
        <v>#N/A</v>
      </c>
      <c r="BO15" s="15" t="e">
        <f>IF(INDEX(MouseList[],MATCH(BO$2,MouseList[Mouse '#],0),MATCH(MouseList[[#Headers],[Exclude?]],MouseList[#Headers],0))=TRUE,"",IF(INDEX(DataInput[],BO$2*3-1,MATCH(TEXT($B15,0),DataInput[#Headers],0))="","",INDEX(DataInput[],BO$4*3-1,MATCH(TEXT($B15,0),DataInput[#Headers],0))*(INDEX(DataInput[],BO$4*3,MATCH(TEXT($B15,0),DataInput[#Headers],0)))^2*PI()/6))</f>
        <v>#N/A</v>
      </c>
      <c r="BP15" s="15" t="e">
        <f>IF(INDEX(MouseList[],MATCH(BP$2,MouseList[Mouse '#],0),MATCH(MouseList[[#Headers],[Exclude?]],MouseList[#Headers],0))=TRUE,"",IF(INDEX(DataInput[],BP$2*3-1,MATCH(TEXT($B15,0),DataInput[#Headers],0))="","",INDEX(DataInput[],BP$4*3-1,MATCH(TEXT($B15,0),DataInput[#Headers],0))*(INDEX(DataInput[],BP$4*3,MATCH(TEXT($B15,0),DataInput[#Headers],0)))^2*PI()/6))</f>
        <v>#N/A</v>
      </c>
      <c r="BQ15" s="15" t="e">
        <f>IF(INDEX(MouseList[],MATCH(BQ$2,MouseList[Mouse '#],0),MATCH(MouseList[[#Headers],[Exclude?]],MouseList[#Headers],0))=TRUE,"",IF(INDEX(DataInput[],BQ$2*3-1,MATCH(TEXT($B15,0),DataInput[#Headers],0))="","",INDEX(DataInput[],BQ$4*3-1,MATCH(TEXT($B15,0),DataInput[#Headers],0))*(INDEX(DataInput[],BQ$4*3,MATCH(TEXT($B15,0),DataInput[#Headers],0)))^2*PI()/6))</f>
        <v>#N/A</v>
      </c>
      <c r="BR15" s="15" t="e">
        <f>IF(INDEX(MouseList[],MATCH(BR$2,MouseList[Mouse '#],0),MATCH(MouseList[[#Headers],[Exclude?]],MouseList[#Headers],0))=TRUE,"",IF(INDEX(DataInput[],BR$2*3-1,MATCH(TEXT($B15,0),DataInput[#Headers],0))="","",INDEX(DataInput[],BR$4*3-1,MATCH(TEXT($B15,0),DataInput[#Headers],0))*(INDEX(DataInput[],BR$4*3,MATCH(TEXT($B15,0),DataInput[#Headers],0)))^2*PI()/6))</f>
        <v>#N/A</v>
      </c>
      <c r="BS15" s="15" t="e">
        <f>IF(INDEX(MouseList[],MATCH(BS$2,MouseList[Mouse '#],0),MATCH(MouseList[[#Headers],[Exclude?]],MouseList[#Headers],0))=TRUE,"",IF(INDEX(DataInput[],BS$2*3-1,MATCH(TEXT($B15,0),DataInput[#Headers],0))="","",INDEX(DataInput[],BS$4*3-1,MATCH(TEXT($B15,0),DataInput[#Headers],0))*(INDEX(DataInput[],BS$4*3,MATCH(TEXT($B15,0),DataInput[#Headers],0)))^2*PI()/6))</f>
        <v>#N/A</v>
      </c>
      <c r="BT15" s="15" t="e">
        <f>IF(INDEX(MouseList[],MATCH(BT$2,MouseList[Mouse '#],0),MATCH(MouseList[[#Headers],[Exclude?]],MouseList[#Headers],0))=TRUE,"",IF(INDEX(DataInput[],BT$2*3-1,MATCH(TEXT($B15,0),DataInput[#Headers],0))="","",INDEX(DataInput[],BT$4*3-1,MATCH(TEXT($B15,0),DataInput[#Headers],0))*(INDEX(DataInput[],BT$4*3,MATCH(TEXT($B15,0),DataInput[#Headers],0)))^2*PI()/6))</f>
        <v>#N/A</v>
      </c>
      <c r="BU15" s="15" t="e">
        <f>IF(INDEX(MouseList[],MATCH(BU$2,MouseList[Mouse '#],0),MATCH(MouseList[[#Headers],[Exclude?]],MouseList[#Headers],0))=TRUE,"",IF(INDEX(DataInput[],BU$2*3-1,MATCH(TEXT($B15,0),DataInput[#Headers],0))="","",INDEX(DataInput[],BU$4*3-1,MATCH(TEXT($B15,0),DataInput[#Headers],0))*(INDEX(DataInput[],BU$4*3,MATCH(TEXT($B15,0),DataInput[#Headers],0)))^2*PI()/6))</f>
        <v>#N/A</v>
      </c>
      <c r="BV15" s="15" t="e">
        <f>IF(INDEX(MouseList[],MATCH(BV$2,MouseList[Mouse '#],0),MATCH(MouseList[[#Headers],[Exclude?]],MouseList[#Headers],0))=TRUE,"",IF(INDEX(DataInput[],BV$2*3-1,MATCH(TEXT($B15,0),DataInput[#Headers],0))="","",INDEX(DataInput[],BV$4*3-1,MATCH(TEXT($B15,0),DataInput[#Headers],0))*(INDEX(DataInput[],BV$4*3,MATCH(TEXT($B15,0),DataInput[#Headers],0)))^2*PI()/6))</f>
        <v>#N/A</v>
      </c>
      <c r="BW15" s="15" t="e">
        <f>IF(INDEX(MouseList[],MATCH(BW$2,MouseList[Mouse '#],0),MATCH(MouseList[[#Headers],[Exclude?]],MouseList[#Headers],0))=TRUE,"",IF(INDEX(DataInput[],BW$2*3-1,MATCH(TEXT($B15,0),DataInput[#Headers],0))="","",INDEX(DataInput[],BW$4*3-1,MATCH(TEXT($B15,0),DataInput[#Headers],0))*(INDEX(DataInput[],BW$4*3,MATCH(TEXT($B15,0),DataInput[#Headers],0)))^2*PI()/6))</f>
        <v>#N/A</v>
      </c>
      <c r="BX15" s="15" t="e">
        <f>IF(INDEX(MouseList[],MATCH(BX$2,MouseList[Mouse '#],0),MATCH(MouseList[[#Headers],[Exclude?]],MouseList[#Headers],0))=TRUE,"",IF(INDEX(DataInput[],BX$2*3-1,MATCH(TEXT($B15,0),DataInput[#Headers],0))="","",INDEX(DataInput[],BX$4*3-1,MATCH(TEXT($B15,0),DataInput[#Headers],0))*(INDEX(DataInput[],BX$4*3,MATCH(TEXT($B15,0),DataInput[#Headers],0)))^2*PI()/6))</f>
        <v>#N/A</v>
      </c>
      <c r="BY15" s="15" t="e">
        <f>IF(INDEX(MouseList[],MATCH(BY$2,MouseList[Mouse '#],0),MATCH(MouseList[[#Headers],[Exclude?]],MouseList[#Headers],0))=TRUE,"",IF(INDEX(DataInput[],BY$2*3-1,MATCH(TEXT($B15,0),DataInput[#Headers],0))="","",INDEX(DataInput[],BY$4*3-1,MATCH(TEXT($B15,0),DataInput[#Headers],0))*(INDEX(DataInput[],BY$4*3,MATCH(TEXT($B15,0),DataInput[#Headers],0)))^2*PI()/6))</f>
        <v>#N/A</v>
      </c>
      <c r="BZ15" s="15" t="e">
        <f>IF(INDEX(MouseList[],MATCH(BZ$2,MouseList[Mouse '#],0),MATCH(MouseList[[#Headers],[Exclude?]],MouseList[#Headers],0))=TRUE,"",IF(INDEX(DataInput[],BZ$2*3-1,MATCH(TEXT($B15,0),DataInput[#Headers],0))="","",INDEX(DataInput[],BZ$4*3-1,MATCH(TEXT($B15,0),DataInput[#Headers],0))*(INDEX(DataInput[],BZ$4*3,MATCH(TEXT($B15,0),DataInput[#Headers],0)))^2*PI()/6))</f>
        <v>#N/A</v>
      </c>
      <c r="CA15" s="15" t="e">
        <f>IF(INDEX(MouseList[],MATCH(CA$2,MouseList[Mouse '#],0),MATCH(MouseList[[#Headers],[Exclude?]],MouseList[#Headers],0))=TRUE,"",IF(INDEX(DataInput[],CA$2*3-1,MATCH(TEXT($B15,0),DataInput[#Headers],0))="","",INDEX(DataInput[],CA$4*3-1,MATCH(TEXT($B15,0),DataInput[#Headers],0))*(INDEX(DataInput[],CA$4*3,MATCH(TEXT($B15,0),DataInput[#Headers],0)))^2*PI()/6))</f>
        <v>#N/A</v>
      </c>
      <c r="CB15" s="15" t="e">
        <f>IF(INDEX(MouseList[],MATCH(CB$2,MouseList[Mouse '#],0),MATCH(MouseList[[#Headers],[Exclude?]],MouseList[#Headers],0))=TRUE,"",IF(INDEX(DataInput[],CB$2*3-1,MATCH(TEXT($B15,0),DataInput[#Headers],0))="","",INDEX(DataInput[],CB$4*3-1,MATCH(TEXT($B15,0),DataInput[#Headers],0))*(INDEX(DataInput[],CB$4*3,MATCH(TEXT($B15,0),DataInput[#Headers],0)))^2*PI()/6))</f>
        <v>#N/A</v>
      </c>
      <c r="CC15" s="15" t="e">
        <f>IF(INDEX(MouseList[],MATCH(CC$2,MouseList[Mouse '#],0),MATCH(MouseList[[#Headers],[Exclude?]],MouseList[#Headers],0))=TRUE,"",IF(INDEX(DataInput[],CC$2*3-1,MATCH(TEXT($B15,0),DataInput[#Headers],0))="","",INDEX(DataInput[],CC$4*3-1,MATCH(TEXT($B15,0),DataInput[#Headers],0))*(INDEX(DataInput[],CC$4*3,MATCH(TEXT($B15,0),DataInput[#Headers],0)))^2*PI()/6))</f>
        <v>#N/A</v>
      </c>
      <c r="CD15" s="15" t="e">
        <f>IF(INDEX(MouseList[],MATCH(CD$2,MouseList[Mouse '#],0),MATCH(MouseList[[#Headers],[Exclude?]],MouseList[#Headers],0))=TRUE,"",IF(INDEX(DataInput[],CD$2*3-1,MATCH(TEXT($B15,0),DataInput[#Headers],0))="","",INDEX(DataInput[],CD$4*3-1,MATCH(TEXT($B15,0),DataInput[#Headers],0))*(INDEX(DataInput[],CD$4*3,MATCH(TEXT($B15,0),DataInput[#Headers],0)))^2*PI()/6))</f>
        <v>#N/A</v>
      </c>
      <c r="CE15" s="15" t="e">
        <f>IF(INDEX(MouseList[],MATCH(CE$2,MouseList[Mouse '#],0),MATCH(MouseList[[#Headers],[Exclude?]],MouseList[#Headers],0))=TRUE,"",IF(INDEX(DataInput[],CE$2*3-1,MATCH(TEXT($B15,0),DataInput[#Headers],0))="","",INDEX(DataInput[],CE$4*3-1,MATCH(TEXT($B15,0),DataInput[#Headers],0))*(INDEX(DataInput[],CE$4*3,MATCH(TEXT($B15,0),DataInput[#Headers],0)))^2*PI()/6))</f>
        <v>#N/A</v>
      </c>
      <c r="CF15" s="15" t="e">
        <f>IF(INDEX(MouseList[],MATCH(CF$2,MouseList[Mouse '#],0),MATCH(MouseList[[#Headers],[Exclude?]],MouseList[#Headers],0))=TRUE,"",IF(INDEX(DataInput[],CF$2*3-1,MATCH(TEXT($B15,0),DataInput[#Headers],0))="","",INDEX(DataInput[],CF$4*3-1,MATCH(TEXT($B15,0),DataInput[#Headers],0))*(INDEX(DataInput[],CF$4*3,MATCH(TEXT($B15,0),DataInput[#Headers],0)))^2*PI()/6))</f>
        <v>#N/A</v>
      </c>
      <c r="CG15" s="15" t="e">
        <f>IF(INDEX(MouseList[],MATCH(CG$2,MouseList[Mouse '#],0),MATCH(MouseList[[#Headers],[Exclude?]],MouseList[#Headers],0))=TRUE,"",IF(INDEX(DataInput[],CG$2*3-1,MATCH(TEXT($B15,0),DataInput[#Headers],0))="","",INDEX(DataInput[],CG$4*3-1,MATCH(TEXT($B15,0),DataInput[#Headers],0))*(INDEX(DataInput[],CG$4*3,MATCH(TEXT($B15,0),DataInput[#Headers],0)))^2*PI()/6))</f>
        <v>#N/A</v>
      </c>
      <c r="CH15" s="15" t="e">
        <f>IF(INDEX(MouseList[],MATCH(CH$2,MouseList[Mouse '#],0),MATCH(MouseList[[#Headers],[Exclude?]],MouseList[#Headers],0))=TRUE,"",IF(INDEX(DataInput[],CH$2*3-1,MATCH(TEXT($B15,0),DataInput[#Headers],0))="","",INDEX(DataInput[],CH$4*3-1,MATCH(TEXT($B15,0),DataInput[#Headers],0))*(INDEX(DataInput[],CH$4*3,MATCH(TEXT($B15,0),DataInput[#Headers],0)))^2*PI()/6))</f>
        <v>#N/A</v>
      </c>
      <c r="CI15" s="15" t="e">
        <f>IF(INDEX(MouseList[],MATCH(CI$2,MouseList[Mouse '#],0),MATCH(MouseList[[#Headers],[Exclude?]],MouseList[#Headers],0))=TRUE,"",IF(INDEX(DataInput[],CI$2*3-1,MATCH(TEXT($B15,0),DataInput[#Headers],0))="","",INDEX(DataInput[],CI$4*3-1,MATCH(TEXT($B15,0),DataInput[#Headers],0))*(INDEX(DataInput[],CI$4*3,MATCH(TEXT($B15,0),DataInput[#Headers],0)))^2*PI()/6))</f>
        <v>#N/A</v>
      </c>
      <c r="CJ15" s="15" t="e">
        <f>IF(INDEX(MouseList[],MATCH(CJ$2,MouseList[Mouse '#],0),MATCH(MouseList[[#Headers],[Exclude?]],MouseList[#Headers],0))=TRUE,"",IF(INDEX(DataInput[],CJ$2*3-1,MATCH(TEXT($B15,0),DataInput[#Headers],0))="","",INDEX(DataInput[],CJ$4*3-1,MATCH(TEXT($B15,0),DataInput[#Headers],0))*(INDEX(DataInput[],CJ$4*3,MATCH(TEXT($B15,0),DataInput[#Headers],0)))^2*PI()/6))</f>
        <v>#N/A</v>
      </c>
      <c r="CK15" s="15" t="e">
        <f>IF(INDEX(MouseList[],MATCH(CK$2,MouseList[Mouse '#],0),MATCH(MouseList[[#Headers],[Exclude?]],MouseList[#Headers],0))=TRUE,"",IF(INDEX(DataInput[],CK$2*3-1,MATCH(TEXT($B15,0),DataInput[#Headers],0))="","",INDEX(DataInput[],CK$4*3-1,MATCH(TEXT($B15,0),DataInput[#Headers],0))*(INDEX(DataInput[],CK$4*3,MATCH(TEXT($B15,0),DataInput[#Headers],0)))^2*PI()/6))</f>
        <v>#N/A</v>
      </c>
      <c r="CL15" s="15" t="e">
        <f>IF(INDEX(MouseList[],MATCH(CL$2,MouseList[Mouse '#],0),MATCH(MouseList[[#Headers],[Exclude?]],MouseList[#Headers],0))=TRUE,"",IF(INDEX(DataInput[],CL$2*3-1,MATCH(TEXT($B15,0),DataInput[#Headers],0))="","",INDEX(DataInput[],CL$4*3-1,MATCH(TEXT($B15,0),DataInput[#Headers],0))*(INDEX(DataInput[],CL$4*3,MATCH(TEXT($B15,0),DataInput[#Headers],0)))^2*PI()/6))</f>
        <v>#N/A</v>
      </c>
      <c r="CM15" s="15" t="e">
        <f>IF(INDEX(MouseList[],MATCH(CM$2,MouseList[Mouse '#],0),MATCH(MouseList[[#Headers],[Exclude?]],MouseList[#Headers],0))=TRUE,"",IF(INDEX(DataInput[],CM$2*3-1,MATCH(TEXT($B15,0),DataInput[#Headers],0))="","",INDEX(DataInput[],CM$4*3-1,MATCH(TEXT($B15,0),DataInput[#Headers],0))*(INDEX(DataInput[],CM$4*3,MATCH(TEXT($B15,0),DataInput[#Headers],0)))^2*PI()/6))</f>
        <v>#N/A</v>
      </c>
      <c r="CN15" s="15" t="e">
        <f>IF(INDEX(MouseList[],MATCH(CN$2,MouseList[Mouse '#],0),MATCH(MouseList[[#Headers],[Exclude?]],MouseList[#Headers],0))=TRUE,"",IF(INDEX(DataInput[],CN$2*3-1,MATCH(TEXT($B15,0),DataInput[#Headers],0))="","",INDEX(DataInput[],CN$4*3-1,MATCH(TEXT($B15,0),DataInput[#Headers],0))*(INDEX(DataInput[],CN$4*3,MATCH(TEXT($B15,0),DataInput[#Headers],0)))^2*PI()/6))</f>
        <v>#N/A</v>
      </c>
      <c r="CO15" s="15" t="e">
        <f>IF(INDEX(MouseList[],MATCH(CO$2,MouseList[Mouse '#],0),MATCH(MouseList[[#Headers],[Exclude?]],MouseList[#Headers],0))=TRUE,"",IF(INDEX(DataInput[],CO$2*3-1,MATCH(TEXT($B15,0),DataInput[#Headers],0))="","",INDEX(DataInput[],CO$4*3-1,MATCH(TEXT($B15,0),DataInput[#Headers],0))*(INDEX(DataInput[],CO$4*3,MATCH(TEXT($B15,0),DataInput[#Headers],0)))^2*PI()/6))</f>
        <v>#N/A</v>
      </c>
      <c r="CP15" s="15" t="e">
        <f>IF(INDEX(MouseList[],MATCH(CP$2,MouseList[Mouse '#],0),MATCH(MouseList[[#Headers],[Exclude?]],MouseList[#Headers],0))=TRUE,"",IF(INDEX(DataInput[],CP$2*3-1,MATCH(TEXT($B15,0),DataInput[#Headers],0))="","",INDEX(DataInput[],CP$4*3-1,MATCH(TEXT($B15,0),DataInput[#Headers],0))*(INDEX(DataInput[],CP$4*3,MATCH(TEXT($B15,0),DataInput[#Headers],0)))^2*PI()/6))</f>
        <v>#N/A</v>
      </c>
      <c r="CQ15" s="15" t="e">
        <f>IF(INDEX(MouseList[],MATCH(CQ$2,MouseList[Mouse '#],0),MATCH(MouseList[[#Headers],[Exclude?]],MouseList[#Headers],0))=TRUE,"",IF(INDEX(DataInput[],CQ$2*3-1,MATCH(TEXT($B15,0),DataInput[#Headers],0))="","",INDEX(DataInput[],CQ$4*3-1,MATCH(TEXT($B15,0),DataInput[#Headers],0))*(INDEX(DataInput[],CQ$4*3,MATCH(TEXT($B15,0),DataInput[#Headers],0)))^2*PI()/6))</f>
        <v>#N/A</v>
      </c>
      <c r="CR15" s="15" t="e">
        <f>IF(INDEX(MouseList[],MATCH(CR$2,MouseList[Mouse '#],0),MATCH(MouseList[[#Headers],[Exclude?]],MouseList[#Headers],0))=TRUE,"",IF(INDEX(DataInput[],CR$2*3-1,MATCH(TEXT($B15,0),DataInput[#Headers],0))="","",INDEX(DataInput[],CR$4*3-1,MATCH(TEXT($B15,0),DataInput[#Headers],0))*(INDEX(DataInput[],CR$4*3,MATCH(TEXT($B15,0),DataInput[#Headers],0)))^2*PI()/6))</f>
        <v>#N/A</v>
      </c>
      <c r="CS15" s="15" t="e">
        <f>IF(INDEX(MouseList[],MATCH(CS$2,MouseList[Mouse '#],0),MATCH(MouseList[[#Headers],[Exclude?]],MouseList[#Headers],0))=TRUE,"",IF(INDEX(DataInput[],CS$2*3-1,MATCH(TEXT($B15,0),DataInput[#Headers],0))="","",INDEX(DataInput[],CS$4*3-1,MATCH(TEXT($B15,0),DataInput[#Headers],0))*(INDEX(DataInput[],CS$4*3,MATCH(TEXT($B15,0),DataInput[#Headers],0)))^2*PI()/6))</f>
        <v>#N/A</v>
      </c>
      <c r="CT15" s="15" t="e">
        <f>IF(INDEX(MouseList[],MATCH(CT$2,MouseList[Mouse '#],0),MATCH(MouseList[[#Headers],[Exclude?]],MouseList[#Headers],0))=TRUE,"",IF(INDEX(DataInput[],CT$2*3-1,MATCH(TEXT($B15,0),DataInput[#Headers],0))="","",INDEX(DataInput[],CT$4*3-1,MATCH(TEXT($B15,0),DataInput[#Headers],0))*(INDEX(DataInput[],CT$4*3,MATCH(TEXT($B15,0),DataInput[#Headers],0)))^2*PI()/6))</f>
        <v>#N/A</v>
      </c>
      <c r="CU15" s="15" t="e">
        <f>IF(INDEX(MouseList[],MATCH(CU$2,MouseList[Mouse '#],0),MATCH(MouseList[[#Headers],[Exclude?]],MouseList[#Headers],0))=TRUE,"",IF(INDEX(DataInput[],CU$2*3-1,MATCH(TEXT($B15,0),DataInput[#Headers],0))="","",INDEX(DataInput[],CU$4*3-1,MATCH(TEXT($B15,0),DataInput[#Headers],0))*(INDEX(DataInput[],CU$4*3,MATCH(TEXT($B15,0),DataInput[#Headers],0)))^2*PI()/6))</f>
        <v>#N/A</v>
      </c>
      <c r="CV15" s="15" t="e">
        <f>IF(INDEX(MouseList[],MATCH(CV$2,MouseList[Mouse '#],0),MATCH(MouseList[[#Headers],[Exclude?]],MouseList[#Headers],0))=TRUE,"",IF(INDEX(DataInput[],CV$2*3-1,MATCH(TEXT($B15,0),DataInput[#Headers],0))="","",INDEX(DataInput[],CV$4*3-1,MATCH(TEXT($B15,0),DataInput[#Headers],0))*(INDEX(DataInput[],CV$4*3,MATCH(TEXT($B15,0),DataInput[#Headers],0)))^2*PI()/6))</f>
        <v>#N/A</v>
      </c>
      <c r="CW15" s="15" t="e">
        <f>IF(INDEX(MouseList[],MATCH(CW$2,MouseList[Mouse '#],0),MATCH(MouseList[[#Headers],[Exclude?]],MouseList[#Headers],0))=TRUE,"",IF(INDEX(DataInput[],CW$2*3-1,MATCH(TEXT($B15,0),DataInput[#Headers],0))="","",INDEX(DataInput[],CW$4*3-1,MATCH(TEXT($B15,0),DataInput[#Headers],0))*(INDEX(DataInput[],CW$4*3,MATCH(TEXT($B15,0),DataInput[#Headers],0)))^2*PI()/6))</f>
        <v>#N/A</v>
      </c>
      <c r="CX15" s="15" t="e">
        <f>IF(INDEX(MouseList[],MATCH(CX$2,MouseList[Mouse '#],0),MATCH(MouseList[[#Headers],[Exclude?]],MouseList[#Headers],0))=TRUE,"",IF(INDEX(DataInput[],CX$2*3-1,MATCH(TEXT($B15,0),DataInput[#Headers],0))="","",INDEX(DataInput[],CX$4*3-1,MATCH(TEXT($B15,0),DataInput[#Headers],0))*(INDEX(DataInput[],CX$4*3,MATCH(TEXT($B15,0),DataInput[#Headers],0)))^2*PI()/6))</f>
        <v>#N/A</v>
      </c>
      <c r="CY15" s="15" t="e">
        <f>IF(INDEX(MouseList[],MATCH(CY$2,MouseList[Mouse '#],0),MATCH(MouseList[[#Headers],[Exclude?]],MouseList[#Headers],0))=TRUE,"",IF(INDEX(DataInput[],CY$2*3-1,MATCH(TEXT($B15,0),DataInput[#Headers],0))="","",INDEX(DataInput[],CY$4*3-1,MATCH(TEXT($B15,0),DataInput[#Headers],0))*(INDEX(DataInput[],CY$4*3,MATCH(TEXT($B15,0),DataInput[#Headers],0)))^2*PI()/6))</f>
        <v>#N/A</v>
      </c>
      <c r="CZ15" s="15" t="e">
        <f>IF(INDEX(MouseList[],MATCH(CZ$2,MouseList[Mouse '#],0),MATCH(MouseList[[#Headers],[Exclude?]],MouseList[#Headers],0))=TRUE,"",IF(INDEX(DataInput[],CZ$2*3-1,MATCH(TEXT($B15,0),DataInput[#Headers],0))="","",INDEX(DataInput[],CZ$4*3-1,MATCH(TEXT($B15,0),DataInput[#Headers],0))*(INDEX(DataInput[],CZ$4*3,MATCH(TEXT($B15,0),DataInput[#Headers],0)))^2*PI()/6))</f>
        <v>#N/A</v>
      </c>
      <c r="DA15" s="15" t="e">
        <f>IF(INDEX(MouseList[],MATCH(DA$2,MouseList[Mouse '#],0),MATCH(MouseList[[#Headers],[Exclude?]],MouseList[#Headers],0))=TRUE,"",IF(INDEX(DataInput[],DA$2*3-1,MATCH(TEXT($B15,0),DataInput[#Headers],0))="","",INDEX(DataInput[],DA$4*3-1,MATCH(TEXT($B15,0),DataInput[#Headers],0))*(INDEX(DataInput[],DA$4*3,MATCH(TEXT($B15,0),DataInput[#Headers],0)))^2*PI()/6))</f>
        <v>#N/A</v>
      </c>
      <c r="DB15" s="15" t="e">
        <f>IF(INDEX(MouseList[],MATCH(DB$2,MouseList[Mouse '#],0),MATCH(MouseList[[#Headers],[Exclude?]],MouseList[#Headers],0))=TRUE,"",IF(INDEX(DataInput[],DB$2*3-1,MATCH(TEXT($B15,0),DataInput[#Headers],0))="","",INDEX(DataInput[],DB$4*3-1,MATCH(TEXT($B15,0),DataInput[#Headers],0))*(INDEX(DataInput[],DB$4*3,MATCH(TEXT($B15,0),DataInput[#Headers],0)))^2*PI()/6))</f>
        <v>#N/A</v>
      </c>
      <c r="DC15" s="15" t="e">
        <f>IF(INDEX(MouseList[],MATCH(DC$2,MouseList[Mouse '#],0),MATCH(MouseList[[#Headers],[Exclude?]],MouseList[#Headers],0))=TRUE,"",IF(INDEX(DataInput[],DC$2*3-1,MATCH(TEXT($B15,0),DataInput[#Headers],0))="","",INDEX(DataInput[],DC$4*3-1,MATCH(TEXT($B15,0),DataInput[#Headers],0))*(INDEX(DataInput[],DC$4*3,MATCH(TEXT($B15,0),DataInput[#Headers],0)))^2*PI()/6))</f>
        <v>#N/A</v>
      </c>
      <c r="DD15" s="15" t="e">
        <f>IF(INDEX(MouseList[],MATCH(DD$2,MouseList[Mouse '#],0),MATCH(MouseList[[#Headers],[Exclude?]],MouseList[#Headers],0))=TRUE,"",IF(INDEX(DataInput[],DD$2*3-1,MATCH(TEXT($B15,0),DataInput[#Headers],0))="","",INDEX(DataInput[],DD$4*3-1,MATCH(TEXT($B15,0),DataInput[#Headers],0))*(INDEX(DataInput[],DD$4*3,MATCH(TEXT($B15,0),DataInput[#Headers],0)))^2*PI()/6))</f>
        <v>#N/A</v>
      </c>
      <c r="DE15" s="15" t="e">
        <f>IF(INDEX(MouseList[],MATCH(DE$2,MouseList[Mouse '#],0),MATCH(MouseList[[#Headers],[Exclude?]],MouseList[#Headers],0))=TRUE,"",IF(INDEX(DataInput[],DE$2*3-1,MATCH(TEXT($B15,0),DataInput[#Headers],0))="","",INDEX(DataInput[],DE$4*3-1,MATCH(TEXT($B15,0),DataInput[#Headers],0))*(INDEX(DataInput[],DE$4*3,MATCH(TEXT($B15,0),DataInput[#Headers],0)))^2*PI()/6))</f>
        <v>#N/A</v>
      </c>
      <c r="DF15" s="15" t="e">
        <f>IF(INDEX(MouseList[],MATCH(DF$2,MouseList[Mouse '#],0),MATCH(MouseList[[#Headers],[Exclude?]],MouseList[#Headers],0))=TRUE,"",IF(INDEX(DataInput[],DF$2*3-1,MATCH(TEXT($B15,0),DataInput[#Headers],0))="","",INDEX(DataInput[],DF$4*3-1,MATCH(TEXT($B15,0),DataInput[#Headers],0))*(INDEX(DataInput[],DF$4*3,MATCH(TEXT($B15,0),DataInput[#Headers],0)))^2*PI()/6))</f>
        <v>#N/A</v>
      </c>
      <c r="DG15" s="15" t="e">
        <f>IF(INDEX(MouseList[],MATCH(DG$2,MouseList[Mouse '#],0),MATCH(MouseList[[#Headers],[Exclude?]],MouseList[#Headers],0))=TRUE,"",IF(INDEX(DataInput[],DG$2*3-1,MATCH(TEXT($B15,0),DataInput[#Headers],0))="","",INDEX(DataInput[],DG$4*3-1,MATCH(TEXT($B15,0),DataInput[#Headers],0))*(INDEX(DataInput[],DG$4*3,MATCH(TEXT($B15,0),DataInput[#Headers],0)))^2*PI()/6))</f>
        <v>#N/A</v>
      </c>
      <c r="DH15" s="15" t="e">
        <f>IF(INDEX(MouseList[],MATCH(DH$2,MouseList[Mouse '#],0),MATCH(MouseList[[#Headers],[Exclude?]],MouseList[#Headers],0))=TRUE,"",IF(INDEX(DataInput[],DH$2*3-1,MATCH(TEXT($B15,0),DataInput[#Headers],0))="","",INDEX(DataInput[],DH$4*3-1,MATCH(TEXT($B15,0),DataInput[#Headers],0))*(INDEX(DataInput[],DH$4*3,MATCH(TEXT($B15,0),DataInput[#Headers],0)))^2*PI()/6))</f>
        <v>#N/A</v>
      </c>
      <c r="DI15" s="15" t="e">
        <f>IF(INDEX(MouseList[],MATCH(DI$2,MouseList[Mouse '#],0),MATCH(MouseList[[#Headers],[Exclude?]],MouseList[#Headers],0))=TRUE,"",IF(INDEX(DataInput[],DI$2*3-1,MATCH(TEXT($B15,0),DataInput[#Headers],0))="","",INDEX(DataInput[],DI$4*3-1,MATCH(TEXT($B15,0),DataInput[#Headers],0))*(INDEX(DataInput[],DI$4*3,MATCH(TEXT($B15,0),DataInput[#Headers],0)))^2*PI()/6))</f>
        <v>#N/A</v>
      </c>
      <c r="DJ15" s="15" t="e">
        <f>IF(INDEX(MouseList[],MATCH(DJ$2,MouseList[Mouse '#],0),MATCH(MouseList[[#Headers],[Exclude?]],MouseList[#Headers],0))=TRUE,"",IF(INDEX(DataInput[],DJ$2*3-1,MATCH(TEXT($B15,0),DataInput[#Headers],0))="","",INDEX(DataInput[],DJ$4*3-1,MATCH(TEXT($B15,0),DataInput[#Headers],0))*(INDEX(DataInput[],DJ$4*3,MATCH(TEXT($B15,0),DataInput[#Headers],0)))^2*PI()/6))</f>
        <v>#N/A</v>
      </c>
      <c r="DK15" s="15" t="e">
        <f>IF(INDEX(MouseList[],MATCH(DK$2,MouseList[Mouse '#],0),MATCH(MouseList[[#Headers],[Exclude?]],MouseList[#Headers],0))=TRUE,"",IF(INDEX(DataInput[],DK$2*3-1,MATCH(TEXT($B15,0),DataInput[#Headers],0))="","",INDEX(DataInput[],DK$4*3-1,MATCH(TEXT($B15,0),DataInput[#Headers],0))*(INDEX(DataInput[],DK$4*3,MATCH(TEXT($B15,0),DataInput[#Headers],0)))^2*PI()/6))</f>
        <v>#N/A</v>
      </c>
      <c r="DL15" s="15" t="e">
        <f>IF(INDEX(MouseList[],MATCH(DL$2,MouseList[Mouse '#],0),MATCH(MouseList[[#Headers],[Exclude?]],MouseList[#Headers],0))=TRUE,"",IF(INDEX(DataInput[],DL$2*3-1,MATCH(TEXT($B15,0),DataInput[#Headers],0))="","",INDEX(DataInput[],DL$4*3-1,MATCH(TEXT($B15,0),DataInput[#Headers],0))*(INDEX(DataInput[],DL$4*3,MATCH(TEXT($B15,0),DataInput[#Headers],0)))^2*PI()/6))</f>
        <v>#N/A</v>
      </c>
      <c r="DM15" s="15" t="e">
        <f>IF(INDEX(MouseList[],MATCH(DM$2,MouseList[Mouse '#],0),MATCH(MouseList[[#Headers],[Exclude?]],MouseList[#Headers],0))=TRUE,"",IF(INDEX(DataInput[],DM$2*3-1,MATCH(TEXT($B15,0),DataInput[#Headers],0))="","",INDEX(DataInput[],DM$4*3-1,MATCH(TEXT($B15,0),DataInput[#Headers],0))*(INDEX(DataInput[],DM$4*3,MATCH(TEXT($B15,0),DataInput[#Headers],0)))^2*PI()/6))</f>
        <v>#N/A</v>
      </c>
      <c r="DN15" s="15" t="e">
        <f>IF(INDEX(MouseList[],MATCH(DN$2,MouseList[Mouse '#],0),MATCH(MouseList[[#Headers],[Exclude?]],MouseList[#Headers],0))=TRUE,"",IF(INDEX(DataInput[],DN$2*3-1,MATCH(TEXT($B15,0),DataInput[#Headers],0))="","",INDEX(DataInput[],DN$4*3-1,MATCH(TEXT($B15,0),DataInput[#Headers],0))*(INDEX(DataInput[],DN$4*3,MATCH(TEXT($B15,0),DataInput[#Headers],0)))^2*PI()/6))</f>
        <v>#N/A</v>
      </c>
      <c r="DO15" s="15" t="e">
        <f>IF(INDEX(MouseList[],MATCH(DO$2,MouseList[Mouse '#],0),MATCH(MouseList[[#Headers],[Exclude?]],MouseList[#Headers],0))=TRUE,"",IF(INDEX(DataInput[],DO$2*3-1,MATCH(TEXT($B15,0),DataInput[#Headers],0))="","",INDEX(DataInput[],DO$4*3-1,MATCH(TEXT($B15,0),DataInput[#Headers],0))*(INDEX(DataInput[],DO$4*3,MATCH(TEXT($B15,0),DataInput[#Headers],0)))^2*PI()/6))</f>
        <v>#N/A</v>
      </c>
      <c r="DP15" s="15" t="e">
        <f>IF(INDEX(MouseList[],MATCH(DP$2,MouseList[Mouse '#],0),MATCH(MouseList[[#Headers],[Exclude?]],MouseList[#Headers],0))=TRUE,"",IF(INDEX(DataInput[],DP$2*3-1,MATCH(TEXT($B15,0),DataInput[#Headers],0))="","",INDEX(DataInput[],DP$4*3-1,MATCH(TEXT($B15,0),DataInput[#Headers],0))*(INDEX(DataInput[],DP$4*3,MATCH(TEXT($B15,0),DataInput[#Headers],0)))^2*PI()/6))</f>
        <v>#N/A</v>
      </c>
      <c r="DQ15" s="15" t="e">
        <f>IF(INDEX(MouseList[],MATCH(DQ$2,MouseList[Mouse '#],0),MATCH(MouseList[[#Headers],[Exclude?]],MouseList[#Headers],0))=TRUE,"",IF(INDEX(DataInput[],DQ$2*3-1,MATCH(TEXT($B15,0),DataInput[#Headers],0))="","",INDEX(DataInput[],DQ$4*3-1,MATCH(TEXT($B15,0),DataInput[#Headers],0))*(INDEX(DataInput[],DQ$4*3,MATCH(TEXT($B15,0),DataInput[#Headers],0)))^2*PI()/6))</f>
        <v>#N/A</v>
      </c>
      <c r="DR15" s="15" t="e">
        <f>IF(INDEX(MouseList[],MATCH(DR$2,MouseList[Mouse '#],0),MATCH(MouseList[[#Headers],[Exclude?]],MouseList[#Headers],0))=TRUE,"",IF(INDEX(DataInput[],DR$2*3-1,MATCH(TEXT($B15,0),DataInput[#Headers],0))="","",INDEX(DataInput[],DR$4*3-1,MATCH(TEXT($B15,0),DataInput[#Headers],0))*(INDEX(DataInput[],DR$4*3,MATCH(TEXT($B15,0),DataInput[#Headers],0)))^2*PI()/6))</f>
        <v>#N/A</v>
      </c>
      <c r="DS15" s="15" t="e">
        <f>IF(INDEX(MouseList[],MATCH(DS$2,MouseList[Mouse '#],0),MATCH(MouseList[[#Headers],[Exclude?]],MouseList[#Headers],0))=TRUE,"",IF(INDEX(DataInput[],DS$2*3-1,MATCH(TEXT($B15,0),DataInput[#Headers],0))="","",INDEX(DataInput[],DS$4*3-1,MATCH(TEXT($B15,0),DataInput[#Headers],0))*(INDEX(DataInput[],DS$4*3,MATCH(TEXT($B15,0),DataInput[#Headers],0)))^2*PI()/6))</f>
        <v>#N/A</v>
      </c>
      <c r="DU15" s="14">
        <v>11</v>
      </c>
      <c r="DV15" s="14" t="str">
        <f>IFERROR(INDEX(MouseList[],MATCH(TV_after_Tx[[#This Row],[Sort '#]],MouseList[Sort '#],0),MATCH(TV_after_Tx[[#Headers],[Group]],MouseList[#Headers],0)),"")</f>
        <v/>
      </c>
      <c r="DW15" s="14" t="str">
        <f>IFERROR(INDEX(MouseList[],MATCH(TV_after_Tx[[#This Row],[Sort '#]],MouseList[Sort '#],0),MATCH(MouseList[[#Headers],[Mouse '#]],MouseList[#Headers],0)),"")</f>
        <v/>
      </c>
      <c r="DX15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15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15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15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15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15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15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15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15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15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15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15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15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15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15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15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15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15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15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15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15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15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15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15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15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15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15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15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15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15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15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15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15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15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15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15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15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15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15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15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15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15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15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15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15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15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16" spans="1:173">
      <c r="A16" s="227" t="s">
        <v>283</v>
      </c>
      <c r="B16" s="14">
        <v>11</v>
      </c>
      <c r="C16" s="14">
        <f>INDEX('Data Input'!$J$1:$BF$3,2,MATCH(TEXT(TV[[#This Row],[Day '#]],0),DataInput[[#Headers],[Date of death]:[Necropsy]],0))</f>
        <v>27</v>
      </c>
      <c r="D16" s="15">
        <f>IF(INDEX(MouseList[],MATCH(D$2,MouseList[Mouse '#],0),MATCH(MouseList[[#Headers],[Exclude?]],MouseList[#Headers],0))=TRUE,"",IF(INDEX(DataInput[],D$2*3-1,MATCH(TEXT($B16,0),DataInput[#Headers],0))="","",INDEX(DataInput[],D$4*3-1,MATCH(TEXT($B16,0),DataInput[#Headers],0))*(INDEX(DataInput[],D$4*3,MATCH(TEXT($B16,0),DataInput[#Headers],0)))^2*PI()/6))</f>
        <v>80.431375559656544</v>
      </c>
      <c r="E16" s="15">
        <f>IF(INDEX(MouseList[],MATCH(E$2,MouseList[Mouse '#],0),MATCH(MouseList[[#Headers],[Exclude?]],MouseList[#Headers],0))=TRUE,"",IF(INDEX(DataInput[],E$2*3-1,MATCH(TEXT($B16,0),DataInput[#Headers],0))="","",INDEX(DataInput[],E$4*3-1,MATCH(TEXT($B16,0),DataInput[#Headers],0))*(INDEX(DataInput[],E$4*3,MATCH(TEXT($B16,0),DataInput[#Headers],0)))^2*PI()/6))</f>
        <v>20.414266983363653</v>
      </c>
      <c r="F16" s="15" t="str">
        <f>IF(INDEX(MouseList[],MATCH(F$2,MouseList[Mouse '#],0),MATCH(MouseList[[#Headers],[Exclude?]],MouseList[#Headers],0))=TRUE,"",IF(INDEX(DataInput[],F$2*3-1,MATCH(TEXT($B16,0),DataInput[#Headers],0))="","",INDEX(DataInput[],F$4*3-1,MATCH(TEXT($B16,0),DataInput[#Headers],0))*(INDEX(DataInput[],F$4*3,MATCH(TEXT($B16,0),DataInput[#Headers],0)))^2*PI()/6))</f>
        <v/>
      </c>
      <c r="G16" s="15">
        <f>IF(INDEX(MouseList[],MATCH(G$2,MouseList[Mouse '#],0),MATCH(MouseList[[#Headers],[Exclude?]],MouseList[#Headers],0))=TRUE,"",IF(INDEX(DataInput[],G$2*3-1,MATCH(TEXT($B16,0),DataInput[#Headers],0))="","",INDEX(DataInput[],G$4*3-1,MATCH(TEXT($B16,0),DataInput[#Headers],0))*(INDEX(DataInput[],G$4*3,MATCH(TEXT($B16,0),DataInput[#Headers],0)))^2*PI()/6))</f>
        <v>41.697347698262867</v>
      </c>
      <c r="H16" s="15">
        <f>IF(INDEX(MouseList[],MATCH(H$2,MouseList[Mouse '#],0),MATCH(MouseList[[#Headers],[Exclude?]],MouseList[#Headers],0))=TRUE,"",IF(INDEX(DataInput[],H$2*3-1,MATCH(TEXT($B16,0),DataInput[#Headers],0))="","",INDEX(DataInput[],H$4*3-1,MATCH(TEXT($B16,0),DataInput[#Headers],0))*(INDEX(DataInput[],H$4*3,MATCH(TEXT($B16,0),DataInput[#Headers],0)))^2*PI()/6))</f>
        <v>33.797479961990057</v>
      </c>
      <c r="I16" s="15">
        <f>IF(INDEX(MouseList[],MATCH(I$2,MouseList[Mouse '#],0),MATCH(MouseList[[#Headers],[Exclude?]],MouseList[#Headers],0))=TRUE,"",IF(INDEX(DataInput[],I$2*3-1,MATCH(TEXT($B16,0),DataInput[#Headers],0))="","",INDEX(DataInput[],I$4*3-1,MATCH(TEXT($B16,0),DataInput[#Headers],0))*(INDEX(DataInput[],I$4*3,MATCH(TEXT($B16,0),DataInput[#Headers],0)))^2*PI()/6))</f>
        <v>29.02971517509809</v>
      </c>
      <c r="J16" s="15">
        <f>IF(INDEX(MouseList[],MATCH(J$2,MouseList[Mouse '#],0),MATCH(MouseList[[#Headers],[Exclude?]],MouseList[#Headers],0))=TRUE,"",IF(INDEX(DataInput[],J$2*3-1,MATCH(TEXT($B16,0),DataInput[#Headers],0))="","",INDEX(DataInput[],J$4*3-1,MATCH(TEXT($B16,0),DataInput[#Headers],0))*(INDEX(DataInput[],J$4*3,MATCH(TEXT($B16,0),DataInput[#Headers],0)))^2*PI()/6))</f>
        <v>1.4974589878894966</v>
      </c>
      <c r="K16" s="15">
        <f>IF(INDEX(MouseList[],MATCH(K$2,MouseList[Mouse '#],0),MATCH(MouseList[[#Headers],[Exclude?]],MouseList[#Headers],0))=TRUE,"",IF(INDEX(DataInput[],K$2*3-1,MATCH(TEXT($B16,0),DataInput[#Headers],0))="","",INDEX(DataInput[],K$4*3-1,MATCH(TEXT($B16,0),DataInput[#Headers],0))*(INDEX(DataInput[],K$4*3,MATCH(TEXT($B16,0),DataInput[#Headers],0)))^2*PI()/6))</f>
        <v>34.753868730337082</v>
      </c>
      <c r="L16" s="15">
        <f>IF(INDEX(MouseList[],MATCH(L$2,MouseList[Mouse '#],0),MATCH(MouseList[[#Headers],[Exclude?]],MouseList[#Headers],0))=TRUE,"",IF(INDEX(DataInput[],L$2*3-1,MATCH(TEXT($B16,0),DataInput[#Headers],0))="","",INDEX(DataInput[],L$4*3-1,MATCH(TEXT($B16,0),DataInput[#Headers],0))*(INDEX(DataInput[],L$4*3,MATCH(TEXT($B16,0),DataInput[#Headers],0)))^2*PI()/6))</f>
        <v>37.719452608311961</v>
      </c>
      <c r="M16" s="15" t="str">
        <f>IF(INDEX(MouseList[],MATCH(M$2,MouseList[Mouse '#],0),MATCH(MouseList[[#Headers],[Exclude?]],MouseList[#Headers],0))=TRUE,"",IF(INDEX(DataInput[],M$2*3-1,MATCH(TEXT($B16,0),DataInput[#Headers],0))="","",INDEX(DataInput[],M$4*3-1,MATCH(TEXT($B16,0),DataInput[#Headers],0))*(INDEX(DataInput[],M$4*3,MATCH(TEXT($B16,0),DataInput[#Headers],0)))^2*PI()/6))</f>
        <v/>
      </c>
      <c r="N16" s="15" t="str">
        <f>IF(INDEX(MouseList[],MATCH(N$2,MouseList[Mouse '#],0),MATCH(MouseList[[#Headers],[Exclude?]],MouseList[#Headers],0))=TRUE,"",IF(INDEX(DataInput[],N$2*3-1,MATCH(TEXT($B16,0),DataInput[#Headers],0))="","",INDEX(DataInput[],N$4*3-1,MATCH(TEXT($B16,0),DataInput[#Headers],0))*(INDEX(DataInput[],N$4*3,MATCH(TEXT($B16,0),DataInput[#Headers],0)))^2*PI()/6))</f>
        <v/>
      </c>
      <c r="O16" s="15">
        <f>IF(INDEX(MouseList[],MATCH(O$2,MouseList[Mouse '#],0),MATCH(MouseList[[#Headers],[Exclude?]],MouseList[#Headers],0))=TRUE,"",IF(INDEX(DataInput[],O$2*3-1,MATCH(TEXT($B16,0),DataInput[#Headers],0))="","",INDEX(DataInput[],O$4*3-1,MATCH(TEXT($B16,0),DataInput[#Headers],0))*(INDEX(DataInput[],O$4*3,MATCH(TEXT($B16,0),DataInput[#Headers],0)))^2*PI()/6))</f>
        <v>9.9811226037935956</v>
      </c>
      <c r="P16" s="15">
        <f>IF(INDEX(MouseList[],MATCH(P$2,MouseList[Mouse '#],0),MATCH(MouseList[[#Headers],[Exclude?]],MouseList[#Headers],0))=TRUE,"",IF(INDEX(DataInput[],P$2*3-1,MATCH(TEXT($B16,0),DataInput[#Headers],0))="","",INDEX(DataInput[],P$4*3-1,MATCH(TEXT($B16,0),DataInput[#Headers],0))*(INDEX(DataInput[],P$4*3,MATCH(TEXT($B16,0),DataInput[#Headers],0)))^2*PI()/6))</f>
        <v>16.857669940234647</v>
      </c>
      <c r="Q16" s="15">
        <f>IF(INDEX(MouseList[],MATCH(Q$2,MouseList[Mouse '#],0),MATCH(MouseList[[#Headers],[Exclude?]],MouseList[#Headers],0))=TRUE,"",IF(INDEX(DataInput[],Q$2*3-1,MATCH(TEXT($B16,0),DataInput[#Headers],0))="","",INDEX(DataInput[],Q$4*3-1,MATCH(TEXT($B16,0),DataInput[#Headers],0))*(INDEX(DataInput[],Q$4*3,MATCH(TEXT($B16,0),DataInput[#Headers],0)))^2*PI()/6))</f>
        <v>14.522719946763429</v>
      </c>
      <c r="R16" s="15">
        <f>IF(INDEX(MouseList[],MATCH(R$2,MouseList[Mouse '#],0),MATCH(MouseList[[#Headers],[Exclude?]],MouseList[#Headers],0))=TRUE,"",IF(INDEX(DataInput[],R$2*3-1,MATCH(TEXT($B16,0),DataInput[#Headers],0))="","",INDEX(DataInput[],R$4*3-1,MATCH(TEXT($B16,0),DataInput[#Headers],0))*(INDEX(DataInput[],R$4*3,MATCH(TEXT($B16,0),DataInput[#Headers],0)))^2*PI()/6))</f>
        <v>36.892426247859341</v>
      </c>
      <c r="S16" s="15">
        <f>IF(INDEX(MouseList[],MATCH(S$2,MouseList[Mouse '#],0),MATCH(MouseList[[#Headers],[Exclude?]],MouseList[#Headers],0))=TRUE,"",IF(INDEX(DataInput[],S$2*3-1,MATCH(TEXT($B16,0),DataInput[#Headers],0))="","",INDEX(DataInput[],S$4*3-1,MATCH(TEXT($B16,0),DataInput[#Headers],0))*(INDEX(DataInput[],S$4*3,MATCH(TEXT($B16,0),DataInput[#Headers],0)))^2*PI()/6))</f>
        <v>50.31123608924478</v>
      </c>
      <c r="T16" s="15">
        <f>IF(INDEX(MouseList[],MATCH(T$2,MouseList[Mouse '#],0),MATCH(MouseList[[#Headers],[Exclude?]],MouseList[#Headers],0))=TRUE,"",IF(INDEX(DataInput[],T$2*3-1,MATCH(TEXT($B16,0),DataInput[#Headers],0))="","",INDEX(DataInput[],T$4*3-1,MATCH(TEXT($B16,0),DataInput[#Headers],0))*(INDEX(DataInput[],T$4*3,MATCH(TEXT($B16,0),DataInput[#Headers],0)))^2*PI()/6))</f>
        <v>18.453604767844791</v>
      </c>
      <c r="U16" s="15">
        <f>IF(INDEX(MouseList[],MATCH(U$2,MouseList[Mouse '#],0),MATCH(MouseList[[#Headers],[Exclude?]],MouseList[#Headers],0))=TRUE,"",IF(INDEX(DataInput[],U$2*3-1,MATCH(TEXT($B16,0),DataInput[#Headers],0))="","",INDEX(DataInput[],U$4*3-1,MATCH(TEXT($B16,0),DataInput[#Headers],0))*(INDEX(DataInput[],U$4*3,MATCH(TEXT($B16,0),DataInput[#Headers],0)))^2*PI()/6))</f>
        <v>30.498619180161555</v>
      </c>
      <c r="V16" s="15">
        <f>IF(INDEX(MouseList[],MATCH(V$2,MouseList[Mouse '#],0),MATCH(MouseList[[#Headers],[Exclude?]],MouseList[#Headers],0))=TRUE,"",IF(INDEX(DataInput[],V$2*3-1,MATCH(TEXT($B16,0),DataInput[#Headers],0))="","",INDEX(DataInput[],V$4*3-1,MATCH(TEXT($B16,0),DataInput[#Headers],0))*(INDEX(DataInput[],V$4*3,MATCH(TEXT($B16,0),DataInput[#Headers],0)))^2*PI()/6))</f>
        <v>34.152096657541968</v>
      </c>
      <c r="W16" s="15">
        <f>IF(INDEX(MouseList[],MATCH(W$2,MouseList[Mouse '#],0),MATCH(MouseList[[#Headers],[Exclude?]],MouseList[#Headers],0))=TRUE,"",IF(INDEX(DataInput[],W$2*3-1,MATCH(TEXT($B16,0),DataInput[#Headers],0))="","",INDEX(DataInput[],W$4*3-1,MATCH(TEXT($B16,0),DataInput[#Headers],0))*(INDEX(DataInput[],W$4*3,MATCH(TEXT($B16,0),DataInput[#Headers],0)))^2*PI()/6))</f>
        <v>28.055113546940646</v>
      </c>
      <c r="X16" s="15">
        <f>IF(INDEX(MouseList[],MATCH(X$2,MouseList[Mouse '#],0),MATCH(MouseList[[#Headers],[Exclude?]],MouseList[#Headers],0))=TRUE,"",IF(INDEX(DataInput[],X$2*3-1,MATCH(TEXT($B16,0),DataInput[#Headers],0))="","",INDEX(DataInput[],X$4*3-1,MATCH(TEXT($B16,0),DataInput[#Headers],0))*(INDEX(DataInput[],X$4*3,MATCH(TEXT($B16,0),DataInput[#Headers],0)))^2*PI()/6))</f>
        <v>19.726649320512855</v>
      </c>
      <c r="Y16" s="15">
        <f>IF(INDEX(MouseList[],MATCH(Y$2,MouseList[Mouse '#],0),MATCH(MouseList[[#Headers],[Exclude?]],MouseList[#Headers],0))=TRUE,"",IF(INDEX(DataInput[],Y$2*3-1,MATCH(TEXT($B16,0),DataInput[#Headers],0))="","",INDEX(DataInput[],Y$4*3-1,MATCH(TEXT($B16,0),DataInput[#Headers],0))*(INDEX(DataInput[],Y$4*3,MATCH(TEXT($B16,0),DataInput[#Headers],0)))^2*PI()/6))</f>
        <v>34.92460800787439</v>
      </c>
      <c r="Z16" s="15">
        <f>IF(INDEX(MouseList[],MATCH(Z$2,MouseList[Mouse '#],0),MATCH(MouseList[[#Headers],[Exclude?]],MouseList[#Headers],0))=TRUE,"",IF(INDEX(DataInput[],Z$2*3-1,MATCH(TEXT($B16,0),DataInput[#Headers],0))="","",INDEX(DataInput[],Z$4*3-1,MATCH(TEXT($B16,0),DataInput[#Headers],0))*(INDEX(DataInput[],Z$4*3,MATCH(TEXT($B16,0),DataInput[#Headers],0)))^2*PI()/6))</f>
        <v>23.089047242963886</v>
      </c>
      <c r="AA16" s="15">
        <f>IF(INDEX(MouseList[],MATCH(AA$2,MouseList[Mouse '#],0),MATCH(MouseList[[#Headers],[Exclude?]],MouseList[#Headers],0))=TRUE,"",IF(INDEX(DataInput[],AA$2*3-1,MATCH(TEXT($B16,0),DataInput[#Headers],0))="","",INDEX(DataInput[],AA$4*3-1,MATCH(TEXT($B16,0),DataInput[#Headers],0))*(INDEX(DataInput[],AA$4*3,MATCH(TEXT($B16,0),DataInput[#Headers],0)))^2*PI()/6))</f>
        <v>30.973708099997001</v>
      </c>
      <c r="AB16" s="15">
        <f>IF(INDEX(MouseList[],MATCH(AB$2,MouseList[Mouse '#],0),MATCH(MouseList[[#Headers],[Exclude?]],MouseList[#Headers],0))=TRUE,"",IF(INDEX(DataInput[],AB$2*3-1,MATCH(TEXT($B16,0),DataInput[#Headers],0))="","",INDEX(DataInput[],AB$4*3-1,MATCH(TEXT($B16,0),DataInput[#Headers],0))*(INDEX(DataInput[],AB$4*3,MATCH(TEXT($B16,0),DataInput[#Headers],0)))^2*PI()/6))</f>
        <v>15.489584879412632</v>
      </c>
      <c r="AC16" s="15">
        <f>IF(INDEX(MouseList[],MATCH(AC$2,MouseList[Mouse '#],0),MATCH(MouseList[[#Headers],[Exclude?]],MouseList[#Headers],0))=TRUE,"",IF(INDEX(DataInput[],AC$2*3-1,MATCH(TEXT($B16,0),DataInput[#Headers],0))="","",INDEX(DataInput[],AC$4*3-1,MATCH(TEXT($B16,0),DataInput[#Headers],0))*(INDEX(DataInput[],AC$4*3,MATCH(TEXT($B16,0),DataInput[#Headers],0)))^2*PI()/6))</f>
        <v>24.16833773391323</v>
      </c>
      <c r="AD16" s="15">
        <f>IF(INDEX(MouseList[],MATCH(AD$2,MouseList[Mouse '#],0),MATCH(MouseList[[#Headers],[Exclude?]],MouseList[#Headers],0))=TRUE,"",IF(INDEX(DataInput[],AD$2*3-1,MATCH(TEXT($B16,0),DataInput[#Headers],0))="","",INDEX(DataInput[],AD$4*3-1,MATCH(TEXT($B16,0),DataInput[#Headers],0))*(INDEX(DataInput[],AD$4*3,MATCH(TEXT($B16,0),DataInput[#Headers],0)))^2*PI()/6))</f>
        <v>14.923543187064334</v>
      </c>
      <c r="AE16" s="15" t="e">
        <f>IF(INDEX(MouseList[],MATCH(AE$2,MouseList[Mouse '#],0),MATCH(MouseList[[#Headers],[Exclude?]],MouseList[#Headers],0))=TRUE,"",IF(INDEX(DataInput[],AE$2*3-1,MATCH(TEXT($B16,0),DataInput[#Headers],0))="","",INDEX(DataInput[],AE$4*3-1,MATCH(TEXT($B16,0),DataInput[#Headers],0))*(INDEX(DataInput[],AE$4*3,MATCH(TEXT($B16,0),DataInput[#Headers],0)))^2*PI()/6))</f>
        <v>#VALUE!</v>
      </c>
      <c r="AF16" s="15">
        <f>IF(INDEX(MouseList[],MATCH(AF$2,MouseList[Mouse '#],0),MATCH(MouseList[[#Headers],[Exclude?]],MouseList[#Headers],0))=TRUE,"",IF(INDEX(DataInput[],AF$2*3-1,MATCH(TEXT($B16,0),DataInput[#Headers],0))="","",INDEX(DataInput[],AF$4*3-1,MATCH(TEXT($B16,0),DataInput[#Headers],0))*(INDEX(DataInput[],AF$4*3,MATCH(TEXT($B16,0),DataInput[#Headers],0)))^2*PI()/6))</f>
        <v>14.304745776481857</v>
      </c>
      <c r="AG16" s="15">
        <f>IF(INDEX(MouseList[],MATCH(AG$2,MouseList[Mouse '#],0),MATCH(MouseList[[#Headers],[Exclude?]],MouseList[#Headers],0))=TRUE,"",IF(INDEX(DataInput[],AG$2*3-1,MATCH(TEXT($B16,0),DataInput[#Headers],0))="","",INDEX(DataInput[],AG$4*3-1,MATCH(TEXT($B16,0),DataInput[#Headers],0))*(INDEX(DataInput[],AG$4*3,MATCH(TEXT($B16,0),DataInput[#Headers],0)))^2*PI()/6))</f>
        <v>10.848396954928901</v>
      </c>
      <c r="AH16" s="15">
        <f>IF(INDEX(MouseList[],MATCH(AH$2,MouseList[Mouse '#],0),MATCH(MouseList[[#Headers],[Exclude?]],MouseList[#Headers],0))=TRUE,"",IF(INDEX(DataInput[],AH$2*3-1,MATCH(TEXT($B16,0),DataInput[#Headers],0))="","",INDEX(DataInput[],AH$4*3-1,MATCH(TEXT($B16,0),DataInput[#Headers],0))*(INDEX(DataInput[],AH$4*3,MATCH(TEXT($B16,0),DataInput[#Headers],0)))^2*PI()/6))</f>
        <v>23.964225841215619</v>
      </c>
      <c r="AI16" s="15">
        <f>IF(INDEX(MouseList[],MATCH(AI$2,MouseList[Mouse '#],0),MATCH(MouseList[[#Headers],[Exclude?]],MouseList[#Headers],0))=TRUE,"",IF(INDEX(DataInput[],AI$2*3-1,MATCH(TEXT($B16,0),DataInput[#Headers],0))="","",INDEX(DataInput[],AI$4*3-1,MATCH(TEXT($B16,0),DataInput[#Headers],0))*(INDEX(DataInput[],AI$4*3,MATCH(TEXT($B16,0),DataInput[#Headers],0)))^2*PI()/6))</f>
        <v>8.0373731523253387</v>
      </c>
      <c r="AJ16" s="15">
        <f>IF(INDEX(MouseList[],MATCH(AJ$2,MouseList[Mouse '#],0),MATCH(MouseList[[#Headers],[Exclude?]],MouseList[#Headers],0))=TRUE,"",IF(INDEX(DataInput[],AJ$2*3-1,MATCH(TEXT($B16,0),DataInput[#Headers],0))="","",INDEX(DataInput[],AJ$4*3-1,MATCH(TEXT($B16,0),DataInput[#Headers],0))*(INDEX(DataInput[],AJ$4*3,MATCH(TEXT($B16,0),DataInput[#Headers],0)))^2*PI()/6))</f>
        <v>39.182571894102615</v>
      </c>
      <c r="AK16" s="15">
        <f>IF(INDEX(MouseList[],MATCH(AK$2,MouseList[Mouse '#],0),MATCH(MouseList[[#Headers],[Exclude?]],MouseList[#Headers],0))=TRUE,"",IF(INDEX(DataInput[],AK$2*3-1,MATCH(TEXT($B16,0),DataInput[#Headers],0))="","",INDEX(DataInput[],AK$4*3-1,MATCH(TEXT($B16,0),DataInput[#Headers],0))*(INDEX(DataInput[],AK$4*3,MATCH(TEXT($B16,0),DataInput[#Headers],0)))^2*PI()/6))</f>
        <v>25.624639240046818</v>
      </c>
      <c r="AL16" s="15">
        <f>IF(INDEX(MouseList[],MATCH(AL$2,MouseList[Mouse '#],0),MATCH(MouseList[[#Headers],[Exclude?]],MouseList[#Headers],0))=TRUE,"",IF(INDEX(DataInput[],AL$2*3-1,MATCH(TEXT($B16,0),DataInput[#Headers],0))="","",INDEX(DataInput[],AL$4*3-1,MATCH(TEXT($B16,0),DataInput[#Headers],0))*(INDEX(DataInput[],AL$4*3,MATCH(TEXT($B16,0),DataInput[#Headers],0)))^2*PI()/6))</f>
        <v>14.229883194343138</v>
      </c>
      <c r="AM16" s="15">
        <f>IF(INDEX(MouseList[],MATCH(AM$2,MouseList[Mouse '#],0),MATCH(MouseList[[#Headers],[Exclude?]],MouseList[#Headers],0))=TRUE,"",IF(INDEX(DataInput[],AM$2*3-1,MATCH(TEXT($B16,0),DataInput[#Headers],0))="","",INDEX(DataInput[],AM$4*3-1,MATCH(TEXT($B16,0),DataInput[#Headers],0))*(INDEX(DataInput[],AM$4*3,MATCH(TEXT($B16,0),DataInput[#Headers],0)))^2*PI()/6))</f>
        <v>26.15042246973691</v>
      </c>
      <c r="AN16" s="15">
        <f>IF(INDEX(MouseList[],MATCH(AN$2,MouseList[Mouse '#],0),MATCH(MouseList[[#Headers],[Exclude?]],MouseList[#Headers],0))=TRUE,"",IF(INDEX(DataInput[],AN$2*3-1,MATCH(TEXT($B16,0),DataInput[#Headers],0))="","",INDEX(DataInput[],AN$4*3-1,MATCH(TEXT($B16,0),DataInput[#Headers],0))*(INDEX(DataInput[],AN$4*3,MATCH(TEXT($B16,0),DataInput[#Headers],0)))^2*PI()/6))</f>
        <v>33.086751172783124</v>
      </c>
      <c r="AO16" s="15" t="str">
        <f>IF(INDEX(MouseList[],MATCH(AO$2,MouseList[Mouse '#],0),MATCH(MouseList[[#Headers],[Exclude?]],MouseList[#Headers],0))=TRUE,"",IF(INDEX(DataInput[],AO$2*3-1,MATCH(TEXT($B16,0),DataInput[#Headers],0))="","",INDEX(DataInput[],AO$4*3-1,MATCH(TEXT($B16,0),DataInput[#Headers],0))*(INDEX(DataInput[],AO$4*3,MATCH(TEXT($B16,0),DataInput[#Headers],0)))^2*PI()/6))</f>
        <v/>
      </c>
      <c r="AP16" s="15">
        <f>IF(INDEX(MouseList[],MATCH(AP$2,MouseList[Mouse '#],0),MATCH(MouseList[[#Headers],[Exclude?]],MouseList[#Headers],0))=TRUE,"",IF(INDEX(DataInput[],AP$2*3-1,MATCH(TEXT($B16,0),DataInput[#Headers],0))="","",INDEX(DataInput[],AP$4*3-1,MATCH(TEXT($B16,0),DataInput[#Headers],0))*(INDEX(DataInput[],AP$4*3,MATCH(TEXT($B16,0),DataInput[#Headers],0)))^2*PI()/6))</f>
        <v>20.167872918740155</v>
      </c>
      <c r="AQ16" s="15">
        <f>IF(INDEX(MouseList[],MATCH(AQ$2,MouseList[Mouse '#],0),MATCH(MouseList[[#Headers],[Exclude?]],MouseList[#Headers],0))=TRUE,"",IF(INDEX(DataInput[],AQ$2*3-1,MATCH(TEXT($B16,0),DataInput[#Headers],0))="","",INDEX(DataInput[],AQ$4*3-1,MATCH(TEXT($B16,0),DataInput[#Headers],0))*(INDEX(DataInput[],AQ$4*3,MATCH(TEXT($B16,0),DataInput[#Headers],0)))^2*PI()/6))</f>
        <v>42.864256684722058</v>
      </c>
      <c r="AR16" s="15">
        <f>IF(INDEX(MouseList[],MATCH(AR$2,MouseList[Mouse '#],0),MATCH(MouseList[[#Headers],[Exclude?]],MouseList[#Headers],0))=TRUE,"",IF(INDEX(DataInput[],AR$2*3-1,MATCH(TEXT($B16,0),DataInput[#Headers],0))="","",INDEX(DataInput[],AR$4*3-1,MATCH(TEXT($B16,0),DataInput[#Headers],0))*(INDEX(DataInput[],AR$4*3,MATCH(TEXT($B16,0),DataInput[#Headers],0)))^2*PI()/6))</f>
        <v>35.100424622738664</v>
      </c>
      <c r="AS16" s="15">
        <f>IF(INDEX(MouseList[],MATCH(AS$2,MouseList[Mouse '#],0),MATCH(MouseList[[#Headers],[Exclude?]],MouseList[#Headers],0))=TRUE,"",IF(INDEX(DataInput[],AS$2*3-1,MATCH(TEXT($B16,0),DataInput[#Headers],0))="","",INDEX(DataInput[],AS$4*3-1,MATCH(TEXT($B16,0),DataInput[#Headers],0))*(INDEX(DataInput[],AS$4*3,MATCH(TEXT($B16,0),DataInput[#Headers],0)))^2*PI()/6))</f>
        <v>50.455944653653212</v>
      </c>
      <c r="AT16" s="15" t="str">
        <f>IF(INDEX(MouseList[],MATCH(AT$2,MouseList[Mouse '#],0),MATCH(MouseList[[#Headers],[Exclude?]],MouseList[#Headers],0))=TRUE,"",IF(INDEX(DataInput[],AT$2*3-1,MATCH(TEXT($B16,0),DataInput[#Headers],0))="","",INDEX(DataInput[],AT$4*3-1,MATCH(TEXT($B16,0),DataInput[#Headers],0))*(INDEX(DataInput[],AT$4*3,MATCH(TEXT($B16,0),DataInput[#Headers],0)))^2*PI()/6))</f>
        <v/>
      </c>
      <c r="AU16" s="15">
        <f>IF(INDEX(MouseList[],MATCH(AU$2,MouseList[Mouse '#],0),MATCH(MouseList[[#Headers],[Exclude?]],MouseList[#Headers],0))=TRUE,"",IF(INDEX(DataInput[],AU$2*3-1,MATCH(TEXT($B16,0),DataInput[#Headers],0))="","",INDEX(DataInput[],AU$4*3-1,MATCH(TEXT($B16,0),DataInput[#Headers],0))*(INDEX(DataInput[],AU$4*3,MATCH(TEXT($B16,0),DataInput[#Headers],0)))^2*PI()/6))</f>
        <v>31.042252939309339</v>
      </c>
      <c r="AV16" s="15">
        <f>IF(INDEX(MouseList[],MATCH(AV$2,MouseList[Mouse '#],0),MATCH(MouseList[[#Headers],[Exclude?]],MouseList[#Headers],0))=TRUE,"",IF(INDEX(DataInput[],AV$2*3-1,MATCH(TEXT($B16,0),DataInput[#Headers],0))="","",INDEX(DataInput[],AV$4*3-1,MATCH(TEXT($B16,0),DataInput[#Headers],0))*(INDEX(DataInput[],AV$4*3,MATCH(TEXT($B16,0),DataInput[#Headers],0)))^2*PI()/6))</f>
        <v>39.28716493831859</v>
      </c>
      <c r="AW16" s="15">
        <f>IF(INDEX(MouseList[],MATCH(AW$2,MouseList[Mouse '#],0),MATCH(MouseList[[#Headers],[Exclude?]],MouseList[#Headers],0))=TRUE,"",IF(INDEX(DataInput[],AW$2*3-1,MATCH(TEXT($B16,0),DataInput[#Headers],0))="","",INDEX(DataInput[],AW$4*3-1,MATCH(TEXT($B16,0),DataInput[#Headers],0))*(INDEX(DataInput[],AW$4*3,MATCH(TEXT($B16,0),DataInput[#Headers],0)))^2*PI()/6))</f>
        <v>10.110180800799393</v>
      </c>
      <c r="AX16" s="15" t="str">
        <f>IF(INDEX(MouseList[],MATCH(AX$2,MouseList[Mouse '#],0),MATCH(MouseList[[#Headers],[Exclude?]],MouseList[#Headers],0))=TRUE,"",IF(INDEX(DataInput[],AX$2*3-1,MATCH(TEXT($B16,0),DataInput[#Headers],0))="","",INDEX(DataInput[],AX$4*3-1,MATCH(TEXT($B16,0),DataInput[#Headers],0))*(INDEX(DataInput[],AX$4*3,MATCH(TEXT($B16,0),DataInput[#Headers],0)))^2*PI()/6))</f>
        <v/>
      </c>
      <c r="AY16" s="15" t="str">
        <f>IF(INDEX(MouseList[],MATCH(AY$2,MouseList[Mouse '#],0),MATCH(MouseList[[#Headers],[Exclude?]],MouseList[#Headers],0))=TRUE,"",IF(INDEX(DataInput[],AY$2*3-1,MATCH(TEXT($B16,0),DataInput[#Headers],0))="","",INDEX(DataInput[],AY$4*3-1,MATCH(TEXT($B16,0),DataInput[#Headers],0))*(INDEX(DataInput[],AY$4*3,MATCH(TEXT($B16,0),DataInput[#Headers],0)))^2*PI()/6))</f>
        <v/>
      </c>
      <c r="AZ16" s="15">
        <f>IF(INDEX(MouseList[],MATCH(AZ$2,MouseList[Mouse '#],0),MATCH(MouseList[[#Headers],[Exclude?]],MouseList[#Headers],0))=TRUE,"",IF(INDEX(DataInput[],AZ$2*3-1,MATCH(TEXT($B16,0),DataInput[#Headers],0))="","",INDEX(DataInput[],AZ$4*3-1,MATCH(TEXT($B16,0),DataInput[#Headers],0))*(INDEX(DataInput[],AZ$4*3,MATCH(TEXT($B16,0),DataInput[#Headers],0)))^2*PI()/6))</f>
        <v>20.717622311586933</v>
      </c>
      <c r="BA16" s="15">
        <f>IF(INDEX(MouseList[],MATCH(BA$2,MouseList[Mouse '#],0),MATCH(MouseList[[#Headers],[Exclude?]],MouseList[#Headers],0))=TRUE,"",IF(INDEX(DataInput[],BA$2*3-1,MATCH(TEXT($B16,0),DataInput[#Headers],0))="","",INDEX(DataInput[],BA$4*3-1,MATCH(TEXT($B16,0),DataInput[#Headers],0))*(INDEX(DataInput[],BA$4*3,MATCH(TEXT($B16,0),DataInput[#Headers],0)))^2*PI()/6))</f>
        <v>30.703396566902949</v>
      </c>
      <c r="BB16" s="15">
        <f>IF(INDEX(MouseList[],MATCH(BB$2,MouseList[Mouse '#],0),MATCH(MouseList[[#Headers],[Exclude?]],MouseList[#Headers],0))=TRUE,"",IF(INDEX(DataInput[],BB$2*3-1,MATCH(TEXT($B16,0),DataInput[#Headers],0))="","",INDEX(DataInput[],BB$4*3-1,MATCH(TEXT($B16,0),DataInput[#Headers],0))*(INDEX(DataInput[],BB$4*3,MATCH(TEXT($B16,0),DataInput[#Headers],0)))^2*PI()/6))</f>
        <v>13.176193018329121</v>
      </c>
      <c r="BC16" s="15" t="str">
        <f>IF(INDEX(MouseList[],MATCH(BC$2,MouseList[Mouse '#],0),MATCH(MouseList[[#Headers],[Exclude?]],MouseList[#Headers],0))=TRUE,"",IF(INDEX(DataInput[],BC$2*3-1,MATCH(TEXT($B16,0),DataInput[#Headers],0))="","",INDEX(DataInput[],BC$4*3-1,MATCH(TEXT($B16,0),DataInput[#Headers],0))*(INDEX(DataInput[],BC$4*3,MATCH(TEXT($B16,0),DataInput[#Headers],0)))^2*PI()/6))</f>
        <v/>
      </c>
      <c r="BD16" s="15">
        <f>IF(INDEX(MouseList[],MATCH(BD$2,MouseList[Mouse '#],0),MATCH(MouseList[[#Headers],[Exclude?]],MouseList[#Headers],0))=TRUE,"",IF(INDEX(DataInput[],BD$2*3-1,MATCH(TEXT($B16,0),DataInput[#Headers],0))="","",INDEX(DataInput[],BD$4*3-1,MATCH(TEXT($B16,0),DataInput[#Headers],0))*(INDEX(DataInput[],BD$4*3,MATCH(TEXT($B16,0),DataInput[#Headers],0)))^2*PI()/6))</f>
        <v>34.049722101338212</v>
      </c>
      <c r="BE16" s="15">
        <f>IF(INDEX(MouseList[],MATCH(BE$2,MouseList[Mouse '#],0),MATCH(MouseList[[#Headers],[Exclude?]],MouseList[#Headers],0))=TRUE,"",IF(INDEX(DataInput[],BE$2*3-1,MATCH(TEXT($B16,0),DataInput[#Headers],0))="","",INDEX(DataInput[],BE$4*3-1,MATCH(TEXT($B16,0),DataInput[#Headers],0))*(INDEX(DataInput[],BE$4*3,MATCH(TEXT($B16,0),DataInput[#Headers],0)))^2*PI()/6))</f>
        <v>22.936139645328364</v>
      </c>
      <c r="BF16" s="15">
        <f>IF(INDEX(MouseList[],MATCH(BF$2,MouseList[Mouse '#],0),MATCH(MouseList[[#Headers],[Exclude?]],MouseList[#Headers],0))=TRUE,"",IF(INDEX(DataInput[],BF$2*3-1,MATCH(TEXT($B16,0),DataInput[#Headers],0))="","",INDEX(DataInput[],BF$4*3-1,MATCH(TEXT($B16,0),DataInput[#Headers],0))*(INDEX(DataInput[],BF$4*3,MATCH(TEXT($B16,0),DataInput[#Headers],0)))^2*PI()/6))</f>
        <v>18.089774828237459</v>
      </c>
      <c r="BG16" s="15">
        <f>IF(INDEX(MouseList[],MATCH(BG$2,MouseList[Mouse '#],0),MATCH(MouseList[[#Headers],[Exclude?]],MouseList[#Headers],0))=TRUE,"",IF(INDEX(DataInput[],BG$2*3-1,MATCH(TEXT($B16,0),DataInput[#Headers],0))="","",INDEX(DataInput[],BG$4*3-1,MATCH(TEXT($B16,0),DataInput[#Headers],0))*(INDEX(DataInput[],BG$4*3,MATCH(TEXT($B16,0),DataInput[#Headers],0)))^2*PI()/6))</f>
        <v>36.80843262667296</v>
      </c>
      <c r="BH16" s="15">
        <f>IF(INDEX(MouseList[],MATCH(BH$2,MouseList[Mouse '#],0),MATCH(MouseList[[#Headers],[Exclude?]],MouseList[#Headers],0))=TRUE,"",IF(INDEX(DataInput[],BH$2*3-1,MATCH(TEXT($B16,0),DataInput[#Headers],0))="","",INDEX(DataInput[],BH$4*3-1,MATCH(TEXT($B16,0),DataInput[#Headers],0))*(INDEX(DataInput[],BH$4*3,MATCH(TEXT($B16,0),DataInput[#Headers],0)))^2*PI()/6))</f>
        <v>32.153462535217933</v>
      </c>
      <c r="BI16" s="15">
        <f>IF(INDEX(MouseList[],MATCH(BI$2,MouseList[Mouse '#],0),MATCH(MouseList[[#Headers],[Exclude?]],MouseList[#Headers],0))=TRUE,"",IF(INDEX(DataInput[],BI$2*3-1,MATCH(TEXT($B16,0),DataInput[#Headers],0))="","",INDEX(DataInput[],BI$4*3-1,MATCH(TEXT($B16,0),DataInput[#Headers],0))*(INDEX(DataInput[],BI$4*3,MATCH(TEXT($B16,0),DataInput[#Headers],0)))^2*PI()/6))</f>
        <v>33.837742613438465</v>
      </c>
      <c r="BJ16" s="15">
        <f>IF(INDEX(MouseList[],MATCH(BJ$2,MouseList[Mouse '#],0),MATCH(MouseList[[#Headers],[Exclude?]],MouseList[#Headers],0))=TRUE,"",IF(INDEX(DataInput[],BJ$2*3-1,MATCH(TEXT($B16,0),DataInput[#Headers],0))="","",INDEX(DataInput[],BJ$4*3-1,MATCH(TEXT($B16,0),DataInput[#Headers],0))*(INDEX(DataInput[],BJ$4*3,MATCH(TEXT($B16,0),DataInput[#Headers],0)))^2*PI()/6))</f>
        <v>31.908528263980816</v>
      </c>
      <c r="BK16" s="15">
        <f>IF(INDEX(MouseList[],MATCH(BK$2,MouseList[Mouse '#],0),MATCH(MouseList[[#Headers],[Exclude?]],MouseList[#Headers],0))=TRUE,"",IF(INDEX(DataInput[],BK$2*3-1,MATCH(TEXT($B16,0),DataInput[#Headers],0))="","",INDEX(DataInput[],BK$4*3-1,MATCH(TEXT($B16,0),DataInput[#Headers],0))*(INDEX(DataInput[],BK$4*3,MATCH(TEXT($B16,0),DataInput[#Headers],0)))^2*PI()/6))</f>
        <v>16.792070344035039</v>
      </c>
      <c r="BL16" s="15" t="e">
        <f>IF(INDEX(MouseList[],MATCH(BL$2,MouseList[Mouse '#],0),MATCH(MouseList[[#Headers],[Exclude?]],MouseList[#Headers],0))=TRUE,"",IF(INDEX(DataInput[],BL$2*3-1,MATCH(TEXT($B16,0),DataInput[#Headers],0))="","",INDEX(DataInput[],BL$4*3-1,MATCH(TEXT($B16,0),DataInput[#Headers],0))*(INDEX(DataInput[],BL$4*3,MATCH(TEXT($B16,0),DataInput[#Headers],0)))^2*PI()/6))</f>
        <v>#N/A</v>
      </c>
      <c r="BM16" s="15" t="e">
        <f>IF(INDEX(MouseList[],MATCH(BM$2,MouseList[Mouse '#],0),MATCH(MouseList[[#Headers],[Exclude?]],MouseList[#Headers],0))=TRUE,"",IF(INDEX(DataInput[],BM$2*3-1,MATCH(TEXT($B16,0),DataInput[#Headers],0))="","",INDEX(DataInput[],BM$4*3-1,MATCH(TEXT($B16,0),DataInput[#Headers],0))*(INDEX(DataInput[],BM$4*3,MATCH(TEXT($B16,0),DataInput[#Headers],0)))^2*PI()/6))</f>
        <v>#N/A</v>
      </c>
      <c r="BN16" s="15" t="e">
        <f>IF(INDEX(MouseList[],MATCH(BN$2,MouseList[Mouse '#],0),MATCH(MouseList[[#Headers],[Exclude?]],MouseList[#Headers],0))=TRUE,"",IF(INDEX(DataInput[],BN$2*3-1,MATCH(TEXT($B16,0),DataInput[#Headers],0))="","",INDEX(DataInput[],BN$4*3-1,MATCH(TEXT($B16,0),DataInput[#Headers],0))*(INDEX(DataInput[],BN$4*3,MATCH(TEXT($B16,0),DataInput[#Headers],0)))^2*PI()/6))</f>
        <v>#N/A</v>
      </c>
      <c r="BO16" s="15" t="e">
        <f>IF(INDEX(MouseList[],MATCH(BO$2,MouseList[Mouse '#],0),MATCH(MouseList[[#Headers],[Exclude?]],MouseList[#Headers],0))=TRUE,"",IF(INDEX(DataInput[],BO$2*3-1,MATCH(TEXT($B16,0),DataInput[#Headers],0))="","",INDEX(DataInput[],BO$4*3-1,MATCH(TEXT($B16,0),DataInput[#Headers],0))*(INDEX(DataInput[],BO$4*3,MATCH(TEXT($B16,0),DataInput[#Headers],0)))^2*PI()/6))</f>
        <v>#N/A</v>
      </c>
      <c r="BP16" s="15" t="e">
        <f>IF(INDEX(MouseList[],MATCH(BP$2,MouseList[Mouse '#],0),MATCH(MouseList[[#Headers],[Exclude?]],MouseList[#Headers],0))=TRUE,"",IF(INDEX(DataInput[],BP$2*3-1,MATCH(TEXT($B16,0),DataInput[#Headers],0))="","",INDEX(DataInput[],BP$4*3-1,MATCH(TEXT($B16,0),DataInput[#Headers],0))*(INDEX(DataInput[],BP$4*3,MATCH(TEXT($B16,0),DataInput[#Headers],0)))^2*PI()/6))</f>
        <v>#N/A</v>
      </c>
      <c r="BQ16" s="15" t="e">
        <f>IF(INDEX(MouseList[],MATCH(BQ$2,MouseList[Mouse '#],0),MATCH(MouseList[[#Headers],[Exclude?]],MouseList[#Headers],0))=TRUE,"",IF(INDEX(DataInput[],BQ$2*3-1,MATCH(TEXT($B16,0),DataInput[#Headers],0))="","",INDEX(DataInput[],BQ$4*3-1,MATCH(TEXT($B16,0),DataInput[#Headers],0))*(INDEX(DataInput[],BQ$4*3,MATCH(TEXT($B16,0),DataInput[#Headers],0)))^2*PI()/6))</f>
        <v>#N/A</v>
      </c>
      <c r="BR16" s="15" t="e">
        <f>IF(INDEX(MouseList[],MATCH(BR$2,MouseList[Mouse '#],0),MATCH(MouseList[[#Headers],[Exclude?]],MouseList[#Headers],0))=TRUE,"",IF(INDEX(DataInput[],BR$2*3-1,MATCH(TEXT($B16,0),DataInput[#Headers],0))="","",INDEX(DataInput[],BR$4*3-1,MATCH(TEXT($B16,0),DataInput[#Headers],0))*(INDEX(DataInput[],BR$4*3,MATCH(TEXT($B16,0),DataInput[#Headers],0)))^2*PI()/6))</f>
        <v>#N/A</v>
      </c>
      <c r="BS16" s="15" t="e">
        <f>IF(INDEX(MouseList[],MATCH(BS$2,MouseList[Mouse '#],0),MATCH(MouseList[[#Headers],[Exclude?]],MouseList[#Headers],0))=TRUE,"",IF(INDEX(DataInput[],BS$2*3-1,MATCH(TEXT($B16,0),DataInput[#Headers],0))="","",INDEX(DataInput[],BS$4*3-1,MATCH(TEXT($B16,0),DataInput[#Headers],0))*(INDEX(DataInput[],BS$4*3,MATCH(TEXT($B16,0),DataInput[#Headers],0)))^2*PI()/6))</f>
        <v>#N/A</v>
      </c>
      <c r="BT16" s="15" t="e">
        <f>IF(INDEX(MouseList[],MATCH(BT$2,MouseList[Mouse '#],0),MATCH(MouseList[[#Headers],[Exclude?]],MouseList[#Headers],0))=TRUE,"",IF(INDEX(DataInput[],BT$2*3-1,MATCH(TEXT($B16,0),DataInput[#Headers],0))="","",INDEX(DataInput[],BT$4*3-1,MATCH(TEXT($B16,0),DataInput[#Headers],0))*(INDEX(DataInput[],BT$4*3,MATCH(TEXT($B16,0),DataInput[#Headers],0)))^2*PI()/6))</f>
        <v>#N/A</v>
      </c>
      <c r="BU16" s="15" t="e">
        <f>IF(INDEX(MouseList[],MATCH(BU$2,MouseList[Mouse '#],0),MATCH(MouseList[[#Headers],[Exclude?]],MouseList[#Headers],0))=TRUE,"",IF(INDEX(DataInput[],BU$2*3-1,MATCH(TEXT($B16,0),DataInput[#Headers],0))="","",INDEX(DataInput[],BU$4*3-1,MATCH(TEXT($B16,0),DataInput[#Headers],0))*(INDEX(DataInput[],BU$4*3,MATCH(TEXT($B16,0),DataInput[#Headers],0)))^2*PI()/6))</f>
        <v>#N/A</v>
      </c>
      <c r="BV16" s="15" t="e">
        <f>IF(INDEX(MouseList[],MATCH(BV$2,MouseList[Mouse '#],0),MATCH(MouseList[[#Headers],[Exclude?]],MouseList[#Headers],0))=TRUE,"",IF(INDEX(DataInput[],BV$2*3-1,MATCH(TEXT($B16,0),DataInput[#Headers],0))="","",INDEX(DataInput[],BV$4*3-1,MATCH(TEXT($B16,0),DataInput[#Headers],0))*(INDEX(DataInput[],BV$4*3,MATCH(TEXT($B16,0),DataInput[#Headers],0)))^2*PI()/6))</f>
        <v>#N/A</v>
      </c>
      <c r="BW16" s="15" t="e">
        <f>IF(INDEX(MouseList[],MATCH(BW$2,MouseList[Mouse '#],0),MATCH(MouseList[[#Headers],[Exclude?]],MouseList[#Headers],0))=TRUE,"",IF(INDEX(DataInput[],BW$2*3-1,MATCH(TEXT($B16,0),DataInput[#Headers],0))="","",INDEX(DataInput[],BW$4*3-1,MATCH(TEXT($B16,0),DataInput[#Headers],0))*(INDEX(DataInput[],BW$4*3,MATCH(TEXT($B16,0),DataInput[#Headers],0)))^2*PI()/6))</f>
        <v>#N/A</v>
      </c>
      <c r="BX16" s="15" t="e">
        <f>IF(INDEX(MouseList[],MATCH(BX$2,MouseList[Mouse '#],0),MATCH(MouseList[[#Headers],[Exclude?]],MouseList[#Headers],0))=TRUE,"",IF(INDEX(DataInput[],BX$2*3-1,MATCH(TEXT($B16,0),DataInput[#Headers],0))="","",INDEX(DataInput[],BX$4*3-1,MATCH(TEXT($B16,0),DataInput[#Headers],0))*(INDEX(DataInput[],BX$4*3,MATCH(TEXT($B16,0),DataInput[#Headers],0)))^2*PI()/6))</f>
        <v>#N/A</v>
      </c>
      <c r="BY16" s="15" t="e">
        <f>IF(INDEX(MouseList[],MATCH(BY$2,MouseList[Mouse '#],0),MATCH(MouseList[[#Headers],[Exclude?]],MouseList[#Headers],0))=TRUE,"",IF(INDEX(DataInput[],BY$2*3-1,MATCH(TEXT($B16,0),DataInput[#Headers],0))="","",INDEX(DataInput[],BY$4*3-1,MATCH(TEXT($B16,0),DataInput[#Headers],0))*(INDEX(DataInput[],BY$4*3,MATCH(TEXT($B16,0),DataInput[#Headers],0)))^2*PI()/6))</f>
        <v>#N/A</v>
      </c>
      <c r="BZ16" s="15" t="e">
        <f>IF(INDEX(MouseList[],MATCH(BZ$2,MouseList[Mouse '#],0),MATCH(MouseList[[#Headers],[Exclude?]],MouseList[#Headers],0))=TRUE,"",IF(INDEX(DataInput[],BZ$2*3-1,MATCH(TEXT($B16,0),DataInput[#Headers],0))="","",INDEX(DataInput[],BZ$4*3-1,MATCH(TEXT($B16,0),DataInput[#Headers],0))*(INDEX(DataInput[],BZ$4*3,MATCH(TEXT($B16,0),DataInput[#Headers],0)))^2*PI()/6))</f>
        <v>#N/A</v>
      </c>
      <c r="CA16" s="15" t="e">
        <f>IF(INDEX(MouseList[],MATCH(CA$2,MouseList[Mouse '#],0),MATCH(MouseList[[#Headers],[Exclude?]],MouseList[#Headers],0))=TRUE,"",IF(INDEX(DataInput[],CA$2*3-1,MATCH(TEXT($B16,0),DataInput[#Headers],0))="","",INDEX(DataInput[],CA$4*3-1,MATCH(TEXT($B16,0),DataInput[#Headers],0))*(INDEX(DataInput[],CA$4*3,MATCH(TEXT($B16,0),DataInput[#Headers],0)))^2*PI()/6))</f>
        <v>#N/A</v>
      </c>
      <c r="CB16" s="15" t="e">
        <f>IF(INDEX(MouseList[],MATCH(CB$2,MouseList[Mouse '#],0),MATCH(MouseList[[#Headers],[Exclude?]],MouseList[#Headers],0))=TRUE,"",IF(INDEX(DataInput[],CB$2*3-1,MATCH(TEXT($B16,0),DataInput[#Headers],0))="","",INDEX(DataInput[],CB$4*3-1,MATCH(TEXT($B16,0),DataInput[#Headers],0))*(INDEX(DataInput[],CB$4*3,MATCH(TEXT($B16,0),DataInput[#Headers],0)))^2*PI()/6))</f>
        <v>#N/A</v>
      </c>
      <c r="CC16" s="15" t="e">
        <f>IF(INDEX(MouseList[],MATCH(CC$2,MouseList[Mouse '#],0),MATCH(MouseList[[#Headers],[Exclude?]],MouseList[#Headers],0))=TRUE,"",IF(INDEX(DataInput[],CC$2*3-1,MATCH(TEXT($B16,0),DataInput[#Headers],0))="","",INDEX(DataInput[],CC$4*3-1,MATCH(TEXT($B16,0),DataInput[#Headers],0))*(INDEX(DataInput[],CC$4*3,MATCH(TEXT($B16,0),DataInput[#Headers],0)))^2*PI()/6))</f>
        <v>#N/A</v>
      </c>
      <c r="CD16" s="15" t="e">
        <f>IF(INDEX(MouseList[],MATCH(CD$2,MouseList[Mouse '#],0),MATCH(MouseList[[#Headers],[Exclude?]],MouseList[#Headers],0))=TRUE,"",IF(INDEX(DataInput[],CD$2*3-1,MATCH(TEXT($B16,0),DataInput[#Headers],0))="","",INDEX(DataInput[],CD$4*3-1,MATCH(TEXT($B16,0),DataInput[#Headers],0))*(INDEX(DataInput[],CD$4*3,MATCH(TEXT($B16,0),DataInput[#Headers],0)))^2*PI()/6))</f>
        <v>#N/A</v>
      </c>
      <c r="CE16" s="15" t="e">
        <f>IF(INDEX(MouseList[],MATCH(CE$2,MouseList[Mouse '#],0),MATCH(MouseList[[#Headers],[Exclude?]],MouseList[#Headers],0))=TRUE,"",IF(INDEX(DataInput[],CE$2*3-1,MATCH(TEXT($B16,0),DataInput[#Headers],0))="","",INDEX(DataInput[],CE$4*3-1,MATCH(TEXT($B16,0),DataInput[#Headers],0))*(INDEX(DataInput[],CE$4*3,MATCH(TEXT($B16,0),DataInput[#Headers],0)))^2*PI()/6))</f>
        <v>#N/A</v>
      </c>
      <c r="CF16" s="15" t="e">
        <f>IF(INDEX(MouseList[],MATCH(CF$2,MouseList[Mouse '#],0),MATCH(MouseList[[#Headers],[Exclude?]],MouseList[#Headers],0))=TRUE,"",IF(INDEX(DataInput[],CF$2*3-1,MATCH(TEXT($B16,0),DataInput[#Headers],0))="","",INDEX(DataInput[],CF$4*3-1,MATCH(TEXT($B16,0),DataInput[#Headers],0))*(INDEX(DataInput[],CF$4*3,MATCH(TEXT($B16,0),DataInput[#Headers],0)))^2*PI()/6))</f>
        <v>#N/A</v>
      </c>
      <c r="CG16" s="15" t="e">
        <f>IF(INDEX(MouseList[],MATCH(CG$2,MouseList[Mouse '#],0),MATCH(MouseList[[#Headers],[Exclude?]],MouseList[#Headers],0))=TRUE,"",IF(INDEX(DataInput[],CG$2*3-1,MATCH(TEXT($B16,0),DataInput[#Headers],0))="","",INDEX(DataInput[],CG$4*3-1,MATCH(TEXT($B16,0),DataInput[#Headers],0))*(INDEX(DataInput[],CG$4*3,MATCH(TEXT($B16,0),DataInput[#Headers],0)))^2*PI()/6))</f>
        <v>#N/A</v>
      </c>
      <c r="CH16" s="15" t="e">
        <f>IF(INDEX(MouseList[],MATCH(CH$2,MouseList[Mouse '#],0),MATCH(MouseList[[#Headers],[Exclude?]],MouseList[#Headers],0))=TRUE,"",IF(INDEX(DataInput[],CH$2*3-1,MATCH(TEXT($B16,0),DataInput[#Headers],0))="","",INDEX(DataInput[],CH$4*3-1,MATCH(TEXT($B16,0),DataInput[#Headers],0))*(INDEX(DataInput[],CH$4*3,MATCH(TEXT($B16,0),DataInput[#Headers],0)))^2*PI()/6))</f>
        <v>#N/A</v>
      </c>
      <c r="CI16" s="15" t="e">
        <f>IF(INDEX(MouseList[],MATCH(CI$2,MouseList[Mouse '#],0),MATCH(MouseList[[#Headers],[Exclude?]],MouseList[#Headers],0))=TRUE,"",IF(INDEX(DataInput[],CI$2*3-1,MATCH(TEXT($B16,0),DataInput[#Headers],0))="","",INDEX(DataInput[],CI$4*3-1,MATCH(TEXT($B16,0),DataInput[#Headers],0))*(INDEX(DataInput[],CI$4*3,MATCH(TEXT($B16,0),DataInput[#Headers],0)))^2*PI()/6))</f>
        <v>#N/A</v>
      </c>
      <c r="CJ16" s="15" t="e">
        <f>IF(INDEX(MouseList[],MATCH(CJ$2,MouseList[Mouse '#],0),MATCH(MouseList[[#Headers],[Exclude?]],MouseList[#Headers],0))=TRUE,"",IF(INDEX(DataInput[],CJ$2*3-1,MATCH(TEXT($B16,0),DataInput[#Headers],0))="","",INDEX(DataInput[],CJ$4*3-1,MATCH(TEXT($B16,0),DataInput[#Headers],0))*(INDEX(DataInput[],CJ$4*3,MATCH(TEXT($B16,0),DataInput[#Headers],0)))^2*PI()/6))</f>
        <v>#N/A</v>
      </c>
      <c r="CK16" s="15" t="e">
        <f>IF(INDEX(MouseList[],MATCH(CK$2,MouseList[Mouse '#],0),MATCH(MouseList[[#Headers],[Exclude?]],MouseList[#Headers],0))=TRUE,"",IF(INDEX(DataInput[],CK$2*3-1,MATCH(TEXT($B16,0),DataInput[#Headers],0))="","",INDEX(DataInput[],CK$4*3-1,MATCH(TEXT($B16,0),DataInput[#Headers],0))*(INDEX(DataInput[],CK$4*3,MATCH(TEXT($B16,0),DataInput[#Headers],0)))^2*PI()/6))</f>
        <v>#N/A</v>
      </c>
      <c r="CL16" s="15" t="e">
        <f>IF(INDEX(MouseList[],MATCH(CL$2,MouseList[Mouse '#],0),MATCH(MouseList[[#Headers],[Exclude?]],MouseList[#Headers],0))=TRUE,"",IF(INDEX(DataInput[],CL$2*3-1,MATCH(TEXT($B16,0),DataInput[#Headers],0))="","",INDEX(DataInput[],CL$4*3-1,MATCH(TEXT($B16,0),DataInput[#Headers],0))*(INDEX(DataInput[],CL$4*3,MATCH(TEXT($B16,0),DataInput[#Headers],0)))^2*PI()/6))</f>
        <v>#N/A</v>
      </c>
      <c r="CM16" s="15" t="e">
        <f>IF(INDEX(MouseList[],MATCH(CM$2,MouseList[Mouse '#],0),MATCH(MouseList[[#Headers],[Exclude?]],MouseList[#Headers],0))=TRUE,"",IF(INDEX(DataInput[],CM$2*3-1,MATCH(TEXT($B16,0),DataInput[#Headers],0))="","",INDEX(DataInput[],CM$4*3-1,MATCH(TEXT($B16,0),DataInput[#Headers],0))*(INDEX(DataInput[],CM$4*3,MATCH(TEXT($B16,0),DataInput[#Headers],0)))^2*PI()/6))</f>
        <v>#N/A</v>
      </c>
      <c r="CN16" s="15" t="e">
        <f>IF(INDEX(MouseList[],MATCH(CN$2,MouseList[Mouse '#],0),MATCH(MouseList[[#Headers],[Exclude?]],MouseList[#Headers],0))=TRUE,"",IF(INDEX(DataInput[],CN$2*3-1,MATCH(TEXT($B16,0),DataInput[#Headers],0))="","",INDEX(DataInput[],CN$4*3-1,MATCH(TEXT($B16,0),DataInput[#Headers],0))*(INDEX(DataInput[],CN$4*3,MATCH(TEXT($B16,0),DataInput[#Headers],0)))^2*PI()/6))</f>
        <v>#N/A</v>
      </c>
      <c r="CO16" s="15" t="e">
        <f>IF(INDEX(MouseList[],MATCH(CO$2,MouseList[Mouse '#],0),MATCH(MouseList[[#Headers],[Exclude?]],MouseList[#Headers],0))=TRUE,"",IF(INDEX(DataInput[],CO$2*3-1,MATCH(TEXT($B16,0),DataInput[#Headers],0))="","",INDEX(DataInput[],CO$4*3-1,MATCH(TEXT($B16,0),DataInput[#Headers],0))*(INDEX(DataInput[],CO$4*3,MATCH(TEXT($B16,0),DataInput[#Headers],0)))^2*PI()/6))</f>
        <v>#N/A</v>
      </c>
      <c r="CP16" s="15" t="e">
        <f>IF(INDEX(MouseList[],MATCH(CP$2,MouseList[Mouse '#],0),MATCH(MouseList[[#Headers],[Exclude?]],MouseList[#Headers],0))=TRUE,"",IF(INDEX(DataInput[],CP$2*3-1,MATCH(TEXT($B16,0),DataInput[#Headers],0))="","",INDEX(DataInput[],CP$4*3-1,MATCH(TEXT($B16,0),DataInput[#Headers],0))*(INDEX(DataInput[],CP$4*3,MATCH(TEXT($B16,0),DataInput[#Headers],0)))^2*PI()/6))</f>
        <v>#N/A</v>
      </c>
      <c r="CQ16" s="15" t="e">
        <f>IF(INDEX(MouseList[],MATCH(CQ$2,MouseList[Mouse '#],0),MATCH(MouseList[[#Headers],[Exclude?]],MouseList[#Headers],0))=TRUE,"",IF(INDEX(DataInput[],CQ$2*3-1,MATCH(TEXT($B16,0),DataInput[#Headers],0))="","",INDEX(DataInput[],CQ$4*3-1,MATCH(TEXT($B16,0),DataInput[#Headers],0))*(INDEX(DataInput[],CQ$4*3,MATCH(TEXT($B16,0),DataInput[#Headers],0)))^2*PI()/6))</f>
        <v>#N/A</v>
      </c>
      <c r="CR16" s="15" t="e">
        <f>IF(INDEX(MouseList[],MATCH(CR$2,MouseList[Mouse '#],0),MATCH(MouseList[[#Headers],[Exclude?]],MouseList[#Headers],0))=TRUE,"",IF(INDEX(DataInput[],CR$2*3-1,MATCH(TEXT($B16,0),DataInput[#Headers],0))="","",INDEX(DataInput[],CR$4*3-1,MATCH(TEXT($B16,0),DataInput[#Headers],0))*(INDEX(DataInput[],CR$4*3,MATCH(TEXT($B16,0),DataInput[#Headers],0)))^2*PI()/6))</f>
        <v>#N/A</v>
      </c>
      <c r="CS16" s="15" t="e">
        <f>IF(INDEX(MouseList[],MATCH(CS$2,MouseList[Mouse '#],0),MATCH(MouseList[[#Headers],[Exclude?]],MouseList[#Headers],0))=TRUE,"",IF(INDEX(DataInput[],CS$2*3-1,MATCH(TEXT($B16,0),DataInput[#Headers],0))="","",INDEX(DataInput[],CS$4*3-1,MATCH(TEXT($B16,0),DataInput[#Headers],0))*(INDEX(DataInput[],CS$4*3,MATCH(TEXT($B16,0),DataInput[#Headers],0)))^2*PI()/6))</f>
        <v>#N/A</v>
      </c>
      <c r="CT16" s="15" t="e">
        <f>IF(INDEX(MouseList[],MATCH(CT$2,MouseList[Mouse '#],0),MATCH(MouseList[[#Headers],[Exclude?]],MouseList[#Headers],0))=TRUE,"",IF(INDEX(DataInput[],CT$2*3-1,MATCH(TEXT($B16,0),DataInput[#Headers],0))="","",INDEX(DataInput[],CT$4*3-1,MATCH(TEXT($B16,0),DataInput[#Headers],0))*(INDEX(DataInput[],CT$4*3,MATCH(TEXT($B16,0),DataInput[#Headers],0)))^2*PI()/6))</f>
        <v>#N/A</v>
      </c>
      <c r="CU16" s="15" t="e">
        <f>IF(INDEX(MouseList[],MATCH(CU$2,MouseList[Mouse '#],0),MATCH(MouseList[[#Headers],[Exclude?]],MouseList[#Headers],0))=TRUE,"",IF(INDEX(DataInput[],CU$2*3-1,MATCH(TEXT($B16,0),DataInput[#Headers],0))="","",INDEX(DataInput[],CU$4*3-1,MATCH(TEXT($B16,0),DataInput[#Headers],0))*(INDEX(DataInput[],CU$4*3,MATCH(TEXT($B16,0),DataInput[#Headers],0)))^2*PI()/6))</f>
        <v>#N/A</v>
      </c>
      <c r="CV16" s="15" t="e">
        <f>IF(INDEX(MouseList[],MATCH(CV$2,MouseList[Mouse '#],0),MATCH(MouseList[[#Headers],[Exclude?]],MouseList[#Headers],0))=TRUE,"",IF(INDEX(DataInput[],CV$2*3-1,MATCH(TEXT($B16,0),DataInput[#Headers],0))="","",INDEX(DataInput[],CV$4*3-1,MATCH(TEXT($B16,0),DataInput[#Headers],0))*(INDEX(DataInput[],CV$4*3,MATCH(TEXT($B16,0),DataInput[#Headers],0)))^2*PI()/6))</f>
        <v>#N/A</v>
      </c>
      <c r="CW16" s="15" t="e">
        <f>IF(INDEX(MouseList[],MATCH(CW$2,MouseList[Mouse '#],0),MATCH(MouseList[[#Headers],[Exclude?]],MouseList[#Headers],0))=TRUE,"",IF(INDEX(DataInput[],CW$2*3-1,MATCH(TEXT($B16,0),DataInput[#Headers],0))="","",INDEX(DataInput[],CW$4*3-1,MATCH(TEXT($B16,0),DataInput[#Headers],0))*(INDEX(DataInput[],CW$4*3,MATCH(TEXT($B16,0),DataInput[#Headers],0)))^2*PI()/6))</f>
        <v>#N/A</v>
      </c>
      <c r="CX16" s="15" t="e">
        <f>IF(INDEX(MouseList[],MATCH(CX$2,MouseList[Mouse '#],0),MATCH(MouseList[[#Headers],[Exclude?]],MouseList[#Headers],0))=TRUE,"",IF(INDEX(DataInput[],CX$2*3-1,MATCH(TEXT($B16,0),DataInput[#Headers],0))="","",INDEX(DataInput[],CX$4*3-1,MATCH(TEXT($B16,0),DataInput[#Headers],0))*(INDEX(DataInput[],CX$4*3,MATCH(TEXT($B16,0),DataInput[#Headers],0)))^2*PI()/6))</f>
        <v>#N/A</v>
      </c>
      <c r="CY16" s="15" t="e">
        <f>IF(INDEX(MouseList[],MATCH(CY$2,MouseList[Mouse '#],0),MATCH(MouseList[[#Headers],[Exclude?]],MouseList[#Headers],0))=TRUE,"",IF(INDEX(DataInput[],CY$2*3-1,MATCH(TEXT($B16,0),DataInput[#Headers],0))="","",INDEX(DataInput[],CY$4*3-1,MATCH(TEXT($B16,0),DataInput[#Headers],0))*(INDEX(DataInput[],CY$4*3,MATCH(TEXT($B16,0),DataInput[#Headers],0)))^2*PI()/6))</f>
        <v>#N/A</v>
      </c>
      <c r="CZ16" s="15" t="e">
        <f>IF(INDEX(MouseList[],MATCH(CZ$2,MouseList[Mouse '#],0),MATCH(MouseList[[#Headers],[Exclude?]],MouseList[#Headers],0))=TRUE,"",IF(INDEX(DataInput[],CZ$2*3-1,MATCH(TEXT($B16,0),DataInput[#Headers],0))="","",INDEX(DataInput[],CZ$4*3-1,MATCH(TEXT($B16,0),DataInput[#Headers],0))*(INDEX(DataInput[],CZ$4*3,MATCH(TEXT($B16,0),DataInput[#Headers],0)))^2*PI()/6))</f>
        <v>#N/A</v>
      </c>
      <c r="DA16" s="15" t="e">
        <f>IF(INDEX(MouseList[],MATCH(DA$2,MouseList[Mouse '#],0),MATCH(MouseList[[#Headers],[Exclude?]],MouseList[#Headers],0))=TRUE,"",IF(INDEX(DataInput[],DA$2*3-1,MATCH(TEXT($B16,0),DataInput[#Headers],0))="","",INDEX(DataInput[],DA$4*3-1,MATCH(TEXT($B16,0),DataInput[#Headers],0))*(INDEX(DataInput[],DA$4*3,MATCH(TEXT($B16,0),DataInput[#Headers],0)))^2*PI()/6))</f>
        <v>#N/A</v>
      </c>
      <c r="DB16" s="15" t="e">
        <f>IF(INDEX(MouseList[],MATCH(DB$2,MouseList[Mouse '#],0),MATCH(MouseList[[#Headers],[Exclude?]],MouseList[#Headers],0))=TRUE,"",IF(INDEX(DataInput[],DB$2*3-1,MATCH(TEXT($B16,0),DataInput[#Headers],0))="","",INDEX(DataInput[],DB$4*3-1,MATCH(TEXT($B16,0),DataInput[#Headers],0))*(INDEX(DataInput[],DB$4*3,MATCH(TEXT($B16,0),DataInput[#Headers],0)))^2*PI()/6))</f>
        <v>#N/A</v>
      </c>
      <c r="DC16" s="15" t="e">
        <f>IF(INDEX(MouseList[],MATCH(DC$2,MouseList[Mouse '#],0),MATCH(MouseList[[#Headers],[Exclude?]],MouseList[#Headers],0))=TRUE,"",IF(INDEX(DataInput[],DC$2*3-1,MATCH(TEXT($B16,0),DataInput[#Headers],0))="","",INDEX(DataInput[],DC$4*3-1,MATCH(TEXT($B16,0),DataInput[#Headers],0))*(INDEX(DataInput[],DC$4*3,MATCH(TEXT($B16,0),DataInput[#Headers],0)))^2*PI()/6))</f>
        <v>#N/A</v>
      </c>
      <c r="DD16" s="15" t="e">
        <f>IF(INDEX(MouseList[],MATCH(DD$2,MouseList[Mouse '#],0),MATCH(MouseList[[#Headers],[Exclude?]],MouseList[#Headers],0))=TRUE,"",IF(INDEX(DataInput[],DD$2*3-1,MATCH(TEXT($B16,0),DataInput[#Headers],0))="","",INDEX(DataInput[],DD$4*3-1,MATCH(TEXT($B16,0),DataInput[#Headers],0))*(INDEX(DataInput[],DD$4*3,MATCH(TEXT($B16,0),DataInput[#Headers],0)))^2*PI()/6))</f>
        <v>#N/A</v>
      </c>
      <c r="DE16" s="15" t="e">
        <f>IF(INDEX(MouseList[],MATCH(DE$2,MouseList[Mouse '#],0),MATCH(MouseList[[#Headers],[Exclude?]],MouseList[#Headers],0))=TRUE,"",IF(INDEX(DataInput[],DE$2*3-1,MATCH(TEXT($B16,0),DataInput[#Headers],0))="","",INDEX(DataInput[],DE$4*3-1,MATCH(TEXT($B16,0),DataInput[#Headers],0))*(INDEX(DataInput[],DE$4*3,MATCH(TEXT($B16,0),DataInput[#Headers],0)))^2*PI()/6))</f>
        <v>#N/A</v>
      </c>
      <c r="DF16" s="15" t="e">
        <f>IF(INDEX(MouseList[],MATCH(DF$2,MouseList[Mouse '#],0),MATCH(MouseList[[#Headers],[Exclude?]],MouseList[#Headers],0))=TRUE,"",IF(INDEX(DataInput[],DF$2*3-1,MATCH(TEXT($B16,0),DataInput[#Headers],0))="","",INDEX(DataInput[],DF$4*3-1,MATCH(TEXT($B16,0),DataInput[#Headers],0))*(INDEX(DataInput[],DF$4*3,MATCH(TEXT($B16,0),DataInput[#Headers],0)))^2*PI()/6))</f>
        <v>#N/A</v>
      </c>
      <c r="DG16" s="15" t="e">
        <f>IF(INDEX(MouseList[],MATCH(DG$2,MouseList[Mouse '#],0),MATCH(MouseList[[#Headers],[Exclude?]],MouseList[#Headers],0))=TRUE,"",IF(INDEX(DataInput[],DG$2*3-1,MATCH(TEXT($B16,0),DataInput[#Headers],0))="","",INDEX(DataInput[],DG$4*3-1,MATCH(TEXT($B16,0),DataInput[#Headers],0))*(INDEX(DataInput[],DG$4*3,MATCH(TEXT($B16,0),DataInput[#Headers],0)))^2*PI()/6))</f>
        <v>#N/A</v>
      </c>
      <c r="DH16" s="15" t="e">
        <f>IF(INDEX(MouseList[],MATCH(DH$2,MouseList[Mouse '#],0),MATCH(MouseList[[#Headers],[Exclude?]],MouseList[#Headers],0))=TRUE,"",IF(INDEX(DataInput[],DH$2*3-1,MATCH(TEXT($B16,0),DataInput[#Headers],0))="","",INDEX(DataInput[],DH$4*3-1,MATCH(TEXT($B16,0),DataInput[#Headers],0))*(INDEX(DataInput[],DH$4*3,MATCH(TEXT($B16,0),DataInput[#Headers],0)))^2*PI()/6))</f>
        <v>#N/A</v>
      </c>
      <c r="DI16" s="15" t="e">
        <f>IF(INDEX(MouseList[],MATCH(DI$2,MouseList[Mouse '#],0),MATCH(MouseList[[#Headers],[Exclude?]],MouseList[#Headers],0))=TRUE,"",IF(INDEX(DataInput[],DI$2*3-1,MATCH(TEXT($B16,0),DataInput[#Headers],0))="","",INDEX(DataInput[],DI$4*3-1,MATCH(TEXT($B16,0),DataInput[#Headers],0))*(INDEX(DataInput[],DI$4*3,MATCH(TEXT($B16,0),DataInput[#Headers],0)))^2*PI()/6))</f>
        <v>#N/A</v>
      </c>
      <c r="DJ16" s="15" t="e">
        <f>IF(INDEX(MouseList[],MATCH(DJ$2,MouseList[Mouse '#],0),MATCH(MouseList[[#Headers],[Exclude?]],MouseList[#Headers],0))=TRUE,"",IF(INDEX(DataInput[],DJ$2*3-1,MATCH(TEXT($B16,0),DataInput[#Headers],0))="","",INDEX(DataInput[],DJ$4*3-1,MATCH(TEXT($B16,0),DataInput[#Headers],0))*(INDEX(DataInput[],DJ$4*3,MATCH(TEXT($B16,0),DataInput[#Headers],0)))^2*PI()/6))</f>
        <v>#N/A</v>
      </c>
      <c r="DK16" s="15" t="e">
        <f>IF(INDEX(MouseList[],MATCH(DK$2,MouseList[Mouse '#],0),MATCH(MouseList[[#Headers],[Exclude?]],MouseList[#Headers],0))=TRUE,"",IF(INDEX(DataInput[],DK$2*3-1,MATCH(TEXT($B16,0),DataInput[#Headers],0))="","",INDEX(DataInput[],DK$4*3-1,MATCH(TEXT($B16,0),DataInput[#Headers],0))*(INDEX(DataInput[],DK$4*3,MATCH(TEXT($B16,0),DataInput[#Headers],0)))^2*PI()/6))</f>
        <v>#N/A</v>
      </c>
      <c r="DL16" s="15" t="e">
        <f>IF(INDEX(MouseList[],MATCH(DL$2,MouseList[Mouse '#],0),MATCH(MouseList[[#Headers],[Exclude?]],MouseList[#Headers],0))=TRUE,"",IF(INDEX(DataInput[],DL$2*3-1,MATCH(TEXT($B16,0),DataInput[#Headers],0))="","",INDEX(DataInput[],DL$4*3-1,MATCH(TEXT($B16,0),DataInput[#Headers],0))*(INDEX(DataInput[],DL$4*3,MATCH(TEXT($B16,0),DataInput[#Headers],0)))^2*PI()/6))</f>
        <v>#N/A</v>
      </c>
      <c r="DM16" s="15" t="e">
        <f>IF(INDEX(MouseList[],MATCH(DM$2,MouseList[Mouse '#],0),MATCH(MouseList[[#Headers],[Exclude?]],MouseList[#Headers],0))=TRUE,"",IF(INDEX(DataInput[],DM$2*3-1,MATCH(TEXT($B16,0),DataInput[#Headers],0))="","",INDEX(DataInput[],DM$4*3-1,MATCH(TEXT($B16,0),DataInput[#Headers],0))*(INDEX(DataInput[],DM$4*3,MATCH(TEXT($B16,0),DataInput[#Headers],0)))^2*PI()/6))</f>
        <v>#N/A</v>
      </c>
      <c r="DN16" s="15" t="e">
        <f>IF(INDEX(MouseList[],MATCH(DN$2,MouseList[Mouse '#],0),MATCH(MouseList[[#Headers],[Exclude?]],MouseList[#Headers],0))=TRUE,"",IF(INDEX(DataInput[],DN$2*3-1,MATCH(TEXT($B16,0),DataInput[#Headers],0))="","",INDEX(DataInput[],DN$4*3-1,MATCH(TEXT($B16,0),DataInput[#Headers],0))*(INDEX(DataInput[],DN$4*3,MATCH(TEXT($B16,0),DataInput[#Headers],0)))^2*PI()/6))</f>
        <v>#N/A</v>
      </c>
      <c r="DO16" s="15" t="e">
        <f>IF(INDEX(MouseList[],MATCH(DO$2,MouseList[Mouse '#],0),MATCH(MouseList[[#Headers],[Exclude?]],MouseList[#Headers],0))=TRUE,"",IF(INDEX(DataInput[],DO$2*3-1,MATCH(TEXT($B16,0),DataInput[#Headers],0))="","",INDEX(DataInput[],DO$4*3-1,MATCH(TEXT($B16,0),DataInput[#Headers],0))*(INDEX(DataInput[],DO$4*3,MATCH(TEXT($B16,0),DataInput[#Headers],0)))^2*PI()/6))</f>
        <v>#N/A</v>
      </c>
      <c r="DP16" s="15" t="e">
        <f>IF(INDEX(MouseList[],MATCH(DP$2,MouseList[Mouse '#],0),MATCH(MouseList[[#Headers],[Exclude?]],MouseList[#Headers],0))=TRUE,"",IF(INDEX(DataInput[],DP$2*3-1,MATCH(TEXT($B16,0),DataInput[#Headers],0))="","",INDEX(DataInput[],DP$4*3-1,MATCH(TEXT($B16,0),DataInput[#Headers],0))*(INDEX(DataInput[],DP$4*3,MATCH(TEXT($B16,0),DataInput[#Headers],0)))^2*PI()/6))</f>
        <v>#N/A</v>
      </c>
      <c r="DQ16" s="15" t="e">
        <f>IF(INDEX(MouseList[],MATCH(DQ$2,MouseList[Mouse '#],0),MATCH(MouseList[[#Headers],[Exclude?]],MouseList[#Headers],0))=TRUE,"",IF(INDEX(DataInput[],DQ$2*3-1,MATCH(TEXT($B16,0),DataInput[#Headers],0))="","",INDEX(DataInput[],DQ$4*3-1,MATCH(TEXT($B16,0),DataInput[#Headers],0))*(INDEX(DataInput[],DQ$4*3,MATCH(TEXT($B16,0),DataInput[#Headers],0)))^2*PI()/6))</f>
        <v>#N/A</v>
      </c>
      <c r="DR16" s="15" t="e">
        <f>IF(INDEX(MouseList[],MATCH(DR$2,MouseList[Mouse '#],0),MATCH(MouseList[[#Headers],[Exclude?]],MouseList[#Headers],0))=TRUE,"",IF(INDEX(DataInput[],DR$2*3-1,MATCH(TEXT($B16,0),DataInput[#Headers],0))="","",INDEX(DataInput[],DR$4*3-1,MATCH(TEXT($B16,0),DataInput[#Headers],0))*(INDEX(DataInput[],DR$4*3,MATCH(TEXT($B16,0),DataInput[#Headers],0)))^2*PI()/6))</f>
        <v>#N/A</v>
      </c>
      <c r="DS16" s="15" t="e">
        <f>IF(INDEX(MouseList[],MATCH(DS$2,MouseList[Mouse '#],0),MATCH(MouseList[[#Headers],[Exclude?]],MouseList[#Headers],0))=TRUE,"",IF(INDEX(DataInput[],DS$2*3-1,MATCH(TEXT($B16,0),DataInput[#Headers],0))="","",INDEX(DataInput[],DS$4*3-1,MATCH(TEXT($B16,0),DataInput[#Headers],0))*(INDEX(DataInput[],DS$4*3,MATCH(TEXT($B16,0),DataInput[#Headers],0)))^2*PI()/6))</f>
        <v>#N/A</v>
      </c>
      <c r="DU16" s="14">
        <v>12</v>
      </c>
      <c r="DV16" s="14" t="str">
        <f>IFERROR(INDEX(MouseList[],MATCH(TV_after_Tx[[#This Row],[Sort '#]],MouseList[Sort '#],0),MATCH(TV_after_Tx[[#Headers],[Group]],MouseList[#Headers],0)),"")</f>
        <v/>
      </c>
      <c r="DW16" s="14" t="str">
        <f>IFERROR(INDEX(MouseList[],MATCH(TV_after_Tx[[#This Row],[Sort '#]],MouseList[Sort '#],0),MATCH(MouseList[[#Headers],[Mouse '#]],MouseList[#Headers],0)),"")</f>
        <v/>
      </c>
      <c r="DX16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16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16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16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16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16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16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16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16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16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16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16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16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16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16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16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16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16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16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16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16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16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16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16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16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16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16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16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16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16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16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16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16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16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16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16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16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16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16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16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16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16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16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16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16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16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17" spans="1:173">
      <c r="A17" s="227" t="s">
        <v>284</v>
      </c>
      <c r="B17" s="14">
        <v>12</v>
      </c>
      <c r="C17" s="14">
        <f>INDEX('Data Input'!$J$1:$BF$3,2,MATCH(TEXT(TV[[#This Row],[Day '#]],0),DataInput[[#Headers],[Date of death]:[Necropsy]],0))</f>
        <v>30</v>
      </c>
      <c r="D17" s="15">
        <f>IF(INDEX(MouseList[],MATCH(D$2,MouseList[Mouse '#],0),MATCH(MouseList[[#Headers],[Exclude?]],MouseList[#Headers],0))=TRUE,"",IF(INDEX(DataInput[],D$2*3-1,MATCH(TEXT($B17,0),DataInput[#Headers],0))="","",INDEX(DataInput[],D$4*3-1,MATCH(TEXT($B17,0),DataInput[#Headers],0))*(INDEX(DataInput[],D$4*3,MATCH(TEXT($B17,0),DataInput[#Headers],0)))^2*PI()/6))</f>
        <v>86.397443791993794</v>
      </c>
      <c r="E17" s="15">
        <f>IF(INDEX(MouseList[],MATCH(E$2,MouseList[Mouse '#],0),MATCH(MouseList[[#Headers],[Exclude?]],MouseList[#Headers],0))=TRUE,"",IF(INDEX(DataInput[],E$2*3-1,MATCH(TEXT($B17,0),DataInput[#Headers],0))="","",INDEX(DataInput[],E$4*3-1,MATCH(TEXT($B17,0),DataInput[#Headers],0))*(INDEX(DataInput[],E$4*3,MATCH(TEXT($B17,0),DataInput[#Headers],0)))^2*PI()/6))</f>
        <v>26.732558541249556</v>
      </c>
      <c r="F17" s="15" t="str">
        <f>IF(INDEX(MouseList[],MATCH(F$2,MouseList[Mouse '#],0),MATCH(MouseList[[#Headers],[Exclude?]],MouseList[#Headers],0))=TRUE,"",IF(INDEX(DataInput[],F$2*3-1,MATCH(TEXT($B17,0),DataInput[#Headers],0))="","",INDEX(DataInput[],F$4*3-1,MATCH(TEXT($B17,0),DataInput[#Headers],0))*(INDEX(DataInput[],F$4*3,MATCH(TEXT($B17,0),DataInput[#Headers],0)))^2*PI()/6))</f>
        <v/>
      </c>
      <c r="G17" s="15">
        <f>IF(INDEX(MouseList[],MATCH(G$2,MouseList[Mouse '#],0),MATCH(MouseList[[#Headers],[Exclude?]],MouseList[#Headers],0))=TRUE,"",IF(INDEX(DataInput[],G$2*3-1,MATCH(TEXT($B17,0),DataInput[#Headers],0))="","",INDEX(DataInput[],G$4*3-1,MATCH(TEXT($B17,0),DataInput[#Headers],0))*(INDEX(DataInput[],G$4*3,MATCH(TEXT($B17,0),DataInput[#Headers],0)))^2*PI()/6))</f>
        <v>41.3833706452778</v>
      </c>
      <c r="H17" s="15">
        <f>IF(INDEX(MouseList[],MATCH(H$2,MouseList[Mouse '#],0),MATCH(MouseList[[#Headers],[Exclude?]],MouseList[#Headers],0))=TRUE,"",IF(INDEX(DataInput[],H$2*3-1,MATCH(TEXT($B17,0),DataInput[#Headers],0))="","",INDEX(DataInput[],H$4*3-1,MATCH(TEXT($B17,0),DataInput[#Headers],0))*(INDEX(DataInput[],H$4*3,MATCH(TEXT($B17,0),DataInput[#Headers],0)))^2*PI()/6))</f>
        <v>38.449474965202135</v>
      </c>
      <c r="I17" s="15">
        <f>IF(INDEX(MouseList[],MATCH(I$2,MouseList[Mouse '#],0),MATCH(MouseList[[#Headers],[Exclude?]],MouseList[#Headers],0))=TRUE,"",IF(INDEX(DataInput[],I$2*3-1,MATCH(TEXT($B17,0),DataInput[#Headers],0))="","",INDEX(DataInput[],I$4*3-1,MATCH(TEXT($B17,0),DataInput[#Headers],0))*(INDEX(DataInput[],I$4*3,MATCH(TEXT($B17,0),DataInput[#Headers],0)))^2*PI()/6))</f>
        <v>42.771165011210876</v>
      </c>
      <c r="J17" s="15">
        <f>IF(INDEX(MouseList[],MATCH(J$2,MouseList[Mouse '#],0),MATCH(MouseList[[#Headers],[Exclude?]],MouseList[#Headers],0))=TRUE,"",IF(INDEX(DataInput[],J$2*3-1,MATCH(TEXT($B17,0),DataInput[#Headers],0))="","",INDEX(DataInput[],J$4*3-1,MATCH(TEXT($B17,0),DataInput[#Headers],0))*(INDEX(DataInput[],J$4*3,MATCH(TEXT($B17,0),DataInput[#Headers],0)))^2*PI()/6))</f>
        <v>5.8064837031153003</v>
      </c>
      <c r="K17" s="15">
        <f>IF(INDEX(MouseList[],MATCH(K$2,MouseList[Mouse '#],0),MATCH(MouseList[[#Headers],[Exclude?]],MouseList[#Headers],0))=TRUE,"",IF(INDEX(DataInput[],K$2*3-1,MATCH(TEXT($B17,0),DataInput[#Headers],0))="","",INDEX(DataInput[],K$4*3-1,MATCH(TEXT($B17,0),DataInput[#Headers],0))*(INDEX(DataInput[],K$4*3,MATCH(TEXT($B17,0),DataInput[#Headers],0)))^2*PI()/6))</f>
        <v>37.15236476561001</v>
      </c>
      <c r="L17" s="15">
        <f>IF(INDEX(MouseList[],MATCH(L$2,MouseList[Mouse '#],0),MATCH(MouseList[[#Headers],[Exclude?]],MouseList[#Headers],0))=TRUE,"",IF(INDEX(DataInput[],L$2*3-1,MATCH(TEXT($B17,0),DataInput[#Headers],0))="","",INDEX(DataInput[],L$4*3-1,MATCH(TEXT($B17,0),DataInput[#Headers],0))*(INDEX(DataInput[],L$4*3,MATCH(TEXT($B17,0),DataInput[#Headers],0)))^2*PI()/6))</f>
        <v>49.053481144422982</v>
      </c>
      <c r="M17" s="15" t="str">
        <f>IF(INDEX(MouseList[],MATCH(M$2,MouseList[Mouse '#],0),MATCH(MouseList[[#Headers],[Exclude?]],MouseList[#Headers],0))=TRUE,"",IF(INDEX(DataInput[],M$2*3-1,MATCH(TEXT($B17,0),DataInput[#Headers],0))="","",INDEX(DataInput[],M$4*3-1,MATCH(TEXT($B17,0),DataInput[#Headers],0))*(INDEX(DataInput[],M$4*3,MATCH(TEXT($B17,0),DataInput[#Headers],0)))^2*PI()/6))</f>
        <v/>
      </c>
      <c r="N17" s="15" t="str">
        <f>IF(INDEX(MouseList[],MATCH(N$2,MouseList[Mouse '#],0),MATCH(MouseList[[#Headers],[Exclude?]],MouseList[#Headers],0))=TRUE,"",IF(INDEX(DataInput[],N$2*3-1,MATCH(TEXT($B17,0),DataInput[#Headers],0))="","",INDEX(DataInput[],N$4*3-1,MATCH(TEXT($B17,0),DataInput[#Headers],0))*(INDEX(DataInput[],N$4*3,MATCH(TEXT($B17,0),DataInput[#Headers],0)))^2*PI()/6))</f>
        <v/>
      </c>
      <c r="O17" s="15">
        <f>IF(INDEX(MouseList[],MATCH(O$2,MouseList[Mouse '#],0),MATCH(MouseList[[#Headers],[Exclude?]],MouseList[#Headers],0))=TRUE,"",IF(INDEX(DataInput[],O$2*3-1,MATCH(TEXT($B17,0),DataInput[#Headers],0))="","",INDEX(DataInput[],O$4*3-1,MATCH(TEXT($B17,0),DataInput[#Headers],0))*(INDEX(DataInput[],O$4*3,MATCH(TEXT($B17,0),DataInput[#Headers],0)))^2*PI()/6))</f>
        <v>16.451857850799843</v>
      </c>
      <c r="P17" s="15">
        <f>IF(INDEX(MouseList[],MATCH(P$2,MouseList[Mouse '#],0),MATCH(MouseList[[#Headers],[Exclude?]],MouseList[#Headers],0))=TRUE,"",IF(INDEX(DataInput[],P$2*3-1,MATCH(TEXT($B17,0),DataInput[#Headers],0))="","",INDEX(DataInput[],P$4*3-1,MATCH(TEXT($B17,0),DataInput[#Headers],0))*(INDEX(DataInput[],P$4*3,MATCH(TEXT($B17,0),DataInput[#Headers],0)))^2*PI()/6))</f>
        <v>22.103450040518876</v>
      </c>
      <c r="Q17" s="15">
        <f>IF(INDEX(MouseList[],MATCH(Q$2,MouseList[Mouse '#],0),MATCH(MouseList[[#Headers],[Exclude?]],MouseList[#Headers],0))=TRUE,"",IF(INDEX(DataInput[],Q$2*3-1,MATCH(TEXT($B17,0),DataInput[#Headers],0))="","",INDEX(DataInput[],Q$4*3-1,MATCH(TEXT($B17,0),DataInput[#Headers],0))*(INDEX(DataInput[],Q$4*3,MATCH(TEXT($B17,0),DataInput[#Headers],0)))^2*PI()/6))</f>
        <v>21.779290562144748</v>
      </c>
      <c r="R17" s="15">
        <f>IF(INDEX(MouseList[],MATCH(R$2,MouseList[Mouse '#],0),MATCH(MouseList[[#Headers],[Exclude?]],MouseList[#Headers],0))=TRUE,"",IF(INDEX(DataInput[],R$2*3-1,MATCH(TEXT($B17,0),DataInput[#Headers],0))="","",INDEX(DataInput[],R$4*3-1,MATCH(TEXT($B17,0),DataInput[#Headers],0))*(INDEX(DataInput[],R$4*3,MATCH(TEXT($B17,0),DataInput[#Headers],0)))^2*PI()/6))</f>
        <v>43.160412529780864</v>
      </c>
      <c r="S17" s="15">
        <f>IF(INDEX(MouseList[],MATCH(S$2,MouseList[Mouse '#],0),MATCH(MouseList[[#Headers],[Exclude?]],MouseList[#Headers],0))=TRUE,"",IF(INDEX(DataInput[],S$2*3-1,MATCH(TEXT($B17,0),DataInput[#Headers],0))="","",INDEX(DataInput[],S$4*3-1,MATCH(TEXT($B17,0),DataInput[#Headers],0))*(INDEX(DataInput[],S$4*3,MATCH(TEXT($B17,0),DataInput[#Headers],0)))^2*PI()/6))</f>
        <v>70.403682509964923</v>
      </c>
      <c r="T17" s="15">
        <f>IF(INDEX(MouseList[],MATCH(T$2,MouseList[Mouse '#],0),MATCH(MouseList[[#Headers],[Exclude?]],MouseList[#Headers],0))=TRUE,"",IF(INDEX(DataInput[],T$2*3-1,MATCH(TEXT($B17,0),DataInput[#Headers],0))="","",INDEX(DataInput[],T$4*3-1,MATCH(TEXT($B17,0),DataInput[#Headers],0))*(INDEX(DataInput[],T$4*3,MATCH(TEXT($B17,0),DataInput[#Headers],0)))^2*PI()/6))</f>
        <v>41.81465162635525</v>
      </c>
      <c r="U17" s="15">
        <f>IF(INDEX(MouseList[],MATCH(U$2,MouseList[Mouse '#],0),MATCH(MouseList[[#Headers],[Exclude?]],MouseList[#Headers],0))=TRUE,"",IF(INDEX(DataInput[],U$2*3-1,MATCH(TEXT($B17,0),DataInput[#Headers],0))="","",INDEX(DataInput[],U$4*3-1,MATCH(TEXT($B17,0),DataInput[#Headers],0))*(INDEX(DataInput[],U$4*3,MATCH(TEXT($B17,0),DataInput[#Headers],0)))^2*PI()/6))</f>
        <v>39.774208141799711</v>
      </c>
      <c r="V17" s="15">
        <f>IF(INDEX(MouseList[],MATCH(V$2,MouseList[Mouse '#],0),MATCH(MouseList[[#Headers],[Exclude?]],MouseList[#Headers],0))=TRUE,"",IF(INDEX(DataInput[],V$2*3-1,MATCH(TEXT($B17,0),DataInput[#Headers],0))="","",INDEX(DataInput[],V$4*3-1,MATCH(TEXT($B17,0),DataInput[#Headers],0))*(INDEX(DataInput[],V$4*3,MATCH(TEXT($B17,0),DataInput[#Headers],0)))^2*PI()/6))</f>
        <v>52.277348968017641</v>
      </c>
      <c r="W17" s="15">
        <f>IF(INDEX(MouseList[],MATCH(W$2,MouseList[Mouse '#],0),MATCH(MouseList[[#Headers],[Exclude?]],MouseList[#Headers],0))=TRUE,"",IF(INDEX(DataInput[],W$2*3-1,MATCH(TEXT($B17,0),DataInput[#Headers],0))="","",INDEX(DataInput[],W$4*3-1,MATCH(TEXT($B17,0),DataInput[#Headers],0))*(INDEX(DataInput[],W$4*3,MATCH(TEXT($B17,0),DataInput[#Headers],0)))^2*PI()/6))</f>
        <v>47.130920688205613</v>
      </c>
      <c r="X17" s="15">
        <f>IF(INDEX(MouseList[],MATCH(X$2,MouseList[Mouse '#],0),MATCH(MouseList[[#Headers],[Exclude?]],MouseList[#Headers],0))=TRUE,"",IF(INDEX(DataInput[],X$2*3-1,MATCH(TEXT($B17,0),DataInput[#Headers],0))="","",INDEX(DataInput[],X$4*3-1,MATCH(TEXT($B17,0),DataInput[#Headers],0))*(INDEX(DataInput[],X$4*3,MATCH(TEXT($B17,0),DataInput[#Headers],0)))^2*PI()/6))</f>
        <v>20.795433278431048</v>
      </c>
      <c r="Y17" s="15">
        <f>IF(INDEX(MouseList[],MATCH(Y$2,MouseList[Mouse '#],0),MATCH(MouseList[[#Headers],[Exclude?]],MouseList[#Headers],0))=TRUE,"",IF(INDEX(DataInput[],Y$2*3-1,MATCH(TEXT($B17,0),DataInput[#Headers],0))="","",INDEX(DataInput[],Y$4*3-1,MATCH(TEXT($B17,0),DataInput[#Headers],0))*(INDEX(DataInput[],Y$4*3,MATCH(TEXT($B17,0),DataInput[#Headers],0)))^2*PI()/6))</f>
        <v>46.326905446743012</v>
      </c>
      <c r="Z17" s="15">
        <f>IF(INDEX(MouseList[],MATCH(Z$2,MouseList[Mouse '#],0),MATCH(MouseList[[#Headers],[Exclude?]],MouseList[#Headers],0))=TRUE,"",IF(INDEX(DataInput[],Z$2*3-1,MATCH(TEXT($B17,0),DataInput[#Headers],0))="","",INDEX(DataInput[],Z$4*3-1,MATCH(TEXT($B17,0),DataInput[#Headers],0))*(INDEX(DataInput[],Z$4*3,MATCH(TEXT($B17,0),DataInput[#Headers],0)))^2*PI()/6))</f>
        <v>24.548224353573062</v>
      </c>
      <c r="AA17" s="15">
        <f>IF(INDEX(MouseList[],MATCH(AA$2,MouseList[Mouse '#],0),MATCH(MouseList[[#Headers],[Exclude?]],MouseList[#Headers],0))=TRUE,"",IF(INDEX(DataInput[],AA$2*3-1,MATCH(TEXT($B17,0),DataInput[#Headers],0))="","",INDEX(DataInput[],AA$4*3-1,MATCH(TEXT($B17,0),DataInput[#Headers],0))*(INDEX(DataInput[],AA$4*3,MATCH(TEXT($B17,0),DataInput[#Headers],0)))^2*PI()/6))</f>
        <v>32.956999207399669</v>
      </c>
      <c r="AB17" s="15">
        <f>IF(INDEX(MouseList[],MATCH(AB$2,MouseList[Mouse '#],0),MATCH(MouseList[[#Headers],[Exclude?]],MouseList[#Headers],0))=TRUE,"",IF(INDEX(DataInput[],AB$2*3-1,MATCH(TEXT($B17,0),DataInput[#Headers],0))="","",INDEX(DataInput[],AB$4*3-1,MATCH(TEXT($B17,0),DataInput[#Headers],0))*(INDEX(DataInput[],AB$4*3,MATCH(TEXT($B17,0),DataInput[#Headers],0)))^2*PI()/6))</f>
        <v>16.983009015137366</v>
      </c>
      <c r="AC17" s="15">
        <f>IF(INDEX(MouseList[],MATCH(AC$2,MouseList[Mouse '#],0),MATCH(MouseList[[#Headers],[Exclude?]],MouseList[#Headers],0))=TRUE,"",IF(INDEX(DataInput[],AC$2*3-1,MATCH(TEXT($B17,0),DataInput[#Headers],0))="","",INDEX(DataInput[],AC$4*3-1,MATCH(TEXT($B17,0),DataInput[#Headers],0))*(INDEX(DataInput[],AC$4*3,MATCH(TEXT($B17,0),DataInput[#Headers],0)))^2*PI()/6))</f>
        <v>23.604678939592677</v>
      </c>
      <c r="AD17" s="15">
        <f>IF(INDEX(MouseList[],MATCH(AD$2,MouseList[Mouse '#],0),MATCH(MouseList[[#Headers],[Exclude?]],MouseList[#Headers],0))=TRUE,"",IF(INDEX(DataInput[],AD$2*3-1,MATCH(TEXT($B17,0),DataInput[#Headers],0))="","",INDEX(DataInput[],AD$4*3-1,MATCH(TEXT($B17,0),DataInput[#Headers],0))*(INDEX(DataInput[],AD$4*3,MATCH(TEXT($B17,0),DataInput[#Headers],0)))^2*PI()/6))</f>
        <v>13.833726789929143</v>
      </c>
      <c r="AE17" s="15" t="str">
        <f>IF(INDEX(MouseList[],MATCH(AE$2,MouseList[Mouse '#],0),MATCH(MouseList[[#Headers],[Exclude?]],MouseList[#Headers],0))=TRUE,"",IF(INDEX(DataInput[],AE$2*3-1,MATCH(TEXT($B17,0),DataInput[#Headers],0))="","",INDEX(DataInput[],AE$4*3-1,MATCH(TEXT($B17,0),DataInput[#Headers],0))*(INDEX(DataInput[],AE$4*3,MATCH(TEXT($B17,0),DataInput[#Headers],0)))^2*PI()/6))</f>
        <v/>
      </c>
      <c r="AF17" s="15">
        <f>IF(INDEX(MouseList[],MATCH(AF$2,MouseList[Mouse '#],0),MATCH(MouseList[[#Headers],[Exclude?]],MouseList[#Headers],0))=TRUE,"",IF(INDEX(DataInput[],AF$2*3-1,MATCH(TEXT($B17,0),DataInput[#Headers],0))="","",INDEX(DataInput[],AF$4*3-1,MATCH(TEXT($B17,0),DataInput[#Headers],0))*(INDEX(DataInput[],AF$4*3,MATCH(TEXT($B17,0),DataInput[#Headers],0)))^2*PI()/6))</f>
        <v>14.165455412203316</v>
      </c>
      <c r="AG17" s="15">
        <f>IF(INDEX(MouseList[],MATCH(AG$2,MouseList[Mouse '#],0),MATCH(MouseList[[#Headers],[Exclude?]],MouseList[#Headers],0))=TRUE,"",IF(INDEX(DataInput[],AG$2*3-1,MATCH(TEXT($B17,0),DataInput[#Headers],0))="","",INDEX(DataInput[],AG$4*3-1,MATCH(TEXT($B17,0),DataInput[#Headers],0))*(INDEX(DataInput[],AG$4*3,MATCH(TEXT($B17,0),DataInput[#Headers],0)))^2*PI()/6))</f>
        <v>11.299642757319923</v>
      </c>
      <c r="AH17" s="15">
        <f>IF(INDEX(MouseList[],MATCH(AH$2,MouseList[Mouse '#],0),MATCH(MouseList[[#Headers],[Exclude?]],MouseList[#Headers],0))=TRUE,"",IF(INDEX(DataInput[],AH$2*3-1,MATCH(TEXT($B17,0),DataInput[#Headers],0))="","",INDEX(DataInput[],AH$4*3-1,MATCH(TEXT($B17,0),DataInput[#Headers],0))*(INDEX(DataInput[],AH$4*3,MATCH(TEXT($B17,0),DataInput[#Headers],0)))^2*PI()/6))</f>
        <v>17.973169380911713</v>
      </c>
      <c r="AI17" s="15">
        <f>IF(INDEX(MouseList[],MATCH(AI$2,MouseList[Mouse '#],0),MATCH(MouseList[[#Headers],[Exclude?]],MouseList[#Headers],0))=TRUE,"",IF(INDEX(DataInput[],AI$2*3-1,MATCH(TEXT($B17,0),DataInput[#Headers],0))="","",INDEX(DataInput[],AI$4*3-1,MATCH(TEXT($B17,0),DataInput[#Headers],0))*(INDEX(DataInput[],AI$4*3,MATCH(TEXT($B17,0),DataInput[#Headers],0)))^2*PI()/6))</f>
        <v>6.6732140351227605</v>
      </c>
      <c r="AJ17" s="15">
        <f>IF(INDEX(MouseList[],MATCH(AJ$2,MouseList[Mouse '#],0),MATCH(MouseList[[#Headers],[Exclude?]],MouseList[#Headers],0))=TRUE,"",IF(INDEX(DataInput[],AJ$2*3-1,MATCH(TEXT($B17,0),DataInput[#Headers],0))="","",INDEX(DataInput[],AJ$4*3-1,MATCH(TEXT($B17,0),DataInput[#Headers],0))*(INDEX(DataInput[],AJ$4*3,MATCH(TEXT($B17,0),DataInput[#Headers],0)))^2*PI()/6))</f>
        <v>53.195283595087183</v>
      </c>
      <c r="AK17" s="15">
        <f>IF(INDEX(MouseList[],MATCH(AK$2,MouseList[Mouse '#],0),MATCH(MouseList[[#Headers],[Exclude?]],MouseList[#Headers],0))=TRUE,"",IF(INDEX(DataInput[],AK$2*3-1,MATCH(TEXT($B17,0),DataInput[#Headers],0))="","",INDEX(DataInput[],AK$4*3-1,MATCH(TEXT($B17,0),DataInput[#Headers],0))*(INDEX(DataInput[],AK$4*3,MATCH(TEXT($B17,0),DataInput[#Headers],0)))^2*PI()/6))</f>
        <v>21.419000150260455</v>
      </c>
      <c r="AL17" s="15">
        <f>IF(INDEX(MouseList[],MATCH(AL$2,MouseList[Mouse '#],0),MATCH(MouseList[[#Headers],[Exclude?]],MouseList[#Headers],0))=TRUE,"",IF(INDEX(DataInput[],AL$2*3-1,MATCH(TEXT($B17,0),DataInput[#Headers],0))="","",INDEX(DataInput[],AL$4*3-1,MATCH(TEXT($B17,0),DataInput[#Headers],0))*(INDEX(DataInput[],AL$4*3,MATCH(TEXT($B17,0),DataInput[#Headers],0)))^2*PI()/6))</f>
        <v>9.9759311219335398</v>
      </c>
      <c r="AM17" s="15">
        <f>IF(INDEX(MouseList[],MATCH(AM$2,MouseList[Mouse '#],0),MATCH(MouseList[[#Headers],[Exclude?]],MouseList[#Headers],0))=TRUE,"",IF(INDEX(DataInput[],AM$2*3-1,MATCH(TEXT($B17,0),DataInput[#Headers],0))="","",INDEX(DataInput[],AM$4*3-1,MATCH(TEXT($B17,0),DataInput[#Headers],0))*(INDEX(DataInput[],AM$4*3,MATCH(TEXT($B17,0),DataInput[#Headers],0)))^2*PI()/6))</f>
        <v>40.334865144339751</v>
      </c>
      <c r="AN17" s="15">
        <f>IF(INDEX(MouseList[],MATCH(AN$2,MouseList[Mouse '#],0),MATCH(MouseList[[#Headers],[Exclude?]],MouseList[#Headers],0))=TRUE,"",IF(INDEX(DataInput[],AN$2*3-1,MATCH(TEXT($B17,0),DataInput[#Headers],0))="","",INDEX(DataInput[],AN$4*3-1,MATCH(TEXT($B17,0),DataInput[#Headers],0))*(INDEX(DataInput[],AN$4*3,MATCH(TEXT($B17,0),DataInput[#Headers],0)))^2*PI()/6))</f>
        <v>48.271161741826056</v>
      </c>
      <c r="AO17" s="15" t="str">
        <f>IF(INDEX(MouseList[],MATCH(AO$2,MouseList[Mouse '#],0),MATCH(MouseList[[#Headers],[Exclude?]],MouseList[#Headers],0))=TRUE,"",IF(INDEX(DataInput[],AO$2*3-1,MATCH(TEXT($B17,0),DataInput[#Headers],0))="","",INDEX(DataInput[],AO$4*3-1,MATCH(TEXT($B17,0),DataInput[#Headers],0))*(INDEX(DataInput[],AO$4*3,MATCH(TEXT($B17,0),DataInput[#Headers],0)))^2*PI()/6))</f>
        <v/>
      </c>
      <c r="AP17" s="15">
        <f>IF(INDEX(MouseList[],MATCH(AP$2,MouseList[Mouse '#],0),MATCH(MouseList[[#Headers],[Exclude?]],MouseList[#Headers],0))=TRUE,"",IF(INDEX(DataInput[],AP$2*3-1,MATCH(TEXT($B17,0),DataInput[#Headers],0))="","",INDEX(DataInput[],AP$4*3-1,MATCH(TEXT($B17,0),DataInput[#Headers],0))*(INDEX(DataInput[],AP$4*3,MATCH(TEXT($B17,0),DataInput[#Headers],0)))^2*PI()/6))</f>
        <v>24.938381363216251</v>
      </c>
      <c r="AQ17" s="15">
        <f>IF(INDEX(MouseList[],MATCH(AQ$2,MouseList[Mouse '#],0),MATCH(MouseList[[#Headers],[Exclude?]],MouseList[#Headers],0))=TRUE,"",IF(INDEX(DataInput[],AQ$2*3-1,MATCH(TEXT($B17,0),DataInput[#Headers],0))="","",INDEX(DataInput[],AQ$4*3-1,MATCH(TEXT($B17,0),DataInput[#Headers],0))*(INDEX(DataInput[],AQ$4*3,MATCH(TEXT($B17,0),DataInput[#Headers],0)))^2*PI()/6))</f>
        <v>49.649696263412672</v>
      </c>
      <c r="AR17" s="15">
        <f>IF(INDEX(MouseList[],MATCH(AR$2,MouseList[Mouse '#],0),MATCH(MouseList[[#Headers],[Exclude?]],MouseList[#Headers],0))=TRUE,"",IF(INDEX(DataInput[],AR$2*3-1,MATCH(TEXT($B17,0),DataInput[#Headers],0))="","",INDEX(DataInput[],AR$4*3-1,MATCH(TEXT($B17,0),DataInput[#Headers],0))*(INDEX(DataInput[],AR$4*3,MATCH(TEXT($B17,0),DataInput[#Headers],0)))^2*PI()/6))</f>
        <v>45.594286039925869</v>
      </c>
      <c r="AS17" s="15">
        <f>IF(INDEX(MouseList[],MATCH(AS$2,MouseList[Mouse '#],0),MATCH(MouseList[[#Headers],[Exclude?]],MouseList[#Headers],0))=TRUE,"",IF(INDEX(DataInput[],AS$2*3-1,MATCH(TEXT($B17,0),DataInput[#Headers],0))="","",INDEX(DataInput[],AS$4*3-1,MATCH(TEXT($B17,0),DataInput[#Headers],0))*(INDEX(DataInput[],AS$4*3,MATCH(TEXT($B17,0),DataInput[#Headers],0)))^2*PI()/6))</f>
        <v>55.938126459527439</v>
      </c>
      <c r="AT17" s="15" t="str">
        <f>IF(INDEX(MouseList[],MATCH(AT$2,MouseList[Mouse '#],0),MATCH(MouseList[[#Headers],[Exclude?]],MouseList[#Headers],0))=TRUE,"",IF(INDEX(DataInput[],AT$2*3-1,MATCH(TEXT($B17,0),DataInput[#Headers],0))="","",INDEX(DataInput[],AT$4*3-1,MATCH(TEXT($B17,0),DataInput[#Headers],0))*(INDEX(DataInput[],AT$4*3,MATCH(TEXT($B17,0),DataInput[#Headers],0)))^2*PI()/6))</f>
        <v/>
      </c>
      <c r="AU17" s="15">
        <f>IF(INDEX(MouseList[],MATCH(AU$2,MouseList[Mouse '#],0),MATCH(MouseList[[#Headers],[Exclude?]],MouseList[#Headers],0))=TRUE,"",IF(INDEX(DataInput[],AU$2*3-1,MATCH(TEXT($B17,0),DataInput[#Headers],0))="","",INDEX(DataInput[],AU$4*3-1,MATCH(TEXT($B17,0),DataInput[#Headers],0))*(INDEX(DataInput[],AU$4*3,MATCH(TEXT($B17,0),DataInput[#Headers],0)))^2*PI()/6))</f>
        <v>42.013540621266273</v>
      </c>
      <c r="AV17" s="15">
        <f>IF(INDEX(MouseList[],MATCH(AV$2,MouseList[Mouse '#],0),MATCH(MouseList[[#Headers],[Exclude?]],MouseList[#Headers],0))=TRUE,"",IF(INDEX(DataInput[],AV$2*3-1,MATCH(TEXT($B17,0),DataInput[#Headers],0))="","",INDEX(DataInput[],AV$4*3-1,MATCH(TEXT($B17,0),DataInput[#Headers],0))*(INDEX(DataInput[],AV$4*3,MATCH(TEXT($B17,0),DataInput[#Headers],0)))^2*PI()/6))</f>
        <v>44.833479216623168</v>
      </c>
      <c r="AW17" s="15">
        <f>IF(INDEX(MouseList[],MATCH(AW$2,MouseList[Mouse '#],0),MATCH(MouseList[[#Headers],[Exclude?]],MouseList[#Headers],0))=TRUE,"",IF(INDEX(DataInput[],AW$2*3-1,MATCH(TEXT($B17,0),DataInput[#Headers],0))="","",INDEX(DataInput[],AW$4*3-1,MATCH(TEXT($B17,0),DataInput[#Headers],0))*(INDEX(DataInput[],AW$4*3,MATCH(TEXT($B17,0),DataInput[#Headers],0)))^2*PI()/6))</f>
        <v>10.30871741373443</v>
      </c>
      <c r="AX17" s="15" t="str">
        <f>IF(INDEX(MouseList[],MATCH(AX$2,MouseList[Mouse '#],0),MATCH(MouseList[[#Headers],[Exclude?]],MouseList[#Headers],0))=TRUE,"",IF(INDEX(DataInput[],AX$2*3-1,MATCH(TEXT($B17,0),DataInput[#Headers],0))="","",INDEX(DataInput[],AX$4*3-1,MATCH(TEXT($B17,0),DataInput[#Headers],0))*(INDEX(DataInput[],AX$4*3,MATCH(TEXT($B17,0),DataInput[#Headers],0)))^2*PI()/6))</f>
        <v/>
      </c>
      <c r="AY17" s="15" t="str">
        <f>IF(INDEX(MouseList[],MATCH(AY$2,MouseList[Mouse '#],0),MATCH(MouseList[[#Headers],[Exclude?]],MouseList[#Headers],0))=TRUE,"",IF(INDEX(DataInput[],AY$2*3-1,MATCH(TEXT($B17,0),DataInput[#Headers],0))="","",INDEX(DataInput[],AY$4*3-1,MATCH(TEXT($B17,0),DataInput[#Headers],0))*(INDEX(DataInput[],AY$4*3,MATCH(TEXT($B17,0),DataInput[#Headers],0)))^2*PI()/6))</f>
        <v/>
      </c>
      <c r="AZ17" s="15">
        <f>IF(INDEX(MouseList[],MATCH(AZ$2,MouseList[Mouse '#],0),MATCH(MouseList[[#Headers],[Exclude?]],MouseList[#Headers],0))=TRUE,"",IF(INDEX(DataInput[],AZ$2*3-1,MATCH(TEXT($B17,0),DataInput[#Headers],0))="","",INDEX(DataInput[],AZ$4*3-1,MATCH(TEXT($B17,0),DataInput[#Headers],0))*(INDEX(DataInput[],AZ$4*3,MATCH(TEXT($B17,0),DataInput[#Headers],0)))^2*PI()/6))</f>
        <v>29.946852361232398</v>
      </c>
      <c r="BA17" s="15">
        <f>IF(INDEX(MouseList[],MATCH(BA$2,MouseList[Mouse '#],0),MATCH(MouseList[[#Headers],[Exclude?]],MouseList[#Headers],0))=TRUE,"",IF(INDEX(DataInput[],BA$2*3-1,MATCH(TEXT($B17,0),DataInput[#Headers],0))="","",INDEX(DataInput[],BA$4*3-1,MATCH(TEXT($B17,0),DataInput[#Headers],0))*(INDEX(DataInput[],BA$4*3,MATCH(TEXT($B17,0),DataInput[#Headers],0)))^2*PI()/6))</f>
        <v>37.078654100777612</v>
      </c>
      <c r="BB17" s="15">
        <f>IF(INDEX(MouseList[],MATCH(BB$2,MouseList[Mouse '#],0),MATCH(MouseList[[#Headers],[Exclude?]],MouseList[#Headers],0))=TRUE,"",IF(INDEX(DataInput[],BB$2*3-1,MATCH(TEXT($B17,0),DataInput[#Headers],0))="","",INDEX(DataInput[],BB$4*3-1,MATCH(TEXT($B17,0),DataInput[#Headers],0))*(INDEX(DataInput[],BB$4*3,MATCH(TEXT($B17,0),DataInput[#Headers],0)))^2*PI()/6))</f>
        <v>16.7227893248442</v>
      </c>
      <c r="BC17" s="15" t="str">
        <f>IF(INDEX(MouseList[],MATCH(BC$2,MouseList[Mouse '#],0),MATCH(MouseList[[#Headers],[Exclude?]],MouseList[#Headers],0))=TRUE,"",IF(INDEX(DataInput[],BC$2*3-1,MATCH(TEXT($B17,0),DataInput[#Headers],0))="","",INDEX(DataInput[],BC$4*3-1,MATCH(TEXT($B17,0),DataInput[#Headers],0))*(INDEX(DataInput[],BC$4*3,MATCH(TEXT($B17,0),DataInput[#Headers],0)))^2*PI()/6))</f>
        <v/>
      </c>
      <c r="BD17" s="15">
        <f>IF(INDEX(MouseList[],MATCH(BD$2,MouseList[Mouse '#],0),MATCH(MouseList[[#Headers],[Exclude?]],MouseList[#Headers],0))=TRUE,"",IF(INDEX(DataInput[],BD$2*3-1,MATCH(TEXT($B17,0),DataInput[#Headers],0))="","",INDEX(DataInput[],BD$4*3-1,MATCH(TEXT($B17,0),DataInput[#Headers],0))*(INDEX(DataInput[],BD$4*3,MATCH(TEXT($B17,0),DataInput[#Headers],0)))^2*PI()/6))</f>
        <v>42.348502465979784</v>
      </c>
      <c r="BE17" s="15">
        <f>IF(INDEX(MouseList[],MATCH(BE$2,MouseList[Mouse '#],0),MATCH(MouseList[[#Headers],[Exclude?]],MouseList[#Headers],0))=TRUE,"",IF(INDEX(DataInput[],BE$2*3-1,MATCH(TEXT($B17,0),DataInput[#Headers],0))="","",INDEX(DataInput[],BE$4*3-1,MATCH(TEXT($B17,0),DataInput[#Headers],0))*(INDEX(DataInput[],BE$4*3,MATCH(TEXT($B17,0),DataInput[#Headers],0)))^2*PI()/6))</f>
        <v>22.313955074266534</v>
      </c>
      <c r="BF17" s="15">
        <f>IF(INDEX(MouseList[],MATCH(BF$2,MouseList[Mouse '#],0),MATCH(MouseList[[#Headers],[Exclude?]],MouseList[#Headers],0))=TRUE,"",IF(INDEX(DataInput[],BF$2*3-1,MATCH(TEXT($B17,0),DataInput[#Headers],0))="","",INDEX(DataInput[],BF$4*3-1,MATCH(TEXT($B17,0),DataInput[#Headers],0))*(INDEX(DataInput[],BF$4*3,MATCH(TEXT($B17,0),DataInput[#Headers],0)))^2*PI()/6))</f>
        <v>19.62701842189324</v>
      </c>
      <c r="BG17" s="15">
        <f>IF(INDEX(MouseList[],MATCH(BG$2,MouseList[Mouse '#],0),MATCH(MouseList[[#Headers],[Exclude?]],MouseList[#Headers],0))=TRUE,"",IF(INDEX(DataInput[],BG$2*3-1,MATCH(TEXT($B17,0),DataInput[#Headers],0))="","",INDEX(DataInput[],BG$4*3-1,MATCH(TEXT($B17,0),DataInput[#Headers],0))*(INDEX(DataInput[],BG$4*3,MATCH(TEXT($B17,0),DataInput[#Headers],0)))^2*PI()/6))</f>
        <v>44.79184997237045</v>
      </c>
      <c r="BH17" s="15">
        <f>IF(INDEX(MouseList[],MATCH(BH$2,MouseList[Mouse '#],0),MATCH(MouseList[[#Headers],[Exclude?]],MouseList[#Headers],0))=TRUE,"",IF(INDEX(DataInput[],BH$2*3-1,MATCH(TEXT($B17,0),DataInput[#Headers],0))="","",INDEX(DataInput[],BH$4*3-1,MATCH(TEXT($B17,0),DataInput[#Headers],0))*(INDEX(DataInput[],BH$4*3,MATCH(TEXT($B17,0),DataInput[#Headers],0)))^2*PI()/6))</f>
        <v>56.252201949082298</v>
      </c>
      <c r="BI17" s="15">
        <f>IF(INDEX(MouseList[],MATCH(BI$2,MouseList[Mouse '#],0),MATCH(MouseList[[#Headers],[Exclude?]],MouseList[#Headers],0))=TRUE,"",IF(INDEX(DataInput[],BI$2*3-1,MATCH(TEXT($B17,0),DataInput[#Headers],0))="","",INDEX(DataInput[],BI$4*3-1,MATCH(TEXT($B17,0),DataInput[#Headers],0))*(INDEX(DataInput[],BI$4*3,MATCH(TEXT($B17,0),DataInput[#Headers],0)))^2*PI()/6))</f>
        <v>62.091860347020763</v>
      </c>
      <c r="BJ17" s="15">
        <f>IF(INDEX(MouseList[],MATCH(BJ$2,MouseList[Mouse '#],0),MATCH(MouseList[[#Headers],[Exclude?]],MouseList[#Headers],0))=TRUE,"",IF(INDEX(DataInput[],BJ$2*3-1,MATCH(TEXT($B17,0),DataInput[#Headers],0))="","",INDEX(DataInput[],BJ$4*3-1,MATCH(TEXT($B17,0),DataInput[#Headers],0))*(INDEX(DataInput[],BJ$4*3,MATCH(TEXT($B17,0),DataInput[#Headers],0)))^2*PI()/6))</f>
        <v>64.48082897897288</v>
      </c>
      <c r="BK17" s="15">
        <f>IF(INDEX(MouseList[],MATCH(BK$2,MouseList[Mouse '#],0),MATCH(MouseList[[#Headers],[Exclude?]],MouseList[#Headers],0))=TRUE,"",IF(INDEX(DataInput[],BK$2*3-1,MATCH(TEXT($B17,0),DataInput[#Headers],0))="","",INDEX(DataInput[],BK$4*3-1,MATCH(TEXT($B17,0),DataInput[#Headers],0))*(INDEX(DataInput[],BK$4*3,MATCH(TEXT($B17,0),DataInput[#Headers],0)))^2*PI()/6))</f>
        <v>22.149836703246681</v>
      </c>
      <c r="BL17" s="15" t="e">
        <f>IF(INDEX(MouseList[],MATCH(BL$2,MouseList[Mouse '#],0),MATCH(MouseList[[#Headers],[Exclude?]],MouseList[#Headers],0))=TRUE,"",IF(INDEX(DataInput[],BL$2*3-1,MATCH(TEXT($B17,0),DataInput[#Headers],0))="","",INDEX(DataInput[],BL$4*3-1,MATCH(TEXT($B17,0),DataInput[#Headers],0))*(INDEX(DataInput[],BL$4*3,MATCH(TEXT($B17,0),DataInput[#Headers],0)))^2*PI()/6))</f>
        <v>#N/A</v>
      </c>
      <c r="BM17" s="15" t="e">
        <f>IF(INDEX(MouseList[],MATCH(BM$2,MouseList[Mouse '#],0),MATCH(MouseList[[#Headers],[Exclude?]],MouseList[#Headers],0))=TRUE,"",IF(INDEX(DataInput[],BM$2*3-1,MATCH(TEXT($B17,0),DataInput[#Headers],0))="","",INDEX(DataInput[],BM$4*3-1,MATCH(TEXT($B17,0),DataInput[#Headers],0))*(INDEX(DataInput[],BM$4*3,MATCH(TEXT($B17,0),DataInput[#Headers],0)))^2*PI()/6))</f>
        <v>#N/A</v>
      </c>
      <c r="BN17" s="15" t="e">
        <f>IF(INDEX(MouseList[],MATCH(BN$2,MouseList[Mouse '#],0),MATCH(MouseList[[#Headers],[Exclude?]],MouseList[#Headers],0))=TRUE,"",IF(INDEX(DataInput[],BN$2*3-1,MATCH(TEXT($B17,0),DataInput[#Headers],0))="","",INDEX(DataInput[],BN$4*3-1,MATCH(TEXT($B17,0),DataInput[#Headers],0))*(INDEX(DataInput[],BN$4*3,MATCH(TEXT($B17,0),DataInput[#Headers],0)))^2*PI()/6))</f>
        <v>#N/A</v>
      </c>
      <c r="BO17" s="15" t="e">
        <f>IF(INDEX(MouseList[],MATCH(BO$2,MouseList[Mouse '#],0),MATCH(MouseList[[#Headers],[Exclude?]],MouseList[#Headers],0))=TRUE,"",IF(INDEX(DataInput[],BO$2*3-1,MATCH(TEXT($B17,0),DataInput[#Headers],0))="","",INDEX(DataInput[],BO$4*3-1,MATCH(TEXT($B17,0),DataInput[#Headers],0))*(INDEX(DataInput[],BO$4*3,MATCH(TEXT($B17,0),DataInput[#Headers],0)))^2*PI()/6))</f>
        <v>#N/A</v>
      </c>
      <c r="BP17" s="15" t="e">
        <f>IF(INDEX(MouseList[],MATCH(BP$2,MouseList[Mouse '#],0),MATCH(MouseList[[#Headers],[Exclude?]],MouseList[#Headers],0))=TRUE,"",IF(INDEX(DataInput[],BP$2*3-1,MATCH(TEXT($B17,0),DataInput[#Headers],0))="","",INDEX(DataInput[],BP$4*3-1,MATCH(TEXT($B17,0),DataInput[#Headers],0))*(INDEX(DataInput[],BP$4*3,MATCH(TEXT($B17,0),DataInput[#Headers],0)))^2*PI()/6))</f>
        <v>#N/A</v>
      </c>
      <c r="BQ17" s="15" t="e">
        <f>IF(INDEX(MouseList[],MATCH(BQ$2,MouseList[Mouse '#],0),MATCH(MouseList[[#Headers],[Exclude?]],MouseList[#Headers],0))=TRUE,"",IF(INDEX(DataInput[],BQ$2*3-1,MATCH(TEXT($B17,0),DataInput[#Headers],0))="","",INDEX(DataInput[],BQ$4*3-1,MATCH(TEXT($B17,0),DataInput[#Headers],0))*(INDEX(DataInput[],BQ$4*3,MATCH(TEXT($B17,0),DataInput[#Headers],0)))^2*PI()/6))</f>
        <v>#N/A</v>
      </c>
      <c r="BR17" s="15" t="e">
        <f>IF(INDEX(MouseList[],MATCH(BR$2,MouseList[Mouse '#],0),MATCH(MouseList[[#Headers],[Exclude?]],MouseList[#Headers],0))=TRUE,"",IF(INDEX(DataInput[],BR$2*3-1,MATCH(TEXT($B17,0),DataInput[#Headers],0))="","",INDEX(DataInput[],BR$4*3-1,MATCH(TEXT($B17,0),DataInput[#Headers],0))*(INDEX(DataInput[],BR$4*3,MATCH(TEXT($B17,0),DataInput[#Headers],0)))^2*PI()/6))</f>
        <v>#N/A</v>
      </c>
      <c r="BS17" s="15" t="e">
        <f>IF(INDEX(MouseList[],MATCH(BS$2,MouseList[Mouse '#],0),MATCH(MouseList[[#Headers],[Exclude?]],MouseList[#Headers],0))=TRUE,"",IF(INDEX(DataInput[],BS$2*3-1,MATCH(TEXT($B17,0),DataInput[#Headers],0))="","",INDEX(DataInput[],BS$4*3-1,MATCH(TEXT($B17,0),DataInput[#Headers],0))*(INDEX(DataInput[],BS$4*3,MATCH(TEXT($B17,0),DataInput[#Headers],0)))^2*PI()/6))</f>
        <v>#N/A</v>
      </c>
      <c r="BT17" s="15" t="e">
        <f>IF(INDEX(MouseList[],MATCH(BT$2,MouseList[Mouse '#],0),MATCH(MouseList[[#Headers],[Exclude?]],MouseList[#Headers],0))=TRUE,"",IF(INDEX(DataInput[],BT$2*3-1,MATCH(TEXT($B17,0),DataInput[#Headers],0))="","",INDEX(DataInput[],BT$4*3-1,MATCH(TEXT($B17,0),DataInput[#Headers],0))*(INDEX(DataInput[],BT$4*3,MATCH(TEXT($B17,0),DataInput[#Headers],0)))^2*PI()/6))</f>
        <v>#N/A</v>
      </c>
      <c r="BU17" s="15" t="e">
        <f>IF(INDEX(MouseList[],MATCH(BU$2,MouseList[Mouse '#],0),MATCH(MouseList[[#Headers],[Exclude?]],MouseList[#Headers],0))=TRUE,"",IF(INDEX(DataInput[],BU$2*3-1,MATCH(TEXT($B17,0),DataInput[#Headers],0))="","",INDEX(DataInput[],BU$4*3-1,MATCH(TEXT($B17,0),DataInput[#Headers],0))*(INDEX(DataInput[],BU$4*3,MATCH(TEXT($B17,0),DataInput[#Headers],0)))^2*PI()/6))</f>
        <v>#N/A</v>
      </c>
      <c r="BV17" s="15" t="e">
        <f>IF(INDEX(MouseList[],MATCH(BV$2,MouseList[Mouse '#],0),MATCH(MouseList[[#Headers],[Exclude?]],MouseList[#Headers],0))=TRUE,"",IF(INDEX(DataInput[],BV$2*3-1,MATCH(TEXT($B17,0),DataInput[#Headers],0))="","",INDEX(DataInput[],BV$4*3-1,MATCH(TEXT($B17,0),DataInput[#Headers],0))*(INDEX(DataInput[],BV$4*3,MATCH(TEXT($B17,0),DataInput[#Headers],0)))^2*PI()/6))</f>
        <v>#N/A</v>
      </c>
      <c r="BW17" s="15" t="e">
        <f>IF(INDEX(MouseList[],MATCH(BW$2,MouseList[Mouse '#],0),MATCH(MouseList[[#Headers],[Exclude?]],MouseList[#Headers],0))=TRUE,"",IF(INDEX(DataInput[],BW$2*3-1,MATCH(TEXT($B17,0),DataInput[#Headers],0))="","",INDEX(DataInput[],BW$4*3-1,MATCH(TEXT($B17,0),DataInput[#Headers],0))*(INDEX(DataInput[],BW$4*3,MATCH(TEXT($B17,0),DataInput[#Headers],0)))^2*PI()/6))</f>
        <v>#N/A</v>
      </c>
      <c r="BX17" s="15" t="e">
        <f>IF(INDEX(MouseList[],MATCH(BX$2,MouseList[Mouse '#],0),MATCH(MouseList[[#Headers],[Exclude?]],MouseList[#Headers],0))=TRUE,"",IF(INDEX(DataInput[],BX$2*3-1,MATCH(TEXT($B17,0),DataInput[#Headers],0))="","",INDEX(DataInput[],BX$4*3-1,MATCH(TEXT($B17,0),DataInput[#Headers],0))*(INDEX(DataInput[],BX$4*3,MATCH(TEXT($B17,0),DataInput[#Headers],0)))^2*PI()/6))</f>
        <v>#N/A</v>
      </c>
      <c r="BY17" s="15" t="e">
        <f>IF(INDEX(MouseList[],MATCH(BY$2,MouseList[Mouse '#],0),MATCH(MouseList[[#Headers],[Exclude?]],MouseList[#Headers],0))=TRUE,"",IF(INDEX(DataInput[],BY$2*3-1,MATCH(TEXT($B17,0),DataInput[#Headers],0))="","",INDEX(DataInput[],BY$4*3-1,MATCH(TEXT($B17,0),DataInput[#Headers],0))*(INDEX(DataInput[],BY$4*3,MATCH(TEXT($B17,0),DataInput[#Headers],0)))^2*PI()/6))</f>
        <v>#N/A</v>
      </c>
      <c r="BZ17" s="15" t="e">
        <f>IF(INDEX(MouseList[],MATCH(BZ$2,MouseList[Mouse '#],0),MATCH(MouseList[[#Headers],[Exclude?]],MouseList[#Headers],0))=TRUE,"",IF(INDEX(DataInput[],BZ$2*3-1,MATCH(TEXT($B17,0),DataInput[#Headers],0))="","",INDEX(DataInput[],BZ$4*3-1,MATCH(TEXT($B17,0),DataInput[#Headers],0))*(INDEX(DataInput[],BZ$4*3,MATCH(TEXT($B17,0),DataInput[#Headers],0)))^2*PI()/6))</f>
        <v>#N/A</v>
      </c>
      <c r="CA17" s="15" t="e">
        <f>IF(INDEX(MouseList[],MATCH(CA$2,MouseList[Mouse '#],0),MATCH(MouseList[[#Headers],[Exclude?]],MouseList[#Headers],0))=TRUE,"",IF(INDEX(DataInput[],CA$2*3-1,MATCH(TEXT($B17,0),DataInput[#Headers],0))="","",INDEX(DataInput[],CA$4*3-1,MATCH(TEXT($B17,0),DataInput[#Headers],0))*(INDEX(DataInput[],CA$4*3,MATCH(TEXT($B17,0),DataInput[#Headers],0)))^2*PI()/6))</f>
        <v>#N/A</v>
      </c>
      <c r="CB17" s="15" t="e">
        <f>IF(INDEX(MouseList[],MATCH(CB$2,MouseList[Mouse '#],0),MATCH(MouseList[[#Headers],[Exclude?]],MouseList[#Headers],0))=TRUE,"",IF(INDEX(DataInput[],CB$2*3-1,MATCH(TEXT($B17,0),DataInput[#Headers],0))="","",INDEX(DataInput[],CB$4*3-1,MATCH(TEXT($B17,0),DataInput[#Headers],0))*(INDEX(DataInput[],CB$4*3,MATCH(TEXT($B17,0),DataInput[#Headers],0)))^2*PI()/6))</f>
        <v>#N/A</v>
      </c>
      <c r="CC17" s="15" t="e">
        <f>IF(INDEX(MouseList[],MATCH(CC$2,MouseList[Mouse '#],0),MATCH(MouseList[[#Headers],[Exclude?]],MouseList[#Headers],0))=TRUE,"",IF(INDEX(DataInput[],CC$2*3-1,MATCH(TEXT($B17,0),DataInput[#Headers],0))="","",INDEX(DataInput[],CC$4*3-1,MATCH(TEXT($B17,0),DataInput[#Headers],0))*(INDEX(DataInput[],CC$4*3,MATCH(TEXT($B17,0),DataInput[#Headers],0)))^2*PI()/6))</f>
        <v>#N/A</v>
      </c>
      <c r="CD17" s="15" t="e">
        <f>IF(INDEX(MouseList[],MATCH(CD$2,MouseList[Mouse '#],0),MATCH(MouseList[[#Headers],[Exclude?]],MouseList[#Headers],0))=TRUE,"",IF(INDEX(DataInput[],CD$2*3-1,MATCH(TEXT($B17,0),DataInput[#Headers],0))="","",INDEX(DataInput[],CD$4*3-1,MATCH(TEXT($B17,0),DataInput[#Headers],0))*(INDEX(DataInput[],CD$4*3,MATCH(TEXT($B17,0),DataInput[#Headers],0)))^2*PI()/6))</f>
        <v>#N/A</v>
      </c>
      <c r="CE17" s="15" t="e">
        <f>IF(INDEX(MouseList[],MATCH(CE$2,MouseList[Mouse '#],0),MATCH(MouseList[[#Headers],[Exclude?]],MouseList[#Headers],0))=TRUE,"",IF(INDEX(DataInput[],CE$2*3-1,MATCH(TEXT($B17,0),DataInput[#Headers],0))="","",INDEX(DataInput[],CE$4*3-1,MATCH(TEXT($B17,0),DataInput[#Headers],0))*(INDEX(DataInput[],CE$4*3,MATCH(TEXT($B17,0),DataInput[#Headers],0)))^2*PI()/6))</f>
        <v>#N/A</v>
      </c>
      <c r="CF17" s="15" t="e">
        <f>IF(INDEX(MouseList[],MATCH(CF$2,MouseList[Mouse '#],0),MATCH(MouseList[[#Headers],[Exclude?]],MouseList[#Headers],0))=TRUE,"",IF(INDEX(DataInput[],CF$2*3-1,MATCH(TEXT($B17,0),DataInput[#Headers],0))="","",INDEX(DataInput[],CF$4*3-1,MATCH(TEXT($B17,0),DataInput[#Headers],0))*(INDEX(DataInput[],CF$4*3,MATCH(TEXT($B17,0),DataInput[#Headers],0)))^2*PI()/6))</f>
        <v>#N/A</v>
      </c>
      <c r="CG17" s="15" t="e">
        <f>IF(INDEX(MouseList[],MATCH(CG$2,MouseList[Mouse '#],0),MATCH(MouseList[[#Headers],[Exclude?]],MouseList[#Headers],0))=TRUE,"",IF(INDEX(DataInput[],CG$2*3-1,MATCH(TEXT($B17,0),DataInput[#Headers],0))="","",INDEX(DataInput[],CG$4*3-1,MATCH(TEXT($B17,0),DataInput[#Headers],0))*(INDEX(DataInput[],CG$4*3,MATCH(TEXT($B17,0),DataInput[#Headers],0)))^2*PI()/6))</f>
        <v>#N/A</v>
      </c>
      <c r="CH17" s="15" t="e">
        <f>IF(INDEX(MouseList[],MATCH(CH$2,MouseList[Mouse '#],0),MATCH(MouseList[[#Headers],[Exclude?]],MouseList[#Headers],0))=TRUE,"",IF(INDEX(DataInput[],CH$2*3-1,MATCH(TEXT($B17,0),DataInput[#Headers],0))="","",INDEX(DataInput[],CH$4*3-1,MATCH(TEXT($B17,0),DataInput[#Headers],0))*(INDEX(DataInput[],CH$4*3,MATCH(TEXT($B17,0),DataInput[#Headers],0)))^2*PI()/6))</f>
        <v>#N/A</v>
      </c>
      <c r="CI17" s="15" t="e">
        <f>IF(INDEX(MouseList[],MATCH(CI$2,MouseList[Mouse '#],0),MATCH(MouseList[[#Headers],[Exclude?]],MouseList[#Headers],0))=TRUE,"",IF(INDEX(DataInput[],CI$2*3-1,MATCH(TEXT($B17,0),DataInput[#Headers],0))="","",INDEX(DataInput[],CI$4*3-1,MATCH(TEXT($B17,0),DataInput[#Headers],0))*(INDEX(DataInput[],CI$4*3,MATCH(TEXT($B17,0),DataInput[#Headers],0)))^2*PI()/6))</f>
        <v>#N/A</v>
      </c>
      <c r="CJ17" s="15" t="e">
        <f>IF(INDEX(MouseList[],MATCH(CJ$2,MouseList[Mouse '#],0),MATCH(MouseList[[#Headers],[Exclude?]],MouseList[#Headers],0))=TRUE,"",IF(INDEX(DataInput[],CJ$2*3-1,MATCH(TEXT($B17,0),DataInput[#Headers],0))="","",INDEX(DataInput[],CJ$4*3-1,MATCH(TEXT($B17,0),DataInput[#Headers],0))*(INDEX(DataInput[],CJ$4*3,MATCH(TEXT($B17,0),DataInput[#Headers],0)))^2*PI()/6))</f>
        <v>#N/A</v>
      </c>
      <c r="CK17" s="15" t="e">
        <f>IF(INDEX(MouseList[],MATCH(CK$2,MouseList[Mouse '#],0),MATCH(MouseList[[#Headers],[Exclude?]],MouseList[#Headers],0))=TRUE,"",IF(INDEX(DataInput[],CK$2*3-1,MATCH(TEXT($B17,0),DataInput[#Headers],0))="","",INDEX(DataInput[],CK$4*3-1,MATCH(TEXT($B17,0),DataInput[#Headers],0))*(INDEX(DataInput[],CK$4*3,MATCH(TEXT($B17,0),DataInput[#Headers],0)))^2*PI()/6))</f>
        <v>#N/A</v>
      </c>
      <c r="CL17" s="15" t="e">
        <f>IF(INDEX(MouseList[],MATCH(CL$2,MouseList[Mouse '#],0),MATCH(MouseList[[#Headers],[Exclude?]],MouseList[#Headers],0))=TRUE,"",IF(INDEX(DataInput[],CL$2*3-1,MATCH(TEXT($B17,0),DataInput[#Headers],0))="","",INDEX(DataInput[],CL$4*3-1,MATCH(TEXT($B17,0),DataInput[#Headers],0))*(INDEX(DataInput[],CL$4*3,MATCH(TEXT($B17,0),DataInput[#Headers],0)))^2*PI()/6))</f>
        <v>#N/A</v>
      </c>
      <c r="CM17" s="15" t="e">
        <f>IF(INDEX(MouseList[],MATCH(CM$2,MouseList[Mouse '#],0),MATCH(MouseList[[#Headers],[Exclude?]],MouseList[#Headers],0))=TRUE,"",IF(INDEX(DataInput[],CM$2*3-1,MATCH(TEXT($B17,0),DataInput[#Headers],0))="","",INDEX(DataInput[],CM$4*3-1,MATCH(TEXT($B17,0),DataInput[#Headers],0))*(INDEX(DataInput[],CM$4*3,MATCH(TEXT($B17,0),DataInput[#Headers],0)))^2*PI()/6))</f>
        <v>#N/A</v>
      </c>
      <c r="CN17" s="15" t="e">
        <f>IF(INDEX(MouseList[],MATCH(CN$2,MouseList[Mouse '#],0),MATCH(MouseList[[#Headers],[Exclude?]],MouseList[#Headers],0))=TRUE,"",IF(INDEX(DataInput[],CN$2*3-1,MATCH(TEXT($B17,0),DataInput[#Headers],0))="","",INDEX(DataInput[],CN$4*3-1,MATCH(TEXT($B17,0),DataInput[#Headers],0))*(INDEX(DataInput[],CN$4*3,MATCH(TEXT($B17,0),DataInput[#Headers],0)))^2*PI()/6))</f>
        <v>#N/A</v>
      </c>
      <c r="CO17" s="15" t="e">
        <f>IF(INDEX(MouseList[],MATCH(CO$2,MouseList[Mouse '#],0),MATCH(MouseList[[#Headers],[Exclude?]],MouseList[#Headers],0))=TRUE,"",IF(INDEX(DataInput[],CO$2*3-1,MATCH(TEXT($B17,0),DataInput[#Headers],0))="","",INDEX(DataInput[],CO$4*3-1,MATCH(TEXT($B17,0),DataInput[#Headers],0))*(INDEX(DataInput[],CO$4*3,MATCH(TEXT($B17,0),DataInput[#Headers],0)))^2*PI()/6))</f>
        <v>#N/A</v>
      </c>
      <c r="CP17" s="15" t="e">
        <f>IF(INDEX(MouseList[],MATCH(CP$2,MouseList[Mouse '#],0),MATCH(MouseList[[#Headers],[Exclude?]],MouseList[#Headers],0))=TRUE,"",IF(INDEX(DataInput[],CP$2*3-1,MATCH(TEXT($B17,0),DataInput[#Headers],0))="","",INDEX(DataInput[],CP$4*3-1,MATCH(TEXT($B17,0),DataInput[#Headers],0))*(INDEX(DataInput[],CP$4*3,MATCH(TEXT($B17,0),DataInput[#Headers],0)))^2*PI()/6))</f>
        <v>#N/A</v>
      </c>
      <c r="CQ17" s="15" t="e">
        <f>IF(INDEX(MouseList[],MATCH(CQ$2,MouseList[Mouse '#],0),MATCH(MouseList[[#Headers],[Exclude?]],MouseList[#Headers],0))=TRUE,"",IF(INDEX(DataInput[],CQ$2*3-1,MATCH(TEXT($B17,0),DataInput[#Headers],0))="","",INDEX(DataInput[],CQ$4*3-1,MATCH(TEXT($B17,0),DataInput[#Headers],0))*(INDEX(DataInput[],CQ$4*3,MATCH(TEXT($B17,0),DataInput[#Headers],0)))^2*PI()/6))</f>
        <v>#N/A</v>
      </c>
      <c r="CR17" s="15" t="e">
        <f>IF(INDEX(MouseList[],MATCH(CR$2,MouseList[Mouse '#],0),MATCH(MouseList[[#Headers],[Exclude?]],MouseList[#Headers],0))=TRUE,"",IF(INDEX(DataInput[],CR$2*3-1,MATCH(TEXT($B17,0),DataInput[#Headers],0))="","",INDEX(DataInput[],CR$4*3-1,MATCH(TEXT($B17,0),DataInput[#Headers],0))*(INDEX(DataInput[],CR$4*3,MATCH(TEXT($B17,0),DataInput[#Headers],0)))^2*PI()/6))</f>
        <v>#N/A</v>
      </c>
      <c r="CS17" s="15" t="e">
        <f>IF(INDEX(MouseList[],MATCH(CS$2,MouseList[Mouse '#],0),MATCH(MouseList[[#Headers],[Exclude?]],MouseList[#Headers],0))=TRUE,"",IF(INDEX(DataInput[],CS$2*3-1,MATCH(TEXT($B17,0),DataInput[#Headers],0))="","",INDEX(DataInput[],CS$4*3-1,MATCH(TEXT($B17,0),DataInput[#Headers],0))*(INDEX(DataInput[],CS$4*3,MATCH(TEXT($B17,0),DataInput[#Headers],0)))^2*PI()/6))</f>
        <v>#N/A</v>
      </c>
      <c r="CT17" s="15" t="e">
        <f>IF(INDEX(MouseList[],MATCH(CT$2,MouseList[Mouse '#],0),MATCH(MouseList[[#Headers],[Exclude?]],MouseList[#Headers],0))=TRUE,"",IF(INDEX(DataInput[],CT$2*3-1,MATCH(TEXT($B17,0),DataInput[#Headers],0))="","",INDEX(DataInput[],CT$4*3-1,MATCH(TEXT($B17,0),DataInput[#Headers],0))*(INDEX(DataInput[],CT$4*3,MATCH(TEXT($B17,0),DataInput[#Headers],0)))^2*PI()/6))</f>
        <v>#N/A</v>
      </c>
      <c r="CU17" s="15" t="e">
        <f>IF(INDEX(MouseList[],MATCH(CU$2,MouseList[Mouse '#],0),MATCH(MouseList[[#Headers],[Exclude?]],MouseList[#Headers],0))=TRUE,"",IF(INDEX(DataInput[],CU$2*3-1,MATCH(TEXT($B17,0),DataInput[#Headers],0))="","",INDEX(DataInput[],CU$4*3-1,MATCH(TEXT($B17,0),DataInput[#Headers],0))*(INDEX(DataInput[],CU$4*3,MATCH(TEXT($B17,0),DataInput[#Headers],0)))^2*PI()/6))</f>
        <v>#N/A</v>
      </c>
      <c r="CV17" s="15" t="e">
        <f>IF(INDEX(MouseList[],MATCH(CV$2,MouseList[Mouse '#],0),MATCH(MouseList[[#Headers],[Exclude?]],MouseList[#Headers],0))=TRUE,"",IF(INDEX(DataInput[],CV$2*3-1,MATCH(TEXT($B17,0),DataInput[#Headers],0))="","",INDEX(DataInput[],CV$4*3-1,MATCH(TEXT($B17,0),DataInput[#Headers],0))*(INDEX(DataInput[],CV$4*3,MATCH(TEXT($B17,0),DataInput[#Headers],0)))^2*PI()/6))</f>
        <v>#N/A</v>
      </c>
      <c r="CW17" s="15" t="e">
        <f>IF(INDEX(MouseList[],MATCH(CW$2,MouseList[Mouse '#],0),MATCH(MouseList[[#Headers],[Exclude?]],MouseList[#Headers],0))=TRUE,"",IF(INDEX(DataInput[],CW$2*3-1,MATCH(TEXT($B17,0),DataInput[#Headers],0))="","",INDEX(DataInput[],CW$4*3-1,MATCH(TEXT($B17,0),DataInput[#Headers],0))*(INDEX(DataInput[],CW$4*3,MATCH(TEXT($B17,0),DataInput[#Headers],0)))^2*PI()/6))</f>
        <v>#N/A</v>
      </c>
      <c r="CX17" s="15" t="e">
        <f>IF(INDEX(MouseList[],MATCH(CX$2,MouseList[Mouse '#],0),MATCH(MouseList[[#Headers],[Exclude?]],MouseList[#Headers],0))=TRUE,"",IF(INDEX(DataInput[],CX$2*3-1,MATCH(TEXT($B17,0),DataInput[#Headers],0))="","",INDEX(DataInput[],CX$4*3-1,MATCH(TEXT($B17,0),DataInput[#Headers],0))*(INDEX(DataInput[],CX$4*3,MATCH(TEXT($B17,0),DataInput[#Headers],0)))^2*PI()/6))</f>
        <v>#N/A</v>
      </c>
      <c r="CY17" s="15" t="e">
        <f>IF(INDEX(MouseList[],MATCH(CY$2,MouseList[Mouse '#],0),MATCH(MouseList[[#Headers],[Exclude?]],MouseList[#Headers],0))=TRUE,"",IF(INDEX(DataInput[],CY$2*3-1,MATCH(TEXT($B17,0),DataInput[#Headers],0))="","",INDEX(DataInput[],CY$4*3-1,MATCH(TEXT($B17,0),DataInput[#Headers],0))*(INDEX(DataInput[],CY$4*3,MATCH(TEXT($B17,0),DataInput[#Headers],0)))^2*PI()/6))</f>
        <v>#N/A</v>
      </c>
      <c r="CZ17" s="15" t="e">
        <f>IF(INDEX(MouseList[],MATCH(CZ$2,MouseList[Mouse '#],0),MATCH(MouseList[[#Headers],[Exclude?]],MouseList[#Headers],0))=TRUE,"",IF(INDEX(DataInput[],CZ$2*3-1,MATCH(TEXT($B17,0),DataInput[#Headers],0))="","",INDEX(DataInput[],CZ$4*3-1,MATCH(TEXT($B17,0),DataInput[#Headers],0))*(INDEX(DataInput[],CZ$4*3,MATCH(TEXT($B17,0),DataInput[#Headers],0)))^2*PI()/6))</f>
        <v>#N/A</v>
      </c>
      <c r="DA17" s="15" t="e">
        <f>IF(INDEX(MouseList[],MATCH(DA$2,MouseList[Mouse '#],0),MATCH(MouseList[[#Headers],[Exclude?]],MouseList[#Headers],0))=TRUE,"",IF(INDEX(DataInput[],DA$2*3-1,MATCH(TEXT($B17,0),DataInput[#Headers],0))="","",INDEX(DataInput[],DA$4*3-1,MATCH(TEXT($B17,0),DataInput[#Headers],0))*(INDEX(DataInput[],DA$4*3,MATCH(TEXT($B17,0),DataInput[#Headers],0)))^2*PI()/6))</f>
        <v>#N/A</v>
      </c>
      <c r="DB17" s="15" t="e">
        <f>IF(INDEX(MouseList[],MATCH(DB$2,MouseList[Mouse '#],0),MATCH(MouseList[[#Headers],[Exclude?]],MouseList[#Headers],0))=TRUE,"",IF(INDEX(DataInput[],DB$2*3-1,MATCH(TEXT($B17,0),DataInput[#Headers],0))="","",INDEX(DataInput[],DB$4*3-1,MATCH(TEXT($B17,0),DataInput[#Headers],0))*(INDEX(DataInput[],DB$4*3,MATCH(TEXT($B17,0),DataInput[#Headers],0)))^2*PI()/6))</f>
        <v>#N/A</v>
      </c>
      <c r="DC17" s="15" t="e">
        <f>IF(INDEX(MouseList[],MATCH(DC$2,MouseList[Mouse '#],0),MATCH(MouseList[[#Headers],[Exclude?]],MouseList[#Headers],0))=TRUE,"",IF(INDEX(DataInput[],DC$2*3-1,MATCH(TEXT($B17,0),DataInput[#Headers],0))="","",INDEX(DataInput[],DC$4*3-1,MATCH(TEXT($B17,0),DataInput[#Headers],0))*(INDEX(DataInput[],DC$4*3,MATCH(TEXT($B17,0),DataInput[#Headers],0)))^2*PI()/6))</f>
        <v>#N/A</v>
      </c>
      <c r="DD17" s="15" t="e">
        <f>IF(INDEX(MouseList[],MATCH(DD$2,MouseList[Mouse '#],0),MATCH(MouseList[[#Headers],[Exclude?]],MouseList[#Headers],0))=TRUE,"",IF(INDEX(DataInput[],DD$2*3-1,MATCH(TEXT($B17,0),DataInput[#Headers],0))="","",INDEX(DataInput[],DD$4*3-1,MATCH(TEXT($B17,0),DataInput[#Headers],0))*(INDEX(DataInput[],DD$4*3,MATCH(TEXT($B17,0),DataInput[#Headers],0)))^2*PI()/6))</f>
        <v>#N/A</v>
      </c>
      <c r="DE17" s="15" t="e">
        <f>IF(INDEX(MouseList[],MATCH(DE$2,MouseList[Mouse '#],0),MATCH(MouseList[[#Headers],[Exclude?]],MouseList[#Headers],0))=TRUE,"",IF(INDEX(DataInput[],DE$2*3-1,MATCH(TEXT($B17,0),DataInput[#Headers],0))="","",INDEX(DataInput[],DE$4*3-1,MATCH(TEXT($B17,0),DataInput[#Headers],0))*(INDEX(DataInput[],DE$4*3,MATCH(TEXT($B17,0),DataInput[#Headers],0)))^2*PI()/6))</f>
        <v>#N/A</v>
      </c>
      <c r="DF17" s="15" t="e">
        <f>IF(INDEX(MouseList[],MATCH(DF$2,MouseList[Mouse '#],0),MATCH(MouseList[[#Headers],[Exclude?]],MouseList[#Headers],0))=TRUE,"",IF(INDEX(DataInput[],DF$2*3-1,MATCH(TEXT($B17,0),DataInput[#Headers],0))="","",INDEX(DataInput[],DF$4*3-1,MATCH(TEXT($B17,0),DataInput[#Headers],0))*(INDEX(DataInput[],DF$4*3,MATCH(TEXT($B17,0),DataInput[#Headers],0)))^2*PI()/6))</f>
        <v>#N/A</v>
      </c>
      <c r="DG17" s="15" t="e">
        <f>IF(INDEX(MouseList[],MATCH(DG$2,MouseList[Mouse '#],0),MATCH(MouseList[[#Headers],[Exclude?]],MouseList[#Headers],0))=TRUE,"",IF(INDEX(DataInput[],DG$2*3-1,MATCH(TEXT($B17,0),DataInput[#Headers],0))="","",INDEX(DataInput[],DG$4*3-1,MATCH(TEXT($B17,0),DataInput[#Headers],0))*(INDEX(DataInput[],DG$4*3,MATCH(TEXT($B17,0),DataInput[#Headers],0)))^2*PI()/6))</f>
        <v>#N/A</v>
      </c>
      <c r="DH17" s="15" t="e">
        <f>IF(INDEX(MouseList[],MATCH(DH$2,MouseList[Mouse '#],0),MATCH(MouseList[[#Headers],[Exclude?]],MouseList[#Headers],0))=TRUE,"",IF(INDEX(DataInput[],DH$2*3-1,MATCH(TEXT($B17,0),DataInput[#Headers],0))="","",INDEX(DataInput[],DH$4*3-1,MATCH(TEXT($B17,0),DataInput[#Headers],0))*(INDEX(DataInput[],DH$4*3,MATCH(TEXT($B17,0),DataInput[#Headers],0)))^2*PI()/6))</f>
        <v>#N/A</v>
      </c>
      <c r="DI17" s="15" t="e">
        <f>IF(INDEX(MouseList[],MATCH(DI$2,MouseList[Mouse '#],0),MATCH(MouseList[[#Headers],[Exclude?]],MouseList[#Headers],0))=TRUE,"",IF(INDEX(DataInput[],DI$2*3-1,MATCH(TEXT($B17,0),DataInput[#Headers],0))="","",INDEX(DataInput[],DI$4*3-1,MATCH(TEXT($B17,0),DataInput[#Headers],0))*(INDEX(DataInput[],DI$4*3,MATCH(TEXT($B17,0),DataInput[#Headers],0)))^2*PI()/6))</f>
        <v>#N/A</v>
      </c>
      <c r="DJ17" s="15" t="e">
        <f>IF(INDEX(MouseList[],MATCH(DJ$2,MouseList[Mouse '#],0),MATCH(MouseList[[#Headers],[Exclude?]],MouseList[#Headers],0))=TRUE,"",IF(INDEX(DataInput[],DJ$2*3-1,MATCH(TEXT($B17,0),DataInput[#Headers],0))="","",INDEX(DataInput[],DJ$4*3-1,MATCH(TEXT($B17,0),DataInput[#Headers],0))*(INDEX(DataInput[],DJ$4*3,MATCH(TEXT($B17,0),DataInput[#Headers],0)))^2*PI()/6))</f>
        <v>#N/A</v>
      </c>
      <c r="DK17" s="15" t="e">
        <f>IF(INDEX(MouseList[],MATCH(DK$2,MouseList[Mouse '#],0),MATCH(MouseList[[#Headers],[Exclude?]],MouseList[#Headers],0))=TRUE,"",IF(INDEX(DataInput[],DK$2*3-1,MATCH(TEXT($B17,0),DataInput[#Headers],0))="","",INDEX(DataInput[],DK$4*3-1,MATCH(TEXT($B17,0),DataInput[#Headers],0))*(INDEX(DataInput[],DK$4*3,MATCH(TEXT($B17,0),DataInput[#Headers],0)))^2*PI()/6))</f>
        <v>#N/A</v>
      </c>
      <c r="DL17" s="15" t="e">
        <f>IF(INDEX(MouseList[],MATCH(DL$2,MouseList[Mouse '#],0),MATCH(MouseList[[#Headers],[Exclude?]],MouseList[#Headers],0))=TRUE,"",IF(INDEX(DataInput[],DL$2*3-1,MATCH(TEXT($B17,0),DataInput[#Headers],0))="","",INDEX(DataInput[],DL$4*3-1,MATCH(TEXT($B17,0),DataInput[#Headers],0))*(INDEX(DataInput[],DL$4*3,MATCH(TEXT($B17,0),DataInput[#Headers],0)))^2*PI()/6))</f>
        <v>#N/A</v>
      </c>
      <c r="DM17" s="15" t="e">
        <f>IF(INDEX(MouseList[],MATCH(DM$2,MouseList[Mouse '#],0),MATCH(MouseList[[#Headers],[Exclude?]],MouseList[#Headers],0))=TRUE,"",IF(INDEX(DataInput[],DM$2*3-1,MATCH(TEXT($B17,0),DataInput[#Headers],0))="","",INDEX(DataInput[],DM$4*3-1,MATCH(TEXT($B17,0),DataInput[#Headers],0))*(INDEX(DataInput[],DM$4*3,MATCH(TEXT($B17,0),DataInput[#Headers],0)))^2*PI()/6))</f>
        <v>#N/A</v>
      </c>
      <c r="DN17" s="15" t="e">
        <f>IF(INDEX(MouseList[],MATCH(DN$2,MouseList[Mouse '#],0),MATCH(MouseList[[#Headers],[Exclude?]],MouseList[#Headers],0))=TRUE,"",IF(INDEX(DataInput[],DN$2*3-1,MATCH(TEXT($B17,0),DataInput[#Headers],0))="","",INDEX(DataInput[],DN$4*3-1,MATCH(TEXT($B17,0),DataInput[#Headers],0))*(INDEX(DataInput[],DN$4*3,MATCH(TEXT($B17,0),DataInput[#Headers],0)))^2*PI()/6))</f>
        <v>#N/A</v>
      </c>
      <c r="DO17" s="15" t="e">
        <f>IF(INDEX(MouseList[],MATCH(DO$2,MouseList[Mouse '#],0),MATCH(MouseList[[#Headers],[Exclude?]],MouseList[#Headers],0))=TRUE,"",IF(INDEX(DataInput[],DO$2*3-1,MATCH(TEXT($B17,0),DataInput[#Headers],0))="","",INDEX(DataInput[],DO$4*3-1,MATCH(TEXT($B17,0),DataInput[#Headers],0))*(INDEX(DataInput[],DO$4*3,MATCH(TEXT($B17,0),DataInput[#Headers],0)))^2*PI()/6))</f>
        <v>#N/A</v>
      </c>
      <c r="DP17" s="15" t="e">
        <f>IF(INDEX(MouseList[],MATCH(DP$2,MouseList[Mouse '#],0),MATCH(MouseList[[#Headers],[Exclude?]],MouseList[#Headers],0))=TRUE,"",IF(INDEX(DataInput[],DP$2*3-1,MATCH(TEXT($B17,0),DataInput[#Headers],0))="","",INDEX(DataInput[],DP$4*3-1,MATCH(TEXT($B17,0),DataInput[#Headers],0))*(INDEX(DataInput[],DP$4*3,MATCH(TEXT($B17,0),DataInput[#Headers],0)))^2*PI()/6))</f>
        <v>#N/A</v>
      </c>
      <c r="DQ17" s="15" t="e">
        <f>IF(INDEX(MouseList[],MATCH(DQ$2,MouseList[Mouse '#],0),MATCH(MouseList[[#Headers],[Exclude?]],MouseList[#Headers],0))=TRUE,"",IF(INDEX(DataInput[],DQ$2*3-1,MATCH(TEXT($B17,0),DataInput[#Headers],0))="","",INDEX(DataInput[],DQ$4*3-1,MATCH(TEXT($B17,0),DataInput[#Headers],0))*(INDEX(DataInput[],DQ$4*3,MATCH(TEXT($B17,0),DataInput[#Headers],0)))^2*PI()/6))</f>
        <v>#N/A</v>
      </c>
      <c r="DR17" s="15" t="e">
        <f>IF(INDEX(MouseList[],MATCH(DR$2,MouseList[Mouse '#],0),MATCH(MouseList[[#Headers],[Exclude?]],MouseList[#Headers],0))=TRUE,"",IF(INDEX(DataInput[],DR$2*3-1,MATCH(TEXT($B17,0),DataInput[#Headers],0))="","",INDEX(DataInput[],DR$4*3-1,MATCH(TEXT($B17,0),DataInput[#Headers],0))*(INDEX(DataInput[],DR$4*3,MATCH(TEXT($B17,0),DataInput[#Headers],0)))^2*PI()/6))</f>
        <v>#N/A</v>
      </c>
      <c r="DS17" s="15" t="e">
        <f>IF(INDEX(MouseList[],MATCH(DS$2,MouseList[Mouse '#],0),MATCH(MouseList[[#Headers],[Exclude?]],MouseList[#Headers],0))=TRUE,"",IF(INDEX(DataInput[],DS$2*3-1,MATCH(TEXT($B17,0),DataInput[#Headers],0))="","",INDEX(DataInput[],DS$4*3-1,MATCH(TEXT($B17,0),DataInput[#Headers],0))*(INDEX(DataInput[],DS$4*3,MATCH(TEXT($B17,0),DataInput[#Headers],0)))^2*PI()/6))</f>
        <v>#N/A</v>
      </c>
      <c r="DU17" s="14">
        <v>13</v>
      </c>
      <c r="DV17" s="14" t="str">
        <f>IFERROR(INDEX(MouseList[],MATCH(TV_after_Tx[[#This Row],[Sort '#]],MouseList[Sort '#],0),MATCH(TV_after_Tx[[#Headers],[Group]],MouseList[#Headers],0)),"")</f>
        <v/>
      </c>
      <c r="DW17" s="14" t="str">
        <f>IFERROR(INDEX(MouseList[],MATCH(TV_after_Tx[[#This Row],[Sort '#]],MouseList[Sort '#],0),MATCH(MouseList[[#Headers],[Mouse '#]],MouseList[#Headers],0)),"")</f>
        <v/>
      </c>
      <c r="DX17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17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17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17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17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17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17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17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17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17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17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17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17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17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17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17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17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17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17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17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17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17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17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17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17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17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17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17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17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17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17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17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17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17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17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17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17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17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17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17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17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17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17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17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17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17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18" spans="1:173">
      <c r="B18" s="14">
        <v>13</v>
      </c>
      <c r="C18" s="14">
        <f>INDEX('Data Input'!$J$1:$BF$3,2,MATCH(TEXT(TV[[#This Row],[Day '#]],0),DataInput[[#Headers],[Date of death]:[Necropsy]],0))</f>
        <v>33</v>
      </c>
      <c r="D18" s="15">
        <f>IF(INDEX(MouseList[],MATCH(D$2,MouseList[Mouse '#],0),MATCH(MouseList[[#Headers],[Exclude?]],MouseList[#Headers],0))=TRUE,"",IF(INDEX(DataInput[],D$2*3-1,MATCH(TEXT($B18,0),DataInput[#Headers],0))="","",INDEX(DataInput[],D$4*3-1,MATCH(TEXT($B18,0),DataInput[#Headers],0))*(INDEX(DataInput[],D$4*3,MATCH(TEXT($B18,0),DataInput[#Headers],0)))^2*PI()/6))</f>
        <v>91.411212562421426</v>
      </c>
      <c r="E18" s="15">
        <f>IF(INDEX(MouseList[],MATCH(E$2,MouseList[Mouse '#],0),MATCH(MouseList[[#Headers],[Exclude?]],MouseList[#Headers],0))=TRUE,"",IF(INDEX(DataInput[],E$2*3-1,MATCH(TEXT($B18,0),DataInput[#Headers],0))="","",INDEX(DataInput[],E$4*3-1,MATCH(TEXT($B18,0),DataInput[#Headers],0))*(INDEX(DataInput[],E$4*3,MATCH(TEXT($B18,0),DataInput[#Headers],0)))^2*PI()/6))</f>
        <v>28.661352964489168</v>
      </c>
      <c r="F18" s="15" t="str">
        <f>IF(INDEX(MouseList[],MATCH(F$2,MouseList[Mouse '#],0),MATCH(MouseList[[#Headers],[Exclude?]],MouseList[#Headers],0))=TRUE,"",IF(INDEX(DataInput[],F$2*3-1,MATCH(TEXT($B18,0),DataInput[#Headers],0))="","",INDEX(DataInput[],F$4*3-1,MATCH(TEXT($B18,0),DataInput[#Headers],0))*(INDEX(DataInput[],F$4*3,MATCH(TEXT($B18,0),DataInput[#Headers],0)))^2*PI()/6))</f>
        <v/>
      </c>
      <c r="G18" s="15">
        <f>IF(INDEX(MouseList[],MATCH(G$2,MouseList[Mouse '#],0),MATCH(MouseList[[#Headers],[Exclude?]],MouseList[#Headers],0))=TRUE,"",IF(INDEX(DataInput[],G$2*3-1,MATCH(TEXT($B18,0),DataInput[#Headers],0))="","",INDEX(DataInput[],G$4*3-1,MATCH(TEXT($B18,0),DataInput[#Headers],0))*(INDEX(DataInput[],G$4*3,MATCH(TEXT($B18,0),DataInput[#Headers],0)))^2*PI()/6))</f>
        <v>53.175253323926654</v>
      </c>
      <c r="H18" s="15">
        <f>IF(INDEX(MouseList[],MATCH(H$2,MouseList[Mouse '#],0),MATCH(MouseList[[#Headers],[Exclude?]],MouseList[#Headers],0))=TRUE,"",IF(INDEX(DataInput[],H$2*3-1,MATCH(TEXT($B18,0),DataInput[#Headers],0))="","",INDEX(DataInput[],H$4*3-1,MATCH(TEXT($B18,0),DataInput[#Headers],0))*(INDEX(DataInput[],H$4*3,MATCH(TEXT($B18,0),DataInput[#Headers],0)))^2*PI()/6))</f>
        <v>40.47051597352911</v>
      </c>
      <c r="I18" s="15">
        <f>IF(INDEX(MouseList[],MATCH(I$2,MouseList[Mouse '#],0),MATCH(MouseList[[#Headers],[Exclude?]],MouseList[#Headers],0))=TRUE,"",IF(INDEX(DataInput[],I$2*3-1,MATCH(TEXT($B18,0),DataInput[#Headers],0))="","",INDEX(DataInput[],I$4*3-1,MATCH(TEXT($B18,0),DataInput[#Headers],0))*(INDEX(DataInput[],I$4*3,MATCH(TEXT($B18,0),DataInput[#Headers],0)))^2*PI()/6))</f>
        <v>53.403941895953302</v>
      </c>
      <c r="J18" s="15">
        <f>IF(INDEX(MouseList[],MATCH(J$2,MouseList[Mouse '#],0),MATCH(MouseList[[#Headers],[Exclude?]],MouseList[#Headers],0))=TRUE,"",IF(INDEX(DataInput[],J$2*3-1,MATCH(TEXT($B18,0),DataInput[#Headers],0))="","",INDEX(DataInput[],J$4*3-1,MATCH(TEXT($B18,0),DataInput[#Headers],0))*(INDEX(DataInput[],J$4*3,MATCH(TEXT($B18,0),DataInput[#Headers],0)))^2*PI()/6))</f>
        <v>5.5498229136998729</v>
      </c>
      <c r="K18" s="15">
        <f>IF(INDEX(MouseList[],MATCH(K$2,MouseList[Mouse '#],0),MATCH(MouseList[[#Headers],[Exclude?]],MouseList[#Headers],0))=TRUE,"",IF(INDEX(DataInput[],K$2*3-1,MATCH(TEXT($B18,0),DataInput[#Headers],0))="","",INDEX(DataInput[],K$4*3-1,MATCH(TEXT($B18,0),DataInput[#Headers],0))*(INDEX(DataInput[],K$4*3,MATCH(TEXT($B18,0),DataInput[#Headers],0)))^2*PI()/6))</f>
        <v>45.269376244506297</v>
      </c>
      <c r="L18" s="15">
        <f>IF(INDEX(MouseList[],MATCH(L$2,MouseList[Mouse '#],0),MATCH(MouseList[[#Headers],[Exclude?]],MouseList[#Headers],0))=TRUE,"",IF(INDEX(DataInput[],L$2*3-1,MATCH(TEXT($B18,0),DataInput[#Headers],0))="","",INDEX(DataInput[],L$4*3-1,MATCH(TEXT($B18,0),DataInput[#Headers],0))*(INDEX(DataInput[],L$4*3,MATCH(TEXT($B18,0),DataInput[#Headers],0)))^2*PI()/6))</f>
        <v>63.829308739310619</v>
      </c>
      <c r="M18" s="15" t="str">
        <f>IF(INDEX(MouseList[],MATCH(M$2,MouseList[Mouse '#],0),MATCH(MouseList[[#Headers],[Exclude?]],MouseList[#Headers],0))=TRUE,"",IF(INDEX(DataInput[],M$2*3-1,MATCH(TEXT($B18,0),DataInput[#Headers],0))="","",INDEX(DataInput[],M$4*3-1,MATCH(TEXT($B18,0),DataInput[#Headers],0))*(INDEX(DataInput[],M$4*3,MATCH(TEXT($B18,0),DataInput[#Headers],0)))^2*PI()/6))</f>
        <v/>
      </c>
      <c r="N18" s="15" t="str">
        <f>IF(INDEX(MouseList[],MATCH(N$2,MouseList[Mouse '#],0),MATCH(MouseList[[#Headers],[Exclude?]],MouseList[#Headers],0))=TRUE,"",IF(INDEX(DataInput[],N$2*3-1,MATCH(TEXT($B18,0),DataInput[#Headers],0))="","",INDEX(DataInput[],N$4*3-1,MATCH(TEXT($B18,0),DataInput[#Headers],0))*(INDEX(DataInput[],N$4*3,MATCH(TEXT($B18,0),DataInput[#Headers],0)))^2*PI()/6))</f>
        <v/>
      </c>
      <c r="O18" s="15">
        <f>IF(INDEX(MouseList[],MATCH(O$2,MouseList[Mouse '#],0),MATCH(MouseList[[#Headers],[Exclude?]],MouseList[#Headers],0))=TRUE,"",IF(INDEX(DataInput[],O$2*3-1,MATCH(TEXT($B18,0),DataInput[#Headers],0))="","",INDEX(DataInput[],O$4*3-1,MATCH(TEXT($B18,0),DataInput[#Headers],0))*(INDEX(DataInput[],O$4*3,MATCH(TEXT($B18,0),DataInput[#Headers],0)))^2*PI()/6))</f>
        <v>16.461184715789567</v>
      </c>
      <c r="P18" s="15">
        <f>IF(INDEX(MouseList[],MATCH(P$2,MouseList[Mouse '#],0),MATCH(MouseList[[#Headers],[Exclude?]],MouseList[#Headers],0))=TRUE,"",IF(INDEX(DataInput[],P$2*3-1,MATCH(TEXT($B18,0),DataInput[#Headers],0))="","",INDEX(DataInput[],P$4*3-1,MATCH(TEXT($B18,0),DataInput[#Headers],0))*(INDEX(DataInput[],P$4*3,MATCH(TEXT($B18,0),DataInput[#Headers],0)))^2*PI()/6))</f>
        <v>25.550965750727485</v>
      </c>
      <c r="Q18" s="15">
        <f>IF(INDEX(MouseList[],MATCH(Q$2,MouseList[Mouse '#],0),MATCH(MouseList[[#Headers],[Exclude?]],MouseList[#Headers],0))=TRUE,"",IF(INDEX(DataInput[],Q$2*3-1,MATCH(TEXT($B18,0),DataInput[#Headers],0))="","",INDEX(DataInput[],Q$4*3-1,MATCH(TEXT($B18,0),DataInput[#Headers],0))*(INDEX(DataInput[],Q$4*3,MATCH(TEXT($B18,0),DataInput[#Headers],0)))^2*PI()/6))</f>
        <v>24.380481631828516</v>
      </c>
      <c r="R18" s="15">
        <f>IF(INDEX(MouseList[],MATCH(R$2,MouseList[Mouse '#],0),MATCH(MouseList[[#Headers],[Exclude?]],MouseList[#Headers],0))=TRUE,"",IF(INDEX(DataInput[],R$2*3-1,MATCH(TEXT($B18,0),DataInput[#Headers],0))="","",INDEX(DataInput[],R$4*3-1,MATCH(TEXT($B18,0),DataInput[#Headers],0))*(INDEX(DataInput[],R$4*3,MATCH(TEXT($B18,0),DataInput[#Headers],0)))^2*PI()/6))</f>
        <v>37.291358249382789</v>
      </c>
      <c r="S18" s="15">
        <f>IF(INDEX(MouseList[],MATCH(S$2,MouseList[Mouse '#],0),MATCH(MouseList[[#Headers],[Exclude?]],MouseList[#Headers],0))=TRUE,"",IF(INDEX(DataInput[],S$2*3-1,MATCH(TEXT($B18,0),DataInput[#Headers],0))="","",INDEX(DataInput[],S$4*3-1,MATCH(TEXT($B18,0),DataInput[#Headers],0))*(INDEX(DataInput[],S$4*3,MATCH(TEXT($B18,0),DataInput[#Headers],0)))^2*PI()/6))</f>
        <v>79.795839743415755</v>
      </c>
      <c r="T18" s="15">
        <f>IF(INDEX(MouseList[],MATCH(T$2,MouseList[Mouse '#],0),MATCH(MouseList[[#Headers],[Exclude?]],MouseList[#Headers],0))=TRUE,"",IF(INDEX(DataInput[],T$2*3-1,MATCH(TEXT($B18,0),DataInput[#Headers],0))="","",INDEX(DataInput[],T$4*3-1,MATCH(TEXT($B18,0),DataInput[#Headers],0))*(INDEX(DataInput[],T$4*3,MATCH(TEXT($B18,0),DataInput[#Headers],0)))^2*PI()/6))</f>
        <v>86.541718293017269</v>
      </c>
      <c r="U18" s="15">
        <f>IF(INDEX(MouseList[],MATCH(U$2,MouseList[Mouse '#],0),MATCH(MouseList[[#Headers],[Exclude?]],MouseList[#Headers],0))=TRUE,"",IF(INDEX(DataInput[],U$2*3-1,MATCH(TEXT($B18,0),DataInput[#Headers],0))="","",INDEX(DataInput[],U$4*3-1,MATCH(TEXT($B18,0),DataInput[#Headers],0))*(INDEX(DataInput[],U$4*3,MATCH(TEXT($B18,0),DataInput[#Headers],0)))^2*PI()/6))</f>
        <v>43.360531458215753</v>
      </c>
      <c r="V18" s="15">
        <f>IF(INDEX(MouseList[],MATCH(V$2,MouseList[Mouse '#],0),MATCH(MouseList[[#Headers],[Exclude?]],MouseList[#Headers],0))=TRUE,"",IF(INDEX(DataInput[],V$2*3-1,MATCH(TEXT($B18,0),DataInput[#Headers],0))="","",INDEX(DataInput[],V$4*3-1,MATCH(TEXT($B18,0),DataInput[#Headers],0))*(INDEX(DataInput[],V$4*3,MATCH(TEXT($B18,0),DataInput[#Headers],0)))^2*PI()/6))</f>
        <v>54.330150430874852</v>
      </c>
      <c r="W18" s="15">
        <f>IF(INDEX(MouseList[],MATCH(W$2,MouseList[Mouse '#],0),MATCH(MouseList[[#Headers],[Exclude?]],MouseList[#Headers],0))=TRUE,"",IF(INDEX(DataInput[],W$2*3-1,MATCH(TEXT($B18,0),DataInput[#Headers],0))="","",INDEX(DataInput[],W$4*3-1,MATCH(TEXT($B18,0),DataInput[#Headers],0))*(INDEX(DataInput[],W$4*3,MATCH(TEXT($B18,0),DataInput[#Headers],0)))^2*PI()/6))</f>
        <v>52.962016151767926</v>
      </c>
      <c r="X18" s="15">
        <f>IF(INDEX(MouseList[],MATCH(X$2,MouseList[Mouse '#],0),MATCH(MouseList[[#Headers],[Exclude?]],MouseList[#Headers],0))=TRUE,"",IF(INDEX(DataInput[],X$2*3-1,MATCH(TEXT($B18,0),DataInput[#Headers],0))="","",INDEX(DataInput[],X$4*3-1,MATCH(TEXT($B18,0),DataInput[#Headers],0))*(INDEX(DataInput[],X$4*3,MATCH(TEXT($B18,0),DataInput[#Headers],0)))^2*PI()/6))</f>
        <v>23.149573167027942</v>
      </c>
      <c r="Y18" s="15">
        <f>IF(INDEX(MouseList[],MATCH(Y$2,MouseList[Mouse '#],0),MATCH(MouseList[[#Headers],[Exclude?]],MouseList[#Headers],0))=TRUE,"",IF(INDEX(DataInput[],Y$2*3-1,MATCH(TEXT($B18,0),DataInput[#Headers],0))="","",INDEX(DataInput[],Y$4*3-1,MATCH(TEXT($B18,0),DataInput[#Headers],0))*(INDEX(DataInput[],Y$4*3,MATCH(TEXT($B18,0),DataInput[#Headers],0)))^2*PI()/6))</f>
        <v>46.664065359116471</v>
      </c>
      <c r="Z18" s="15">
        <f>IF(INDEX(MouseList[],MATCH(Z$2,MouseList[Mouse '#],0),MATCH(MouseList[[#Headers],[Exclude?]],MouseList[#Headers],0))=TRUE,"",IF(INDEX(DataInput[],Z$2*3-1,MATCH(TEXT($B18,0),DataInput[#Headers],0))="","",INDEX(DataInput[],Z$4*3-1,MATCH(TEXT($B18,0),DataInput[#Headers],0))*(INDEX(DataInput[],Z$4*3,MATCH(TEXT($B18,0),DataInput[#Headers],0)))^2*PI()/6))</f>
        <v>27.394564369991958</v>
      </c>
      <c r="AA18" s="15">
        <f>IF(INDEX(MouseList[],MATCH(AA$2,MouseList[Mouse '#],0),MATCH(MouseList[[#Headers],[Exclude?]],MouseList[#Headers],0))=TRUE,"",IF(INDEX(DataInput[],AA$2*3-1,MATCH(TEXT($B18,0),DataInput[#Headers],0))="","",INDEX(DataInput[],AA$4*3-1,MATCH(TEXT($B18,0),DataInput[#Headers],0))*(INDEX(DataInput[],AA$4*3,MATCH(TEXT($B18,0),DataInput[#Headers],0)))^2*PI()/6))</f>
        <v>33.04704144164176</v>
      </c>
      <c r="AB18" s="15">
        <f>IF(INDEX(MouseList[],MATCH(AB$2,MouseList[Mouse '#],0),MATCH(MouseList[[#Headers],[Exclude?]],MouseList[#Headers],0))=TRUE,"",IF(INDEX(DataInput[],AB$2*3-1,MATCH(TEXT($B18,0),DataInput[#Headers],0))="","",INDEX(DataInput[],AB$4*3-1,MATCH(TEXT($B18,0),DataInput[#Headers],0))*(INDEX(DataInput[],AB$4*3,MATCH(TEXT($B18,0),DataInput[#Headers],0)))^2*PI()/6))</f>
        <v>15.674767105576036</v>
      </c>
      <c r="AC18" s="15">
        <f>IF(INDEX(MouseList[],MATCH(AC$2,MouseList[Mouse '#],0),MATCH(MouseList[[#Headers],[Exclude?]],MouseList[#Headers],0))=TRUE,"",IF(INDEX(DataInput[],AC$2*3-1,MATCH(TEXT($B18,0),DataInput[#Headers],0))="","",INDEX(DataInput[],AC$4*3-1,MATCH(TEXT($B18,0),DataInput[#Headers],0))*(INDEX(DataInput[],AC$4*3,MATCH(TEXT($B18,0),DataInput[#Headers],0)))^2*PI()/6))</f>
        <v>25.140562223629459</v>
      </c>
      <c r="AD18" s="15">
        <f>IF(INDEX(MouseList[],MATCH(AD$2,MouseList[Mouse '#],0),MATCH(MouseList[[#Headers],[Exclude?]],MouseList[#Headers],0))=TRUE,"",IF(INDEX(DataInput[],AD$2*3-1,MATCH(TEXT($B18,0),DataInput[#Headers],0))="","",INDEX(DataInput[],AD$4*3-1,MATCH(TEXT($B18,0),DataInput[#Headers],0))*(INDEX(DataInput[],AD$4*3,MATCH(TEXT($B18,0),DataInput[#Headers],0)))^2*PI()/6))</f>
        <v>9.6652632132102472</v>
      </c>
      <c r="AE18" s="15" t="str">
        <f>IF(INDEX(MouseList[],MATCH(AE$2,MouseList[Mouse '#],0),MATCH(MouseList[[#Headers],[Exclude?]],MouseList[#Headers],0))=TRUE,"",IF(INDEX(DataInput[],AE$2*3-1,MATCH(TEXT($B18,0),DataInput[#Headers],0))="","",INDEX(DataInput[],AE$4*3-1,MATCH(TEXT($B18,0),DataInput[#Headers],0))*(INDEX(DataInput[],AE$4*3,MATCH(TEXT($B18,0),DataInput[#Headers],0)))^2*PI()/6))</f>
        <v/>
      </c>
      <c r="AF18" s="15">
        <f>IF(INDEX(MouseList[],MATCH(AF$2,MouseList[Mouse '#],0),MATCH(MouseList[[#Headers],[Exclude?]],MouseList[#Headers],0))=TRUE,"",IF(INDEX(DataInput[],AF$2*3-1,MATCH(TEXT($B18,0),DataInput[#Headers],0))="","",INDEX(DataInput[],AF$4*3-1,MATCH(TEXT($B18,0),DataInput[#Headers],0))*(INDEX(DataInput[],AF$4*3,MATCH(TEXT($B18,0),DataInput[#Headers],0)))^2*PI()/6))</f>
        <v>14.098264075725893</v>
      </c>
      <c r="AG18" s="15">
        <f>IF(INDEX(MouseList[],MATCH(AG$2,MouseList[Mouse '#],0),MATCH(MouseList[[#Headers],[Exclude?]],MouseList[#Headers],0))=TRUE,"",IF(INDEX(DataInput[],AG$2*3-1,MATCH(TEXT($B18,0),DataInput[#Headers],0))="","",INDEX(DataInput[],AG$4*3-1,MATCH(TEXT($B18,0),DataInput[#Headers],0))*(INDEX(DataInput[],AG$4*3,MATCH(TEXT($B18,0),DataInput[#Headers],0)))^2*PI()/6))</f>
        <v>7.2385760962603287</v>
      </c>
      <c r="AH18" s="15">
        <f>IF(INDEX(MouseList[],MATCH(AH$2,MouseList[Mouse '#],0),MATCH(MouseList[[#Headers],[Exclude?]],MouseList[#Headers],0))=TRUE,"",IF(INDEX(DataInput[],AH$2*3-1,MATCH(TEXT($B18,0),DataInput[#Headers],0))="","",INDEX(DataInput[],AH$4*3-1,MATCH(TEXT($B18,0),DataInput[#Headers],0))*(INDEX(DataInput[],AH$4*3,MATCH(TEXT($B18,0),DataInput[#Headers],0)))^2*PI()/6))</f>
        <v>14.404854720783597</v>
      </c>
      <c r="AI18" s="15">
        <f>IF(INDEX(MouseList[],MATCH(AI$2,MouseList[Mouse '#],0),MATCH(MouseList[[#Headers],[Exclude?]],MouseList[#Headers],0))=TRUE,"",IF(INDEX(DataInput[],AI$2*3-1,MATCH(TEXT($B18,0),DataInput[#Headers],0))="","",INDEX(DataInput[],AI$4*3-1,MATCH(TEXT($B18,0),DataInput[#Headers],0))*(INDEX(DataInput[],AI$4*3,MATCH(TEXT($B18,0),DataInput[#Headers],0)))^2*PI()/6))</f>
        <v>9.1517232936899688</v>
      </c>
      <c r="AJ18" s="15">
        <f>IF(INDEX(MouseList[],MATCH(AJ$2,MouseList[Mouse '#],0),MATCH(MouseList[[#Headers],[Exclude?]],MouseList[#Headers],0))=TRUE,"",IF(INDEX(DataInput[],AJ$2*3-1,MATCH(TEXT($B18,0),DataInput[#Headers],0))="","",INDEX(DataInput[],AJ$4*3-1,MATCH(TEXT($B18,0),DataInput[#Headers],0))*(INDEX(DataInput[],AJ$4*3,MATCH(TEXT($B18,0),DataInput[#Headers],0)))^2*PI()/6))</f>
        <v>65.439766626159539</v>
      </c>
      <c r="AK18" s="15">
        <f>IF(INDEX(MouseList[],MATCH(AK$2,MouseList[Mouse '#],0),MATCH(MouseList[[#Headers],[Exclude?]],MouseList[#Headers],0))=TRUE,"",IF(INDEX(DataInput[],AK$2*3-1,MATCH(TEXT($B18,0),DataInput[#Headers],0))="","",INDEX(DataInput[],AK$4*3-1,MATCH(TEXT($B18,0),DataInput[#Headers],0))*(INDEX(DataInput[],AK$4*3,MATCH(TEXT($B18,0),DataInput[#Headers],0)))^2*PI()/6))</f>
        <v>22.273218042327439</v>
      </c>
      <c r="AL18" s="15">
        <f>IF(INDEX(MouseList[],MATCH(AL$2,MouseList[Mouse '#],0),MATCH(MouseList[[#Headers],[Exclude?]],MouseList[#Headers],0))=TRUE,"",IF(INDEX(DataInput[],AL$2*3-1,MATCH(TEXT($B18,0),DataInput[#Headers],0))="","",INDEX(DataInput[],AL$4*3-1,MATCH(TEXT($B18,0),DataInput[#Headers],0))*(INDEX(DataInput[],AL$4*3,MATCH(TEXT($B18,0),DataInput[#Headers],0)))^2*PI()/6))</f>
        <v>26.056717138460741</v>
      </c>
      <c r="AM18" s="15">
        <f>IF(INDEX(MouseList[],MATCH(AM$2,MouseList[Mouse '#],0),MATCH(MouseList[[#Headers],[Exclude?]],MouseList[#Headers],0))=TRUE,"",IF(INDEX(DataInput[],AM$2*3-1,MATCH(TEXT($B18,0),DataInput[#Headers],0))="","",INDEX(DataInput[],AM$4*3-1,MATCH(TEXT($B18,0),DataInput[#Headers],0))*(INDEX(DataInput[],AM$4*3,MATCH(TEXT($B18,0),DataInput[#Headers],0)))^2*PI()/6))</f>
        <v>54.355696291537505</v>
      </c>
      <c r="AN18" s="15">
        <f>IF(INDEX(MouseList[],MATCH(AN$2,MouseList[Mouse '#],0),MATCH(MouseList[[#Headers],[Exclude?]],MouseList[#Headers],0))=TRUE,"",IF(INDEX(DataInput[],AN$2*3-1,MATCH(TEXT($B18,0),DataInput[#Headers],0))="","",INDEX(DataInput[],AN$4*3-1,MATCH(TEXT($B18,0),DataInput[#Headers],0))*(INDEX(DataInput[],AN$4*3,MATCH(TEXT($B18,0),DataInput[#Headers],0)))^2*PI()/6))</f>
        <v>58.378488405699649</v>
      </c>
      <c r="AO18" s="15" t="str">
        <f>IF(INDEX(MouseList[],MATCH(AO$2,MouseList[Mouse '#],0),MATCH(MouseList[[#Headers],[Exclude?]],MouseList[#Headers],0))=TRUE,"",IF(INDEX(DataInput[],AO$2*3-1,MATCH(TEXT($B18,0),DataInput[#Headers],0))="","",INDEX(DataInput[],AO$4*3-1,MATCH(TEXT($B18,0),DataInput[#Headers],0))*(INDEX(DataInput[],AO$4*3,MATCH(TEXT($B18,0),DataInput[#Headers],0)))^2*PI()/6))</f>
        <v/>
      </c>
      <c r="AP18" s="15">
        <f>IF(INDEX(MouseList[],MATCH(AP$2,MouseList[Mouse '#],0),MATCH(MouseList[[#Headers],[Exclude?]],MouseList[#Headers],0))=TRUE,"",IF(INDEX(DataInput[],AP$2*3-1,MATCH(TEXT($B18,0),DataInput[#Headers],0))="","",INDEX(DataInput[],AP$4*3-1,MATCH(TEXT($B18,0),DataInput[#Headers],0))*(INDEX(DataInput[],AP$4*3,MATCH(TEXT($B18,0),DataInput[#Headers],0)))^2*PI()/6))</f>
        <v>29.771462479370232</v>
      </c>
      <c r="AQ18" s="15">
        <f>IF(INDEX(MouseList[],MATCH(AQ$2,MouseList[Mouse '#],0),MATCH(MouseList[[#Headers],[Exclude?]],MouseList[#Headers],0))=TRUE,"",IF(INDEX(DataInput[],AQ$2*3-1,MATCH(TEXT($B18,0),DataInput[#Headers],0))="","",INDEX(DataInput[],AQ$4*3-1,MATCH(TEXT($B18,0),DataInput[#Headers],0))*(INDEX(DataInput[],AQ$4*3,MATCH(TEXT($B18,0),DataInput[#Headers],0)))^2*PI()/6))</f>
        <v>59.545864965865434</v>
      </c>
      <c r="AR18" s="15">
        <f>IF(INDEX(MouseList[],MATCH(AR$2,MouseList[Mouse '#],0),MATCH(MouseList[[#Headers],[Exclude?]],MouseList[#Headers],0))=TRUE,"",IF(INDEX(DataInput[],AR$2*3-1,MATCH(TEXT($B18,0),DataInput[#Headers],0))="","",INDEX(DataInput[],AR$4*3-1,MATCH(TEXT($B18,0),DataInput[#Headers],0))*(INDEX(DataInput[],AR$4*3,MATCH(TEXT($B18,0),DataInput[#Headers],0)))^2*PI()/6))</f>
        <v>57.212455923590824</v>
      </c>
      <c r="AS18" s="15">
        <f>IF(INDEX(MouseList[],MATCH(AS$2,MouseList[Mouse '#],0),MATCH(MouseList[[#Headers],[Exclude?]],MouseList[#Headers],0))=TRUE,"",IF(INDEX(DataInput[],AS$2*3-1,MATCH(TEXT($B18,0),DataInput[#Headers],0))="","",INDEX(DataInput[],AS$4*3-1,MATCH(TEXT($B18,0),DataInput[#Headers],0))*(INDEX(DataInput[],AS$4*3,MATCH(TEXT($B18,0),DataInput[#Headers],0)))^2*PI()/6))</f>
        <v>61.307172183563004</v>
      </c>
      <c r="AT18" s="15" t="str">
        <f>IF(INDEX(MouseList[],MATCH(AT$2,MouseList[Mouse '#],0),MATCH(MouseList[[#Headers],[Exclude?]],MouseList[#Headers],0))=TRUE,"",IF(INDEX(DataInput[],AT$2*3-1,MATCH(TEXT($B18,0),DataInput[#Headers],0))="","",INDEX(DataInput[],AT$4*3-1,MATCH(TEXT($B18,0),DataInput[#Headers],0))*(INDEX(DataInput[],AT$4*3,MATCH(TEXT($B18,0),DataInput[#Headers],0)))^2*PI()/6))</f>
        <v/>
      </c>
      <c r="AU18" s="15">
        <f>IF(INDEX(MouseList[],MATCH(AU$2,MouseList[Mouse '#],0),MATCH(MouseList[[#Headers],[Exclude?]],MouseList[#Headers],0))=TRUE,"",IF(INDEX(DataInput[],AU$2*3-1,MATCH(TEXT($B18,0),DataInput[#Headers],0))="","",INDEX(DataInput[],AU$4*3-1,MATCH(TEXT($B18,0),DataInput[#Headers],0))*(INDEX(DataInput[],AU$4*3,MATCH(TEXT($B18,0),DataInput[#Headers],0)))^2*PI()/6))</f>
        <v>45.217554626487789</v>
      </c>
      <c r="AV18" s="15">
        <f>IF(INDEX(MouseList[],MATCH(AV$2,MouseList[Mouse '#],0),MATCH(MouseList[[#Headers],[Exclude?]],MouseList[#Headers],0))=TRUE,"",IF(INDEX(DataInput[],AV$2*3-1,MATCH(TEXT($B18,0),DataInput[#Headers],0))="","",INDEX(DataInput[],AV$4*3-1,MATCH(TEXT($B18,0),DataInput[#Headers],0))*(INDEX(DataInput[],AV$4*3,MATCH(TEXT($B18,0),DataInput[#Headers],0)))^2*PI()/6))</f>
        <v>52.745783994612786</v>
      </c>
      <c r="AW18" s="15">
        <f>IF(INDEX(MouseList[],MATCH(AW$2,MouseList[Mouse '#],0),MATCH(MouseList[[#Headers],[Exclude?]],MouseList[#Headers],0))=TRUE,"",IF(INDEX(DataInput[],AW$2*3-1,MATCH(TEXT($B18,0),DataInput[#Headers],0))="","",INDEX(DataInput[],AW$4*3-1,MATCH(TEXT($B18,0),DataInput[#Headers],0))*(INDEX(DataInput[],AW$4*3,MATCH(TEXT($B18,0),DataInput[#Headers],0)))^2*PI()/6))</f>
        <v>11.989373141230258</v>
      </c>
      <c r="AX18" s="15" t="str">
        <f>IF(INDEX(MouseList[],MATCH(AX$2,MouseList[Mouse '#],0),MATCH(MouseList[[#Headers],[Exclude?]],MouseList[#Headers],0))=TRUE,"",IF(INDEX(DataInput[],AX$2*3-1,MATCH(TEXT($B18,0),DataInput[#Headers],0))="","",INDEX(DataInput[],AX$4*3-1,MATCH(TEXT($B18,0),DataInput[#Headers],0))*(INDEX(DataInput[],AX$4*3,MATCH(TEXT($B18,0),DataInput[#Headers],0)))^2*PI()/6))</f>
        <v/>
      </c>
      <c r="AY18" s="15" t="str">
        <f>IF(INDEX(MouseList[],MATCH(AY$2,MouseList[Mouse '#],0),MATCH(MouseList[[#Headers],[Exclude?]],MouseList[#Headers],0))=TRUE,"",IF(INDEX(DataInput[],AY$2*3-1,MATCH(TEXT($B18,0),DataInput[#Headers],0))="","",INDEX(DataInput[],AY$4*3-1,MATCH(TEXT($B18,0),DataInput[#Headers],0))*(INDEX(DataInput[],AY$4*3,MATCH(TEXT($B18,0),DataInput[#Headers],0)))^2*PI()/6))</f>
        <v/>
      </c>
      <c r="AZ18" s="15">
        <f>IF(INDEX(MouseList[],MATCH(AZ$2,MouseList[Mouse '#],0),MATCH(MouseList[[#Headers],[Exclude?]],MouseList[#Headers],0))=TRUE,"",IF(INDEX(DataInput[],AZ$2*3-1,MATCH(TEXT($B18,0),DataInput[#Headers],0))="","",INDEX(DataInput[],AZ$4*3-1,MATCH(TEXT($B18,0),DataInput[#Headers],0))*(INDEX(DataInput[],AZ$4*3,MATCH(TEXT($B18,0),DataInput[#Headers],0)))^2*PI()/6))</f>
        <v>44.720726932687057</v>
      </c>
      <c r="BA18" s="15">
        <f>IF(INDEX(MouseList[],MATCH(BA$2,MouseList[Mouse '#],0),MATCH(MouseList[[#Headers],[Exclude?]],MouseList[#Headers],0))=TRUE,"",IF(INDEX(DataInput[],BA$2*3-1,MATCH(TEXT($B18,0),DataInput[#Headers],0))="","",INDEX(DataInput[],BA$4*3-1,MATCH(TEXT($B18,0),DataInput[#Headers],0))*(INDEX(DataInput[],BA$4*3,MATCH(TEXT($B18,0),DataInput[#Headers],0)))^2*PI()/6))</f>
        <v>49.627732865572654</v>
      </c>
      <c r="BB18" s="15">
        <f>IF(INDEX(MouseList[],MATCH(BB$2,MouseList[Mouse '#],0),MATCH(MouseList[[#Headers],[Exclude?]],MouseList[#Headers],0))=TRUE,"",IF(INDEX(DataInput[],BB$2*3-1,MATCH(TEXT($B18,0),DataInput[#Headers],0))="","",INDEX(DataInput[],BB$4*3-1,MATCH(TEXT($B18,0),DataInput[#Headers],0))*(INDEX(DataInput[],BB$4*3,MATCH(TEXT($B18,0),DataInput[#Headers],0)))^2*PI()/6))</f>
        <v>14.623209023776255</v>
      </c>
      <c r="BC18" s="15" t="str">
        <f>IF(INDEX(MouseList[],MATCH(BC$2,MouseList[Mouse '#],0),MATCH(MouseList[[#Headers],[Exclude?]],MouseList[#Headers],0))=TRUE,"",IF(INDEX(DataInput[],BC$2*3-1,MATCH(TEXT($B18,0),DataInput[#Headers],0))="","",INDEX(DataInput[],BC$4*3-1,MATCH(TEXT($B18,0),DataInput[#Headers],0))*(INDEX(DataInput[],BC$4*3,MATCH(TEXT($B18,0),DataInput[#Headers],0)))^2*PI()/6))</f>
        <v/>
      </c>
      <c r="BD18" s="15">
        <f>IF(INDEX(MouseList[],MATCH(BD$2,MouseList[Mouse '#],0),MATCH(MouseList[[#Headers],[Exclude?]],MouseList[#Headers],0))=TRUE,"",IF(INDEX(DataInput[],BD$2*3-1,MATCH(TEXT($B18,0),DataInput[#Headers],0))="","",INDEX(DataInput[],BD$4*3-1,MATCH(TEXT($B18,0),DataInput[#Headers],0))*(INDEX(DataInput[],BD$4*3,MATCH(TEXT($B18,0),DataInput[#Headers],0)))^2*PI()/6))</f>
        <v>47.83287815072373</v>
      </c>
      <c r="BE18" s="15">
        <f>IF(INDEX(MouseList[],MATCH(BE$2,MouseList[Mouse '#],0),MATCH(MouseList[[#Headers],[Exclude?]],MouseList[#Headers],0))=TRUE,"",IF(INDEX(DataInput[],BE$2*3-1,MATCH(TEXT($B18,0),DataInput[#Headers],0))="","",INDEX(DataInput[],BE$4*3-1,MATCH(TEXT($B18,0),DataInput[#Headers],0))*(INDEX(DataInput[],BE$4*3,MATCH(TEXT($B18,0),DataInput[#Headers],0)))^2*PI()/6))</f>
        <v>17.36140285468797</v>
      </c>
      <c r="BF18" s="15">
        <f>IF(INDEX(MouseList[],MATCH(BF$2,MouseList[Mouse '#],0),MATCH(MouseList[[#Headers],[Exclude?]],MouseList[#Headers],0))=TRUE,"",IF(INDEX(DataInput[],BF$2*3-1,MATCH(TEXT($B18,0),DataInput[#Headers],0))="","",INDEX(DataInput[],BF$4*3-1,MATCH(TEXT($B18,0),DataInput[#Headers],0))*(INDEX(DataInput[],BF$4*3,MATCH(TEXT($B18,0),DataInput[#Headers],0)))^2*PI()/6))</f>
        <v>27.961548540136324</v>
      </c>
      <c r="BG18" s="15">
        <f>IF(INDEX(MouseList[],MATCH(BG$2,MouseList[Mouse '#],0),MATCH(MouseList[[#Headers],[Exclude?]],MouseList[#Headers],0))=TRUE,"",IF(INDEX(DataInput[],BG$2*3-1,MATCH(TEXT($B18,0),DataInput[#Headers],0))="","",INDEX(DataInput[],BG$4*3-1,MATCH(TEXT($B18,0),DataInput[#Headers],0))*(INDEX(DataInput[],BG$4*3,MATCH(TEXT($B18,0),DataInput[#Headers],0)))^2*PI()/6))</f>
        <v>54.295186075436725</v>
      </c>
      <c r="BH18" s="15">
        <f>IF(INDEX(MouseList[],MATCH(BH$2,MouseList[Mouse '#],0),MATCH(MouseList[[#Headers],[Exclude?]],MouseList[#Headers],0))=TRUE,"",IF(INDEX(DataInput[],BH$2*3-1,MATCH(TEXT($B18,0),DataInput[#Headers],0))="","",INDEX(DataInput[],BH$4*3-1,MATCH(TEXT($B18,0),DataInput[#Headers],0))*(INDEX(DataInput[],BH$4*3,MATCH(TEXT($B18,0),DataInput[#Headers],0)))^2*PI()/6))</f>
        <v>61.06112474132896</v>
      </c>
      <c r="BI18" s="15">
        <f>IF(INDEX(MouseList[],MATCH(BI$2,MouseList[Mouse '#],0),MATCH(MouseList[[#Headers],[Exclude?]],MouseList[#Headers],0))=TRUE,"",IF(INDEX(DataInput[],BI$2*3-1,MATCH(TEXT($B18,0),DataInput[#Headers],0))="","",INDEX(DataInput[],BI$4*3-1,MATCH(TEXT($B18,0),DataInput[#Headers],0))*(INDEX(DataInput[],BI$4*3,MATCH(TEXT($B18,0),DataInput[#Headers],0)))^2*PI()/6))</f>
        <v>77.567581378053092</v>
      </c>
      <c r="BJ18" s="15">
        <f>IF(INDEX(MouseList[],MATCH(BJ$2,MouseList[Mouse '#],0),MATCH(MouseList[[#Headers],[Exclude?]],MouseList[#Headers],0))=TRUE,"",IF(INDEX(DataInput[],BJ$2*3-1,MATCH(TEXT($B18,0),DataInput[#Headers],0))="","",INDEX(DataInput[],BJ$4*3-1,MATCH(TEXT($B18,0),DataInput[#Headers],0))*(INDEX(DataInput[],BJ$4*3,MATCH(TEXT($B18,0),DataInput[#Headers],0)))^2*PI()/6))</f>
        <v>78.19949389076676</v>
      </c>
      <c r="BK18" s="15">
        <f>IF(INDEX(MouseList[],MATCH(BK$2,MouseList[Mouse '#],0),MATCH(MouseList[[#Headers],[Exclude?]],MouseList[#Headers],0))=TRUE,"",IF(INDEX(DataInput[],BK$2*3-1,MATCH(TEXT($B18,0),DataInput[#Headers],0))="","",INDEX(DataInput[],BK$4*3-1,MATCH(TEXT($B18,0),DataInput[#Headers],0))*(INDEX(DataInput[],BK$4*3,MATCH(TEXT($B18,0),DataInput[#Headers],0)))^2*PI()/6))</f>
        <v>23.431539485268033</v>
      </c>
      <c r="BL18" s="15" t="e">
        <f>IF(INDEX(MouseList[],MATCH(BL$2,MouseList[Mouse '#],0),MATCH(MouseList[[#Headers],[Exclude?]],MouseList[#Headers],0))=TRUE,"",IF(INDEX(DataInput[],BL$2*3-1,MATCH(TEXT($B18,0),DataInput[#Headers],0))="","",INDEX(DataInput[],BL$4*3-1,MATCH(TEXT($B18,0),DataInput[#Headers],0))*(INDEX(DataInput[],BL$4*3,MATCH(TEXT($B18,0),DataInput[#Headers],0)))^2*PI()/6))</f>
        <v>#N/A</v>
      </c>
      <c r="BM18" s="15" t="e">
        <f>IF(INDEX(MouseList[],MATCH(BM$2,MouseList[Mouse '#],0),MATCH(MouseList[[#Headers],[Exclude?]],MouseList[#Headers],0))=TRUE,"",IF(INDEX(DataInput[],BM$2*3-1,MATCH(TEXT($B18,0),DataInput[#Headers],0))="","",INDEX(DataInput[],BM$4*3-1,MATCH(TEXT($B18,0),DataInput[#Headers],0))*(INDEX(DataInput[],BM$4*3,MATCH(TEXT($B18,0),DataInput[#Headers],0)))^2*PI()/6))</f>
        <v>#N/A</v>
      </c>
      <c r="BN18" s="15" t="e">
        <f>IF(INDEX(MouseList[],MATCH(BN$2,MouseList[Mouse '#],0),MATCH(MouseList[[#Headers],[Exclude?]],MouseList[#Headers],0))=TRUE,"",IF(INDEX(DataInput[],BN$2*3-1,MATCH(TEXT($B18,0),DataInput[#Headers],0))="","",INDEX(DataInput[],BN$4*3-1,MATCH(TEXT($B18,0),DataInput[#Headers],0))*(INDEX(DataInput[],BN$4*3,MATCH(TEXT($B18,0),DataInput[#Headers],0)))^2*PI()/6))</f>
        <v>#N/A</v>
      </c>
      <c r="BO18" s="15" t="e">
        <f>IF(INDEX(MouseList[],MATCH(BO$2,MouseList[Mouse '#],0),MATCH(MouseList[[#Headers],[Exclude?]],MouseList[#Headers],0))=TRUE,"",IF(INDEX(DataInput[],BO$2*3-1,MATCH(TEXT($B18,0),DataInput[#Headers],0))="","",INDEX(DataInput[],BO$4*3-1,MATCH(TEXT($B18,0),DataInput[#Headers],0))*(INDEX(DataInput[],BO$4*3,MATCH(TEXT($B18,0),DataInput[#Headers],0)))^2*PI()/6))</f>
        <v>#N/A</v>
      </c>
      <c r="BP18" s="15" t="e">
        <f>IF(INDEX(MouseList[],MATCH(BP$2,MouseList[Mouse '#],0),MATCH(MouseList[[#Headers],[Exclude?]],MouseList[#Headers],0))=TRUE,"",IF(INDEX(DataInput[],BP$2*3-1,MATCH(TEXT($B18,0),DataInput[#Headers],0))="","",INDEX(DataInput[],BP$4*3-1,MATCH(TEXT($B18,0),DataInput[#Headers],0))*(INDEX(DataInput[],BP$4*3,MATCH(TEXT($B18,0),DataInput[#Headers],0)))^2*PI()/6))</f>
        <v>#N/A</v>
      </c>
      <c r="BQ18" s="15" t="e">
        <f>IF(INDEX(MouseList[],MATCH(BQ$2,MouseList[Mouse '#],0),MATCH(MouseList[[#Headers],[Exclude?]],MouseList[#Headers],0))=TRUE,"",IF(INDEX(DataInput[],BQ$2*3-1,MATCH(TEXT($B18,0),DataInput[#Headers],0))="","",INDEX(DataInput[],BQ$4*3-1,MATCH(TEXT($B18,0),DataInput[#Headers],0))*(INDEX(DataInput[],BQ$4*3,MATCH(TEXT($B18,0),DataInput[#Headers],0)))^2*PI()/6))</f>
        <v>#N/A</v>
      </c>
      <c r="BR18" s="15" t="e">
        <f>IF(INDEX(MouseList[],MATCH(BR$2,MouseList[Mouse '#],0),MATCH(MouseList[[#Headers],[Exclude?]],MouseList[#Headers],0))=TRUE,"",IF(INDEX(DataInput[],BR$2*3-1,MATCH(TEXT($B18,0),DataInput[#Headers],0))="","",INDEX(DataInput[],BR$4*3-1,MATCH(TEXT($B18,0),DataInput[#Headers],0))*(INDEX(DataInput[],BR$4*3,MATCH(TEXT($B18,0),DataInput[#Headers],0)))^2*PI()/6))</f>
        <v>#N/A</v>
      </c>
      <c r="BS18" s="15" t="e">
        <f>IF(INDEX(MouseList[],MATCH(BS$2,MouseList[Mouse '#],0),MATCH(MouseList[[#Headers],[Exclude?]],MouseList[#Headers],0))=TRUE,"",IF(INDEX(DataInput[],BS$2*3-1,MATCH(TEXT($B18,0),DataInput[#Headers],0))="","",INDEX(DataInput[],BS$4*3-1,MATCH(TEXT($B18,0),DataInput[#Headers],0))*(INDEX(DataInput[],BS$4*3,MATCH(TEXT($B18,0),DataInput[#Headers],0)))^2*PI()/6))</f>
        <v>#N/A</v>
      </c>
      <c r="BT18" s="15" t="e">
        <f>IF(INDEX(MouseList[],MATCH(BT$2,MouseList[Mouse '#],0),MATCH(MouseList[[#Headers],[Exclude?]],MouseList[#Headers],0))=TRUE,"",IF(INDEX(DataInput[],BT$2*3-1,MATCH(TEXT($B18,0),DataInput[#Headers],0))="","",INDEX(DataInput[],BT$4*3-1,MATCH(TEXT($B18,0),DataInput[#Headers],0))*(INDEX(DataInput[],BT$4*3,MATCH(TEXT($B18,0),DataInput[#Headers],0)))^2*PI()/6))</f>
        <v>#N/A</v>
      </c>
      <c r="BU18" s="15" t="e">
        <f>IF(INDEX(MouseList[],MATCH(BU$2,MouseList[Mouse '#],0),MATCH(MouseList[[#Headers],[Exclude?]],MouseList[#Headers],0))=TRUE,"",IF(INDEX(DataInput[],BU$2*3-1,MATCH(TEXT($B18,0),DataInput[#Headers],0))="","",INDEX(DataInput[],BU$4*3-1,MATCH(TEXT($B18,0),DataInput[#Headers],0))*(INDEX(DataInput[],BU$4*3,MATCH(TEXT($B18,0),DataInput[#Headers],0)))^2*PI()/6))</f>
        <v>#N/A</v>
      </c>
      <c r="BV18" s="15" t="e">
        <f>IF(INDEX(MouseList[],MATCH(BV$2,MouseList[Mouse '#],0),MATCH(MouseList[[#Headers],[Exclude?]],MouseList[#Headers],0))=TRUE,"",IF(INDEX(DataInput[],BV$2*3-1,MATCH(TEXT($B18,0),DataInput[#Headers],0))="","",INDEX(DataInput[],BV$4*3-1,MATCH(TEXT($B18,0),DataInput[#Headers],0))*(INDEX(DataInput[],BV$4*3,MATCH(TEXT($B18,0),DataInput[#Headers],0)))^2*PI()/6))</f>
        <v>#N/A</v>
      </c>
      <c r="BW18" s="15" t="e">
        <f>IF(INDEX(MouseList[],MATCH(BW$2,MouseList[Mouse '#],0),MATCH(MouseList[[#Headers],[Exclude?]],MouseList[#Headers],0))=TRUE,"",IF(INDEX(DataInput[],BW$2*3-1,MATCH(TEXT($B18,0),DataInput[#Headers],0))="","",INDEX(DataInput[],BW$4*3-1,MATCH(TEXT($B18,0),DataInput[#Headers],0))*(INDEX(DataInput[],BW$4*3,MATCH(TEXT($B18,0),DataInput[#Headers],0)))^2*PI()/6))</f>
        <v>#N/A</v>
      </c>
      <c r="BX18" s="15" t="e">
        <f>IF(INDEX(MouseList[],MATCH(BX$2,MouseList[Mouse '#],0),MATCH(MouseList[[#Headers],[Exclude?]],MouseList[#Headers],0))=TRUE,"",IF(INDEX(DataInput[],BX$2*3-1,MATCH(TEXT($B18,0),DataInput[#Headers],0))="","",INDEX(DataInput[],BX$4*3-1,MATCH(TEXT($B18,0),DataInput[#Headers],0))*(INDEX(DataInput[],BX$4*3,MATCH(TEXT($B18,0),DataInput[#Headers],0)))^2*PI()/6))</f>
        <v>#N/A</v>
      </c>
      <c r="BY18" s="15" t="e">
        <f>IF(INDEX(MouseList[],MATCH(BY$2,MouseList[Mouse '#],0),MATCH(MouseList[[#Headers],[Exclude?]],MouseList[#Headers],0))=TRUE,"",IF(INDEX(DataInput[],BY$2*3-1,MATCH(TEXT($B18,0),DataInput[#Headers],0))="","",INDEX(DataInput[],BY$4*3-1,MATCH(TEXT($B18,0),DataInput[#Headers],0))*(INDEX(DataInput[],BY$4*3,MATCH(TEXT($B18,0),DataInput[#Headers],0)))^2*PI()/6))</f>
        <v>#N/A</v>
      </c>
      <c r="BZ18" s="15" t="e">
        <f>IF(INDEX(MouseList[],MATCH(BZ$2,MouseList[Mouse '#],0),MATCH(MouseList[[#Headers],[Exclude?]],MouseList[#Headers],0))=TRUE,"",IF(INDEX(DataInput[],BZ$2*3-1,MATCH(TEXT($B18,0),DataInput[#Headers],0))="","",INDEX(DataInput[],BZ$4*3-1,MATCH(TEXT($B18,0),DataInput[#Headers],0))*(INDEX(DataInput[],BZ$4*3,MATCH(TEXT($B18,0),DataInput[#Headers],0)))^2*PI()/6))</f>
        <v>#N/A</v>
      </c>
      <c r="CA18" s="15" t="e">
        <f>IF(INDEX(MouseList[],MATCH(CA$2,MouseList[Mouse '#],0),MATCH(MouseList[[#Headers],[Exclude?]],MouseList[#Headers],0))=TRUE,"",IF(INDEX(DataInput[],CA$2*3-1,MATCH(TEXT($B18,0),DataInput[#Headers],0))="","",INDEX(DataInput[],CA$4*3-1,MATCH(TEXT($B18,0),DataInput[#Headers],0))*(INDEX(DataInput[],CA$4*3,MATCH(TEXT($B18,0),DataInput[#Headers],0)))^2*PI()/6))</f>
        <v>#N/A</v>
      </c>
      <c r="CB18" s="15" t="e">
        <f>IF(INDEX(MouseList[],MATCH(CB$2,MouseList[Mouse '#],0),MATCH(MouseList[[#Headers],[Exclude?]],MouseList[#Headers],0))=TRUE,"",IF(INDEX(DataInput[],CB$2*3-1,MATCH(TEXT($B18,0),DataInput[#Headers],0))="","",INDEX(DataInput[],CB$4*3-1,MATCH(TEXT($B18,0),DataInput[#Headers],0))*(INDEX(DataInput[],CB$4*3,MATCH(TEXT($B18,0),DataInput[#Headers],0)))^2*PI()/6))</f>
        <v>#N/A</v>
      </c>
      <c r="CC18" s="15" t="e">
        <f>IF(INDEX(MouseList[],MATCH(CC$2,MouseList[Mouse '#],0),MATCH(MouseList[[#Headers],[Exclude?]],MouseList[#Headers],0))=TRUE,"",IF(INDEX(DataInput[],CC$2*3-1,MATCH(TEXT($B18,0),DataInput[#Headers],0))="","",INDEX(DataInput[],CC$4*3-1,MATCH(TEXT($B18,0),DataInput[#Headers],0))*(INDEX(DataInput[],CC$4*3,MATCH(TEXT($B18,0),DataInput[#Headers],0)))^2*PI()/6))</f>
        <v>#N/A</v>
      </c>
      <c r="CD18" s="15" t="e">
        <f>IF(INDEX(MouseList[],MATCH(CD$2,MouseList[Mouse '#],0),MATCH(MouseList[[#Headers],[Exclude?]],MouseList[#Headers],0))=TRUE,"",IF(INDEX(DataInput[],CD$2*3-1,MATCH(TEXT($B18,0),DataInput[#Headers],0))="","",INDEX(DataInput[],CD$4*3-1,MATCH(TEXT($B18,0),DataInput[#Headers],0))*(INDEX(DataInput[],CD$4*3,MATCH(TEXT($B18,0),DataInput[#Headers],0)))^2*PI()/6))</f>
        <v>#N/A</v>
      </c>
      <c r="CE18" s="15" t="e">
        <f>IF(INDEX(MouseList[],MATCH(CE$2,MouseList[Mouse '#],0),MATCH(MouseList[[#Headers],[Exclude?]],MouseList[#Headers],0))=TRUE,"",IF(INDEX(DataInput[],CE$2*3-1,MATCH(TEXT($B18,0),DataInput[#Headers],0))="","",INDEX(DataInput[],CE$4*3-1,MATCH(TEXT($B18,0),DataInput[#Headers],0))*(INDEX(DataInput[],CE$4*3,MATCH(TEXT($B18,0),DataInput[#Headers],0)))^2*PI()/6))</f>
        <v>#N/A</v>
      </c>
      <c r="CF18" s="15" t="e">
        <f>IF(INDEX(MouseList[],MATCH(CF$2,MouseList[Mouse '#],0),MATCH(MouseList[[#Headers],[Exclude?]],MouseList[#Headers],0))=TRUE,"",IF(INDEX(DataInput[],CF$2*3-1,MATCH(TEXT($B18,0),DataInput[#Headers],0))="","",INDEX(DataInput[],CF$4*3-1,MATCH(TEXT($B18,0),DataInput[#Headers],0))*(INDEX(DataInput[],CF$4*3,MATCH(TEXT($B18,0),DataInput[#Headers],0)))^2*PI()/6))</f>
        <v>#N/A</v>
      </c>
      <c r="CG18" s="15" t="e">
        <f>IF(INDEX(MouseList[],MATCH(CG$2,MouseList[Mouse '#],0),MATCH(MouseList[[#Headers],[Exclude?]],MouseList[#Headers],0))=TRUE,"",IF(INDEX(DataInput[],CG$2*3-1,MATCH(TEXT($B18,0),DataInput[#Headers],0))="","",INDEX(DataInput[],CG$4*3-1,MATCH(TEXT($B18,0),DataInput[#Headers],0))*(INDEX(DataInput[],CG$4*3,MATCH(TEXT($B18,0),DataInput[#Headers],0)))^2*PI()/6))</f>
        <v>#N/A</v>
      </c>
      <c r="CH18" s="15" t="e">
        <f>IF(INDEX(MouseList[],MATCH(CH$2,MouseList[Mouse '#],0),MATCH(MouseList[[#Headers],[Exclude?]],MouseList[#Headers],0))=TRUE,"",IF(INDEX(DataInput[],CH$2*3-1,MATCH(TEXT($B18,0),DataInput[#Headers],0))="","",INDEX(DataInput[],CH$4*3-1,MATCH(TEXT($B18,0),DataInput[#Headers],0))*(INDEX(DataInput[],CH$4*3,MATCH(TEXT($B18,0),DataInput[#Headers],0)))^2*PI()/6))</f>
        <v>#N/A</v>
      </c>
      <c r="CI18" s="15" t="e">
        <f>IF(INDEX(MouseList[],MATCH(CI$2,MouseList[Mouse '#],0),MATCH(MouseList[[#Headers],[Exclude?]],MouseList[#Headers],0))=TRUE,"",IF(INDEX(DataInput[],CI$2*3-1,MATCH(TEXT($B18,0),DataInput[#Headers],0))="","",INDEX(DataInput[],CI$4*3-1,MATCH(TEXT($B18,0),DataInput[#Headers],0))*(INDEX(DataInput[],CI$4*3,MATCH(TEXT($B18,0),DataInput[#Headers],0)))^2*PI()/6))</f>
        <v>#N/A</v>
      </c>
      <c r="CJ18" s="15" t="e">
        <f>IF(INDEX(MouseList[],MATCH(CJ$2,MouseList[Mouse '#],0),MATCH(MouseList[[#Headers],[Exclude?]],MouseList[#Headers],0))=TRUE,"",IF(INDEX(DataInput[],CJ$2*3-1,MATCH(TEXT($B18,0),DataInput[#Headers],0))="","",INDEX(DataInput[],CJ$4*3-1,MATCH(TEXT($B18,0),DataInput[#Headers],0))*(INDEX(DataInput[],CJ$4*3,MATCH(TEXT($B18,0),DataInput[#Headers],0)))^2*PI()/6))</f>
        <v>#N/A</v>
      </c>
      <c r="CK18" s="15" t="e">
        <f>IF(INDEX(MouseList[],MATCH(CK$2,MouseList[Mouse '#],0),MATCH(MouseList[[#Headers],[Exclude?]],MouseList[#Headers],0))=TRUE,"",IF(INDEX(DataInput[],CK$2*3-1,MATCH(TEXT($B18,0),DataInput[#Headers],0))="","",INDEX(DataInput[],CK$4*3-1,MATCH(TEXT($B18,0),DataInput[#Headers],0))*(INDEX(DataInput[],CK$4*3,MATCH(TEXT($B18,0),DataInput[#Headers],0)))^2*PI()/6))</f>
        <v>#N/A</v>
      </c>
      <c r="CL18" s="15" t="e">
        <f>IF(INDEX(MouseList[],MATCH(CL$2,MouseList[Mouse '#],0),MATCH(MouseList[[#Headers],[Exclude?]],MouseList[#Headers],0))=TRUE,"",IF(INDEX(DataInput[],CL$2*3-1,MATCH(TEXT($B18,0),DataInput[#Headers],0))="","",INDEX(DataInput[],CL$4*3-1,MATCH(TEXT($B18,0),DataInput[#Headers],0))*(INDEX(DataInput[],CL$4*3,MATCH(TEXT($B18,0),DataInput[#Headers],0)))^2*PI()/6))</f>
        <v>#N/A</v>
      </c>
      <c r="CM18" s="15" t="e">
        <f>IF(INDEX(MouseList[],MATCH(CM$2,MouseList[Mouse '#],0),MATCH(MouseList[[#Headers],[Exclude?]],MouseList[#Headers],0))=TRUE,"",IF(INDEX(DataInput[],CM$2*3-1,MATCH(TEXT($B18,0),DataInput[#Headers],0))="","",INDEX(DataInput[],CM$4*3-1,MATCH(TEXT($B18,0),DataInput[#Headers],0))*(INDEX(DataInput[],CM$4*3,MATCH(TEXT($B18,0),DataInput[#Headers],0)))^2*PI()/6))</f>
        <v>#N/A</v>
      </c>
      <c r="CN18" s="15" t="e">
        <f>IF(INDEX(MouseList[],MATCH(CN$2,MouseList[Mouse '#],0),MATCH(MouseList[[#Headers],[Exclude?]],MouseList[#Headers],0))=TRUE,"",IF(INDEX(DataInput[],CN$2*3-1,MATCH(TEXT($B18,0),DataInput[#Headers],0))="","",INDEX(DataInput[],CN$4*3-1,MATCH(TEXT($B18,0),DataInput[#Headers],0))*(INDEX(DataInput[],CN$4*3,MATCH(TEXT($B18,0),DataInput[#Headers],0)))^2*PI()/6))</f>
        <v>#N/A</v>
      </c>
      <c r="CO18" s="15" t="e">
        <f>IF(INDEX(MouseList[],MATCH(CO$2,MouseList[Mouse '#],0),MATCH(MouseList[[#Headers],[Exclude?]],MouseList[#Headers],0))=TRUE,"",IF(INDEX(DataInput[],CO$2*3-1,MATCH(TEXT($B18,0),DataInput[#Headers],0))="","",INDEX(DataInput[],CO$4*3-1,MATCH(TEXT($B18,0),DataInput[#Headers],0))*(INDEX(DataInput[],CO$4*3,MATCH(TEXT($B18,0),DataInput[#Headers],0)))^2*PI()/6))</f>
        <v>#N/A</v>
      </c>
      <c r="CP18" s="15" t="e">
        <f>IF(INDEX(MouseList[],MATCH(CP$2,MouseList[Mouse '#],0),MATCH(MouseList[[#Headers],[Exclude?]],MouseList[#Headers],0))=TRUE,"",IF(INDEX(DataInput[],CP$2*3-1,MATCH(TEXT($B18,0),DataInput[#Headers],0))="","",INDEX(DataInput[],CP$4*3-1,MATCH(TEXT($B18,0),DataInput[#Headers],0))*(INDEX(DataInput[],CP$4*3,MATCH(TEXT($B18,0),DataInput[#Headers],0)))^2*PI()/6))</f>
        <v>#N/A</v>
      </c>
      <c r="CQ18" s="15" t="e">
        <f>IF(INDEX(MouseList[],MATCH(CQ$2,MouseList[Mouse '#],0),MATCH(MouseList[[#Headers],[Exclude?]],MouseList[#Headers],0))=TRUE,"",IF(INDEX(DataInput[],CQ$2*3-1,MATCH(TEXT($B18,0),DataInput[#Headers],0))="","",INDEX(DataInput[],CQ$4*3-1,MATCH(TEXT($B18,0),DataInput[#Headers],0))*(INDEX(DataInput[],CQ$4*3,MATCH(TEXT($B18,0),DataInput[#Headers],0)))^2*PI()/6))</f>
        <v>#N/A</v>
      </c>
      <c r="CR18" s="15" t="e">
        <f>IF(INDEX(MouseList[],MATCH(CR$2,MouseList[Mouse '#],0),MATCH(MouseList[[#Headers],[Exclude?]],MouseList[#Headers],0))=TRUE,"",IF(INDEX(DataInput[],CR$2*3-1,MATCH(TEXT($B18,0),DataInput[#Headers],0))="","",INDEX(DataInput[],CR$4*3-1,MATCH(TEXT($B18,0),DataInput[#Headers],0))*(INDEX(DataInput[],CR$4*3,MATCH(TEXT($B18,0),DataInput[#Headers],0)))^2*PI()/6))</f>
        <v>#N/A</v>
      </c>
      <c r="CS18" s="15" t="e">
        <f>IF(INDEX(MouseList[],MATCH(CS$2,MouseList[Mouse '#],0),MATCH(MouseList[[#Headers],[Exclude?]],MouseList[#Headers],0))=TRUE,"",IF(INDEX(DataInput[],CS$2*3-1,MATCH(TEXT($B18,0),DataInput[#Headers],0))="","",INDEX(DataInput[],CS$4*3-1,MATCH(TEXT($B18,0),DataInput[#Headers],0))*(INDEX(DataInput[],CS$4*3,MATCH(TEXT($B18,0),DataInput[#Headers],0)))^2*PI()/6))</f>
        <v>#N/A</v>
      </c>
      <c r="CT18" s="15" t="e">
        <f>IF(INDEX(MouseList[],MATCH(CT$2,MouseList[Mouse '#],0),MATCH(MouseList[[#Headers],[Exclude?]],MouseList[#Headers],0))=TRUE,"",IF(INDEX(DataInput[],CT$2*3-1,MATCH(TEXT($B18,0),DataInput[#Headers],0))="","",INDEX(DataInput[],CT$4*3-1,MATCH(TEXT($B18,0),DataInput[#Headers],0))*(INDEX(DataInput[],CT$4*3,MATCH(TEXT($B18,0),DataInput[#Headers],0)))^2*PI()/6))</f>
        <v>#N/A</v>
      </c>
      <c r="CU18" s="15" t="e">
        <f>IF(INDEX(MouseList[],MATCH(CU$2,MouseList[Mouse '#],0),MATCH(MouseList[[#Headers],[Exclude?]],MouseList[#Headers],0))=TRUE,"",IF(INDEX(DataInput[],CU$2*3-1,MATCH(TEXT($B18,0),DataInput[#Headers],0))="","",INDEX(DataInput[],CU$4*3-1,MATCH(TEXT($B18,0),DataInput[#Headers],0))*(INDEX(DataInput[],CU$4*3,MATCH(TEXT($B18,0),DataInput[#Headers],0)))^2*PI()/6))</f>
        <v>#N/A</v>
      </c>
      <c r="CV18" s="15" t="e">
        <f>IF(INDEX(MouseList[],MATCH(CV$2,MouseList[Mouse '#],0),MATCH(MouseList[[#Headers],[Exclude?]],MouseList[#Headers],0))=TRUE,"",IF(INDEX(DataInput[],CV$2*3-1,MATCH(TEXT($B18,0),DataInput[#Headers],0))="","",INDEX(DataInput[],CV$4*3-1,MATCH(TEXT($B18,0),DataInput[#Headers],0))*(INDEX(DataInput[],CV$4*3,MATCH(TEXT($B18,0),DataInput[#Headers],0)))^2*PI()/6))</f>
        <v>#N/A</v>
      </c>
      <c r="CW18" s="15" t="e">
        <f>IF(INDEX(MouseList[],MATCH(CW$2,MouseList[Mouse '#],0),MATCH(MouseList[[#Headers],[Exclude?]],MouseList[#Headers],0))=TRUE,"",IF(INDEX(DataInput[],CW$2*3-1,MATCH(TEXT($B18,0),DataInput[#Headers],0))="","",INDEX(DataInput[],CW$4*3-1,MATCH(TEXT($B18,0),DataInput[#Headers],0))*(INDEX(DataInput[],CW$4*3,MATCH(TEXT($B18,0),DataInput[#Headers],0)))^2*PI()/6))</f>
        <v>#N/A</v>
      </c>
      <c r="CX18" s="15" t="e">
        <f>IF(INDEX(MouseList[],MATCH(CX$2,MouseList[Mouse '#],0),MATCH(MouseList[[#Headers],[Exclude?]],MouseList[#Headers],0))=TRUE,"",IF(INDEX(DataInput[],CX$2*3-1,MATCH(TEXT($B18,0),DataInput[#Headers],0))="","",INDEX(DataInput[],CX$4*3-1,MATCH(TEXT($B18,0),DataInput[#Headers],0))*(INDEX(DataInput[],CX$4*3,MATCH(TEXT($B18,0),DataInput[#Headers],0)))^2*PI()/6))</f>
        <v>#N/A</v>
      </c>
      <c r="CY18" s="15" t="e">
        <f>IF(INDEX(MouseList[],MATCH(CY$2,MouseList[Mouse '#],0),MATCH(MouseList[[#Headers],[Exclude?]],MouseList[#Headers],0))=TRUE,"",IF(INDEX(DataInput[],CY$2*3-1,MATCH(TEXT($B18,0),DataInput[#Headers],0))="","",INDEX(DataInput[],CY$4*3-1,MATCH(TEXT($B18,0),DataInput[#Headers],0))*(INDEX(DataInput[],CY$4*3,MATCH(TEXT($B18,0),DataInput[#Headers],0)))^2*PI()/6))</f>
        <v>#N/A</v>
      </c>
      <c r="CZ18" s="15" t="e">
        <f>IF(INDEX(MouseList[],MATCH(CZ$2,MouseList[Mouse '#],0),MATCH(MouseList[[#Headers],[Exclude?]],MouseList[#Headers],0))=TRUE,"",IF(INDEX(DataInput[],CZ$2*3-1,MATCH(TEXT($B18,0),DataInput[#Headers],0))="","",INDEX(DataInput[],CZ$4*3-1,MATCH(TEXT($B18,0),DataInput[#Headers],0))*(INDEX(DataInput[],CZ$4*3,MATCH(TEXT($B18,0),DataInput[#Headers],0)))^2*PI()/6))</f>
        <v>#N/A</v>
      </c>
      <c r="DA18" s="15" t="e">
        <f>IF(INDEX(MouseList[],MATCH(DA$2,MouseList[Mouse '#],0),MATCH(MouseList[[#Headers],[Exclude?]],MouseList[#Headers],0))=TRUE,"",IF(INDEX(DataInput[],DA$2*3-1,MATCH(TEXT($B18,0),DataInput[#Headers],0))="","",INDEX(DataInput[],DA$4*3-1,MATCH(TEXT($B18,0),DataInput[#Headers],0))*(INDEX(DataInput[],DA$4*3,MATCH(TEXT($B18,0),DataInput[#Headers],0)))^2*PI()/6))</f>
        <v>#N/A</v>
      </c>
      <c r="DB18" s="15" t="e">
        <f>IF(INDEX(MouseList[],MATCH(DB$2,MouseList[Mouse '#],0),MATCH(MouseList[[#Headers],[Exclude?]],MouseList[#Headers],0))=TRUE,"",IF(INDEX(DataInput[],DB$2*3-1,MATCH(TEXT($B18,0),DataInput[#Headers],0))="","",INDEX(DataInput[],DB$4*3-1,MATCH(TEXT($B18,0),DataInput[#Headers],0))*(INDEX(DataInput[],DB$4*3,MATCH(TEXT($B18,0),DataInput[#Headers],0)))^2*PI()/6))</f>
        <v>#N/A</v>
      </c>
      <c r="DC18" s="15" t="e">
        <f>IF(INDEX(MouseList[],MATCH(DC$2,MouseList[Mouse '#],0),MATCH(MouseList[[#Headers],[Exclude?]],MouseList[#Headers],0))=TRUE,"",IF(INDEX(DataInput[],DC$2*3-1,MATCH(TEXT($B18,0),DataInput[#Headers],0))="","",INDEX(DataInput[],DC$4*3-1,MATCH(TEXT($B18,0),DataInput[#Headers],0))*(INDEX(DataInput[],DC$4*3,MATCH(TEXT($B18,0),DataInput[#Headers],0)))^2*PI()/6))</f>
        <v>#N/A</v>
      </c>
      <c r="DD18" s="15" t="e">
        <f>IF(INDEX(MouseList[],MATCH(DD$2,MouseList[Mouse '#],0),MATCH(MouseList[[#Headers],[Exclude?]],MouseList[#Headers],0))=TRUE,"",IF(INDEX(DataInput[],DD$2*3-1,MATCH(TEXT($B18,0),DataInput[#Headers],0))="","",INDEX(DataInput[],DD$4*3-1,MATCH(TEXT($B18,0),DataInput[#Headers],0))*(INDEX(DataInput[],DD$4*3,MATCH(TEXT($B18,0),DataInput[#Headers],0)))^2*PI()/6))</f>
        <v>#N/A</v>
      </c>
      <c r="DE18" s="15" t="e">
        <f>IF(INDEX(MouseList[],MATCH(DE$2,MouseList[Mouse '#],0),MATCH(MouseList[[#Headers],[Exclude?]],MouseList[#Headers],0))=TRUE,"",IF(INDEX(DataInput[],DE$2*3-1,MATCH(TEXT($B18,0),DataInput[#Headers],0))="","",INDEX(DataInput[],DE$4*3-1,MATCH(TEXT($B18,0),DataInput[#Headers],0))*(INDEX(DataInput[],DE$4*3,MATCH(TEXT($B18,0),DataInput[#Headers],0)))^2*PI()/6))</f>
        <v>#N/A</v>
      </c>
      <c r="DF18" s="15" t="e">
        <f>IF(INDEX(MouseList[],MATCH(DF$2,MouseList[Mouse '#],0),MATCH(MouseList[[#Headers],[Exclude?]],MouseList[#Headers],0))=TRUE,"",IF(INDEX(DataInput[],DF$2*3-1,MATCH(TEXT($B18,0),DataInput[#Headers],0))="","",INDEX(DataInput[],DF$4*3-1,MATCH(TEXT($B18,0),DataInput[#Headers],0))*(INDEX(DataInput[],DF$4*3,MATCH(TEXT($B18,0),DataInput[#Headers],0)))^2*PI()/6))</f>
        <v>#N/A</v>
      </c>
      <c r="DG18" s="15" t="e">
        <f>IF(INDEX(MouseList[],MATCH(DG$2,MouseList[Mouse '#],0),MATCH(MouseList[[#Headers],[Exclude?]],MouseList[#Headers],0))=TRUE,"",IF(INDEX(DataInput[],DG$2*3-1,MATCH(TEXT($B18,0),DataInput[#Headers],0))="","",INDEX(DataInput[],DG$4*3-1,MATCH(TEXT($B18,0),DataInput[#Headers],0))*(INDEX(DataInput[],DG$4*3,MATCH(TEXT($B18,0),DataInput[#Headers],0)))^2*PI()/6))</f>
        <v>#N/A</v>
      </c>
      <c r="DH18" s="15" t="e">
        <f>IF(INDEX(MouseList[],MATCH(DH$2,MouseList[Mouse '#],0),MATCH(MouseList[[#Headers],[Exclude?]],MouseList[#Headers],0))=TRUE,"",IF(INDEX(DataInput[],DH$2*3-1,MATCH(TEXT($B18,0),DataInput[#Headers],0))="","",INDEX(DataInput[],DH$4*3-1,MATCH(TEXT($B18,0),DataInput[#Headers],0))*(INDEX(DataInput[],DH$4*3,MATCH(TEXT($B18,0),DataInput[#Headers],0)))^2*PI()/6))</f>
        <v>#N/A</v>
      </c>
      <c r="DI18" s="15" t="e">
        <f>IF(INDEX(MouseList[],MATCH(DI$2,MouseList[Mouse '#],0),MATCH(MouseList[[#Headers],[Exclude?]],MouseList[#Headers],0))=TRUE,"",IF(INDEX(DataInput[],DI$2*3-1,MATCH(TEXT($B18,0),DataInput[#Headers],0))="","",INDEX(DataInput[],DI$4*3-1,MATCH(TEXT($B18,0),DataInput[#Headers],0))*(INDEX(DataInput[],DI$4*3,MATCH(TEXT($B18,0),DataInput[#Headers],0)))^2*PI()/6))</f>
        <v>#N/A</v>
      </c>
      <c r="DJ18" s="15" t="e">
        <f>IF(INDEX(MouseList[],MATCH(DJ$2,MouseList[Mouse '#],0),MATCH(MouseList[[#Headers],[Exclude?]],MouseList[#Headers],0))=TRUE,"",IF(INDEX(DataInput[],DJ$2*3-1,MATCH(TEXT($B18,0),DataInput[#Headers],0))="","",INDEX(DataInput[],DJ$4*3-1,MATCH(TEXT($B18,0),DataInput[#Headers],0))*(INDEX(DataInput[],DJ$4*3,MATCH(TEXT($B18,0),DataInput[#Headers],0)))^2*PI()/6))</f>
        <v>#N/A</v>
      </c>
      <c r="DK18" s="15" t="e">
        <f>IF(INDEX(MouseList[],MATCH(DK$2,MouseList[Mouse '#],0),MATCH(MouseList[[#Headers],[Exclude?]],MouseList[#Headers],0))=TRUE,"",IF(INDEX(DataInput[],DK$2*3-1,MATCH(TEXT($B18,0),DataInput[#Headers],0))="","",INDEX(DataInput[],DK$4*3-1,MATCH(TEXT($B18,0),DataInput[#Headers],0))*(INDEX(DataInput[],DK$4*3,MATCH(TEXT($B18,0),DataInput[#Headers],0)))^2*PI()/6))</f>
        <v>#N/A</v>
      </c>
      <c r="DL18" s="15" t="e">
        <f>IF(INDEX(MouseList[],MATCH(DL$2,MouseList[Mouse '#],0),MATCH(MouseList[[#Headers],[Exclude?]],MouseList[#Headers],0))=TRUE,"",IF(INDEX(DataInput[],DL$2*3-1,MATCH(TEXT($B18,0),DataInput[#Headers],0))="","",INDEX(DataInput[],DL$4*3-1,MATCH(TEXT($B18,0),DataInput[#Headers],0))*(INDEX(DataInput[],DL$4*3,MATCH(TEXT($B18,0),DataInput[#Headers],0)))^2*PI()/6))</f>
        <v>#N/A</v>
      </c>
      <c r="DM18" s="15" t="e">
        <f>IF(INDEX(MouseList[],MATCH(DM$2,MouseList[Mouse '#],0),MATCH(MouseList[[#Headers],[Exclude?]],MouseList[#Headers],0))=TRUE,"",IF(INDEX(DataInput[],DM$2*3-1,MATCH(TEXT($B18,0),DataInput[#Headers],0))="","",INDEX(DataInput[],DM$4*3-1,MATCH(TEXT($B18,0),DataInput[#Headers],0))*(INDEX(DataInput[],DM$4*3,MATCH(TEXT($B18,0),DataInput[#Headers],0)))^2*PI()/6))</f>
        <v>#N/A</v>
      </c>
      <c r="DN18" s="15" t="e">
        <f>IF(INDEX(MouseList[],MATCH(DN$2,MouseList[Mouse '#],0),MATCH(MouseList[[#Headers],[Exclude?]],MouseList[#Headers],0))=TRUE,"",IF(INDEX(DataInput[],DN$2*3-1,MATCH(TEXT($B18,0),DataInput[#Headers],0))="","",INDEX(DataInput[],DN$4*3-1,MATCH(TEXT($B18,0),DataInput[#Headers],0))*(INDEX(DataInput[],DN$4*3,MATCH(TEXT($B18,0),DataInput[#Headers],0)))^2*PI()/6))</f>
        <v>#N/A</v>
      </c>
      <c r="DO18" s="15" t="e">
        <f>IF(INDEX(MouseList[],MATCH(DO$2,MouseList[Mouse '#],0),MATCH(MouseList[[#Headers],[Exclude?]],MouseList[#Headers],0))=TRUE,"",IF(INDEX(DataInput[],DO$2*3-1,MATCH(TEXT($B18,0),DataInput[#Headers],0))="","",INDEX(DataInput[],DO$4*3-1,MATCH(TEXT($B18,0),DataInput[#Headers],0))*(INDEX(DataInput[],DO$4*3,MATCH(TEXT($B18,0),DataInput[#Headers],0)))^2*PI()/6))</f>
        <v>#N/A</v>
      </c>
      <c r="DP18" s="15" t="e">
        <f>IF(INDEX(MouseList[],MATCH(DP$2,MouseList[Mouse '#],0),MATCH(MouseList[[#Headers],[Exclude?]],MouseList[#Headers],0))=TRUE,"",IF(INDEX(DataInput[],DP$2*3-1,MATCH(TEXT($B18,0),DataInput[#Headers],0))="","",INDEX(DataInput[],DP$4*3-1,MATCH(TEXT($B18,0),DataInput[#Headers],0))*(INDEX(DataInput[],DP$4*3,MATCH(TEXT($B18,0),DataInput[#Headers],0)))^2*PI()/6))</f>
        <v>#N/A</v>
      </c>
      <c r="DQ18" s="15" t="e">
        <f>IF(INDEX(MouseList[],MATCH(DQ$2,MouseList[Mouse '#],0),MATCH(MouseList[[#Headers],[Exclude?]],MouseList[#Headers],0))=TRUE,"",IF(INDEX(DataInput[],DQ$2*3-1,MATCH(TEXT($B18,0),DataInput[#Headers],0))="","",INDEX(DataInput[],DQ$4*3-1,MATCH(TEXT($B18,0),DataInput[#Headers],0))*(INDEX(DataInput[],DQ$4*3,MATCH(TEXT($B18,0),DataInput[#Headers],0)))^2*PI()/6))</f>
        <v>#N/A</v>
      </c>
      <c r="DR18" s="15" t="e">
        <f>IF(INDEX(MouseList[],MATCH(DR$2,MouseList[Mouse '#],0),MATCH(MouseList[[#Headers],[Exclude?]],MouseList[#Headers],0))=TRUE,"",IF(INDEX(DataInput[],DR$2*3-1,MATCH(TEXT($B18,0),DataInput[#Headers],0))="","",INDEX(DataInput[],DR$4*3-1,MATCH(TEXT($B18,0),DataInput[#Headers],0))*(INDEX(DataInput[],DR$4*3,MATCH(TEXT($B18,0),DataInput[#Headers],0)))^2*PI()/6))</f>
        <v>#N/A</v>
      </c>
      <c r="DS18" s="15" t="e">
        <f>IF(INDEX(MouseList[],MATCH(DS$2,MouseList[Mouse '#],0),MATCH(MouseList[[#Headers],[Exclude?]],MouseList[#Headers],0))=TRUE,"",IF(INDEX(DataInput[],DS$2*3-1,MATCH(TEXT($B18,0),DataInput[#Headers],0))="","",INDEX(DataInput[],DS$4*3-1,MATCH(TEXT($B18,0),DataInput[#Headers],0))*(INDEX(DataInput[],DS$4*3,MATCH(TEXT($B18,0),DataInput[#Headers],0)))^2*PI()/6))</f>
        <v>#N/A</v>
      </c>
      <c r="DU18" s="14">
        <v>14</v>
      </c>
      <c r="DV18" s="14" t="str">
        <f>IFERROR(INDEX(MouseList[],MATCH(TV_after_Tx[[#This Row],[Sort '#]],MouseList[Sort '#],0),MATCH(TV_after_Tx[[#Headers],[Group]],MouseList[#Headers],0)),"")</f>
        <v/>
      </c>
      <c r="DW18" s="14" t="str">
        <f>IFERROR(INDEX(MouseList[],MATCH(TV_after_Tx[[#This Row],[Sort '#]],MouseList[Sort '#],0),MATCH(MouseList[[#Headers],[Mouse '#]],MouseList[#Headers],0)),"")</f>
        <v/>
      </c>
      <c r="DX18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18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18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18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18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18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18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18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18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18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18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18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18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18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18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18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18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18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18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18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18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18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18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18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18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18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18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18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18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18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18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18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18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18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18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18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18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18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18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18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18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18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18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18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18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18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19" spans="1:173">
      <c r="A19" s="114" t="s">
        <v>286</v>
      </c>
      <c r="B19" s="14">
        <v>14</v>
      </c>
      <c r="C19" s="14">
        <f>INDEX('Data Input'!$J$1:$BF$3,2,MATCH(TEXT(TV[[#This Row],[Day '#]],0),DataInput[[#Headers],[Date of death]:[Necropsy]],0))</f>
        <v>36</v>
      </c>
      <c r="D19" s="15">
        <f>IF(INDEX(MouseList[],MATCH(D$2,MouseList[Mouse '#],0),MATCH(MouseList[[#Headers],[Exclude?]],MouseList[#Headers],0))=TRUE,"",IF(INDEX(DataInput[],D$2*3-1,MATCH(TEXT($B19,0),DataInput[#Headers],0))="","",INDEX(DataInput[],D$4*3-1,MATCH(TEXT($B19,0),DataInput[#Headers],0))*(INDEX(DataInput[],D$4*3,MATCH(TEXT($B19,0),DataInput[#Headers],0)))^2*PI()/6))</f>
        <v>94.545870673827224</v>
      </c>
      <c r="E19" s="15">
        <f>IF(INDEX(MouseList[],MATCH(E$2,MouseList[Mouse '#],0),MATCH(MouseList[[#Headers],[Exclude?]],MouseList[#Headers],0))=TRUE,"",IF(INDEX(DataInput[],E$2*3-1,MATCH(TEXT($B19,0),DataInput[#Headers],0))="","",INDEX(DataInput[],E$4*3-1,MATCH(TEXT($B19,0),DataInput[#Headers],0))*(INDEX(DataInput[],E$4*3,MATCH(TEXT($B19,0),DataInput[#Headers],0)))^2*PI()/6))</f>
        <v>35.348820929080041</v>
      </c>
      <c r="F19" s="15" t="str">
        <f>IF(INDEX(MouseList[],MATCH(F$2,MouseList[Mouse '#],0),MATCH(MouseList[[#Headers],[Exclude?]],MouseList[#Headers],0))=TRUE,"",IF(INDEX(DataInput[],F$2*3-1,MATCH(TEXT($B19,0),DataInput[#Headers],0))="","",INDEX(DataInput[],F$4*3-1,MATCH(TEXT($B19,0),DataInput[#Headers],0))*(INDEX(DataInput[],F$4*3,MATCH(TEXT($B19,0),DataInput[#Headers],0)))^2*PI()/6))</f>
        <v/>
      </c>
      <c r="G19" s="15">
        <f>IF(INDEX(MouseList[],MATCH(G$2,MouseList[Mouse '#],0),MATCH(MouseList[[#Headers],[Exclude?]],MouseList[#Headers],0))=TRUE,"",IF(INDEX(DataInput[],G$2*3-1,MATCH(TEXT($B19,0),DataInput[#Headers],0))="","",INDEX(DataInput[],G$4*3-1,MATCH(TEXT($B19,0),DataInput[#Headers],0))*(INDEX(DataInput[],G$4*3,MATCH(TEXT($B19,0),DataInput[#Headers],0)))^2*PI()/6))</f>
        <v>72.621803479433211</v>
      </c>
      <c r="H19" s="15">
        <f>IF(INDEX(MouseList[],MATCH(H$2,MouseList[Mouse '#],0),MATCH(MouseList[[#Headers],[Exclude?]],MouseList[#Headers],0))=TRUE,"",IF(INDEX(DataInput[],H$2*3-1,MATCH(TEXT($B19,0),DataInput[#Headers],0))="","",INDEX(DataInput[],H$4*3-1,MATCH(TEXT($B19,0),DataInput[#Headers],0))*(INDEX(DataInput[],H$4*3,MATCH(TEXT($B19,0),DataInput[#Headers],0)))^2*PI()/6))</f>
        <v>76.046648409855962</v>
      </c>
      <c r="I19" s="15">
        <f>IF(INDEX(MouseList[],MATCH(I$2,MouseList[Mouse '#],0),MATCH(MouseList[[#Headers],[Exclude?]],MouseList[#Headers],0))=TRUE,"",IF(INDEX(DataInput[],I$2*3-1,MATCH(TEXT($B19,0),DataInput[#Headers],0))="","",INDEX(DataInput[],I$4*3-1,MATCH(TEXT($B19,0),DataInput[#Headers],0))*(INDEX(DataInput[],I$4*3,MATCH(TEXT($B19,0),DataInput[#Headers],0)))^2*PI()/6))</f>
        <v>55.950250912775196</v>
      </c>
      <c r="J19" s="15">
        <f>IF(INDEX(MouseList[],MATCH(J$2,MouseList[Mouse '#],0),MATCH(MouseList[[#Headers],[Exclude?]],MouseList[#Headers],0))=TRUE,"",IF(INDEX(DataInput[],J$2*3-1,MATCH(TEXT($B19,0),DataInput[#Headers],0))="","",INDEX(DataInput[],J$4*3-1,MATCH(TEXT($B19,0),DataInput[#Headers],0))*(INDEX(DataInput[],J$4*3,MATCH(TEXT($B19,0),DataInput[#Headers],0)))^2*PI()/6))</f>
        <v>5.8064837031153003</v>
      </c>
      <c r="K19" s="15">
        <f>IF(INDEX(MouseList[],MATCH(K$2,MouseList[Mouse '#],0),MATCH(MouseList[[#Headers],[Exclude?]],MouseList[#Headers],0))=TRUE,"",IF(INDEX(DataInput[],K$2*3-1,MATCH(TEXT($B19,0),DataInput[#Headers],0))="","",INDEX(DataInput[],K$4*3-1,MATCH(TEXT($B19,0),DataInput[#Headers],0))*(INDEX(DataInput[],K$4*3,MATCH(TEXT($B19,0),DataInput[#Headers],0)))^2*PI()/6))</f>
        <v>48.438374058010915</v>
      </c>
      <c r="L19" s="15">
        <f>IF(INDEX(MouseList[],MATCH(L$2,MouseList[Mouse '#],0),MATCH(MouseList[[#Headers],[Exclude?]],MouseList[#Headers],0))=TRUE,"",IF(INDEX(DataInput[],L$2*3-1,MATCH(TEXT($B19,0),DataInput[#Headers],0))="","",INDEX(DataInput[],L$4*3-1,MATCH(TEXT($B19,0),DataInput[#Headers],0))*(INDEX(DataInput[],L$4*3,MATCH(TEXT($B19,0),DataInput[#Headers],0)))^2*PI()/6))</f>
        <v>67.327122395100773</v>
      </c>
      <c r="M19" s="15" t="str">
        <f>IF(INDEX(MouseList[],MATCH(M$2,MouseList[Mouse '#],0),MATCH(MouseList[[#Headers],[Exclude?]],MouseList[#Headers],0))=TRUE,"",IF(INDEX(DataInput[],M$2*3-1,MATCH(TEXT($B19,0),DataInput[#Headers],0))="","",INDEX(DataInput[],M$4*3-1,MATCH(TEXT($B19,0),DataInput[#Headers],0))*(INDEX(DataInput[],M$4*3,MATCH(TEXT($B19,0),DataInput[#Headers],0)))^2*PI()/6))</f>
        <v/>
      </c>
      <c r="N19" s="15" t="str">
        <f>IF(INDEX(MouseList[],MATCH(N$2,MouseList[Mouse '#],0),MATCH(MouseList[[#Headers],[Exclude?]],MouseList[#Headers],0))=TRUE,"",IF(INDEX(DataInput[],N$2*3-1,MATCH(TEXT($B19,0),DataInput[#Headers],0))="","",INDEX(DataInput[],N$4*3-1,MATCH(TEXT($B19,0),DataInput[#Headers],0))*(INDEX(DataInput[],N$4*3,MATCH(TEXT($B19,0),DataInput[#Headers],0)))^2*PI()/6))</f>
        <v/>
      </c>
      <c r="O19" s="15">
        <f>IF(INDEX(MouseList[],MATCH(O$2,MouseList[Mouse '#],0),MATCH(MouseList[[#Headers],[Exclude?]],MouseList[#Headers],0))=TRUE,"",IF(INDEX(DataInput[],O$2*3-1,MATCH(TEXT($B19,0),DataInput[#Headers],0))="","",INDEX(DataInput[],O$4*3-1,MATCH(TEXT($B19,0),DataInput[#Headers],0))*(INDEX(DataInput[],O$4*3,MATCH(TEXT($B19,0),DataInput[#Headers],0)))^2*PI()/6))</f>
        <v>21.388957623312951</v>
      </c>
      <c r="P19" s="15">
        <f>IF(INDEX(MouseList[],MATCH(P$2,MouseList[Mouse '#],0),MATCH(MouseList[[#Headers],[Exclude?]],MouseList[#Headers],0))=TRUE,"",IF(INDEX(DataInput[],P$2*3-1,MATCH(TEXT($B19,0),DataInput[#Headers],0))="","",INDEX(DataInput[],P$4*3-1,MATCH(TEXT($B19,0),DataInput[#Headers],0))*(INDEX(DataInput[],P$4*3,MATCH(TEXT($B19,0),DataInput[#Headers],0)))^2*PI()/6))</f>
        <v>33.620363251365966</v>
      </c>
      <c r="Q19" s="15">
        <f>IF(INDEX(MouseList[],MATCH(Q$2,MouseList[Mouse '#],0),MATCH(MouseList[[#Headers],[Exclude?]],MouseList[#Headers],0))=TRUE,"",IF(INDEX(DataInput[],Q$2*3-1,MATCH(TEXT($B19,0),DataInput[#Headers],0))="","",INDEX(DataInput[],Q$4*3-1,MATCH(TEXT($B19,0),DataInput[#Headers],0))*(INDEX(DataInput[],Q$4*3,MATCH(TEXT($B19,0),DataInput[#Headers],0)))^2*PI()/6))</f>
        <v>39.949437802436542</v>
      </c>
      <c r="R19" s="15">
        <f>IF(INDEX(MouseList[],MATCH(R$2,MouseList[Mouse '#],0),MATCH(MouseList[[#Headers],[Exclude?]],MouseList[#Headers],0))=TRUE,"",IF(INDEX(DataInput[],R$2*3-1,MATCH(TEXT($B19,0),DataInput[#Headers],0))="","",INDEX(DataInput[],R$4*3-1,MATCH(TEXT($B19,0),DataInput[#Headers],0))*(INDEX(DataInput[],R$4*3,MATCH(TEXT($B19,0),DataInput[#Headers],0)))^2*PI()/6))</f>
        <v>40.699390946719866</v>
      </c>
      <c r="S19" s="15">
        <f>IF(INDEX(MouseList[],MATCH(S$2,MouseList[Mouse '#],0),MATCH(MouseList[[#Headers],[Exclude?]],MouseList[#Headers],0))=TRUE,"",IF(INDEX(DataInput[],S$2*3-1,MATCH(TEXT($B19,0),DataInput[#Headers],0))="","",INDEX(DataInput[],S$4*3-1,MATCH(TEXT($B19,0),DataInput[#Headers],0))*(INDEX(DataInput[],S$4*3,MATCH(TEXT($B19,0),DataInput[#Headers],0)))^2*PI()/6))</f>
        <v>83.449899462634633</v>
      </c>
      <c r="T19" s="15">
        <f>IF(INDEX(MouseList[],MATCH(T$2,MouseList[Mouse '#],0),MATCH(MouseList[[#Headers],[Exclude?]],MouseList[#Headers],0))=TRUE,"",IF(INDEX(DataInput[],T$2*3-1,MATCH(TEXT($B19,0),DataInput[#Headers],0))="","",INDEX(DataInput[],T$4*3-1,MATCH(TEXT($B19,0),DataInput[#Headers],0))*(INDEX(DataInput[],T$4*3,MATCH(TEXT($B19,0),DataInput[#Headers],0)))^2*PI()/6))</f>
        <v>88.394330665203654</v>
      </c>
      <c r="U19" s="15">
        <f>IF(INDEX(MouseList[],MATCH(U$2,MouseList[Mouse '#],0),MATCH(MouseList[[#Headers],[Exclude?]],MouseList[#Headers],0))=TRUE,"",IF(INDEX(DataInput[],U$2*3-1,MATCH(TEXT($B19,0),DataInput[#Headers],0))="","",INDEX(DataInput[],U$4*3-1,MATCH(TEXT($B19,0),DataInput[#Headers],0))*(INDEX(DataInput[],U$4*3,MATCH(TEXT($B19,0),DataInput[#Headers],0)))^2*PI()/6))</f>
        <v>66.724699489027572</v>
      </c>
      <c r="V19" s="15">
        <f>IF(INDEX(MouseList[],MATCH(V$2,MouseList[Mouse '#],0),MATCH(MouseList[[#Headers],[Exclude?]],MouseList[#Headers],0))=TRUE,"",IF(INDEX(DataInput[],V$2*3-1,MATCH(TEXT($B19,0),DataInput[#Headers],0))="","",INDEX(DataInput[],V$4*3-1,MATCH(TEXT($B19,0),DataInput[#Headers],0))*(INDEX(DataInput[],V$4*3,MATCH(TEXT($B19,0),DataInput[#Headers],0)))^2*PI()/6))</f>
        <v>61.459787613081751</v>
      </c>
      <c r="W19" s="15">
        <f>IF(INDEX(MouseList[],MATCH(W$2,MouseList[Mouse '#],0),MATCH(MouseList[[#Headers],[Exclude?]],MouseList[#Headers],0))=TRUE,"",IF(INDEX(DataInput[],W$2*3-1,MATCH(TEXT($B19,0),DataInput[#Headers],0))="","",INDEX(DataInput[],W$4*3-1,MATCH(TEXT($B19,0),DataInput[#Headers],0))*(INDEX(DataInput[],W$4*3,MATCH(TEXT($B19,0),DataInput[#Headers],0)))^2*PI()/6))</f>
        <v>68.70014708677175</v>
      </c>
      <c r="X19" s="15">
        <f>IF(INDEX(MouseList[],MATCH(X$2,MouseList[Mouse '#],0),MATCH(MouseList[[#Headers],[Exclude?]],MouseList[#Headers],0))=TRUE,"",IF(INDEX(DataInput[],X$2*3-1,MATCH(TEXT($B19,0),DataInput[#Headers],0))="","",INDEX(DataInput[],X$4*3-1,MATCH(TEXT($B19,0),DataInput[#Headers],0))*(INDEX(DataInput[],X$4*3,MATCH(TEXT($B19,0),DataInput[#Headers],0)))^2*PI()/6))</f>
        <v>35.321185909302734</v>
      </c>
      <c r="Y19" s="15">
        <f>IF(INDEX(MouseList[],MATCH(Y$2,MouseList[Mouse '#],0),MATCH(MouseList[[#Headers],[Exclude?]],MouseList[#Headers],0))=TRUE,"",IF(INDEX(DataInput[],Y$2*3-1,MATCH(TEXT($B19,0),DataInput[#Headers],0))="","",INDEX(DataInput[],Y$4*3-1,MATCH(TEXT($B19,0),DataInput[#Headers],0))*(INDEX(DataInput[],Y$4*3,MATCH(TEXT($B19,0),DataInput[#Headers],0)))^2*PI()/6))</f>
        <v>62.057496559378222</v>
      </c>
      <c r="Z19" s="15">
        <f>IF(INDEX(MouseList[],MATCH(Z$2,MouseList[Mouse '#],0),MATCH(MouseList[[#Headers],[Exclude?]],MouseList[#Headers],0))=TRUE,"",IF(INDEX(DataInput[],Z$2*3-1,MATCH(TEXT($B19,0),DataInput[#Headers],0))="","",INDEX(DataInput[],Z$4*3-1,MATCH(TEXT($B19,0),DataInput[#Headers],0))*(INDEX(DataInput[],Z$4*3,MATCH(TEXT($B19,0),DataInput[#Headers],0)))^2*PI()/6))</f>
        <v>35.312104612138761</v>
      </c>
      <c r="AA19" s="15">
        <f>IF(INDEX(MouseList[],MATCH(AA$2,MouseList[Mouse '#],0),MATCH(MouseList[[#Headers],[Exclude?]],MouseList[#Headers],0))=TRUE,"",IF(INDEX(DataInput[],AA$2*3-1,MATCH(TEXT($B19,0),DataInput[#Headers],0))="","",INDEX(DataInput[],AA$4*3-1,MATCH(TEXT($B19,0),DataInput[#Headers],0))*(INDEX(DataInput[],AA$4*3,MATCH(TEXT($B19,0),DataInput[#Headers],0)))^2*PI()/6))</f>
        <v>38.124320649154363</v>
      </c>
      <c r="AB19" s="15">
        <f>IF(INDEX(MouseList[],MATCH(AB$2,MouseList[Mouse '#],0),MATCH(MouseList[[#Headers],[Exclude?]],MouseList[#Headers],0))=TRUE,"",IF(INDEX(DataInput[],AB$2*3-1,MATCH(TEXT($B19,0),DataInput[#Headers],0))="","",INDEX(DataInput[],AB$4*3-1,MATCH(TEXT($B19,0),DataInput[#Headers],0))*(INDEX(DataInput[],AB$4*3,MATCH(TEXT($B19,0),DataInput[#Headers],0)))^2*PI()/6))</f>
        <v>18.654726911533732</v>
      </c>
      <c r="AC19" s="15">
        <f>IF(INDEX(MouseList[],MATCH(AC$2,MouseList[Mouse '#],0),MATCH(MouseList[[#Headers],[Exclude?]],MouseList[#Headers],0))=TRUE,"",IF(INDEX(DataInput[],AC$2*3-1,MATCH(TEXT($B19,0),DataInput[#Headers],0))="","",INDEX(DataInput[],AC$4*3-1,MATCH(TEXT($B19,0),DataInput[#Headers],0))*(INDEX(DataInput[],AC$4*3,MATCH(TEXT($B19,0),DataInput[#Headers],0)))^2*PI()/6))</f>
        <v>41.834226890179785</v>
      </c>
      <c r="AD19" s="15">
        <f>IF(INDEX(MouseList[],MATCH(AD$2,MouseList[Mouse '#],0),MATCH(MouseList[[#Headers],[Exclude?]],MouseList[#Headers],0))=TRUE,"",IF(INDEX(DataInput[],AD$2*3-1,MATCH(TEXT($B19,0),DataInput[#Headers],0))="","",INDEX(DataInput[],AD$4*3-1,MATCH(TEXT($B19,0),DataInput[#Headers],0))*(INDEX(DataInput[],AD$4*3,MATCH(TEXT($B19,0),DataInput[#Headers],0)))^2*PI()/6))</f>
        <v>12.357400248622794</v>
      </c>
      <c r="AE19" s="15" t="str">
        <f>IF(INDEX(MouseList[],MATCH(AE$2,MouseList[Mouse '#],0),MATCH(MouseList[[#Headers],[Exclude?]],MouseList[#Headers],0))=TRUE,"",IF(INDEX(DataInput[],AE$2*3-1,MATCH(TEXT($B19,0),DataInput[#Headers],0))="","",INDEX(DataInput[],AE$4*3-1,MATCH(TEXT($B19,0),DataInput[#Headers],0))*(INDEX(DataInput[],AE$4*3,MATCH(TEXT($B19,0),DataInput[#Headers],0)))^2*PI()/6))</f>
        <v/>
      </c>
      <c r="AF19" s="15">
        <f>IF(INDEX(MouseList[],MATCH(AF$2,MouseList[Mouse '#],0),MATCH(MouseList[[#Headers],[Exclude?]],MouseList[#Headers],0))=TRUE,"",IF(INDEX(DataInput[],AF$2*3-1,MATCH(TEXT($B19,0),DataInput[#Headers],0))="","",INDEX(DataInput[],AF$4*3-1,MATCH(TEXT($B19,0),DataInput[#Headers],0))*(INDEX(DataInput[],AF$4*3,MATCH(TEXT($B19,0),DataInput[#Headers],0)))^2*PI()/6))</f>
        <v>16.937447544079909</v>
      </c>
      <c r="AG19" s="15">
        <f>IF(INDEX(MouseList[],MATCH(AG$2,MouseList[Mouse '#],0),MATCH(MouseList[[#Headers],[Exclude?]],MouseList[#Headers],0))=TRUE,"",IF(INDEX(DataInput[],AG$2*3-1,MATCH(TEXT($B19,0),DataInput[#Headers],0))="","",INDEX(DataInput[],AG$4*3-1,MATCH(TEXT($B19,0),DataInput[#Headers],0))*(INDEX(DataInput[],AG$4*3,MATCH(TEXT($B19,0),DataInput[#Headers],0)))^2*PI()/6))</f>
        <v>4.5269376244506292</v>
      </c>
      <c r="AH19" s="15">
        <f>IF(INDEX(MouseList[],MATCH(AH$2,MouseList[Mouse '#],0),MATCH(MouseList[[#Headers],[Exclude?]],MouseList[#Headers],0))=TRUE,"",IF(INDEX(DataInput[],AH$2*3-1,MATCH(TEXT($B19,0),DataInput[#Headers],0))="","",INDEX(DataInput[],AH$4*3-1,MATCH(TEXT($B19,0),DataInput[#Headers],0))*(INDEX(DataInput[],AH$4*3,MATCH(TEXT($B19,0),DataInput[#Headers],0)))^2*PI()/6))</f>
        <v>14.387671256166014</v>
      </c>
      <c r="AI19" s="15">
        <f>IF(INDEX(MouseList[],MATCH(AI$2,MouseList[Mouse '#],0),MATCH(MouseList[[#Headers],[Exclude?]],MouseList[#Headers],0))=TRUE,"",IF(INDEX(DataInput[],AI$2*3-1,MATCH(TEXT($B19,0),DataInput[#Headers],0))="","",INDEX(DataInput[],AI$4*3-1,MATCH(TEXT($B19,0),DataInput[#Headers],0))*(INDEX(DataInput[],AI$4*3,MATCH(TEXT($B19,0),DataInput[#Headers],0)))^2*PI()/6))</f>
        <v>11.006716469509009</v>
      </c>
      <c r="AJ19" s="15" t="str">
        <f>IF(INDEX(MouseList[],MATCH(AJ$2,MouseList[Mouse '#],0),MATCH(MouseList[[#Headers],[Exclude?]],MouseList[#Headers],0))=TRUE,"",IF(INDEX(DataInput[],AJ$2*3-1,MATCH(TEXT($B19,0),DataInput[#Headers],0))="","",INDEX(DataInput[],AJ$4*3-1,MATCH(TEXT($B19,0),DataInput[#Headers],0))*(INDEX(DataInput[],AJ$4*3,MATCH(TEXT($B19,0),DataInput[#Headers],0)))^2*PI()/6))</f>
        <v/>
      </c>
      <c r="AK19" s="15">
        <f>IF(INDEX(MouseList[],MATCH(AK$2,MouseList[Mouse '#],0),MATCH(MouseList[[#Headers],[Exclude?]],MouseList[#Headers],0))=TRUE,"",IF(INDEX(DataInput[],AK$2*3-1,MATCH(TEXT($B19,0),DataInput[#Headers],0))="","",INDEX(DataInput[],AK$4*3-1,MATCH(TEXT($B19,0),DataInput[#Headers],0))*(INDEX(DataInput[],AK$4*3,MATCH(TEXT($B19,0),DataInput[#Headers],0)))^2*PI()/6))</f>
        <v>30.866977201980266</v>
      </c>
      <c r="AL19" s="15">
        <f>IF(INDEX(MouseList[],MATCH(AL$2,MouseList[Mouse '#],0),MATCH(MouseList[[#Headers],[Exclude?]],MouseList[#Headers],0))=TRUE,"",IF(INDEX(DataInput[],AL$2*3-1,MATCH(TEXT($B19,0),DataInput[#Headers],0))="","",INDEX(DataInput[],AL$4*3-1,MATCH(TEXT($B19,0),DataInput[#Headers],0))*(INDEX(DataInput[],AL$4*3,MATCH(TEXT($B19,0),DataInput[#Headers],0)))^2*PI()/6))</f>
        <v>14.531436819179589</v>
      </c>
      <c r="AM19" s="15">
        <f>IF(INDEX(MouseList[],MATCH(AM$2,MouseList[Mouse '#],0),MATCH(MouseList[[#Headers],[Exclude?]],MouseList[#Headers],0))=TRUE,"",IF(INDEX(DataInput[],AM$2*3-1,MATCH(TEXT($B19,0),DataInput[#Headers],0))="","",INDEX(DataInput[],AM$4*3-1,MATCH(TEXT($B19,0),DataInput[#Headers],0))*(INDEX(DataInput[],AM$4*3,MATCH(TEXT($B19,0),DataInput[#Headers],0)))^2*PI()/6))</f>
        <v>53.306562995667527</v>
      </c>
      <c r="AN19" s="15">
        <f>IF(INDEX(MouseList[],MATCH(AN$2,MouseList[Mouse '#],0),MATCH(MouseList[[#Headers],[Exclude?]],MouseList[#Headers],0))=TRUE,"",IF(INDEX(DataInput[],AN$2*3-1,MATCH(TEXT($B19,0),DataInput[#Headers],0))="","",INDEX(DataInput[],AN$4*3-1,MATCH(TEXT($B19,0),DataInput[#Headers],0))*(INDEX(DataInput[],AN$4*3,MATCH(TEXT($B19,0),DataInput[#Headers],0)))^2*PI()/6))</f>
        <v>66.705379217806765</v>
      </c>
      <c r="AO19" s="15" t="str">
        <f>IF(INDEX(MouseList[],MATCH(AO$2,MouseList[Mouse '#],0),MATCH(MouseList[[#Headers],[Exclude?]],MouseList[#Headers],0))=TRUE,"",IF(INDEX(DataInput[],AO$2*3-1,MATCH(TEXT($B19,0),DataInput[#Headers],0))="","",INDEX(DataInput[],AO$4*3-1,MATCH(TEXT($B19,0),DataInput[#Headers],0))*(INDEX(DataInput[],AO$4*3,MATCH(TEXT($B19,0),DataInput[#Headers],0)))^2*PI()/6))</f>
        <v/>
      </c>
      <c r="AP19" s="15">
        <f>IF(INDEX(MouseList[],MATCH(AP$2,MouseList[Mouse '#],0),MATCH(MouseList[[#Headers],[Exclude?]],MouseList[#Headers],0))=TRUE,"",IF(INDEX(DataInput[],AP$2*3-1,MATCH(TEXT($B19,0),DataInput[#Headers],0))="","",INDEX(DataInput[],AP$4*3-1,MATCH(TEXT($B19,0),DataInput[#Headers],0))*(INDEX(DataInput[],AP$4*3,MATCH(TEXT($B19,0),DataInput[#Headers],0)))^2*PI()/6))</f>
        <v>33.193276296481045</v>
      </c>
      <c r="AQ19" s="15">
        <f>IF(INDEX(MouseList[],MATCH(AQ$2,MouseList[Mouse '#],0),MATCH(MouseList[[#Headers],[Exclude?]],MouseList[#Headers],0))=TRUE,"",IF(INDEX(DataInput[],AQ$2*3-1,MATCH(TEXT($B19,0),DataInput[#Headers],0))="","",INDEX(DataInput[],AQ$4*3-1,MATCH(TEXT($B19,0),DataInput[#Headers],0))*(INDEX(DataInput[],AQ$4*3,MATCH(TEXT($B19,0),DataInput[#Headers],0)))^2*PI()/6))</f>
        <v>61.682287771179602</v>
      </c>
      <c r="AR19" s="15">
        <f>IF(INDEX(MouseList[],MATCH(AR$2,MouseList[Mouse '#],0),MATCH(MouseList[[#Headers],[Exclude?]],MouseList[#Headers],0))=TRUE,"",IF(INDEX(DataInput[],AR$2*3-1,MATCH(TEXT($B19,0),DataInput[#Headers],0))="","",INDEX(DataInput[],AR$4*3-1,MATCH(TEXT($B19,0),DataInput[#Headers],0))*(INDEX(DataInput[],AR$4*3,MATCH(TEXT($B19,0),DataInput[#Headers],0)))^2*PI()/6))</f>
        <v>59.807546543940099</v>
      </c>
      <c r="AS19" s="15">
        <f>IF(INDEX(MouseList[],MATCH(AS$2,MouseList[Mouse '#],0),MATCH(MouseList[[#Headers],[Exclude?]],MouseList[#Headers],0))=TRUE,"",IF(INDEX(DataInput[],AS$2*3-1,MATCH(TEXT($B19,0),DataInput[#Headers],0))="","",INDEX(DataInput[],AS$4*3-1,MATCH(TEXT($B19,0),DataInput[#Headers],0))*(INDEX(DataInput[],AS$4*3,MATCH(TEXT($B19,0),DataInput[#Headers],0)))^2*PI()/6))</f>
        <v>66.631521421718404</v>
      </c>
      <c r="AT19" s="15" t="str">
        <f>IF(INDEX(MouseList[],MATCH(AT$2,MouseList[Mouse '#],0),MATCH(MouseList[[#Headers],[Exclude?]],MouseList[#Headers],0))=TRUE,"",IF(INDEX(DataInput[],AT$2*3-1,MATCH(TEXT($B19,0),DataInput[#Headers],0))="","",INDEX(DataInput[],AT$4*3-1,MATCH(TEXT($B19,0),DataInput[#Headers],0))*(INDEX(DataInput[],AT$4*3,MATCH(TEXT($B19,0),DataInput[#Headers],0)))^2*PI()/6))</f>
        <v/>
      </c>
      <c r="AU19" s="15">
        <f>IF(INDEX(MouseList[],MATCH(AU$2,MouseList[Mouse '#],0),MATCH(MouseList[[#Headers],[Exclude?]],MouseList[#Headers],0))=TRUE,"",IF(INDEX(DataInput[],AU$2*3-1,MATCH(TEXT($B19,0),DataInput[#Headers],0))="","",INDEX(DataInput[],AU$4*3-1,MATCH(TEXT($B19,0),DataInput[#Headers],0))*(INDEX(DataInput[],AU$4*3,MATCH(TEXT($B19,0),DataInput[#Headers],0)))^2*PI()/6))</f>
        <v>51.02324088866785</v>
      </c>
      <c r="AV19" s="15">
        <f>IF(INDEX(MouseList[],MATCH(AV$2,MouseList[Mouse '#],0),MATCH(MouseList[[#Headers],[Exclude?]],MouseList[#Headers],0))=TRUE,"",IF(INDEX(DataInput[],AV$2*3-1,MATCH(TEXT($B19,0),DataInput[#Headers],0))="","",INDEX(DataInput[],AV$4*3-1,MATCH(TEXT($B19,0),DataInput[#Headers],0))*(INDEX(DataInput[],AV$4*3,MATCH(TEXT($B19,0),DataInput[#Headers],0)))^2*PI()/6))</f>
        <v>71.94625267396485</v>
      </c>
      <c r="AW19" s="15">
        <f>IF(INDEX(MouseList[],MATCH(AW$2,MouseList[Mouse '#],0),MATCH(MouseList[[#Headers],[Exclude?]],MouseList[#Headers],0))=TRUE,"",IF(INDEX(DataInput[],AW$2*3-1,MATCH(TEXT($B19,0),DataInput[#Headers],0))="","",INDEX(DataInput[],AW$4*3-1,MATCH(TEXT($B19,0),DataInput[#Headers],0))*(INDEX(DataInput[],AW$4*3,MATCH(TEXT($B19,0),DataInput[#Headers],0)))^2*PI()/6))</f>
        <v>18.356684016487673</v>
      </c>
      <c r="AX19" s="15" t="str">
        <f>IF(INDEX(MouseList[],MATCH(AX$2,MouseList[Mouse '#],0),MATCH(MouseList[[#Headers],[Exclude?]],MouseList[#Headers],0))=TRUE,"",IF(INDEX(DataInput[],AX$2*3-1,MATCH(TEXT($B19,0),DataInput[#Headers],0))="","",INDEX(DataInput[],AX$4*3-1,MATCH(TEXT($B19,0),DataInput[#Headers],0))*(INDEX(DataInput[],AX$4*3,MATCH(TEXT($B19,0),DataInput[#Headers],0)))^2*PI()/6))</f>
        <v/>
      </c>
      <c r="AY19" s="15" t="str">
        <f>IF(INDEX(MouseList[],MATCH(AY$2,MouseList[Mouse '#],0),MATCH(MouseList[[#Headers],[Exclude?]],MouseList[#Headers],0))=TRUE,"",IF(INDEX(DataInput[],AY$2*3-1,MATCH(TEXT($B19,0),DataInput[#Headers],0))="","",INDEX(DataInput[],AY$4*3-1,MATCH(TEXT($B19,0),DataInput[#Headers],0))*(INDEX(DataInput[],AY$4*3,MATCH(TEXT($B19,0),DataInput[#Headers],0)))^2*PI()/6))</f>
        <v/>
      </c>
      <c r="AZ19" s="15">
        <f>IF(INDEX(MouseList[],MATCH(AZ$2,MouseList[Mouse '#],0),MATCH(MouseList[[#Headers],[Exclude?]],MouseList[#Headers],0))=TRUE,"",IF(INDEX(DataInput[],AZ$2*3-1,MATCH(TEXT($B19,0),DataInput[#Headers],0))="","",INDEX(DataInput[],AZ$4*3-1,MATCH(TEXT($B19,0),DataInput[#Headers],0))*(INDEX(DataInput[],AZ$4*3,MATCH(TEXT($B19,0),DataInput[#Headers],0)))^2*PI()/6))</f>
        <v>52.488332571046207</v>
      </c>
      <c r="BA19" s="15">
        <f>IF(INDEX(MouseList[],MATCH(BA$2,MouseList[Mouse '#],0),MATCH(MouseList[[#Headers],[Exclude?]],MouseList[#Headers],0))=TRUE,"",IF(INDEX(DataInput[],BA$2*3-1,MATCH(TEXT($B19,0),DataInput[#Headers],0))="","",INDEX(DataInput[],BA$4*3-1,MATCH(TEXT($B19,0),DataInput[#Headers],0))*(INDEX(DataInput[],BA$4*3,MATCH(TEXT($B19,0),DataInput[#Headers],0)))^2*PI()/6))</f>
        <v>75.87483418403238</v>
      </c>
      <c r="BB19" s="15">
        <f>IF(INDEX(MouseList[],MATCH(BB$2,MouseList[Mouse '#],0),MATCH(MouseList[[#Headers],[Exclude?]],MouseList[#Headers],0))=TRUE,"",IF(INDEX(DataInput[],BB$2*3-1,MATCH(TEXT($B19,0),DataInput[#Headers],0))="","",INDEX(DataInput[],BB$4*3-1,MATCH(TEXT($B19,0),DataInput[#Headers],0))*(INDEX(DataInput[],BB$4*3,MATCH(TEXT($B19,0),DataInput[#Headers],0)))^2*PI()/6))</f>
        <v>13.173879235339752</v>
      </c>
      <c r="BC19" s="15" t="str">
        <f>IF(INDEX(MouseList[],MATCH(BC$2,MouseList[Mouse '#],0),MATCH(MouseList[[#Headers],[Exclude?]],MouseList[#Headers],0))=TRUE,"",IF(INDEX(DataInput[],BC$2*3-1,MATCH(TEXT($B19,0),DataInput[#Headers],0))="","",INDEX(DataInput[],BC$4*3-1,MATCH(TEXT($B19,0),DataInput[#Headers],0))*(INDEX(DataInput[],BC$4*3,MATCH(TEXT($B19,0),DataInput[#Headers],0)))^2*PI()/6))</f>
        <v/>
      </c>
      <c r="BD19" s="15">
        <f>IF(INDEX(MouseList[],MATCH(BD$2,MouseList[Mouse '#],0),MATCH(MouseList[[#Headers],[Exclude?]],MouseList[#Headers],0))=TRUE,"",IF(INDEX(DataInput[],BD$2*3-1,MATCH(TEXT($B19,0),DataInput[#Headers],0))="","",INDEX(DataInput[],BD$4*3-1,MATCH(TEXT($B19,0),DataInput[#Headers],0))*(INDEX(DataInput[],BD$4*3,MATCH(TEXT($B19,0),DataInput[#Headers],0)))^2*PI()/6))</f>
        <v>53.588967042484036</v>
      </c>
      <c r="BE19" s="15">
        <f>IF(INDEX(MouseList[],MATCH(BE$2,MouseList[Mouse '#],0),MATCH(MouseList[[#Headers],[Exclude?]],MouseList[#Headers],0))=TRUE,"",IF(INDEX(DataInput[],BE$2*3-1,MATCH(TEXT($B19,0),DataInput[#Headers],0))="","",INDEX(DataInput[],BE$4*3-1,MATCH(TEXT($B19,0),DataInput[#Headers],0))*(INDEX(DataInput[],BE$4*3,MATCH(TEXT($B19,0),DataInput[#Headers],0)))^2*PI()/6))</f>
        <v>19.022867639860568</v>
      </c>
      <c r="BF19" s="15">
        <f>IF(INDEX(MouseList[],MATCH(BF$2,MouseList[Mouse '#],0),MATCH(MouseList[[#Headers],[Exclude?]],MouseList[#Headers],0))=TRUE,"",IF(INDEX(DataInput[],BF$2*3-1,MATCH(TEXT($B19,0),DataInput[#Headers],0))="","",INDEX(DataInput[],BF$4*3-1,MATCH(TEXT($B19,0),DataInput[#Headers],0))*(INDEX(DataInput[],BF$4*3,MATCH(TEXT($B19,0),DataInput[#Headers],0)))^2*PI()/6))</f>
        <v>36.684180019229608</v>
      </c>
      <c r="BG19" s="15">
        <f>IF(INDEX(MouseList[],MATCH(BG$2,MouseList[Mouse '#],0),MATCH(MouseList[[#Headers],[Exclude?]],MouseList[#Headers],0))=TRUE,"",IF(INDEX(DataInput[],BG$2*3-1,MATCH(TEXT($B19,0),DataInput[#Headers],0))="","",INDEX(DataInput[],BG$4*3-1,MATCH(TEXT($B19,0),DataInput[#Headers],0))*(INDEX(DataInput[],BG$4*3,MATCH(TEXT($B19,0),DataInput[#Headers],0)))^2*PI()/6))</f>
        <v>60.425644426558357</v>
      </c>
      <c r="BH19" s="15">
        <f>IF(INDEX(MouseList[],MATCH(BH$2,MouseList[Mouse '#],0),MATCH(MouseList[[#Headers],[Exclude?]],MouseList[#Headers],0))=TRUE,"",IF(INDEX(DataInput[],BH$2*3-1,MATCH(TEXT($B19,0),DataInput[#Headers],0))="","",INDEX(DataInput[],BH$4*3-1,MATCH(TEXT($B19,0),DataInput[#Headers],0))*(INDEX(DataInput[],BH$4*3,MATCH(TEXT($B19,0),DataInput[#Headers],0)))^2*PI()/6))</f>
        <v>68.236322347395785</v>
      </c>
      <c r="BI19" s="15">
        <f>IF(INDEX(MouseList[],MATCH(BI$2,MouseList[Mouse '#],0),MATCH(MouseList[[#Headers],[Exclude?]],MouseList[#Headers],0))=TRUE,"",IF(INDEX(DataInput[],BI$2*3-1,MATCH(TEXT($B19,0),DataInput[#Headers],0))="","",INDEX(DataInput[],BI$4*3-1,MATCH(TEXT($B19,0),DataInput[#Headers],0))*(INDEX(DataInput[],BI$4*3,MATCH(TEXT($B19,0),DataInput[#Headers],0)))^2*PI()/6))</f>
        <v>80.168527927108642</v>
      </c>
      <c r="BJ19" s="15">
        <f>IF(INDEX(MouseList[],MATCH(BJ$2,MouseList[Mouse '#],0),MATCH(MouseList[[#Headers],[Exclude?]],MouseList[#Headers],0))=TRUE,"",IF(INDEX(DataInput[],BJ$2*3-1,MATCH(TEXT($B19,0),DataInput[#Headers],0))="","",INDEX(DataInput[],BJ$4*3-1,MATCH(TEXT($B19,0),DataInput[#Headers],0))*(INDEX(DataInput[],BJ$4*3,MATCH(TEXT($B19,0),DataInput[#Headers],0)))^2*PI()/6))</f>
        <v>84.688357174581768</v>
      </c>
      <c r="BK19" s="15">
        <f>IF(INDEX(MouseList[],MATCH(BK$2,MouseList[Mouse '#],0),MATCH(MouseList[[#Headers],[Exclude?]],MouseList[#Headers],0))=TRUE,"",IF(INDEX(DataInput[],BK$2*3-1,MATCH(TEXT($B19,0),DataInput[#Headers],0))="","",INDEX(DataInput[],BK$4*3-1,MATCH(TEXT($B19,0),DataInput[#Headers],0))*(INDEX(DataInput[],BK$4*3,MATCH(TEXT($B19,0),DataInput[#Headers],0)))^2*PI()/6))</f>
        <v>23.822219570088055</v>
      </c>
      <c r="BL19" s="15" t="e">
        <f>IF(INDEX(MouseList[],MATCH(BL$2,MouseList[Mouse '#],0),MATCH(MouseList[[#Headers],[Exclude?]],MouseList[#Headers],0))=TRUE,"",IF(INDEX(DataInput[],BL$2*3-1,MATCH(TEXT($B19,0),DataInput[#Headers],0))="","",INDEX(DataInput[],BL$4*3-1,MATCH(TEXT($B19,0),DataInput[#Headers],0))*(INDEX(DataInput[],BL$4*3,MATCH(TEXT($B19,0),DataInput[#Headers],0)))^2*PI()/6))</f>
        <v>#N/A</v>
      </c>
      <c r="BM19" s="15" t="e">
        <f>IF(INDEX(MouseList[],MATCH(BM$2,MouseList[Mouse '#],0),MATCH(MouseList[[#Headers],[Exclude?]],MouseList[#Headers],0))=TRUE,"",IF(INDEX(DataInput[],BM$2*3-1,MATCH(TEXT($B19,0),DataInput[#Headers],0))="","",INDEX(DataInput[],BM$4*3-1,MATCH(TEXT($B19,0),DataInput[#Headers],0))*(INDEX(DataInput[],BM$4*3,MATCH(TEXT($B19,0),DataInput[#Headers],0)))^2*PI()/6))</f>
        <v>#N/A</v>
      </c>
      <c r="BN19" s="15" t="e">
        <f>IF(INDEX(MouseList[],MATCH(BN$2,MouseList[Mouse '#],0),MATCH(MouseList[[#Headers],[Exclude?]],MouseList[#Headers],0))=TRUE,"",IF(INDEX(DataInput[],BN$2*3-1,MATCH(TEXT($B19,0),DataInput[#Headers],0))="","",INDEX(DataInput[],BN$4*3-1,MATCH(TEXT($B19,0),DataInput[#Headers],0))*(INDEX(DataInput[],BN$4*3,MATCH(TEXT($B19,0),DataInput[#Headers],0)))^2*PI()/6))</f>
        <v>#N/A</v>
      </c>
      <c r="BO19" s="15" t="e">
        <f>IF(INDEX(MouseList[],MATCH(BO$2,MouseList[Mouse '#],0),MATCH(MouseList[[#Headers],[Exclude?]],MouseList[#Headers],0))=TRUE,"",IF(INDEX(DataInput[],BO$2*3-1,MATCH(TEXT($B19,0),DataInput[#Headers],0))="","",INDEX(DataInput[],BO$4*3-1,MATCH(TEXT($B19,0),DataInput[#Headers],0))*(INDEX(DataInput[],BO$4*3,MATCH(TEXT($B19,0),DataInput[#Headers],0)))^2*PI()/6))</f>
        <v>#N/A</v>
      </c>
      <c r="BP19" s="15" t="e">
        <f>IF(INDEX(MouseList[],MATCH(BP$2,MouseList[Mouse '#],0),MATCH(MouseList[[#Headers],[Exclude?]],MouseList[#Headers],0))=TRUE,"",IF(INDEX(DataInput[],BP$2*3-1,MATCH(TEXT($B19,0),DataInput[#Headers],0))="","",INDEX(DataInput[],BP$4*3-1,MATCH(TEXT($B19,0),DataInput[#Headers],0))*(INDEX(DataInput[],BP$4*3,MATCH(TEXT($B19,0),DataInput[#Headers],0)))^2*PI()/6))</f>
        <v>#N/A</v>
      </c>
      <c r="BQ19" s="15" t="e">
        <f>IF(INDEX(MouseList[],MATCH(BQ$2,MouseList[Mouse '#],0),MATCH(MouseList[[#Headers],[Exclude?]],MouseList[#Headers],0))=TRUE,"",IF(INDEX(DataInput[],BQ$2*3-1,MATCH(TEXT($B19,0),DataInput[#Headers],0))="","",INDEX(DataInput[],BQ$4*3-1,MATCH(TEXT($B19,0),DataInput[#Headers],0))*(INDEX(DataInput[],BQ$4*3,MATCH(TEXT($B19,0),DataInput[#Headers],0)))^2*PI()/6))</f>
        <v>#N/A</v>
      </c>
      <c r="BR19" s="15" t="e">
        <f>IF(INDEX(MouseList[],MATCH(BR$2,MouseList[Mouse '#],0),MATCH(MouseList[[#Headers],[Exclude?]],MouseList[#Headers],0))=TRUE,"",IF(INDEX(DataInput[],BR$2*3-1,MATCH(TEXT($B19,0),DataInput[#Headers],0))="","",INDEX(DataInput[],BR$4*3-1,MATCH(TEXT($B19,0),DataInput[#Headers],0))*(INDEX(DataInput[],BR$4*3,MATCH(TEXT($B19,0),DataInput[#Headers],0)))^2*PI()/6))</f>
        <v>#N/A</v>
      </c>
      <c r="BS19" s="15" t="e">
        <f>IF(INDEX(MouseList[],MATCH(BS$2,MouseList[Mouse '#],0),MATCH(MouseList[[#Headers],[Exclude?]],MouseList[#Headers],0))=TRUE,"",IF(INDEX(DataInput[],BS$2*3-1,MATCH(TEXT($B19,0),DataInput[#Headers],0))="","",INDEX(DataInput[],BS$4*3-1,MATCH(TEXT($B19,0),DataInput[#Headers],0))*(INDEX(DataInput[],BS$4*3,MATCH(TEXT($B19,0),DataInput[#Headers],0)))^2*PI()/6))</f>
        <v>#N/A</v>
      </c>
      <c r="BT19" s="15" t="e">
        <f>IF(INDEX(MouseList[],MATCH(BT$2,MouseList[Mouse '#],0),MATCH(MouseList[[#Headers],[Exclude?]],MouseList[#Headers],0))=TRUE,"",IF(INDEX(DataInput[],BT$2*3-1,MATCH(TEXT($B19,0),DataInput[#Headers],0))="","",INDEX(DataInput[],BT$4*3-1,MATCH(TEXT($B19,0),DataInput[#Headers],0))*(INDEX(DataInput[],BT$4*3,MATCH(TEXT($B19,0),DataInput[#Headers],0)))^2*PI()/6))</f>
        <v>#N/A</v>
      </c>
      <c r="BU19" s="15" t="e">
        <f>IF(INDEX(MouseList[],MATCH(BU$2,MouseList[Mouse '#],0),MATCH(MouseList[[#Headers],[Exclude?]],MouseList[#Headers],0))=TRUE,"",IF(INDEX(DataInput[],BU$2*3-1,MATCH(TEXT($B19,0),DataInput[#Headers],0))="","",INDEX(DataInput[],BU$4*3-1,MATCH(TEXT($B19,0),DataInput[#Headers],0))*(INDEX(DataInput[],BU$4*3,MATCH(TEXT($B19,0),DataInput[#Headers],0)))^2*PI()/6))</f>
        <v>#N/A</v>
      </c>
      <c r="BV19" s="15" t="e">
        <f>IF(INDEX(MouseList[],MATCH(BV$2,MouseList[Mouse '#],0),MATCH(MouseList[[#Headers],[Exclude?]],MouseList[#Headers],0))=TRUE,"",IF(INDEX(DataInput[],BV$2*3-1,MATCH(TEXT($B19,0),DataInput[#Headers],0))="","",INDEX(DataInput[],BV$4*3-1,MATCH(TEXT($B19,0),DataInput[#Headers],0))*(INDEX(DataInput[],BV$4*3,MATCH(TEXT($B19,0),DataInput[#Headers],0)))^2*PI()/6))</f>
        <v>#N/A</v>
      </c>
      <c r="BW19" s="15" t="e">
        <f>IF(INDEX(MouseList[],MATCH(BW$2,MouseList[Mouse '#],0),MATCH(MouseList[[#Headers],[Exclude?]],MouseList[#Headers],0))=TRUE,"",IF(INDEX(DataInput[],BW$2*3-1,MATCH(TEXT($B19,0),DataInput[#Headers],0))="","",INDEX(DataInput[],BW$4*3-1,MATCH(TEXT($B19,0),DataInput[#Headers],0))*(INDEX(DataInput[],BW$4*3,MATCH(TEXT($B19,0),DataInput[#Headers],0)))^2*PI()/6))</f>
        <v>#N/A</v>
      </c>
      <c r="BX19" s="15" t="e">
        <f>IF(INDEX(MouseList[],MATCH(BX$2,MouseList[Mouse '#],0),MATCH(MouseList[[#Headers],[Exclude?]],MouseList[#Headers],0))=TRUE,"",IF(INDEX(DataInput[],BX$2*3-1,MATCH(TEXT($B19,0),DataInput[#Headers],0))="","",INDEX(DataInput[],BX$4*3-1,MATCH(TEXT($B19,0),DataInput[#Headers],0))*(INDEX(DataInput[],BX$4*3,MATCH(TEXT($B19,0),DataInput[#Headers],0)))^2*PI()/6))</f>
        <v>#N/A</v>
      </c>
      <c r="BY19" s="15" t="e">
        <f>IF(INDEX(MouseList[],MATCH(BY$2,MouseList[Mouse '#],0),MATCH(MouseList[[#Headers],[Exclude?]],MouseList[#Headers],0))=TRUE,"",IF(INDEX(DataInput[],BY$2*3-1,MATCH(TEXT($B19,0),DataInput[#Headers],0))="","",INDEX(DataInput[],BY$4*3-1,MATCH(TEXT($B19,0),DataInput[#Headers],0))*(INDEX(DataInput[],BY$4*3,MATCH(TEXT($B19,0),DataInput[#Headers],0)))^2*PI()/6))</f>
        <v>#N/A</v>
      </c>
      <c r="BZ19" s="15" t="e">
        <f>IF(INDEX(MouseList[],MATCH(BZ$2,MouseList[Mouse '#],0),MATCH(MouseList[[#Headers],[Exclude?]],MouseList[#Headers],0))=TRUE,"",IF(INDEX(DataInput[],BZ$2*3-1,MATCH(TEXT($B19,0),DataInput[#Headers],0))="","",INDEX(DataInput[],BZ$4*3-1,MATCH(TEXT($B19,0),DataInput[#Headers],0))*(INDEX(DataInput[],BZ$4*3,MATCH(TEXT($B19,0),DataInput[#Headers],0)))^2*PI()/6))</f>
        <v>#N/A</v>
      </c>
      <c r="CA19" s="15" t="e">
        <f>IF(INDEX(MouseList[],MATCH(CA$2,MouseList[Mouse '#],0),MATCH(MouseList[[#Headers],[Exclude?]],MouseList[#Headers],0))=TRUE,"",IF(INDEX(DataInput[],CA$2*3-1,MATCH(TEXT($B19,0),DataInput[#Headers],0))="","",INDEX(DataInput[],CA$4*3-1,MATCH(TEXT($B19,0),DataInput[#Headers],0))*(INDEX(DataInput[],CA$4*3,MATCH(TEXT($B19,0),DataInput[#Headers],0)))^2*PI()/6))</f>
        <v>#N/A</v>
      </c>
      <c r="CB19" s="15" t="e">
        <f>IF(INDEX(MouseList[],MATCH(CB$2,MouseList[Mouse '#],0),MATCH(MouseList[[#Headers],[Exclude?]],MouseList[#Headers],0))=TRUE,"",IF(INDEX(DataInput[],CB$2*3-1,MATCH(TEXT($B19,0),DataInput[#Headers],0))="","",INDEX(DataInput[],CB$4*3-1,MATCH(TEXT($B19,0),DataInput[#Headers],0))*(INDEX(DataInput[],CB$4*3,MATCH(TEXT($B19,0),DataInput[#Headers],0)))^2*PI()/6))</f>
        <v>#N/A</v>
      </c>
      <c r="CC19" s="15" t="e">
        <f>IF(INDEX(MouseList[],MATCH(CC$2,MouseList[Mouse '#],0),MATCH(MouseList[[#Headers],[Exclude?]],MouseList[#Headers],0))=TRUE,"",IF(INDEX(DataInput[],CC$2*3-1,MATCH(TEXT($B19,0),DataInput[#Headers],0))="","",INDEX(DataInput[],CC$4*3-1,MATCH(TEXT($B19,0),DataInput[#Headers],0))*(INDEX(DataInput[],CC$4*3,MATCH(TEXT($B19,0),DataInput[#Headers],0)))^2*PI()/6))</f>
        <v>#N/A</v>
      </c>
      <c r="CD19" s="15" t="e">
        <f>IF(INDEX(MouseList[],MATCH(CD$2,MouseList[Mouse '#],0),MATCH(MouseList[[#Headers],[Exclude?]],MouseList[#Headers],0))=TRUE,"",IF(INDEX(DataInput[],CD$2*3-1,MATCH(TEXT($B19,0),DataInput[#Headers],0))="","",INDEX(DataInput[],CD$4*3-1,MATCH(TEXT($B19,0),DataInput[#Headers],0))*(INDEX(DataInput[],CD$4*3,MATCH(TEXT($B19,0),DataInput[#Headers],0)))^2*PI()/6))</f>
        <v>#N/A</v>
      </c>
      <c r="CE19" s="15" t="e">
        <f>IF(INDEX(MouseList[],MATCH(CE$2,MouseList[Mouse '#],0),MATCH(MouseList[[#Headers],[Exclude?]],MouseList[#Headers],0))=TRUE,"",IF(INDEX(DataInput[],CE$2*3-1,MATCH(TEXT($B19,0),DataInput[#Headers],0))="","",INDEX(DataInput[],CE$4*3-1,MATCH(TEXT($B19,0),DataInput[#Headers],0))*(INDEX(DataInput[],CE$4*3,MATCH(TEXT($B19,0),DataInput[#Headers],0)))^2*PI()/6))</f>
        <v>#N/A</v>
      </c>
      <c r="CF19" s="15" t="e">
        <f>IF(INDEX(MouseList[],MATCH(CF$2,MouseList[Mouse '#],0),MATCH(MouseList[[#Headers],[Exclude?]],MouseList[#Headers],0))=TRUE,"",IF(INDEX(DataInput[],CF$2*3-1,MATCH(TEXT($B19,0),DataInput[#Headers],0))="","",INDEX(DataInput[],CF$4*3-1,MATCH(TEXT($B19,0),DataInput[#Headers],0))*(INDEX(DataInput[],CF$4*3,MATCH(TEXT($B19,0),DataInput[#Headers],0)))^2*PI()/6))</f>
        <v>#N/A</v>
      </c>
      <c r="CG19" s="15" t="e">
        <f>IF(INDEX(MouseList[],MATCH(CG$2,MouseList[Mouse '#],0),MATCH(MouseList[[#Headers],[Exclude?]],MouseList[#Headers],0))=TRUE,"",IF(INDEX(DataInput[],CG$2*3-1,MATCH(TEXT($B19,0),DataInput[#Headers],0))="","",INDEX(DataInput[],CG$4*3-1,MATCH(TEXT($B19,0),DataInput[#Headers],0))*(INDEX(DataInput[],CG$4*3,MATCH(TEXT($B19,0),DataInput[#Headers],0)))^2*PI()/6))</f>
        <v>#N/A</v>
      </c>
      <c r="CH19" s="15" t="e">
        <f>IF(INDEX(MouseList[],MATCH(CH$2,MouseList[Mouse '#],0),MATCH(MouseList[[#Headers],[Exclude?]],MouseList[#Headers],0))=TRUE,"",IF(INDEX(DataInput[],CH$2*3-1,MATCH(TEXT($B19,0),DataInput[#Headers],0))="","",INDEX(DataInput[],CH$4*3-1,MATCH(TEXT($B19,0),DataInput[#Headers],0))*(INDEX(DataInput[],CH$4*3,MATCH(TEXT($B19,0),DataInput[#Headers],0)))^2*PI()/6))</f>
        <v>#N/A</v>
      </c>
      <c r="CI19" s="15" t="e">
        <f>IF(INDEX(MouseList[],MATCH(CI$2,MouseList[Mouse '#],0),MATCH(MouseList[[#Headers],[Exclude?]],MouseList[#Headers],0))=TRUE,"",IF(INDEX(DataInput[],CI$2*3-1,MATCH(TEXT($B19,0),DataInput[#Headers],0))="","",INDEX(DataInput[],CI$4*3-1,MATCH(TEXT($B19,0),DataInput[#Headers],0))*(INDEX(DataInput[],CI$4*3,MATCH(TEXT($B19,0),DataInput[#Headers],0)))^2*PI()/6))</f>
        <v>#N/A</v>
      </c>
      <c r="CJ19" s="15" t="e">
        <f>IF(INDEX(MouseList[],MATCH(CJ$2,MouseList[Mouse '#],0),MATCH(MouseList[[#Headers],[Exclude?]],MouseList[#Headers],0))=TRUE,"",IF(INDEX(DataInput[],CJ$2*3-1,MATCH(TEXT($B19,0),DataInput[#Headers],0))="","",INDEX(DataInput[],CJ$4*3-1,MATCH(TEXT($B19,0),DataInput[#Headers],0))*(INDEX(DataInput[],CJ$4*3,MATCH(TEXT($B19,0),DataInput[#Headers],0)))^2*PI()/6))</f>
        <v>#N/A</v>
      </c>
      <c r="CK19" s="15" t="e">
        <f>IF(INDEX(MouseList[],MATCH(CK$2,MouseList[Mouse '#],0),MATCH(MouseList[[#Headers],[Exclude?]],MouseList[#Headers],0))=TRUE,"",IF(INDEX(DataInput[],CK$2*3-1,MATCH(TEXT($B19,0),DataInput[#Headers],0))="","",INDEX(DataInput[],CK$4*3-1,MATCH(TEXT($B19,0),DataInput[#Headers],0))*(INDEX(DataInput[],CK$4*3,MATCH(TEXT($B19,0),DataInput[#Headers],0)))^2*PI()/6))</f>
        <v>#N/A</v>
      </c>
      <c r="CL19" s="15" t="e">
        <f>IF(INDEX(MouseList[],MATCH(CL$2,MouseList[Mouse '#],0),MATCH(MouseList[[#Headers],[Exclude?]],MouseList[#Headers],0))=TRUE,"",IF(INDEX(DataInput[],CL$2*3-1,MATCH(TEXT($B19,0),DataInput[#Headers],0))="","",INDEX(DataInput[],CL$4*3-1,MATCH(TEXT($B19,0),DataInput[#Headers],0))*(INDEX(DataInput[],CL$4*3,MATCH(TEXT($B19,0),DataInput[#Headers],0)))^2*PI()/6))</f>
        <v>#N/A</v>
      </c>
      <c r="CM19" s="15" t="e">
        <f>IF(INDEX(MouseList[],MATCH(CM$2,MouseList[Mouse '#],0),MATCH(MouseList[[#Headers],[Exclude?]],MouseList[#Headers],0))=TRUE,"",IF(INDEX(DataInput[],CM$2*3-1,MATCH(TEXT($B19,0),DataInput[#Headers],0))="","",INDEX(DataInput[],CM$4*3-1,MATCH(TEXT($B19,0),DataInput[#Headers],0))*(INDEX(DataInput[],CM$4*3,MATCH(TEXT($B19,0),DataInput[#Headers],0)))^2*PI()/6))</f>
        <v>#N/A</v>
      </c>
      <c r="CN19" s="15" t="e">
        <f>IF(INDEX(MouseList[],MATCH(CN$2,MouseList[Mouse '#],0),MATCH(MouseList[[#Headers],[Exclude?]],MouseList[#Headers],0))=TRUE,"",IF(INDEX(DataInput[],CN$2*3-1,MATCH(TEXT($B19,0),DataInput[#Headers],0))="","",INDEX(DataInput[],CN$4*3-1,MATCH(TEXT($B19,0),DataInput[#Headers],0))*(INDEX(DataInput[],CN$4*3,MATCH(TEXT($B19,0),DataInput[#Headers],0)))^2*PI()/6))</f>
        <v>#N/A</v>
      </c>
      <c r="CO19" s="15" t="e">
        <f>IF(INDEX(MouseList[],MATCH(CO$2,MouseList[Mouse '#],0),MATCH(MouseList[[#Headers],[Exclude?]],MouseList[#Headers],0))=TRUE,"",IF(INDEX(DataInput[],CO$2*3-1,MATCH(TEXT($B19,0),DataInput[#Headers],0))="","",INDEX(DataInput[],CO$4*3-1,MATCH(TEXT($B19,0),DataInput[#Headers],0))*(INDEX(DataInput[],CO$4*3,MATCH(TEXT($B19,0),DataInput[#Headers],0)))^2*PI()/6))</f>
        <v>#N/A</v>
      </c>
      <c r="CP19" s="15" t="e">
        <f>IF(INDEX(MouseList[],MATCH(CP$2,MouseList[Mouse '#],0),MATCH(MouseList[[#Headers],[Exclude?]],MouseList[#Headers],0))=TRUE,"",IF(INDEX(DataInput[],CP$2*3-1,MATCH(TEXT($B19,0),DataInput[#Headers],0))="","",INDEX(DataInput[],CP$4*3-1,MATCH(TEXT($B19,0),DataInput[#Headers],0))*(INDEX(DataInput[],CP$4*3,MATCH(TEXT($B19,0),DataInput[#Headers],0)))^2*PI()/6))</f>
        <v>#N/A</v>
      </c>
      <c r="CQ19" s="15" t="e">
        <f>IF(INDEX(MouseList[],MATCH(CQ$2,MouseList[Mouse '#],0),MATCH(MouseList[[#Headers],[Exclude?]],MouseList[#Headers],0))=TRUE,"",IF(INDEX(DataInput[],CQ$2*3-1,MATCH(TEXT($B19,0),DataInput[#Headers],0))="","",INDEX(DataInput[],CQ$4*3-1,MATCH(TEXT($B19,0),DataInput[#Headers],0))*(INDEX(DataInput[],CQ$4*3,MATCH(TEXT($B19,0),DataInput[#Headers],0)))^2*PI()/6))</f>
        <v>#N/A</v>
      </c>
      <c r="CR19" s="15" t="e">
        <f>IF(INDEX(MouseList[],MATCH(CR$2,MouseList[Mouse '#],0),MATCH(MouseList[[#Headers],[Exclude?]],MouseList[#Headers],0))=TRUE,"",IF(INDEX(DataInput[],CR$2*3-1,MATCH(TEXT($B19,0),DataInput[#Headers],0))="","",INDEX(DataInput[],CR$4*3-1,MATCH(TEXT($B19,0),DataInput[#Headers],0))*(INDEX(DataInput[],CR$4*3,MATCH(TEXT($B19,0),DataInput[#Headers],0)))^2*PI()/6))</f>
        <v>#N/A</v>
      </c>
      <c r="CS19" s="15" t="e">
        <f>IF(INDEX(MouseList[],MATCH(CS$2,MouseList[Mouse '#],0),MATCH(MouseList[[#Headers],[Exclude?]],MouseList[#Headers],0))=TRUE,"",IF(INDEX(DataInput[],CS$2*3-1,MATCH(TEXT($B19,0),DataInput[#Headers],0))="","",INDEX(DataInput[],CS$4*3-1,MATCH(TEXT($B19,0),DataInput[#Headers],0))*(INDEX(DataInput[],CS$4*3,MATCH(TEXT($B19,0),DataInput[#Headers],0)))^2*PI()/6))</f>
        <v>#N/A</v>
      </c>
      <c r="CT19" s="15" t="e">
        <f>IF(INDEX(MouseList[],MATCH(CT$2,MouseList[Mouse '#],0),MATCH(MouseList[[#Headers],[Exclude?]],MouseList[#Headers],0))=TRUE,"",IF(INDEX(DataInput[],CT$2*3-1,MATCH(TEXT($B19,0),DataInput[#Headers],0))="","",INDEX(DataInput[],CT$4*3-1,MATCH(TEXT($B19,0),DataInput[#Headers],0))*(INDEX(DataInput[],CT$4*3,MATCH(TEXT($B19,0),DataInput[#Headers],0)))^2*PI()/6))</f>
        <v>#N/A</v>
      </c>
      <c r="CU19" s="15" t="e">
        <f>IF(INDEX(MouseList[],MATCH(CU$2,MouseList[Mouse '#],0),MATCH(MouseList[[#Headers],[Exclude?]],MouseList[#Headers],0))=TRUE,"",IF(INDEX(DataInput[],CU$2*3-1,MATCH(TEXT($B19,0),DataInput[#Headers],0))="","",INDEX(DataInput[],CU$4*3-1,MATCH(TEXT($B19,0),DataInput[#Headers],0))*(INDEX(DataInput[],CU$4*3,MATCH(TEXT($B19,0),DataInput[#Headers],0)))^2*PI()/6))</f>
        <v>#N/A</v>
      </c>
      <c r="CV19" s="15" t="e">
        <f>IF(INDEX(MouseList[],MATCH(CV$2,MouseList[Mouse '#],0),MATCH(MouseList[[#Headers],[Exclude?]],MouseList[#Headers],0))=TRUE,"",IF(INDEX(DataInput[],CV$2*3-1,MATCH(TEXT($B19,0),DataInput[#Headers],0))="","",INDEX(DataInput[],CV$4*3-1,MATCH(TEXT($B19,0),DataInput[#Headers],0))*(INDEX(DataInput[],CV$4*3,MATCH(TEXT($B19,0),DataInput[#Headers],0)))^2*PI()/6))</f>
        <v>#N/A</v>
      </c>
      <c r="CW19" s="15" t="e">
        <f>IF(INDEX(MouseList[],MATCH(CW$2,MouseList[Mouse '#],0),MATCH(MouseList[[#Headers],[Exclude?]],MouseList[#Headers],0))=TRUE,"",IF(INDEX(DataInput[],CW$2*3-1,MATCH(TEXT($B19,0),DataInput[#Headers],0))="","",INDEX(DataInput[],CW$4*3-1,MATCH(TEXT($B19,0),DataInput[#Headers],0))*(INDEX(DataInput[],CW$4*3,MATCH(TEXT($B19,0),DataInput[#Headers],0)))^2*PI()/6))</f>
        <v>#N/A</v>
      </c>
      <c r="CX19" s="15" t="e">
        <f>IF(INDEX(MouseList[],MATCH(CX$2,MouseList[Mouse '#],0),MATCH(MouseList[[#Headers],[Exclude?]],MouseList[#Headers],0))=TRUE,"",IF(INDEX(DataInput[],CX$2*3-1,MATCH(TEXT($B19,0),DataInput[#Headers],0))="","",INDEX(DataInput[],CX$4*3-1,MATCH(TEXT($B19,0),DataInput[#Headers],0))*(INDEX(DataInput[],CX$4*3,MATCH(TEXT($B19,0),DataInput[#Headers],0)))^2*PI()/6))</f>
        <v>#N/A</v>
      </c>
      <c r="CY19" s="15" t="e">
        <f>IF(INDEX(MouseList[],MATCH(CY$2,MouseList[Mouse '#],0),MATCH(MouseList[[#Headers],[Exclude?]],MouseList[#Headers],0))=TRUE,"",IF(INDEX(DataInput[],CY$2*3-1,MATCH(TEXT($B19,0),DataInput[#Headers],0))="","",INDEX(DataInput[],CY$4*3-1,MATCH(TEXT($B19,0),DataInput[#Headers],0))*(INDEX(DataInput[],CY$4*3,MATCH(TEXT($B19,0),DataInput[#Headers],0)))^2*PI()/6))</f>
        <v>#N/A</v>
      </c>
      <c r="CZ19" s="15" t="e">
        <f>IF(INDEX(MouseList[],MATCH(CZ$2,MouseList[Mouse '#],0),MATCH(MouseList[[#Headers],[Exclude?]],MouseList[#Headers],0))=TRUE,"",IF(INDEX(DataInput[],CZ$2*3-1,MATCH(TEXT($B19,0),DataInput[#Headers],0))="","",INDEX(DataInput[],CZ$4*3-1,MATCH(TEXT($B19,0),DataInput[#Headers],0))*(INDEX(DataInput[],CZ$4*3,MATCH(TEXT($B19,0),DataInput[#Headers],0)))^2*PI()/6))</f>
        <v>#N/A</v>
      </c>
      <c r="DA19" s="15" t="e">
        <f>IF(INDEX(MouseList[],MATCH(DA$2,MouseList[Mouse '#],0),MATCH(MouseList[[#Headers],[Exclude?]],MouseList[#Headers],0))=TRUE,"",IF(INDEX(DataInput[],DA$2*3-1,MATCH(TEXT($B19,0),DataInput[#Headers],0))="","",INDEX(DataInput[],DA$4*3-1,MATCH(TEXT($B19,0),DataInput[#Headers],0))*(INDEX(DataInput[],DA$4*3,MATCH(TEXT($B19,0),DataInput[#Headers],0)))^2*PI()/6))</f>
        <v>#N/A</v>
      </c>
      <c r="DB19" s="15" t="e">
        <f>IF(INDEX(MouseList[],MATCH(DB$2,MouseList[Mouse '#],0),MATCH(MouseList[[#Headers],[Exclude?]],MouseList[#Headers],0))=TRUE,"",IF(INDEX(DataInput[],DB$2*3-1,MATCH(TEXT($B19,0),DataInput[#Headers],0))="","",INDEX(DataInput[],DB$4*3-1,MATCH(TEXT($B19,0),DataInput[#Headers],0))*(INDEX(DataInput[],DB$4*3,MATCH(TEXT($B19,0),DataInput[#Headers],0)))^2*PI()/6))</f>
        <v>#N/A</v>
      </c>
      <c r="DC19" s="15" t="e">
        <f>IF(INDEX(MouseList[],MATCH(DC$2,MouseList[Mouse '#],0),MATCH(MouseList[[#Headers],[Exclude?]],MouseList[#Headers],0))=TRUE,"",IF(INDEX(DataInput[],DC$2*3-1,MATCH(TEXT($B19,0),DataInput[#Headers],0))="","",INDEX(DataInput[],DC$4*3-1,MATCH(TEXT($B19,0),DataInput[#Headers],0))*(INDEX(DataInput[],DC$4*3,MATCH(TEXT($B19,0),DataInput[#Headers],0)))^2*PI()/6))</f>
        <v>#N/A</v>
      </c>
      <c r="DD19" s="15" t="e">
        <f>IF(INDEX(MouseList[],MATCH(DD$2,MouseList[Mouse '#],0),MATCH(MouseList[[#Headers],[Exclude?]],MouseList[#Headers],0))=TRUE,"",IF(INDEX(DataInput[],DD$2*3-1,MATCH(TEXT($B19,0),DataInput[#Headers],0))="","",INDEX(DataInput[],DD$4*3-1,MATCH(TEXT($B19,0),DataInput[#Headers],0))*(INDEX(DataInput[],DD$4*3,MATCH(TEXT($B19,0),DataInput[#Headers],0)))^2*PI()/6))</f>
        <v>#N/A</v>
      </c>
      <c r="DE19" s="15" t="e">
        <f>IF(INDEX(MouseList[],MATCH(DE$2,MouseList[Mouse '#],0),MATCH(MouseList[[#Headers],[Exclude?]],MouseList[#Headers],0))=TRUE,"",IF(INDEX(DataInput[],DE$2*3-1,MATCH(TEXT($B19,0),DataInput[#Headers],0))="","",INDEX(DataInput[],DE$4*3-1,MATCH(TEXT($B19,0),DataInput[#Headers],0))*(INDEX(DataInput[],DE$4*3,MATCH(TEXT($B19,0),DataInput[#Headers],0)))^2*PI()/6))</f>
        <v>#N/A</v>
      </c>
      <c r="DF19" s="15" t="e">
        <f>IF(INDEX(MouseList[],MATCH(DF$2,MouseList[Mouse '#],0),MATCH(MouseList[[#Headers],[Exclude?]],MouseList[#Headers],0))=TRUE,"",IF(INDEX(DataInput[],DF$2*3-1,MATCH(TEXT($B19,0),DataInput[#Headers],0))="","",INDEX(DataInput[],DF$4*3-1,MATCH(TEXT($B19,0),DataInput[#Headers],0))*(INDEX(DataInput[],DF$4*3,MATCH(TEXT($B19,0),DataInput[#Headers],0)))^2*PI()/6))</f>
        <v>#N/A</v>
      </c>
      <c r="DG19" s="15" t="e">
        <f>IF(INDEX(MouseList[],MATCH(DG$2,MouseList[Mouse '#],0),MATCH(MouseList[[#Headers],[Exclude?]],MouseList[#Headers],0))=TRUE,"",IF(INDEX(DataInput[],DG$2*3-1,MATCH(TEXT($B19,0),DataInput[#Headers],0))="","",INDEX(DataInput[],DG$4*3-1,MATCH(TEXT($B19,0),DataInput[#Headers],0))*(INDEX(DataInput[],DG$4*3,MATCH(TEXT($B19,0),DataInput[#Headers],0)))^2*PI()/6))</f>
        <v>#N/A</v>
      </c>
      <c r="DH19" s="15" t="e">
        <f>IF(INDEX(MouseList[],MATCH(DH$2,MouseList[Mouse '#],0),MATCH(MouseList[[#Headers],[Exclude?]],MouseList[#Headers],0))=TRUE,"",IF(INDEX(DataInput[],DH$2*3-1,MATCH(TEXT($B19,0),DataInput[#Headers],0))="","",INDEX(DataInput[],DH$4*3-1,MATCH(TEXT($B19,0),DataInput[#Headers],0))*(INDEX(DataInput[],DH$4*3,MATCH(TEXT($B19,0),DataInput[#Headers],0)))^2*PI()/6))</f>
        <v>#N/A</v>
      </c>
      <c r="DI19" s="15" t="e">
        <f>IF(INDEX(MouseList[],MATCH(DI$2,MouseList[Mouse '#],0),MATCH(MouseList[[#Headers],[Exclude?]],MouseList[#Headers],0))=TRUE,"",IF(INDEX(DataInput[],DI$2*3-1,MATCH(TEXT($B19,0),DataInput[#Headers],0))="","",INDEX(DataInput[],DI$4*3-1,MATCH(TEXT($B19,0),DataInput[#Headers],0))*(INDEX(DataInput[],DI$4*3,MATCH(TEXT($B19,0),DataInput[#Headers],0)))^2*PI()/6))</f>
        <v>#N/A</v>
      </c>
      <c r="DJ19" s="15" t="e">
        <f>IF(INDEX(MouseList[],MATCH(DJ$2,MouseList[Mouse '#],0),MATCH(MouseList[[#Headers],[Exclude?]],MouseList[#Headers],0))=TRUE,"",IF(INDEX(DataInput[],DJ$2*3-1,MATCH(TEXT($B19,0),DataInput[#Headers],0))="","",INDEX(DataInput[],DJ$4*3-1,MATCH(TEXT($B19,0),DataInput[#Headers],0))*(INDEX(DataInput[],DJ$4*3,MATCH(TEXT($B19,0),DataInput[#Headers],0)))^2*PI()/6))</f>
        <v>#N/A</v>
      </c>
      <c r="DK19" s="15" t="e">
        <f>IF(INDEX(MouseList[],MATCH(DK$2,MouseList[Mouse '#],0),MATCH(MouseList[[#Headers],[Exclude?]],MouseList[#Headers],0))=TRUE,"",IF(INDEX(DataInput[],DK$2*3-1,MATCH(TEXT($B19,0),DataInput[#Headers],0))="","",INDEX(DataInput[],DK$4*3-1,MATCH(TEXT($B19,0),DataInput[#Headers],0))*(INDEX(DataInput[],DK$4*3,MATCH(TEXT($B19,0),DataInput[#Headers],0)))^2*PI()/6))</f>
        <v>#N/A</v>
      </c>
      <c r="DL19" s="15" t="e">
        <f>IF(INDEX(MouseList[],MATCH(DL$2,MouseList[Mouse '#],0),MATCH(MouseList[[#Headers],[Exclude?]],MouseList[#Headers],0))=TRUE,"",IF(INDEX(DataInput[],DL$2*3-1,MATCH(TEXT($B19,0),DataInput[#Headers],0))="","",INDEX(DataInput[],DL$4*3-1,MATCH(TEXT($B19,0),DataInput[#Headers],0))*(INDEX(DataInput[],DL$4*3,MATCH(TEXT($B19,0),DataInput[#Headers],0)))^2*PI()/6))</f>
        <v>#N/A</v>
      </c>
      <c r="DM19" s="15" t="e">
        <f>IF(INDEX(MouseList[],MATCH(DM$2,MouseList[Mouse '#],0),MATCH(MouseList[[#Headers],[Exclude?]],MouseList[#Headers],0))=TRUE,"",IF(INDEX(DataInput[],DM$2*3-1,MATCH(TEXT($B19,0),DataInput[#Headers],0))="","",INDEX(DataInput[],DM$4*3-1,MATCH(TEXT($B19,0),DataInput[#Headers],0))*(INDEX(DataInput[],DM$4*3,MATCH(TEXT($B19,0),DataInput[#Headers],0)))^2*PI()/6))</f>
        <v>#N/A</v>
      </c>
      <c r="DN19" s="15" t="e">
        <f>IF(INDEX(MouseList[],MATCH(DN$2,MouseList[Mouse '#],0),MATCH(MouseList[[#Headers],[Exclude?]],MouseList[#Headers],0))=TRUE,"",IF(INDEX(DataInput[],DN$2*3-1,MATCH(TEXT($B19,0),DataInput[#Headers],0))="","",INDEX(DataInput[],DN$4*3-1,MATCH(TEXT($B19,0),DataInput[#Headers],0))*(INDEX(DataInput[],DN$4*3,MATCH(TEXT($B19,0),DataInput[#Headers],0)))^2*PI()/6))</f>
        <v>#N/A</v>
      </c>
      <c r="DO19" s="15" t="e">
        <f>IF(INDEX(MouseList[],MATCH(DO$2,MouseList[Mouse '#],0),MATCH(MouseList[[#Headers],[Exclude?]],MouseList[#Headers],0))=TRUE,"",IF(INDEX(DataInput[],DO$2*3-1,MATCH(TEXT($B19,0),DataInput[#Headers],0))="","",INDEX(DataInput[],DO$4*3-1,MATCH(TEXT($B19,0),DataInput[#Headers],0))*(INDEX(DataInput[],DO$4*3,MATCH(TEXT($B19,0),DataInput[#Headers],0)))^2*PI()/6))</f>
        <v>#N/A</v>
      </c>
      <c r="DP19" s="15" t="e">
        <f>IF(INDEX(MouseList[],MATCH(DP$2,MouseList[Mouse '#],0),MATCH(MouseList[[#Headers],[Exclude?]],MouseList[#Headers],0))=TRUE,"",IF(INDEX(DataInput[],DP$2*3-1,MATCH(TEXT($B19,0),DataInput[#Headers],0))="","",INDEX(DataInput[],DP$4*3-1,MATCH(TEXT($B19,0),DataInput[#Headers],0))*(INDEX(DataInput[],DP$4*3,MATCH(TEXT($B19,0),DataInput[#Headers],0)))^2*PI()/6))</f>
        <v>#N/A</v>
      </c>
      <c r="DQ19" s="15" t="e">
        <f>IF(INDEX(MouseList[],MATCH(DQ$2,MouseList[Mouse '#],0),MATCH(MouseList[[#Headers],[Exclude?]],MouseList[#Headers],0))=TRUE,"",IF(INDEX(DataInput[],DQ$2*3-1,MATCH(TEXT($B19,0),DataInput[#Headers],0))="","",INDEX(DataInput[],DQ$4*3-1,MATCH(TEXT($B19,0),DataInput[#Headers],0))*(INDEX(DataInput[],DQ$4*3,MATCH(TEXT($B19,0),DataInput[#Headers],0)))^2*PI()/6))</f>
        <v>#N/A</v>
      </c>
      <c r="DR19" s="15" t="e">
        <f>IF(INDEX(MouseList[],MATCH(DR$2,MouseList[Mouse '#],0),MATCH(MouseList[[#Headers],[Exclude?]],MouseList[#Headers],0))=TRUE,"",IF(INDEX(DataInput[],DR$2*3-1,MATCH(TEXT($B19,0),DataInput[#Headers],0))="","",INDEX(DataInput[],DR$4*3-1,MATCH(TEXT($B19,0),DataInput[#Headers],0))*(INDEX(DataInput[],DR$4*3,MATCH(TEXT($B19,0),DataInput[#Headers],0)))^2*PI()/6))</f>
        <v>#N/A</v>
      </c>
      <c r="DS19" s="15" t="e">
        <f>IF(INDEX(MouseList[],MATCH(DS$2,MouseList[Mouse '#],0),MATCH(MouseList[[#Headers],[Exclude?]],MouseList[#Headers],0))=TRUE,"",IF(INDEX(DataInput[],DS$2*3-1,MATCH(TEXT($B19,0),DataInput[#Headers],0))="","",INDEX(DataInput[],DS$4*3-1,MATCH(TEXT($B19,0),DataInput[#Headers],0))*(INDEX(DataInput[],DS$4*3,MATCH(TEXT($B19,0),DataInput[#Headers],0)))^2*PI()/6))</f>
        <v>#N/A</v>
      </c>
      <c r="DU19" s="14">
        <v>15</v>
      </c>
      <c r="DV19" s="14" t="str">
        <f>IFERROR(INDEX(MouseList[],MATCH(TV_after_Tx[[#This Row],[Sort '#]],MouseList[Sort '#],0),MATCH(TV_after_Tx[[#Headers],[Group]],MouseList[#Headers],0)),"")</f>
        <v/>
      </c>
      <c r="DW19" s="14" t="str">
        <f>IFERROR(INDEX(MouseList[],MATCH(TV_after_Tx[[#This Row],[Sort '#]],MouseList[Sort '#],0),MATCH(MouseList[[#Headers],[Mouse '#]],MouseList[#Headers],0)),"")</f>
        <v/>
      </c>
      <c r="DX19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19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19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19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19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19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19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19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19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19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19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19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19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19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19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19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19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19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19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19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19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19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19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19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19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19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19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19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19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19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19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19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19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19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19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19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19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19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19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19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19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19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19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19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19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19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20" spans="1:173">
      <c r="B20" s="14">
        <v>15</v>
      </c>
      <c r="C20" s="14">
        <f>INDEX('Data Input'!$J$1:$BF$3,2,MATCH(TEXT(TV[[#This Row],[Day '#]],0),DataInput[[#Headers],[Date of death]:[Necropsy]],0))</f>
        <v>39</v>
      </c>
      <c r="D20" s="15" t="str">
        <f>IF(INDEX(MouseList[],MATCH(D$2,MouseList[Mouse '#],0),MATCH(MouseList[[#Headers],[Exclude?]],MouseList[#Headers],0))=TRUE,"",IF(INDEX(DataInput[],D$2*3-1,MATCH(TEXT($B20,0),DataInput[#Headers],0))="","",INDEX(DataInput[],D$4*3-1,MATCH(TEXT($B20,0),DataInput[#Headers],0))*(INDEX(DataInput[],D$4*3,MATCH(TEXT($B20,0),DataInput[#Headers],0)))^2*PI()/6))</f>
        <v/>
      </c>
      <c r="E20" s="15">
        <f>IF(INDEX(MouseList[],MATCH(E$2,MouseList[Mouse '#],0),MATCH(MouseList[[#Headers],[Exclude?]],MouseList[#Headers],0))=TRUE,"",IF(INDEX(DataInput[],E$2*3-1,MATCH(TEXT($B20,0),DataInput[#Headers],0))="","",INDEX(DataInput[],E$4*3-1,MATCH(TEXT($B20,0),DataInput[#Headers],0))*(INDEX(DataInput[],E$4*3,MATCH(TEXT($B20,0),DataInput[#Headers],0)))^2*PI()/6))</f>
        <v>36.406932373155207</v>
      </c>
      <c r="F20" s="15" t="str">
        <f>IF(INDEX(MouseList[],MATCH(F$2,MouseList[Mouse '#],0),MATCH(MouseList[[#Headers],[Exclude?]],MouseList[#Headers],0))=TRUE,"",IF(INDEX(DataInput[],F$2*3-1,MATCH(TEXT($B20,0),DataInput[#Headers],0))="","",INDEX(DataInput[],F$4*3-1,MATCH(TEXT($B20,0),DataInput[#Headers],0))*(INDEX(DataInput[],F$4*3,MATCH(TEXT($B20,0),DataInput[#Headers],0)))^2*PI()/6))</f>
        <v/>
      </c>
      <c r="G20" s="15">
        <f>IF(INDEX(MouseList[],MATCH(G$2,MouseList[Mouse '#],0),MATCH(MouseList[[#Headers],[Exclude?]],MouseList[#Headers],0))=TRUE,"",IF(INDEX(DataInput[],G$2*3-1,MATCH(TEXT($B20,0),DataInput[#Headers],0))="","",INDEX(DataInput[],G$4*3-1,MATCH(TEXT($B20,0),DataInput[#Headers],0))*(INDEX(DataInput[],G$4*3,MATCH(TEXT($B20,0),DataInput[#Headers],0)))^2*PI()/6))</f>
        <v>76.197271546033548</v>
      </c>
      <c r="H20" s="15">
        <f>IF(INDEX(MouseList[],MATCH(H$2,MouseList[Mouse '#],0),MATCH(MouseList[[#Headers],[Exclude?]],MouseList[#Headers],0))=TRUE,"",IF(INDEX(DataInput[],H$2*3-1,MATCH(TEXT($B20,0),DataInput[#Headers],0))="","",INDEX(DataInput[],H$4*3-1,MATCH(TEXT($B20,0),DataInput[#Headers],0))*(INDEX(DataInput[],H$4*3,MATCH(TEXT($B20,0),DataInput[#Headers],0)))^2*PI()/6))</f>
        <v>78.392257827200808</v>
      </c>
      <c r="I20" s="15" t="str">
        <f>IF(INDEX(MouseList[],MATCH(I$2,MouseList[Mouse '#],0),MATCH(MouseList[[#Headers],[Exclude?]],MouseList[#Headers],0))=TRUE,"",IF(INDEX(DataInput[],I$2*3-1,MATCH(TEXT($B20,0),DataInput[#Headers],0))="","",INDEX(DataInput[],I$4*3-1,MATCH(TEXT($B20,0),DataInput[#Headers],0))*(INDEX(DataInput[],I$4*3,MATCH(TEXT($B20,0),DataInput[#Headers],0)))^2*PI()/6))</f>
        <v/>
      </c>
      <c r="J20" s="15">
        <f>IF(INDEX(MouseList[],MATCH(J$2,MouseList[Mouse '#],0),MATCH(MouseList[[#Headers],[Exclude?]],MouseList[#Headers],0))=TRUE,"",IF(INDEX(DataInput[],J$2*3-1,MATCH(TEXT($B20,0),DataInput[#Headers],0))="","",INDEX(DataInput[],J$4*3-1,MATCH(TEXT($B20,0),DataInput[#Headers],0))*(INDEX(DataInput[],J$4*3,MATCH(TEXT($B20,0),DataInput[#Headers],0)))^2*PI()/6))</f>
        <v>4.9889161545438698</v>
      </c>
      <c r="K20" s="15">
        <f>IF(INDEX(MouseList[],MATCH(K$2,MouseList[Mouse '#],0),MATCH(MouseList[[#Headers],[Exclude?]],MouseList[#Headers],0))=TRUE,"",IF(INDEX(DataInput[],K$2*3-1,MATCH(TEXT($B20,0),DataInput[#Headers],0))="","",INDEX(DataInput[],K$4*3-1,MATCH(TEXT($B20,0),DataInput[#Headers],0))*(INDEX(DataInput[],K$4*3,MATCH(TEXT($B20,0),DataInput[#Headers],0)))^2*PI()/6))</f>
        <v>54.69104402854861</v>
      </c>
      <c r="L20" s="15" t="str">
        <f>IF(INDEX(MouseList[],MATCH(L$2,MouseList[Mouse '#],0),MATCH(MouseList[[#Headers],[Exclude?]],MouseList[#Headers],0))=TRUE,"",IF(INDEX(DataInput[],L$2*3-1,MATCH(TEXT($B20,0),DataInput[#Headers],0))="","",INDEX(DataInput[],L$4*3-1,MATCH(TEXT($B20,0),DataInput[#Headers],0))*(INDEX(DataInput[],L$4*3,MATCH(TEXT($B20,0),DataInput[#Headers],0)))^2*PI()/6))</f>
        <v/>
      </c>
      <c r="M20" s="15" t="str">
        <f>IF(INDEX(MouseList[],MATCH(M$2,MouseList[Mouse '#],0),MATCH(MouseList[[#Headers],[Exclude?]],MouseList[#Headers],0))=TRUE,"",IF(INDEX(DataInput[],M$2*3-1,MATCH(TEXT($B20,0),DataInput[#Headers],0))="","",INDEX(DataInput[],M$4*3-1,MATCH(TEXT($B20,0),DataInput[#Headers],0))*(INDEX(DataInput[],M$4*3,MATCH(TEXT($B20,0),DataInput[#Headers],0)))^2*PI()/6))</f>
        <v/>
      </c>
      <c r="N20" s="15" t="str">
        <f>IF(INDEX(MouseList[],MATCH(N$2,MouseList[Mouse '#],0),MATCH(MouseList[[#Headers],[Exclude?]],MouseList[#Headers],0))=TRUE,"",IF(INDEX(DataInput[],N$2*3-1,MATCH(TEXT($B20,0),DataInput[#Headers],0))="","",INDEX(DataInput[],N$4*3-1,MATCH(TEXT($B20,0),DataInput[#Headers],0))*(INDEX(DataInput[],N$4*3,MATCH(TEXT($B20,0),DataInput[#Headers],0)))^2*PI()/6))</f>
        <v/>
      </c>
      <c r="O20" s="15">
        <f>IF(INDEX(MouseList[],MATCH(O$2,MouseList[Mouse '#],0),MATCH(MouseList[[#Headers],[Exclude?]],MouseList[#Headers],0))=TRUE,"",IF(INDEX(DataInput[],O$2*3-1,MATCH(TEXT($B20,0),DataInput[#Headers],0))="","",INDEX(DataInput[],O$4*3-1,MATCH(TEXT($B20,0),DataInput[#Headers],0))*(INDEX(DataInput[],O$4*3,MATCH(TEXT($B20,0),DataInput[#Headers],0)))^2*PI()/6))</f>
        <v>21.282788023183659</v>
      </c>
      <c r="P20" s="15">
        <f>IF(INDEX(MouseList[],MATCH(P$2,MouseList[Mouse '#],0),MATCH(MouseList[[#Headers],[Exclude?]],MouseList[#Headers],0))=TRUE,"",IF(INDEX(DataInput[],P$2*3-1,MATCH(TEXT($B20,0),DataInput[#Headers],0))="","",INDEX(DataInput[],P$4*3-1,MATCH(TEXT($B20,0),DataInput[#Headers],0))*(INDEX(DataInput[],P$4*3,MATCH(TEXT($B20,0),DataInput[#Headers],0)))^2*PI()/6))</f>
        <v>49.230248091064972</v>
      </c>
      <c r="Q20" s="15">
        <f>IF(INDEX(MouseList[],MATCH(Q$2,MouseList[Mouse '#],0),MATCH(MouseList[[#Headers],[Exclude?]],MouseList[#Headers],0))=TRUE,"",IF(INDEX(DataInput[],Q$2*3-1,MATCH(TEXT($B20,0),DataInput[#Headers],0))="","",INDEX(DataInput[],Q$4*3-1,MATCH(TEXT($B20,0),DataInput[#Headers],0))*(INDEX(DataInput[],Q$4*3,MATCH(TEXT($B20,0),DataInput[#Headers],0)))^2*PI()/6))</f>
        <v>42.350188977635973</v>
      </c>
      <c r="R20" s="15">
        <f>IF(INDEX(MouseList[],MATCH(R$2,MouseList[Mouse '#],0),MATCH(MouseList[[#Headers],[Exclude?]],MouseList[#Headers],0))=TRUE,"",IF(INDEX(DataInput[],R$2*3-1,MATCH(TEXT($B20,0),DataInput[#Headers],0))="","",INDEX(DataInput[],R$4*3-1,MATCH(TEXT($B20,0),DataInput[#Headers],0))*(INDEX(DataInput[],R$4*3,MATCH(TEXT($B20,0),DataInput[#Headers],0)))^2*PI()/6))</f>
        <v>56.716049203205664</v>
      </c>
      <c r="S20" s="15" t="str">
        <f>IF(INDEX(MouseList[],MATCH(S$2,MouseList[Mouse '#],0),MATCH(MouseList[[#Headers],[Exclude?]],MouseList[#Headers],0))=TRUE,"",IF(INDEX(DataInput[],S$2*3-1,MATCH(TEXT($B20,0),DataInput[#Headers],0))="","",INDEX(DataInput[],S$4*3-1,MATCH(TEXT($B20,0),DataInput[#Headers],0))*(INDEX(DataInput[],S$4*3,MATCH(TEXT($B20,0),DataInput[#Headers],0)))^2*PI()/6))</f>
        <v/>
      </c>
      <c r="T20" s="15" t="str">
        <f>IF(INDEX(MouseList[],MATCH(T$2,MouseList[Mouse '#],0),MATCH(MouseList[[#Headers],[Exclude?]],MouseList[#Headers],0))=TRUE,"",IF(INDEX(DataInput[],T$2*3-1,MATCH(TEXT($B20,0),DataInput[#Headers],0))="","",INDEX(DataInput[],T$4*3-1,MATCH(TEXT($B20,0),DataInput[#Headers],0))*(INDEX(DataInput[],T$4*3,MATCH(TEXT($B20,0),DataInput[#Headers],0)))^2*PI()/6))</f>
        <v/>
      </c>
      <c r="U20" s="15">
        <f>IF(INDEX(MouseList[],MATCH(U$2,MouseList[Mouse '#],0),MATCH(MouseList[[#Headers],[Exclude?]],MouseList[#Headers],0))=TRUE,"",IF(INDEX(DataInput[],U$2*3-1,MATCH(TEXT($B20,0),DataInput[#Headers],0))="","",INDEX(DataInput[],U$4*3-1,MATCH(TEXT($B20,0),DataInput[#Headers],0))*(INDEX(DataInput[],U$4*3,MATCH(TEXT($B20,0),DataInput[#Headers],0)))^2*PI()/6))</f>
        <v>70.825551279452199</v>
      </c>
      <c r="V20" s="15" t="str">
        <f>IF(INDEX(MouseList[],MATCH(V$2,MouseList[Mouse '#],0),MATCH(MouseList[[#Headers],[Exclude?]],MouseList[#Headers],0))=TRUE,"",IF(INDEX(DataInput[],V$2*3-1,MATCH(TEXT($B20,0),DataInput[#Headers],0))="","",INDEX(DataInput[],V$4*3-1,MATCH(TEXT($B20,0),DataInput[#Headers],0))*(INDEX(DataInput[],V$4*3,MATCH(TEXT($B20,0),DataInput[#Headers],0)))^2*PI()/6))</f>
        <v/>
      </c>
      <c r="W20" s="15">
        <f>IF(INDEX(MouseList[],MATCH(W$2,MouseList[Mouse '#],0),MATCH(MouseList[[#Headers],[Exclude?]],MouseList[#Headers],0))=TRUE,"",IF(INDEX(DataInput[],W$2*3-1,MATCH(TEXT($B20,0),DataInput[#Headers],0))="","",INDEX(DataInput[],W$4*3-1,MATCH(TEXT($B20,0),DataInput[#Headers],0))*(INDEX(DataInput[],W$4*3,MATCH(TEXT($B20,0),DataInput[#Headers],0)))^2*PI()/6))</f>
        <v>88.405820516735375</v>
      </c>
      <c r="X20" s="15">
        <f>IF(INDEX(MouseList[],MATCH(X$2,MouseList[Mouse '#],0),MATCH(MouseList[[#Headers],[Exclude?]],MouseList[#Headers],0))=TRUE,"",IF(INDEX(DataInput[],X$2*3-1,MATCH(TEXT($B20,0),DataInput[#Headers],0))="","",INDEX(DataInput[],X$4*3-1,MATCH(TEXT($B20,0),DataInput[#Headers],0))*(INDEX(DataInput[],X$4*3,MATCH(TEXT($B20,0),DataInput[#Headers],0)))^2*PI()/6))</f>
        <v>50.682840947070986</v>
      </c>
      <c r="Y20" s="15">
        <f>IF(INDEX(MouseList[],MATCH(Y$2,MouseList[Mouse '#],0),MATCH(MouseList[[#Headers],[Exclude?]],MouseList[#Headers],0))=TRUE,"",IF(INDEX(DataInput[],Y$2*3-1,MATCH(TEXT($B20,0),DataInput[#Headers],0))="","",INDEX(DataInput[],Y$4*3-1,MATCH(TEXT($B20,0),DataInput[#Headers],0))*(INDEX(DataInput[],Y$4*3,MATCH(TEXT($B20,0),DataInput[#Headers],0)))^2*PI()/6))</f>
        <v>69.848914422854023</v>
      </c>
      <c r="Z20" s="15">
        <f>IF(INDEX(MouseList[],MATCH(Z$2,MouseList[Mouse '#],0),MATCH(MouseList[[#Headers],[Exclude?]],MouseList[#Headers],0))=TRUE,"",IF(INDEX(DataInput[],Z$2*3-1,MATCH(TEXT($B20,0),DataInput[#Headers],0))="","",INDEX(DataInput[],Z$4*3-1,MATCH(TEXT($B20,0),DataInput[#Headers],0))*(INDEX(DataInput[],Z$4*3,MATCH(TEXT($B20,0),DataInput[#Headers],0)))^2*PI()/6))</f>
        <v>35.519868606296171</v>
      </c>
      <c r="AA20" s="15">
        <f>IF(INDEX(MouseList[],MATCH(AA$2,MouseList[Mouse '#],0),MATCH(MouseList[[#Headers],[Exclude?]],MouseList[#Headers],0))=TRUE,"",IF(INDEX(DataInput[],AA$2*3-1,MATCH(TEXT($B20,0),DataInput[#Headers],0))="","",INDEX(DataInput[],AA$4*3-1,MATCH(TEXT($B20,0),DataInput[#Headers],0))*(INDEX(DataInput[],AA$4*3,MATCH(TEXT($B20,0),DataInput[#Headers],0)))^2*PI()/6))</f>
        <v>52.261590739267227</v>
      </c>
      <c r="AB20" s="15">
        <f>IF(INDEX(MouseList[],MATCH(AB$2,MouseList[Mouse '#],0),MATCH(MouseList[[#Headers],[Exclude?]],MouseList[#Headers],0))=TRUE,"",IF(INDEX(DataInput[],AB$2*3-1,MATCH(TEXT($B20,0),DataInput[#Headers],0))="","",INDEX(DataInput[],AB$4*3-1,MATCH(TEXT($B20,0),DataInput[#Headers],0))*(INDEX(DataInput[],AB$4*3,MATCH(TEXT($B20,0),DataInput[#Headers],0)))^2*PI()/6))</f>
        <v>24.864336118766243</v>
      </c>
      <c r="AC20" s="15">
        <f>IF(INDEX(MouseList[],MATCH(AC$2,MouseList[Mouse '#],0),MATCH(MouseList[[#Headers],[Exclude?]],MouseList[#Headers],0))=TRUE,"",IF(INDEX(DataInput[],AC$2*3-1,MATCH(TEXT($B20,0),DataInput[#Headers],0))="","",INDEX(DataInput[],AC$4*3-1,MATCH(TEXT($B20,0),DataInput[#Headers],0))*(INDEX(DataInput[],AC$4*3,MATCH(TEXT($B20,0),DataInput[#Headers],0)))^2*PI()/6))</f>
        <v>50.836027099255119</v>
      </c>
      <c r="AD20" s="15">
        <f>IF(INDEX(MouseList[],MATCH(AD$2,MouseList[Mouse '#],0),MATCH(MouseList[[#Headers],[Exclude?]],MouseList[#Headers],0))=TRUE,"",IF(INDEX(DataInput[],AD$2*3-1,MATCH(TEXT($B20,0),DataInput[#Headers],0))="","",INDEX(DataInput[],AD$4*3-1,MATCH(TEXT($B20,0),DataInput[#Headers],0))*(INDEX(DataInput[],AD$4*3,MATCH(TEXT($B20,0),DataInput[#Headers],0)))^2*PI()/6))</f>
        <v>16.365537880253477</v>
      </c>
      <c r="AE20" s="15" t="str">
        <f>IF(INDEX(MouseList[],MATCH(AE$2,MouseList[Mouse '#],0),MATCH(MouseList[[#Headers],[Exclude?]],MouseList[#Headers],0))=TRUE,"",IF(INDEX(DataInput[],AE$2*3-1,MATCH(TEXT($B20,0),DataInput[#Headers],0))="","",INDEX(DataInput[],AE$4*3-1,MATCH(TEXT($B20,0),DataInput[#Headers],0))*(INDEX(DataInput[],AE$4*3,MATCH(TEXT($B20,0),DataInput[#Headers],0)))^2*PI()/6))</f>
        <v/>
      </c>
      <c r="AF20" s="15">
        <f>IF(INDEX(MouseList[],MATCH(AF$2,MouseList[Mouse '#],0),MATCH(MouseList[[#Headers],[Exclude?]],MouseList[#Headers],0))=TRUE,"",IF(INDEX(DataInput[],AF$2*3-1,MATCH(TEXT($B20,0),DataInput[#Headers],0))="","",INDEX(DataInput[],AF$4*3-1,MATCH(TEXT($B20,0),DataInput[#Headers],0))*(INDEX(DataInput[],AF$4*3,MATCH(TEXT($B20,0),DataInput[#Headers],0)))^2*PI()/6))</f>
        <v>17.20944663602771</v>
      </c>
      <c r="AG20" s="15">
        <f>IF(INDEX(MouseList[],MATCH(AG$2,MouseList[Mouse '#],0),MATCH(MouseList[[#Headers],[Exclude?]],MouseList[#Headers],0))=TRUE,"",IF(INDEX(DataInput[],AG$2*3-1,MATCH(TEXT($B20,0),DataInput[#Headers],0))="","",INDEX(DataInput[],AG$4*3-1,MATCH(TEXT($B20,0),DataInput[#Headers],0))*(INDEX(DataInput[],AG$4*3,MATCH(TEXT($B20,0),DataInput[#Headers],0)))^2*PI()/6))</f>
        <v>5.9867697571280827</v>
      </c>
      <c r="AH20" s="15">
        <f>IF(INDEX(MouseList[],MATCH(AH$2,MouseList[Mouse '#],0),MATCH(MouseList[[#Headers],[Exclude?]],MouseList[#Headers],0))=TRUE,"",IF(INDEX(DataInput[],AH$2*3-1,MATCH(TEXT($B20,0),DataInput[#Headers],0))="","",INDEX(DataInput[],AH$4*3-1,MATCH(TEXT($B20,0),DataInput[#Headers],0))*(INDEX(DataInput[],AH$4*3,MATCH(TEXT($B20,0),DataInput[#Headers],0)))^2*PI()/6))</f>
        <v>15.031559520075161</v>
      </c>
      <c r="AI20" s="15">
        <f>IF(INDEX(MouseList[],MATCH(AI$2,MouseList[Mouse '#],0),MATCH(MouseList[[#Headers],[Exclude?]],MouseList[#Headers],0))=TRUE,"",IF(INDEX(DataInput[],AI$2*3-1,MATCH(TEXT($B20,0),DataInput[#Headers],0))="","",INDEX(DataInput[],AI$4*3-1,MATCH(TEXT($B20,0),DataInput[#Headers],0))*(INDEX(DataInput[],AI$4*3,MATCH(TEXT($B20,0),DataInput[#Headers],0)))^2*PI()/6))</f>
        <v>12.866348730479844</v>
      </c>
      <c r="AJ20" s="15" t="str">
        <f>IF(INDEX(MouseList[],MATCH(AJ$2,MouseList[Mouse '#],0),MATCH(MouseList[[#Headers],[Exclude?]],MouseList[#Headers],0))=TRUE,"",IF(INDEX(DataInput[],AJ$2*3-1,MATCH(TEXT($B20,0),DataInput[#Headers],0))="","",INDEX(DataInput[],AJ$4*3-1,MATCH(TEXT($B20,0),DataInput[#Headers],0))*(INDEX(DataInput[],AJ$4*3,MATCH(TEXT($B20,0),DataInput[#Headers],0)))^2*PI()/6))</f>
        <v/>
      </c>
      <c r="AK20" s="15">
        <f>IF(INDEX(MouseList[],MATCH(AK$2,MouseList[Mouse '#],0),MATCH(MouseList[[#Headers],[Exclude?]],MouseList[#Headers],0))=TRUE,"",IF(INDEX(DataInput[],AK$2*3-1,MATCH(TEXT($B20,0),DataInput[#Headers],0))="","",INDEX(DataInput[],AK$4*3-1,MATCH(TEXT($B20,0),DataInput[#Headers],0))*(INDEX(DataInput[],AK$4*3,MATCH(TEXT($B20,0),DataInput[#Headers],0)))^2*PI()/6))</f>
        <v>41.52157925448595</v>
      </c>
      <c r="AL20" s="15">
        <f>IF(INDEX(MouseList[],MATCH(AL$2,MouseList[Mouse '#],0),MATCH(MouseList[[#Headers],[Exclude?]],MouseList[#Headers],0))=TRUE,"",IF(INDEX(DataInput[],AL$2*3-1,MATCH(TEXT($B20,0),DataInput[#Headers],0))="","",INDEX(DataInput[],AL$4*3-1,MATCH(TEXT($B20,0),DataInput[#Headers],0))*(INDEX(DataInput[],AL$4*3,MATCH(TEXT($B20,0),DataInput[#Headers],0)))^2*PI()/6))</f>
        <v>18.66791950628371</v>
      </c>
      <c r="AM20" s="15">
        <f>IF(INDEX(MouseList[],MATCH(AM$2,MouseList[Mouse '#],0),MATCH(MouseList[[#Headers],[Exclude?]],MouseList[#Headers],0))=TRUE,"",IF(INDEX(DataInput[],AM$2*3-1,MATCH(TEXT($B20,0),DataInput[#Headers],0))="","",INDEX(DataInput[],AM$4*3-1,MATCH(TEXT($B20,0),DataInput[#Headers],0))*(INDEX(DataInput[],AM$4*3,MATCH(TEXT($B20,0),DataInput[#Headers],0)))^2*PI()/6))</f>
        <v>63.983547848632497</v>
      </c>
      <c r="AN20" s="15">
        <f>IF(INDEX(MouseList[],MATCH(AN$2,MouseList[Mouse '#],0),MATCH(MouseList[[#Headers],[Exclude?]],MouseList[#Headers],0))=TRUE,"",IF(INDEX(DataInput[],AN$2*3-1,MATCH(TEXT($B20,0),DataInput[#Headers],0))="","",INDEX(DataInput[],AN$4*3-1,MATCH(TEXT($B20,0),DataInput[#Headers],0))*(INDEX(DataInput[],AN$4*3,MATCH(TEXT($B20,0),DataInput[#Headers],0)))^2*PI()/6))</f>
        <v>84.045880532971623</v>
      </c>
      <c r="AO20" s="15" t="str">
        <f>IF(INDEX(MouseList[],MATCH(AO$2,MouseList[Mouse '#],0),MATCH(MouseList[[#Headers],[Exclude?]],MouseList[#Headers],0))=TRUE,"",IF(INDEX(DataInput[],AO$2*3-1,MATCH(TEXT($B20,0),DataInput[#Headers],0))="","",INDEX(DataInput[],AO$4*3-1,MATCH(TEXT($B20,0),DataInput[#Headers],0))*(INDEX(DataInput[],AO$4*3,MATCH(TEXT($B20,0),DataInput[#Headers],0)))^2*PI()/6))</f>
        <v/>
      </c>
      <c r="AP20" s="15">
        <f>IF(INDEX(MouseList[],MATCH(AP$2,MouseList[Mouse '#],0),MATCH(MouseList[[#Headers],[Exclude?]],MouseList[#Headers],0))=TRUE,"",IF(INDEX(DataInput[],AP$2*3-1,MATCH(TEXT($B20,0),DataInput[#Headers],0))="","",INDEX(DataInput[],AP$4*3-1,MATCH(TEXT($B20,0),DataInput[#Headers],0))*(INDEX(DataInput[],AP$4*3,MATCH(TEXT($B20,0),DataInput[#Headers],0)))^2*PI()/6))</f>
        <v>60.918294325728603</v>
      </c>
      <c r="AQ20" s="15">
        <f>IF(INDEX(MouseList[],MATCH(AQ$2,MouseList[Mouse '#],0),MATCH(MouseList[[#Headers],[Exclude?]],MouseList[#Headers],0))=TRUE,"",IF(INDEX(DataInput[],AQ$2*3-1,MATCH(TEXT($B20,0),DataInput[#Headers],0))="","",INDEX(DataInput[],AQ$4*3-1,MATCH(TEXT($B20,0),DataInput[#Headers],0))*(INDEX(DataInput[],AQ$4*3,MATCH(TEXT($B20,0),DataInput[#Headers],0)))^2*PI()/6))</f>
        <v>66.430434359147426</v>
      </c>
      <c r="AR20" s="15">
        <f>IF(INDEX(MouseList[],MATCH(AR$2,MouseList[Mouse '#],0),MATCH(MouseList[[#Headers],[Exclude?]],MouseList[#Headers],0))=TRUE,"",IF(INDEX(DataInput[],AR$2*3-1,MATCH(TEXT($B20,0),DataInput[#Headers],0))="","",INDEX(DataInput[],AR$4*3-1,MATCH(TEXT($B20,0),DataInput[#Headers],0))*(INDEX(DataInput[],AR$4*3,MATCH(TEXT($B20,0),DataInput[#Headers],0)))^2*PI()/6))</f>
        <v>56.795540398520671</v>
      </c>
      <c r="AS20" s="15" t="str">
        <f>IF(INDEX(MouseList[],MATCH(AS$2,MouseList[Mouse '#],0),MATCH(MouseList[[#Headers],[Exclude?]],MouseList[#Headers],0))=TRUE,"",IF(INDEX(DataInput[],AS$2*3-1,MATCH(TEXT($B20,0),DataInput[#Headers],0))="","",INDEX(DataInput[],AS$4*3-1,MATCH(TEXT($B20,0),DataInput[#Headers],0))*(INDEX(DataInput[],AS$4*3,MATCH(TEXT($B20,0),DataInput[#Headers],0)))^2*PI()/6))</f>
        <v/>
      </c>
      <c r="AT20" s="15" t="str">
        <f>IF(INDEX(MouseList[],MATCH(AT$2,MouseList[Mouse '#],0),MATCH(MouseList[[#Headers],[Exclude?]],MouseList[#Headers],0))=TRUE,"",IF(INDEX(DataInput[],AT$2*3-1,MATCH(TEXT($B20,0),DataInput[#Headers],0))="","",INDEX(DataInput[],AT$4*3-1,MATCH(TEXT($B20,0),DataInput[#Headers],0))*(INDEX(DataInput[],AT$4*3,MATCH(TEXT($B20,0),DataInput[#Headers],0)))^2*PI()/6))</f>
        <v/>
      </c>
      <c r="AU20" s="15">
        <f>IF(INDEX(MouseList[],MATCH(AU$2,MouseList[Mouse '#],0),MATCH(MouseList[[#Headers],[Exclude?]],MouseList[#Headers],0))=TRUE,"",IF(INDEX(DataInput[],AU$2*3-1,MATCH(TEXT($B20,0),DataInput[#Headers],0))="","",INDEX(DataInput[],AU$4*3-1,MATCH(TEXT($B20,0),DataInput[#Headers],0))*(INDEX(DataInput[],AU$4*3,MATCH(TEXT($B20,0),DataInput[#Headers],0)))^2*PI()/6))</f>
        <v>55.015327599832581</v>
      </c>
      <c r="AV20" s="15">
        <f>IF(INDEX(MouseList[],MATCH(AV$2,MouseList[Mouse '#],0),MATCH(MouseList[[#Headers],[Exclude?]],MouseList[#Headers],0))=TRUE,"",IF(INDEX(DataInput[],AV$2*3-1,MATCH(TEXT($B20,0),DataInput[#Headers],0))="","",INDEX(DataInput[],AV$4*3-1,MATCH(TEXT($B20,0),DataInput[#Headers],0))*(INDEX(DataInput[],AV$4*3,MATCH(TEXT($B20,0),DataInput[#Headers],0)))^2*PI()/6))</f>
        <v>80.311997133215257</v>
      </c>
      <c r="AW20" s="15">
        <f>IF(INDEX(MouseList[],MATCH(AW$2,MouseList[Mouse '#],0),MATCH(MouseList[[#Headers],[Exclude?]],MouseList[#Headers],0))=TRUE,"",IF(INDEX(DataInput[],AW$2*3-1,MATCH(TEXT($B20,0),DataInput[#Headers],0))="","",INDEX(DataInput[],AW$4*3-1,MATCH(TEXT($B20,0),DataInput[#Headers],0))*(INDEX(DataInput[],AW$4*3,MATCH(TEXT($B20,0),DataInput[#Headers],0)))^2*PI()/6))</f>
        <v>24.504789217143308</v>
      </c>
      <c r="AX20" s="15" t="str">
        <f>IF(INDEX(MouseList[],MATCH(AX$2,MouseList[Mouse '#],0),MATCH(MouseList[[#Headers],[Exclude?]],MouseList[#Headers],0))=TRUE,"",IF(INDEX(DataInput[],AX$2*3-1,MATCH(TEXT($B20,0),DataInput[#Headers],0))="","",INDEX(DataInput[],AX$4*3-1,MATCH(TEXT($B20,0),DataInput[#Headers],0))*(INDEX(DataInput[],AX$4*3,MATCH(TEXT($B20,0),DataInput[#Headers],0)))^2*PI()/6))</f>
        <v/>
      </c>
      <c r="AY20" s="15" t="str">
        <f>IF(INDEX(MouseList[],MATCH(AY$2,MouseList[Mouse '#],0),MATCH(MouseList[[#Headers],[Exclude?]],MouseList[#Headers],0))=TRUE,"",IF(INDEX(DataInput[],AY$2*3-1,MATCH(TEXT($B20,0),DataInput[#Headers],0))="","",INDEX(DataInput[],AY$4*3-1,MATCH(TEXT($B20,0),DataInput[#Headers],0))*(INDEX(DataInput[],AY$4*3,MATCH(TEXT($B20,0),DataInput[#Headers],0)))^2*PI()/6))</f>
        <v/>
      </c>
      <c r="AZ20" s="15">
        <f>IF(INDEX(MouseList[],MATCH(AZ$2,MouseList[Mouse '#],0),MATCH(MouseList[[#Headers],[Exclude?]],MouseList[#Headers],0))=TRUE,"",IF(INDEX(DataInput[],AZ$2*3-1,MATCH(TEXT($B20,0),DataInput[#Headers],0))="","",INDEX(DataInput[],AZ$4*3-1,MATCH(TEXT($B20,0),DataInput[#Headers],0))*(INDEX(DataInput[],AZ$4*3,MATCH(TEXT($B20,0),DataInput[#Headers],0)))^2*PI()/6))</f>
        <v>53.91864211036031</v>
      </c>
      <c r="BA20" s="15">
        <f>IF(INDEX(MouseList[],MATCH(BA$2,MouseList[Mouse '#],0),MATCH(MouseList[[#Headers],[Exclude?]],MouseList[#Headers],0))=TRUE,"",IF(INDEX(DataInput[],BA$2*3-1,MATCH(TEXT($B20,0),DataInput[#Headers],0))="","",INDEX(DataInput[],BA$4*3-1,MATCH(TEXT($B20,0),DataInput[#Headers],0))*(INDEX(DataInput[],BA$4*3,MATCH(TEXT($B20,0),DataInput[#Headers],0)))^2*PI()/6))</f>
        <v>80.431375559656544</v>
      </c>
      <c r="BB20" s="15">
        <f>IF(INDEX(MouseList[],MATCH(BB$2,MouseList[Mouse '#],0),MATCH(MouseList[[#Headers],[Exclude?]],MouseList[#Headers],0))=TRUE,"",IF(INDEX(DataInput[],BB$2*3-1,MATCH(TEXT($B20,0),DataInput[#Headers],0))="","",INDEX(DataInput[],BB$4*3-1,MATCH(TEXT($B20,0),DataInput[#Headers],0))*(INDEX(DataInput[],BB$4*3,MATCH(TEXT($B20,0),DataInput[#Headers],0)))^2*PI()/6))</f>
        <v>14.035570452730854</v>
      </c>
      <c r="BC20" s="15" t="str">
        <f>IF(INDEX(MouseList[],MATCH(BC$2,MouseList[Mouse '#],0),MATCH(MouseList[[#Headers],[Exclude?]],MouseList[#Headers],0))=TRUE,"",IF(INDEX(DataInput[],BC$2*3-1,MATCH(TEXT($B20,0),DataInput[#Headers],0))="","",INDEX(DataInput[],BC$4*3-1,MATCH(TEXT($B20,0),DataInput[#Headers],0))*(INDEX(DataInput[],BC$4*3,MATCH(TEXT($B20,0),DataInput[#Headers],0)))^2*PI()/6))</f>
        <v/>
      </c>
      <c r="BD20" s="15">
        <f>IF(INDEX(MouseList[],MATCH(BD$2,MouseList[Mouse '#],0),MATCH(MouseList[[#Headers],[Exclude?]],MouseList[#Headers],0))=TRUE,"",IF(INDEX(DataInput[],BD$2*3-1,MATCH(TEXT($B20,0),DataInput[#Headers],0))="","",INDEX(DataInput[],BD$4*3-1,MATCH(TEXT($B20,0),DataInput[#Headers],0))*(INDEX(DataInput[],BD$4*3,MATCH(TEXT($B20,0),DataInput[#Headers],0)))^2*PI()/6))</f>
        <v>57.428871340317421</v>
      </c>
      <c r="BE20" s="15">
        <f>IF(INDEX(MouseList[],MATCH(BE$2,MouseList[Mouse '#],0),MATCH(MouseList[[#Headers],[Exclude?]],MouseList[#Headers],0))=TRUE,"",IF(INDEX(DataInput[],BE$2*3-1,MATCH(TEXT($B20,0),DataInput[#Headers],0))="","",INDEX(DataInput[],BE$4*3-1,MATCH(TEXT($B20,0),DataInput[#Headers],0))*(INDEX(DataInput[],BE$4*3,MATCH(TEXT($B20,0),DataInput[#Headers],0)))^2*PI()/6))</f>
        <v>22.174330130370393</v>
      </c>
      <c r="BF20" s="15">
        <f>IF(INDEX(MouseList[],MATCH(BF$2,MouseList[Mouse '#],0),MATCH(MouseList[[#Headers],[Exclude?]],MouseList[#Headers],0))=TRUE,"",IF(INDEX(DataInput[],BF$2*3-1,MATCH(TEXT($B20,0),DataInput[#Headers],0))="","",INDEX(DataInput[],BF$4*3-1,MATCH(TEXT($B20,0),DataInput[#Headers],0))*(INDEX(DataInput[],BF$4*3,MATCH(TEXT($B20,0),DataInput[#Headers],0)))^2*PI()/6))</f>
        <v>40.104200510534007</v>
      </c>
      <c r="BG20" s="15">
        <f>IF(INDEX(MouseList[],MATCH(BG$2,MouseList[Mouse '#],0),MATCH(MouseList[[#Headers],[Exclude?]],MouseList[#Headers],0))=TRUE,"",IF(INDEX(DataInput[],BG$2*3-1,MATCH(TEXT($B20,0),DataInput[#Headers],0))="","",INDEX(DataInput[],BG$4*3-1,MATCH(TEXT($B20,0),DataInput[#Headers],0))*(INDEX(DataInput[],BG$4*3,MATCH(TEXT($B20,0),DataInput[#Headers],0)))^2*PI()/6))</f>
        <v>62.603145126614521</v>
      </c>
      <c r="BH20" s="15" t="str">
        <f>IF(INDEX(MouseList[],MATCH(BH$2,MouseList[Mouse '#],0),MATCH(MouseList[[#Headers],[Exclude?]],MouseList[#Headers],0))=TRUE,"",IF(INDEX(DataInput[],BH$2*3-1,MATCH(TEXT($B20,0),DataInput[#Headers],0))="","",INDEX(DataInput[],BH$4*3-1,MATCH(TEXT($B20,0),DataInput[#Headers],0))*(INDEX(DataInput[],BH$4*3,MATCH(TEXT($B20,0),DataInput[#Headers],0)))^2*PI()/6))</f>
        <v/>
      </c>
      <c r="BI20" s="15">
        <f>IF(INDEX(MouseList[],MATCH(BI$2,MouseList[Mouse '#],0),MATCH(MouseList[[#Headers],[Exclude?]],MouseList[#Headers],0))=TRUE,"",IF(INDEX(DataInput[],BI$2*3-1,MATCH(TEXT($B20,0),DataInput[#Headers],0))="","",INDEX(DataInput[],BI$4*3-1,MATCH(TEXT($B20,0),DataInput[#Headers],0))*(INDEX(DataInput[],BI$4*3,MATCH(TEXT($B20,0),DataInput[#Headers],0)))^2*PI()/6))</f>
        <v>83.674253160398095</v>
      </c>
      <c r="BJ20" s="15" t="str">
        <f>IF(INDEX(MouseList[],MATCH(BJ$2,MouseList[Mouse '#],0),MATCH(MouseList[[#Headers],[Exclude?]],MouseList[#Headers],0))=TRUE,"",IF(INDEX(DataInput[],BJ$2*3-1,MATCH(TEXT($B20,0),DataInput[#Headers],0))="","",INDEX(DataInput[],BJ$4*3-1,MATCH(TEXT($B20,0),DataInput[#Headers],0))*(INDEX(DataInput[],BJ$4*3,MATCH(TEXT($B20,0),DataInput[#Headers],0)))^2*PI()/6))</f>
        <v/>
      </c>
      <c r="BK20" s="15">
        <f>IF(INDEX(MouseList[],MATCH(BK$2,MouseList[Mouse '#],0),MATCH(MouseList[[#Headers],[Exclude?]],MouseList[#Headers],0))=TRUE,"",IF(INDEX(DataInput[],BK$2*3-1,MATCH(TEXT($B20,0),DataInput[#Headers],0))="","",INDEX(DataInput[],BK$4*3-1,MATCH(TEXT($B20,0),DataInput[#Headers],0))*(INDEX(DataInput[],BK$4*3,MATCH(TEXT($B20,0),DataInput[#Headers],0)))^2*PI()/6))</f>
        <v>26.112643247281174</v>
      </c>
      <c r="BL20" s="15" t="e">
        <f>IF(INDEX(MouseList[],MATCH(BL$2,MouseList[Mouse '#],0),MATCH(MouseList[[#Headers],[Exclude?]],MouseList[#Headers],0))=TRUE,"",IF(INDEX(DataInput[],BL$2*3-1,MATCH(TEXT($B20,0),DataInput[#Headers],0))="","",INDEX(DataInput[],BL$4*3-1,MATCH(TEXT($B20,0),DataInput[#Headers],0))*(INDEX(DataInput[],BL$4*3,MATCH(TEXT($B20,0),DataInput[#Headers],0)))^2*PI()/6))</f>
        <v>#N/A</v>
      </c>
      <c r="BM20" s="15" t="e">
        <f>IF(INDEX(MouseList[],MATCH(BM$2,MouseList[Mouse '#],0),MATCH(MouseList[[#Headers],[Exclude?]],MouseList[#Headers],0))=TRUE,"",IF(INDEX(DataInput[],BM$2*3-1,MATCH(TEXT($B20,0),DataInput[#Headers],0))="","",INDEX(DataInput[],BM$4*3-1,MATCH(TEXT($B20,0),DataInput[#Headers],0))*(INDEX(DataInput[],BM$4*3,MATCH(TEXT($B20,0),DataInput[#Headers],0)))^2*PI()/6))</f>
        <v>#N/A</v>
      </c>
      <c r="BN20" s="15" t="e">
        <f>IF(INDEX(MouseList[],MATCH(BN$2,MouseList[Mouse '#],0),MATCH(MouseList[[#Headers],[Exclude?]],MouseList[#Headers],0))=TRUE,"",IF(INDEX(DataInput[],BN$2*3-1,MATCH(TEXT($B20,0),DataInput[#Headers],0))="","",INDEX(DataInput[],BN$4*3-1,MATCH(TEXT($B20,0),DataInput[#Headers],0))*(INDEX(DataInput[],BN$4*3,MATCH(TEXT($B20,0),DataInput[#Headers],0)))^2*PI()/6))</f>
        <v>#N/A</v>
      </c>
      <c r="BO20" s="15" t="e">
        <f>IF(INDEX(MouseList[],MATCH(BO$2,MouseList[Mouse '#],0),MATCH(MouseList[[#Headers],[Exclude?]],MouseList[#Headers],0))=TRUE,"",IF(INDEX(DataInput[],BO$2*3-1,MATCH(TEXT($B20,0),DataInput[#Headers],0))="","",INDEX(DataInput[],BO$4*3-1,MATCH(TEXT($B20,0),DataInput[#Headers],0))*(INDEX(DataInput[],BO$4*3,MATCH(TEXT($B20,0),DataInput[#Headers],0)))^2*PI()/6))</f>
        <v>#N/A</v>
      </c>
      <c r="BP20" s="15" t="e">
        <f>IF(INDEX(MouseList[],MATCH(BP$2,MouseList[Mouse '#],0),MATCH(MouseList[[#Headers],[Exclude?]],MouseList[#Headers],0))=TRUE,"",IF(INDEX(DataInput[],BP$2*3-1,MATCH(TEXT($B20,0),DataInput[#Headers],0))="","",INDEX(DataInput[],BP$4*3-1,MATCH(TEXT($B20,0),DataInput[#Headers],0))*(INDEX(DataInput[],BP$4*3,MATCH(TEXT($B20,0),DataInput[#Headers],0)))^2*PI()/6))</f>
        <v>#N/A</v>
      </c>
      <c r="BQ20" s="15" t="e">
        <f>IF(INDEX(MouseList[],MATCH(BQ$2,MouseList[Mouse '#],0),MATCH(MouseList[[#Headers],[Exclude?]],MouseList[#Headers],0))=TRUE,"",IF(INDEX(DataInput[],BQ$2*3-1,MATCH(TEXT($B20,0),DataInput[#Headers],0))="","",INDEX(DataInput[],BQ$4*3-1,MATCH(TEXT($B20,0),DataInput[#Headers],0))*(INDEX(DataInput[],BQ$4*3,MATCH(TEXT($B20,0),DataInput[#Headers],0)))^2*PI()/6))</f>
        <v>#N/A</v>
      </c>
      <c r="BR20" s="15" t="e">
        <f>IF(INDEX(MouseList[],MATCH(BR$2,MouseList[Mouse '#],0),MATCH(MouseList[[#Headers],[Exclude?]],MouseList[#Headers],0))=TRUE,"",IF(INDEX(DataInput[],BR$2*3-1,MATCH(TEXT($B20,0),DataInput[#Headers],0))="","",INDEX(DataInput[],BR$4*3-1,MATCH(TEXT($B20,0),DataInput[#Headers],0))*(INDEX(DataInput[],BR$4*3,MATCH(TEXT($B20,0),DataInput[#Headers],0)))^2*PI()/6))</f>
        <v>#N/A</v>
      </c>
      <c r="BS20" s="15" t="e">
        <f>IF(INDEX(MouseList[],MATCH(BS$2,MouseList[Mouse '#],0),MATCH(MouseList[[#Headers],[Exclude?]],MouseList[#Headers],0))=TRUE,"",IF(INDEX(DataInput[],BS$2*3-1,MATCH(TEXT($B20,0),DataInput[#Headers],0))="","",INDEX(DataInput[],BS$4*3-1,MATCH(TEXT($B20,0),DataInput[#Headers],0))*(INDEX(DataInput[],BS$4*3,MATCH(TEXT($B20,0),DataInput[#Headers],0)))^2*PI()/6))</f>
        <v>#N/A</v>
      </c>
      <c r="BT20" s="15" t="e">
        <f>IF(INDEX(MouseList[],MATCH(BT$2,MouseList[Mouse '#],0),MATCH(MouseList[[#Headers],[Exclude?]],MouseList[#Headers],0))=TRUE,"",IF(INDEX(DataInput[],BT$2*3-1,MATCH(TEXT($B20,0),DataInput[#Headers],0))="","",INDEX(DataInput[],BT$4*3-1,MATCH(TEXT($B20,0),DataInput[#Headers],0))*(INDEX(DataInput[],BT$4*3,MATCH(TEXT($B20,0),DataInput[#Headers],0)))^2*PI()/6))</f>
        <v>#N/A</v>
      </c>
      <c r="BU20" s="15" t="e">
        <f>IF(INDEX(MouseList[],MATCH(BU$2,MouseList[Mouse '#],0),MATCH(MouseList[[#Headers],[Exclude?]],MouseList[#Headers],0))=TRUE,"",IF(INDEX(DataInput[],BU$2*3-1,MATCH(TEXT($B20,0),DataInput[#Headers],0))="","",INDEX(DataInput[],BU$4*3-1,MATCH(TEXT($B20,0),DataInput[#Headers],0))*(INDEX(DataInput[],BU$4*3,MATCH(TEXT($B20,0),DataInput[#Headers],0)))^2*PI()/6))</f>
        <v>#N/A</v>
      </c>
      <c r="BV20" s="15" t="e">
        <f>IF(INDEX(MouseList[],MATCH(BV$2,MouseList[Mouse '#],0),MATCH(MouseList[[#Headers],[Exclude?]],MouseList[#Headers],0))=TRUE,"",IF(INDEX(DataInput[],BV$2*3-1,MATCH(TEXT($B20,0),DataInput[#Headers],0))="","",INDEX(DataInput[],BV$4*3-1,MATCH(TEXT($B20,0),DataInput[#Headers],0))*(INDEX(DataInput[],BV$4*3,MATCH(TEXT($B20,0),DataInput[#Headers],0)))^2*PI()/6))</f>
        <v>#N/A</v>
      </c>
      <c r="BW20" s="15" t="e">
        <f>IF(INDEX(MouseList[],MATCH(BW$2,MouseList[Mouse '#],0),MATCH(MouseList[[#Headers],[Exclude?]],MouseList[#Headers],0))=TRUE,"",IF(INDEX(DataInput[],BW$2*3-1,MATCH(TEXT($B20,0),DataInput[#Headers],0))="","",INDEX(DataInput[],BW$4*3-1,MATCH(TEXT($B20,0),DataInput[#Headers],0))*(INDEX(DataInput[],BW$4*3,MATCH(TEXT($B20,0),DataInput[#Headers],0)))^2*PI()/6))</f>
        <v>#N/A</v>
      </c>
      <c r="BX20" s="15" t="e">
        <f>IF(INDEX(MouseList[],MATCH(BX$2,MouseList[Mouse '#],0),MATCH(MouseList[[#Headers],[Exclude?]],MouseList[#Headers],0))=TRUE,"",IF(INDEX(DataInput[],BX$2*3-1,MATCH(TEXT($B20,0),DataInput[#Headers],0))="","",INDEX(DataInput[],BX$4*3-1,MATCH(TEXT($B20,0),DataInput[#Headers],0))*(INDEX(DataInput[],BX$4*3,MATCH(TEXT($B20,0),DataInput[#Headers],0)))^2*PI()/6))</f>
        <v>#N/A</v>
      </c>
      <c r="BY20" s="15" t="e">
        <f>IF(INDEX(MouseList[],MATCH(BY$2,MouseList[Mouse '#],0),MATCH(MouseList[[#Headers],[Exclude?]],MouseList[#Headers],0))=TRUE,"",IF(INDEX(DataInput[],BY$2*3-1,MATCH(TEXT($B20,0),DataInput[#Headers],0))="","",INDEX(DataInput[],BY$4*3-1,MATCH(TEXT($B20,0),DataInput[#Headers],0))*(INDEX(DataInput[],BY$4*3,MATCH(TEXT($B20,0),DataInput[#Headers],0)))^2*PI()/6))</f>
        <v>#N/A</v>
      </c>
      <c r="BZ20" s="15" t="e">
        <f>IF(INDEX(MouseList[],MATCH(BZ$2,MouseList[Mouse '#],0),MATCH(MouseList[[#Headers],[Exclude?]],MouseList[#Headers],0))=TRUE,"",IF(INDEX(DataInput[],BZ$2*3-1,MATCH(TEXT($B20,0),DataInput[#Headers],0))="","",INDEX(DataInput[],BZ$4*3-1,MATCH(TEXT($B20,0),DataInput[#Headers],0))*(INDEX(DataInput[],BZ$4*3,MATCH(TEXT($B20,0),DataInput[#Headers],0)))^2*PI()/6))</f>
        <v>#N/A</v>
      </c>
      <c r="CA20" s="15" t="e">
        <f>IF(INDEX(MouseList[],MATCH(CA$2,MouseList[Mouse '#],0),MATCH(MouseList[[#Headers],[Exclude?]],MouseList[#Headers],0))=TRUE,"",IF(INDEX(DataInput[],CA$2*3-1,MATCH(TEXT($B20,0),DataInput[#Headers],0))="","",INDEX(DataInput[],CA$4*3-1,MATCH(TEXT($B20,0),DataInput[#Headers],0))*(INDEX(DataInput[],CA$4*3,MATCH(TEXT($B20,0),DataInput[#Headers],0)))^2*PI()/6))</f>
        <v>#N/A</v>
      </c>
      <c r="CB20" s="15" t="e">
        <f>IF(INDEX(MouseList[],MATCH(CB$2,MouseList[Mouse '#],0),MATCH(MouseList[[#Headers],[Exclude?]],MouseList[#Headers],0))=TRUE,"",IF(INDEX(DataInput[],CB$2*3-1,MATCH(TEXT($B20,0),DataInput[#Headers],0))="","",INDEX(DataInput[],CB$4*3-1,MATCH(TEXT($B20,0),DataInput[#Headers],0))*(INDEX(DataInput[],CB$4*3,MATCH(TEXT($B20,0),DataInput[#Headers],0)))^2*PI()/6))</f>
        <v>#N/A</v>
      </c>
      <c r="CC20" s="15" t="e">
        <f>IF(INDEX(MouseList[],MATCH(CC$2,MouseList[Mouse '#],0),MATCH(MouseList[[#Headers],[Exclude?]],MouseList[#Headers],0))=TRUE,"",IF(INDEX(DataInput[],CC$2*3-1,MATCH(TEXT($B20,0),DataInput[#Headers],0))="","",INDEX(DataInput[],CC$4*3-1,MATCH(TEXT($B20,0),DataInput[#Headers],0))*(INDEX(DataInput[],CC$4*3,MATCH(TEXT($B20,0),DataInput[#Headers],0)))^2*PI()/6))</f>
        <v>#N/A</v>
      </c>
      <c r="CD20" s="15" t="e">
        <f>IF(INDEX(MouseList[],MATCH(CD$2,MouseList[Mouse '#],0),MATCH(MouseList[[#Headers],[Exclude?]],MouseList[#Headers],0))=TRUE,"",IF(INDEX(DataInput[],CD$2*3-1,MATCH(TEXT($B20,0),DataInput[#Headers],0))="","",INDEX(DataInput[],CD$4*3-1,MATCH(TEXT($B20,0),DataInput[#Headers],0))*(INDEX(DataInput[],CD$4*3,MATCH(TEXT($B20,0),DataInput[#Headers],0)))^2*PI()/6))</f>
        <v>#N/A</v>
      </c>
      <c r="CE20" s="15" t="e">
        <f>IF(INDEX(MouseList[],MATCH(CE$2,MouseList[Mouse '#],0),MATCH(MouseList[[#Headers],[Exclude?]],MouseList[#Headers],0))=TRUE,"",IF(INDEX(DataInput[],CE$2*3-1,MATCH(TEXT($B20,0),DataInput[#Headers],0))="","",INDEX(DataInput[],CE$4*3-1,MATCH(TEXT($B20,0),DataInput[#Headers],0))*(INDEX(DataInput[],CE$4*3,MATCH(TEXT($B20,0),DataInput[#Headers],0)))^2*PI()/6))</f>
        <v>#N/A</v>
      </c>
      <c r="CF20" s="15" t="e">
        <f>IF(INDEX(MouseList[],MATCH(CF$2,MouseList[Mouse '#],0),MATCH(MouseList[[#Headers],[Exclude?]],MouseList[#Headers],0))=TRUE,"",IF(INDEX(DataInput[],CF$2*3-1,MATCH(TEXT($B20,0),DataInput[#Headers],0))="","",INDEX(DataInput[],CF$4*3-1,MATCH(TEXT($B20,0),DataInput[#Headers],0))*(INDEX(DataInput[],CF$4*3,MATCH(TEXT($B20,0),DataInput[#Headers],0)))^2*PI()/6))</f>
        <v>#N/A</v>
      </c>
      <c r="CG20" s="15" t="e">
        <f>IF(INDEX(MouseList[],MATCH(CG$2,MouseList[Mouse '#],0),MATCH(MouseList[[#Headers],[Exclude?]],MouseList[#Headers],0))=TRUE,"",IF(INDEX(DataInput[],CG$2*3-1,MATCH(TEXT($B20,0),DataInput[#Headers],0))="","",INDEX(DataInput[],CG$4*3-1,MATCH(TEXT($B20,0),DataInput[#Headers],0))*(INDEX(DataInput[],CG$4*3,MATCH(TEXT($B20,0),DataInput[#Headers],0)))^2*PI()/6))</f>
        <v>#N/A</v>
      </c>
      <c r="CH20" s="15" t="e">
        <f>IF(INDEX(MouseList[],MATCH(CH$2,MouseList[Mouse '#],0),MATCH(MouseList[[#Headers],[Exclude?]],MouseList[#Headers],0))=TRUE,"",IF(INDEX(DataInput[],CH$2*3-1,MATCH(TEXT($B20,0),DataInput[#Headers],0))="","",INDEX(DataInput[],CH$4*3-1,MATCH(TEXT($B20,0),DataInput[#Headers],0))*(INDEX(DataInput[],CH$4*3,MATCH(TEXT($B20,0),DataInput[#Headers],0)))^2*PI()/6))</f>
        <v>#N/A</v>
      </c>
      <c r="CI20" s="15" t="e">
        <f>IF(INDEX(MouseList[],MATCH(CI$2,MouseList[Mouse '#],0),MATCH(MouseList[[#Headers],[Exclude?]],MouseList[#Headers],0))=TRUE,"",IF(INDEX(DataInput[],CI$2*3-1,MATCH(TEXT($B20,0),DataInput[#Headers],0))="","",INDEX(DataInput[],CI$4*3-1,MATCH(TEXT($B20,0),DataInput[#Headers],0))*(INDEX(DataInput[],CI$4*3,MATCH(TEXT($B20,0),DataInput[#Headers],0)))^2*PI()/6))</f>
        <v>#N/A</v>
      </c>
      <c r="CJ20" s="15" t="e">
        <f>IF(INDEX(MouseList[],MATCH(CJ$2,MouseList[Mouse '#],0),MATCH(MouseList[[#Headers],[Exclude?]],MouseList[#Headers],0))=TRUE,"",IF(INDEX(DataInput[],CJ$2*3-1,MATCH(TEXT($B20,0),DataInput[#Headers],0))="","",INDEX(DataInput[],CJ$4*3-1,MATCH(TEXT($B20,0),DataInput[#Headers],0))*(INDEX(DataInput[],CJ$4*3,MATCH(TEXT($B20,0),DataInput[#Headers],0)))^2*PI()/6))</f>
        <v>#N/A</v>
      </c>
      <c r="CK20" s="15" t="e">
        <f>IF(INDEX(MouseList[],MATCH(CK$2,MouseList[Mouse '#],0),MATCH(MouseList[[#Headers],[Exclude?]],MouseList[#Headers],0))=TRUE,"",IF(INDEX(DataInput[],CK$2*3-1,MATCH(TEXT($B20,0),DataInput[#Headers],0))="","",INDEX(DataInput[],CK$4*3-1,MATCH(TEXT($B20,0),DataInput[#Headers],0))*(INDEX(DataInput[],CK$4*3,MATCH(TEXT($B20,0),DataInput[#Headers],0)))^2*PI()/6))</f>
        <v>#N/A</v>
      </c>
      <c r="CL20" s="15" t="e">
        <f>IF(INDEX(MouseList[],MATCH(CL$2,MouseList[Mouse '#],0),MATCH(MouseList[[#Headers],[Exclude?]],MouseList[#Headers],0))=TRUE,"",IF(INDEX(DataInput[],CL$2*3-1,MATCH(TEXT($B20,0),DataInput[#Headers],0))="","",INDEX(DataInput[],CL$4*3-1,MATCH(TEXT($B20,0),DataInput[#Headers],0))*(INDEX(DataInput[],CL$4*3,MATCH(TEXT($B20,0),DataInput[#Headers],0)))^2*PI()/6))</f>
        <v>#N/A</v>
      </c>
      <c r="CM20" s="15" t="e">
        <f>IF(INDEX(MouseList[],MATCH(CM$2,MouseList[Mouse '#],0),MATCH(MouseList[[#Headers],[Exclude?]],MouseList[#Headers],0))=TRUE,"",IF(INDEX(DataInput[],CM$2*3-1,MATCH(TEXT($B20,0),DataInput[#Headers],0))="","",INDEX(DataInput[],CM$4*3-1,MATCH(TEXT($B20,0),DataInput[#Headers],0))*(INDEX(DataInput[],CM$4*3,MATCH(TEXT($B20,0),DataInput[#Headers],0)))^2*PI()/6))</f>
        <v>#N/A</v>
      </c>
      <c r="CN20" s="15" t="e">
        <f>IF(INDEX(MouseList[],MATCH(CN$2,MouseList[Mouse '#],0),MATCH(MouseList[[#Headers],[Exclude?]],MouseList[#Headers],0))=TRUE,"",IF(INDEX(DataInput[],CN$2*3-1,MATCH(TEXT($B20,0),DataInput[#Headers],0))="","",INDEX(DataInput[],CN$4*3-1,MATCH(TEXT($B20,0),DataInput[#Headers],0))*(INDEX(DataInput[],CN$4*3,MATCH(TEXT($B20,0),DataInput[#Headers],0)))^2*PI()/6))</f>
        <v>#N/A</v>
      </c>
      <c r="CO20" s="15" t="e">
        <f>IF(INDEX(MouseList[],MATCH(CO$2,MouseList[Mouse '#],0),MATCH(MouseList[[#Headers],[Exclude?]],MouseList[#Headers],0))=TRUE,"",IF(INDEX(DataInput[],CO$2*3-1,MATCH(TEXT($B20,0),DataInput[#Headers],0))="","",INDEX(DataInput[],CO$4*3-1,MATCH(TEXT($B20,0),DataInput[#Headers],0))*(INDEX(DataInput[],CO$4*3,MATCH(TEXT($B20,0),DataInput[#Headers],0)))^2*PI()/6))</f>
        <v>#N/A</v>
      </c>
      <c r="CP20" s="15" t="e">
        <f>IF(INDEX(MouseList[],MATCH(CP$2,MouseList[Mouse '#],0),MATCH(MouseList[[#Headers],[Exclude?]],MouseList[#Headers],0))=TRUE,"",IF(INDEX(DataInput[],CP$2*3-1,MATCH(TEXT($B20,0),DataInput[#Headers],0))="","",INDEX(DataInput[],CP$4*3-1,MATCH(TEXT($B20,0),DataInput[#Headers],0))*(INDEX(DataInput[],CP$4*3,MATCH(TEXT($B20,0),DataInput[#Headers],0)))^2*PI()/6))</f>
        <v>#N/A</v>
      </c>
      <c r="CQ20" s="15" t="e">
        <f>IF(INDEX(MouseList[],MATCH(CQ$2,MouseList[Mouse '#],0),MATCH(MouseList[[#Headers],[Exclude?]],MouseList[#Headers],0))=TRUE,"",IF(INDEX(DataInput[],CQ$2*3-1,MATCH(TEXT($B20,0),DataInput[#Headers],0))="","",INDEX(DataInput[],CQ$4*3-1,MATCH(TEXT($B20,0),DataInput[#Headers],0))*(INDEX(DataInput[],CQ$4*3,MATCH(TEXT($B20,0),DataInput[#Headers],0)))^2*PI()/6))</f>
        <v>#N/A</v>
      </c>
      <c r="CR20" s="15" t="e">
        <f>IF(INDEX(MouseList[],MATCH(CR$2,MouseList[Mouse '#],0),MATCH(MouseList[[#Headers],[Exclude?]],MouseList[#Headers],0))=TRUE,"",IF(INDEX(DataInput[],CR$2*3-1,MATCH(TEXT($B20,0),DataInput[#Headers],0))="","",INDEX(DataInput[],CR$4*3-1,MATCH(TEXT($B20,0),DataInput[#Headers],0))*(INDEX(DataInput[],CR$4*3,MATCH(TEXT($B20,0),DataInput[#Headers],0)))^2*PI()/6))</f>
        <v>#N/A</v>
      </c>
      <c r="CS20" s="15" t="e">
        <f>IF(INDEX(MouseList[],MATCH(CS$2,MouseList[Mouse '#],0),MATCH(MouseList[[#Headers],[Exclude?]],MouseList[#Headers],0))=TRUE,"",IF(INDEX(DataInput[],CS$2*3-1,MATCH(TEXT($B20,0),DataInput[#Headers],0))="","",INDEX(DataInput[],CS$4*3-1,MATCH(TEXT($B20,0),DataInput[#Headers],0))*(INDEX(DataInput[],CS$4*3,MATCH(TEXT($B20,0),DataInput[#Headers],0)))^2*PI()/6))</f>
        <v>#N/A</v>
      </c>
      <c r="CT20" s="15" t="e">
        <f>IF(INDEX(MouseList[],MATCH(CT$2,MouseList[Mouse '#],0),MATCH(MouseList[[#Headers],[Exclude?]],MouseList[#Headers],0))=TRUE,"",IF(INDEX(DataInput[],CT$2*3-1,MATCH(TEXT($B20,0),DataInput[#Headers],0))="","",INDEX(DataInput[],CT$4*3-1,MATCH(TEXT($B20,0),DataInput[#Headers],0))*(INDEX(DataInput[],CT$4*3,MATCH(TEXT($B20,0),DataInput[#Headers],0)))^2*PI()/6))</f>
        <v>#N/A</v>
      </c>
      <c r="CU20" s="15" t="e">
        <f>IF(INDEX(MouseList[],MATCH(CU$2,MouseList[Mouse '#],0),MATCH(MouseList[[#Headers],[Exclude?]],MouseList[#Headers],0))=TRUE,"",IF(INDEX(DataInput[],CU$2*3-1,MATCH(TEXT($B20,0),DataInput[#Headers],0))="","",INDEX(DataInput[],CU$4*3-1,MATCH(TEXT($B20,0),DataInput[#Headers],0))*(INDEX(DataInput[],CU$4*3,MATCH(TEXT($B20,0),DataInput[#Headers],0)))^2*PI()/6))</f>
        <v>#N/A</v>
      </c>
      <c r="CV20" s="15" t="e">
        <f>IF(INDEX(MouseList[],MATCH(CV$2,MouseList[Mouse '#],0),MATCH(MouseList[[#Headers],[Exclude?]],MouseList[#Headers],0))=TRUE,"",IF(INDEX(DataInput[],CV$2*3-1,MATCH(TEXT($B20,0),DataInput[#Headers],0))="","",INDEX(DataInput[],CV$4*3-1,MATCH(TEXT($B20,0),DataInput[#Headers],0))*(INDEX(DataInput[],CV$4*3,MATCH(TEXT($B20,0),DataInput[#Headers],0)))^2*PI()/6))</f>
        <v>#N/A</v>
      </c>
      <c r="CW20" s="15" t="e">
        <f>IF(INDEX(MouseList[],MATCH(CW$2,MouseList[Mouse '#],0),MATCH(MouseList[[#Headers],[Exclude?]],MouseList[#Headers],0))=TRUE,"",IF(INDEX(DataInput[],CW$2*3-1,MATCH(TEXT($B20,0),DataInput[#Headers],0))="","",INDEX(DataInput[],CW$4*3-1,MATCH(TEXT($B20,0),DataInput[#Headers],0))*(INDEX(DataInput[],CW$4*3,MATCH(TEXT($B20,0),DataInput[#Headers],0)))^2*PI()/6))</f>
        <v>#N/A</v>
      </c>
      <c r="CX20" s="15" t="e">
        <f>IF(INDEX(MouseList[],MATCH(CX$2,MouseList[Mouse '#],0),MATCH(MouseList[[#Headers],[Exclude?]],MouseList[#Headers],0))=TRUE,"",IF(INDEX(DataInput[],CX$2*3-1,MATCH(TEXT($B20,0),DataInput[#Headers],0))="","",INDEX(DataInput[],CX$4*3-1,MATCH(TEXT($B20,0),DataInput[#Headers],0))*(INDEX(DataInput[],CX$4*3,MATCH(TEXT($B20,0),DataInput[#Headers],0)))^2*PI()/6))</f>
        <v>#N/A</v>
      </c>
      <c r="CY20" s="15" t="e">
        <f>IF(INDEX(MouseList[],MATCH(CY$2,MouseList[Mouse '#],0),MATCH(MouseList[[#Headers],[Exclude?]],MouseList[#Headers],0))=TRUE,"",IF(INDEX(DataInput[],CY$2*3-1,MATCH(TEXT($B20,0),DataInput[#Headers],0))="","",INDEX(DataInput[],CY$4*3-1,MATCH(TEXT($B20,0),DataInput[#Headers],0))*(INDEX(DataInput[],CY$4*3,MATCH(TEXT($B20,0),DataInput[#Headers],0)))^2*PI()/6))</f>
        <v>#N/A</v>
      </c>
      <c r="CZ20" s="15" t="e">
        <f>IF(INDEX(MouseList[],MATCH(CZ$2,MouseList[Mouse '#],0),MATCH(MouseList[[#Headers],[Exclude?]],MouseList[#Headers],0))=TRUE,"",IF(INDEX(DataInput[],CZ$2*3-1,MATCH(TEXT($B20,0),DataInput[#Headers],0))="","",INDEX(DataInput[],CZ$4*3-1,MATCH(TEXT($B20,0),DataInput[#Headers],0))*(INDEX(DataInput[],CZ$4*3,MATCH(TEXT($B20,0),DataInput[#Headers],0)))^2*PI()/6))</f>
        <v>#N/A</v>
      </c>
      <c r="DA20" s="15" t="e">
        <f>IF(INDEX(MouseList[],MATCH(DA$2,MouseList[Mouse '#],0),MATCH(MouseList[[#Headers],[Exclude?]],MouseList[#Headers],0))=TRUE,"",IF(INDEX(DataInput[],DA$2*3-1,MATCH(TEXT($B20,0),DataInput[#Headers],0))="","",INDEX(DataInput[],DA$4*3-1,MATCH(TEXT($B20,0),DataInput[#Headers],0))*(INDEX(DataInput[],DA$4*3,MATCH(TEXT($B20,0),DataInput[#Headers],0)))^2*PI()/6))</f>
        <v>#N/A</v>
      </c>
      <c r="DB20" s="15" t="e">
        <f>IF(INDEX(MouseList[],MATCH(DB$2,MouseList[Mouse '#],0),MATCH(MouseList[[#Headers],[Exclude?]],MouseList[#Headers],0))=TRUE,"",IF(INDEX(DataInput[],DB$2*3-1,MATCH(TEXT($B20,0),DataInput[#Headers],0))="","",INDEX(DataInput[],DB$4*3-1,MATCH(TEXT($B20,0),DataInput[#Headers],0))*(INDEX(DataInput[],DB$4*3,MATCH(TEXT($B20,0),DataInput[#Headers],0)))^2*PI()/6))</f>
        <v>#N/A</v>
      </c>
      <c r="DC20" s="15" t="e">
        <f>IF(INDEX(MouseList[],MATCH(DC$2,MouseList[Mouse '#],0),MATCH(MouseList[[#Headers],[Exclude?]],MouseList[#Headers],0))=TRUE,"",IF(INDEX(DataInput[],DC$2*3-1,MATCH(TEXT($B20,0),DataInput[#Headers],0))="","",INDEX(DataInput[],DC$4*3-1,MATCH(TEXT($B20,0),DataInput[#Headers],0))*(INDEX(DataInput[],DC$4*3,MATCH(TEXT($B20,0),DataInput[#Headers],0)))^2*PI()/6))</f>
        <v>#N/A</v>
      </c>
      <c r="DD20" s="15" t="e">
        <f>IF(INDEX(MouseList[],MATCH(DD$2,MouseList[Mouse '#],0),MATCH(MouseList[[#Headers],[Exclude?]],MouseList[#Headers],0))=TRUE,"",IF(INDEX(DataInput[],DD$2*3-1,MATCH(TEXT($B20,0),DataInput[#Headers],0))="","",INDEX(DataInput[],DD$4*3-1,MATCH(TEXT($B20,0),DataInput[#Headers],0))*(INDEX(DataInput[],DD$4*3,MATCH(TEXT($B20,0),DataInput[#Headers],0)))^2*PI()/6))</f>
        <v>#N/A</v>
      </c>
      <c r="DE20" s="15" t="e">
        <f>IF(INDEX(MouseList[],MATCH(DE$2,MouseList[Mouse '#],0),MATCH(MouseList[[#Headers],[Exclude?]],MouseList[#Headers],0))=TRUE,"",IF(INDEX(DataInput[],DE$2*3-1,MATCH(TEXT($B20,0),DataInput[#Headers],0))="","",INDEX(DataInput[],DE$4*3-1,MATCH(TEXT($B20,0),DataInput[#Headers],0))*(INDEX(DataInput[],DE$4*3,MATCH(TEXT($B20,0),DataInput[#Headers],0)))^2*PI()/6))</f>
        <v>#N/A</v>
      </c>
      <c r="DF20" s="15" t="e">
        <f>IF(INDEX(MouseList[],MATCH(DF$2,MouseList[Mouse '#],0),MATCH(MouseList[[#Headers],[Exclude?]],MouseList[#Headers],0))=TRUE,"",IF(INDEX(DataInput[],DF$2*3-1,MATCH(TEXT($B20,0),DataInput[#Headers],0))="","",INDEX(DataInput[],DF$4*3-1,MATCH(TEXT($B20,0),DataInput[#Headers],0))*(INDEX(DataInput[],DF$4*3,MATCH(TEXT($B20,0),DataInput[#Headers],0)))^2*PI()/6))</f>
        <v>#N/A</v>
      </c>
      <c r="DG20" s="15" t="e">
        <f>IF(INDEX(MouseList[],MATCH(DG$2,MouseList[Mouse '#],0),MATCH(MouseList[[#Headers],[Exclude?]],MouseList[#Headers],0))=TRUE,"",IF(INDEX(DataInput[],DG$2*3-1,MATCH(TEXT($B20,0),DataInput[#Headers],0))="","",INDEX(DataInput[],DG$4*3-1,MATCH(TEXT($B20,0),DataInput[#Headers],0))*(INDEX(DataInput[],DG$4*3,MATCH(TEXT($B20,0),DataInput[#Headers],0)))^2*PI()/6))</f>
        <v>#N/A</v>
      </c>
      <c r="DH20" s="15" t="e">
        <f>IF(INDEX(MouseList[],MATCH(DH$2,MouseList[Mouse '#],0),MATCH(MouseList[[#Headers],[Exclude?]],MouseList[#Headers],0))=TRUE,"",IF(INDEX(DataInput[],DH$2*3-1,MATCH(TEXT($B20,0),DataInput[#Headers],0))="","",INDEX(DataInput[],DH$4*3-1,MATCH(TEXT($B20,0),DataInput[#Headers],0))*(INDEX(DataInput[],DH$4*3,MATCH(TEXT($B20,0),DataInput[#Headers],0)))^2*PI()/6))</f>
        <v>#N/A</v>
      </c>
      <c r="DI20" s="15" t="e">
        <f>IF(INDEX(MouseList[],MATCH(DI$2,MouseList[Mouse '#],0),MATCH(MouseList[[#Headers],[Exclude?]],MouseList[#Headers],0))=TRUE,"",IF(INDEX(DataInput[],DI$2*3-1,MATCH(TEXT($B20,0),DataInput[#Headers],0))="","",INDEX(DataInput[],DI$4*3-1,MATCH(TEXT($B20,0),DataInput[#Headers],0))*(INDEX(DataInput[],DI$4*3,MATCH(TEXT($B20,0),DataInput[#Headers],0)))^2*PI()/6))</f>
        <v>#N/A</v>
      </c>
      <c r="DJ20" s="15" t="e">
        <f>IF(INDEX(MouseList[],MATCH(DJ$2,MouseList[Mouse '#],0),MATCH(MouseList[[#Headers],[Exclude?]],MouseList[#Headers],0))=TRUE,"",IF(INDEX(DataInput[],DJ$2*3-1,MATCH(TEXT($B20,0),DataInput[#Headers],0))="","",INDEX(DataInput[],DJ$4*3-1,MATCH(TEXT($B20,0),DataInput[#Headers],0))*(INDEX(DataInput[],DJ$4*3,MATCH(TEXT($B20,0),DataInput[#Headers],0)))^2*PI()/6))</f>
        <v>#N/A</v>
      </c>
      <c r="DK20" s="15" t="e">
        <f>IF(INDEX(MouseList[],MATCH(DK$2,MouseList[Mouse '#],0),MATCH(MouseList[[#Headers],[Exclude?]],MouseList[#Headers],0))=TRUE,"",IF(INDEX(DataInput[],DK$2*3-1,MATCH(TEXT($B20,0),DataInput[#Headers],0))="","",INDEX(DataInput[],DK$4*3-1,MATCH(TEXT($B20,0),DataInput[#Headers],0))*(INDEX(DataInput[],DK$4*3,MATCH(TEXT($B20,0),DataInput[#Headers],0)))^2*PI()/6))</f>
        <v>#N/A</v>
      </c>
      <c r="DL20" s="15" t="e">
        <f>IF(INDEX(MouseList[],MATCH(DL$2,MouseList[Mouse '#],0),MATCH(MouseList[[#Headers],[Exclude?]],MouseList[#Headers],0))=TRUE,"",IF(INDEX(DataInput[],DL$2*3-1,MATCH(TEXT($B20,0),DataInput[#Headers],0))="","",INDEX(DataInput[],DL$4*3-1,MATCH(TEXT($B20,0),DataInput[#Headers],0))*(INDEX(DataInput[],DL$4*3,MATCH(TEXT($B20,0),DataInput[#Headers],0)))^2*PI()/6))</f>
        <v>#N/A</v>
      </c>
      <c r="DM20" s="15" t="e">
        <f>IF(INDEX(MouseList[],MATCH(DM$2,MouseList[Mouse '#],0),MATCH(MouseList[[#Headers],[Exclude?]],MouseList[#Headers],0))=TRUE,"",IF(INDEX(DataInput[],DM$2*3-1,MATCH(TEXT($B20,0),DataInput[#Headers],0))="","",INDEX(DataInput[],DM$4*3-1,MATCH(TEXT($B20,0),DataInput[#Headers],0))*(INDEX(DataInput[],DM$4*3,MATCH(TEXT($B20,0),DataInput[#Headers],0)))^2*PI()/6))</f>
        <v>#N/A</v>
      </c>
      <c r="DN20" s="15" t="e">
        <f>IF(INDEX(MouseList[],MATCH(DN$2,MouseList[Mouse '#],0),MATCH(MouseList[[#Headers],[Exclude?]],MouseList[#Headers],0))=TRUE,"",IF(INDEX(DataInput[],DN$2*3-1,MATCH(TEXT($B20,0),DataInput[#Headers],0))="","",INDEX(DataInput[],DN$4*3-1,MATCH(TEXT($B20,0),DataInput[#Headers],0))*(INDEX(DataInput[],DN$4*3,MATCH(TEXT($B20,0),DataInput[#Headers],0)))^2*PI()/6))</f>
        <v>#N/A</v>
      </c>
      <c r="DO20" s="15" t="e">
        <f>IF(INDEX(MouseList[],MATCH(DO$2,MouseList[Mouse '#],0),MATCH(MouseList[[#Headers],[Exclude?]],MouseList[#Headers],0))=TRUE,"",IF(INDEX(DataInput[],DO$2*3-1,MATCH(TEXT($B20,0),DataInput[#Headers],0))="","",INDEX(DataInput[],DO$4*3-1,MATCH(TEXT($B20,0),DataInput[#Headers],0))*(INDEX(DataInput[],DO$4*3,MATCH(TEXT($B20,0),DataInput[#Headers],0)))^2*PI()/6))</f>
        <v>#N/A</v>
      </c>
      <c r="DP20" s="15" t="e">
        <f>IF(INDEX(MouseList[],MATCH(DP$2,MouseList[Mouse '#],0),MATCH(MouseList[[#Headers],[Exclude?]],MouseList[#Headers],0))=TRUE,"",IF(INDEX(DataInput[],DP$2*3-1,MATCH(TEXT($B20,0),DataInput[#Headers],0))="","",INDEX(DataInput[],DP$4*3-1,MATCH(TEXT($B20,0),DataInput[#Headers],0))*(INDEX(DataInput[],DP$4*3,MATCH(TEXT($B20,0),DataInput[#Headers],0)))^2*PI()/6))</f>
        <v>#N/A</v>
      </c>
      <c r="DQ20" s="15" t="e">
        <f>IF(INDEX(MouseList[],MATCH(DQ$2,MouseList[Mouse '#],0),MATCH(MouseList[[#Headers],[Exclude?]],MouseList[#Headers],0))=TRUE,"",IF(INDEX(DataInput[],DQ$2*3-1,MATCH(TEXT($B20,0),DataInput[#Headers],0))="","",INDEX(DataInput[],DQ$4*3-1,MATCH(TEXT($B20,0),DataInput[#Headers],0))*(INDEX(DataInput[],DQ$4*3,MATCH(TEXT($B20,0),DataInput[#Headers],0)))^2*PI()/6))</f>
        <v>#N/A</v>
      </c>
      <c r="DR20" s="15" t="e">
        <f>IF(INDEX(MouseList[],MATCH(DR$2,MouseList[Mouse '#],0),MATCH(MouseList[[#Headers],[Exclude?]],MouseList[#Headers],0))=TRUE,"",IF(INDEX(DataInput[],DR$2*3-1,MATCH(TEXT($B20,0),DataInput[#Headers],0))="","",INDEX(DataInput[],DR$4*3-1,MATCH(TEXT($B20,0),DataInput[#Headers],0))*(INDEX(DataInput[],DR$4*3,MATCH(TEXT($B20,0),DataInput[#Headers],0)))^2*PI()/6))</f>
        <v>#N/A</v>
      </c>
      <c r="DS20" s="15" t="e">
        <f>IF(INDEX(MouseList[],MATCH(DS$2,MouseList[Mouse '#],0),MATCH(MouseList[[#Headers],[Exclude?]],MouseList[#Headers],0))=TRUE,"",IF(INDEX(DataInput[],DS$2*3-1,MATCH(TEXT($B20,0),DataInput[#Headers],0))="","",INDEX(DataInput[],DS$4*3-1,MATCH(TEXT($B20,0),DataInput[#Headers],0))*(INDEX(DataInput[],DS$4*3,MATCH(TEXT($B20,0),DataInput[#Headers],0)))^2*PI()/6))</f>
        <v>#N/A</v>
      </c>
      <c r="DU20" s="14">
        <v>16</v>
      </c>
      <c r="DV20" s="14" t="str">
        <f>IFERROR(INDEX(MouseList[],MATCH(TV_after_Tx[[#This Row],[Sort '#]],MouseList[Sort '#],0),MATCH(TV_after_Tx[[#Headers],[Group]],MouseList[#Headers],0)),"")</f>
        <v/>
      </c>
      <c r="DW20" s="14" t="str">
        <f>IFERROR(INDEX(MouseList[],MATCH(TV_after_Tx[[#This Row],[Sort '#]],MouseList[Sort '#],0),MATCH(MouseList[[#Headers],[Mouse '#]],MouseList[#Headers],0)),"")</f>
        <v/>
      </c>
      <c r="DX20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20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20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20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20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20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20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20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20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20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20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20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20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20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20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20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20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20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20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20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20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20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20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20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20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20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20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20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20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20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20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20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20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20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20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20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20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20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20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20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20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20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20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20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20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20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21" spans="1:173">
      <c r="B21" s="14">
        <v>16</v>
      </c>
      <c r="C21" s="14">
        <f>INDEX('Data Input'!$J$1:$BF$3,2,MATCH(TEXT(TV[[#This Row],[Day '#]],0),DataInput[[#Headers],[Date of death]:[Necropsy]],0))</f>
        <v>42</v>
      </c>
      <c r="D21" s="15" t="str">
        <f>IF(INDEX(MouseList[],MATCH(D$2,MouseList[Mouse '#],0),MATCH(MouseList[[#Headers],[Exclude?]],MouseList[#Headers],0))=TRUE,"",IF(INDEX(DataInput[],D$2*3-1,MATCH(TEXT($B21,0),DataInput[#Headers],0))="","",INDEX(DataInput[],D$4*3-1,MATCH(TEXT($B21,0),DataInput[#Headers],0))*(INDEX(DataInput[],D$4*3,MATCH(TEXT($B21,0),DataInput[#Headers],0)))^2*PI()/6))</f>
        <v/>
      </c>
      <c r="E21" s="15">
        <f>IF(INDEX(MouseList[],MATCH(E$2,MouseList[Mouse '#],0),MATCH(MouseList[[#Headers],[Exclude?]],MouseList[#Headers],0))=TRUE,"",IF(INDEX(DataInput[],E$2*3-1,MATCH(TEXT($B21,0),DataInput[#Headers],0))="","",INDEX(DataInput[],E$4*3-1,MATCH(TEXT($B21,0),DataInput[#Headers],0))*(INDEX(DataInput[],E$4*3,MATCH(TEXT($B21,0),DataInput[#Headers],0)))^2*PI()/6))</f>
        <v>61.354173551253353</v>
      </c>
      <c r="F21" s="15" t="str">
        <f>IF(INDEX(MouseList[],MATCH(F$2,MouseList[Mouse '#],0),MATCH(MouseList[[#Headers],[Exclude?]],MouseList[#Headers],0))=TRUE,"",IF(INDEX(DataInput[],F$2*3-1,MATCH(TEXT($B21,0),DataInput[#Headers],0))="","",INDEX(DataInput[],F$4*3-1,MATCH(TEXT($B21,0),DataInput[#Headers],0))*(INDEX(DataInput[],F$4*3,MATCH(TEXT($B21,0),DataInput[#Headers],0)))^2*PI()/6))</f>
        <v/>
      </c>
      <c r="G21" s="15">
        <f>IF(INDEX(MouseList[],MATCH(G$2,MouseList[Mouse '#],0),MATCH(MouseList[[#Headers],[Exclude?]],MouseList[#Headers],0))=TRUE,"",IF(INDEX(DataInput[],G$2*3-1,MATCH(TEXT($B21,0),DataInput[#Headers],0))="","",INDEX(DataInput[],G$4*3-1,MATCH(TEXT($B21,0),DataInput[#Headers],0))*(INDEX(DataInput[],G$4*3,MATCH(TEXT($B21,0),DataInput[#Headers],0)))^2*PI()/6))</f>
        <v>81.351789950527333</v>
      </c>
      <c r="H21" s="15">
        <f>IF(INDEX(MouseList[],MATCH(H$2,MouseList[Mouse '#],0),MATCH(MouseList[[#Headers],[Exclude?]],MouseList[#Headers],0))=TRUE,"",IF(INDEX(DataInput[],H$2*3-1,MATCH(TEXT($B21,0),DataInput[#Headers],0))="","",INDEX(DataInput[],H$4*3-1,MATCH(TEXT($B21,0),DataInput[#Headers],0))*(INDEX(DataInput[],H$4*3,MATCH(TEXT($B21,0),DataInput[#Headers],0)))^2*PI()/6))</f>
        <v>85.8462639272921</v>
      </c>
      <c r="I21" s="15" t="str">
        <f>IF(INDEX(MouseList[],MATCH(I$2,MouseList[Mouse '#],0),MATCH(MouseList[[#Headers],[Exclude?]],MouseList[#Headers],0))=TRUE,"",IF(INDEX(DataInput[],I$2*3-1,MATCH(TEXT($B21,0),DataInput[#Headers],0))="","",INDEX(DataInput[],I$4*3-1,MATCH(TEXT($B21,0),DataInput[#Headers],0))*(INDEX(DataInput[],I$4*3,MATCH(TEXT($B21,0),DataInput[#Headers],0)))^2*PI()/6))</f>
        <v/>
      </c>
      <c r="J21" s="15">
        <f>IF(INDEX(MouseList[],MATCH(J$2,MouseList[Mouse '#],0),MATCH(MouseList[[#Headers],[Exclude?]],MouseList[#Headers],0))=TRUE,"",IF(INDEX(DataInput[],J$2*3-1,MATCH(TEXT($B21,0),DataInput[#Headers],0))="","",INDEX(DataInput[],J$4*3-1,MATCH(TEXT($B21,0),DataInput[#Headers],0))*(INDEX(DataInput[],J$4*3,MATCH(TEXT($B21,0),DataInput[#Headers],0)))^2*PI()/6))</f>
        <v>2.8545432384361913</v>
      </c>
      <c r="K21" s="15">
        <f>IF(INDEX(MouseList[],MATCH(K$2,MouseList[Mouse '#],0),MATCH(MouseList[[#Headers],[Exclude?]],MouseList[#Headers],0))=TRUE,"",IF(INDEX(DataInput[],K$2*3-1,MATCH(TEXT($B21,0),DataInput[#Headers],0))="","",INDEX(DataInput[],K$4*3-1,MATCH(TEXT($B21,0),DataInput[#Headers],0))*(INDEX(DataInput[],K$4*3,MATCH(TEXT($B21,0),DataInput[#Headers],0)))^2*PI()/6))</f>
        <v>69.085635689731717</v>
      </c>
      <c r="L21" s="15" t="str">
        <f>IF(INDEX(MouseList[],MATCH(L$2,MouseList[Mouse '#],0),MATCH(MouseList[[#Headers],[Exclude?]],MouseList[#Headers],0))=TRUE,"",IF(INDEX(DataInput[],L$2*3-1,MATCH(TEXT($B21,0),DataInput[#Headers],0))="","",INDEX(DataInput[],L$4*3-1,MATCH(TEXT($B21,0),DataInput[#Headers],0))*(INDEX(DataInput[],L$4*3,MATCH(TEXT($B21,0),DataInput[#Headers],0)))^2*PI()/6))</f>
        <v/>
      </c>
      <c r="M21" s="15" t="str">
        <f>IF(INDEX(MouseList[],MATCH(M$2,MouseList[Mouse '#],0),MATCH(MouseList[[#Headers],[Exclude?]],MouseList[#Headers],0))=TRUE,"",IF(INDEX(DataInput[],M$2*3-1,MATCH(TEXT($B21,0),DataInput[#Headers],0))="","",INDEX(DataInput[],M$4*3-1,MATCH(TEXT($B21,0),DataInput[#Headers],0))*(INDEX(DataInput[],M$4*3,MATCH(TEXT($B21,0),DataInput[#Headers],0)))^2*PI()/6))</f>
        <v/>
      </c>
      <c r="N21" s="15" t="str">
        <f>IF(INDEX(MouseList[],MATCH(N$2,MouseList[Mouse '#],0),MATCH(MouseList[[#Headers],[Exclude?]],MouseList[#Headers],0))=TRUE,"",IF(INDEX(DataInput[],N$2*3-1,MATCH(TEXT($B21,0),DataInput[#Headers],0))="","",INDEX(DataInput[],N$4*3-1,MATCH(TEXT($B21,0),DataInput[#Headers],0))*(INDEX(DataInput[],N$4*3,MATCH(TEXT($B21,0),DataInput[#Headers],0)))^2*PI()/6))</f>
        <v/>
      </c>
      <c r="O21" s="15">
        <f>IF(INDEX(MouseList[],MATCH(O$2,MouseList[Mouse '#],0),MATCH(MouseList[[#Headers],[Exclude?]],MouseList[#Headers],0))=TRUE,"",IF(INDEX(DataInput[],O$2*3-1,MATCH(TEXT($B21,0),DataInput[#Headers],0))="","",INDEX(DataInput[],O$4*3-1,MATCH(TEXT($B21,0),DataInput[#Headers],0))*(INDEX(DataInput[],O$4*3,MATCH(TEXT($B21,0),DataInput[#Headers],0)))^2*PI()/6))</f>
        <v>23.455765353417419</v>
      </c>
      <c r="P21" s="15">
        <f>IF(INDEX(MouseList[],MATCH(P$2,MouseList[Mouse '#],0),MATCH(MouseList[[#Headers],[Exclude?]],MouseList[#Headers],0))=TRUE,"",IF(INDEX(DataInput[],P$2*3-1,MATCH(TEXT($B21,0),DataInput[#Headers],0))="","",INDEX(DataInput[],P$4*3-1,MATCH(TEXT($B21,0),DataInput[#Headers],0))*(INDEX(DataInput[],P$4*3,MATCH(TEXT($B21,0),DataInput[#Headers],0)))^2*PI()/6))</f>
        <v>50.693105053869033</v>
      </c>
      <c r="Q21" s="15">
        <f>IF(INDEX(MouseList[],MATCH(Q$2,MouseList[Mouse '#],0),MATCH(MouseList[[#Headers],[Exclude?]],MouseList[#Headers],0))=TRUE,"",IF(INDEX(DataInput[],Q$2*3-1,MATCH(TEXT($B21,0),DataInput[#Headers],0))="","",INDEX(DataInput[],Q$4*3-1,MATCH(TEXT($B21,0),DataInput[#Headers],0))*(INDEX(DataInput[],Q$4*3,MATCH(TEXT($B21,0),DataInput[#Headers],0)))^2*PI()/6))</f>
        <v>50.109093975140986</v>
      </c>
      <c r="R21" s="15">
        <f>IF(INDEX(MouseList[],MATCH(R$2,MouseList[Mouse '#],0),MATCH(MouseList[[#Headers],[Exclude?]],MouseList[#Headers],0))=TRUE,"",IF(INDEX(DataInput[],R$2*3-1,MATCH(TEXT($B21,0),DataInput[#Headers],0))="","",INDEX(DataInput[],R$4*3-1,MATCH(TEXT($B21,0),DataInput[#Headers],0))*(INDEX(DataInput[],R$4*3,MATCH(TEXT($B21,0),DataInput[#Headers],0)))^2*PI()/6))</f>
        <v>69.136806474472166</v>
      </c>
      <c r="S21" s="15" t="str">
        <f>IF(INDEX(MouseList[],MATCH(S$2,MouseList[Mouse '#],0),MATCH(MouseList[[#Headers],[Exclude?]],MouseList[#Headers],0))=TRUE,"",IF(INDEX(DataInput[],S$2*3-1,MATCH(TEXT($B21,0),DataInput[#Headers],0))="","",INDEX(DataInput[],S$4*3-1,MATCH(TEXT($B21,0),DataInput[#Headers],0))*(INDEX(DataInput[],S$4*3,MATCH(TEXT($B21,0),DataInput[#Headers],0)))^2*PI()/6))</f>
        <v/>
      </c>
      <c r="T21" s="15" t="str">
        <f>IF(INDEX(MouseList[],MATCH(T$2,MouseList[Mouse '#],0),MATCH(MouseList[[#Headers],[Exclude?]],MouseList[#Headers],0))=TRUE,"",IF(INDEX(DataInput[],T$2*3-1,MATCH(TEXT($B21,0),DataInput[#Headers],0))="","",INDEX(DataInput[],T$4*3-1,MATCH(TEXT($B21,0),DataInput[#Headers],0))*(INDEX(DataInput[],T$4*3,MATCH(TEXT($B21,0),DataInput[#Headers],0)))^2*PI()/6))</f>
        <v/>
      </c>
      <c r="U21" s="15" t="str">
        <f>IF(INDEX(MouseList[],MATCH(U$2,MouseList[Mouse '#],0),MATCH(MouseList[[#Headers],[Exclude?]],MouseList[#Headers],0))=TRUE,"",IF(INDEX(DataInput[],U$2*3-1,MATCH(TEXT($B21,0),DataInput[#Headers],0))="","",INDEX(DataInput[],U$4*3-1,MATCH(TEXT($B21,0),DataInput[#Headers],0))*(INDEX(DataInput[],U$4*3,MATCH(TEXT($B21,0),DataInput[#Headers],0)))^2*PI()/6))</f>
        <v/>
      </c>
      <c r="V21" s="15" t="str">
        <f>IF(INDEX(MouseList[],MATCH(V$2,MouseList[Mouse '#],0),MATCH(MouseList[[#Headers],[Exclude?]],MouseList[#Headers],0))=TRUE,"",IF(INDEX(DataInput[],V$2*3-1,MATCH(TEXT($B21,0),DataInput[#Headers],0))="","",INDEX(DataInput[],V$4*3-1,MATCH(TEXT($B21,0),DataInput[#Headers],0))*(INDEX(DataInput[],V$4*3,MATCH(TEXT($B21,0),DataInput[#Headers],0)))^2*PI()/6))</f>
        <v/>
      </c>
      <c r="W21" s="15" t="str">
        <f>IF(INDEX(MouseList[],MATCH(W$2,MouseList[Mouse '#],0),MATCH(MouseList[[#Headers],[Exclude?]],MouseList[#Headers],0))=TRUE,"",IF(INDEX(DataInput[],W$2*3-1,MATCH(TEXT($B21,0),DataInput[#Headers],0))="","",INDEX(DataInput[],W$4*3-1,MATCH(TEXT($B21,0),DataInput[#Headers],0))*(INDEX(DataInput[],W$4*3,MATCH(TEXT($B21,0),DataInput[#Headers],0)))^2*PI()/6))</f>
        <v/>
      </c>
      <c r="X21" s="15">
        <f>IF(INDEX(MouseList[],MATCH(X$2,MouseList[Mouse '#],0),MATCH(MouseList[[#Headers],[Exclude?]],MouseList[#Headers],0))=TRUE,"",IF(INDEX(DataInput[],X$2*3-1,MATCH(TEXT($B21,0),DataInput[#Headers],0))="","",INDEX(DataInput[],X$4*3-1,MATCH(TEXT($B21,0),DataInput[#Headers],0))*(INDEX(DataInput[],X$4*3,MATCH(TEXT($B21,0),DataInput[#Headers],0)))^2*PI()/6))</f>
        <v>52.030466909335274</v>
      </c>
      <c r="Y21" s="15">
        <f>IF(INDEX(MouseList[],MATCH(Y$2,MouseList[Mouse '#],0),MATCH(MouseList[[#Headers],[Exclude?]],MouseList[#Headers],0))=TRUE,"",IF(INDEX(DataInput[],Y$2*3-1,MATCH(TEXT($B21,0),DataInput[#Headers],0))="","",INDEX(DataInput[],Y$4*3-1,MATCH(TEXT($B21,0),DataInput[#Headers],0))*(INDEX(DataInput[],Y$4*3,MATCH(TEXT($B21,0),DataInput[#Headers],0)))^2*PI()/6))</f>
        <v>72.199152453375163</v>
      </c>
      <c r="Z21" s="15">
        <f>IF(INDEX(MouseList[],MATCH(Z$2,MouseList[Mouse '#],0),MATCH(MouseList[[#Headers],[Exclude?]],MouseList[#Headers],0))=TRUE,"",IF(INDEX(DataInput[],Z$2*3-1,MATCH(TEXT($B21,0),DataInput[#Headers],0))="","",INDEX(DataInput[],Z$4*3-1,MATCH(TEXT($B21,0),DataInput[#Headers],0))*(INDEX(DataInput[],Z$4*3,MATCH(TEXT($B21,0),DataInput[#Headers],0)))^2*PI()/6))</f>
        <v>37.66229918396153</v>
      </c>
      <c r="AA21" s="15" t="str">
        <f>IF(INDEX(MouseList[],MATCH(AA$2,MouseList[Mouse '#],0),MATCH(MouseList[[#Headers],[Exclude?]],MouseList[#Headers],0))=TRUE,"",IF(INDEX(DataInput[],AA$2*3-1,MATCH(TEXT($B21,0),DataInput[#Headers],0))="","",INDEX(DataInput[],AA$4*3-1,MATCH(TEXT($B21,0),DataInput[#Headers],0))*(INDEX(DataInput[],AA$4*3,MATCH(TEXT($B21,0),DataInput[#Headers],0)))^2*PI()/6))</f>
        <v/>
      </c>
      <c r="AB21" s="15">
        <f>IF(INDEX(MouseList[],MATCH(AB$2,MouseList[Mouse '#],0),MATCH(MouseList[[#Headers],[Exclude?]],MouseList[#Headers],0))=TRUE,"",IF(INDEX(DataInput[],AB$2*3-1,MATCH(TEXT($B21,0),DataInput[#Headers],0))="","",INDEX(DataInput[],AB$4*3-1,MATCH(TEXT($B21,0),DataInput[#Headers],0))*(INDEX(DataInput[],AB$4*3,MATCH(TEXT($B21,0),DataInput[#Headers],0)))^2*PI()/6))</f>
        <v>27.235874147478729</v>
      </c>
      <c r="AC21" s="15">
        <f>IF(INDEX(MouseList[],MATCH(AC$2,MouseList[Mouse '#],0),MATCH(MouseList[[#Headers],[Exclude?]],MouseList[#Headers],0))=TRUE,"",IF(INDEX(DataInput[],AC$2*3-1,MATCH(TEXT($B21,0),DataInput[#Headers],0))="","",INDEX(DataInput[],AC$4*3-1,MATCH(TEXT($B21,0),DataInput[#Headers],0))*(INDEX(DataInput[],AC$4*3,MATCH(TEXT($B21,0),DataInput[#Headers],0)))^2*PI()/6))</f>
        <v>56.933466787988777</v>
      </c>
      <c r="AD21" s="15">
        <f>IF(INDEX(MouseList[],MATCH(AD$2,MouseList[Mouse '#],0),MATCH(MouseList[[#Headers],[Exclude?]],MouseList[#Headers],0))=TRUE,"",IF(INDEX(DataInput[],AD$2*3-1,MATCH(TEXT($B21,0),DataInput[#Headers],0))="","",INDEX(DataInput[],AD$4*3-1,MATCH(TEXT($B21,0),DataInput[#Headers],0))*(INDEX(DataInput[],AD$4*3,MATCH(TEXT($B21,0),DataInput[#Headers],0)))^2*PI()/6))</f>
        <v>20.272501044074087</v>
      </c>
      <c r="AE21" s="15" t="str">
        <f>IF(INDEX(MouseList[],MATCH(AE$2,MouseList[Mouse '#],0),MATCH(MouseList[[#Headers],[Exclude?]],MouseList[#Headers],0))=TRUE,"",IF(INDEX(DataInput[],AE$2*3-1,MATCH(TEXT($B21,0),DataInput[#Headers],0))="","",INDEX(DataInput[],AE$4*3-1,MATCH(TEXT($B21,0),DataInput[#Headers],0))*(INDEX(DataInput[],AE$4*3,MATCH(TEXT($B21,0),DataInput[#Headers],0)))^2*PI()/6))</f>
        <v/>
      </c>
      <c r="AF21" s="15">
        <f>IF(INDEX(MouseList[],MATCH(AF$2,MouseList[Mouse '#],0),MATCH(MouseList[[#Headers],[Exclude?]],MouseList[#Headers],0))=TRUE,"",IF(INDEX(DataInput[],AF$2*3-1,MATCH(TEXT($B21,0),DataInput[#Headers],0))="","",INDEX(DataInput[],AF$4*3-1,MATCH(TEXT($B21,0),DataInput[#Headers],0))*(INDEX(DataInput[],AF$4*3,MATCH(TEXT($B21,0),DataInput[#Headers],0)))^2*PI()/6))</f>
        <v>15.56472392170487</v>
      </c>
      <c r="AG21" s="15">
        <f>IF(INDEX(MouseList[],MATCH(AG$2,MouseList[Mouse '#],0),MATCH(MouseList[[#Headers],[Exclude?]],MouseList[#Headers],0))=TRUE,"",IF(INDEX(DataInput[],AG$2*3-1,MATCH(TEXT($B21,0),DataInput[#Headers],0))="","",INDEX(DataInput[],AG$4*3-1,MATCH(TEXT($B21,0),DataInput[#Headers],0))*(INDEX(DataInput[],AG$4*3,MATCH(TEXT($B21,0),DataInput[#Headers],0)))^2*PI()/6))</f>
        <v>14.396413784922176</v>
      </c>
      <c r="AH21" s="15">
        <f>IF(INDEX(MouseList[],MATCH(AH$2,MouseList[Mouse '#],0),MATCH(MouseList[[#Headers],[Exclude?]],MouseList[#Headers],0))=TRUE,"",IF(INDEX(DataInput[],AH$2*3-1,MATCH(TEXT($B21,0),DataInput[#Headers],0))="","",INDEX(DataInput[],AH$4*3-1,MATCH(TEXT($B21,0),DataInput[#Headers],0))*(INDEX(DataInput[],AH$4*3,MATCH(TEXT($B21,0),DataInput[#Headers],0)))^2*PI()/6))</f>
        <v>16.095009053667557</v>
      </c>
      <c r="AI21" s="15">
        <f>IF(INDEX(MouseList[],MATCH(AI$2,MouseList[Mouse '#],0),MATCH(MouseList[[#Headers],[Exclude?]],MouseList[#Headers],0))=TRUE,"",IF(INDEX(DataInput[],AI$2*3-1,MATCH(TEXT($B21,0),DataInput[#Headers],0))="","",INDEX(DataInput[],AI$4*3-1,MATCH(TEXT($B21,0),DataInput[#Headers],0))*(INDEX(DataInput[],AI$4*3,MATCH(TEXT($B21,0),DataInput[#Headers],0)))^2*PI()/6))</f>
        <v>17.59468181718028</v>
      </c>
      <c r="AJ21" s="15" t="str">
        <f>IF(INDEX(MouseList[],MATCH(AJ$2,MouseList[Mouse '#],0),MATCH(MouseList[[#Headers],[Exclude?]],MouseList[#Headers],0))=TRUE,"",IF(INDEX(DataInput[],AJ$2*3-1,MATCH(TEXT($B21,0),DataInput[#Headers],0))="","",INDEX(DataInput[],AJ$4*3-1,MATCH(TEXT($B21,0),DataInput[#Headers],0))*(INDEX(DataInput[],AJ$4*3,MATCH(TEXT($B21,0),DataInput[#Headers],0)))^2*PI()/6))</f>
        <v/>
      </c>
      <c r="AK21" s="15">
        <f>IF(INDEX(MouseList[],MATCH(AK$2,MouseList[Mouse '#],0),MATCH(MouseList[[#Headers],[Exclude?]],MouseList[#Headers],0))=TRUE,"",IF(INDEX(DataInput[],AK$2*3-1,MATCH(TEXT($B21,0),DataInput[#Headers],0))="","",INDEX(DataInput[],AK$4*3-1,MATCH(TEXT($B21,0),DataInput[#Headers],0))*(INDEX(DataInput[],AK$4*3,MATCH(TEXT($B21,0),DataInput[#Headers],0)))^2*PI()/6))</f>
        <v>48.497341752118793</v>
      </c>
      <c r="AL21" s="15">
        <f>IF(INDEX(MouseList[],MATCH(AL$2,MouseList[Mouse '#],0),MATCH(MouseList[[#Headers],[Exclude?]],MouseList[#Headers],0))=TRUE,"",IF(INDEX(DataInput[],AL$2*3-1,MATCH(TEXT($B21,0),DataInput[#Headers],0))="","",INDEX(DataInput[],AL$4*3-1,MATCH(TEXT($B21,0),DataInput[#Headers],0))*(INDEX(DataInput[],AL$4*3,MATCH(TEXT($B21,0),DataInput[#Headers],0)))^2*PI()/6))</f>
        <v>21.457038554110113</v>
      </c>
      <c r="AM21" s="15">
        <f>IF(INDEX(MouseList[],MATCH(AM$2,MouseList[Mouse '#],0),MATCH(MouseList[[#Headers],[Exclude?]],MouseList[#Headers],0))=TRUE,"",IF(INDEX(DataInput[],AM$2*3-1,MATCH(TEXT($B21,0),DataInput[#Headers],0))="","",INDEX(DataInput[],AM$4*3-1,MATCH(TEXT($B21,0),DataInput[#Headers],0))*(INDEX(DataInput[],AM$4*3,MATCH(TEXT($B21,0),DataInput[#Headers],0)))^2*PI()/6))</f>
        <v>67.773318610899906</v>
      </c>
      <c r="AN21" s="15" t="str">
        <f>IF(INDEX(MouseList[],MATCH(AN$2,MouseList[Mouse '#],0),MATCH(MouseList[[#Headers],[Exclude?]],MouseList[#Headers],0))=TRUE,"",IF(INDEX(DataInput[],AN$2*3-1,MATCH(TEXT($B21,0),DataInput[#Headers],0))="","",INDEX(DataInput[],AN$4*3-1,MATCH(TEXT($B21,0),DataInput[#Headers],0))*(INDEX(DataInput[],AN$4*3,MATCH(TEXT($B21,0),DataInput[#Headers],0)))^2*PI()/6))</f>
        <v/>
      </c>
      <c r="AO21" s="15" t="str">
        <f>IF(INDEX(MouseList[],MATCH(AO$2,MouseList[Mouse '#],0),MATCH(MouseList[[#Headers],[Exclude?]],MouseList[#Headers],0))=TRUE,"",IF(INDEX(DataInput[],AO$2*3-1,MATCH(TEXT($B21,0),DataInput[#Headers],0))="","",INDEX(DataInput[],AO$4*3-1,MATCH(TEXT($B21,0),DataInput[#Headers],0))*(INDEX(DataInput[],AO$4*3,MATCH(TEXT($B21,0),DataInput[#Headers],0)))^2*PI()/6))</f>
        <v/>
      </c>
      <c r="AP21" s="15">
        <f>IF(INDEX(MouseList[],MATCH(AP$2,MouseList[Mouse '#],0),MATCH(MouseList[[#Headers],[Exclude?]],MouseList[#Headers],0))=TRUE,"",IF(INDEX(DataInput[],AP$2*3-1,MATCH(TEXT($B21,0),DataInput[#Headers],0))="","",INDEX(DataInput[],AP$4*3-1,MATCH(TEXT($B21,0),DataInput[#Headers],0))*(INDEX(DataInput[],AP$4*3,MATCH(TEXT($B21,0),DataInput[#Headers],0)))^2*PI()/6))</f>
        <v>68.783087750820428</v>
      </c>
      <c r="AQ21" s="15" t="str">
        <f>IF(INDEX(MouseList[],MATCH(AQ$2,MouseList[Mouse '#],0),MATCH(MouseList[[#Headers],[Exclude?]],MouseList[#Headers],0))=TRUE,"",IF(INDEX(DataInput[],AQ$2*3-1,MATCH(TEXT($B21,0),DataInput[#Headers],0))="","",INDEX(DataInput[],AQ$4*3-1,MATCH(TEXT($B21,0),DataInput[#Headers],0))*(INDEX(DataInput[],AQ$4*3,MATCH(TEXT($B21,0),DataInput[#Headers],0)))^2*PI()/6))</f>
        <v/>
      </c>
      <c r="AR21" s="15">
        <f>IF(INDEX(MouseList[],MATCH(AR$2,MouseList[Mouse '#],0),MATCH(MouseList[[#Headers],[Exclude?]],MouseList[#Headers],0))=TRUE,"",IF(INDEX(DataInput[],AR$2*3-1,MATCH(TEXT($B21,0),DataInput[#Headers],0))="","",INDEX(DataInput[],AR$4*3-1,MATCH(TEXT($B21,0),DataInput[#Headers],0))*(INDEX(DataInput[],AR$4*3,MATCH(TEXT($B21,0),DataInput[#Headers],0)))^2*PI()/6))</f>
        <v>84.711248913050895</v>
      </c>
      <c r="AS21" s="15" t="str">
        <f>IF(INDEX(MouseList[],MATCH(AS$2,MouseList[Mouse '#],0),MATCH(MouseList[[#Headers],[Exclude?]],MouseList[#Headers],0))=TRUE,"",IF(INDEX(DataInput[],AS$2*3-1,MATCH(TEXT($B21,0),DataInput[#Headers],0))="","",INDEX(DataInput[],AS$4*3-1,MATCH(TEXT($B21,0),DataInput[#Headers],0))*(INDEX(DataInput[],AS$4*3,MATCH(TEXT($B21,0),DataInput[#Headers],0)))^2*PI()/6))</f>
        <v/>
      </c>
      <c r="AT21" s="15" t="str">
        <f>IF(INDEX(MouseList[],MATCH(AT$2,MouseList[Mouse '#],0),MATCH(MouseList[[#Headers],[Exclude?]],MouseList[#Headers],0))=TRUE,"",IF(INDEX(DataInput[],AT$2*3-1,MATCH(TEXT($B21,0),DataInput[#Headers],0))="","",INDEX(DataInput[],AT$4*3-1,MATCH(TEXT($B21,0),DataInput[#Headers],0))*(INDEX(DataInput[],AT$4*3,MATCH(TEXT($B21,0),DataInput[#Headers],0)))^2*PI()/6))</f>
        <v/>
      </c>
      <c r="AU21" s="15">
        <f>IF(INDEX(MouseList[],MATCH(AU$2,MouseList[Mouse '#],0),MATCH(MouseList[[#Headers],[Exclude?]],MouseList[#Headers],0))=TRUE,"",IF(INDEX(DataInput[],AU$2*3-1,MATCH(TEXT($B21,0),DataInput[#Headers],0))="","",INDEX(DataInput[],AU$4*3-1,MATCH(TEXT($B21,0),DataInput[#Headers],0))*(INDEX(DataInput[],AU$4*3,MATCH(TEXT($B21,0),DataInput[#Headers],0)))^2*PI()/6))</f>
        <v>89.355138607216745</v>
      </c>
      <c r="AV21" s="15" t="str">
        <f>IF(INDEX(MouseList[],MATCH(AV$2,MouseList[Mouse '#],0),MATCH(MouseList[[#Headers],[Exclude?]],MouseList[#Headers],0))=TRUE,"",IF(INDEX(DataInput[],AV$2*3-1,MATCH(TEXT($B21,0),DataInput[#Headers],0))="","",INDEX(DataInput[],AV$4*3-1,MATCH(TEXT($B21,0),DataInput[#Headers],0))*(INDEX(DataInput[],AV$4*3,MATCH(TEXT($B21,0),DataInput[#Headers],0)))^2*PI()/6))</f>
        <v/>
      </c>
      <c r="AW21" s="15">
        <f>IF(INDEX(MouseList[],MATCH(AW$2,MouseList[Mouse '#],0),MATCH(MouseList[[#Headers],[Exclude?]],MouseList[#Headers],0))=TRUE,"",IF(INDEX(DataInput[],AW$2*3-1,MATCH(TEXT($B21,0),DataInput[#Headers],0))="","",INDEX(DataInput[],AW$4*3-1,MATCH(TEXT($B21,0),DataInput[#Headers],0))*(INDEX(DataInput[],AW$4*3,MATCH(TEXT($B21,0),DataInput[#Headers],0)))^2*PI()/6))</f>
        <v>25.28072280907304</v>
      </c>
      <c r="AX21" s="15" t="str">
        <f>IF(INDEX(MouseList[],MATCH(AX$2,MouseList[Mouse '#],0),MATCH(MouseList[[#Headers],[Exclude?]],MouseList[#Headers],0))=TRUE,"",IF(INDEX(DataInput[],AX$2*3-1,MATCH(TEXT($B21,0),DataInput[#Headers],0))="","",INDEX(DataInput[],AX$4*3-1,MATCH(TEXT($B21,0),DataInput[#Headers],0))*(INDEX(DataInput[],AX$4*3,MATCH(TEXT($B21,0),DataInput[#Headers],0)))^2*PI()/6))</f>
        <v/>
      </c>
      <c r="AY21" s="15" t="str">
        <f>IF(INDEX(MouseList[],MATCH(AY$2,MouseList[Mouse '#],0),MATCH(MouseList[[#Headers],[Exclude?]],MouseList[#Headers],0))=TRUE,"",IF(INDEX(DataInput[],AY$2*3-1,MATCH(TEXT($B21,0),DataInput[#Headers],0))="","",INDEX(DataInput[],AY$4*3-1,MATCH(TEXT($B21,0),DataInput[#Headers],0))*(INDEX(DataInput[],AY$4*3,MATCH(TEXT($B21,0),DataInput[#Headers],0)))^2*PI()/6))</f>
        <v/>
      </c>
      <c r="AZ21" s="15">
        <f>IF(INDEX(MouseList[],MATCH(AZ$2,MouseList[Mouse '#],0),MATCH(MouseList[[#Headers],[Exclude?]],MouseList[#Headers],0))=TRUE,"",IF(INDEX(DataInput[],AZ$2*3-1,MATCH(TEXT($B21,0),DataInput[#Headers],0))="","",INDEX(DataInput[],AZ$4*3-1,MATCH(TEXT($B21,0),DataInput[#Headers],0))*(INDEX(DataInput[],AZ$4*3,MATCH(TEXT($B21,0),DataInput[#Headers],0)))^2*PI()/6))</f>
        <v>68.126969266710844</v>
      </c>
      <c r="BA21" s="15" t="str">
        <f>IF(INDEX(MouseList[],MATCH(BA$2,MouseList[Mouse '#],0),MATCH(MouseList[[#Headers],[Exclude?]],MouseList[#Headers],0))=TRUE,"",IF(INDEX(DataInput[],BA$2*3-1,MATCH(TEXT($B21,0),DataInput[#Headers],0))="","",INDEX(DataInput[],BA$4*3-1,MATCH(TEXT($B21,0),DataInput[#Headers],0))*(INDEX(DataInput[],BA$4*3,MATCH(TEXT($B21,0),DataInput[#Headers],0)))^2*PI()/6))</f>
        <v/>
      </c>
      <c r="BB21" s="15">
        <f>IF(INDEX(MouseList[],MATCH(BB$2,MouseList[Mouse '#],0),MATCH(MouseList[[#Headers],[Exclude?]],MouseList[#Headers],0))=TRUE,"",IF(INDEX(DataInput[],BB$2*3-1,MATCH(TEXT($B21,0),DataInput[#Headers],0))="","",INDEX(DataInput[],BB$4*3-1,MATCH(TEXT($B21,0),DataInput[#Headers],0))*(INDEX(DataInput[],BB$4*3,MATCH(TEXT($B21,0),DataInput[#Headers],0)))^2*PI()/6))</f>
        <v>17.284891983603668</v>
      </c>
      <c r="BC21" s="15" t="str">
        <f>IF(INDEX(MouseList[],MATCH(BC$2,MouseList[Mouse '#],0),MATCH(MouseList[[#Headers],[Exclude?]],MouseList[#Headers],0))=TRUE,"",IF(INDEX(DataInput[],BC$2*3-1,MATCH(TEXT($B21,0),DataInput[#Headers],0))="","",INDEX(DataInput[],BC$4*3-1,MATCH(TEXT($B21,0),DataInput[#Headers],0))*(INDEX(DataInput[],BC$4*3,MATCH(TEXT($B21,0),DataInput[#Headers],0)))^2*PI()/6))</f>
        <v/>
      </c>
      <c r="BD21" s="15">
        <f>IF(INDEX(MouseList[],MATCH(BD$2,MouseList[Mouse '#],0),MATCH(MouseList[[#Headers],[Exclude?]],MouseList[#Headers],0))=TRUE,"",IF(INDEX(DataInput[],BD$2*3-1,MATCH(TEXT($B21,0),DataInput[#Headers],0))="","",INDEX(DataInput[],BD$4*3-1,MATCH(TEXT($B21,0),DataInput[#Headers],0))*(INDEX(DataInput[],BD$4*3,MATCH(TEXT($B21,0),DataInput[#Headers],0)))^2*PI()/6))</f>
        <v>70.169394049033272</v>
      </c>
      <c r="BE21" s="15">
        <f>IF(INDEX(MouseList[],MATCH(BE$2,MouseList[Mouse '#],0),MATCH(MouseList[[#Headers],[Exclude?]],MouseList[#Headers],0))=TRUE,"",IF(INDEX(DataInput[],BE$2*3-1,MATCH(TEXT($B21,0),DataInput[#Headers],0))="","",INDEX(DataInput[],BE$4*3-1,MATCH(TEXT($B21,0),DataInput[#Headers],0))*(INDEX(DataInput[],BE$4*3,MATCH(TEXT($B21,0),DataInput[#Headers],0)))^2*PI()/6))</f>
        <v>24.123571609395896</v>
      </c>
      <c r="BF21" s="15">
        <f>IF(INDEX(MouseList[],MATCH(BF$2,MouseList[Mouse '#],0),MATCH(MouseList[[#Headers],[Exclude?]],MouseList[#Headers],0))=TRUE,"",IF(INDEX(DataInput[],BF$2*3-1,MATCH(TEXT($B21,0),DataInput[#Headers],0))="","",INDEX(DataInput[],BF$4*3-1,MATCH(TEXT($B21,0),DataInput[#Headers],0))*(INDEX(DataInput[],BF$4*3,MATCH(TEXT($B21,0),DataInput[#Headers],0)))^2*PI()/6))</f>
        <v>47.638474302924493</v>
      </c>
      <c r="BG21" s="15">
        <f>IF(INDEX(MouseList[],MATCH(BG$2,MouseList[Mouse '#],0),MATCH(MouseList[[#Headers],[Exclude?]],MouseList[#Headers],0))=TRUE,"",IF(INDEX(DataInput[],BG$2*3-1,MATCH(TEXT($B21,0),DataInput[#Headers],0))="","",INDEX(DataInput[],BG$4*3-1,MATCH(TEXT($B21,0),DataInput[#Headers],0))*(INDEX(DataInput[],BG$4*3,MATCH(TEXT($B21,0),DataInput[#Headers],0)))^2*PI()/6))</f>
        <v>71.457653334922654</v>
      </c>
      <c r="BH21" s="15" t="str">
        <f>IF(INDEX(MouseList[],MATCH(BH$2,MouseList[Mouse '#],0),MATCH(MouseList[[#Headers],[Exclude?]],MouseList[#Headers],0))=TRUE,"",IF(INDEX(DataInput[],BH$2*3-1,MATCH(TEXT($B21,0),DataInput[#Headers],0))="","",INDEX(DataInput[],BH$4*3-1,MATCH(TEXT($B21,0),DataInput[#Headers],0))*(INDEX(DataInput[],BH$4*3,MATCH(TEXT($B21,0),DataInput[#Headers],0)))^2*PI()/6))</f>
        <v/>
      </c>
      <c r="BI21" s="15">
        <f>IF(INDEX(MouseList[],MATCH(BI$2,MouseList[Mouse '#],0),MATCH(MouseList[[#Headers],[Exclude?]],MouseList[#Headers],0))=TRUE,"",IF(INDEX(DataInput[],BI$2*3-1,MATCH(TEXT($B21,0),DataInput[#Headers],0))="","",INDEX(DataInput[],BI$4*3-1,MATCH(TEXT($B21,0),DataInput[#Headers],0))*(INDEX(DataInput[],BI$4*3,MATCH(TEXT($B21,0),DataInput[#Headers],0)))^2*PI()/6))</f>
        <v>86.479406373529613</v>
      </c>
      <c r="BJ21" s="15" t="str">
        <f>IF(INDEX(MouseList[],MATCH(BJ$2,MouseList[Mouse '#],0),MATCH(MouseList[[#Headers],[Exclude?]],MouseList[#Headers],0))=TRUE,"",IF(INDEX(DataInput[],BJ$2*3-1,MATCH(TEXT($B21,0),DataInput[#Headers],0))="","",INDEX(DataInput[],BJ$4*3-1,MATCH(TEXT($B21,0),DataInput[#Headers],0))*(INDEX(DataInput[],BJ$4*3,MATCH(TEXT($B21,0),DataInput[#Headers],0)))^2*PI()/6))</f>
        <v/>
      </c>
      <c r="BK21" s="15">
        <f>IF(INDEX(MouseList[],MATCH(BK$2,MouseList[Mouse '#],0),MATCH(MouseList[[#Headers],[Exclude?]],MouseList[#Headers],0))=TRUE,"",IF(INDEX(DataInput[],BK$2*3-1,MATCH(TEXT($B21,0),DataInput[#Headers],0))="","",INDEX(DataInput[],BK$4*3-1,MATCH(TEXT($B21,0),DataInput[#Headers],0))*(INDEX(DataInput[],BK$4*3,MATCH(TEXT($B21,0),DataInput[#Headers],0)))^2*PI()/6))</f>
        <v>41.481628667907799</v>
      </c>
      <c r="BL21" s="15" t="e">
        <f>IF(INDEX(MouseList[],MATCH(BL$2,MouseList[Mouse '#],0),MATCH(MouseList[[#Headers],[Exclude?]],MouseList[#Headers],0))=TRUE,"",IF(INDEX(DataInput[],BL$2*3-1,MATCH(TEXT($B21,0),DataInput[#Headers],0))="","",INDEX(DataInput[],BL$4*3-1,MATCH(TEXT($B21,0),DataInput[#Headers],0))*(INDEX(DataInput[],BL$4*3,MATCH(TEXT($B21,0),DataInput[#Headers],0)))^2*PI()/6))</f>
        <v>#N/A</v>
      </c>
      <c r="BM21" s="15" t="e">
        <f>IF(INDEX(MouseList[],MATCH(BM$2,MouseList[Mouse '#],0),MATCH(MouseList[[#Headers],[Exclude?]],MouseList[#Headers],0))=TRUE,"",IF(INDEX(DataInput[],BM$2*3-1,MATCH(TEXT($B21,0),DataInput[#Headers],0))="","",INDEX(DataInput[],BM$4*3-1,MATCH(TEXT($B21,0),DataInput[#Headers],0))*(INDEX(DataInput[],BM$4*3,MATCH(TEXT($B21,0),DataInput[#Headers],0)))^2*PI()/6))</f>
        <v>#N/A</v>
      </c>
      <c r="BN21" s="15" t="e">
        <f>IF(INDEX(MouseList[],MATCH(BN$2,MouseList[Mouse '#],0),MATCH(MouseList[[#Headers],[Exclude?]],MouseList[#Headers],0))=TRUE,"",IF(INDEX(DataInput[],BN$2*3-1,MATCH(TEXT($B21,0),DataInput[#Headers],0))="","",INDEX(DataInput[],BN$4*3-1,MATCH(TEXT($B21,0),DataInput[#Headers],0))*(INDEX(DataInput[],BN$4*3,MATCH(TEXT($B21,0),DataInput[#Headers],0)))^2*PI()/6))</f>
        <v>#N/A</v>
      </c>
      <c r="BO21" s="15" t="e">
        <f>IF(INDEX(MouseList[],MATCH(BO$2,MouseList[Mouse '#],0),MATCH(MouseList[[#Headers],[Exclude?]],MouseList[#Headers],0))=TRUE,"",IF(INDEX(DataInput[],BO$2*3-1,MATCH(TEXT($B21,0),DataInput[#Headers],0))="","",INDEX(DataInput[],BO$4*3-1,MATCH(TEXT($B21,0),DataInput[#Headers],0))*(INDEX(DataInput[],BO$4*3,MATCH(TEXT($B21,0),DataInput[#Headers],0)))^2*PI()/6))</f>
        <v>#N/A</v>
      </c>
      <c r="BP21" s="15" t="e">
        <f>IF(INDEX(MouseList[],MATCH(BP$2,MouseList[Mouse '#],0),MATCH(MouseList[[#Headers],[Exclude?]],MouseList[#Headers],0))=TRUE,"",IF(INDEX(DataInput[],BP$2*3-1,MATCH(TEXT($B21,0),DataInput[#Headers],0))="","",INDEX(DataInput[],BP$4*3-1,MATCH(TEXT($B21,0),DataInput[#Headers],0))*(INDEX(DataInput[],BP$4*3,MATCH(TEXT($B21,0),DataInput[#Headers],0)))^2*PI()/6))</f>
        <v>#N/A</v>
      </c>
      <c r="BQ21" s="15" t="e">
        <f>IF(INDEX(MouseList[],MATCH(BQ$2,MouseList[Mouse '#],0),MATCH(MouseList[[#Headers],[Exclude?]],MouseList[#Headers],0))=TRUE,"",IF(INDEX(DataInput[],BQ$2*3-1,MATCH(TEXT($B21,0),DataInput[#Headers],0))="","",INDEX(DataInput[],BQ$4*3-1,MATCH(TEXT($B21,0),DataInput[#Headers],0))*(INDEX(DataInput[],BQ$4*3,MATCH(TEXT($B21,0),DataInput[#Headers],0)))^2*PI()/6))</f>
        <v>#N/A</v>
      </c>
      <c r="BR21" s="15" t="e">
        <f>IF(INDEX(MouseList[],MATCH(BR$2,MouseList[Mouse '#],0),MATCH(MouseList[[#Headers],[Exclude?]],MouseList[#Headers],0))=TRUE,"",IF(INDEX(DataInput[],BR$2*3-1,MATCH(TEXT($B21,0),DataInput[#Headers],0))="","",INDEX(DataInput[],BR$4*3-1,MATCH(TEXT($B21,0),DataInput[#Headers],0))*(INDEX(DataInput[],BR$4*3,MATCH(TEXT($B21,0),DataInput[#Headers],0)))^2*PI()/6))</f>
        <v>#N/A</v>
      </c>
      <c r="BS21" s="15" t="e">
        <f>IF(INDEX(MouseList[],MATCH(BS$2,MouseList[Mouse '#],0),MATCH(MouseList[[#Headers],[Exclude?]],MouseList[#Headers],0))=TRUE,"",IF(INDEX(DataInput[],BS$2*3-1,MATCH(TEXT($B21,0),DataInput[#Headers],0))="","",INDEX(DataInput[],BS$4*3-1,MATCH(TEXT($B21,0),DataInput[#Headers],0))*(INDEX(DataInput[],BS$4*3,MATCH(TEXT($B21,0),DataInput[#Headers],0)))^2*PI()/6))</f>
        <v>#N/A</v>
      </c>
      <c r="BT21" s="15" t="e">
        <f>IF(INDEX(MouseList[],MATCH(BT$2,MouseList[Mouse '#],0),MATCH(MouseList[[#Headers],[Exclude?]],MouseList[#Headers],0))=TRUE,"",IF(INDEX(DataInput[],BT$2*3-1,MATCH(TEXT($B21,0),DataInput[#Headers],0))="","",INDEX(DataInput[],BT$4*3-1,MATCH(TEXT($B21,0),DataInput[#Headers],0))*(INDEX(DataInput[],BT$4*3,MATCH(TEXT($B21,0),DataInput[#Headers],0)))^2*PI()/6))</f>
        <v>#N/A</v>
      </c>
      <c r="BU21" s="15" t="e">
        <f>IF(INDEX(MouseList[],MATCH(BU$2,MouseList[Mouse '#],0),MATCH(MouseList[[#Headers],[Exclude?]],MouseList[#Headers],0))=TRUE,"",IF(INDEX(DataInput[],BU$2*3-1,MATCH(TEXT($B21,0),DataInput[#Headers],0))="","",INDEX(DataInput[],BU$4*3-1,MATCH(TEXT($B21,0),DataInput[#Headers],0))*(INDEX(DataInput[],BU$4*3,MATCH(TEXT($B21,0),DataInput[#Headers],0)))^2*PI()/6))</f>
        <v>#N/A</v>
      </c>
      <c r="BV21" s="15" t="e">
        <f>IF(INDEX(MouseList[],MATCH(BV$2,MouseList[Mouse '#],0),MATCH(MouseList[[#Headers],[Exclude?]],MouseList[#Headers],0))=TRUE,"",IF(INDEX(DataInput[],BV$2*3-1,MATCH(TEXT($B21,0),DataInput[#Headers],0))="","",INDEX(DataInput[],BV$4*3-1,MATCH(TEXT($B21,0),DataInput[#Headers],0))*(INDEX(DataInput[],BV$4*3,MATCH(TEXT($B21,0),DataInput[#Headers],0)))^2*PI()/6))</f>
        <v>#N/A</v>
      </c>
      <c r="BW21" s="15" t="e">
        <f>IF(INDEX(MouseList[],MATCH(BW$2,MouseList[Mouse '#],0),MATCH(MouseList[[#Headers],[Exclude?]],MouseList[#Headers],0))=TRUE,"",IF(INDEX(DataInput[],BW$2*3-1,MATCH(TEXT($B21,0),DataInput[#Headers],0))="","",INDEX(DataInput[],BW$4*3-1,MATCH(TEXT($B21,0),DataInput[#Headers],0))*(INDEX(DataInput[],BW$4*3,MATCH(TEXT($B21,0),DataInput[#Headers],0)))^2*PI()/6))</f>
        <v>#N/A</v>
      </c>
      <c r="BX21" s="15" t="e">
        <f>IF(INDEX(MouseList[],MATCH(BX$2,MouseList[Mouse '#],0),MATCH(MouseList[[#Headers],[Exclude?]],MouseList[#Headers],0))=TRUE,"",IF(INDEX(DataInput[],BX$2*3-1,MATCH(TEXT($B21,0),DataInput[#Headers],0))="","",INDEX(DataInput[],BX$4*3-1,MATCH(TEXT($B21,0),DataInput[#Headers],0))*(INDEX(DataInput[],BX$4*3,MATCH(TEXT($B21,0),DataInput[#Headers],0)))^2*PI()/6))</f>
        <v>#N/A</v>
      </c>
      <c r="BY21" s="15" t="e">
        <f>IF(INDEX(MouseList[],MATCH(BY$2,MouseList[Mouse '#],0),MATCH(MouseList[[#Headers],[Exclude?]],MouseList[#Headers],0))=TRUE,"",IF(INDEX(DataInput[],BY$2*3-1,MATCH(TEXT($B21,0),DataInput[#Headers],0))="","",INDEX(DataInput[],BY$4*3-1,MATCH(TEXT($B21,0),DataInput[#Headers],0))*(INDEX(DataInput[],BY$4*3,MATCH(TEXT($B21,0),DataInput[#Headers],0)))^2*PI()/6))</f>
        <v>#N/A</v>
      </c>
      <c r="BZ21" s="15" t="e">
        <f>IF(INDEX(MouseList[],MATCH(BZ$2,MouseList[Mouse '#],0),MATCH(MouseList[[#Headers],[Exclude?]],MouseList[#Headers],0))=TRUE,"",IF(INDEX(DataInput[],BZ$2*3-1,MATCH(TEXT($B21,0),DataInput[#Headers],0))="","",INDEX(DataInput[],BZ$4*3-1,MATCH(TEXT($B21,0),DataInput[#Headers],0))*(INDEX(DataInput[],BZ$4*3,MATCH(TEXT($B21,0),DataInput[#Headers],0)))^2*PI()/6))</f>
        <v>#N/A</v>
      </c>
      <c r="CA21" s="15" t="e">
        <f>IF(INDEX(MouseList[],MATCH(CA$2,MouseList[Mouse '#],0),MATCH(MouseList[[#Headers],[Exclude?]],MouseList[#Headers],0))=TRUE,"",IF(INDEX(DataInput[],CA$2*3-1,MATCH(TEXT($B21,0),DataInput[#Headers],0))="","",INDEX(DataInput[],CA$4*3-1,MATCH(TEXT($B21,0),DataInput[#Headers],0))*(INDEX(DataInput[],CA$4*3,MATCH(TEXT($B21,0),DataInput[#Headers],0)))^2*PI()/6))</f>
        <v>#N/A</v>
      </c>
      <c r="CB21" s="15" t="e">
        <f>IF(INDEX(MouseList[],MATCH(CB$2,MouseList[Mouse '#],0),MATCH(MouseList[[#Headers],[Exclude?]],MouseList[#Headers],0))=TRUE,"",IF(INDEX(DataInput[],CB$2*3-1,MATCH(TEXT($B21,0),DataInput[#Headers],0))="","",INDEX(DataInput[],CB$4*3-1,MATCH(TEXT($B21,0),DataInput[#Headers],0))*(INDEX(DataInput[],CB$4*3,MATCH(TEXT($B21,0),DataInput[#Headers],0)))^2*PI()/6))</f>
        <v>#N/A</v>
      </c>
      <c r="CC21" s="15" t="e">
        <f>IF(INDEX(MouseList[],MATCH(CC$2,MouseList[Mouse '#],0),MATCH(MouseList[[#Headers],[Exclude?]],MouseList[#Headers],0))=TRUE,"",IF(INDEX(DataInput[],CC$2*3-1,MATCH(TEXT($B21,0),DataInput[#Headers],0))="","",INDEX(DataInput[],CC$4*3-1,MATCH(TEXT($B21,0),DataInput[#Headers],0))*(INDEX(DataInput[],CC$4*3,MATCH(TEXT($B21,0),DataInput[#Headers],0)))^2*PI()/6))</f>
        <v>#N/A</v>
      </c>
      <c r="CD21" s="15" t="e">
        <f>IF(INDEX(MouseList[],MATCH(CD$2,MouseList[Mouse '#],0),MATCH(MouseList[[#Headers],[Exclude?]],MouseList[#Headers],0))=TRUE,"",IF(INDEX(DataInput[],CD$2*3-1,MATCH(TEXT($B21,0),DataInput[#Headers],0))="","",INDEX(DataInput[],CD$4*3-1,MATCH(TEXT($B21,0),DataInput[#Headers],0))*(INDEX(DataInput[],CD$4*3,MATCH(TEXT($B21,0),DataInput[#Headers],0)))^2*PI()/6))</f>
        <v>#N/A</v>
      </c>
      <c r="CE21" s="15" t="e">
        <f>IF(INDEX(MouseList[],MATCH(CE$2,MouseList[Mouse '#],0),MATCH(MouseList[[#Headers],[Exclude?]],MouseList[#Headers],0))=TRUE,"",IF(INDEX(DataInput[],CE$2*3-1,MATCH(TEXT($B21,0),DataInput[#Headers],0))="","",INDEX(DataInput[],CE$4*3-1,MATCH(TEXT($B21,0),DataInput[#Headers],0))*(INDEX(DataInput[],CE$4*3,MATCH(TEXT($B21,0),DataInput[#Headers],0)))^2*PI()/6))</f>
        <v>#N/A</v>
      </c>
      <c r="CF21" s="15" t="e">
        <f>IF(INDEX(MouseList[],MATCH(CF$2,MouseList[Mouse '#],0),MATCH(MouseList[[#Headers],[Exclude?]],MouseList[#Headers],0))=TRUE,"",IF(INDEX(DataInput[],CF$2*3-1,MATCH(TEXT($B21,0),DataInput[#Headers],0))="","",INDEX(DataInput[],CF$4*3-1,MATCH(TEXT($B21,0),DataInput[#Headers],0))*(INDEX(DataInput[],CF$4*3,MATCH(TEXT($B21,0),DataInput[#Headers],0)))^2*PI()/6))</f>
        <v>#N/A</v>
      </c>
      <c r="CG21" s="15" t="e">
        <f>IF(INDEX(MouseList[],MATCH(CG$2,MouseList[Mouse '#],0),MATCH(MouseList[[#Headers],[Exclude?]],MouseList[#Headers],0))=TRUE,"",IF(INDEX(DataInput[],CG$2*3-1,MATCH(TEXT($B21,0),DataInput[#Headers],0))="","",INDEX(DataInput[],CG$4*3-1,MATCH(TEXT($B21,0),DataInput[#Headers],0))*(INDEX(DataInput[],CG$4*3,MATCH(TEXT($B21,0),DataInput[#Headers],0)))^2*PI()/6))</f>
        <v>#N/A</v>
      </c>
      <c r="CH21" s="15" t="e">
        <f>IF(INDEX(MouseList[],MATCH(CH$2,MouseList[Mouse '#],0),MATCH(MouseList[[#Headers],[Exclude?]],MouseList[#Headers],0))=TRUE,"",IF(INDEX(DataInput[],CH$2*3-1,MATCH(TEXT($B21,0),DataInput[#Headers],0))="","",INDEX(DataInput[],CH$4*3-1,MATCH(TEXT($B21,0),DataInput[#Headers],0))*(INDEX(DataInput[],CH$4*3,MATCH(TEXT($B21,0),DataInput[#Headers],0)))^2*PI()/6))</f>
        <v>#N/A</v>
      </c>
      <c r="CI21" s="15" t="e">
        <f>IF(INDEX(MouseList[],MATCH(CI$2,MouseList[Mouse '#],0),MATCH(MouseList[[#Headers],[Exclude?]],MouseList[#Headers],0))=TRUE,"",IF(INDEX(DataInput[],CI$2*3-1,MATCH(TEXT($B21,0),DataInput[#Headers],0))="","",INDEX(DataInput[],CI$4*3-1,MATCH(TEXT($B21,0),DataInput[#Headers],0))*(INDEX(DataInput[],CI$4*3,MATCH(TEXT($B21,0),DataInput[#Headers],0)))^2*PI()/6))</f>
        <v>#N/A</v>
      </c>
      <c r="CJ21" s="15" t="e">
        <f>IF(INDEX(MouseList[],MATCH(CJ$2,MouseList[Mouse '#],0),MATCH(MouseList[[#Headers],[Exclude?]],MouseList[#Headers],0))=TRUE,"",IF(INDEX(DataInput[],CJ$2*3-1,MATCH(TEXT($B21,0),DataInput[#Headers],0))="","",INDEX(DataInput[],CJ$4*3-1,MATCH(TEXT($B21,0),DataInput[#Headers],0))*(INDEX(DataInput[],CJ$4*3,MATCH(TEXT($B21,0),DataInput[#Headers],0)))^2*PI()/6))</f>
        <v>#N/A</v>
      </c>
      <c r="CK21" s="15" t="e">
        <f>IF(INDEX(MouseList[],MATCH(CK$2,MouseList[Mouse '#],0),MATCH(MouseList[[#Headers],[Exclude?]],MouseList[#Headers],0))=TRUE,"",IF(INDEX(DataInput[],CK$2*3-1,MATCH(TEXT($B21,0),DataInput[#Headers],0))="","",INDEX(DataInput[],CK$4*3-1,MATCH(TEXT($B21,0),DataInput[#Headers],0))*(INDEX(DataInput[],CK$4*3,MATCH(TEXT($B21,0),DataInput[#Headers],0)))^2*PI()/6))</f>
        <v>#N/A</v>
      </c>
      <c r="CL21" s="15" t="e">
        <f>IF(INDEX(MouseList[],MATCH(CL$2,MouseList[Mouse '#],0),MATCH(MouseList[[#Headers],[Exclude?]],MouseList[#Headers],0))=TRUE,"",IF(INDEX(DataInput[],CL$2*3-1,MATCH(TEXT($B21,0),DataInput[#Headers],0))="","",INDEX(DataInput[],CL$4*3-1,MATCH(TEXT($B21,0),DataInput[#Headers],0))*(INDEX(DataInput[],CL$4*3,MATCH(TEXT($B21,0),DataInput[#Headers],0)))^2*PI()/6))</f>
        <v>#N/A</v>
      </c>
      <c r="CM21" s="15" t="e">
        <f>IF(INDEX(MouseList[],MATCH(CM$2,MouseList[Mouse '#],0),MATCH(MouseList[[#Headers],[Exclude?]],MouseList[#Headers],0))=TRUE,"",IF(INDEX(DataInput[],CM$2*3-1,MATCH(TEXT($B21,0),DataInput[#Headers],0))="","",INDEX(DataInput[],CM$4*3-1,MATCH(TEXT($B21,0),DataInput[#Headers],0))*(INDEX(DataInput[],CM$4*3,MATCH(TEXT($B21,0),DataInput[#Headers],0)))^2*PI()/6))</f>
        <v>#N/A</v>
      </c>
      <c r="CN21" s="15" t="e">
        <f>IF(INDEX(MouseList[],MATCH(CN$2,MouseList[Mouse '#],0),MATCH(MouseList[[#Headers],[Exclude?]],MouseList[#Headers],0))=TRUE,"",IF(INDEX(DataInput[],CN$2*3-1,MATCH(TEXT($B21,0),DataInput[#Headers],0))="","",INDEX(DataInput[],CN$4*3-1,MATCH(TEXT($B21,0),DataInput[#Headers],0))*(INDEX(DataInput[],CN$4*3,MATCH(TEXT($B21,0),DataInput[#Headers],0)))^2*PI()/6))</f>
        <v>#N/A</v>
      </c>
      <c r="CO21" s="15" t="e">
        <f>IF(INDEX(MouseList[],MATCH(CO$2,MouseList[Mouse '#],0),MATCH(MouseList[[#Headers],[Exclude?]],MouseList[#Headers],0))=TRUE,"",IF(INDEX(DataInput[],CO$2*3-1,MATCH(TEXT($B21,0),DataInput[#Headers],0))="","",INDEX(DataInput[],CO$4*3-1,MATCH(TEXT($B21,0),DataInput[#Headers],0))*(INDEX(DataInput[],CO$4*3,MATCH(TEXT($B21,0),DataInput[#Headers],0)))^2*PI()/6))</f>
        <v>#N/A</v>
      </c>
      <c r="CP21" s="15" t="e">
        <f>IF(INDEX(MouseList[],MATCH(CP$2,MouseList[Mouse '#],0),MATCH(MouseList[[#Headers],[Exclude?]],MouseList[#Headers],0))=TRUE,"",IF(INDEX(DataInput[],CP$2*3-1,MATCH(TEXT($B21,0),DataInput[#Headers],0))="","",INDEX(DataInput[],CP$4*3-1,MATCH(TEXT($B21,0),DataInput[#Headers],0))*(INDEX(DataInput[],CP$4*3,MATCH(TEXT($B21,0),DataInput[#Headers],0)))^2*PI()/6))</f>
        <v>#N/A</v>
      </c>
      <c r="CQ21" s="15" t="e">
        <f>IF(INDEX(MouseList[],MATCH(CQ$2,MouseList[Mouse '#],0),MATCH(MouseList[[#Headers],[Exclude?]],MouseList[#Headers],0))=TRUE,"",IF(INDEX(DataInput[],CQ$2*3-1,MATCH(TEXT($B21,0),DataInput[#Headers],0))="","",INDEX(DataInput[],CQ$4*3-1,MATCH(TEXT($B21,0),DataInput[#Headers],0))*(INDEX(DataInput[],CQ$4*3,MATCH(TEXT($B21,0),DataInput[#Headers],0)))^2*PI()/6))</f>
        <v>#N/A</v>
      </c>
      <c r="CR21" s="15" t="e">
        <f>IF(INDEX(MouseList[],MATCH(CR$2,MouseList[Mouse '#],0),MATCH(MouseList[[#Headers],[Exclude?]],MouseList[#Headers],0))=TRUE,"",IF(INDEX(DataInput[],CR$2*3-1,MATCH(TEXT($B21,0),DataInput[#Headers],0))="","",INDEX(DataInput[],CR$4*3-1,MATCH(TEXT($B21,0),DataInput[#Headers],0))*(INDEX(DataInput[],CR$4*3,MATCH(TEXT($B21,0),DataInput[#Headers],0)))^2*PI()/6))</f>
        <v>#N/A</v>
      </c>
      <c r="CS21" s="15" t="e">
        <f>IF(INDEX(MouseList[],MATCH(CS$2,MouseList[Mouse '#],0),MATCH(MouseList[[#Headers],[Exclude?]],MouseList[#Headers],0))=TRUE,"",IF(INDEX(DataInput[],CS$2*3-1,MATCH(TEXT($B21,0),DataInput[#Headers],0))="","",INDEX(DataInput[],CS$4*3-1,MATCH(TEXT($B21,0),DataInput[#Headers],0))*(INDEX(DataInput[],CS$4*3,MATCH(TEXT($B21,0),DataInput[#Headers],0)))^2*PI()/6))</f>
        <v>#N/A</v>
      </c>
      <c r="CT21" s="15" t="e">
        <f>IF(INDEX(MouseList[],MATCH(CT$2,MouseList[Mouse '#],0),MATCH(MouseList[[#Headers],[Exclude?]],MouseList[#Headers],0))=TRUE,"",IF(INDEX(DataInput[],CT$2*3-1,MATCH(TEXT($B21,0),DataInput[#Headers],0))="","",INDEX(DataInput[],CT$4*3-1,MATCH(TEXT($B21,0),DataInput[#Headers],0))*(INDEX(DataInput[],CT$4*3,MATCH(TEXT($B21,0),DataInput[#Headers],0)))^2*PI()/6))</f>
        <v>#N/A</v>
      </c>
      <c r="CU21" s="15" t="e">
        <f>IF(INDEX(MouseList[],MATCH(CU$2,MouseList[Mouse '#],0),MATCH(MouseList[[#Headers],[Exclude?]],MouseList[#Headers],0))=TRUE,"",IF(INDEX(DataInput[],CU$2*3-1,MATCH(TEXT($B21,0),DataInput[#Headers],0))="","",INDEX(DataInput[],CU$4*3-1,MATCH(TEXT($B21,0),DataInput[#Headers],0))*(INDEX(DataInput[],CU$4*3,MATCH(TEXT($B21,0),DataInput[#Headers],0)))^2*PI()/6))</f>
        <v>#N/A</v>
      </c>
      <c r="CV21" s="15" t="e">
        <f>IF(INDEX(MouseList[],MATCH(CV$2,MouseList[Mouse '#],0),MATCH(MouseList[[#Headers],[Exclude?]],MouseList[#Headers],0))=TRUE,"",IF(INDEX(DataInput[],CV$2*3-1,MATCH(TEXT($B21,0),DataInput[#Headers],0))="","",INDEX(DataInput[],CV$4*3-1,MATCH(TEXT($B21,0),DataInput[#Headers],0))*(INDEX(DataInput[],CV$4*3,MATCH(TEXT($B21,0),DataInput[#Headers],0)))^2*PI()/6))</f>
        <v>#N/A</v>
      </c>
      <c r="CW21" s="15" t="e">
        <f>IF(INDEX(MouseList[],MATCH(CW$2,MouseList[Mouse '#],0),MATCH(MouseList[[#Headers],[Exclude?]],MouseList[#Headers],0))=TRUE,"",IF(INDEX(DataInput[],CW$2*3-1,MATCH(TEXT($B21,0),DataInput[#Headers],0))="","",INDEX(DataInput[],CW$4*3-1,MATCH(TEXT($B21,0),DataInput[#Headers],0))*(INDEX(DataInput[],CW$4*3,MATCH(TEXT($B21,0),DataInput[#Headers],0)))^2*PI()/6))</f>
        <v>#N/A</v>
      </c>
      <c r="CX21" s="15" t="e">
        <f>IF(INDEX(MouseList[],MATCH(CX$2,MouseList[Mouse '#],0),MATCH(MouseList[[#Headers],[Exclude?]],MouseList[#Headers],0))=TRUE,"",IF(INDEX(DataInput[],CX$2*3-1,MATCH(TEXT($B21,0),DataInput[#Headers],0))="","",INDEX(DataInput[],CX$4*3-1,MATCH(TEXT($B21,0),DataInput[#Headers],0))*(INDEX(DataInput[],CX$4*3,MATCH(TEXT($B21,0),DataInput[#Headers],0)))^2*PI()/6))</f>
        <v>#N/A</v>
      </c>
      <c r="CY21" s="15" t="e">
        <f>IF(INDEX(MouseList[],MATCH(CY$2,MouseList[Mouse '#],0),MATCH(MouseList[[#Headers],[Exclude?]],MouseList[#Headers],0))=TRUE,"",IF(INDEX(DataInput[],CY$2*3-1,MATCH(TEXT($B21,0),DataInput[#Headers],0))="","",INDEX(DataInput[],CY$4*3-1,MATCH(TEXT($B21,0),DataInput[#Headers],0))*(INDEX(DataInput[],CY$4*3,MATCH(TEXT($B21,0),DataInput[#Headers],0)))^2*PI()/6))</f>
        <v>#N/A</v>
      </c>
      <c r="CZ21" s="15" t="e">
        <f>IF(INDEX(MouseList[],MATCH(CZ$2,MouseList[Mouse '#],0),MATCH(MouseList[[#Headers],[Exclude?]],MouseList[#Headers],0))=TRUE,"",IF(INDEX(DataInput[],CZ$2*3-1,MATCH(TEXT($B21,0),DataInput[#Headers],0))="","",INDEX(DataInput[],CZ$4*3-1,MATCH(TEXT($B21,0),DataInput[#Headers],0))*(INDEX(DataInput[],CZ$4*3,MATCH(TEXT($B21,0),DataInput[#Headers],0)))^2*PI()/6))</f>
        <v>#N/A</v>
      </c>
      <c r="DA21" s="15" t="e">
        <f>IF(INDEX(MouseList[],MATCH(DA$2,MouseList[Mouse '#],0),MATCH(MouseList[[#Headers],[Exclude?]],MouseList[#Headers],0))=TRUE,"",IF(INDEX(DataInput[],DA$2*3-1,MATCH(TEXT($B21,0),DataInput[#Headers],0))="","",INDEX(DataInput[],DA$4*3-1,MATCH(TEXT($B21,0),DataInput[#Headers],0))*(INDEX(DataInput[],DA$4*3,MATCH(TEXT($B21,0),DataInput[#Headers],0)))^2*PI()/6))</f>
        <v>#N/A</v>
      </c>
      <c r="DB21" s="15" t="e">
        <f>IF(INDEX(MouseList[],MATCH(DB$2,MouseList[Mouse '#],0),MATCH(MouseList[[#Headers],[Exclude?]],MouseList[#Headers],0))=TRUE,"",IF(INDEX(DataInput[],DB$2*3-1,MATCH(TEXT($B21,0),DataInput[#Headers],0))="","",INDEX(DataInput[],DB$4*3-1,MATCH(TEXT($B21,0),DataInput[#Headers],0))*(INDEX(DataInput[],DB$4*3,MATCH(TEXT($B21,0),DataInput[#Headers],0)))^2*PI()/6))</f>
        <v>#N/A</v>
      </c>
      <c r="DC21" s="15" t="e">
        <f>IF(INDEX(MouseList[],MATCH(DC$2,MouseList[Mouse '#],0),MATCH(MouseList[[#Headers],[Exclude?]],MouseList[#Headers],0))=TRUE,"",IF(INDEX(DataInput[],DC$2*3-1,MATCH(TEXT($B21,0),DataInput[#Headers],0))="","",INDEX(DataInput[],DC$4*3-1,MATCH(TEXT($B21,0),DataInput[#Headers],0))*(INDEX(DataInput[],DC$4*3,MATCH(TEXT($B21,0),DataInput[#Headers],0)))^2*PI()/6))</f>
        <v>#N/A</v>
      </c>
      <c r="DD21" s="15" t="e">
        <f>IF(INDEX(MouseList[],MATCH(DD$2,MouseList[Mouse '#],0),MATCH(MouseList[[#Headers],[Exclude?]],MouseList[#Headers],0))=TRUE,"",IF(INDEX(DataInput[],DD$2*3-1,MATCH(TEXT($B21,0),DataInput[#Headers],0))="","",INDEX(DataInput[],DD$4*3-1,MATCH(TEXT($B21,0),DataInput[#Headers],0))*(INDEX(DataInput[],DD$4*3,MATCH(TEXT($B21,0),DataInput[#Headers],0)))^2*PI()/6))</f>
        <v>#N/A</v>
      </c>
      <c r="DE21" s="15" t="e">
        <f>IF(INDEX(MouseList[],MATCH(DE$2,MouseList[Mouse '#],0),MATCH(MouseList[[#Headers],[Exclude?]],MouseList[#Headers],0))=TRUE,"",IF(INDEX(DataInput[],DE$2*3-1,MATCH(TEXT($B21,0),DataInput[#Headers],0))="","",INDEX(DataInput[],DE$4*3-1,MATCH(TEXT($B21,0),DataInput[#Headers],0))*(INDEX(DataInput[],DE$4*3,MATCH(TEXT($B21,0),DataInput[#Headers],0)))^2*PI()/6))</f>
        <v>#N/A</v>
      </c>
      <c r="DF21" s="15" t="e">
        <f>IF(INDEX(MouseList[],MATCH(DF$2,MouseList[Mouse '#],0),MATCH(MouseList[[#Headers],[Exclude?]],MouseList[#Headers],0))=TRUE,"",IF(INDEX(DataInput[],DF$2*3-1,MATCH(TEXT($B21,0),DataInput[#Headers],0))="","",INDEX(DataInput[],DF$4*3-1,MATCH(TEXT($B21,0),DataInput[#Headers],0))*(INDEX(DataInput[],DF$4*3,MATCH(TEXT($B21,0),DataInput[#Headers],0)))^2*PI()/6))</f>
        <v>#N/A</v>
      </c>
      <c r="DG21" s="15" t="e">
        <f>IF(INDEX(MouseList[],MATCH(DG$2,MouseList[Mouse '#],0),MATCH(MouseList[[#Headers],[Exclude?]],MouseList[#Headers],0))=TRUE,"",IF(INDEX(DataInput[],DG$2*3-1,MATCH(TEXT($B21,0),DataInput[#Headers],0))="","",INDEX(DataInput[],DG$4*3-1,MATCH(TEXT($B21,0),DataInput[#Headers],0))*(INDEX(DataInput[],DG$4*3,MATCH(TEXT($B21,0),DataInput[#Headers],0)))^2*PI()/6))</f>
        <v>#N/A</v>
      </c>
      <c r="DH21" s="15" t="e">
        <f>IF(INDEX(MouseList[],MATCH(DH$2,MouseList[Mouse '#],0),MATCH(MouseList[[#Headers],[Exclude?]],MouseList[#Headers],0))=TRUE,"",IF(INDEX(DataInput[],DH$2*3-1,MATCH(TEXT($B21,0),DataInput[#Headers],0))="","",INDEX(DataInput[],DH$4*3-1,MATCH(TEXT($B21,0),DataInput[#Headers],0))*(INDEX(DataInput[],DH$4*3,MATCH(TEXT($B21,0),DataInput[#Headers],0)))^2*PI()/6))</f>
        <v>#N/A</v>
      </c>
      <c r="DI21" s="15" t="e">
        <f>IF(INDEX(MouseList[],MATCH(DI$2,MouseList[Mouse '#],0),MATCH(MouseList[[#Headers],[Exclude?]],MouseList[#Headers],0))=TRUE,"",IF(INDEX(DataInput[],DI$2*3-1,MATCH(TEXT($B21,0),DataInput[#Headers],0))="","",INDEX(DataInput[],DI$4*3-1,MATCH(TEXT($B21,0),DataInput[#Headers],0))*(INDEX(DataInput[],DI$4*3,MATCH(TEXT($B21,0),DataInput[#Headers],0)))^2*PI()/6))</f>
        <v>#N/A</v>
      </c>
      <c r="DJ21" s="15" t="e">
        <f>IF(INDEX(MouseList[],MATCH(DJ$2,MouseList[Mouse '#],0),MATCH(MouseList[[#Headers],[Exclude?]],MouseList[#Headers],0))=TRUE,"",IF(INDEX(DataInput[],DJ$2*3-1,MATCH(TEXT($B21,0),DataInput[#Headers],0))="","",INDEX(DataInput[],DJ$4*3-1,MATCH(TEXT($B21,0),DataInput[#Headers],0))*(INDEX(DataInput[],DJ$4*3,MATCH(TEXT($B21,0),DataInput[#Headers],0)))^2*PI()/6))</f>
        <v>#N/A</v>
      </c>
      <c r="DK21" s="15" t="e">
        <f>IF(INDEX(MouseList[],MATCH(DK$2,MouseList[Mouse '#],0),MATCH(MouseList[[#Headers],[Exclude?]],MouseList[#Headers],0))=TRUE,"",IF(INDEX(DataInput[],DK$2*3-1,MATCH(TEXT($B21,0),DataInput[#Headers],0))="","",INDEX(DataInput[],DK$4*3-1,MATCH(TEXT($B21,0),DataInput[#Headers],0))*(INDEX(DataInput[],DK$4*3,MATCH(TEXT($B21,0),DataInput[#Headers],0)))^2*PI()/6))</f>
        <v>#N/A</v>
      </c>
      <c r="DL21" s="15" t="e">
        <f>IF(INDEX(MouseList[],MATCH(DL$2,MouseList[Mouse '#],0),MATCH(MouseList[[#Headers],[Exclude?]],MouseList[#Headers],0))=TRUE,"",IF(INDEX(DataInput[],DL$2*3-1,MATCH(TEXT($B21,0),DataInput[#Headers],0))="","",INDEX(DataInput[],DL$4*3-1,MATCH(TEXT($B21,0),DataInput[#Headers],0))*(INDEX(DataInput[],DL$4*3,MATCH(TEXT($B21,0),DataInput[#Headers],0)))^2*PI()/6))</f>
        <v>#N/A</v>
      </c>
      <c r="DM21" s="15" t="e">
        <f>IF(INDEX(MouseList[],MATCH(DM$2,MouseList[Mouse '#],0),MATCH(MouseList[[#Headers],[Exclude?]],MouseList[#Headers],0))=TRUE,"",IF(INDEX(DataInput[],DM$2*3-1,MATCH(TEXT($B21,0),DataInput[#Headers],0))="","",INDEX(DataInput[],DM$4*3-1,MATCH(TEXT($B21,0),DataInput[#Headers],0))*(INDEX(DataInput[],DM$4*3,MATCH(TEXT($B21,0),DataInput[#Headers],0)))^2*PI()/6))</f>
        <v>#N/A</v>
      </c>
      <c r="DN21" s="15" t="e">
        <f>IF(INDEX(MouseList[],MATCH(DN$2,MouseList[Mouse '#],0),MATCH(MouseList[[#Headers],[Exclude?]],MouseList[#Headers],0))=TRUE,"",IF(INDEX(DataInput[],DN$2*3-1,MATCH(TEXT($B21,0),DataInput[#Headers],0))="","",INDEX(DataInput[],DN$4*3-1,MATCH(TEXT($B21,0),DataInput[#Headers],0))*(INDEX(DataInput[],DN$4*3,MATCH(TEXT($B21,0),DataInput[#Headers],0)))^2*PI()/6))</f>
        <v>#N/A</v>
      </c>
      <c r="DO21" s="15" t="e">
        <f>IF(INDEX(MouseList[],MATCH(DO$2,MouseList[Mouse '#],0),MATCH(MouseList[[#Headers],[Exclude?]],MouseList[#Headers],0))=TRUE,"",IF(INDEX(DataInput[],DO$2*3-1,MATCH(TEXT($B21,0),DataInput[#Headers],0))="","",INDEX(DataInput[],DO$4*3-1,MATCH(TEXT($B21,0),DataInput[#Headers],0))*(INDEX(DataInput[],DO$4*3,MATCH(TEXT($B21,0),DataInput[#Headers],0)))^2*PI()/6))</f>
        <v>#N/A</v>
      </c>
      <c r="DP21" s="15" t="e">
        <f>IF(INDEX(MouseList[],MATCH(DP$2,MouseList[Mouse '#],0),MATCH(MouseList[[#Headers],[Exclude?]],MouseList[#Headers],0))=TRUE,"",IF(INDEX(DataInput[],DP$2*3-1,MATCH(TEXT($B21,0),DataInput[#Headers],0))="","",INDEX(DataInput[],DP$4*3-1,MATCH(TEXT($B21,0),DataInput[#Headers],0))*(INDEX(DataInput[],DP$4*3,MATCH(TEXT($B21,0),DataInput[#Headers],0)))^2*PI()/6))</f>
        <v>#N/A</v>
      </c>
      <c r="DQ21" s="15" t="e">
        <f>IF(INDEX(MouseList[],MATCH(DQ$2,MouseList[Mouse '#],0),MATCH(MouseList[[#Headers],[Exclude?]],MouseList[#Headers],0))=TRUE,"",IF(INDEX(DataInput[],DQ$2*3-1,MATCH(TEXT($B21,0),DataInput[#Headers],0))="","",INDEX(DataInput[],DQ$4*3-1,MATCH(TEXT($B21,0),DataInput[#Headers],0))*(INDEX(DataInput[],DQ$4*3,MATCH(TEXT($B21,0),DataInput[#Headers],0)))^2*PI()/6))</f>
        <v>#N/A</v>
      </c>
      <c r="DR21" s="15" t="e">
        <f>IF(INDEX(MouseList[],MATCH(DR$2,MouseList[Mouse '#],0),MATCH(MouseList[[#Headers],[Exclude?]],MouseList[#Headers],0))=TRUE,"",IF(INDEX(DataInput[],DR$2*3-1,MATCH(TEXT($B21,0),DataInput[#Headers],0))="","",INDEX(DataInput[],DR$4*3-1,MATCH(TEXT($B21,0),DataInput[#Headers],0))*(INDEX(DataInput[],DR$4*3,MATCH(TEXT($B21,0),DataInput[#Headers],0)))^2*PI()/6))</f>
        <v>#N/A</v>
      </c>
      <c r="DS21" s="15" t="e">
        <f>IF(INDEX(MouseList[],MATCH(DS$2,MouseList[Mouse '#],0),MATCH(MouseList[[#Headers],[Exclude?]],MouseList[#Headers],0))=TRUE,"",IF(INDEX(DataInput[],DS$2*3-1,MATCH(TEXT($B21,0),DataInput[#Headers],0))="","",INDEX(DataInput[],DS$4*3-1,MATCH(TEXT($B21,0),DataInput[#Headers],0))*(INDEX(DataInput[],DS$4*3,MATCH(TEXT($B21,0),DataInput[#Headers],0)))^2*PI()/6))</f>
        <v>#N/A</v>
      </c>
      <c r="DU21" s="14">
        <v>17</v>
      </c>
      <c r="DV21" s="14" t="str">
        <f>IFERROR(INDEX(MouseList[],MATCH(TV_after_Tx[[#This Row],[Sort '#]],MouseList[Sort '#],0),MATCH(TV_after_Tx[[#Headers],[Group]],MouseList[#Headers],0)),"")</f>
        <v/>
      </c>
      <c r="DW21" s="14" t="str">
        <f>IFERROR(INDEX(MouseList[],MATCH(TV_after_Tx[[#This Row],[Sort '#]],MouseList[Sort '#],0),MATCH(MouseList[[#Headers],[Mouse '#]],MouseList[#Headers],0)),"")</f>
        <v/>
      </c>
      <c r="DX21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21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21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21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21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21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21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21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21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21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21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21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21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21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21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21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21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21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21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21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21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21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21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21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21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21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21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21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21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21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21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21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21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21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21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21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21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21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21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21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21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21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21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21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21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21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22" spans="1:173">
      <c r="B22" s="14">
        <v>17</v>
      </c>
      <c r="C22" s="14">
        <f>INDEX('Data Input'!$J$1:$BF$3,2,MATCH(TEXT(TV[[#This Row],[Day '#]],0),DataInput[[#Headers],[Date of death]:[Necropsy]],0))</f>
        <v>45</v>
      </c>
      <c r="D22" s="15" t="str">
        <f>IF(INDEX(MouseList[],MATCH(D$2,MouseList[Mouse '#],0),MATCH(MouseList[[#Headers],[Exclude?]],MouseList[#Headers],0))=TRUE,"",IF(INDEX(DataInput[],D$2*3-1,MATCH(TEXT($B22,0),DataInput[#Headers],0))="","",INDEX(DataInput[],D$4*3-1,MATCH(TEXT($B22,0),DataInput[#Headers],0))*(INDEX(DataInput[],D$4*3,MATCH(TEXT($B22,0),DataInput[#Headers],0)))^2*PI()/6))</f>
        <v/>
      </c>
      <c r="E22" s="15">
        <f>IF(INDEX(MouseList[],MATCH(E$2,MouseList[Mouse '#],0),MATCH(MouseList[[#Headers],[Exclude?]],MouseList[#Headers],0))=TRUE,"",IF(INDEX(DataInput[],E$2*3-1,MATCH(TEXT($B22,0),DataInput[#Headers],0))="","",INDEX(DataInput[],E$4*3-1,MATCH(TEXT($B22,0),DataInput[#Headers],0))*(INDEX(DataInput[],E$4*3,MATCH(TEXT($B22,0),DataInput[#Headers],0)))^2*PI()/6))</f>
        <v>80.350553376253984</v>
      </c>
      <c r="F22" s="15" t="str">
        <f>IF(INDEX(MouseList[],MATCH(F$2,MouseList[Mouse '#],0),MATCH(MouseList[[#Headers],[Exclude?]],MouseList[#Headers],0))=TRUE,"",IF(INDEX(DataInput[],F$2*3-1,MATCH(TEXT($B22,0),DataInput[#Headers],0))="","",INDEX(DataInput[],F$4*3-1,MATCH(TEXT($B22,0),DataInput[#Headers],0))*(INDEX(DataInput[],F$4*3,MATCH(TEXT($B22,0),DataInput[#Headers],0)))^2*PI()/6))</f>
        <v/>
      </c>
      <c r="G22" s="15" t="str">
        <f>IF(INDEX(MouseList[],MATCH(G$2,MouseList[Mouse '#],0),MATCH(MouseList[[#Headers],[Exclude?]],MouseList[#Headers],0))=TRUE,"",IF(INDEX(DataInput[],G$2*3-1,MATCH(TEXT($B22,0),DataInput[#Headers],0))="","",INDEX(DataInput[],G$4*3-1,MATCH(TEXT($B22,0),DataInput[#Headers],0))*(INDEX(DataInput[],G$4*3,MATCH(TEXT($B22,0),DataInput[#Headers],0)))^2*PI()/6))</f>
        <v/>
      </c>
      <c r="H22" s="15">
        <f>IF(INDEX(MouseList[],MATCH(H$2,MouseList[Mouse '#],0),MATCH(MouseList[[#Headers],[Exclude?]],MouseList[#Headers],0))=TRUE,"",IF(INDEX(DataInput[],H$2*3-1,MATCH(TEXT($B22,0),DataInput[#Headers],0))="","",INDEX(DataInput[],H$4*3-1,MATCH(TEXT($B22,0),DataInput[#Headers],0))*(INDEX(DataInput[],H$4*3,MATCH(TEXT($B22,0),DataInput[#Headers],0)))^2*PI()/6))</f>
        <v>90.510384954548257</v>
      </c>
      <c r="I22" s="15" t="str">
        <f>IF(INDEX(MouseList[],MATCH(I$2,MouseList[Mouse '#],0),MATCH(MouseList[[#Headers],[Exclude?]],MouseList[#Headers],0))=TRUE,"",IF(INDEX(DataInput[],I$2*3-1,MATCH(TEXT($B22,0),DataInput[#Headers],0))="","",INDEX(DataInput[],I$4*3-1,MATCH(TEXT($B22,0),DataInput[#Headers],0))*(INDEX(DataInput[],I$4*3,MATCH(TEXT($B22,0),DataInput[#Headers],0)))^2*PI()/6))</f>
        <v/>
      </c>
      <c r="J22" s="15">
        <f>IF(INDEX(MouseList[],MATCH(J$2,MouseList[Mouse '#],0),MATCH(MouseList[[#Headers],[Exclude?]],MouseList[#Headers],0))=TRUE,"",IF(INDEX(DataInput[],J$2*3-1,MATCH(TEXT($B22,0),DataInput[#Headers],0))="","",INDEX(DataInput[],J$4*3-1,MATCH(TEXT($B22,0),DataInput[#Headers],0))*(INDEX(DataInput[],J$4*3,MATCH(TEXT($B22,0),DataInput[#Headers],0)))^2*PI()/6))</f>
        <v>1.2882493375126647</v>
      </c>
      <c r="K22" s="15">
        <f>IF(INDEX(MouseList[],MATCH(K$2,MouseList[Mouse '#],0),MATCH(MouseList[[#Headers],[Exclude?]],MouseList[#Headers],0))=TRUE,"",IF(INDEX(DataInput[],K$2*3-1,MATCH(TEXT($B22,0),DataInput[#Headers],0))="","",INDEX(DataInput[],K$4*3-1,MATCH(TEXT($B22,0),DataInput[#Headers],0))*(INDEX(DataInput[],K$4*3,MATCH(TEXT($B22,0),DataInput[#Headers],0)))^2*PI()/6))</f>
        <v>89.225717032660683</v>
      </c>
      <c r="L22" s="15" t="str">
        <f>IF(INDEX(MouseList[],MATCH(L$2,MouseList[Mouse '#],0),MATCH(MouseList[[#Headers],[Exclude?]],MouseList[#Headers],0))=TRUE,"",IF(INDEX(DataInput[],L$2*3-1,MATCH(TEXT($B22,0),DataInput[#Headers],0))="","",INDEX(DataInput[],L$4*3-1,MATCH(TEXT($B22,0),DataInput[#Headers],0))*(INDEX(DataInput[],L$4*3,MATCH(TEXT($B22,0),DataInput[#Headers],0)))^2*PI()/6))</f>
        <v/>
      </c>
      <c r="M22" s="15" t="str">
        <f>IF(INDEX(MouseList[],MATCH(M$2,MouseList[Mouse '#],0),MATCH(MouseList[[#Headers],[Exclude?]],MouseList[#Headers],0))=TRUE,"",IF(INDEX(DataInput[],M$2*3-1,MATCH(TEXT($B22,0),DataInput[#Headers],0))="","",INDEX(DataInput[],M$4*3-1,MATCH(TEXT($B22,0),DataInput[#Headers],0))*(INDEX(DataInput[],M$4*3,MATCH(TEXT($B22,0),DataInput[#Headers],0)))^2*PI()/6))</f>
        <v/>
      </c>
      <c r="N22" s="15" t="str">
        <f>IF(INDEX(MouseList[],MATCH(N$2,MouseList[Mouse '#],0),MATCH(MouseList[[#Headers],[Exclude?]],MouseList[#Headers],0))=TRUE,"",IF(INDEX(DataInput[],N$2*3-1,MATCH(TEXT($B22,0),DataInput[#Headers],0))="","",INDEX(DataInput[],N$4*3-1,MATCH(TEXT($B22,0),DataInput[#Headers],0))*(INDEX(DataInput[],N$4*3,MATCH(TEXT($B22,0),DataInput[#Headers],0)))^2*PI()/6))</f>
        <v/>
      </c>
      <c r="O22" s="15">
        <f>IF(INDEX(MouseList[],MATCH(O$2,MouseList[Mouse '#],0),MATCH(MouseList[[#Headers],[Exclude?]],MouseList[#Headers],0))=TRUE,"",IF(INDEX(DataInput[],O$2*3-1,MATCH(TEXT($B22,0),DataInput[#Headers],0))="","",INDEX(DataInput[],O$4*3-1,MATCH(TEXT($B22,0),DataInput[#Headers],0))*(INDEX(DataInput[],O$4*3,MATCH(TEXT($B22,0),DataInput[#Headers],0)))^2*PI()/6))</f>
        <v>35.194837335960671</v>
      </c>
      <c r="P22" s="15" t="str">
        <f>IF(INDEX(MouseList[],MATCH(P$2,MouseList[Mouse '#],0),MATCH(MouseList[[#Headers],[Exclude?]],MouseList[#Headers],0))=TRUE,"",IF(INDEX(DataInput[],P$2*3-1,MATCH(TEXT($B22,0),DataInput[#Headers],0))="","",INDEX(DataInput[],P$4*3-1,MATCH(TEXT($B22,0),DataInput[#Headers],0))*(INDEX(DataInput[],P$4*3,MATCH(TEXT($B22,0),DataInput[#Headers],0)))^2*PI()/6))</f>
        <v/>
      </c>
      <c r="Q22" s="15">
        <f>IF(INDEX(MouseList[],MATCH(Q$2,MouseList[Mouse '#],0),MATCH(MouseList[[#Headers],[Exclude?]],MouseList[#Headers],0))=TRUE,"",IF(INDEX(DataInput[],Q$2*3-1,MATCH(TEXT($B22,0),DataInput[#Headers],0))="","",INDEX(DataInput[],Q$4*3-1,MATCH(TEXT($B22,0),DataInput[#Headers],0))*(INDEX(DataInput[],Q$4*3,MATCH(TEXT($B22,0),DataInput[#Headers],0)))^2*PI()/6))</f>
        <v>56.295008766981361</v>
      </c>
      <c r="R22" s="15" t="str">
        <f>IF(INDEX(MouseList[],MATCH(R$2,MouseList[Mouse '#],0),MATCH(MouseList[[#Headers],[Exclude?]],MouseList[#Headers],0))=TRUE,"",IF(INDEX(DataInput[],R$2*3-1,MATCH(TEXT($B22,0),DataInput[#Headers],0))="","",INDEX(DataInput[],R$4*3-1,MATCH(TEXT($B22,0),DataInput[#Headers],0))*(INDEX(DataInput[],R$4*3,MATCH(TEXT($B22,0),DataInput[#Headers],0)))^2*PI()/6))</f>
        <v/>
      </c>
      <c r="S22" s="15" t="str">
        <f>IF(INDEX(MouseList[],MATCH(S$2,MouseList[Mouse '#],0),MATCH(MouseList[[#Headers],[Exclude?]],MouseList[#Headers],0))=TRUE,"",IF(INDEX(DataInput[],S$2*3-1,MATCH(TEXT($B22,0),DataInput[#Headers],0))="","",INDEX(DataInput[],S$4*3-1,MATCH(TEXT($B22,0),DataInput[#Headers],0))*(INDEX(DataInput[],S$4*3,MATCH(TEXT($B22,0),DataInput[#Headers],0)))^2*PI()/6))</f>
        <v/>
      </c>
      <c r="T22" s="15" t="str">
        <f>IF(INDEX(MouseList[],MATCH(T$2,MouseList[Mouse '#],0),MATCH(MouseList[[#Headers],[Exclude?]],MouseList[#Headers],0))=TRUE,"",IF(INDEX(DataInput[],T$2*3-1,MATCH(TEXT($B22,0),DataInput[#Headers],0))="","",INDEX(DataInput[],T$4*3-1,MATCH(TEXT($B22,0),DataInput[#Headers],0))*(INDEX(DataInput[],T$4*3,MATCH(TEXT($B22,0),DataInput[#Headers],0)))^2*PI()/6))</f>
        <v/>
      </c>
      <c r="U22" s="15" t="str">
        <f>IF(INDEX(MouseList[],MATCH(U$2,MouseList[Mouse '#],0),MATCH(MouseList[[#Headers],[Exclude?]],MouseList[#Headers],0))=TRUE,"",IF(INDEX(DataInput[],U$2*3-1,MATCH(TEXT($B22,0),DataInput[#Headers],0))="","",INDEX(DataInput[],U$4*3-1,MATCH(TEXT($B22,0),DataInput[#Headers],0))*(INDEX(DataInput[],U$4*3,MATCH(TEXT($B22,0),DataInput[#Headers],0)))^2*PI()/6))</f>
        <v/>
      </c>
      <c r="V22" s="15" t="str">
        <f>IF(INDEX(MouseList[],MATCH(V$2,MouseList[Mouse '#],0),MATCH(MouseList[[#Headers],[Exclude?]],MouseList[#Headers],0))=TRUE,"",IF(INDEX(DataInput[],V$2*3-1,MATCH(TEXT($B22,0),DataInput[#Headers],0))="","",INDEX(DataInput[],V$4*3-1,MATCH(TEXT($B22,0),DataInput[#Headers],0))*(INDEX(DataInput[],V$4*3,MATCH(TEXT($B22,0),DataInput[#Headers],0)))^2*PI()/6))</f>
        <v/>
      </c>
      <c r="W22" s="15" t="str">
        <f>IF(INDEX(MouseList[],MATCH(W$2,MouseList[Mouse '#],0),MATCH(MouseList[[#Headers],[Exclude?]],MouseList[#Headers],0))=TRUE,"",IF(INDEX(DataInput[],W$2*3-1,MATCH(TEXT($B22,0),DataInput[#Headers],0))="","",INDEX(DataInput[],W$4*3-1,MATCH(TEXT($B22,0),DataInput[#Headers],0))*(INDEX(DataInput[],W$4*3,MATCH(TEXT($B22,0),DataInput[#Headers],0)))^2*PI()/6))</f>
        <v/>
      </c>
      <c r="X22" s="15">
        <f>IF(INDEX(MouseList[],MATCH(X$2,MouseList[Mouse '#],0),MATCH(MouseList[[#Headers],[Exclude?]],MouseList[#Headers],0))=TRUE,"",IF(INDEX(DataInput[],X$2*3-1,MATCH(TEXT($B22,0),DataInput[#Headers],0))="","",INDEX(DataInput[],X$4*3-1,MATCH(TEXT($B22,0),DataInput[#Headers],0))*(INDEX(DataInput[],X$4*3,MATCH(TEXT($B22,0),DataInput[#Headers],0)))^2*PI()/6))</f>
        <v>56.479904584614509</v>
      </c>
      <c r="Y22" s="15">
        <f>IF(INDEX(MouseList[],MATCH(Y$2,MouseList[Mouse '#],0),MATCH(MouseList[[#Headers],[Exclude?]],MouseList[#Headers],0))=TRUE,"",IF(INDEX(DataInput[],Y$2*3-1,MATCH(TEXT($B22,0),DataInput[#Headers],0))="","",INDEX(DataInput[],Y$4*3-1,MATCH(TEXT($B22,0),DataInput[#Headers],0))*(INDEX(DataInput[],Y$4*3,MATCH(TEXT($B22,0),DataInput[#Headers],0)))^2*PI()/6))</f>
        <v>81.243169384529466</v>
      </c>
      <c r="Z22" s="15">
        <f>IF(INDEX(MouseList[],MATCH(Z$2,MouseList[Mouse '#],0),MATCH(MouseList[[#Headers],[Exclude?]],MouseList[#Headers],0))=TRUE,"",IF(INDEX(DataInput[],Z$2*3-1,MATCH(TEXT($B22,0),DataInput[#Headers],0))="","",INDEX(DataInput[],Z$4*3-1,MATCH(TEXT($B22,0),DataInput[#Headers],0))*(INDEX(DataInput[],Z$4*3,MATCH(TEXT($B22,0),DataInput[#Headers],0)))^2*PI()/6))</f>
        <v>41.158992338371888</v>
      </c>
      <c r="AA22" s="15" t="str">
        <f>IF(INDEX(MouseList[],MATCH(AA$2,MouseList[Mouse '#],0),MATCH(MouseList[[#Headers],[Exclude?]],MouseList[#Headers],0))=TRUE,"",IF(INDEX(DataInput[],AA$2*3-1,MATCH(TEXT($B22,0),DataInput[#Headers],0))="","",INDEX(DataInput[],AA$4*3-1,MATCH(TEXT($B22,0),DataInput[#Headers],0))*(INDEX(DataInput[],AA$4*3,MATCH(TEXT($B22,0),DataInput[#Headers],0)))^2*PI()/6))</f>
        <v/>
      </c>
      <c r="AB22" s="15">
        <f>IF(INDEX(MouseList[],MATCH(AB$2,MouseList[Mouse '#],0),MATCH(MouseList[[#Headers],[Exclude?]],MouseList[#Headers],0))=TRUE,"",IF(INDEX(DataInput[],AB$2*3-1,MATCH(TEXT($B22,0),DataInput[#Headers],0))="","",INDEX(DataInput[],AB$4*3-1,MATCH(TEXT($B22,0),DataInput[#Headers],0))*(INDEX(DataInput[],AB$4*3,MATCH(TEXT($B22,0),DataInput[#Headers],0)))^2*PI()/6))</f>
        <v>30.325978191871286</v>
      </c>
      <c r="AC22" s="15">
        <f>IF(INDEX(MouseList[],MATCH(AC$2,MouseList[Mouse '#],0),MATCH(MouseList[[#Headers],[Exclude?]],MouseList[#Headers],0))=TRUE,"",IF(INDEX(DataInput[],AC$2*3-1,MATCH(TEXT($B22,0),DataInput[#Headers],0))="","",INDEX(DataInput[],AC$4*3-1,MATCH(TEXT($B22,0),DataInput[#Headers],0))*(INDEX(DataInput[],AC$4*3,MATCH(TEXT($B22,0),DataInput[#Headers],0)))^2*PI()/6))</f>
        <v>72.719098603914901</v>
      </c>
      <c r="AD22" s="15">
        <f>IF(INDEX(MouseList[],MATCH(AD$2,MouseList[Mouse '#],0),MATCH(MouseList[[#Headers],[Exclude?]],MouseList[#Headers],0))=TRUE,"",IF(INDEX(DataInput[],AD$2*3-1,MATCH(TEXT($B22,0),DataInput[#Headers],0))="","",INDEX(DataInput[],AD$4*3-1,MATCH(TEXT($B22,0),DataInput[#Headers],0))*(INDEX(DataInput[],AD$4*3,MATCH(TEXT($B22,0),DataInput[#Headers],0)))^2*PI()/6))</f>
        <v>20.326883583704053</v>
      </c>
      <c r="AE22" s="15" t="str">
        <f>IF(INDEX(MouseList[],MATCH(AE$2,MouseList[Mouse '#],0),MATCH(MouseList[[#Headers],[Exclude?]],MouseList[#Headers],0))=TRUE,"",IF(INDEX(DataInput[],AE$2*3-1,MATCH(TEXT($B22,0),DataInput[#Headers],0))="","",INDEX(DataInput[],AE$4*3-1,MATCH(TEXT($B22,0),DataInput[#Headers],0))*(INDEX(DataInput[],AE$4*3,MATCH(TEXT($B22,0),DataInput[#Headers],0)))^2*PI()/6))</f>
        <v/>
      </c>
      <c r="AF22" s="15">
        <f>IF(INDEX(MouseList[],MATCH(AF$2,MouseList[Mouse '#],0),MATCH(MouseList[[#Headers],[Exclude?]],MouseList[#Headers],0))=TRUE,"",IF(INDEX(DataInput[],AF$2*3-1,MATCH(TEXT($B22,0),DataInput[#Headers],0))="","",INDEX(DataInput[],AF$4*3-1,MATCH(TEXT($B22,0),DataInput[#Headers],0))*(INDEX(DataInput[],AF$4*3,MATCH(TEXT($B22,0),DataInput[#Headers],0)))^2*PI()/6))</f>
        <v>18.196004118627169</v>
      </c>
      <c r="AG22" s="15">
        <f>IF(INDEX(MouseList[],MATCH(AG$2,MouseList[Mouse '#],0),MATCH(MouseList[[#Headers],[Exclude?]],MouseList[#Headers],0))=TRUE,"",IF(INDEX(DataInput[],AG$2*3-1,MATCH(TEXT($B22,0),DataInput[#Headers],0))="","",INDEX(DataInput[],AG$4*3-1,MATCH(TEXT($B22,0),DataInput[#Headers],0))*(INDEX(DataInput[],AG$4*3,MATCH(TEXT($B22,0),DataInput[#Headers],0)))^2*PI()/6))</f>
        <v>12.463468794188387</v>
      </c>
      <c r="AH22" s="15">
        <f>IF(INDEX(MouseList[],MATCH(AH$2,MouseList[Mouse '#],0),MATCH(MouseList[[#Headers],[Exclude?]],MouseList[#Headers],0))=TRUE,"",IF(INDEX(DataInput[],AH$2*3-1,MATCH(TEXT($B22,0),DataInput[#Headers],0))="","",INDEX(DataInput[],AH$4*3-1,MATCH(TEXT($B22,0),DataInput[#Headers],0))*(INDEX(DataInput[],AH$4*3,MATCH(TEXT($B22,0),DataInput[#Headers],0)))^2*PI()/6))</f>
        <v>15.536155848909445</v>
      </c>
      <c r="AI22" s="15">
        <f>IF(INDEX(MouseList[],MATCH(AI$2,MouseList[Mouse '#],0),MATCH(MouseList[[#Headers],[Exclude?]],MouseList[#Headers],0))=TRUE,"",IF(INDEX(DataInput[],AI$2*3-1,MATCH(TEXT($B22,0),DataInput[#Headers],0))="","",INDEX(DataInput[],AI$4*3-1,MATCH(TEXT($B22,0),DataInput[#Headers],0))*(INDEX(DataInput[],AI$4*3,MATCH(TEXT($B22,0),DataInput[#Headers],0)))^2*PI()/6))</f>
        <v>19.55630012406338</v>
      </c>
      <c r="AJ22" s="15" t="str">
        <f>IF(INDEX(MouseList[],MATCH(AJ$2,MouseList[Mouse '#],0),MATCH(MouseList[[#Headers],[Exclude?]],MouseList[#Headers],0))=TRUE,"",IF(INDEX(DataInput[],AJ$2*3-1,MATCH(TEXT($B22,0),DataInput[#Headers],0))="","",INDEX(DataInput[],AJ$4*3-1,MATCH(TEXT($B22,0),DataInput[#Headers],0))*(INDEX(DataInput[],AJ$4*3,MATCH(TEXT($B22,0),DataInput[#Headers],0)))^2*PI()/6))</f>
        <v/>
      </c>
      <c r="AK22" s="15" t="str">
        <f>IF(INDEX(MouseList[],MATCH(AK$2,MouseList[Mouse '#],0),MATCH(MouseList[[#Headers],[Exclude?]],MouseList[#Headers],0))=TRUE,"",IF(INDEX(DataInput[],AK$2*3-1,MATCH(TEXT($B22,0),DataInput[#Headers],0))="","",INDEX(DataInput[],AK$4*3-1,MATCH(TEXT($B22,0),DataInput[#Headers],0))*(INDEX(DataInput[],AK$4*3,MATCH(TEXT($B22,0),DataInput[#Headers],0)))^2*PI()/6))</f>
        <v/>
      </c>
      <c r="AL22" s="15">
        <f>IF(INDEX(MouseList[],MATCH(AL$2,MouseList[Mouse '#],0),MATCH(MouseList[[#Headers],[Exclude?]],MouseList[#Headers],0))=TRUE,"",IF(INDEX(DataInput[],AL$2*3-1,MATCH(TEXT($B22,0),DataInput[#Headers],0))="","",INDEX(DataInput[],AL$4*3-1,MATCH(TEXT($B22,0),DataInput[#Headers],0))*(INDEX(DataInput[],AL$4*3,MATCH(TEXT($B22,0),DataInput[#Headers],0)))^2*PI()/6))</f>
        <v>33.435598857025496</v>
      </c>
      <c r="AM22" s="15">
        <f>IF(INDEX(MouseList[],MATCH(AM$2,MouseList[Mouse '#],0),MATCH(MouseList[[#Headers],[Exclude?]],MouseList[#Headers],0))=TRUE,"",IF(INDEX(DataInput[],AM$2*3-1,MATCH(TEXT($B22,0),DataInput[#Headers],0))="","",INDEX(DataInput[],AM$4*3-1,MATCH(TEXT($B22,0),DataInput[#Headers],0))*(INDEX(DataInput[],AM$4*3,MATCH(TEXT($B22,0),DataInput[#Headers],0)))^2*PI()/6))</f>
        <v>69.818951482920411</v>
      </c>
      <c r="AN22" s="15" t="str">
        <f>IF(INDEX(MouseList[],MATCH(AN$2,MouseList[Mouse '#],0),MATCH(MouseList[[#Headers],[Exclude?]],MouseList[#Headers],0))=TRUE,"",IF(INDEX(DataInput[],AN$2*3-1,MATCH(TEXT($B22,0),DataInput[#Headers],0))="","",INDEX(DataInput[],AN$4*3-1,MATCH(TEXT($B22,0),DataInput[#Headers],0))*(INDEX(DataInput[],AN$4*3,MATCH(TEXT($B22,0),DataInput[#Headers],0)))^2*PI()/6))</f>
        <v/>
      </c>
      <c r="AO22" s="15" t="str">
        <f>IF(INDEX(MouseList[],MATCH(AO$2,MouseList[Mouse '#],0),MATCH(MouseList[[#Headers],[Exclude?]],MouseList[#Headers],0))=TRUE,"",IF(INDEX(DataInput[],AO$2*3-1,MATCH(TEXT($B22,0),DataInput[#Headers],0))="","",INDEX(DataInput[],AO$4*3-1,MATCH(TEXT($B22,0),DataInput[#Headers],0))*(INDEX(DataInput[],AO$4*3,MATCH(TEXT($B22,0),DataInput[#Headers],0)))^2*PI()/6))</f>
        <v/>
      </c>
      <c r="AP22" s="15">
        <f>IF(INDEX(MouseList[],MATCH(AP$2,MouseList[Mouse '#],0),MATCH(MouseList[[#Headers],[Exclude?]],MouseList[#Headers],0))=TRUE,"",IF(INDEX(DataInput[],AP$2*3-1,MATCH(TEXT($B22,0),DataInput[#Headers],0))="","",INDEX(DataInput[],AP$4*3-1,MATCH(TEXT($B22,0),DataInput[#Headers],0))*(INDEX(DataInput[],AP$4*3,MATCH(TEXT($B22,0),DataInput[#Headers],0)))^2*PI()/6))</f>
        <v>68.551301568437324</v>
      </c>
      <c r="AQ22" s="15" t="str">
        <f>IF(INDEX(MouseList[],MATCH(AQ$2,MouseList[Mouse '#],0),MATCH(MouseList[[#Headers],[Exclude?]],MouseList[#Headers],0))=TRUE,"",IF(INDEX(DataInput[],AQ$2*3-1,MATCH(TEXT($B22,0),DataInput[#Headers],0))="","",INDEX(DataInput[],AQ$4*3-1,MATCH(TEXT($B22,0),DataInput[#Headers],0))*(INDEX(DataInput[],AQ$4*3,MATCH(TEXT($B22,0),DataInput[#Headers],0)))^2*PI()/6))</f>
        <v/>
      </c>
      <c r="AR22" s="15" t="str">
        <f>IF(INDEX(MouseList[],MATCH(AR$2,MouseList[Mouse '#],0),MATCH(MouseList[[#Headers],[Exclude?]],MouseList[#Headers],0))=TRUE,"",IF(INDEX(DataInput[],AR$2*3-1,MATCH(TEXT($B22,0),DataInput[#Headers],0))="","",INDEX(DataInput[],AR$4*3-1,MATCH(TEXT($B22,0),DataInput[#Headers],0))*(INDEX(DataInput[],AR$4*3,MATCH(TEXT($B22,0),DataInput[#Headers],0)))^2*PI()/6))</f>
        <v/>
      </c>
      <c r="AS22" s="15" t="str">
        <f>IF(INDEX(MouseList[],MATCH(AS$2,MouseList[Mouse '#],0),MATCH(MouseList[[#Headers],[Exclude?]],MouseList[#Headers],0))=TRUE,"",IF(INDEX(DataInput[],AS$2*3-1,MATCH(TEXT($B22,0),DataInput[#Headers],0))="","",INDEX(DataInput[],AS$4*3-1,MATCH(TEXT($B22,0),DataInput[#Headers],0))*(INDEX(DataInput[],AS$4*3,MATCH(TEXT($B22,0),DataInput[#Headers],0)))^2*PI()/6))</f>
        <v/>
      </c>
      <c r="AT22" s="15" t="str">
        <f>IF(INDEX(MouseList[],MATCH(AT$2,MouseList[Mouse '#],0),MATCH(MouseList[[#Headers],[Exclude?]],MouseList[#Headers],0))=TRUE,"",IF(INDEX(DataInput[],AT$2*3-1,MATCH(TEXT($B22,0),DataInput[#Headers],0))="","",INDEX(DataInput[],AT$4*3-1,MATCH(TEXT($B22,0),DataInput[#Headers],0))*(INDEX(DataInput[],AT$4*3,MATCH(TEXT($B22,0),DataInput[#Headers],0)))^2*PI()/6))</f>
        <v/>
      </c>
      <c r="AU22" s="15" t="str">
        <f>IF(INDEX(MouseList[],MATCH(AU$2,MouseList[Mouse '#],0),MATCH(MouseList[[#Headers],[Exclude?]],MouseList[#Headers],0))=TRUE,"",IF(INDEX(DataInput[],AU$2*3-1,MATCH(TEXT($B22,0),DataInput[#Headers],0))="","",INDEX(DataInput[],AU$4*3-1,MATCH(TEXT($B22,0),DataInput[#Headers],0))*(INDEX(DataInput[],AU$4*3,MATCH(TEXT($B22,0),DataInput[#Headers],0)))^2*PI()/6))</f>
        <v/>
      </c>
      <c r="AV22" s="15" t="str">
        <f>IF(INDEX(MouseList[],MATCH(AV$2,MouseList[Mouse '#],0),MATCH(MouseList[[#Headers],[Exclude?]],MouseList[#Headers],0))=TRUE,"",IF(INDEX(DataInput[],AV$2*3-1,MATCH(TEXT($B22,0),DataInput[#Headers],0))="","",INDEX(DataInput[],AV$4*3-1,MATCH(TEXT($B22,0),DataInput[#Headers],0))*(INDEX(DataInput[],AV$4*3,MATCH(TEXT($B22,0),DataInput[#Headers],0)))^2*PI()/6))</f>
        <v/>
      </c>
      <c r="AW22" s="15">
        <f>IF(INDEX(MouseList[],MATCH(AW$2,MouseList[Mouse '#],0),MATCH(MouseList[[#Headers],[Exclude?]],MouseList[#Headers],0))=TRUE,"",IF(INDEX(DataInput[],AW$2*3-1,MATCH(TEXT($B22,0),DataInput[#Headers],0))="","",INDEX(DataInput[],AW$4*3-1,MATCH(TEXT($B22,0),DataInput[#Headers],0))*(INDEX(DataInput[],AW$4*3,MATCH(TEXT($B22,0),DataInput[#Headers],0)))^2*PI()/6))</f>
        <v>39.119254664965844</v>
      </c>
      <c r="AX22" s="15" t="str">
        <f>IF(INDEX(MouseList[],MATCH(AX$2,MouseList[Mouse '#],0),MATCH(MouseList[[#Headers],[Exclude?]],MouseList[#Headers],0))=TRUE,"",IF(INDEX(DataInput[],AX$2*3-1,MATCH(TEXT($B22,0),DataInput[#Headers],0))="","",INDEX(DataInput[],AX$4*3-1,MATCH(TEXT($B22,0),DataInput[#Headers],0))*(INDEX(DataInput[],AX$4*3,MATCH(TEXT($B22,0),DataInput[#Headers],0)))^2*PI()/6))</f>
        <v/>
      </c>
      <c r="AY22" s="15" t="str">
        <f>IF(INDEX(MouseList[],MATCH(AY$2,MouseList[Mouse '#],0),MATCH(MouseList[[#Headers],[Exclude?]],MouseList[#Headers],0))=TRUE,"",IF(INDEX(DataInput[],AY$2*3-1,MATCH(TEXT($B22,0),DataInput[#Headers],0))="","",INDEX(DataInput[],AY$4*3-1,MATCH(TEXT($B22,0),DataInput[#Headers],0))*(INDEX(DataInput[],AY$4*3,MATCH(TEXT($B22,0),DataInput[#Headers],0)))^2*PI()/6))</f>
        <v/>
      </c>
      <c r="AZ22" s="15" t="str">
        <f>IF(INDEX(MouseList[],MATCH(AZ$2,MouseList[Mouse '#],0),MATCH(MouseList[[#Headers],[Exclude?]],MouseList[#Headers],0))=TRUE,"",IF(INDEX(DataInput[],AZ$2*3-1,MATCH(TEXT($B22,0),DataInput[#Headers],0))="","",INDEX(DataInput[],AZ$4*3-1,MATCH(TEXT($B22,0),DataInput[#Headers],0))*(INDEX(DataInput[],AZ$4*3,MATCH(TEXT($B22,0),DataInput[#Headers],0)))^2*PI()/6))</f>
        <v/>
      </c>
      <c r="BA22" s="15" t="str">
        <f>IF(INDEX(MouseList[],MATCH(BA$2,MouseList[Mouse '#],0),MATCH(MouseList[[#Headers],[Exclude?]],MouseList[#Headers],0))=TRUE,"",IF(INDEX(DataInput[],BA$2*3-1,MATCH(TEXT($B22,0),DataInput[#Headers],0))="","",INDEX(DataInput[],BA$4*3-1,MATCH(TEXT($B22,0),DataInput[#Headers],0))*(INDEX(DataInput[],BA$4*3,MATCH(TEXT($B22,0),DataInput[#Headers],0)))^2*PI()/6))</f>
        <v/>
      </c>
      <c r="BB22" s="15">
        <f>IF(INDEX(MouseList[],MATCH(BB$2,MouseList[Mouse '#],0),MATCH(MouseList[[#Headers],[Exclude?]],MouseList[#Headers],0))=TRUE,"",IF(INDEX(DataInput[],BB$2*3-1,MATCH(TEXT($B22,0),DataInput[#Headers],0))="","",INDEX(DataInput[],BB$4*3-1,MATCH(TEXT($B22,0),DataInput[#Headers],0))*(INDEX(DataInput[],BB$4*3,MATCH(TEXT($B22,0),DataInput[#Headers],0)))^2*PI()/6))</f>
        <v>21.134136759994973</v>
      </c>
      <c r="BC22" s="15" t="str">
        <f>IF(INDEX(MouseList[],MATCH(BC$2,MouseList[Mouse '#],0),MATCH(MouseList[[#Headers],[Exclude?]],MouseList[#Headers],0))=TRUE,"",IF(INDEX(DataInput[],BC$2*3-1,MATCH(TEXT($B22,0),DataInput[#Headers],0))="","",INDEX(DataInput[],BC$4*3-1,MATCH(TEXT($B22,0),DataInput[#Headers],0))*(INDEX(DataInput[],BC$4*3,MATCH(TEXT($B22,0),DataInput[#Headers],0)))^2*PI()/6))</f>
        <v/>
      </c>
      <c r="BD22" s="15">
        <f>IF(INDEX(MouseList[],MATCH(BD$2,MouseList[Mouse '#],0),MATCH(MouseList[[#Headers],[Exclude?]],MouseList[#Headers],0))=TRUE,"",IF(INDEX(DataInput[],BD$2*3-1,MATCH(TEXT($B22,0),DataInput[#Headers],0))="","",INDEX(DataInput[],BD$4*3-1,MATCH(TEXT($B22,0),DataInput[#Headers],0))*(INDEX(DataInput[],BD$4*3,MATCH(TEXT($B22,0),DataInput[#Headers],0)))^2*PI()/6))</f>
        <v>83.787606012129785</v>
      </c>
      <c r="BE22" s="15">
        <f>IF(INDEX(MouseList[],MATCH(BE$2,MouseList[Mouse '#],0),MATCH(MouseList[[#Headers],[Exclude?]],MouseList[#Headers],0))=TRUE,"",IF(INDEX(DataInput[],BE$2*3-1,MATCH(TEXT($B22,0),DataInput[#Headers],0))="","",INDEX(DataInput[],BE$4*3-1,MATCH(TEXT($B22,0),DataInput[#Headers],0))*(INDEX(DataInput[],BE$4*3,MATCH(TEXT($B22,0),DataInput[#Headers],0)))^2*PI()/6))</f>
        <v>21.821226111681195</v>
      </c>
      <c r="BF22" s="15">
        <f>IF(INDEX(MouseList[],MATCH(BF$2,MouseList[Mouse '#],0),MATCH(MouseList[[#Headers],[Exclude?]],MouseList[#Headers],0))=TRUE,"",IF(INDEX(DataInput[],BF$2*3-1,MATCH(TEXT($B22,0),DataInput[#Headers],0))="","",INDEX(DataInput[],BF$4*3-1,MATCH(TEXT($B22,0),DataInput[#Headers],0))*(INDEX(DataInput[],BF$4*3,MATCH(TEXT($B22,0),DataInput[#Headers],0)))^2*PI()/6))</f>
        <v>51.376952805535531</v>
      </c>
      <c r="BG22" s="15" t="str">
        <f>IF(INDEX(MouseList[],MATCH(BG$2,MouseList[Mouse '#],0),MATCH(MouseList[[#Headers],[Exclude?]],MouseList[#Headers],0))=TRUE,"",IF(INDEX(DataInput[],BG$2*3-1,MATCH(TEXT($B22,0),DataInput[#Headers],0))="","",INDEX(DataInput[],BG$4*3-1,MATCH(TEXT($B22,0),DataInput[#Headers],0))*(INDEX(DataInput[],BG$4*3,MATCH(TEXT($B22,0),DataInput[#Headers],0)))^2*PI()/6))</f>
        <v/>
      </c>
      <c r="BH22" s="15" t="str">
        <f>IF(INDEX(MouseList[],MATCH(BH$2,MouseList[Mouse '#],0),MATCH(MouseList[[#Headers],[Exclude?]],MouseList[#Headers],0))=TRUE,"",IF(INDEX(DataInput[],BH$2*3-1,MATCH(TEXT($B22,0),DataInput[#Headers],0))="","",INDEX(DataInput[],BH$4*3-1,MATCH(TEXT($B22,0),DataInput[#Headers],0))*(INDEX(DataInput[],BH$4*3,MATCH(TEXT($B22,0),DataInput[#Headers],0)))^2*PI()/6))</f>
        <v/>
      </c>
      <c r="BI22" s="15" t="str">
        <f>IF(INDEX(MouseList[],MATCH(BI$2,MouseList[Mouse '#],0),MATCH(MouseList[[#Headers],[Exclude?]],MouseList[#Headers],0))=TRUE,"",IF(INDEX(DataInput[],BI$2*3-1,MATCH(TEXT($B22,0),DataInput[#Headers],0))="","",INDEX(DataInput[],BI$4*3-1,MATCH(TEXT($B22,0),DataInput[#Headers],0))*(INDEX(DataInput[],BI$4*3,MATCH(TEXT($B22,0),DataInput[#Headers],0)))^2*PI()/6))</f>
        <v/>
      </c>
      <c r="BJ22" s="15" t="str">
        <f>IF(INDEX(MouseList[],MATCH(BJ$2,MouseList[Mouse '#],0),MATCH(MouseList[[#Headers],[Exclude?]],MouseList[#Headers],0))=TRUE,"",IF(INDEX(DataInput[],BJ$2*3-1,MATCH(TEXT($B22,0),DataInput[#Headers],0))="","",INDEX(DataInput[],BJ$4*3-1,MATCH(TEXT($B22,0),DataInput[#Headers],0))*(INDEX(DataInput[],BJ$4*3,MATCH(TEXT($B22,0),DataInput[#Headers],0)))^2*PI()/6))</f>
        <v/>
      </c>
      <c r="BK22" s="15">
        <f>IF(INDEX(MouseList[],MATCH(BK$2,MouseList[Mouse '#],0),MATCH(MouseList[[#Headers],[Exclude?]],MouseList[#Headers],0))=TRUE,"",IF(INDEX(DataInput[],BK$2*3-1,MATCH(TEXT($B22,0),DataInput[#Headers],0))="","",INDEX(DataInput[],BK$4*3-1,MATCH(TEXT($B22,0),DataInput[#Headers],0))*(INDEX(DataInput[],BK$4*3,MATCH(TEXT($B22,0),DataInput[#Headers],0)))^2*PI()/6))</f>
        <v>58.574768831510625</v>
      </c>
      <c r="BL22" s="15" t="e">
        <f>IF(INDEX(MouseList[],MATCH(BL$2,MouseList[Mouse '#],0),MATCH(MouseList[[#Headers],[Exclude?]],MouseList[#Headers],0))=TRUE,"",IF(INDEX(DataInput[],BL$2*3-1,MATCH(TEXT($B22,0),DataInput[#Headers],0))="","",INDEX(DataInput[],BL$4*3-1,MATCH(TEXT($B22,0),DataInput[#Headers],0))*(INDEX(DataInput[],BL$4*3,MATCH(TEXT($B22,0),DataInput[#Headers],0)))^2*PI()/6))</f>
        <v>#N/A</v>
      </c>
      <c r="BM22" s="15" t="e">
        <f>IF(INDEX(MouseList[],MATCH(BM$2,MouseList[Mouse '#],0),MATCH(MouseList[[#Headers],[Exclude?]],MouseList[#Headers],0))=TRUE,"",IF(INDEX(DataInput[],BM$2*3-1,MATCH(TEXT($B22,0),DataInput[#Headers],0))="","",INDEX(DataInput[],BM$4*3-1,MATCH(TEXT($B22,0),DataInput[#Headers],0))*(INDEX(DataInput[],BM$4*3,MATCH(TEXT($B22,0),DataInput[#Headers],0)))^2*PI()/6))</f>
        <v>#N/A</v>
      </c>
      <c r="BN22" s="15" t="e">
        <f>IF(INDEX(MouseList[],MATCH(BN$2,MouseList[Mouse '#],0),MATCH(MouseList[[#Headers],[Exclude?]],MouseList[#Headers],0))=TRUE,"",IF(INDEX(DataInput[],BN$2*3-1,MATCH(TEXT($B22,0),DataInput[#Headers],0))="","",INDEX(DataInput[],BN$4*3-1,MATCH(TEXT($B22,0),DataInput[#Headers],0))*(INDEX(DataInput[],BN$4*3,MATCH(TEXT($B22,0),DataInput[#Headers],0)))^2*PI()/6))</f>
        <v>#N/A</v>
      </c>
      <c r="BO22" s="15" t="e">
        <f>IF(INDEX(MouseList[],MATCH(BO$2,MouseList[Mouse '#],0),MATCH(MouseList[[#Headers],[Exclude?]],MouseList[#Headers],0))=TRUE,"",IF(INDEX(DataInput[],BO$2*3-1,MATCH(TEXT($B22,0),DataInput[#Headers],0))="","",INDEX(DataInput[],BO$4*3-1,MATCH(TEXT($B22,0),DataInput[#Headers],0))*(INDEX(DataInput[],BO$4*3,MATCH(TEXT($B22,0),DataInput[#Headers],0)))^2*PI()/6))</f>
        <v>#N/A</v>
      </c>
      <c r="BP22" s="15" t="e">
        <f>IF(INDEX(MouseList[],MATCH(BP$2,MouseList[Mouse '#],0),MATCH(MouseList[[#Headers],[Exclude?]],MouseList[#Headers],0))=TRUE,"",IF(INDEX(DataInput[],BP$2*3-1,MATCH(TEXT($B22,0),DataInput[#Headers],0))="","",INDEX(DataInput[],BP$4*3-1,MATCH(TEXT($B22,0),DataInput[#Headers],0))*(INDEX(DataInput[],BP$4*3,MATCH(TEXT($B22,0),DataInput[#Headers],0)))^2*PI()/6))</f>
        <v>#N/A</v>
      </c>
      <c r="BQ22" s="15" t="e">
        <f>IF(INDEX(MouseList[],MATCH(BQ$2,MouseList[Mouse '#],0),MATCH(MouseList[[#Headers],[Exclude?]],MouseList[#Headers],0))=TRUE,"",IF(INDEX(DataInput[],BQ$2*3-1,MATCH(TEXT($B22,0),DataInput[#Headers],0))="","",INDEX(DataInput[],BQ$4*3-1,MATCH(TEXT($B22,0),DataInput[#Headers],0))*(INDEX(DataInput[],BQ$4*3,MATCH(TEXT($B22,0),DataInput[#Headers],0)))^2*PI()/6))</f>
        <v>#N/A</v>
      </c>
      <c r="BR22" s="15" t="e">
        <f>IF(INDEX(MouseList[],MATCH(BR$2,MouseList[Mouse '#],0),MATCH(MouseList[[#Headers],[Exclude?]],MouseList[#Headers],0))=TRUE,"",IF(INDEX(DataInput[],BR$2*3-1,MATCH(TEXT($B22,0),DataInput[#Headers],0))="","",INDEX(DataInput[],BR$4*3-1,MATCH(TEXT($B22,0),DataInput[#Headers],0))*(INDEX(DataInput[],BR$4*3,MATCH(TEXT($B22,0),DataInput[#Headers],0)))^2*PI()/6))</f>
        <v>#N/A</v>
      </c>
      <c r="BS22" s="15" t="e">
        <f>IF(INDEX(MouseList[],MATCH(BS$2,MouseList[Mouse '#],0),MATCH(MouseList[[#Headers],[Exclude?]],MouseList[#Headers],0))=TRUE,"",IF(INDEX(DataInput[],BS$2*3-1,MATCH(TEXT($B22,0),DataInput[#Headers],0))="","",INDEX(DataInput[],BS$4*3-1,MATCH(TEXT($B22,0),DataInput[#Headers],0))*(INDEX(DataInput[],BS$4*3,MATCH(TEXT($B22,0),DataInput[#Headers],0)))^2*PI()/6))</f>
        <v>#N/A</v>
      </c>
      <c r="BT22" s="15" t="e">
        <f>IF(INDEX(MouseList[],MATCH(BT$2,MouseList[Mouse '#],0),MATCH(MouseList[[#Headers],[Exclude?]],MouseList[#Headers],0))=TRUE,"",IF(INDEX(DataInput[],BT$2*3-1,MATCH(TEXT($B22,0),DataInput[#Headers],0))="","",INDEX(DataInput[],BT$4*3-1,MATCH(TEXT($B22,0),DataInput[#Headers],0))*(INDEX(DataInput[],BT$4*3,MATCH(TEXT($B22,0),DataInput[#Headers],0)))^2*PI()/6))</f>
        <v>#N/A</v>
      </c>
      <c r="BU22" s="15" t="e">
        <f>IF(INDEX(MouseList[],MATCH(BU$2,MouseList[Mouse '#],0),MATCH(MouseList[[#Headers],[Exclude?]],MouseList[#Headers],0))=TRUE,"",IF(INDEX(DataInput[],BU$2*3-1,MATCH(TEXT($B22,0),DataInput[#Headers],0))="","",INDEX(DataInput[],BU$4*3-1,MATCH(TEXT($B22,0),DataInput[#Headers],0))*(INDEX(DataInput[],BU$4*3,MATCH(TEXT($B22,0),DataInput[#Headers],0)))^2*PI()/6))</f>
        <v>#N/A</v>
      </c>
      <c r="BV22" s="15" t="e">
        <f>IF(INDEX(MouseList[],MATCH(BV$2,MouseList[Mouse '#],0),MATCH(MouseList[[#Headers],[Exclude?]],MouseList[#Headers],0))=TRUE,"",IF(INDEX(DataInput[],BV$2*3-1,MATCH(TEXT($B22,0),DataInput[#Headers],0))="","",INDEX(DataInput[],BV$4*3-1,MATCH(TEXT($B22,0),DataInput[#Headers],0))*(INDEX(DataInput[],BV$4*3,MATCH(TEXT($B22,0),DataInput[#Headers],0)))^2*PI()/6))</f>
        <v>#N/A</v>
      </c>
      <c r="BW22" s="15" t="e">
        <f>IF(INDEX(MouseList[],MATCH(BW$2,MouseList[Mouse '#],0),MATCH(MouseList[[#Headers],[Exclude?]],MouseList[#Headers],0))=TRUE,"",IF(INDEX(DataInput[],BW$2*3-1,MATCH(TEXT($B22,0),DataInput[#Headers],0))="","",INDEX(DataInput[],BW$4*3-1,MATCH(TEXT($B22,0),DataInput[#Headers],0))*(INDEX(DataInput[],BW$4*3,MATCH(TEXT($B22,0),DataInput[#Headers],0)))^2*PI()/6))</f>
        <v>#N/A</v>
      </c>
      <c r="BX22" s="15" t="e">
        <f>IF(INDEX(MouseList[],MATCH(BX$2,MouseList[Mouse '#],0),MATCH(MouseList[[#Headers],[Exclude?]],MouseList[#Headers],0))=TRUE,"",IF(INDEX(DataInput[],BX$2*3-1,MATCH(TEXT($B22,0),DataInput[#Headers],0))="","",INDEX(DataInput[],BX$4*3-1,MATCH(TEXT($B22,0),DataInput[#Headers],0))*(INDEX(DataInput[],BX$4*3,MATCH(TEXT($B22,0),DataInput[#Headers],0)))^2*PI()/6))</f>
        <v>#N/A</v>
      </c>
      <c r="BY22" s="15" t="e">
        <f>IF(INDEX(MouseList[],MATCH(BY$2,MouseList[Mouse '#],0),MATCH(MouseList[[#Headers],[Exclude?]],MouseList[#Headers],0))=TRUE,"",IF(INDEX(DataInput[],BY$2*3-1,MATCH(TEXT($B22,0),DataInput[#Headers],0))="","",INDEX(DataInput[],BY$4*3-1,MATCH(TEXT($B22,0),DataInput[#Headers],0))*(INDEX(DataInput[],BY$4*3,MATCH(TEXT($B22,0),DataInput[#Headers],0)))^2*PI()/6))</f>
        <v>#N/A</v>
      </c>
      <c r="BZ22" s="15" t="e">
        <f>IF(INDEX(MouseList[],MATCH(BZ$2,MouseList[Mouse '#],0),MATCH(MouseList[[#Headers],[Exclude?]],MouseList[#Headers],0))=TRUE,"",IF(INDEX(DataInput[],BZ$2*3-1,MATCH(TEXT($B22,0),DataInput[#Headers],0))="","",INDEX(DataInput[],BZ$4*3-1,MATCH(TEXT($B22,0),DataInput[#Headers],0))*(INDEX(DataInput[],BZ$4*3,MATCH(TEXT($B22,0),DataInput[#Headers],0)))^2*PI()/6))</f>
        <v>#N/A</v>
      </c>
      <c r="CA22" s="15" t="e">
        <f>IF(INDEX(MouseList[],MATCH(CA$2,MouseList[Mouse '#],0),MATCH(MouseList[[#Headers],[Exclude?]],MouseList[#Headers],0))=TRUE,"",IF(INDEX(DataInput[],CA$2*3-1,MATCH(TEXT($B22,0),DataInput[#Headers],0))="","",INDEX(DataInput[],CA$4*3-1,MATCH(TEXT($B22,0),DataInput[#Headers],0))*(INDEX(DataInput[],CA$4*3,MATCH(TEXT($B22,0),DataInput[#Headers],0)))^2*PI()/6))</f>
        <v>#N/A</v>
      </c>
      <c r="CB22" s="15" t="e">
        <f>IF(INDEX(MouseList[],MATCH(CB$2,MouseList[Mouse '#],0),MATCH(MouseList[[#Headers],[Exclude?]],MouseList[#Headers],0))=TRUE,"",IF(INDEX(DataInput[],CB$2*3-1,MATCH(TEXT($B22,0),DataInput[#Headers],0))="","",INDEX(DataInput[],CB$4*3-1,MATCH(TEXT($B22,0),DataInput[#Headers],0))*(INDEX(DataInput[],CB$4*3,MATCH(TEXT($B22,0),DataInput[#Headers],0)))^2*PI()/6))</f>
        <v>#N/A</v>
      </c>
      <c r="CC22" s="15" t="e">
        <f>IF(INDEX(MouseList[],MATCH(CC$2,MouseList[Mouse '#],0),MATCH(MouseList[[#Headers],[Exclude?]],MouseList[#Headers],0))=TRUE,"",IF(INDEX(DataInput[],CC$2*3-1,MATCH(TEXT($B22,0),DataInput[#Headers],0))="","",INDEX(DataInput[],CC$4*3-1,MATCH(TEXT($B22,0),DataInput[#Headers],0))*(INDEX(DataInput[],CC$4*3,MATCH(TEXT($B22,0),DataInput[#Headers],0)))^2*PI()/6))</f>
        <v>#N/A</v>
      </c>
      <c r="CD22" s="15" t="e">
        <f>IF(INDEX(MouseList[],MATCH(CD$2,MouseList[Mouse '#],0),MATCH(MouseList[[#Headers],[Exclude?]],MouseList[#Headers],0))=TRUE,"",IF(INDEX(DataInput[],CD$2*3-1,MATCH(TEXT($B22,0),DataInput[#Headers],0))="","",INDEX(DataInput[],CD$4*3-1,MATCH(TEXT($B22,0),DataInput[#Headers],0))*(INDEX(DataInput[],CD$4*3,MATCH(TEXT($B22,0),DataInput[#Headers],0)))^2*PI()/6))</f>
        <v>#N/A</v>
      </c>
      <c r="CE22" s="15" t="e">
        <f>IF(INDEX(MouseList[],MATCH(CE$2,MouseList[Mouse '#],0),MATCH(MouseList[[#Headers],[Exclude?]],MouseList[#Headers],0))=TRUE,"",IF(INDEX(DataInput[],CE$2*3-1,MATCH(TEXT($B22,0),DataInput[#Headers],0))="","",INDEX(DataInput[],CE$4*3-1,MATCH(TEXT($B22,0),DataInput[#Headers],0))*(INDEX(DataInput[],CE$4*3,MATCH(TEXT($B22,0),DataInput[#Headers],0)))^2*PI()/6))</f>
        <v>#N/A</v>
      </c>
      <c r="CF22" s="15" t="e">
        <f>IF(INDEX(MouseList[],MATCH(CF$2,MouseList[Mouse '#],0),MATCH(MouseList[[#Headers],[Exclude?]],MouseList[#Headers],0))=TRUE,"",IF(INDEX(DataInput[],CF$2*3-1,MATCH(TEXT($B22,0),DataInput[#Headers],0))="","",INDEX(DataInput[],CF$4*3-1,MATCH(TEXT($B22,0),DataInput[#Headers],0))*(INDEX(DataInput[],CF$4*3,MATCH(TEXT($B22,0),DataInput[#Headers],0)))^2*PI()/6))</f>
        <v>#N/A</v>
      </c>
      <c r="CG22" s="15" t="e">
        <f>IF(INDEX(MouseList[],MATCH(CG$2,MouseList[Mouse '#],0),MATCH(MouseList[[#Headers],[Exclude?]],MouseList[#Headers],0))=TRUE,"",IF(INDEX(DataInput[],CG$2*3-1,MATCH(TEXT($B22,0),DataInput[#Headers],0))="","",INDEX(DataInput[],CG$4*3-1,MATCH(TEXT($B22,0),DataInput[#Headers],0))*(INDEX(DataInput[],CG$4*3,MATCH(TEXT($B22,0),DataInput[#Headers],0)))^2*PI()/6))</f>
        <v>#N/A</v>
      </c>
      <c r="CH22" s="15" t="e">
        <f>IF(INDEX(MouseList[],MATCH(CH$2,MouseList[Mouse '#],0),MATCH(MouseList[[#Headers],[Exclude?]],MouseList[#Headers],0))=TRUE,"",IF(INDEX(DataInput[],CH$2*3-1,MATCH(TEXT($B22,0),DataInput[#Headers],0))="","",INDEX(DataInput[],CH$4*3-1,MATCH(TEXT($B22,0),DataInput[#Headers],0))*(INDEX(DataInput[],CH$4*3,MATCH(TEXT($B22,0),DataInput[#Headers],0)))^2*PI()/6))</f>
        <v>#N/A</v>
      </c>
      <c r="CI22" s="15" t="e">
        <f>IF(INDEX(MouseList[],MATCH(CI$2,MouseList[Mouse '#],0),MATCH(MouseList[[#Headers],[Exclude?]],MouseList[#Headers],0))=TRUE,"",IF(INDEX(DataInput[],CI$2*3-1,MATCH(TEXT($B22,0),DataInput[#Headers],0))="","",INDEX(DataInput[],CI$4*3-1,MATCH(TEXT($B22,0),DataInput[#Headers],0))*(INDEX(DataInput[],CI$4*3,MATCH(TEXT($B22,0),DataInput[#Headers],0)))^2*PI()/6))</f>
        <v>#N/A</v>
      </c>
      <c r="CJ22" s="15" t="e">
        <f>IF(INDEX(MouseList[],MATCH(CJ$2,MouseList[Mouse '#],0),MATCH(MouseList[[#Headers],[Exclude?]],MouseList[#Headers],0))=TRUE,"",IF(INDEX(DataInput[],CJ$2*3-1,MATCH(TEXT($B22,0),DataInput[#Headers],0))="","",INDEX(DataInput[],CJ$4*3-1,MATCH(TEXT($B22,0),DataInput[#Headers],0))*(INDEX(DataInput[],CJ$4*3,MATCH(TEXT($B22,0),DataInput[#Headers],0)))^2*PI()/6))</f>
        <v>#N/A</v>
      </c>
      <c r="CK22" s="15" t="e">
        <f>IF(INDEX(MouseList[],MATCH(CK$2,MouseList[Mouse '#],0),MATCH(MouseList[[#Headers],[Exclude?]],MouseList[#Headers],0))=TRUE,"",IF(INDEX(DataInput[],CK$2*3-1,MATCH(TEXT($B22,0),DataInput[#Headers],0))="","",INDEX(DataInput[],CK$4*3-1,MATCH(TEXT($B22,0),DataInput[#Headers],0))*(INDEX(DataInput[],CK$4*3,MATCH(TEXT($B22,0),DataInput[#Headers],0)))^2*PI()/6))</f>
        <v>#N/A</v>
      </c>
      <c r="CL22" s="15" t="e">
        <f>IF(INDEX(MouseList[],MATCH(CL$2,MouseList[Mouse '#],0),MATCH(MouseList[[#Headers],[Exclude?]],MouseList[#Headers],0))=TRUE,"",IF(INDEX(DataInput[],CL$2*3-1,MATCH(TEXT($B22,0),DataInput[#Headers],0))="","",INDEX(DataInput[],CL$4*3-1,MATCH(TEXT($B22,0),DataInput[#Headers],0))*(INDEX(DataInput[],CL$4*3,MATCH(TEXT($B22,0),DataInput[#Headers],0)))^2*PI()/6))</f>
        <v>#N/A</v>
      </c>
      <c r="CM22" s="15" t="e">
        <f>IF(INDEX(MouseList[],MATCH(CM$2,MouseList[Mouse '#],0),MATCH(MouseList[[#Headers],[Exclude?]],MouseList[#Headers],0))=TRUE,"",IF(INDEX(DataInput[],CM$2*3-1,MATCH(TEXT($B22,0),DataInput[#Headers],0))="","",INDEX(DataInput[],CM$4*3-1,MATCH(TEXT($B22,0),DataInput[#Headers],0))*(INDEX(DataInput[],CM$4*3,MATCH(TEXT($B22,0),DataInput[#Headers],0)))^2*PI()/6))</f>
        <v>#N/A</v>
      </c>
      <c r="CN22" s="15" t="e">
        <f>IF(INDEX(MouseList[],MATCH(CN$2,MouseList[Mouse '#],0),MATCH(MouseList[[#Headers],[Exclude?]],MouseList[#Headers],0))=TRUE,"",IF(INDEX(DataInput[],CN$2*3-1,MATCH(TEXT($B22,0),DataInput[#Headers],0))="","",INDEX(DataInput[],CN$4*3-1,MATCH(TEXT($B22,0),DataInput[#Headers],0))*(INDEX(DataInput[],CN$4*3,MATCH(TEXT($B22,0),DataInput[#Headers],0)))^2*PI()/6))</f>
        <v>#N/A</v>
      </c>
      <c r="CO22" s="15" t="e">
        <f>IF(INDEX(MouseList[],MATCH(CO$2,MouseList[Mouse '#],0),MATCH(MouseList[[#Headers],[Exclude?]],MouseList[#Headers],0))=TRUE,"",IF(INDEX(DataInput[],CO$2*3-1,MATCH(TEXT($B22,0),DataInput[#Headers],0))="","",INDEX(DataInput[],CO$4*3-1,MATCH(TEXT($B22,0),DataInput[#Headers],0))*(INDEX(DataInput[],CO$4*3,MATCH(TEXT($B22,0),DataInput[#Headers],0)))^2*PI()/6))</f>
        <v>#N/A</v>
      </c>
      <c r="CP22" s="15" t="e">
        <f>IF(INDEX(MouseList[],MATCH(CP$2,MouseList[Mouse '#],0),MATCH(MouseList[[#Headers],[Exclude?]],MouseList[#Headers],0))=TRUE,"",IF(INDEX(DataInput[],CP$2*3-1,MATCH(TEXT($B22,0),DataInput[#Headers],0))="","",INDEX(DataInput[],CP$4*3-1,MATCH(TEXT($B22,0),DataInput[#Headers],0))*(INDEX(DataInput[],CP$4*3,MATCH(TEXT($B22,0),DataInput[#Headers],0)))^2*PI()/6))</f>
        <v>#N/A</v>
      </c>
      <c r="CQ22" s="15" t="e">
        <f>IF(INDEX(MouseList[],MATCH(CQ$2,MouseList[Mouse '#],0),MATCH(MouseList[[#Headers],[Exclude?]],MouseList[#Headers],0))=TRUE,"",IF(INDEX(DataInput[],CQ$2*3-1,MATCH(TEXT($B22,0),DataInput[#Headers],0))="","",INDEX(DataInput[],CQ$4*3-1,MATCH(TEXT($B22,0),DataInput[#Headers],0))*(INDEX(DataInput[],CQ$4*3,MATCH(TEXT($B22,0),DataInput[#Headers],0)))^2*PI()/6))</f>
        <v>#N/A</v>
      </c>
      <c r="CR22" s="15" t="e">
        <f>IF(INDEX(MouseList[],MATCH(CR$2,MouseList[Mouse '#],0),MATCH(MouseList[[#Headers],[Exclude?]],MouseList[#Headers],0))=TRUE,"",IF(INDEX(DataInput[],CR$2*3-1,MATCH(TEXT($B22,0),DataInput[#Headers],0))="","",INDEX(DataInput[],CR$4*3-1,MATCH(TEXT($B22,0),DataInput[#Headers],0))*(INDEX(DataInput[],CR$4*3,MATCH(TEXT($B22,0),DataInput[#Headers],0)))^2*PI()/6))</f>
        <v>#N/A</v>
      </c>
      <c r="CS22" s="15" t="e">
        <f>IF(INDEX(MouseList[],MATCH(CS$2,MouseList[Mouse '#],0),MATCH(MouseList[[#Headers],[Exclude?]],MouseList[#Headers],0))=TRUE,"",IF(INDEX(DataInput[],CS$2*3-1,MATCH(TEXT($B22,0),DataInput[#Headers],0))="","",INDEX(DataInput[],CS$4*3-1,MATCH(TEXT($B22,0),DataInput[#Headers],0))*(INDEX(DataInput[],CS$4*3,MATCH(TEXT($B22,0),DataInput[#Headers],0)))^2*PI()/6))</f>
        <v>#N/A</v>
      </c>
      <c r="CT22" s="15" t="e">
        <f>IF(INDEX(MouseList[],MATCH(CT$2,MouseList[Mouse '#],0),MATCH(MouseList[[#Headers],[Exclude?]],MouseList[#Headers],0))=TRUE,"",IF(INDEX(DataInput[],CT$2*3-1,MATCH(TEXT($B22,0),DataInput[#Headers],0))="","",INDEX(DataInput[],CT$4*3-1,MATCH(TEXT($B22,0),DataInput[#Headers],0))*(INDEX(DataInput[],CT$4*3,MATCH(TEXT($B22,0),DataInput[#Headers],0)))^2*PI()/6))</f>
        <v>#N/A</v>
      </c>
      <c r="CU22" s="15" t="e">
        <f>IF(INDEX(MouseList[],MATCH(CU$2,MouseList[Mouse '#],0),MATCH(MouseList[[#Headers],[Exclude?]],MouseList[#Headers],0))=TRUE,"",IF(INDEX(DataInput[],CU$2*3-1,MATCH(TEXT($B22,0),DataInput[#Headers],0))="","",INDEX(DataInput[],CU$4*3-1,MATCH(TEXT($B22,0),DataInput[#Headers],0))*(INDEX(DataInput[],CU$4*3,MATCH(TEXT($B22,0),DataInput[#Headers],0)))^2*PI()/6))</f>
        <v>#N/A</v>
      </c>
      <c r="CV22" s="15" t="e">
        <f>IF(INDEX(MouseList[],MATCH(CV$2,MouseList[Mouse '#],0),MATCH(MouseList[[#Headers],[Exclude?]],MouseList[#Headers],0))=TRUE,"",IF(INDEX(DataInput[],CV$2*3-1,MATCH(TEXT($B22,0),DataInput[#Headers],0))="","",INDEX(DataInput[],CV$4*3-1,MATCH(TEXT($B22,0),DataInput[#Headers],0))*(INDEX(DataInput[],CV$4*3,MATCH(TEXT($B22,0),DataInput[#Headers],0)))^2*PI()/6))</f>
        <v>#N/A</v>
      </c>
      <c r="CW22" s="15" t="e">
        <f>IF(INDEX(MouseList[],MATCH(CW$2,MouseList[Mouse '#],0),MATCH(MouseList[[#Headers],[Exclude?]],MouseList[#Headers],0))=TRUE,"",IF(INDEX(DataInput[],CW$2*3-1,MATCH(TEXT($B22,0),DataInput[#Headers],0))="","",INDEX(DataInput[],CW$4*3-1,MATCH(TEXT($B22,0),DataInput[#Headers],0))*(INDEX(DataInput[],CW$4*3,MATCH(TEXT($B22,0),DataInput[#Headers],0)))^2*PI()/6))</f>
        <v>#N/A</v>
      </c>
      <c r="CX22" s="15" t="e">
        <f>IF(INDEX(MouseList[],MATCH(CX$2,MouseList[Mouse '#],0),MATCH(MouseList[[#Headers],[Exclude?]],MouseList[#Headers],0))=TRUE,"",IF(INDEX(DataInput[],CX$2*3-1,MATCH(TEXT($B22,0),DataInput[#Headers],0))="","",INDEX(DataInput[],CX$4*3-1,MATCH(TEXT($B22,0),DataInput[#Headers],0))*(INDEX(DataInput[],CX$4*3,MATCH(TEXT($B22,0),DataInput[#Headers],0)))^2*PI()/6))</f>
        <v>#N/A</v>
      </c>
      <c r="CY22" s="15" t="e">
        <f>IF(INDEX(MouseList[],MATCH(CY$2,MouseList[Mouse '#],0),MATCH(MouseList[[#Headers],[Exclude?]],MouseList[#Headers],0))=TRUE,"",IF(INDEX(DataInput[],CY$2*3-1,MATCH(TEXT($B22,0),DataInput[#Headers],0))="","",INDEX(DataInput[],CY$4*3-1,MATCH(TEXT($B22,0),DataInput[#Headers],0))*(INDEX(DataInput[],CY$4*3,MATCH(TEXT($B22,0),DataInput[#Headers],0)))^2*PI()/6))</f>
        <v>#N/A</v>
      </c>
      <c r="CZ22" s="15" t="e">
        <f>IF(INDEX(MouseList[],MATCH(CZ$2,MouseList[Mouse '#],0),MATCH(MouseList[[#Headers],[Exclude?]],MouseList[#Headers],0))=TRUE,"",IF(INDEX(DataInput[],CZ$2*3-1,MATCH(TEXT($B22,0),DataInput[#Headers],0))="","",INDEX(DataInput[],CZ$4*3-1,MATCH(TEXT($B22,0),DataInput[#Headers],0))*(INDEX(DataInput[],CZ$4*3,MATCH(TEXT($B22,0),DataInput[#Headers],0)))^2*PI()/6))</f>
        <v>#N/A</v>
      </c>
      <c r="DA22" s="15" t="e">
        <f>IF(INDEX(MouseList[],MATCH(DA$2,MouseList[Mouse '#],0),MATCH(MouseList[[#Headers],[Exclude?]],MouseList[#Headers],0))=TRUE,"",IF(INDEX(DataInput[],DA$2*3-1,MATCH(TEXT($B22,0),DataInput[#Headers],0))="","",INDEX(DataInput[],DA$4*3-1,MATCH(TEXT($B22,0),DataInput[#Headers],0))*(INDEX(DataInput[],DA$4*3,MATCH(TEXT($B22,0),DataInput[#Headers],0)))^2*PI()/6))</f>
        <v>#N/A</v>
      </c>
      <c r="DB22" s="15" t="e">
        <f>IF(INDEX(MouseList[],MATCH(DB$2,MouseList[Mouse '#],0),MATCH(MouseList[[#Headers],[Exclude?]],MouseList[#Headers],0))=TRUE,"",IF(INDEX(DataInput[],DB$2*3-1,MATCH(TEXT($B22,0),DataInput[#Headers],0))="","",INDEX(DataInput[],DB$4*3-1,MATCH(TEXT($B22,0),DataInput[#Headers],0))*(INDEX(DataInput[],DB$4*3,MATCH(TEXT($B22,0),DataInput[#Headers],0)))^2*PI()/6))</f>
        <v>#N/A</v>
      </c>
      <c r="DC22" s="15" t="e">
        <f>IF(INDEX(MouseList[],MATCH(DC$2,MouseList[Mouse '#],0),MATCH(MouseList[[#Headers],[Exclude?]],MouseList[#Headers],0))=TRUE,"",IF(INDEX(DataInput[],DC$2*3-1,MATCH(TEXT($B22,0),DataInput[#Headers],0))="","",INDEX(DataInput[],DC$4*3-1,MATCH(TEXT($B22,0),DataInput[#Headers],0))*(INDEX(DataInput[],DC$4*3,MATCH(TEXT($B22,0),DataInput[#Headers],0)))^2*PI()/6))</f>
        <v>#N/A</v>
      </c>
      <c r="DD22" s="15" t="e">
        <f>IF(INDEX(MouseList[],MATCH(DD$2,MouseList[Mouse '#],0),MATCH(MouseList[[#Headers],[Exclude?]],MouseList[#Headers],0))=TRUE,"",IF(INDEX(DataInput[],DD$2*3-1,MATCH(TEXT($B22,0),DataInput[#Headers],0))="","",INDEX(DataInput[],DD$4*3-1,MATCH(TEXT($B22,0),DataInput[#Headers],0))*(INDEX(DataInput[],DD$4*3,MATCH(TEXT($B22,0),DataInput[#Headers],0)))^2*PI()/6))</f>
        <v>#N/A</v>
      </c>
      <c r="DE22" s="15" t="e">
        <f>IF(INDEX(MouseList[],MATCH(DE$2,MouseList[Mouse '#],0),MATCH(MouseList[[#Headers],[Exclude?]],MouseList[#Headers],0))=TRUE,"",IF(INDEX(DataInput[],DE$2*3-1,MATCH(TEXT($B22,0),DataInput[#Headers],0))="","",INDEX(DataInput[],DE$4*3-1,MATCH(TEXT($B22,0),DataInput[#Headers],0))*(INDEX(DataInput[],DE$4*3,MATCH(TEXT($B22,0),DataInput[#Headers],0)))^2*PI()/6))</f>
        <v>#N/A</v>
      </c>
      <c r="DF22" s="15" t="e">
        <f>IF(INDEX(MouseList[],MATCH(DF$2,MouseList[Mouse '#],0),MATCH(MouseList[[#Headers],[Exclude?]],MouseList[#Headers],0))=TRUE,"",IF(INDEX(DataInput[],DF$2*3-1,MATCH(TEXT($B22,0),DataInput[#Headers],0))="","",INDEX(DataInput[],DF$4*3-1,MATCH(TEXT($B22,0),DataInput[#Headers],0))*(INDEX(DataInput[],DF$4*3,MATCH(TEXT($B22,0),DataInput[#Headers],0)))^2*PI()/6))</f>
        <v>#N/A</v>
      </c>
      <c r="DG22" s="15" t="e">
        <f>IF(INDEX(MouseList[],MATCH(DG$2,MouseList[Mouse '#],0),MATCH(MouseList[[#Headers],[Exclude?]],MouseList[#Headers],0))=TRUE,"",IF(INDEX(DataInput[],DG$2*3-1,MATCH(TEXT($B22,0),DataInput[#Headers],0))="","",INDEX(DataInput[],DG$4*3-1,MATCH(TEXT($B22,0),DataInput[#Headers],0))*(INDEX(DataInput[],DG$4*3,MATCH(TEXT($B22,0),DataInput[#Headers],0)))^2*PI()/6))</f>
        <v>#N/A</v>
      </c>
      <c r="DH22" s="15" t="e">
        <f>IF(INDEX(MouseList[],MATCH(DH$2,MouseList[Mouse '#],0),MATCH(MouseList[[#Headers],[Exclude?]],MouseList[#Headers],0))=TRUE,"",IF(INDEX(DataInput[],DH$2*3-1,MATCH(TEXT($B22,0),DataInput[#Headers],0))="","",INDEX(DataInput[],DH$4*3-1,MATCH(TEXT($B22,0),DataInput[#Headers],0))*(INDEX(DataInput[],DH$4*3,MATCH(TEXT($B22,0),DataInput[#Headers],0)))^2*PI()/6))</f>
        <v>#N/A</v>
      </c>
      <c r="DI22" s="15" t="e">
        <f>IF(INDEX(MouseList[],MATCH(DI$2,MouseList[Mouse '#],0),MATCH(MouseList[[#Headers],[Exclude?]],MouseList[#Headers],0))=TRUE,"",IF(INDEX(DataInput[],DI$2*3-1,MATCH(TEXT($B22,0),DataInput[#Headers],0))="","",INDEX(DataInput[],DI$4*3-1,MATCH(TEXT($B22,0),DataInput[#Headers],0))*(INDEX(DataInput[],DI$4*3,MATCH(TEXT($B22,0),DataInput[#Headers],0)))^2*PI()/6))</f>
        <v>#N/A</v>
      </c>
      <c r="DJ22" s="15" t="e">
        <f>IF(INDEX(MouseList[],MATCH(DJ$2,MouseList[Mouse '#],0),MATCH(MouseList[[#Headers],[Exclude?]],MouseList[#Headers],0))=TRUE,"",IF(INDEX(DataInput[],DJ$2*3-1,MATCH(TEXT($B22,0),DataInput[#Headers],0))="","",INDEX(DataInput[],DJ$4*3-1,MATCH(TEXT($B22,0),DataInput[#Headers],0))*(INDEX(DataInput[],DJ$4*3,MATCH(TEXT($B22,0),DataInput[#Headers],0)))^2*PI()/6))</f>
        <v>#N/A</v>
      </c>
      <c r="DK22" s="15" t="e">
        <f>IF(INDEX(MouseList[],MATCH(DK$2,MouseList[Mouse '#],0),MATCH(MouseList[[#Headers],[Exclude?]],MouseList[#Headers],0))=TRUE,"",IF(INDEX(DataInput[],DK$2*3-1,MATCH(TEXT($B22,0),DataInput[#Headers],0))="","",INDEX(DataInput[],DK$4*3-1,MATCH(TEXT($B22,0),DataInput[#Headers],0))*(INDEX(DataInput[],DK$4*3,MATCH(TEXT($B22,0),DataInput[#Headers],0)))^2*PI()/6))</f>
        <v>#N/A</v>
      </c>
      <c r="DL22" s="15" t="e">
        <f>IF(INDEX(MouseList[],MATCH(DL$2,MouseList[Mouse '#],0),MATCH(MouseList[[#Headers],[Exclude?]],MouseList[#Headers],0))=TRUE,"",IF(INDEX(DataInput[],DL$2*3-1,MATCH(TEXT($B22,0),DataInput[#Headers],0))="","",INDEX(DataInput[],DL$4*3-1,MATCH(TEXT($B22,0),DataInput[#Headers],0))*(INDEX(DataInput[],DL$4*3,MATCH(TEXT($B22,0),DataInput[#Headers],0)))^2*PI()/6))</f>
        <v>#N/A</v>
      </c>
      <c r="DM22" s="15" t="e">
        <f>IF(INDEX(MouseList[],MATCH(DM$2,MouseList[Mouse '#],0),MATCH(MouseList[[#Headers],[Exclude?]],MouseList[#Headers],0))=TRUE,"",IF(INDEX(DataInput[],DM$2*3-1,MATCH(TEXT($B22,0),DataInput[#Headers],0))="","",INDEX(DataInput[],DM$4*3-1,MATCH(TEXT($B22,0),DataInput[#Headers],0))*(INDEX(DataInput[],DM$4*3,MATCH(TEXT($B22,0),DataInput[#Headers],0)))^2*PI()/6))</f>
        <v>#N/A</v>
      </c>
      <c r="DN22" s="15" t="e">
        <f>IF(INDEX(MouseList[],MATCH(DN$2,MouseList[Mouse '#],0),MATCH(MouseList[[#Headers],[Exclude?]],MouseList[#Headers],0))=TRUE,"",IF(INDEX(DataInput[],DN$2*3-1,MATCH(TEXT($B22,0),DataInput[#Headers],0))="","",INDEX(DataInput[],DN$4*3-1,MATCH(TEXT($B22,0),DataInput[#Headers],0))*(INDEX(DataInput[],DN$4*3,MATCH(TEXT($B22,0),DataInput[#Headers],0)))^2*PI()/6))</f>
        <v>#N/A</v>
      </c>
      <c r="DO22" s="15" t="e">
        <f>IF(INDEX(MouseList[],MATCH(DO$2,MouseList[Mouse '#],0),MATCH(MouseList[[#Headers],[Exclude?]],MouseList[#Headers],0))=TRUE,"",IF(INDEX(DataInput[],DO$2*3-1,MATCH(TEXT($B22,0),DataInput[#Headers],0))="","",INDEX(DataInput[],DO$4*3-1,MATCH(TEXT($B22,0),DataInput[#Headers],0))*(INDEX(DataInput[],DO$4*3,MATCH(TEXT($B22,0),DataInput[#Headers],0)))^2*PI()/6))</f>
        <v>#N/A</v>
      </c>
      <c r="DP22" s="15" t="e">
        <f>IF(INDEX(MouseList[],MATCH(DP$2,MouseList[Mouse '#],0),MATCH(MouseList[[#Headers],[Exclude?]],MouseList[#Headers],0))=TRUE,"",IF(INDEX(DataInput[],DP$2*3-1,MATCH(TEXT($B22,0),DataInput[#Headers],0))="","",INDEX(DataInput[],DP$4*3-1,MATCH(TEXT($B22,0),DataInput[#Headers],0))*(INDEX(DataInput[],DP$4*3,MATCH(TEXT($B22,0),DataInput[#Headers],0)))^2*PI()/6))</f>
        <v>#N/A</v>
      </c>
      <c r="DQ22" s="15" t="e">
        <f>IF(INDEX(MouseList[],MATCH(DQ$2,MouseList[Mouse '#],0),MATCH(MouseList[[#Headers],[Exclude?]],MouseList[#Headers],0))=TRUE,"",IF(INDEX(DataInput[],DQ$2*3-1,MATCH(TEXT($B22,0),DataInput[#Headers],0))="","",INDEX(DataInput[],DQ$4*3-1,MATCH(TEXT($B22,0),DataInput[#Headers],0))*(INDEX(DataInput[],DQ$4*3,MATCH(TEXT($B22,0),DataInput[#Headers],0)))^2*PI()/6))</f>
        <v>#N/A</v>
      </c>
      <c r="DR22" s="15" t="e">
        <f>IF(INDEX(MouseList[],MATCH(DR$2,MouseList[Mouse '#],0),MATCH(MouseList[[#Headers],[Exclude?]],MouseList[#Headers],0))=TRUE,"",IF(INDEX(DataInput[],DR$2*3-1,MATCH(TEXT($B22,0),DataInput[#Headers],0))="","",INDEX(DataInput[],DR$4*3-1,MATCH(TEXT($B22,0),DataInput[#Headers],0))*(INDEX(DataInput[],DR$4*3,MATCH(TEXT($B22,0),DataInput[#Headers],0)))^2*PI()/6))</f>
        <v>#N/A</v>
      </c>
      <c r="DS22" s="15" t="e">
        <f>IF(INDEX(MouseList[],MATCH(DS$2,MouseList[Mouse '#],0),MATCH(MouseList[[#Headers],[Exclude?]],MouseList[#Headers],0))=TRUE,"",IF(INDEX(DataInput[],DS$2*3-1,MATCH(TEXT($B22,0),DataInput[#Headers],0))="","",INDEX(DataInput[],DS$4*3-1,MATCH(TEXT($B22,0),DataInput[#Headers],0))*(INDEX(DataInput[],DS$4*3,MATCH(TEXT($B22,0),DataInput[#Headers],0)))^2*PI()/6))</f>
        <v>#N/A</v>
      </c>
      <c r="DU22" s="14">
        <v>18</v>
      </c>
      <c r="DV22" s="14" t="str">
        <f>IFERROR(INDEX(MouseList[],MATCH(TV_after_Tx[[#This Row],[Sort '#]],MouseList[Sort '#],0),MATCH(TV_after_Tx[[#Headers],[Group]],MouseList[#Headers],0)),"")</f>
        <v/>
      </c>
      <c r="DW22" s="14" t="str">
        <f>IFERROR(INDEX(MouseList[],MATCH(TV_after_Tx[[#This Row],[Sort '#]],MouseList[Sort '#],0),MATCH(MouseList[[#Headers],[Mouse '#]],MouseList[#Headers],0)),"")</f>
        <v/>
      </c>
      <c r="DX22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22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22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22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22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22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22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22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22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22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22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22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22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22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22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22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22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22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22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22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22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22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22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22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22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22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22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22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22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22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22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22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22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22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22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22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22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22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22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22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22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22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22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22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22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22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23" spans="1:173">
      <c r="B23" s="14">
        <v>18</v>
      </c>
      <c r="C23" s="14">
        <f>INDEX('Data Input'!$J$1:$BF$3,2,MATCH(TEXT(TV[[#This Row],[Day '#]],0),DataInput[[#Headers],[Date of death]:[Necropsy]],0))</f>
        <v>48</v>
      </c>
      <c r="D23" s="15" t="str">
        <f>IF(INDEX(MouseList[],MATCH(D$2,MouseList[Mouse '#],0),MATCH(MouseList[[#Headers],[Exclude?]],MouseList[#Headers],0))=TRUE,"",IF(INDEX(DataInput[],D$2*3-1,MATCH(TEXT($B23,0),DataInput[#Headers],0))="","",INDEX(DataInput[],D$4*3-1,MATCH(TEXT($B23,0),DataInput[#Headers],0))*(INDEX(DataInput[],D$4*3,MATCH(TEXT($B23,0),DataInput[#Headers],0)))^2*PI()/6))</f>
        <v/>
      </c>
      <c r="E23" s="15">
        <f>IF(INDEX(MouseList[],MATCH(E$2,MouseList[Mouse '#],0),MATCH(MouseList[[#Headers],[Exclude?]],MouseList[#Headers],0))=TRUE,"",IF(INDEX(DataInput[],E$2*3-1,MATCH(TEXT($B23,0),DataInput[#Headers],0))="","",INDEX(DataInput[],E$4*3-1,MATCH(TEXT($B23,0),DataInput[#Headers],0))*(INDEX(DataInput[],E$4*3,MATCH(TEXT($B23,0),DataInput[#Headers],0)))^2*PI()/6))</f>
        <v>87.08008045969234</v>
      </c>
      <c r="F23" s="15" t="str">
        <f>IF(INDEX(MouseList[],MATCH(F$2,MouseList[Mouse '#],0),MATCH(MouseList[[#Headers],[Exclude?]],MouseList[#Headers],0))=TRUE,"",IF(INDEX(DataInput[],F$2*3-1,MATCH(TEXT($B23,0),DataInput[#Headers],0))="","",INDEX(DataInput[],F$4*3-1,MATCH(TEXT($B23,0),DataInput[#Headers],0))*(INDEX(DataInput[],F$4*3,MATCH(TEXT($B23,0),DataInput[#Headers],0)))^2*PI()/6))</f>
        <v/>
      </c>
      <c r="G23" s="15" t="str">
        <f>IF(INDEX(MouseList[],MATCH(G$2,MouseList[Mouse '#],0),MATCH(MouseList[[#Headers],[Exclude?]],MouseList[#Headers],0))=TRUE,"",IF(INDEX(DataInput[],G$2*3-1,MATCH(TEXT($B23,0),DataInput[#Headers],0))="","",INDEX(DataInput[],G$4*3-1,MATCH(TEXT($B23,0),DataInput[#Headers],0))*(INDEX(DataInput[],G$4*3,MATCH(TEXT($B23,0),DataInput[#Headers],0)))^2*PI()/6))</f>
        <v/>
      </c>
      <c r="H23" s="15" t="str">
        <f>IF(INDEX(MouseList[],MATCH(H$2,MouseList[Mouse '#],0),MATCH(MouseList[[#Headers],[Exclude?]],MouseList[#Headers],0))=TRUE,"",IF(INDEX(DataInput[],H$2*3-1,MATCH(TEXT($B23,0),DataInput[#Headers],0))="","",INDEX(DataInput[],H$4*3-1,MATCH(TEXT($B23,0),DataInput[#Headers],0))*(INDEX(DataInput[],H$4*3,MATCH(TEXT($B23,0),DataInput[#Headers],0)))^2*PI()/6))</f>
        <v/>
      </c>
      <c r="I23" s="15" t="str">
        <f>IF(INDEX(MouseList[],MATCH(I$2,MouseList[Mouse '#],0),MATCH(MouseList[[#Headers],[Exclude?]],MouseList[#Headers],0))=TRUE,"",IF(INDEX(DataInput[],I$2*3-1,MATCH(TEXT($B23,0),DataInput[#Headers],0))="","",INDEX(DataInput[],I$4*3-1,MATCH(TEXT($B23,0),DataInput[#Headers],0))*(INDEX(DataInput[],I$4*3,MATCH(TEXT($B23,0),DataInput[#Headers],0)))^2*PI()/6))</f>
        <v/>
      </c>
      <c r="J23" s="15">
        <f>IF(INDEX(MouseList[],MATCH(J$2,MouseList[Mouse '#],0),MATCH(MouseList[[#Headers],[Exclude?]],MouseList[#Headers],0))=TRUE,"",IF(INDEX(DataInput[],J$2*3-1,MATCH(TEXT($B23,0),DataInput[#Headers],0))="","",INDEX(DataInput[],J$4*3-1,MATCH(TEXT($B23,0),DataInput[#Headers],0))*(INDEX(DataInput[],J$4*3,MATCH(TEXT($B23,0),DataInput[#Headers],0)))^2*PI()/6))</f>
        <v>1.3463572824310128</v>
      </c>
      <c r="K23" s="15">
        <f>IF(INDEX(MouseList[],MATCH(K$2,MouseList[Mouse '#],0),MATCH(MouseList[[#Headers],[Exclude?]],MouseList[#Headers],0))=TRUE,"",IF(INDEX(DataInput[],K$2*3-1,MATCH(TEXT($B23,0),DataInput[#Headers],0))="","",INDEX(DataInput[],K$4*3-1,MATCH(TEXT($B23,0),DataInput[#Headers],0))*(INDEX(DataInput[],K$4*3,MATCH(TEXT($B23,0),DataInput[#Headers],0)))^2*PI()/6))</f>
        <v>89.965868931463561</v>
      </c>
      <c r="L23" s="15" t="str">
        <f>IF(INDEX(MouseList[],MATCH(L$2,MouseList[Mouse '#],0),MATCH(MouseList[[#Headers],[Exclude?]],MouseList[#Headers],0))=TRUE,"",IF(INDEX(DataInput[],L$2*3-1,MATCH(TEXT($B23,0),DataInput[#Headers],0))="","",INDEX(DataInput[],L$4*3-1,MATCH(TEXT($B23,0),DataInput[#Headers],0))*(INDEX(DataInput[],L$4*3,MATCH(TEXT($B23,0),DataInput[#Headers],0)))^2*PI()/6))</f>
        <v/>
      </c>
      <c r="M23" s="15" t="str">
        <f>IF(INDEX(MouseList[],MATCH(M$2,MouseList[Mouse '#],0),MATCH(MouseList[[#Headers],[Exclude?]],MouseList[#Headers],0))=TRUE,"",IF(INDEX(DataInput[],M$2*3-1,MATCH(TEXT($B23,0),DataInput[#Headers],0))="","",INDEX(DataInput[],M$4*3-1,MATCH(TEXT($B23,0),DataInput[#Headers],0))*(INDEX(DataInput[],M$4*3,MATCH(TEXT($B23,0),DataInput[#Headers],0)))^2*PI()/6))</f>
        <v/>
      </c>
      <c r="N23" s="15" t="str">
        <f>IF(INDEX(MouseList[],MATCH(N$2,MouseList[Mouse '#],0),MATCH(MouseList[[#Headers],[Exclude?]],MouseList[#Headers],0))=TRUE,"",IF(INDEX(DataInput[],N$2*3-1,MATCH(TEXT($B23,0),DataInput[#Headers],0))="","",INDEX(DataInput[],N$4*3-1,MATCH(TEXT($B23,0),DataInput[#Headers],0))*(INDEX(DataInput[],N$4*3,MATCH(TEXT($B23,0),DataInput[#Headers],0)))^2*PI()/6))</f>
        <v/>
      </c>
      <c r="O23" s="15">
        <f>IF(INDEX(MouseList[],MATCH(O$2,MouseList[Mouse '#],0),MATCH(MouseList[[#Headers],[Exclude?]],MouseList[#Headers],0))=TRUE,"",IF(INDEX(DataInput[],O$2*3-1,MATCH(TEXT($B23,0),DataInput[#Headers],0))="","",INDEX(DataInput[],O$4*3-1,MATCH(TEXT($B23,0),DataInput[#Headers],0))*(INDEX(DataInput[],O$4*3,MATCH(TEXT($B23,0),DataInput[#Headers],0)))^2*PI()/6))</f>
        <v>69.009319597391951</v>
      </c>
      <c r="P23" s="15" t="str">
        <f>IF(INDEX(MouseList[],MATCH(P$2,MouseList[Mouse '#],0),MATCH(MouseList[[#Headers],[Exclude?]],MouseList[#Headers],0))=TRUE,"",IF(INDEX(DataInput[],P$2*3-1,MATCH(TEXT($B23,0),DataInput[#Headers],0))="","",INDEX(DataInput[],P$4*3-1,MATCH(TEXT($B23,0),DataInput[#Headers],0))*(INDEX(DataInput[],P$4*3,MATCH(TEXT($B23,0),DataInput[#Headers],0)))^2*PI()/6))</f>
        <v/>
      </c>
      <c r="Q23" s="15">
        <f>IF(INDEX(MouseList[],MATCH(Q$2,MouseList[Mouse '#],0),MATCH(MouseList[[#Headers],[Exclude?]],MouseList[#Headers],0))=TRUE,"",IF(INDEX(DataInput[],Q$2*3-1,MATCH(TEXT($B23,0),DataInput[#Headers],0))="","",INDEX(DataInput[],Q$4*3-1,MATCH(TEXT($B23,0),DataInput[#Headers],0))*(INDEX(DataInput[],Q$4*3,MATCH(TEXT($B23,0),DataInput[#Headers],0)))^2*PI()/6))</f>
        <v>62.886510500783011</v>
      </c>
      <c r="R23" s="15" t="str">
        <f>IF(INDEX(MouseList[],MATCH(R$2,MouseList[Mouse '#],0),MATCH(MouseList[[#Headers],[Exclude?]],MouseList[#Headers],0))=TRUE,"",IF(INDEX(DataInput[],R$2*3-1,MATCH(TEXT($B23,0),DataInput[#Headers],0))="","",INDEX(DataInput[],R$4*3-1,MATCH(TEXT($B23,0),DataInput[#Headers],0))*(INDEX(DataInput[],R$4*3,MATCH(TEXT($B23,0),DataInput[#Headers],0)))^2*PI()/6))</f>
        <v/>
      </c>
      <c r="S23" s="15" t="str">
        <f>IF(INDEX(MouseList[],MATCH(S$2,MouseList[Mouse '#],0),MATCH(MouseList[[#Headers],[Exclude?]],MouseList[#Headers],0))=TRUE,"",IF(INDEX(DataInput[],S$2*3-1,MATCH(TEXT($B23,0),DataInput[#Headers],0))="","",INDEX(DataInput[],S$4*3-1,MATCH(TEXT($B23,0),DataInput[#Headers],0))*(INDEX(DataInput[],S$4*3,MATCH(TEXT($B23,0),DataInput[#Headers],0)))^2*PI()/6))</f>
        <v/>
      </c>
      <c r="T23" s="15" t="str">
        <f>IF(INDEX(MouseList[],MATCH(T$2,MouseList[Mouse '#],0),MATCH(MouseList[[#Headers],[Exclude?]],MouseList[#Headers],0))=TRUE,"",IF(INDEX(DataInput[],T$2*3-1,MATCH(TEXT($B23,0),DataInput[#Headers],0))="","",INDEX(DataInput[],T$4*3-1,MATCH(TEXT($B23,0),DataInput[#Headers],0))*(INDEX(DataInput[],T$4*3,MATCH(TEXT($B23,0),DataInput[#Headers],0)))^2*PI()/6))</f>
        <v/>
      </c>
      <c r="U23" s="15" t="str">
        <f>IF(INDEX(MouseList[],MATCH(U$2,MouseList[Mouse '#],0),MATCH(MouseList[[#Headers],[Exclude?]],MouseList[#Headers],0))=TRUE,"",IF(INDEX(DataInput[],U$2*3-1,MATCH(TEXT($B23,0),DataInput[#Headers],0))="","",INDEX(DataInput[],U$4*3-1,MATCH(TEXT($B23,0),DataInput[#Headers],0))*(INDEX(DataInput[],U$4*3,MATCH(TEXT($B23,0),DataInput[#Headers],0)))^2*PI()/6))</f>
        <v/>
      </c>
      <c r="V23" s="15" t="str">
        <f>IF(INDEX(MouseList[],MATCH(V$2,MouseList[Mouse '#],0),MATCH(MouseList[[#Headers],[Exclude?]],MouseList[#Headers],0))=TRUE,"",IF(INDEX(DataInput[],V$2*3-1,MATCH(TEXT($B23,0),DataInput[#Headers],0))="","",INDEX(DataInput[],V$4*3-1,MATCH(TEXT($B23,0),DataInput[#Headers],0))*(INDEX(DataInput[],V$4*3,MATCH(TEXT($B23,0),DataInput[#Headers],0)))^2*PI()/6))</f>
        <v/>
      </c>
      <c r="W23" s="15" t="str">
        <f>IF(INDEX(MouseList[],MATCH(W$2,MouseList[Mouse '#],0),MATCH(MouseList[[#Headers],[Exclude?]],MouseList[#Headers],0))=TRUE,"",IF(INDEX(DataInput[],W$2*3-1,MATCH(TEXT($B23,0),DataInput[#Headers],0))="","",INDEX(DataInput[],W$4*3-1,MATCH(TEXT($B23,0),DataInput[#Headers],0))*(INDEX(DataInput[],W$4*3,MATCH(TEXT($B23,0),DataInput[#Headers],0)))^2*PI()/6))</f>
        <v/>
      </c>
      <c r="X23" s="15" t="str">
        <f>IF(INDEX(MouseList[],MATCH(X$2,MouseList[Mouse '#],0),MATCH(MouseList[[#Headers],[Exclude?]],MouseList[#Headers],0))=TRUE,"",IF(INDEX(DataInput[],X$2*3-1,MATCH(TEXT($B23,0),DataInput[#Headers],0))="","",INDEX(DataInput[],X$4*3-1,MATCH(TEXT($B23,0),DataInput[#Headers],0))*(INDEX(DataInput[],X$4*3,MATCH(TEXT($B23,0),DataInput[#Headers],0)))^2*PI()/6))</f>
        <v/>
      </c>
      <c r="Y23" s="15" t="str">
        <f>IF(INDEX(MouseList[],MATCH(Y$2,MouseList[Mouse '#],0),MATCH(MouseList[[#Headers],[Exclude?]],MouseList[#Headers],0))=TRUE,"",IF(INDEX(DataInput[],Y$2*3-1,MATCH(TEXT($B23,0),DataInput[#Headers],0))="","",INDEX(DataInput[],Y$4*3-1,MATCH(TEXT($B23,0),DataInput[#Headers],0))*(INDEX(DataInput[],Y$4*3,MATCH(TEXT($B23,0),DataInput[#Headers],0)))^2*PI()/6))</f>
        <v/>
      </c>
      <c r="Z23" s="15">
        <f>IF(INDEX(MouseList[],MATCH(Z$2,MouseList[Mouse '#],0),MATCH(MouseList[[#Headers],[Exclude?]],MouseList[#Headers],0))=TRUE,"",IF(INDEX(DataInput[],Z$2*3-1,MATCH(TEXT($B23,0),DataInput[#Headers],0))="","",INDEX(DataInput[],Z$4*3-1,MATCH(TEXT($B23,0),DataInput[#Headers],0))*(INDEX(DataInput[],Z$4*3,MATCH(TEXT($B23,0),DataInput[#Headers],0)))^2*PI()/6))</f>
        <v>51.10470657496564</v>
      </c>
      <c r="AA23" s="15" t="str">
        <f>IF(INDEX(MouseList[],MATCH(AA$2,MouseList[Mouse '#],0),MATCH(MouseList[[#Headers],[Exclude?]],MouseList[#Headers],0))=TRUE,"",IF(INDEX(DataInput[],AA$2*3-1,MATCH(TEXT($B23,0),DataInput[#Headers],0))="","",INDEX(DataInput[],AA$4*3-1,MATCH(TEXT($B23,0),DataInput[#Headers],0))*(INDEX(DataInput[],AA$4*3,MATCH(TEXT($B23,0),DataInput[#Headers],0)))^2*PI()/6))</f>
        <v/>
      </c>
      <c r="AB23" s="15">
        <f>IF(INDEX(MouseList[],MATCH(AB$2,MouseList[Mouse '#],0),MATCH(MouseList[[#Headers],[Exclude?]],MouseList[#Headers],0))=TRUE,"",IF(INDEX(DataInput[],AB$2*3-1,MATCH(TEXT($B23,0),DataInput[#Headers],0))="","",INDEX(DataInput[],AB$4*3-1,MATCH(TEXT($B23,0),DataInput[#Headers],0))*(INDEX(DataInput[],AB$4*3,MATCH(TEXT($B23,0),DataInput[#Headers],0)))^2*PI()/6))</f>
        <v>37.631385388651431</v>
      </c>
      <c r="AC23" s="15" t="str">
        <f>IF(INDEX(MouseList[],MATCH(AC$2,MouseList[Mouse '#],0),MATCH(MouseList[[#Headers],[Exclude?]],MouseList[#Headers],0))=TRUE,"",IF(INDEX(DataInput[],AC$2*3-1,MATCH(TEXT($B23,0),DataInput[#Headers],0))="","",INDEX(DataInput[],AC$4*3-1,MATCH(TEXT($B23,0),DataInput[#Headers],0))*(INDEX(DataInput[],AC$4*3,MATCH(TEXT($B23,0),DataInput[#Headers],0)))^2*PI()/6))</f>
        <v/>
      </c>
      <c r="AD23" s="15">
        <f>IF(INDEX(MouseList[],MATCH(AD$2,MouseList[Mouse '#],0),MATCH(MouseList[[#Headers],[Exclude?]],MouseList[#Headers],0))=TRUE,"",IF(INDEX(DataInput[],AD$2*3-1,MATCH(TEXT($B23,0),DataInput[#Headers],0))="","",INDEX(DataInput[],AD$4*3-1,MATCH(TEXT($B23,0),DataInput[#Headers],0))*(INDEX(DataInput[],AD$4*3,MATCH(TEXT($B23,0),DataInput[#Headers],0)))^2*PI()/6))</f>
        <v>19.283167440766405</v>
      </c>
      <c r="AE23" s="15" t="str">
        <f>IF(INDEX(MouseList[],MATCH(AE$2,MouseList[Mouse '#],0),MATCH(MouseList[[#Headers],[Exclude?]],MouseList[#Headers],0))=TRUE,"",IF(INDEX(DataInput[],AE$2*3-1,MATCH(TEXT($B23,0),DataInput[#Headers],0))="","",INDEX(DataInput[],AE$4*3-1,MATCH(TEXT($B23,0),DataInput[#Headers],0))*(INDEX(DataInput[],AE$4*3,MATCH(TEXT($B23,0),DataInput[#Headers],0)))^2*PI()/6))</f>
        <v/>
      </c>
      <c r="AF23" s="15">
        <f>IF(INDEX(MouseList[],MATCH(AF$2,MouseList[Mouse '#],0),MATCH(MouseList[[#Headers],[Exclude?]],MouseList[#Headers],0))=TRUE,"",IF(INDEX(DataInput[],AF$2*3-1,MATCH(TEXT($B23,0),DataInput[#Headers],0))="","",INDEX(DataInput[],AF$4*3-1,MATCH(TEXT($B23,0),DataInput[#Headers],0))*(INDEX(DataInput[],AF$4*3,MATCH(TEXT($B23,0),DataInput[#Headers],0)))^2*PI()/6))</f>
        <v>24.150718635114348</v>
      </c>
      <c r="AG23" s="15">
        <f>IF(INDEX(MouseList[],MATCH(AG$2,MouseList[Mouse '#],0),MATCH(MouseList[[#Headers],[Exclude?]],MouseList[#Headers],0))=TRUE,"",IF(INDEX(DataInput[],AG$2*3-1,MATCH(TEXT($B23,0),DataInput[#Headers],0))="","",INDEX(DataInput[],AG$4*3-1,MATCH(TEXT($B23,0),DataInput[#Headers],0))*(INDEX(DataInput[],AG$4*3,MATCH(TEXT($B23,0),DataInput[#Headers],0)))^2*PI()/6))</f>
        <v>10.115571773792952</v>
      </c>
      <c r="AH23" s="15">
        <f>IF(INDEX(MouseList[],MATCH(AH$2,MouseList[Mouse '#],0),MATCH(MouseList[[#Headers],[Exclude?]],MouseList[#Headers],0))=TRUE,"",IF(INDEX(DataInput[],AH$2*3-1,MATCH(TEXT($B23,0),DataInput[#Headers],0))="","",INDEX(DataInput[],AH$4*3-1,MATCH(TEXT($B23,0),DataInput[#Headers],0))*(INDEX(DataInput[],AH$4*3,MATCH(TEXT($B23,0),DataInput[#Headers],0)))^2*PI()/6))</f>
        <v>20.771574453023362</v>
      </c>
      <c r="AI23" s="15">
        <f>IF(INDEX(MouseList[],MATCH(AI$2,MouseList[Mouse '#],0),MATCH(MouseList[[#Headers],[Exclude?]],MouseList[#Headers],0))=TRUE,"",IF(INDEX(DataInput[],AI$2*3-1,MATCH(TEXT($B23,0),DataInput[#Headers],0))="","",INDEX(DataInput[],AI$4*3-1,MATCH(TEXT($B23,0),DataInput[#Headers],0))*(INDEX(DataInput[],AI$4*3,MATCH(TEXT($B23,0),DataInput[#Headers],0)))^2*PI()/6))</f>
        <v>25.956365767925902</v>
      </c>
      <c r="AJ23" s="15" t="str">
        <f>IF(INDEX(MouseList[],MATCH(AJ$2,MouseList[Mouse '#],0),MATCH(MouseList[[#Headers],[Exclude?]],MouseList[#Headers],0))=TRUE,"",IF(INDEX(DataInput[],AJ$2*3-1,MATCH(TEXT($B23,0),DataInput[#Headers],0))="","",INDEX(DataInput[],AJ$4*3-1,MATCH(TEXT($B23,0),DataInput[#Headers],0))*(INDEX(DataInput[],AJ$4*3,MATCH(TEXT($B23,0),DataInput[#Headers],0)))^2*PI()/6))</f>
        <v/>
      </c>
      <c r="AK23" s="15" t="str">
        <f>IF(INDEX(MouseList[],MATCH(AK$2,MouseList[Mouse '#],0),MATCH(MouseList[[#Headers],[Exclude?]],MouseList[#Headers],0))=TRUE,"",IF(INDEX(DataInput[],AK$2*3-1,MATCH(TEXT($B23,0),DataInput[#Headers],0))="","",INDEX(DataInput[],AK$4*3-1,MATCH(TEXT($B23,0),DataInput[#Headers],0))*(INDEX(DataInput[],AK$4*3,MATCH(TEXT($B23,0),DataInput[#Headers],0)))^2*PI()/6))</f>
        <v/>
      </c>
      <c r="AL23" s="15">
        <f>IF(INDEX(MouseList[],MATCH(AL$2,MouseList[Mouse '#],0),MATCH(MouseList[[#Headers],[Exclude?]],MouseList[#Headers],0))=TRUE,"",IF(INDEX(DataInput[],AL$2*3-1,MATCH(TEXT($B23,0),DataInput[#Headers],0))="","",INDEX(DataInput[],AL$4*3-1,MATCH(TEXT($B23,0),DataInput[#Headers],0))*(INDEX(DataInput[],AL$4*3,MATCH(TEXT($B23,0),DataInput[#Headers],0)))^2*PI()/6))</f>
        <v>34.059890913159101</v>
      </c>
      <c r="AM23" s="15" t="str">
        <f>IF(INDEX(MouseList[],MATCH(AM$2,MouseList[Mouse '#],0),MATCH(MouseList[[#Headers],[Exclude?]],MouseList[#Headers],0))=TRUE,"",IF(INDEX(DataInput[],AM$2*3-1,MATCH(TEXT($B23,0),DataInput[#Headers],0))="","",INDEX(DataInput[],AM$4*3-1,MATCH(TEXT($B23,0),DataInput[#Headers],0))*(INDEX(DataInput[],AM$4*3,MATCH(TEXT($B23,0),DataInput[#Headers],0)))^2*PI()/6))</f>
        <v/>
      </c>
      <c r="AN23" s="15" t="str">
        <f>IF(INDEX(MouseList[],MATCH(AN$2,MouseList[Mouse '#],0),MATCH(MouseList[[#Headers],[Exclude?]],MouseList[#Headers],0))=TRUE,"",IF(INDEX(DataInput[],AN$2*3-1,MATCH(TEXT($B23,0),DataInput[#Headers],0))="","",INDEX(DataInput[],AN$4*3-1,MATCH(TEXT($B23,0),DataInput[#Headers],0))*(INDEX(DataInput[],AN$4*3,MATCH(TEXT($B23,0),DataInput[#Headers],0)))^2*PI()/6))</f>
        <v/>
      </c>
      <c r="AO23" s="15" t="str">
        <f>IF(INDEX(MouseList[],MATCH(AO$2,MouseList[Mouse '#],0),MATCH(MouseList[[#Headers],[Exclude?]],MouseList[#Headers],0))=TRUE,"",IF(INDEX(DataInput[],AO$2*3-1,MATCH(TEXT($B23,0),DataInput[#Headers],0))="","",INDEX(DataInput[],AO$4*3-1,MATCH(TEXT($B23,0),DataInput[#Headers],0))*(INDEX(DataInput[],AO$4*3,MATCH(TEXT($B23,0),DataInput[#Headers],0)))^2*PI()/6))</f>
        <v/>
      </c>
      <c r="AP23" s="15">
        <f>IF(INDEX(MouseList[],MATCH(AP$2,MouseList[Mouse '#],0),MATCH(MouseList[[#Headers],[Exclude?]],MouseList[#Headers],0))=TRUE,"",IF(INDEX(DataInput[],AP$2*3-1,MATCH(TEXT($B23,0),DataInput[#Headers],0))="","",INDEX(DataInput[],AP$4*3-1,MATCH(TEXT($B23,0),DataInput[#Headers],0))*(INDEX(DataInput[],AP$4*3,MATCH(TEXT($B23,0),DataInput[#Headers],0)))^2*PI()/6))</f>
        <v>69.21174078964313</v>
      </c>
      <c r="AQ23" s="15" t="str">
        <f>IF(INDEX(MouseList[],MATCH(AQ$2,MouseList[Mouse '#],0),MATCH(MouseList[[#Headers],[Exclude?]],MouseList[#Headers],0))=TRUE,"",IF(INDEX(DataInput[],AQ$2*3-1,MATCH(TEXT($B23,0),DataInput[#Headers],0))="","",INDEX(DataInput[],AQ$4*3-1,MATCH(TEXT($B23,0),DataInput[#Headers],0))*(INDEX(DataInput[],AQ$4*3,MATCH(TEXT($B23,0),DataInput[#Headers],0)))^2*PI()/6))</f>
        <v/>
      </c>
      <c r="AR23" s="15" t="str">
        <f>IF(INDEX(MouseList[],MATCH(AR$2,MouseList[Mouse '#],0),MATCH(MouseList[[#Headers],[Exclude?]],MouseList[#Headers],0))=TRUE,"",IF(INDEX(DataInput[],AR$2*3-1,MATCH(TEXT($B23,0),DataInput[#Headers],0))="","",INDEX(DataInput[],AR$4*3-1,MATCH(TEXT($B23,0),DataInput[#Headers],0))*(INDEX(DataInput[],AR$4*3,MATCH(TEXT($B23,0),DataInput[#Headers],0)))^2*PI()/6))</f>
        <v/>
      </c>
      <c r="AS23" s="15" t="str">
        <f>IF(INDEX(MouseList[],MATCH(AS$2,MouseList[Mouse '#],0),MATCH(MouseList[[#Headers],[Exclude?]],MouseList[#Headers],0))=TRUE,"",IF(INDEX(DataInput[],AS$2*3-1,MATCH(TEXT($B23,0),DataInput[#Headers],0))="","",INDEX(DataInput[],AS$4*3-1,MATCH(TEXT($B23,0),DataInput[#Headers],0))*(INDEX(DataInput[],AS$4*3,MATCH(TEXT($B23,0),DataInput[#Headers],0)))^2*PI()/6))</f>
        <v/>
      </c>
      <c r="AT23" s="15" t="str">
        <f>IF(INDEX(MouseList[],MATCH(AT$2,MouseList[Mouse '#],0),MATCH(MouseList[[#Headers],[Exclude?]],MouseList[#Headers],0))=TRUE,"",IF(INDEX(DataInput[],AT$2*3-1,MATCH(TEXT($B23,0),DataInput[#Headers],0))="","",INDEX(DataInput[],AT$4*3-1,MATCH(TEXT($B23,0),DataInput[#Headers],0))*(INDEX(DataInput[],AT$4*3,MATCH(TEXT($B23,0),DataInput[#Headers],0)))^2*PI()/6))</f>
        <v/>
      </c>
      <c r="AU23" s="15" t="str">
        <f>IF(INDEX(MouseList[],MATCH(AU$2,MouseList[Mouse '#],0),MATCH(MouseList[[#Headers],[Exclude?]],MouseList[#Headers],0))=TRUE,"",IF(INDEX(DataInput[],AU$2*3-1,MATCH(TEXT($B23,0),DataInput[#Headers],0))="","",INDEX(DataInput[],AU$4*3-1,MATCH(TEXT($B23,0),DataInput[#Headers],0))*(INDEX(DataInput[],AU$4*3,MATCH(TEXT($B23,0),DataInput[#Headers],0)))^2*PI()/6))</f>
        <v/>
      </c>
      <c r="AV23" s="15" t="str">
        <f>IF(INDEX(MouseList[],MATCH(AV$2,MouseList[Mouse '#],0),MATCH(MouseList[[#Headers],[Exclude?]],MouseList[#Headers],0))=TRUE,"",IF(INDEX(DataInput[],AV$2*3-1,MATCH(TEXT($B23,0),DataInput[#Headers],0))="","",INDEX(DataInput[],AV$4*3-1,MATCH(TEXT($B23,0),DataInput[#Headers],0))*(INDEX(DataInput[],AV$4*3,MATCH(TEXT($B23,0),DataInput[#Headers],0)))^2*PI()/6))</f>
        <v/>
      </c>
      <c r="AW23" s="15">
        <f>IF(INDEX(MouseList[],MATCH(AW$2,MouseList[Mouse '#],0),MATCH(MouseList[[#Headers],[Exclude?]],MouseList[#Headers],0))=TRUE,"",IF(INDEX(DataInput[],AW$2*3-1,MATCH(TEXT($B23,0),DataInput[#Headers],0))="","",INDEX(DataInput[],AW$4*3-1,MATCH(TEXT($B23,0),DataInput[#Headers],0))*(INDEX(DataInput[],AW$4*3,MATCH(TEXT($B23,0),DataInput[#Headers],0)))^2*PI()/6))</f>
        <v>37.512541032961231</v>
      </c>
      <c r="AX23" s="15" t="str">
        <f>IF(INDEX(MouseList[],MATCH(AX$2,MouseList[Mouse '#],0),MATCH(MouseList[[#Headers],[Exclude?]],MouseList[#Headers],0))=TRUE,"",IF(INDEX(DataInput[],AX$2*3-1,MATCH(TEXT($B23,0),DataInput[#Headers],0))="","",INDEX(DataInput[],AX$4*3-1,MATCH(TEXT($B23,0),DataInput[#Headers],0))*(INDEX(DataInput[],AX$4*3,MATCH(TEXT($B23,0),DataInput[#Headers],0)))^2*PI()/6))</f>
        <v/>
      </c>
      <c r="AY23" s="15" t="str">
        <f>IF(INDEX(MouseList[],MATCH(AY$2,MouseList[Mouse '#],0),MATCH(MouseList[[#Headers],[Exclude?]],MouseList[#Headers],0))=TRUE,"",IF(INDEX(DataInput[],AY$2*3-1,MATCH(TEXT($B23,0),DataInput[#Headers],0))="","",INDEX(DataInput[],AY$4*3-1,MATCH(TEXT($B23,0),DataInput[#Headers],0))*(INDEX(DataInput[],AY$4*3,MATCH(TEXT($B23,0),DataInput[#Headers],0)))^2*PI()/6))</f>
        <v/>
      </c>
      <c r="AZ23" s="15" t="str">
        <f>IF(INDEX(MouseList[],MATCH(AZ$2,MouseList[Mouse '#],0),MATCH(MouseList[[#Headers],[Exclude?]],MouseList[#Headers],0))=TRUE,"",IF(INDEX(DataInput[],AZ$2*3-1,MATCH(TEXT($B23,0),DataInput[#Headers],0))="","",INDEX(DataInput[],AZ$4*3-1,MATCH(TEXT($B23,0),DataInput[#Headers],0))*(INDEX(DataInput[],AZ$4*3,MATCH(TEXT($B23,0),DataInput[#Headers],0)))^2*PI()/6))</f>
        <v/>
      </c>
      <c r="BA23" s="15" t="str">
        <f>IF(INDEX(MouseList[],MATCH(BA$2,MouseList[Mouse '#],0),MATCH(MouseList[[#Headers],[Exclude?]],MouseList[#Headers],0))=TRUE,"",IF(INDEX(DataInput[],BA$2*3-1,MATCH(TEXT($B23,0),DataInput[#Headers],0))="","",INDEX(DataInput[],BA$4*3-1,MATCH(TEXT($B23,0),DataInput[#Headers],0))*(INDEX(DataInput[],BA$4*3,MATCH(TEXT($B23,0),DataInput[#Headers],0)))^2*PI()/6))</f>
        <v/>
      </c>
      <c r="BB23" s="15">
        <f>IF(INDEX(MouseList[],MATCH(BB$2,MouseList[Mouse '#],0),MATCH(MouseList[[#Headers],[Exclude?]],MouseList[#Headers],0))=TRUE,"",IF(INDEX(DataInput[],BB$2*3-1,MATCH(TEXT($B23,0),DataInput[#Headers],0))="","",INDEX(DataInput[],BB$4*3-1,MATCH(TEXT($B23,0),DataInput[#Headers],0))*(INDEX(DataInput[],BB$4*3,MATCH(TEXT($B23,0),DataInput[#Headers],0)))^2*PI()/6))</f>
        <v>24.522697342466316</v>
      </c>
      <c r="BC23" s="15" t="str">
        <f>IF(INDEX(MouseList[],MATCH(BC$2,MouseList[Mouse '#],0),MATCH(MouseList[[#Headers],[Exclude?]],MouseList[#Headers],0))=TRUE,"",IF(INDEX(DataInput[],BC$2*3-1,MATCH(TEXT($B23,0),DataInput[#Headers],0))="","",INDEX(DataInput[],BC$4*3-1,MATCH(TEXT($B23,0),DataInput[#Headers],0))*(INDEX(DataInput[],BC$4*3,MATCH(TEXT($B23,0),DataInput[#Headers],0)))^2*PI()/6))</f>
        <v/>
      </c>
      <c r="BD23" s="15" t="str">
        <f>IF(INDEX(MouseList[],MATCH(BD$2,MouseList[Mouse '#],0),MATCH(MouseList[[#Headers],[Exclude?]],MouseList[#Headers],0))=TRUE,"",IF(INDEX(DataInput[],BD$2*3-1,MATCH(TEXT($B23,0),DataInput[#Headers],0))="","",INDEX(DataInput[],BD$4*3-1,MATCH(TEXT($B23,0),DataInput[#Headers],0))*(INDEX(DataInput[],BD$4*3,MATCH(TEXT($B23,0),DataInput[#Headers],0)))^2*PI()/6))</f>
        <v/>
      </c>
      <c r="BE23" s="15">
        <f>IF(INDEX(MouseList[],MATCH(BE$2,MouseList[Mouse '#],0),MATCH(MouseList[[#Headers],[Exclude?]],MouseList[#Headers],0))=TRUE,"",IF(INDEX(DataInput[],BE$2*3-1,MATCH(TEXT($B23,0),DataInput[#Headers],0))="","",INDEX(DataInput[],BE$4*3-1,MATCH(TEXT($B23,0),DataInput[#Headers],0))*(INDEX(DataInput[],BE$4*3,MATCH(TEXT($B23,0),DataInput[#Headers],0)))^2*PI()/6))</f>
        <v>33.75663716309829</v>
      </c>
      <c r="BF23" s="15" t="str">
        <f>IF(INDEX(MouseList[],MATCH(BF$2,MouseList[Mouse '#],0),MATCH(MouseList[[#Headers],[Exclude?]],MouseList[#Headers],0))=TRUE,"",IF(INDEX(DataInput[],BF$2*3-1,MATCH(TEXT($B23,0),DataInput[#Headers],0))="","",INDEX(DataInput[],BF$4*3-1,MATCH(TEXT($B23,0),DataInput[#Headers],0))*(INDEX(DataInput[],BF$4*3,MATCH(TEXT($B23,0),DataInput[#Headers],0)))^2*PI()/6))</f>
        <v/>
      </c>
      <c r="BG23" s="15" t="str">
        <f>IF(INDEX(MouseList[],MATCH(BG$2,MouseList[Mouse '#],0),MATCH(MouseList[[#Headers],[Exclude?]],MouseList[#Headers],0))=TRUE,"",IF(INDEX(DataInput[],BG$2*3-1,MATCH(TEXT($B23,0),DataInput[#Headers],0))="","",INDEX(DataInput[],BG$4*3-1,MATCH(TEXT($B23,0),DataInput[#Headers],0))*(INDEX(DataInput[],BG$4*3,MATCH(TEXT($B23,0),DataInput[#Headers],0)))^2*PI()/6))</f>
        <v/>
      </c>
      <c r="BH23" s="15" t="str">
        <f>IF(INDEX(MouseList[],MATCH(BH$2,MouseList[Mouse '#],0),MATCH(MouseList[[#Headers],[Exclude?]],MouseList[#Headers],0))=TRUE,"",IF(INDEX(DataInput[],BH$2*3-1,MATCH(TEXT($B23,0),DataInput[#Headers],0))="","",INDEX(DataInput[],BH$4*3-1,MATCH(TEXT($B23,0),DataInput[#Headers],0))*(INDEX(DataInput[],BH$4*3,MATCH(TEXT($B23,0),DataInput[#Headers],0)))^2*PI()/6))</f>
        <v/>
      </c>
      <c r="BI23" s="15" t="str">
        <f>IF(INDEX(MouseList[],MATCH(BI$2,MouseList[Mouse '#],0),MATCH(MouseList[[#Headers],[Exclude?]],MouseList[#Headers],0))=TRUE,"",IF(INDEX(DataInput[],BI$2*3-1,MATCH(TEXT($B23,0),DataInput[#Headers],0))="","",INDEX(DataInput[],BI$4*3-1,MATCH(TEXT($B23,0),DataInput[#Headers],0))*(INDEX(DataInput[],BI$4*3,MATCH(TEXT($B23,0),DataInput[#Headers],0)))^2*PI()/6))</f>
        <v/>
      </c>
      <c r="BJ23" s="15" t="str">
        <f>IF(INDEX(MouseList[],MATCH(BJ$2,MouseList[Mouse '#],0),MATCH(MouseList[[#Headers],[Exclude?]],MouseList[#Headers],0))=TRUE,"",IF(INDEX(DataInput[],BJ$2*3-1,MATCH(TEXT($B23,0),DataInput[#Headers],0))="","",INDEX(DataInput[],BJ$4*3-1,MATCH(TEXT($B23,0),DataInput[#Headers],0))*(INDEX(DataInput[],BJ$4*3,MATCH(TEXT($B23,0),DataInput[#Headers],0)))^2*PI()/6))</f>
        <v/>
      </c>
      <c r="BK23" s="15" t="str">
        <f>IF(INDEX(MouseList[],MATCH(BK$2,MouseList[Mouse '#],0),MATCH(MouseList[[#Headers],[Exclude?]],MouseList[#Headers],0))=TRUE,"",IF(INDEX(DataInput[],BK$2*3-1,MATCH(TEXT($B23,0),DataInput[#Headers],0))="","",INDEX(DataInput[],BK$4*3-1,MATCH(TEXT($B23,0),DataInput[#Headers],0))*(INDEX(DataInput[],BK$4*3,MATCH(TEXT($B23,0),DataInput[#Headers],0)))^2*PI()/6))</f>
        <v/>
      </c>
      <c r="BL23" s="15" t="e">
        <f>IF(INDEX(MouseList[],MATCH(BL$2,MouseList[Mouse '#],0),MATCH(MouseList[[#Headers],[Exclude?]],MouseList[#Headers],0))=TRUE,"",IF(INDEX(DataInput[],BL$2*3-1,MATCH(TEXT($B23,0),DataInput[#Headers],0))="","",INDEX(DataInput[],BL$4*3-1,MATCH(TEXT($B23,0),DataInput[#Headers],0))*(INDEX(DataInput[],BL$4*3,MATCH(TEXT($B23,0),DataInput[#Headers],0)))^2*PI()/6))</f>
        <v>#N/A</v>
      </c>
      <c r="BM23" s="15" t="e">
        <f>IF(INDEX(MouseList[],MATCH(BM$2,MouseList[Mouse '#],0),MATCH(MouseList[[#Headers],[Exclude?]],MouseList[#Headers],0))=TRUE,"",IF(INDEX(DataInput[],BM$2*3-1,MATCH(TEXT($B23,0),DataInput[#Headers],0))="","",INDEX(DataInput[],BM$4*3-1,MATCH(TEXT($B23,0),DataInput[#Headers],0))*(INDEX(DataInput[],BM$4*3,MATCH(TEXT($B23,0),DataInput[#Headers],0)))^2*PI()/6))</f>
        <v>#N/A</v>
      </c>
      <c r="BN23" s="15" t="e">
        <f>IF(INDEX(MouseList[],MATCH(BN$2,MouseList[Mouse '#],0),MATCH(MouseList[[#Headers],[Exclude?]],MouseList[#Headers],0))=TRUE,"",IF(INDEX(DataInput[],BN$2*3-1,MATCH(TEXT($B23,0),DataInput[#Headers],0))="","",INDEX(DataInput[],BN$4*3-1,MATCH(TEXT($B23,0),DataInput[#Headers],0))*(INDEX(DataInput[],BN$4*3,MATCH(TEXT($B23,0),DataInput[#Headers],0)))^2*PI()/6))</f>
        <v>#N/A</v>
      </c>
      <c r="BO23" s="15" t="e">
        <f>IF(INDEX(MouseList[],MATCH(BO$2,MouseList[Mouse '#],0),MATCH(MouseList[[#Headers],[Exclude?]],MouseList[#Headers],0))=TRUE,"",IF(INDEX(DataInput[],BO$2*3-1,MATCH(TEXT($B23,0),DataInput[#Headers],0))="","",INDEX(DataInput[],BO$4*3-1,MATCH(TEXT($B23,0),DataInput[#Headers],0))*(INDEX(DataInput[],BO$4*3,MATCH(TEXT($B23,0),DataInput[#Headers],0)))^2*PI()/6))</f>
        <v>#N/A</v>
      </c>
      <c r="BP23" s="15" t="e">
        <f>IF(INDEX(MouseList[],MATCH(BP$2,MouseList[Mouse '#],0),MATCH(MouseList[[#Headers],[Exclude?]],MouseList[#Headers],0))=TRUE,"",IF(INDEX(DataInput[],BP$2*3-1,MATCH(TEXT($B23,0),DataInput[#Headers],0))="","",INDEX(DataInput[],BP$4*3-1,MATCH(TEXT($B23,0),DataInput[#Headers],0))*(INDEX(DataInput[],BP$4*3,MATCH(TEXT($B23,0),DataInput[#Headers],0)))^2*PI()/6))</f>
        <v>#N/A</v>
      </c>
      <c r="BQ23" s="15" t="e">
        <f>IF(INDEX(MouseList[],MATCH(BQ$2,MouseList[Mouse '#],0),MATCH(MouseList[[#Headers],[Exclude?]],MouseList[#Headers],0))=TRUE,"",IF(INDEX(DataInput[],BQ$2*3-1,MATCH(TEXT($B23,0),DataInput[#Headers],0))="","",INDEX(DataInput[],BQ$4*3-1,MATCH(TEXT($B23,0),DataInput[#Headers],0))*(INDEX(DataInput[],BQ$4*3,MATCH(TEXT($B23,0),DataInput[#Headers],0)))^2*PI()/6))</f>
        <v>#N/A</v>
      </c>
      <c r="BR23" s="15" t="e">
        <f>IF(INDEX(MouseList[],MATCH(BR$2,MouseList[Mouse '#],0),MATCH(MouseList[[#Headers],[Exclude?]],MouseList[#Headers],0))=TRUE,"",IF(INDEX(DataInput[],BR$2*3-1,MATCH(TEXT($B23,0),DataInput[#Headers],0))="","",INDEX(DataInput[],BR$4*3-1,MATCH(TEXT($B23,0),DataInput[#Headers],0))*(INDEX(DataInput[],BR$4*3,MATCH(TEXT($B23,0),DataInput[#Headers],0)))^2*PI()/6))</f>
        <v>#N/A</v>
      </c>
      <c r="BS23" s="15" t="e">
        <f>IF(INDEX(MouseList[],MATCH(BS$2,MouseList[Mouse '#],0),MATCH(MouseList[[#Headers],[Exclude?]],MouseList[#Headers],0))=TRUE,"",IF(INDEX(DataInput[],BS$2*3-1,MATCH(TEXT($B23,0),DataInput[#Headers],0))="","",INDEX(DataInput[],BS$4*3-1,MATCH(TEXT($B23,0),DataInput[#Headers],0))*(INDEX(DataInput[],BS$4*3,MATCH(TEXT($B23,0),DataInput[#Headers],0)))^2*PI()/6))</f>
        <v>#N/A</v>
      </c>
      <c r="BT23" s="15" t="e">
        <f>IF(INDEX(MouseList[],MATCH(BT$2,MouseList[Mouse '#],0),MATCH(MouseList[[#Headers],[Exclude?]],MouseList[#Headers],0))=TRUE,"",IF(INDEX(DataInput[],BT$2*3-1,MATCH(TEXT($B23,0),DataInput[#Headers],0))="","",INDEX(DataInput[],BT$4*3-1,MATCH(TEXT($B23,0),DataInput[#Headers],0))*(INDEX(DataInput[],BT$4*3,MATCH(TEXT($B23,0),DataInput[#Headers],0)))^2*PI()/6))</f>
        <v>#N/A</v>
      </c>
      <c r="BU23" s="15" t="e">
        <f>IF(INDEX(MouseList[],MATCH(BU$2,MouseList[Mouse '#],0),MATCH(MouseList[[#Headers],[Exclude?]],MouseList[#Headers],0))=TRUE,"",IF(INDEX(DataInput[],BU$2*3-1,MATCH(TEXT($B23,0),DataInput[#Headers],0))="","",INDEX(DataInput[],BU$4*3-1,MATCH(TEXT($B23,0),DataInput[#Headers],0))*(INDEX(DataInput[],BU$4*3,MATCH(TEXT($B23,0),DataInput[#Headers],0)))^2*PI()/6))</f>
        <v>#N/A</v>
      </c>
      <c r="BV23" s="15" t="e">
        <f>IF(INDEX(MouseList[],MATCH(BV$2,MouseList[Mouse '#],0),MATCH(MouseList[[#Headers],[Exclude?]],MouseList[#Headers],0))=TRUE,"",IF(INDEX(DataInput[],BV$2*3-1,MATCH(TEXT($B23,0),DataInput[#Headers],0))="","",INDEX(DataInput[],BV$4*3-1,MATCH(TEXT($B23,0),DataInput[#Headers],0))*(INDEX(DataInput[],BV$4*3,MATCH(TEXT($B23,0),DataInput[#Headers],0)))^2*PI()/6))</f>
        <v>#N/A</v>
      </c>
      <c r="BW23" s="15" t="e">
        <f>IF(INDEX(MouseList[],MATCH(BW$2,MouseList[Mouse '#],0),MATCH(MouseList[[#Headers],[Exclude?]],MouseList[#Headers],0))=TRUE,"",IF(INDEX(DataInput[],BW$2*3-1,MATCH(TEXT($B23,0),DataInput[#Headers],0))="","",INDEX(DataInput[],BW$4*3-1,MATCH(TEXT($B23,0),DataInput[#Headers],0))*(INDEX(DataInput[],BW$4*3,MATCH(TEXT($B23,0),DataInput[#Headers],0)))^2*PI()/6))</f>
        <v>#N/A</v>
      </c>
      <c r="BX23" s="15" t="e">
        <f>IF(INDEX(MouseList[],MATCH(BX$2,MouseList[Mouse '#],0),MATCH(MouseList[[#Headers],[Exclude?]],MouseList[#Headers],0))=TRUE,"",IF(INDEX(DataInput[],BX$2*3-1,MATCH(TEXT($B23,0),DataInput[#Headers],0))="","",INDEX(DataInput[],BX$4*3-1,MATCH(TEXT($B23,0),DataInput[#Headers],0))*(INDEX(DataInput[],BX$4*3,MATCH(TEXT($B23,0),DataInput[#Headers],0)))^2*PI()/6))</f>
        <v>#N/A</v>
      </c>
      <c r="BY23" s="15" t="e">
        <f>IF(INDEX(MouseList[],MATCH(BY$2,MouseList[Mouse '#],0),MATCH(MouseList[[#Headers],[Exclude?]],MouseList[#Headers],0))=TRUE,"",IF(INDEX(DataInput[],BY$2*3-1,MATCH(TEXT($B23,0),DataInput[#Headers],0))="","",INDEX(DataInput[],BY$4*3-1,MATCH(TEXT($B23,0),DataInput[#Headers],0))*(INDEX(DataInput[],BY$4*3,MATCH(TEXT($B23,0),DataInput[#Headers],0)))^2*PI()/6))</f>
        <v>#N/A</v>
      </c>
      <c r="BZ23" s="15" t="e">
        <f>IF(INDEX(MouseList[],MATCH(BZ$2,MouseList[Mouse '#],0),MATCH(MouseList[[#Headers],[Exclude?]],MouseList[#Headers],0))=TRUE,"",IF(INDEX(DataInput[],BZ$2*3-1,MATCH(TEXT($B23,0),DataInput[#Headers],0))="","",INDEX(DataInput[],BZ$4*3-1,MATCH(TEXT($B23,0),DataInput[#Headers],0))*(INDEX(DataInput[],BZ$4*3,MATCH(TEXT($B23,0),DataInput[#Headers],0)))^2*PI()/6))</f>
        <v>#N/A</v>
      </c>
      <c r="CA23" s="15" t="e">
        <f>IF(INDEX(MouseList[],MATCH(CA$2,MouseList[Mouse '#],0),MATCH(MouseList[[#Headers],[Exclude?]],MouseList[#Headers],0))=TRUE,"",IF(INDEX(DataInput[],CA$2*3-1,MATCH(TEXT($B23,0),DataInput[#Headers],0))="","",INDEX(DataInput[],CA$4*3-1,MATCH(TEXT($B23,0),DataInput[#Headers],0))*(INDEX(DataInput[],CA$4*3,MATCH(TEXT($B23,0),DataInput[#Headers],0)))^2*PI()/6))</f>
        <v>#N/A</v>
      </c>
      <c r="CB23" s="15" t="e">
        <f>IF(INDEX(MouseList[],MATCH(CB$2,MouseList[Mouse '#],0),MATCH(MouseList[[#Headers],[Exclude?]],MouseList[#Headers],0))=TRUE,"",IF(INDEX(DataInput[],CB$2*3-1,MATCH(TEXT($B23,0),DataInput[#Headers],0))="","",INDEX(DataInput[],CB$4*3-1,MATCH(TEXT($B23,0),DataInput[#Headers],0))*(INDEX(DataInput[],CB$4*3,MATCH(TEXT($B23,0),DataInput[#Headers],0)))^2*PI()/6))</f>
        <v>#N/A</v>
      </c>
      <c r="CC23" s="15" t="e">
        <f>IF(INDEX(MouseList[],MATCH(CC$2,MouseList[Mouse '#],0),MATCH(MouseList[[#Headers],[Exclude?]],MouseList[#Headers],0))=TRUE,"",IF(INDEX(DataInput[],CC$2*3-1,MATCH(TEXT($B23,0),DataInput[#Headers],0))="","",INDEX(DataInput[],CC$4*3-1,MATCH(TEXT($B23,0),DataInput[#Headers],0))*(INDEX(DataInput[],CC$4*3,MATCH(TEXT($B23,0),DataInput[#Headers],0)))^2*PI()/6))</f>
        <v>#N/A</v>
      </c>
      <c r="CD23" s="15" t="e">
        <f>IF(INDEX(MouseList[],MATCH(CD$2,MouseList[Mouse '#],0),MATCH(MouseList[[#Headers],[Exclude?]],MouseList[#Headers],0))=TRUE,"",IF(INDEX(DataInput[],CD$2*3-1,MATCH(TEXT($B23,0),DataInput[#Headers],0))="","",INDEX(DataInput[],CD$4*3-1,MATCH(TEXT($B23,0),DataInput[#Headers],0))*(INDEX(DataInput[],CD$4*3,MATCH(TEXT($B23,0),DataInput[#Headers],0)))^2*PI()/6))</f>
        <v>#N/A</v>
      </c>
      <c r="CE23" s="15" t="e">
        <f>IF(INDEX(MouseList[],MATCH(CE$2,MouseList[Mouse '#],0),MATCH(MouseList[[#Headers],[Exclude?]],MouseList[#Headers],0))=TRUE,"",IF(INDEX(DataInput[],CE$2*3-1,MATCH(TEXT($B23,0),DataInput[#Headers],0))="","",INDEX(DataInput[],CE$4*3-1,MATCH(TEXT($B23,0),DataInput[#Headers],0))*(INDEX(DataInput[],CE$4*3,MATCH(TEXT($B23,0),DataInput[#Headers],0)))^2*PI()/6))</f>
        <v>#N/A</v>
      </c>
      <c r="CF23" s="15" t="e">
        <f>IF(INDEX(MouseList[],MATCH(CF$2,MouseList[Mouse '#],0),MATCH(MouseList[[#Headers],[Exclude?]],MouseList[#Headers],0))=TRUE,"",IF(INDEX(DataInput[],CF$2*3-1,MATCH(TEXT($B23,0),DataInput[#Headers],0))="","",INDEX(DataInput[],CF$4*3-1,MATCH(TEXT($B23,0),DataInput[#Headers],0))*(INDEX(DataInput[],CF$4*3,MATCH(TEXT($B23,0),DataInput[#Headers],0)))^2*PI()/6))</f>
        <v>#N/A</v>
      </c>
      <c r="CG23" s="15" t="e">
        <f>IF(INDEX(MouseList[],MATCH(CG$2,MouseList[Mouse '#],0),MATCH(MouseList[[#Headers],[Exclude?]],MouseList[#Headers],0))=TRUE,"",IF(INDEX(DataInput[],CG$2*3-1,MATCH(TEXT($B23,0),DataInput[#Headers],0))="","",INDEX(DataInput[],CG$4*3-1,MATCH(TEXT($B23,0),DataInput[#Headers],0))*(INDEX(DataInput[],CG$4*3,MATCH(TEXT($B23,0),DataInput[#Headers],0)))^2*PI()/6))</f>
        <v>#N/A</v>
      </c>
      <c r="CH23" s="15" t="e">
        <f>IF(INDEX(MouseList[],MATCH(CH$2,MouseList[Mouse '#],0),MATCH(MouseList[[#Headers],[Exclude?]],MouseList[#Headers],0))=TRUE,"",IF(INDEX(DataInput[],CH$2*3-1,MATCH(TEXT($B23,0),DataInput[#Headers],0))="","",INDEX(DataInput[],CH$4*3-1,MATCH(TEXT($B23,0),DataInput[#Headers],0))*(INDEX(DataInput[],CH$4*3,MATCH(TEXT($B23,0),DataInput[#Headers],0)))^2*PI()/6))</f>
        <v>#N/A</v>
      </c>
      <c r="CI23" s="15" t="e">
        <f>IF(INDEX(MouseList[],MATCH(CI$2,MouseList[Mouse '#],0),MATCH(MouseList[[#Headers],[Exclude?]],MouseList[#Headers],0))=TRUE,"",IF(INDEX(DataInput[],CI$2*3-1,MATCH(TEXT($B23,0),DataInput[#Headers],0))="","",INDEX(DataInput[],CI$4*3-1,MATCH(TEXT($B23,0),DataInput[#Headers],0))*(INDEX(DataInput[],CI$4*3,MATCH(TEXT($B23,0),DataInput[#Headers],0)))^2*PI()/6))</f>
        <v>#N/A</v>
      </c>
      <c r="CJ23" s="15" t="e">
        <f>IF(INDEX(MouseList[],MATCH(CJ$2,MouseList[Mouse '#],0),MATCH(MouseList[[#Headers],[Exclude?]],MouseList[#Headers],0))=TRUE,"",IF(INDEX(DataInput[],CJ$2*3-1,MATCH(TEXT($B23,0),DataInput[#Headers],0))="","",INDEX(DataInput[],CJ$4*3-1,MATCH(TEXT($B23,0),DataInput[#Headers],0))*(INDEX(DataInput[],CJ$4*3,MATCH(TEXT($B23,0),DataInput[#Headers],0)))^2*PI()/6))</f>
        <v>#N/A</v>
      </c>
      <c r="CK23" s="15" t="e">
        <f>IF(INDEX(MouseList[],MATCH(CK$2,MouseList[Mouse '#],0),MATCH(MouseList[[#Headers],[Exclude?]],MouseList[#Headers],0))=TRUE,"",IF(INDEX(DataInput[],CK$2*3-1,MATCH(TEXT($B23,0),DataInput[#Headers],0))="","",INDEX(DataInput[],CK$4*3-1,MATCH(TEXT($B23,0),DataInput[#Headers],0))*(INDEX(DataInput[],CK$4*3,MATCH(TEXT($B23,0),DataInput[#Headers],0)))^2*PI()/6))</f>
        <v>#N/A</v>
      </c>
      <c r="CL23" s="15" t="e">
        <f>IF(INDEX(MouseList[],MATCH(CL$2,MouseList[Mouse '#],0),MATCH(MouseList[[#Headers],[Exclude?]],MouseList[#Headers],0))=TRUE,"",IF(INDEX(DataInput[],CL$2*3-1,MATCH(TEXT($B23,0),DataInput[#Headers],0))="","",INDEX(DataInput[],CL$4*3-1,MATCH(TEXT($B23,0),DataInput[#Headers],0))*(INDEX(DataInput[],CL$4*3,MATCH(TEXT($B23,0),DataInput[#Headers],0)))^2*PI()/6))</f>
        <v>#N/A</v>
      </c>
      <c r="CM23" s="15" t="e">
        <f>IF(INDEX(MouseList[],MATCH(CM$2,MouseList[Mouse '#],0),MATCH(MouseList[[#Headers],[Exclude?]],MouseList[#Headers],0))=TRUE,"",IF(INDEX(DataInput[],CM$2*3-1,MATCH(TEXT($B23,0),DataInput[#Headers],0))="","",INDEX(DataInput[],CM$4*3-1,MATCH(TEXT($B23,0),DataInput[#Headers],0))*(INDEX(DataInput[],CM$4*3,MATCH(TEXT($B23,0),DataInput[#Headers],0)))^2*PI()/6))</f>
        <v>#N/A</v>
      </c>
      <c r="CN23" s="15" t="e">
        <f>IF(INDEX(MouseList[],MATCH(CN$2,MouseList[Mouse '#],0),MATCH(MouseList[[#Headers],[Exclude?]],MouseList[#Headers],0))=TRUE,"",IF(INDEX(DataInput[],CN$2*3-1,MATCH(TEXT($B23,0),DataInput[#Headers],0))="","",INDEX(DataInput[],CN$4*3-1,MATCH(TEXT($B23,0),DataInput[#Headers],0))*(INDEX(DataInput[],CN$4*3,MATCH(TEXT($B23,0),DataInput[#Headers],0)))^2*PI()/6))</f>
        <v>#N/A</v>
      </c>
      <c r="CO23" s="15" t="e">
        <f>IF(INDEX(MouseList[],MATCH(CO$2,MouseList[Mouse '#],0),MATCH(MouseList[[#Headers],[Exclude?]],MouseList[#Headers],0))=TRUE,"",IF(INDEX(DataInput[],CO$2*3-1,MATCH(TEXT($B23,0),DataInput[#Headers],0))="","",INDEX(DataInput[],CO$4*3-1,MATCH(TEXT($B23,0),DataInput[#Headers],0))*(INDEX(DataInput[],CO$4*3,MATCH(TEXT($B23,0),DataInput[#Headers],0)))^2*PI()/6))</f>
        <v>#N/A</v>
      </c>
      <c r="CP23" s="15" t="e">
        <f>IF(INDEX(MouseList[],MATCH(CP$2,MouseList[Mouse '#],0),MATCH(MouseList[[#Headers],[Exclude?]],MouseList[#Headers],0))=TRUE,"",IF(INDEX(DataInput[],CP$2*3-1,MATCH(TEXT($B23,0),DataInput[#Headers],0))="","",INDEX(DataInput[],CP$4*3-1,MATCH(TEXT($B23,0),DataInput[#Headers],0))*(INDEX(DataInput[],CP$4*3,MATCH(TEXT($B23,0),DataInput[#Headers],0)))^2*PI()/6))</f>
        <v>#N/A</v>
      </c>
      <c r="CQ23" s="15" t="e">
        <f>IF(INDEX(MouseList[],MATCH(CQ$2,MouseList[Mouse '#],0),MATCH(MouseList[[#Headers],[Exclude?]],MouseList[#Headers],0))=TRUE,"",IF(INDEX(DataInput[],CQ$2*3-1,MATCH(TEXT($B23,0),DataInput[#Headers],0))="","",INDEX(DataInput[],CQ$4*3-1,MATCH(TEXT($B23,0),DataInput[#Headers],0))*(INDEX(DataInput[],CQ$4*3,MATCH(TEXT($B23,0),DataInput[#Headers],0)))^2*PI()/6))</f>
        <v>#N/A</v>
      </c>
      <c r="CR23" s="15" t="e">
        <f>IF(INDEX(MouseList[],MATCH(CR$2,MouseList[Mouse '#],0),MATCH(MouseList[[#Headers],[Exclude?]],MouseList[#Headers],0))=TRUE,"",IF(INDEX(DataInput[],CR$2*3-1,MATCH(TEXT($B23,0),DataInput[#Headers],0))="","",INDEX(DataInput[],CR$4*3-1,MATCH(TEXT($B23,0),DataInput[#Headers],0))*(INDEX(DataInput[],CR$4*3,MATCH(TEXT($B23,0),DataInput[#Headers],0)))^2*PI()/6))</f>
        <v>#N/A</v>
      </c>
      <c r="CS23" s="15" t="e">
        <f>IF(INDEX(MouseList[],MATCH(CS$2,MouseList[Mouse '#],0),MATCH(MouseList[[#Headers],[Exclude?]],MouseList[#Headers],0))=TRUE,"",IF(INDEX(DataInput[],CS$2*3-1,MATCH(TEXT($B23,0),DataInput[#Headers],0))="","",INDEX(DataInput[],CS$4*3-1,MATCH(TEXT($B23,0),DataInput[#Headers],0))*(INDEX(DataInput[],CS$4*3,MATCH(TEXT($B23,0),DataInput[#Headers],0)))^2*PI()/6))</f>
        <v>#N/A</v>
      </c>
      <c r="CT23" s="15" t="e">
        <f>IF(INDEX(MouseList[],MATCH(CT$2,MouseList[Mouse '#],0),MATCH(MouseList[[#Headers],[Exclude?]],MouseList[#Headers],0))=TRUE,"",IF(INDEX(DataInput[],CT$2*3-1,MATCH(TEXT($B23,0),DataInput[#Headers],0))="","",INDEX(DataInput[],CT$4*3-1,MATCH(TEXT($B23,0),DataInput[#Headers],0))*(INDEX(DataInput[],CT$4*3,MATCH(TEXT($B23,0),DataInput[#Headers],0)))^2*PI()/6))</f>
        <v>#N/A</v>
      </c>
      <c r="CU23" s="15" t="e">
        <f>IF(INDEX(MouseList[],MATCH(CU$2,MouseList[Mouse '#],0),MATCH(MouseList[[#Headers],[Exclude?]],MouseList[#Headers],0))=TRUE,"",IF(INDEX(DataInput[],CU$2*3-1,MATCH(TEXT($B23,0),DataInput[#Headers],0))="","",INDEX(DataInput[],CU$4*3-1,MATCH(TEXT($B23,0),DataInput[#Headers],0))*(INDEX(DataInput[],CU$4*3,MATCH(TEXT($B23,0),DataInput[#Headers],0)))^2*PI()/6))</f>
        <v>#N/A</v>
      </c>
      <c r="CV23" s="15" t="e">
        <f>IF(INDEX(MouseList[],MATCH(CV$2,MouseList[Mouse '#],0),MATCH(MouseList[[#Headers],[Exclude?]],MouseList[#Headers],0))=TRUE,"",IF(INDEX(DataInput[],CV$2*3-1,MATCH(TEXT($B23,0),DataInput[#Headers],0))="","",INDEX(DataInput[],CV$4*3-1,MATCH(TEXT($B23,0),DataInput[#Headers],0))*(INDEX(DataInput[],CV$4*3,MATCH(TEXT($B23,0),DataInput[#Headers],0)))^2*PI()/6))</f>
        <v>#N/A</v>
      </c>
      <c r="CW23" s="15" t="e">
        <f>IF(INDEX(MouseList[],MATCH(CW$2,MouseList[Mouse '#],0),MATCH(MouseList[[#Headers],[Exclude?]],MouseList[#Headers],0))=TRUE,"",IF(INDEX(DataInput[],CW$2*3-1,MATCH(TEXT($B23,0),DataInput[#Headers],0))="","",INDEX(DataInput[],CW$4*3-1,MATCH(TEXT($B23,0),DataInput[#Headers],0))*(INDEX(DataInput[],CW$4*3,MATCH(TEXT($B23,0),DataInput[#Headers],0)))^2*PI()/6))</f>
        <v>#N/A</v>
      </c>
      <c r="CX23" s="15" t="e">
        <f>IF(INDEX(MouseList[],MATCH(CX$2,MouseList[Mouse '#],0),MATCH(MouseList[[#Headers],[Exclude?]],MouseList[#Headers],0))=TRUE,"",IF(INDEX(DataInput[],CX$2*3-1,MATCH(TEXT($B23,0),DataInput[#Headers],0))="","",INDEX(DataInput[],CX$4*3-1,MATCH(TEXT($B23,0),DataInput[#Headers],0))*(INDEX(DataInput[],CX$4*3,MATCH(TEXT($B23,0),DataInput[#Headers],0)))^2*PI()/6))</f>
        <v>#N/A</v>
      </c>
      <c r="CY23" s="15" t="e">
        <f>IF(INDEX(MouseList[],MATCH(CY$2,MouseList[Mouse '#],0),MATCH(MouseList[[#Headers],[Exclude?]],MouseList[#Headers],0))=TRUE,"",IF(INDEX(DataInput[],CY$2*3-1,MATCH(TEXT($B23,0),DataInput[#Headers],0))="","",INDEX(DataInput[],CY$4*3-1,MATCH(TEXT($B23,0),DataInput[#Headers],0))*(INDEX(DataInput[],CY$4*3,MATCH(TEXT($B23,0),DataInput[#Headers],0)))^2*PI()/6))</f>
        <v>#N/A</v>
      </c>
      <c r="CZ23" s="15" t="e">
        <f>IF(INDEX(MouseList[],MATCH(CZ$2,MouseList[Mouse '#],0),MATCH(MouseList[[#Headers],[Exclude?]],MouseList[#Headers],0))=TRUE,"",IF(INDEX(DataInput[],CZ$2*3-1,MATCH(TEXT($B23,0),DataInput[#Headers],0))="","",INDEX(DataInput[],CZ$4*3-1,MATCH(TEXT($B23,0),DataInput[#Headers],0))*(INDEX(DataInput[],CZ$4*3,MATCH(TEXT($B23,0),DataInput[#Headers],0)))^2*PI()/6))</f>
        <v>#N/A</v>
      </c>
      <c r="DA23" s="15" t="e">
        <f>IF(INDEX(MouseList[],MATCH(DA$2,MouseList[Mouse '#],0),MATCH(MouseList[[#Headers],[Exclude?]],MouseList[#Headers],0))=TRUE,"",IF(INDEX(DataInput[],DA$2*3-1,MATCH(TEXT($B23,0),DataInput[#Headers],0))="","",INDEX(DataInput[],DA$4*3-1,MATCH(TEXT($B23,0),DataInput[#Headers],0))*(INDEX(DataInput[],DA$4*3,MATCH(TEXT($B23,0),DataInput[#Headers],0)))^2*PI()/6))</f>
        <v>#N/A</v>
      </c>
      <c r="DB23" s="15" t="e">
        <f>IF(INDEX(MouseList[],MATCH(DB$2,MouseList[Mouse '#],0),MATCH(MouseList[[#Headers],[Exclude?]],MouseList[#Headers],0))=TRUE,"",IF(INDEX(DataInput[],DB$2*3-1,MATCH(TEXT($B23,0),DataInput[#Headers],0))="","",INDEX(DataInput[],DB$4*3-1,MATCH(TEXT($B23,0),DataInput[#Headers],0))*(INDEX(DataInput[],DB$4*3,MATCH(TEXT($B23,0),DataInput[#Headers],0)))^2*PI()/6))</f>
        <v>#N/A</v>
      </c>
      <c r="DC23" s="15" t="e">
        <f>IF(INDEX(MouseList[],MATCH(DC$2,MouseList[Mouse '#],0),MATCH(MouseList[[#Headers],[Exclude?]],MouseList[#Headers],0))=TRUE,"",IF(INDEX(DataInput[],DC$2*3-1,MATCH(TEXT($B23,0),DataInput[#Headers],0))="","",INDEX(DataInput[],DC$4*3-1,MATCH(TEXT($B23,0),DataInput[#Headers],0))*(INDEX(DataInput[],DC$4*3,MATCH(TEXT($B23,0),DataInput[#Headers],0)))^2*PI()/6))</f>
        <v>#N/A</v>
      </c>
      <c r="DD23" s="15" t="e">
        <f>IF(INDEX(MouseList[],MATCH(DD$2,MouseList[Mouse '#],0),MATCH(MouseList[[#Headers],[Exclude?]],MouseList[#Headers],0))=TRUE,"",IF(INDEX(DataInput[],DD$2*3-1,MATCH(TEXT($B23,0),DataInput[#Headers],0))="","",INDEX(DataInput[],DD$4*3-1,MATCH(TEXT($B23,0),DataInput[#Headers],0))*(INDEX(DataInput[],DD$4*3,MATCH(TEXT($B23,0),DataInput[#Headers],0)))^2*PI()/6))</f>
        <v>#N/A</v>
      </c>
      <c r="DE23" s="15" t="e">
        <f>IF(INDEX(MouseList[],MATCH(DE$2,MouseList[Mouse '#],0),MATCH(MouseList[[#Headers],[Exclude?]],MouseList[#Headers],0))=TRUE,"",IF(INDEX(DataInput[],DE$2*3-1,MATCH(TEXT($B23,0),DataInput[#Headers],0))="","",INDEX(DataInput[],DE$4*3-1,MATCH(TEXT($B23,0),DataInput[#Headers],0))*(INDEX(DataInput[],DE$4*3,MATCH(TEXT($B23,0),DataInput[#Headers],0)))^2*PI()/6))</f>
        <v>#N/A</v>
      </c>
      <c r="DF23" s="15" t="e">
        <f>IF(INDEX(MouseList[],MATCH(DF$2,MouseList[Mouse '#],0),MATCH(MouseList[[#Headers],[Exclude?]],MouseList[#Headers],0))=TRUE,"",IF(INDEX(DataInput[],DF$2*3-1,MATCH(TEXT($B23,0),DataInput[#Headers],0))="","",INDEX(DataInput[],DF$4*3-1,MATCH(TEXT($B23,0),DataInput[#Headers],0))*(INDEX(DataInput[],DF$4*3,MATCH(TEXT($B23,0),DataInput[#Headers],0)))^2*PI()/6))</f>
        <v>#N/A</v>
      </c>
      <c r="DG23" s="15" t="e">
        <f>IF(INDEX(MouseList[],MATCH(DG$2,MouseList[Mouse '#],0),MATCH(MouseList[[#Headers],[Exclude?]],MouseList[#Headers],0))=TRUE,"",IF(INDEX(DataInput[],DG$2*3-1,MATCH(TEXT($B23,0),DataInput[#Headers],0))="","",INDEX(DataInput[],DG$4*3-1,MATCH(TEXT($B23,0),DataInput[#Headers],0))*(INDEX(DataInput[],DG$4*3,MATCH(TEXT($B23,0),DataInput[#Headers],0)))^2*PI()/6))</f>
        <v>#N/A</v>
      </c>
      <c r="DH23" s="15" t="e">
        <f>IF(INDEX(MouseList[],MATCH(DH$2,MouseList[Mouse '#],0),MATCH(MouseList[[#Headers],[Exclude?]],MouseList[#Headers],0))=TRUE,"",IF(INDEX(DataInput[],DH$2*3-1,MATCH(TEXT($B23,0),DataInput[#Headers],0))="","",INDEX(DataInput[],DH$4*3-1,MATCH(TEXT($B23,0),DataInput[#Headers],0))*(INDEX(DataInput[],DH$4*3,MATCH(TEXT($B23,0),DataInput[#Headers],0)))^2*PI()/6))</f>
        <v>#N/A</v>
      </c>
      <c r="DI23" s="15" t="e">
        <f>IF(INDEX(MouseList[],MATCH(DI$2,MouseList[Mouse '#],0),MATCH(MouseList[[#Headers],[Exclude?]],MouseList[#Headers],0))=TRUE,"",IF(INDEX(DataInput[],DI$2*3-1,MATCH(TEXT($B23,0),DataInput[#Headers],0))="","",INDEX(DataInput[],DI$4*3-1,MATCH(TEXT($B23,0),DataInput[#Headers],0))*(INDEX(DataInput[],DI$4*3,MATCH(TEXT($B23,0),DataInput[#Headers],0)))^2*PI()/6))</f>
        <v>#N/A</v>
      </c>
      <c r="DJ23" s="15" t="e">
        <f>IF(INDEX(MouseList[],MATCH(DJ$2,MouseList[Mouse '#],0),MATCH(MouseList[[#Headers],[Exclude?]],MouseList[#Headers],0))=TRUE,"",IF(INDEX(DataInput[],DJ$2*3-1,MATCH(TEXT($B23,0),DataInput[#Headers],0))="","",INDEX(DataInput[],DJ$4*3-1,MATCH(TEXT($B23,0),DataInput[#Headers],0))*(INDEX(DataInput[],DJ$4*3,MATCH(TEXT($B23,0),DataInput[#Headers],0)))^2*PI()/6))</f>
        <v>#N/A</v>
      </c>
      <c r="DK23" s="15" t="e">
        <f>IF(INDEX(MouseList[],MATCH(DK$2,MouseList[Mouse '#],0),MATCH(MouseList[[#Headers],[Exclude?]],MouseList[#Headers],0))=TRUE,"",IF(INDEX(DataInput[],DK$2*3-1,MATCH(TEXT($B23,0),DataInput[#Headers],0))="","",INDEX(DataInput[],DK$4*3-1,MATCH(TEXT($B23,0),DataInput[#Headers],0))*(INDEX(DataInput[],DK$4*3,MATCH(TEXT($B23,0),DataInput[#Headers],0)))^2*PI()/6))</f>
        <v>#N/A</v>
      </c>
      <c r="DL23" s="15" t="e">
        <f>IF(INDEX(MouseList[],MATCH(DL$2,MouseList[Mouse '#],0),MATCH(MouseList[[#Headers],[Exclude?]],MouseList[#Headers],0))=TRUE,"",IF(INDEX(DataInput[],DL$2*3-1,MATCH(TEXT($B23,0),DataInput[#Headers],0))="","",INDEX(DataInput[],DL$4*3-1,MATCH(TEXT($B23,0),DataInput[#Headers],0))*(INDEX(DataInput[],DL$4*3,MATCH(TEXT($B23,0),DataInput[#Headers],0)))^2*PI()/6))</f>
        <v>#N/A</v>
      </c>
      <c r="DM23" s="15" t="e">
        <f>IF(INDEX(MouseList[],MATCH(DM$2,MouseList[Mouse '#],0),MATCH(MouseList[[#Headers],[Exclude?]],MouseList[#Headers],0))=TRUE,"",IF(INDEX(DataInput[],DM$2*3-1,MATCH(TEXT($B23,0),DataInput[#Headers],0))="","",INDEX(DataInput[],DM$4*3-1,MATCH(TEXT($B23,0),DataInput[#Headers],0))*(INDEX(DataInput[],DM$4*3,MATCH(TEXT($B23,0),DataInput[#Headers],0)))^2*PI()/6))</f>
        <v>#N/A</v>
      </c>
      <c r="DN23" s="15" t="e">
        <f>IF(INDEX(MouseList[],MATCH(DN$2,MouseList[Mouse '#],0),MATCH(MouseList[[#Headers],[Exclude?]],MouseList[#Headers],0))=TRUE,"",IF(INDEX(DataInput[],DN$2*3-1,MATCH(TEXT($B23,0),DataInput[#Headers],0))="","",INDEX(DataInput[],DN$4*3-1,MATCH(TEXT($B23,0),DataInput[#Headers],0))*(INDEX(DataInput[],DN$4*3,MATCH(TEXT($B23,0),DataInput[#Headers],0)))^2*PI()/6))</f>
        <v>#N/A</v>
      </c>
      <c r="DO23" s="15" t="e">
        <f>IF(INDEX(MouseList[],MATCH(DO$2,MouseList[Mouse '#],0),MATCH(MouseList[[#Headers],[Exclude?]],MouseList[#Headers],0))=TRUE,"",IF(INDEX(DataInput[],DO$2*3-1,MATCH(TEXT($B23,0),DataInput[#Headers],0))="","",INDEX(DataInput[],DO$4*3-1,MATCH(TEXT($B23,0),DataInput[#Headers],0))*(INDEX(DataInput[],DO$4*3,MATCH(TEXT($B23,0),DataInput[#Headers],0)))^2*PI()/6))</f>
        <v>#N/A</v>
      </c>
      <c r="DP23" s="15" t="e">
        <f>IF(INDEX(MouseList[],MATCH(DP$2,MouseList[Mouse '#],0),MATCH(MouseList[[#Headers],[Exclude?]],MouseList[#Headers],0))=TRUE,"",IF(INDEX(DataInput[],DP$2*3-1,MATCH(TEXT($B23,0),DataInput[#Headers],0))="","",INDEX(DataInput[],DP$4*3-1,MATCH(TEXT($B23,0),DataInput[#Headers],0))*(INDEX(DataInput[],DP$4*3,MATCH(TEXT($B23,0),DataInput[#Headers],0)))^2*PI()/6))</f>
        <v>#N/A</v>
      </c>
      <c r="DQ23" s="15" t="e">
        <f>IF(INDEX(MouseList[],MATCH(DQ$2,MouseList[Mouse '#],0),MATCH(MouseList[[#Headers],[Exclude?]],MouseList[#Headers],0))=TRUE,"",IF(INDEX(DataInput[],DQ$2*3-1,MATCH(TEXT($B23,0),DataInput[#Headers],0))="","",INDEX(DataInput[],DQ$4*3-1,MATCH(TEXT($B23,0),DataInput[#Headers],0))*(INDEX(DataInput[],DQ$4*3,MATCH(TEXT($B23,0),DataInput[#Headers],0)))^2*PI()/6))</f>
        <v>#N/A</v>
      </c>
      <c r="DR23" s="15" t="e">
        <f>IF(INDEX(MouseList[],MATCH(DR$2,MouseList[Mouse '#],0),MATCH(MouseList[[#Headers],[Exclude?]],MouseList[#Headers],0))=TRUE,"",IF(INDEX(DataInput[],DR$2*3-1,MATCH(TEXT($B23,0),DataInput[#Headers],0))="","",INDEX(DataInput[],DR$4*3-1,MATCH(TEXT($B23,0),DataInput[#Headers],0))*(INDEX(DataInput[],DR$4*3,MATCH(TEXT($B23,0),DataInput[#Headers],0)))^2*PI()/6))</f>
        <v>#N/A</v>
      </c>
      <c r="DS23" s="15" t="e">
        <f>IF(INDEX(MouseList[],MATCH(DS$2,MouseList[Mouse '#],0),MATCH(MouseList[[#Headers],[Exclude?]],MouseList[#Headers],0))=TRUE,"",IF(INDEX(DataInput[],DS$2*3-1,MATCH(TEXT($B23,0),DataInput[#Headers],0))="","",INDEX(DataInput[],DS$4*3-1,MATCH(TEXT($B23,0),DataInput[#Headers],0))*(INDEX(DataInput[],DS$4*3,MATCH(TEXT($B23,0),DataInput[#Headers],0)))^2*PI()/6))</f>
        <v>#N/A</v>
      </c>
      <c r="DU23" s="14">
        <v>19</v>
      </c>
      <c r="DV23" s="14" t="str">
        <f>IFERROR(INDEX(MouseList[],MATCH(TV_after_Tx[[#This Row],[Sort '#]],MouseList[Sort '#],0),MATCH(TV_after_Tx[[#Headers],[Group]],MouseList[#Headers],0)),"")</f>
        <v/>
      </c>
      <c r="DW23" s="14" t="str">
        <f>IFERROR(INDEX(MouseList[],MATCH(TV_after_Tx[[#This Row],[Sort '#]],MouseList[Sort '#],0),MATCH(MouseList[[#Headers],[Mouse '#]],MouseList[#Headers],0)),"")</f>
        <v/>
      </c>
      <c r="DX23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23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23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23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23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23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23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23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23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23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23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23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23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23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23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23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23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23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23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23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23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23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23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23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23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23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23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23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23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23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23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23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23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23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23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23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23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23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23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23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23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23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23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23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23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23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24" spans="1:173">
      <c r="B24" s="14">
        <v>19</v>
      </c>
      <c r="C24" s="14">
        <f>INDEX('Data Input'!$J$1:$BF$3,2,MATCH(TEXT(TV[[#This Row],[Day '#]],0),DataInput[[#Headers],[Date of death]:[Necropsy]],0))</f>
        <v>51</v>
      </c>
      <c r="D24" s="15" t="str">
        <f>IF(INDEX(MouseList[],MATCH(D$2,MouseList[Mouse '#],0),MATCH(MouseList[[#Headers],[Exclude?]],MouseList[#Headers],0))=TRUE,"",IF(INDEX(DataInput[],D$2*3-1,MATCH(TEXT($B24,0),DataInput[#Headers],0))="","",INDEX(DataInput[],D$4*3-1,MATCH(TEXT($B24,0),DataInput[#Headers],0))*(INDEX(DataInput[],D$4*3,MATCH(TEXT($B24,0),DataInput[#Headers],0)))^2*PI()/6))</f>
        <v/>
      </c>
      <c r="E24" s="15" t="str">
        <f>IF(INDEX(MouseList[],MATCH(E$2,MouseList[Mouse '#],0),MATCH(MouseList[[#Headers],[Exclude?]],MouseList[#Headers],0))=TRUE,"",IF(INDEX(DataInput[],E$2*3-1,MATCH(TEXT($B24,0),DataInput[#Headers],0))="","",INDEX(DataInput[],E$4*3-1,MATCH(TEXT($B24,0),DataInput[#Headers],0))*(INDEX(DataInput[],E$4*3,MATCH(TEXT($B24,0),DataInput[#Headers],0)))^2*PI()/6))</f>
        <v/>
      </c>
      <c r="F24" s="15" t="str">
        <f>IF(INDEX(MouseList[],MATCH(F$2,MouseList[Mouse '#],0),MATCH(MouseList[[#Headers],[Exclude?]],MouseList[#Headers],0))=TRUE,"",IF(INDEX(DataInput[],F$2*3-1,MATCH(TEXT($B24,0),DataInput[#Headers],0))="","",INDEX(DataInput[],F$4*3-1,MATCH(TEXT($B24,0),DataInput[#Headers],0))*(INDEX(DataInput[],F$4*3,MATCH(TEXT($B24,0),DataInput[#Headers],0)))^2*PI()/6))</f>
        <v/>
      </c>
      <c r="G24" s="15" t="str">
        <f>IF(INDEX(MouseList[],MATCH(G$2,MouseList[Mouse '#],0),MATCH(MouseList[[#Headers],[Exclude?]],MouseList[#Headers],0))=TRUE,"",IF(INDEX(DataInput[],G$2*3-1,MATCH(TEXT($B24,0),DataInput[#Headers],0))="","",INDEX(DataInput[],G$4*3-1,MATCH(TEXT($B24,0),DataInput[#Headers],0))*(INDEX(DataInput[],G$4*3,MATCH(TEXT($B24,0),DataInput[#Headers],0)))^2*PI()/6))</f>
        <v/>
      </c>
      <c r="H24" s="15" t="str">
        <f>IF(INDEX(MouseList[],MATCH(H$2,MouseList[Mouse '#],0),MATCH(MouseList[[#Headers],[Exclude?]],MouseList[#Headers],0))=TRUE,"",IF(INDEX(DataInput[],H$2*3-1,MATCH(TEXT($B24,0),DataInput[#Headers],0))="","",INDEX(DataInput[],H$4*3-1,MATCH(TEXT($B24,0),DataInput[#Headers],0))*(INDEX(DataInput[],H$4*3,MATCH(TEXT($B24,0),DataInput[#Headers],0)))^2*PI()/6))</f>
        <v/>
      </c>
      <c r="I24" s="15" t="str">
        <f>IF(INDEX(MouseList[],MATCH(I$2,MouseList[Mouse '#],0),MATCH(MouseList[[#Headers],[Exclude?]],MouseList[#Headers],0))=TRUE,"",IF(INDEX(DataInput[],I$2*3-1,MATCH(TEXT($B24,0),DataInput[#Headers],0))="","",INDEX(DataInput[],I$4*3-1,MATCH(TEXT($B24,0),DataInput[#Headers],0))*(INDEX(DataInput[],I$4*3,MATCH(TEXT($B24,0),DataInput[#Headers],0)))^2*PI()/6))</f>
        <v/>
      </c>
      <c r="J24" s="15">
        <f>IF(INDEX(MouseList[],MATCH(J$2,MouseList[Mouse '#],0),MATCH(MouseList[[#Headers],[Exclude?]],MouseList[#Headers],0))=TRUE,"",IF(INDEX(DataInput[],J$2*3-1,MATCH(TEXT($B24,0),DataInput[#Headers],0))="","",INDEX(DataInput[],J$4*3-1,MATCH(TEXT($B24,0),DataInput[#Headers],0))*(INDEX(DataInput[],J$4*3,MATCH(TEXT($B24,0),DataInput[#Headers],0)))^2*PI()/6))</f>
        <v>0.92758717049769779</v>
      </c>
      <c r="K24" s="15" t="str">
        <f>IF(INDEX(MouseList[],MATCH(K$2,MouseList[Mouse '#],0),MATCH(MouseList[[#Headers],[Exclude?]],MouseList[#Headers],0))=TRUE,"",IF(INDEX(DataInput[],K$2*3-1,MATCH(TEXT($B24,0),DataInput[#Headers],0))="","",INDEX(DataInput[],K$4*3-1,MATCH(TEXT($B24,0),DataInput[#Headers],0))*(INDEX(DataInput[],K$4*3,MATCH(TEXT($B24,0),DataInput[#Headers],0)))^2*PI()/6))</f>
        <v/>
      </c>
      <c r="L24" s="15" t="str">
        <f>IF(INDEX(MouseList[],MATCH(L$2,MouseList[Mouse '#],0),MATCH(MouseList[[#Headers],[Exclude?]],MouseList[#Headers],0))=TRUE,"",IF(INDEX(DataInput[],L$2*3-1,MATCH(TEXT($B24,0),DataInput[#Headers],0))="","",INDEX(DataInput[],L$4*3-1,MATCH(TEXT($B24,0),DataInput[#Headers],0))*(INDEX(DataInput[],L$4*3,MATCH(TEXT($B24,0),DataInput[#Headers],0)))^2*PI()/6))</f>
        <v/>
      </c>
      <c r="M24" s="15" t="str">
        <f>IF(INDEX(MouseList[],MATCH(M$2,MouseList[Mouse '#],0),MATCH(MouseList[[#Headers],[Exclude?]],MouseList[#Headers],0))=TRUE,"",IF(INDEX(DataInput[],M$2*3-1,MATCH(TEXT($B24,0),DataInput[#Headers],0))="","",INDEX(DataInput[],M$4*3-1,MATCH(TEXT($B24,0),DataInput[#Headers],0))*(INDEX(DataInput[],M$4*3,MATCH(TEXT($B24,0),DataInput[#Headers],0)))^2*PI()/6))</f>
        <v/>
      </c>
      <c r="N24" s="15" t="str">
        <f>IF(INDEX(MouseList[],MATCH(N$2,MouseList[Mouse '#],0),MATCH(MouseList[[#Headers],[Exclude?]],MouseList[#Headers],0))=TRUE,"",IF(INDEX(DataInput[],N$2*3-1,MATCH(TEXT($B24,0),DataInput[#Headers],0))="","",INDEX(DataInput[],N$4*3-1,MATCH(TEXT($B24,0),DataInput[#Headers],0))*(INDEX(DataInput[],N$4*3,MATCH(TEXT($B24,0),DataInput[#Headers],0)))^2*PI()/6))</f>
        <v/>
      </c>
      <c r="O24" s="15" t="str">
        <f>IF(INDEX(MouseList[],MATCH(O$2,MouseList[Mouse '#],0),MATCH(MouseList[[#Headers],[Exclude?]],MouseList[#Headers],0))=TRUE,"",IF(INDEX(DataInput[],O$2*3-1,MATCH(TEXT($B24,0),DataInput[#Headers],0))="","",INDEX(DataInput[],O$4*3-1,MATCH(TEXT($B24,0),DataInput[#Headers],0))*(INDEX(DataInput[],O$4*3,MATCH(TEXT($B24,0),DataInput[#Headers],0)))^2*PI()/6))</f>
        <v/>
      </c>
      <c r="P24" s="15" t="str">
        <f>IF(INDEX(MouseList[],MATCH(P$2,MouseList[Mouse '#],0),MATCH(MouseList[[#Headers],[Exclude?]],MouseList[#Headers],0))=TRUE,"",IF(INDEX(DataInput[],P$2*3-1,MATCH(TEXT($B24,0),DataInput[#Headers],0))="","",INDEX(DataInput[],P$4*3-1,MATCH(TEXT($B24,0),DataInput[#Headers],0))*(INDEX(DataInput[],P$4*3,MATCH(TEXT($B24,0),DataInput[#Headers],0)))^2*PI()/6))</f>
        <v/>
      </c>
      <c r="Q24" s="15" t="str">
        <f>IF(INDEX(MouseList[],MATCH(Q$2,MouseList[Mouse '#],0),MATCH(MouseList[[#Headers],[Exclude?]],MouseList[#Headers],0))=TRUE,"",IF(INDEX(DataInput[],Q$2*3-1,MATCH(TEXT($B24,0),DataInput[#Headers],0))="","",INDEX(DataInput[],Q$4*3-1,MATCH(TEXT($B24,0),DataInput[#Headers],0))*(INDEX(DataInput[],Q$4*3,MATCH(TEXT($B24,0),DataInput[#Headers],0)))^2*PI()/6))</f>
        <v/>
      </c>
      <c r="R24" s="15" t="str">
        <f>IF(INDEX(MouseList[],MATCH(R$2,MouseList[Mouse '#],0),MATCH(MouseList[[#Headers],[Exclude?]],MouseList[#Headers],0))=TRUE,"",IF(INDEX(DataInput[],R$2*3-1,MATCH(TEXT($B24,0),DataInput[#Headers],0))="","",INDEX(DataInput[],R$4*3-1,MATCH(TEXT($B24,0),DataInput[#Headers],0))*(INDEX(DataInput[],R$4*3,MATCH(TEXT($B24,0),DataInput[#Headers],0)))^2*PI()/6))</f>
        <v/>
      </c>
      <c r="S24" s="15" t="str">
        <f>IF(INDEX(MouseList[],MATCH(S$2,MouseList[Mouse '#],0),MATCH(MouseList[[#Headers],[Exclude?]],MouseList[#Headers],0))=TRUE,"",IF(INDEX(DataInput[],S$2*3-1,MATCH(TEXT($B24,0),DataInput[#Headers],0))="","",INDEX(DataInput[],S$4*3-1,MATCH(TEXT($B24,0),DataInput[#Headers],0))*(INDEX(DataInput[],S$4*3,MATCH(TEXT($B24,0),DataInput[#Headers],0)))^2*PI()/6))</f>
        <v/>
      </c>
      <c r="T24" s="15" t="str">
        <f>IF(INDEX(MouseList[],MATCH(T$2,MouseList[Mouse '#],0),MATCH(MouseList[[#Headers],[Exclude?]],MouseList[#Headers],0))=TRUE,"",IF(INDEX(DataInput[],T$2*3-1,MATCH(TEXT($B24,0),DataInput[#Headers],0))="","",INDEX(DataInput[],T$4*3-1,MATCH(TEXT($B24,0),DataInput[#Headers],0))*(INDEX(DataInput[],T$4*3,MATCH(TEXT($B24,0),DataInput[#Headers],0)))^2*PI()/6))</f>
        <v/>
      </c>
      <c r="U24" s="15" t="str">
        <f>IF(INDEX(MouseList[],MATCH(U$2,MouseList[Mouse '#],0),MATCH(MouseList[[#Headers],[Exclude?]],MouseList[#Headers],0))=TRUE,"",IF(INDEX(DataInput[],U$2*3-1,MATCH(TEXT($B24,0),DataInput[#Headers],0))="","",INDEX(DataInput[],U$4*3-1,MATCH(TEXT($B24,0),DataInput[#Headers],0))*(INDEX(DataInput[],U$4*3,MATCH(TEXT($B24,0),DataInput[#Headers],0)))^2*PI()/6))</f>
        <v/>
      </c>
      <c r="V24" s="15" t="str">
        <f>IF(INDEX(MouseList[],MATCH(V$2,MouseList[Mouse '#],0),MATCH(MouseList[[#Headers],[Exclude?]],MouseList[#Headers],0))=TRUE,"",IF(INDEX(DataInput[],V$2*3-1,MATCH(TEXT($B24,0),DataInput[#Headers],0))="","",INDEX(DataInput[],V$4*3-1,MATCH(TEXT($B24,0),DataInput[#Headers],0))*(INDEX(DataInput[],V$4*3,MATCH(TEXT($B24,0),DataInput[#Headers],0)))^2*PI()/6))</f>
        <v/>
      </c>
      <c r="W24" s="15" t="str">
        <f>IF(INDEX(MouseList[],MATCH(W$2,MouseList[Mouse '#],0),MATCH(MouseList[[#Headers],[Exclude?]],MouseList[#Headers],0))=TRUE,"",IF(INDEX(DataInput[],W$2*3-1,MATCH(TEXT($B24,0),DataInput[#Headers],0))="","",INDEX(DataInput[],W$4*3-1,MATCH(TEXT($B24,0),DataInput[#Headers],0))*(INDEX(DataInput[],W$4*3,MATCH(TEXT($B24,0),DataInput[#Headers],0)))^2*PI()/6))</f>
        <v/>
      </c>
      <c r="X24" s="15" t="str">
        <f>IF(INDEX(MouseList[],MATCH(X$2,MouseList[Mouse '#],0),MATCH(MouseList[[#Headers],[Exclude?]],MouseList[#Headers],0))=TRUE,"",IF(INDEX(DataInput[],X$2*3-1,MATCH(TEXT($B24,0),DataInput[#Headers],0))="","",INDEX(DataInput[],X$4*3-1,MATCH(TEXT($B24,0),DataInput[#Headers],0))*(INDEX(DataInput[],X$4*3,MATCH(TEXT($B24,0),DataInput[#Headers],0)))^2*PI()/6))</f>
        <v/>
      </c>
      <c r="Y24" s="15" t="str">
        <f>IF(INDEX(MouseList[],MATCH(Y$2,MouseList[Mouse '#],0),MATCH(MouseList[[#Headers],[Exclude?]],MouseList[#Headers],0))=TRUE,"",IF(INDEX(DataInput[],Y$2*3-1,MATCH(TEXT($B24,0),DataInput[#Headers],0))="","",INDEX(DataInput[],Y$4*3-1,MATCH(TEXT($B24,0),DataInput[#Headers],0))*(INDEX(DataInput[],Y$4*3,MATCH(TEXT($B24,0),DataInput[#Headers],0)))^2*PI()/6))</f>
        <v/>
      </c>
      <c r="Z24" s="15">
        <f>IF(INDEX(MouseList[],MATCH(Z$2,MouseList[Mouse '#],0),MATCH(MouseList[[#Headers],[Exclude?]],MouseList[#Headers],0))=TRUE,"",IF(INDEX(DataInput[],Z$2*3-1,MATCH(TEXT($B24,0),DataInput[#Headers],0))="","",INDEX(DataInput[],Z$4*3-1,MATCH(TEXT($B24,0),DataInput[#Headers],0))*(INDEX(DataInput[],Z$4*3,MATCH(TEXT($B24,0),DataInput[#Headers],0)))^2*PI()/6))</f>
        <v>50.995849865919979</v>
      </c>
      <c r="AA24" s="15" t="str">
        <f>IF(INDEX(MouseList[],MATCH(AA$2,MouseList[Mouse '#],0),MATCH(MouseList[[#Headers],[Exclude?]],MouseList[#Headers],0))=TRUE,"",IF(INDEX(DataInput[],AA$2*3-1,MATCH(TEXT($B24,0),DataInput[#Headers],0))="","",INDEX(DataInput[],AA$4*3-1,MATCH(TEXT($B24,0),DataInput[#Headers],0))*(INDEX(DataInput[],AA$4*3,MATCH(TEXT($B24,0),DataInput[#Headers],0)))^2*PI()/6))</f>
        <v/>
      </c>
      <c r="AB24" s="15">
        <f>IF(INDEX(MouseList[],MATCH(AB$2,MouseList[Mouse '#],0),MATCH(MouseList[[#Headers],[Exclude?]],MouseList[#Headers],0))=TRUE,"",IF(INDEX(DataInput[],AB$2*3-1,MATCH(TEXT($B24,0),DataInput[#Headers],0))="","",INDEX(DataInput[],AB$4*3-1,MATCH(TEXT($B24,0),DataInput[#Headers],0))*(INDEX(DataInput[],AB$4*3,MATCH(TEXT($B24,0),DataInput[#Headers],0)))^2*PI()/6))</f>
        <v>41.954092787081166</v>
      </c>
      <c r="AC24" s="15" t="str">
        <f>IF(INDEX(MouseList[],MATCH(AC$2,MouseList[Mouse '#],0),MATCH(MouseList[[#Headers],[Exclude?]],MouseList[#Headers],0))=TRUE,"",IF(INDEX(DataInput[],AC$2*3-1,MATCH(TEXT($B24,0),DataInput[#Headers],0))="","",INDEX(DataInput[],AC$4*3-1,MATCH(TEXT($B24,0),DataInput[#Headers],0))*(INDEX(DataInput[],AC$4*3,MATCH(TEXT($B24,0),DataInput[#Headers],0)))^2*PI()/6))</f>
        <v/>
      </c>
      <c r="AD24" s="15">
        <f>IF(INDEX(MouseList[],MATCH(AD$2,MouseList[Mouse '#],0),MATCH(MouseList[[#Headers],[Exclude?]],MouseList[#Headers],0))=TRUE,"",IF(INDEX(DataInput[],AD$2*3-1,MATCH(TEXT($B24,0),DataInput[#Headers],0))="","",INDEX(DataInput[],AD$4*3-1,MATCH(TEXT($B24,0),DataInput[#Headers],0))*(INDEX(DataInput[],AD$4*3,MATCH(TEXT($B24,0),DataInput[#Headers],0)))^2*PI()/6))</f>
        <v>19.578012718089891</v>
      </c>
      <c r="AE24" s="15" t="str">
        <f>IF(INDEX(MouseList[],MATCH(AE$2,MouseList[Mouse '#],0),MATCH(MouseList[[#Headers],[Exclude?]],MouseList[#Headers],0))=TRUE,"",IF(INDEX(DataInput[],AE$2*3-1,MATCH(TEXT($B24,0),DataInput[#Headers],0))="","",INDEX(DataInput[],AE$4*3-1,MATCH(TEXT($B24,0),DataInput[#Headers],0))*(INDEX(DataInput[],AE$4*3,MATCH(TEXT($B24,0),DataInput[#Headers],0)))^2*PI()/6))</f>
        <v/>
      </c>
      <c r="AF24" s="15">
        <f>IF(INDEX(MouseList[],MATCH(AF$2,MouseList[Mouse '#],0),MATCH(MouseList[[#Headers],[Exclude?]],MouseList[#Headers],0))=TRUE,"",IF(INDEX(DataInput[],AF$2*3-1,MATCH(TEXT($B24,0),DataInput[#Headers],0))="","",INDEX(DataInput[],AF$4*3-1,MATCH(TEXT($B24,0),DataInput[#Headers],0))*(INDEX(DataInput[],AF$4*3,MATCH(TEXT($B24,0),DataInput[#Headers],0)))^2*PI()/6))</f>
        <v>25.091930369351886</v>
      </c>
      <c r="AG24" s="15">
        <f>IF(INDEX(MouseList[],MATCH(AG$2,MouseList[Mouse '#],0),MATCH(MouseList[[#Headers],[Exclude?]],MouseList[#Headers],0))=TRUE,"",IF(INDEX(DataInput[],AG$2*3-1,MATCH(TEXT($B24,0),DataInput[#Headers],0))="","",INDEX(DataInput[],AG$4*3-1,MATCH(TEXT($B24,0),DataInput[#Headers],0))*(INDEX(DataInput[],AG$4*3,MATCH(TEXT($B24,0),DataInput[#Headers],0)))^2*PI()/6))</f>
        <v>11.177935363524755</v>
      </c>
      <c r="AH24" s="15">
        <f>IF(INDEX(MouseList[],MATCH(AH$2,MouseList[Mouse '#],0),MATCH(MouseList[[#Headers],[Exclude?]],MouseList[#Headers],0))=TRUE,"",IF(INDEX(DataInput[],AH$2*3-1,MATCH(TEXT($B24,0),DataInput[#Headers],0))="","",INDEX(DataInput[],AH$4*3-1,MATCH(TEXT($B24,0),DataInput[#Headers],0))*(INDEX(DataInput[],AH$4*3,MATCH(TEXT($B24,0),DataInput[#Headers],0)))^2*PI()/6))</f>
        <v>24.22658862129731</v>
      </c>
      <c r="AI24" s="15">
        <f>IF(INDEX(MouseList[],MATCH(AI$2,MouseList[Mouse '#],0),MATCH(MouseList[[#Headers],[Exclude?]],MouseList[#Headers],0))=TRUE,"",IF(INDEX(DataInput[],AI$2*3-1,MATCH(TEXT($B24,0),DataInput[#Headers],0))="","",INDEX(DataInput[],AI$4*3-1,MATCH(TEXT($B24,0),DataInput[#Headers],0))*(INDEX(DataInput[],AI$4*3,MATCH(TEXT($B24,0),DataInput[#Headers],0)))^2*PI()/6))</f>
        <v>22.200644110436865</v>
      </c>
      <c r="AJ24" s="15" t="str">
        <f>IF(INDEX(MouseList[],MATCH(AJ$2,MouseList[Mouse '#],0),MATCH(MouseList[[#Headers],[Exclude?]],MouseList[#Headers],0))=TRUE,"",IF(INDEX(DataInput[],AJ$2*3-1,MATCH(TEXT($B24,0),DataInput[#Headers],0))="","",INDEX(DataInput[],AJ$4*3-1,MATCH(TEXT($B24,0),DataInput[#Headers],0))*(INDEX(DataInput[],AJ$4*3,MATCH(TEXT($B24,0),DataInput[#Headers],0)))^2*PI()/6))</f>
        <v/>
      </c>
      <c r="AK24" s="15" t="str">
        <f>IF(INDEX(MouseList[],MATCH(AK$2,MouseList[Mouse '#],0),MATCH(MouseList[[#Headers],[Exclude?]],MouseList[#Headers],0))=TRUE,"",IF(INDEX(DataInput[],AK$2*3-1,MATCH(TEXT($B24,0),DataInput[#Headers],0))="","",INDEX(DataInput[],AK$4*3-1,MATCH(TEXT($B24,0),DataInput[#Headers],0))*(INDEX(DataInput[],AK$4*3,MATCH(TEXT($B24,0),DataInput[#Headers],0)))^2*PI()/6))</f>
        <v/>
      </c>
      <c r="AL24" s="15">
        <f>IF(INDEX(MouseList[],MATCH(AL$2,MouseList[Mouse '#],0),MATCH(MouseList[[#Headers],[Exclude?]],MouseList[#Headers],0))=TRUE,"",IF(INDEX(DataInput[],AL$2*3-1,MATCH(TEXT($B24,0),DataInput[#Headers],0))="","",INDEX(DataInput[],AL$4*3-1,MATCH(TEXT($B24,0),DataInput[#Headers],0))*(INDEX(DataInput[],AL$4*3,MATCH(TEXT($B24,0),DataInput[#Headers],0)))^2*PI()/6))</f>
        <v>35.086916821525776</v>
      </c>
      <c r="AM24" s="15" t="str">
        <f>IF(INDEX(MouseList[],MATCH(AM$2,MouseList[Mouse '#],0),MATCH(MouseList[[#Headers],[Exclude?]],MouseList[#Headers],0))=TRUE,"",IF(INDEX(DataInput[],AM$2*3-1,MATCH(TEXT($B24,0),DataInput[#Headers],0))="","",INDEX(DataInput[],AM$4*3-1,MATCH(TEXT($B24,0),DataInput[#Headers],0))*(INDEX(DataInput[],AM$4*3,MATCH(TEXT($B24,0),DataInput[#Headers],0)))^2*PI()/6))</f>
        <v/>
      </c>
      <c r="AN24" s="15" t="str">
        <f>IF(INDEX(MouseList[],MATCH(AN$2,MouseList[Mouse '#],0),MATCH(MouseList[[#Headers],[Exclude?]],MouseList[#Headers],0))=TRUE,"",IF(INDEX(DataInput[],AN$2*3-1,MATCH(TEXT($B24,0),DataInput[#Headers],0))="","",INDEX(DataInput[],AN$4*3-1,MATCH(TEXT($B24,0),DataInput[#Headers],0))*(INDEX(DataInput[],AN$4*3,MATCH(TEXT($B24,0),DataInput[#Headers],0)))^2*PI()/6))</f>
        <v/>
      </c>
      <c r="AO24" s="15" t="str">
        <f>IF(INDEX(MouseList[],MATCH(AO$2,MouseList[Mouse '#],0),MATCH(MouseList[[#Headers],[Exclude?]],MouseList[#Headers],0))=TRUE,"",IF(INDEX(DataInput[],AO$2*3-1,MATCH(TEXT($B24,0),DataInput[#Headers],0))="","",INDEX(DataInput[],AO$4*3-1,MATCH(TEXT($B24,0),DataInput[#Headers],0))*(INDEX(DataInput[],AO$4*3,MATCH(TEXT($B24,0),DataInput[#Headers],0)))^2*PI()/6))</f>
        <v/>
      </c>
      <c r="AP24" s="15" t="str">
        <f>IF(INDEX(MouseList[],MATCH(AP$2,MouseList[Mouse '#],0),MATCH(MouseList[[#Headers],[Exclude?]],MouseList[#Headers],0))=TRUE,"",IF(INDEX(DataInput[],AP$2*3-1,MATCH(TEXT($B24,0),DataInput[#Headers],0))="","",INDEX(DataInput[],AP$4*3-1,MATCH(TEXT($B24,0),DataInput[#Headers],0))*(INDEX(DataInput[],AP$4*3,MATCH(TEXT($B24,0),DataInput[#Headers],0)))^2*PI()/6))</f>
        <v/>
      </c>
      <c r="AQ24" s="15" t="str">
        <f>IF(INDEX(MouseList[],MATCH(AQ$2,MouseList[Mouse '#],0),MATCH(MouseList[[#Headers],[Exclude?]],MouseList[#Headers],0))=TRUE,"",IF(INDEX(DataInput[],AQ$2*3-1,MATCH(TEXT($B24,0),DataInput[#Headers],0))="","",INDEX(DataInput[],AQ$4*3-1,MATCH(TEXT($B24,0),DataInput[#Headers],0))*(INDEX(DataInput[],AQ$4*3,MATCH(TEXT($B24,0),DataInput[#Headers],0)))^2*PI()/6))</f>
        <v/>
      </c>
      <c r="AR24" s="15" t="str">
        <f>IF(INDEX(MouseList[],MATCH(AR$2,MouseList[Mouse '#],0),MATCH(MouseList[[#Headers],[Exclude?]],MouseList[#Headers],0))=TRUE,"",IF(INDEX(DataInput[],AR$2*3-1,MATCH(TEXT($B24,0),DataInput[#Headers],0))="","",INDEX(DataInput[],AR$4*3-1,MATCH(TEXT($B24,0),DataInput[#Headers],0))*(INDEX(DataInput[],AR$4*3,MATCH(TEXT($B24,0),DataInput[#Headers],0)))^2*PI()/6))</f>
        <v/>
      </c>
      <c r="AS24" s="15" t="str">
        <f>IF(INDEX(MouseList[],MATCH(AS$2,MouseList[Mouse '#],0),MATCH(MouseList[[#Headers],[Exclude?]],MouseList[#Headers],0))=TRUE,"",IF(INDEX(DataInput[],AS$2*3-1,MATCH(TEXT($B24,0),DataInput[#Headers],0))="","",INDEX(DataInput[],AS$4*3-1,MATCH(TEXT($B24,0),DataInput[#Headers],0))*(INDEX(DataInput[],AS$4*3,MATCH(TEXT($B24,0),DataInput[#Headers],0)))^2*PI()/6))</f>
        <v/>
      </c>
      <c r="AT24" s="15" t="str">
        <f>IF(INDEX(MouseList[],MATCH(AT$2,MouseList[Mouse '#],0),MATCH(MouseList[[#Headers],[Exclude?]],MouseList[#Headers],0))=TRUE,"",IF(INDEX(DataInput[],AT$2*3-1,MATCH(TEXT($B24,0),DataInput[#Headers],0))="","",INDEX(DataInput[],AT$4*3-1,MATCH(TEXT($B24,0),DataInput[#Headers],0))*(INDEX(DataInput[],AT$4*3,MATCH(TEXT($B24,0),DataInput[#Headers],0)))^2*PI()/6))</f>
        <v/>
      </c>
      <c r="AU24" s="15" t="str">
        <f>IF(INDEX(MouseList[],MATCH(AU$2,MouseList[Mouse '#],0),MATCH(MouseList[[#Headers],[Exclude?]],MouseList[#Headers],0))=TRUE,"",IF(INDEX(DataInput[],AU$2*3-1,MATCH(TEXT($B24,0),DataInput[#Headers],0))="","",INDEX(DataInput[],AU$4*3-1,MATCH(TEXT($B24,0),DataInput[#Headers],0))*(INDEX(DataInput[],AU$4*3,MATCH(TEXT($B24,0),DataInput[#Headers],0)))^2*PI()/6))</f>
        <v/>
      </c>
      <c r="AV24" s="15" t="str">
        <f>IF(INDEX(MouseList[],MATCH(AV$2,MouseList[Mouse '#],0),MATCH(MouseList[[#Headers],[Exclude?]],MouseList[#Headers],0))=TRUE,"",IF(INDEX(DataInput[],AV$2*3-1,MATCH(TEXT($B24,0),DataInput[#Headers],0))="","",INDEX(DataInput[],AV$4*3-1,MATCH(TEXT($B24,0),DataInput[#Headers],0))*(INDEX(DataInput[],AV$4*3,MATCH(TEXT($B24,0),DataInput[#Headers],0)))^2*PI()/6))</f>
        <v/>
      </c>
      <c r="AW24" s="15">
        <f>IF(INDEX(MouseList[],MATCH(AW$2,MouseList[Mouse '#],0),MATCH(MouseList[[#Headers],[Exclude?]],MouseList[#Headers],0))=TRUE,"",IF(INDEX(DataInput[],AW$2*3-1,MATCH(TEXT($B24,0),DataInput[#Headers],0))="","",INDEX(DataInput[],AW$4*3-1,MATCH(TEXT($B24,0),DataInput[#Headers],0))*(INDEX(DataInput[],AW$4*3,MATCH(TEXT($B24,0),DataInput[#Headers],0)))^2*PI()/6))</f>
        <v>60.948136837943821</v>
      </c>
      <c r="AX24" s="15" t="str">
        <f>IF(INDEX(MouseList[],MATCH(AX$2,MouseList[Mouse '#],0),MATCH(MouseList[[#Headers],[Exclude?]],MouseList[#Headers],0))=TRUE,"",IF(INDEX(DataInput[],AX$2*3-1,MATCH(TEXT($B24,0),DataInput[#Headers],0))="","",INDEX(DataInput[],AX$4*3-1,MATCH(TEXT($B24,0),DataInput[#Headers],0))*(INDEX(DataInput[],AX$4*3,MATCH(TEXT($B24,0),DataInput[#Headers],0)))^2*PI()/6))</f>
        <v/>
      </c>
      <c r="AY24" s="15" t="str">
        <f>IF(INDEX(MouseList[],MATCH(AY$2,MouseList[Mouse '#],0),MATCH(MouseList[[#Headers],[Exclude?]],MouseList[#Headers],0))=TRUE,"",IF(INDEX(DataInput[],AY$2*3-1,MATCH(TEXT($B24,0),DataInput[#Headers],0))="","",INDEX(DataInput[],AY$4*3-1,MATCH(TEXT($B24,0),DataInput[#Headers],0))*(INDEX(DataInput[],AY$4*3,MATCH(TEXT($B24,0),DataInput[#Headers],0)))^2*PI()/6))</f>
        <v/>
      </c>
      <c r="AZ24" s="15" t="str">
        <f>IF(INDEX(MouseList[],MATCH(AZ$2,MouseList[Mouse '#],0),MATCH(MouseList[[#Headers],[Exclude?]],MouseList[#Headers],0))=TRUE,"",IF(INDEX(DataInput[],AZ$2*3-1,MATCH(TEXT($B24,0),DataInput[#Headers],0))="","",INDEX(DataInput[],AZ$4*3-1,MATCH(TEXT($B24,0),DataInput[#Headers],0))*(INDEX(DataInput[],AZ$4*3,MATCH(TEXT($B24,0),DataInput[#Headers],0)))^2*PI()/6))</f>
        <v/>
      </c>
      <c r="BA24" s="15" t="str">
        <f>IF(INDEX(MouseList[],MATCH(BA$2,MouseList[Mouse '#],0),MATCH(MouseList[[#Headers],[Exclude?]],MouseList[#Headers],0))=TRUE,"",IF(INDEX(DataInput[],BA$2*3-1,MATCH(TEXT($B24,0),DataInput[#Headers],0))="","",INDEX(DataInput[],BA$4*3-1,MATCH(TEXT($B24,0),DataInput[#Headers],0))*(INDEX(DataInput[],BA$4*3,MATCH(TEXT($B24,0),DataInput[#Headers],0)))^2*PI()/6))</f>
        <v/>
      </c>
      <c r="BB24" s="15">
        <f>IF(INDEX(MouseList[],MATCH(BB$2,MouseList[Mouse '#],0),MATCH(MouseList[[#Headers],[Exclude?]],MouseList[#Headers],0))=TRUE,"",IF(INDEX(DataInput[],BB$2*3-1,MATCH(TEXT($B24,0),DataInput[#Headers],0))="","",INDEX(DataInput[],BB$4*3-1,MATCH(TEXT($B24,0),DataInput[#Headers],0))*(INDEX(DataInput[],BB$4*3,MATCH(TEXT($B24,0),DataInput[#Headers],0)))^2*PI()/6))</f>
        <v>43.069369174679821</v>
      </c>
      <c r="BC24" s="15" t="str">
        <f>IF(INDEX(MouseList[],MATCH(BC$2,MouseList[Mouse '#],0),MATCH(MouseList[[#Headers],[Exclude?]],MouseList[#Headers],0))=TRUE,"",IF(INDEX(DataInput[],BC$2*3-1,MATCH(TEXT($B24,0),DataInput[#Headers],0))="","",INDEX(DataInput[],BC$4*3-1,MATCH(TEXT($B24,0),DataInput[#Headers],0))*(INDEX(DataInput[],BC$4*3,MATCH(TEXT($B24,0),DataInput[#Headers],0)))^2*PI()/6))</f>
        <v/>
      </c>
      <c r="BD24" s="15" t="str">
        <f>IF(INDEX(MouseList[],MATCH(BD$2,MouseList[Mouse '#],0),MATCH(MouseList[[#Headers],[Exclude?]],MouseList[#Headers],0))=TRUE,"",IF(INDEX(DataInput[],BD$2*3-1,MATCH(TEXT($B24,0),DataInput[#Headers],0))="","",INDEX(DataInput[],BD$4*3-1,MATCH(TEXT($B24,0),DataInput[#Headers],0))*(INDEX(DataInput[],BD$4*3,MATCH(TEXT($B24,0),DataInput[#Headers],0)))^2*PI()/6))</f>
        <v/>
      </c>
      <c r="BE24" s="15">
        <f>IF(INDEX(MouseList[],MATCH(BE$2,MouseList[Mouse '#],0),MATCH(MouseList[[#Headers],[Exclude?]],MouseList[#Headers],0))=TRUE,"",IF(INDEX(DataInput[],BE$2*3-1,MATCH(TEXT($B24,0),DataInput[#Headers],0))="","",INDEX(DataInput[],BE$4*3-1,MATCH(TEXT($B24,0),DataInput[#Headers],0))*(INDEX(DataInput[],BE$4*3,MATCH(TEXT($B24,0),DataInput[#Headers],0)))^2*PI()/6))</f>
        <v>28.318948686779311</v>
      </c>
      <c r="BF24" s="15" t="str">
        <f>IF(INDEX(MouseList[],MATCH(BF$2,MouseList[Mouse '#],0),MATCH(MouseList[[#Headers],[Exclude?]],MouseList[#Headers],0))=TRUE,"",IF(INDEX(DataInput[],BF$2*3-1,MATCH(TEXT($B24,0),DataInput[#Headers],0))="","",INDEX(DataInput[],BF$4*3-1,MATCH(TEXT($B24,0),DataInput[#Headers],0))*(INDEX(DataInput[],BF$4*3,MATCH(TEXT($B24,0),DataInput[#Headers],0)))^2*PI()/6))</f>
        <v/>
      </c>
      <c r="BG24" s="15" t="str">
        <f>IF(INDEX(MouseList[],MATCH(BG$2,MouseList[Mouse '#],0),MATCH(MouseList[[#Headers],[Exclude?]],MouseList[#Headers],0))=TRUE,"",IF(INDEX(DataInput[],BG$2*3-1,MATCH(TEXT($B24,0),DataInput[#Headers],0))="","",INDEX(DataInput[],BG$4*3-1,MATCH(TEXT($B24,0),DataInput[#Headers],0))*(INDEX(DataInput[],BG$4*3,MATCH(TEXT($B24,0),DataInput[#Headers],0)))^2*PI()/6))</f>
        <v/>
      </c>
      <c r="BH24" s="15" t="str">
        <f>IF(INDEX(MouseList[],MATCH(BH$2,MouseList[Mouse '#],0),MATCH(MouseList[[#Headers],[Exclude?]],MouseList[#Headers],0))=TRUE,"",IF(INDEX(DataInput[],BH$2*3-1,MATCH(TEXT($B24,0),DataInput[#Headers],0))="","",INDEX(DataInput[],BH$4*3-1,MATCH(TEXT($B24,0),DataInput[#Headers],0))*(INDEX(DataInput[],BH$4*3,MATCH(TEXT($B24,0),DataInput[#Headers],0)))^2*PI()/6))</f>
        <v/>
      </c>
      <c r="BI24" s="15" t="str">
        <f>IF(INDEX(MouseList[],MATCH(BI$2,MouseList[Mouse '#],0),MATCH(MouseList[[#Headers],[Exclude?]],MouseList[#Headers],0))=TRUE,"",IF(INDEX(DataInput[],BI$2*3-1,MATCH(TEXT($B24,0),DataInput[#Headers],0))="","",INDEX(DataInput[],BI$4*3-1,MATCH(TEXT($B24,0),DataInput[#Headers],0))*(INDEX(DataInput[],BI$4*3,MATCH(TEXT($B24,0),DataInput[#Headers],0)))^2*PI()/6))</f>
        <v/>
      </c>
      <c r="BJ24" s="15" t="str">
        <f>IF(INDEX(MouseList[],MATCH(BJ$2,MouseList[Mouse '#],0),MATCH(MouseList[[#Headers],[Exclude?]],MouseList[#Headers],0))=TRUE,"",IF(INDEX(DataInput[],BJ$2*3-1,MATCH(TEXT($B24,0),DataInput[#Headers],0))="","",INDEX(DataInput[],BJ$4*3-1,MATCH(TEXT($B24,0),DataInput[#Headers],0))*(INDEX(DataInput[],BJ$4*3,MATCH(TEXT($B24,0),DataInput[#Headers],0)))^2*PI()/6))</f>
        <v/>
      </c>
      <c r="BK24" s="15" t="str">
        <f>IF(INDEX(MouseList[],MATCH(BK$2,MouseList[Mouse '#],0),MATCH(MouseList[[#Headers],[Exclude?]],MouseList[#Headers],0))=TRUE,"",IF(INDEX(DataInput[],BK$2*3-1,MATCH(TEXT($B24,0),DataInput[#Headers],0))="","",INDEX(DataInput[],BK$4*3-1,MATCH(TEXT($B24,0),DataInput[#Headers],0))*(INDEX(DataInput[],BK$4*3,MATCH(TEXT($B24,0),DataInput[#Headers],0)))^2*PI()/6))</f>
        <v/>
      </c>
      <c r="BL24" s="15" t="e">
        <f>IF(INDEX(MouseList[],MATCH(BL$2,MouseList[Mouse '#],0),MATCH(MouseList[[#Headers],[Exclude?]],MouseList[#Headers],0))=TRUE,"",IF(INDEX(DataInput[],BL$2*3-1,MATCH(TEXT($B24,0),DataInput[#Headers],0))="","",INDEX(DataInput[],BL$4*3-1,MATCH(TEXT($B24,0),DataInput[#Headers],0))*(INDEX(DataInput[],BL$4*3,MATCH(TEXT($B24,0),DataInput[#Headers],0)))^2*PI()/6))</f>
        <v>#N/A</v>
      </c>
      <c r="BM24" s="15" t="e">
        <f>IF(INDEX(MouseList[],MATCH(BM$2,MouseList[Mouse '#],0),MATCH(MouseList[[#Headers],[Exclude?]],MouseList[#Headers],0))=TRUE,"",IF(INDEX(DataInput[],BM$2*3-1,MATCH(TEXT($B24,0),DataInput[#Headers],0))="","",INDEX(DataInput[],BM$4*3-1,MATCH(TEXT($B24,0),DataInput[#Headers],0))*(INDEX(DataInput[],BM$4*3,MATCH(TEXT($B24,0),DataInput[#Headers],0)))^2*PI()/6))</f>
        <v>#N/A</v>
      </c>
      <c r="BN24" s="15" t="e">
        <f>IF(INDEX(MouseList[],MATCH(BN$2,MouseList[Mouse '#],0),MATCH(MouseList[[#Headers],[Exclude?]],MouseList[#Headers],0))=TRUE,"",IF(INDEX(DataInput[],BN$2*3-1,MATCH(TEXT($B24,0),DataInput[#Headers],0))="","",INDEX(DataInput[],BN$4*3-1,MATCH(TEXT($B24,0),DataInput[#Headers],0))*(INDEX(DataInput[],BN$4*3,MATCH(TEXT($B24,0),DataInput[#Headers],0)))^2*PI()/6))</f>
        <v>#N/A</v>
      </c>
      <c r="BO24" s="15" t="e">
        <f>IF(INDEX(MouseList[],MATCH(BO$2,MouseList[Mouse '#],0),MATCH(MouseList[[#Headers],[Exclude?]],MouseList[#Headers],0))=TRUE,"",IF(INDEX(DataInput[],BO$2*3-1,MATCH(TEXT($B24,0),DataInput[#Headers],0))="","",INDEX(DataInput[],BO$4*3-1,MATCH(TEXT($B24,0),DataInput[#Headers],0))*(INDEX(DataInput[],BO$4*3,MATCH(TEXT($B24,0),DataInput[#Headers],0)))^2*PI()/6))</f>
        <v>#N/A</v>
      </c>
      <c r="BP24" s="15" t="e">
        <f>IF(INDEX(MouseList[],MATCH(BP$2,MouseList[Mouse '#],0),MATCH(MouseList[[#Headers],[Exclude?]],MouseList[#Headers],0))=TRUE,"",IF(INDEX(DataInput[],BP$2*3-1,MATCH(TEXT($B24,0),DataInput[#Headers],0))="","",INDEX(DataInput[],BP$4*3-1,MATCH(TEXT($B24,0),DataInput[#Headers],0))*(INDEX(DataInput[],BP$4*3,MATCH(TEXT($B24,0),DataInput[#Headers],0)))^2*PI()/6))</f>
        <v>#N/A</v>
      </c>
      <c r="BQ24" s="15" t="e">
        <f>IF(INDEX(MouseList[],MATCH(BQ$2,MouseList[Mouse '#],0),MATCH(MouseList[[#Headers],[Exclude?]],MouseList[#Headers],0))=TRUE,"",IF(INDEX(DataInput[],BQ$2*3-1,MATCH(TEXT($B24,0),DataInput[#Headers],0))="","",INDEX(DataInput[],BQ$4*3-1,MATCH(TEXT($B24,0),DataInput[#Headers],0))*(INDEX(DataInput[],BQ$4*3,MATCH(TEXT($B24,0),DataInput[#Headers],0)))^2*PI()/6))</f>
        <v>#N/A</v>
      </c>
      <c r="BR24" s="15" t="e">
        <f>IF(INDEX(MouseList[],MATCH(BR$2,MouseList[Mouse '#],0),MATCH(MouseList[[#Headers],[Exclude?]],MouseList[#Headers],0))=TRUE,"",IF(INDEX(DataInput[],BR$2*3-1,MATCH(TEXT($B24,0),DataInput[#Headers],0))="","",INDEX(DataInput[],BR$4*3-1,MATCH(TEXT($B24,0),DataInput[#Headers],0))*(INDEX(DataInput[],BR$4*3,MATCH(TEXT($B24,0),DataInput[#Headers],0)))^2*PI()/6))</f>
        <v>#N/A</v>
      </c>
      <c r="BS24" s="15" t="e">
        <f>IF(INDEX(MouseList[],MATCH(BS$2,MouseList[Mouse '#],0),MATCH(MouseList[[#Headers],[Exclude?]],MouseList[#Headers],0))=TRUE,"",IF(INDEX(DataInput[],BS$2*3-1,MATCH(TEXT($B24,0),DataInput[#Headers],0))="","",INDEX(DataInput[],BS$4*3-1,MATCH(TEXT($B24,0),DataInput[#Headers],0))*(INDEX(DataInput[],BS$4*3,MATCH(TEXT($B24,0),DataInput[#Headers],0)))^2*PI()/6))</f>
        <v>#N/A</v>
      </c>
      <c r="BT24" s="15" t="e">
        <f>IF(INDEX(MouseList[],MATCH(BT$2,MouseList[Mouse '#],0),MATCH(MouseList[[#Headers],[Exclude?]],MouseList[#Headers],0))=TRUE,"",IF(INDEX(DataInput[],BT$2*3-1,MATCH(TEXT($B24,0),DataInput[#Headers],0))="","",INDEX(DataInput[],BT$4*3-1,MATCH(TEXT($B24,0),DataInput[#Headers],0))*(INDEX(DataInput[],BT$4*3,MATCH(TEXT($B24,0),DataInput[#Headers],0)))^2*PI()/6))</f>
        <v>#N/A</v>
      </c>
      <c r="BU24" s="15" t="e">
        <f>IF(INDEX(MouseList[],MATCH(BU$2,MouseList[Mouse '#],0),MATCH(MouseList[[#Headers],[Exclude?]],MouseList[#Headers],0))=TRUE,"",IF(INDEX(DataInput[],BU$2*3-1,MATCH(TEXT($B24,0),DataInput[#Headers],0))="","",INDEX(DataInput[],BU$4*3-1,MATCH(TEXT($B24,0),DataInput[#Headers],0))*(INDEX(DataInput[],BU$4*3,MATCH(TEXT($B24,0),DataInput[#Headers],0)))^2*PI()/6))</f>
        <v>#N/A</v>
      </c>
      <c r="BV24" s="15" t="e">
        <f>IF(INDEX(MouseList[],MATCH(BV$2,MouseList[Mouse '#],0),MATCH(MouseList[[#Headers],[Exclude?]],MouseList[#Headers],0))=TRUE,"",IF(INDEX(DataInput[],BV$2*3-1,MATCH(TEXT($B24,0),DataInput[#Headers],0))="","",INDEX(DataInput[],BV$4*3-1,MATCH(TEXT($B24,0),DataInput[#Headers],0))*(INDEX(DataInput[],BV$4*3,MATCH(TEXT($B24,0),DataInput[#Headers],0)))^2*PI()/6))</f>
        <v>#N/A</v>
      </c>
      <c r="BW24" s="15" t="e">
        <f>IF(INDEX(MouseList[],MATCH(BW$2,MouseList[Mouse '#],0),MATCH(MouseList[[#Headers],[Exclude?]],MouseList[#Headers],0))=TRUE,"",IF(INDEX(DataInput[],BW$2*3-1,MATCH(TEXT($B24,0),DataInput[#Headers],0))="","",INDEX(DataInput[],BW$4*3-1,MATCH(TEXT($B24,0),DataInput[#Headers],0))*(INDEX(DataInput[],BW$4*3,MATCH(TEXT($B24,0),DataInput[#Headers],0)))^2*PI()/6))</f>
        <v>#N/A</v>
      </c>
      <c r="BX24" s="15" t="e">
        <f>IF(INDEX(MouseList[],MATCH(BX$2,MouseList[Mouse '#],0),MATCH(MouseList[[#Headers],[Exclude?]],MouseList[#Headers],0))=TRUE,"",IF(INDEX(DataInput[],BX$2*3-1,MATCH(TEXT($B24,0),DataInput[#Headers],0))="","",INDEX(DataInput[],BX$4*3-1,MATCH(TEXT($B24,0),DataInput[#Headers],0))*(INDEX(DataInput[],BX$4*3,MATCH(TEXT($B24,0),DataInput[#Headers],0)))^2*PI()/6))</f>
        <v>#N/A</v>
      </c>
      <c r="BY24" s="15" t="e">
        <f>IF(INDEX(MouseList[],MATCH(BY$2,MouseList[Mouse '#],0),MATCH(MouseList[[#Headers],[Exclude?]],MouseList[#Headers],0))=TRUE,"",IF(INDEX(DataInput[],BY$2*3-1,MATCH(TEXT($B24,0),DataInput[#Headers],0))="","",INDEX(DataInput[],BY$4*3-1,MATCH(TEXT($B24,0),DataInput[#Headers],0))*(INDEX(DataInput[],BY$4*3,MATCH(TEXT($B24,0),DataInput[#Headers],0)))^2*PI()/6))</f>
        <v>#N/A</v>
      </c>
      <c r="BZ24" s="15" t="e">
        <f>IF(INDEX(MouseList[],MATCH(BZ$2,MouseList[Mouse '#],0),MATCH(MouseList[[#Headers],[Exclude?]],MouseList[#Headers],0))=TRUE,"",IF(INDEX(DataInput[],BZ$2*3-1,MATCH(TEXT($B24,0),DataInput[#Headers],0))="","",INDEX(DataInput[],BZ$4*3-1,MATCH(TEXT($B24,0),DataInput[#Headers],0))*(INDEX(DataInput[],BZ$4*3,MATCH(TEXT($B24,0),DataInput[#Headers],0)))^2*PI()/6))</f>
        <v>#N/A</v>
      </c>
      <c r="CA24" s="15" t="e">
        <f>IF(INDEX(MouseList[],MATCH(CA$2,MouseList[Mouse '#],0),MATCH(MouseList[[#Headers],[Exclude?]],MouseList[#Headers],0))=TRUE,"",IF(INDEX(DataInput[],CA$2*3-1,MATCH(TEXT($B24,0),DataInput[#Headers],0))="","",INDEX(DataInput[],CA$4*3-1,MATCH(TEXT($B24,0),DataInput[#Headers],0))*(INDEX(DataInput[],CA$4*3,MATCH(TEXT($B24,0),DataInput[#Headers],0)))^2*PI()/6))</f>
        <v>#N/A</v>
      </c>
      <c r="CB24" s="15" t="e">
        <f>IF(INDEX(MouseList[],MATCH(CB$2,MouseList[Mouse '#],0),MATCH(MouseList[[#Headers],[Exclude?]],MouseList[#Headers],0))=TRUE,"",IF(INDEX(DataInput[],CB$2*3-1,MATCH(TEXT($B24,0),DataInput[#Headers],0))="","",INDEX(DataInput[],CB$4*3-1,MATCH(TEXT($B24,0),DataInput[#Headers],0))*(INDEX(DataInput[],CB$4*3,MATCH(TEXT($B24,0),DataInput[#Headers],0)))^2*PI()/6))</f>
        <v>#N/A</v>
      </c>
      <c r="CC24" s="15" t="e">
        <f>IF(INDEX(MouseList[],MATCH(CC$2,MouseList[Mouse '#],0),MATCH(MouseList[[#Headers],[Exclude?]],MouseList[#Headers],0))=TRUE,"",IF(INDEX(DataInput[],CC$2*3-1,MATCH(TEXT($B24,0),DataInput[#Headers],0))="","",INDEX(DataInput[],CC$4*3-1,MATCH(TEXT($B24,0),DataInput[#Headers],0))*(INDEX(DataInput[],CC$4*3,MATCH(TEXT($B24,0),DataInput[#Headers],0)))^2*PI()/6))</f>
        <v>#N/A</v>
      </c>
      <c r="CD24" s="15" t="e">
        <f>IF(INDEX(MouseList[],MATCH(CD$2,MouseList[Mouse '#],0),MATCH(MouseList[[#Headers],[Exclude?]],MouseList[#Headers],0))=TRUE,"",IF(INDEX(DataInput[],CD$2*3-1,MATCH(TEXT($B24,0),DataInput[#Headers],0))="","",INDEX(DataInput[],CD$4*3-1,MATCH(TEXT($B24,0),DataInput[#Headers],0))*(INDEX(DataInput[],CD$4*3,MATCH(TEXT($B24,0),DataInput[#Headers],0)))^2*PI()/6))</f>
        <v>#N/A</v>
      </c>
      <c r="CE24" s="15" t="e">
        <f>IF(INDEX(MouseList[],MATCH(CE$2,MouseList[Mouse '#],0),MATCH(MouseList[[#Headers],[Exclude?]],MouseList[#Headers],0))=TRUE,"",IF(INDEX(DataInput[],CE$2*3-1,MATCH(TEXT($B24,0),DataInput[#Headers],0))="","",INDEX(DataInput[],CE$4*3-1,MATCH(TEXT($B24,0),DataInput[#Headers],0))*(INDEX(DataInput[],CE$4*3,MATCH(TEXT($B24,0),DataInput[#Headers],0)))^2*PI()/6))</f>
        <v>#N/A</v>
      </c>
      <c r="CF24" s="15" t="e">
        <f>IF(INDEX(MouseList[],MATCH(CF$2,MouseList[Mouse '#],0),MATCH(MouseList[[#Headers],[Exclude?]],MouseList[#Headers],0))=TRUE,"",IF(INDEX(DataInput[],CF$2*3-1,MATCH(TEXT($B24,0),DataInput[#Headers],0))="","",INDEX(DataInput[],CF$4*3-1,MATCH(TEXT($B24,0),DataInput[#Headers],0))*(INDEX(DataInput[],CF$4*3,MATCH(TEXT($B24,0),DataInput[#Headers],0)))^2*PI()/6))</f>
        <v>#N/A</v>
      </c>
      <c r="CG24" s="15" t="e">
        <f>IF(INDEX(MouseList[],MATCH(CG$2,MouseList[Mouse '#],0),MATCH(MouseList[[#Headers],[Exclude?]],MouseList[#Headers],0))=TRUE,"",IF(INDEX(DataInput[],CG$2*3-1,MATCH(TEXT($B24,0),DataInput[#Headers],0))="","",INDEX(DataInput[],CG$4*3-1,MATCH(TEXT($B24,0),DataInput[#Headers],0))*(INDEX(DataInput[],CG$4*3,MATCH(TEXT($B24,0),DataInput[#Headers],0)))^2*PI()/6))</f>
        <v>#N/A</v>
      </c>
      <c r="CH24" s="15" t="e">
        <f>IF(INDEX(MouseList[],MATCH(CH$2,MouseList[Mouse '#],0),MATCH(MouseList[[#Headers],[Exclude?]],MouseList[#Headers],0))=TRUE,"",IF(INDEX(DataInput[],CH$2*3-1,MATCH(TEXT($B24,0),DataInput[#Headers],0))="","",INDEX(DataInput[],CH$4*3-1,MATCH(TEXT($B24,0),DataInput[#Headers],0))*(INDEX(DataInput[],CH$4*3,MATCH(TEXT($B24,0),DataInput[#Headers],0)))^2*PI()/6))</f>
        <v>#N/A</v>
      </c>
      <c r="CI24" s="15" t="e">
        <f>IF(INDEX(MouseList[],MATCH(CI$2,MouseList[Mouse '#],0),MATCH(MouseList[[#Headers],[Exclude?]],MouseList[#Headers],0))=TRUE,"",IF(INDEX(DataInput[],CI$2*3-1,MATCH(TEXT($B24,0),DataInput[#Headers],0))="","",INDEX(DataInput[],CI$4*3-1,MATCH(TEXT($B24,0),DataInput[#Headers],0))*(INDEX(DataInput[],CI$4*3,MATCH(TEXT($B24,0),DataInput[#Headers],0)))^2*PI()/6))</f>
        <v>#N/A</v>
      </c>
      <c r="CJ24" s="15" t="e">
        <f>IF(INDEX(MouseList[],MATCH(CJ$2,MouseList[Mouse '#],0),MATCH(MouseList[[#Headers],[Exclude?]],MouseList[#Headers],0))=TRUE,"",IF(INDEX(DataInput[],CJ$2*3-1,MATCH(TEXT($B24,0),DataInput[#Headers],0))="","",INDEX(DataInput[],CJ$4*3-1,MATCH(TEXT($B24,0),DataInput[#Headers],0))*(INDEX(DataInput[],CJ$4*3,MATCH(TEXT($B24,0),DataInput[#Headers],0)))^2*PI()/6))</f>
        <v>#N/A</v>
      </c>
      <c r="CK24" s="15" t="e">
        <f>IF(INDEX(MouseList[],MATCH(CK$2,MouseList[Mouse '#],0),MATCH(MouseList[[#Headers],[Exclude?]],MouseList[#Headers],0))=TRUE,"",IF(INDEX(DataInput[],CK$2*3-1,MATCH(TEXT($B24,0),DataInput[#Headers],0))="","",INDEX(DataInput[],CK$4*3-1,MATCH(TEXT($B24,0),DataInput[#Headers],0))*(INDEX(DataInput[],CK$4*3,MATCH(TEXT($B24,0),DataInput[#Headers],0)))^2*PI()/6))</f>
        <v>#N/A</v>
      </c>
      <c r="CL24" s="15" t="e">
        <f>IF(INDEX(MouseList[],MATCH(CL$2,MouseList[Mouse '#],0),MATCH(MouseList[[#Headers],[Exclude?]],MouseList[#Headers],0))=TRUE,"",IF(INDEX(DataInput[],CL$2*3-1,MATCH(TEXT($B24,0),DataInput[#Headers],0))="","",INDEX(DataInput[],CL$4*3-1,MATCH(TEXT($B24,0),DataInput[#Headers],0))*(INDEX(DataInput[],CL$4*3,MATCH(TEXT($B24,0),DataInput[#Headers],0)))^2*PI()/6))</f>
        <v>#N/A</v>
      </c>
      <c r="CM24" s="15" t="e">
        <f>IF(INDEX(MouseList[],MATCH(CM$2,MouseList[Mouse '#],0),MATCH(MouseList[[#Headers],[Exclude?]],MouseList[#Headers],0))=TRUE,"",IF(INDEX(DataInput[],CM$2*3-1,MATCH(TEXT($B24,0),DataInput[#Headers],0))="","",INDEX(DataInput[],CM$4*3-1,MATCH(TEXT($B24,0),DataInput[#Headers],0))*(INDEX(DataInput[],CM$4*3,MATCH(TEXT($B24,0),DataInput[#Headers],0)))^2*PI()/6))</f>
        <v>#N/A</v>
      </c>
      <c r="CN24" s="15" t="e">
        <f>IF(INDEX(MouseList[],MATCH(CN$2,MouseList[Mouse '#],0),MATCH(MouseList[[#Headers],[Exclude?]],MouseList[#Headers],0))=TRUE,"",IF(INDEX(DataInput[],CN$2*3-1,MATCH(TEXT($B24,0),DataInput[#Headers],0))="","",INDEX(DataInput[],CN$4*3-1,MATCH(TEXT($B24,0),DataInput[#Headers],0))*(INDEX(DataInput[],CN$4*3,MATCH(TEXT($B24,0),DataInput[#Headers],0)))^2*PI()/6))</f>
        <v>#N/A</v>
      </c>
      <c r="CO24" s="15" t="e">
        <f>IF(INDEX(MouseList[],MATCH(CO$2,MouseList[Mouse '#],0),MATCH(MouseList[[#Headers],[Exclude?]],MouseList[#Headers],0))=TRUE,"",IF(INDEX(DataInput[],CO$2*3-1,MATCH(TEXT($B24,0),DataInput[#Headers],0))="","",INDEX(DataInput[],CO$4*3-1,MATCH(TEXT($B24,0),DataInput[#Headers],0))*(INDEX(DataInput[],CO$4*3,MATCH(TEXT($B24,0),DataInput[#Headers],0)))^2*PI()/6))</f>
        <v>#N/A</v>
      </c>
      <c r="CP24" s="15" t="e">
        <f>IF(INDEX(MouseList[],MATCH(CP$2,MouseList[Mouse '#],0),MATCH(MouseList[[#Headers],[Exclude?]],MouseList[#Headers],0))=TRUE,"",IF(INDEX(DataInput[],CP$2*3-1,MATCH(TEXT($B24,0),DataInput[#Headers],0))="","",INDEX(DataInput[],CP$4*3-1,MATCH(TEXT($B24,0),DataInput[#Headers],0))*(INDEX(DataInput[],CP$4*3,MATCH(TEXT($B24,0),DataInput[#Headers],0)))^2*PI()/6))</f>
        <v>#N/A</v>
      </c>
      <c r="CQ24" s="15" t="e">
        <f>IF(INDEX(MouseList[],MATCH(CQ$2,MouseList[Mouse '#],0),MATCH(MouseList[[#Headers],[Exclude?]],MouseList[#Headers],0))=TRUE,"",IF(INDEX(DataInput[],CQ$2*3-1,MATCH(TEXT($B24,0),DataInput[#Headers],0))="","",INDEX(DataInput[],CQ$4*3-1,MATCH(TEXT($B24,0),DataInput[#Headers],0))*(INDEX(DataInput[],CQ$4*3,MATCH(TEXT($B24,0),DataInput[#Headers],0)))^2*PI()/6))</f>
        <v>#N/A</v>
      </c>
      <c r="CR24" s="15" t="e">
        <f>IF(INDEX(MouseList[],MATCH(CR$2,MouseList[Mouse '#],0),MATCH(MouseList[[#Headers],[Exclude?]],MouseList[#Headers],0))=TRUE,"",IF(INDEX(DataInput[],CR$2*3-1,MATCH(TEXT($B24,0),DataInput[#Headers],0))="","",INDEX(DataInput[],CR$4*3-1,MATCH(TEXT($B24,0),DataInput[#Headers],0))*(INDEX(DataInput[],CR$4*3,MATCH(TEXT($B24,0),DataInput[#Headers],0)))^2*PI()/6))</f>
        <v>#N/A</v>
      </c>
      <c r="CS24" s="15" t="e">
        <f>IF(INDEX(MouseList[],MATCH(CS$2,MouseList[Mouse '#],0),MATCH(MouseList[[#Headers],[Exclude?]],MouseList[#Headers],0))=TRUE,"",IF(INDEX(DataInput[],CS$2*3-1,MATCH(TEXT($B24,0),DataInput[#Headers],0))="","",INDEX(DataInput[],CS$4*3-1,MATCH(TEXT($B24,0),DataInput[#Headers],0))*(INDEX(DataInput[],CS$4*3,MATCH(TEXT($B24,0),DataInput[#Headers],0)))^2*PI()/6))</f>
        <v>#N/A</v>
      </c>
      <c r="CT24" s="15" t="e">
        <f>IF(INDEX(MouseList[],MATCH(CT$2,MouseList[Mouse '#],0),MATCH(MouseList[[#Headers],[Exclude?]],MouseList[#Headers],0))=TRUE,"",IF(INDEX(DataInput[],CT$2*3-1,MATCH(TEXT($B24,0),DataInput[#Headers],0))="","",INDEX(DataInput[],CT$4*3-1,MATCH(TEXT($B24,0),DataInput[#Headers],0))*(INDEX(DataInput[],CT$4*3,MATCH(TEXT($B24,0),DataInput[#Headers],0)))^2*PI()/6))</f>
        <v>#N/A</v>
      </c>
      <c r="CU24" s="15" t="e">
        <f>IF(INDEX(MouseList[],MATCH(CU$2,MouseList[Mouse '#],0),MATCH(MouseList[[#Headers],[Exclude?]],MouseList[#Headers],0))=TRUE,"",IF(INDEX(DataInput[],CU$2*3-1,MATCH(TEXT($B24,0),DataInput[#Headers],0))="","",INDEX(DataInput[],CU$4*3-1,MATCH(TEXT($B24,0),DataInput[#Headers],0))*(INDEX(DataInput[],CU$4*3,MATCH(TEXT($B24,0),DataInput[#Headers],0)))^2*PI()/6))</f>
        <v>#N/A</v>
      </c>
      <c r="CV24" s="15" t="e">
        <f>IF(INDEX(MouseList[],MATCH(CV$2,MouseList[Mouse '#],0),MATCH(MouseList[[#Headers],[Exclude?]],MouseList[#Headers],0))=TRUE,"",IF(INDEX(DataInput[],CV$2*3-1,MATCH(TEXT($B24,0),DataInput[#Headers],0))="","",INDEX(DataInput[],CV$4*3-1,MATCH(TEXT($B24,0),DataInput[#Headers],0))*(INDEX(DataInput[],CV$4*3,MATCH(TEXT($B24,0),DataInput[#Headers],0)))^2*PI()/6))</f>
        <v>#N/A</v>
      </c>
      <c r="CW24" s="15" t="e">
        <f>IF(INDEX(MouseList[],MATCH(CW$2,MouseList[Mouse '#],0),MATCH(MouseList[[#Headers],[Exclude?]],MouseList[#Headers],0))=TRUE,"",IF(INDEX(DataInput[],CW$2*3-1,MATCH(TEXT($B24,0),DataInput[#Headers],0))="","",INDEX(DataInput[],CW$4*3-1,MATCH(TEXT($B24,0),DataInput[#Headers],0))*(INDEX(DataInput[],CW$4*3,MATCH(TEXT($B24,0),DataInput[#Headers],0)))^2*PI()/6))</f>
        <v>#N/A</v>
      </c>
      <c r="CX24" s="15" t="e">
        <f>IF(INDEX(MouseList[],MATCH(CX$2,MouseList[Mouse '#],0),MATCH(MouseList[[#Headers],[Exclude?]],MouseList[#Headers],0))=TRUE,"",IF(INDEX(DataInput[],CX$2*3-1,MATCH(TEXT($B24,0),DataInput[#Headers],0))="","",INDEX(DataInput[],CX$4*3-1,MATCH(TEXT($B24,0),DataInput[#Headers],0))*(INDEX(DataInput[],CX$4*3,MATCH(TEXT($B24,0),DataInput[#Headers],0)))^2*PI()/6))</f>
        <v>#N/A</v>
      </c>
      <c r="CY24" s="15" t="e">
        <f>IF(INDEX(MouseList[],MATCH(CY$2,MouseList[Mouse '#],0),MATCH(MouseList[[#Headers],[Exclude?]],MouseList[#Headers],0))=TRUE,"",IF(INDEX(DataInput[],CY$2*3-1,MATCH(TEXT($B24,0),DataInput[#Headers],0))="","",INDEX(DataInput[],CY$4*3-1,MATCH(TEXT($B24,0),DataInput[#Headers],0))*(INDEX(DataInput[],CY$4*3,MATCH(TEXT($B24,0),DataInput[#Headers],0)))^2*PI()/6))</f>
        <v>#N/A</v>
      </c>
      <c r="CZ24" s="15" t="e">
        <f>IF(INDEX(MouseList[],MATCH(CZ$2,MouseList[Mouse '#],0),MATCH(MouseList[[#Headers],[Exclude?]],MouseList[#Headers],0))=TRUE,"",IF(INDEX(DataInput[],CZ$2*3-1,MATCH(TEXT($B24,0),DataInput[#Headers],0))="","",INDEX(DataInput[],CZ$4*3-1,MATCH(TEXT($B24,0),DataInput[#Headers],0))*(INDEX(DataInput[],CZ$4*3,MATCH(TEXT($B24,0),DataInput[#Headers],0)))^2*PI()/6))</f>
        <v>#N/A</v>
      </c>
      <c r="DA24" s="15" t="e">
        <f>IF(INDEX(MouseList[],MATCH(DA$2,MouseList[Mouse '#],0),MATCH(MouseList[[#Headers],[Exclude?]],MouseList[#Headers],0))=TRUE,"",IF(INDEX(DataInput[],DA$2*3-1,MATCH(TEXT($B24,0),DataInput[#Headers],0))="","",INDEX(DataInput[],DA$4*3-1,MATCH(TEXT($B24,0),DataInput[#Headers],0))*(INDEX(DataInput[],DA$4*3,MATCH(TEXT($B24,0),DataInput[#Headers],0)))^2*PI()/6))</f>
        <v>#N/A</v>
      </c>
      <c r="DB24" s="15" t="e">
        <f>IF(INDEX(MouseList[],MATCH(DB$2,MouseList[Mouse '#],0),MATCH(MouseList[[#Headers],[Exclude?]],MouseList[#Headers],0))=TRUE,"",IF(INDEX(DataInput[],DB$2*3-1,MATCH(TEXT($B24,0),DataInput[#Headers],0))="","",INDEX(DataInput[],DB$4*3-1,MATCH(TEXT($B24,0),DataInput[#Headers],0))*(INDEX(DataInput[],DB$4*3,MATCH(TEXT($B24,0),DataInput[#Headers],0)))^2*PI()/6))</f>
        <v>#N/A</v>
      </c>
      <c r="DC24" s="15" t="e">
        <f>IF(INDEX(MouseList[],MATCH(DC$2,MouseList[Mouse '#],0),MATCH(MouseList[[#Headers],[Exclude?]],MouseList[#Headers],0))=TRUE,"",IF(INDEX(DataInput[],DC$2*3-1,MATCH(TEXT($B24,0),DataInput[#Headers],0))="","",INDEX(DataInput[],DC$4*3-1,MATCH(TEXT($B24,0),DataInput[#Headers],0))*(INDEX(DataInput[],DC$4*3,MATCH(TEXT($B24,0),DataInput[#Headers],0)))^2*PI()/6))</f>
        <v>#N/A</v>
      </c>
      <c r="DD24" s="15" t="e">
        <f>IF(INDEX(MouseList[],MATCH(DD$2,MouseList[Mouse '#],0),MATCH(MouseList[[#Headers],[Exclude?]],MouseList[#Headers],0))=TRUE,"",IF(INDEX(DataInput[],DD$2*3-1,MATCH(TEXT($B24,0),DataInput[#Headers],0))="","",INDEX(DataInput[],DD$4*3-1,MATCH(TEXT($B24,0),DataInput[#Headers],0))*(INDEX(DataInput[],DD$4*3,MATCH(TEXT($B24,0),DataInput[#Headers],0)))^2*PI()/6))</f>
        <v>#N/A</v>
      </c>
      <c r="DE24" s="15" t="e">
        <f>IF(INDEX(MouseList[],MATCH(DE$2,MouseList[Mouse '#],0),MATCH(MouseList[[#Headers],[Exclude?]],MouseList[#Headers],0))=TRUE,"",IF(INDEX(DataInput[],DE$2*3-1,MATCH(TEXT($B24,0),DataInput[#Headers],0))="","",INDEX(DataInput[],DE$4*3-1,MATCH(TEXT($B24,0),DataInput[#Headers],0))*(INDEX(DataInput[],DE$4*3,MATCH(TEXT($B24,0),DataInput[#Headers],0)))^2*PI()/6))</f>
        <v>#N/A</v>
      </c>
      <c r="DF24" s="15" t="e">
        <f>IF(INDEX(MouseList[],MATCH(DF$2,MouseList[Mouse '#],0),MATCH(MouseList[[#Headers],[Exclude?]],MouseList[#Headers],0))=TRUE,"",IF(INDEX(DataInput[],DF$2*3-1,MATCH(TEXT($B24,0),DataInput[#Headers],0))="","",INDEX(DataInput[],DF$4*3-1,MATCH(TEXT($B24,0),DataInput[#Headers],0))*(INDEX(DataInput[],DF$4*3,MATCH(TEXT($B24,0),DataInput[#Headers],0)))^2*PI()/6))</f>
        <v>#N/A</v>
      </c>
      <c r="DG24" s="15" t="e">
        <f>IF(INDEX(MouseList[],MATCH(DG$2,MouseList[Mouse '#],0),MATCH(MouseList[[#Headers],[Exclude?]],MouseList[#Headers],0))=TRUE,"",IF(INDEX(DataInput[],DG$2*3-1,MATCH(TEXT($B24,0),DataInput[#Headers],0))="","",INDEX(DataInput[],DG$4*3-1,MATCH(TEXT($B24,0),DataInput[#Headers],0))*(INDEX(DataInput[],DG$4*3,MATCH(TEXT($B24,0),DataInput[#Headers],0)))^2*PI()/6))</f>
        <v>#N/A</v>
      </c>
      <c r="DH24" s="15" t="e">
        <f>IF(INDEX(MouseList[],MATCH(DH$2,MouseList[Mouse '#],0),MATCH(MouseList[[#Headers],[Exclude?]],MouseList[#Headers],0))=TRUE,"",IF(INDEX(DataInput[],DH$2*3-1,MATCH(TEXT($B24,0),DataInput[#Headers],0))="","",INDEX(DataInput[],DH$4*3-1,MATCH(TEXT($B24,0),DataInput[#Headers],0))*(INDEX(DataInput[],DH$4*3,MATCH(TEXT($B24,0),DataInput[#Headers],0)))^2*PI()/6))</f>
        <v>#N/A</v>
      </c>
      <c r="DI24" s="15" t="e">
        <f>IF(INDEX(MouseList[],MATCH(DI$2,MouseList[Mouse '#],0),MATCH(MouseList[[#Headers],[Exclude?]],MouseList[#Headers],0))=TRUE,"",IF(INDEX(DataInput[],DI$2*3-1,MATCH(TEXT($B24,0),DataInput[#Headers],0))="","",INDEX(DataInput[],DI$4*3-1,MATCH(TEXT($B24,0),DataInput[#Headers],0))*(INDEX(DataInput[],DI$4*3,MATCH(TEXT($B24,0),DataInput[#Headers],0)))^2*PI()/6))</f>
        <v>#N/A</v>
      </c>
      <c r="DJ24" s="15" t="e">
        <f>IF(INDEX(MouseList[],MATCH(DJ$2,MouseList[Mouse '#],0),MATCH(MouseList[[#Headers],[Exclude?]],MouseList[#Headers],0))=TRUE,"",IF(INDEX(DataInput[],DJ$2*3-1,MATCH(TEXT($B24,0),DataInput[#Headers],0))="","",INDEX(DataInput[],DJ$4*3-1,MATCH(TEXT($B24,0),DataInput[#Headers],0))*(INDEX(DataInput[],DJ$4*3,MATCH(TEXT($B24,0),DataInput[#Headers],0)))^2*PI()/6))</f>
        <v>#N/A</v>
      </c>
      <c r="DK24" s="15" t="e">
        <f>IF(INDEX(MouseList[],MATCH(DK$2,MouseList[Mouse '#],0),MATCH(MouseList[[#Headers],[Exclude?]],MouseList[#Headers],0))=TRUE,"",IF(INDEX(DataInput[],DK$2*3-1,MATCH(TEXT($B24,0),DataInput[#Headers],0))="","",INDEX(DataInput[],DK$4*3-1,MATCH(TEXT($B24,0),DataInput[#Headers],0))*(INDEX(DataInput[],DK$4*3,MATCH(TEXT($B24,0),DataInput[#Headers],0)))^2*PI()/6))</f>
        <v>#N/A</v>
      </c>
      <c r="DL24" s="15" t="e">
        <f>IF(INDEX(MouseList[],MATCH(DL$2,MouseList[Mouse '#],0),MATCH(MouseList[[#Headers],[Exclude?]],MouseList[#Headers],0))=TRUE,"",IF(INDEX(DataInput[],DL$2*3-1,MATCH(TEXT($B24,0),DataInput[#Headers],0))="","",INDEX(DataInput[],DL$4*3-1,MATCH(TEXT($B24,0),DataInput[#Headers],0))*(INDEX(DataInput[],DL$4*3,MATCH(TEXT($B24,0),DataInput[#Headers],0)))^2*PI()/6))</f>
        <v>#N/A</v>
      </c>
      <c r="DM24" s="15" t="e">
        <f>IF(INDEX(MouseList[],MATCH(DM$2,MouseList[Mouse '#],0),MATCH(MouseList[[#Headers],[Exclude?]],MouseList[#Headers],0))=TRUE,"",IF(INDEX(DataInput[],DM$2*3-1,MATCH(TEXT($B24,0),DataInput[#Headers],0))="","",INDEX(DataInput[],DM$4*3-1,MATCH(TEXT($B24,0),DataInput[#Headers],0))*(INDEX(DataInput[],DM$4*3,MATCH(TEXT($B24,0),DataInput[#Headers],0)))^2*PI()/6))</f>
        <v>#N/A</v>
      </c>
      <c r="DN24" s="15" t="e">
        <f>IF(INDEX(MouseList[],MATCH(DN$2,MouseList[Mouse '#],0),MATCH(MouseList[[#Headers],[Exclude?]],MouseList[#Headers],0))=TRUE,"",IF(INDEX(DataInput[],DN$2*3-1,MATCH(TEXT($B24,0),DataInput[#Headers],0))="","",INDEX(DataInput[],DN$4*3-1,MATCH(TEXT($B24,0),DataInput[#Headers],0))*(INDEX(DataInput[],DN$4*3,MATCH(TEXT($B24,0),DataInput[#Headers],0)))^2*PI()/6))</f>
        <v>#N/A</v>
      </c>
      <c r="DO24" s="15" t="e">
        <f>IF(INDEX(MouseList[],MATCH(DO$2,MouseList[Mouse '#],0),MATCH(MouseList[[#Headers],[Exclude?]],MouseList[#Headers],0))=TRUE,"",IF(INDEX(DataInput[],DO$2*3-1,MATCH(TEXT($B24,0),DataInput[#Headers],0))="","",INDEX(DataInput[],DO$4*3-1,MATCH(TEXT($B24,0),DataInput[#Headers],0))*(INDEX(DataInput[],DO$4*3,MATCH(TEXT($B24,0),DataInput[#Headers],0)))^2*PI()/6))</f>
        <v>#N/A</v>
      </c>
      <c r="DP24" s="15" t="e">
        <f>IF(INDEX(MouseList[],MATCH(DP$2,MouseList[Mouse '#],0),MATCH(MouseList[[#Headers],[Exclude?]],MouseList[#Headers],0))=TRUE,"",IF(INDEX(DataInput[],DP$2*3-1,MATCH(TEXT($B24,0),DataInput[#Headers],0))="","",INDEX(DataInput[],DP$4*3-1,MATCH(TEXT($B24,0),DataInput[#Headers],0))*(INDEX(DataInput[],DP$4*3,MATCH(TEXT($B24,0),DataInput[#Headers],0)))^2*PI()/6))</f>
        <v>#N/A</v>
      </c>
      <c r="DQ24" s="15" t="e">
        <f>IF(INDEX(MouseList[],MATCH(DQ$2,MouseList[Mouse '#],0),MATCH(MouseList[[#Headers],[Exclude?]],MouseList[#Headers],0))=TRUE,"",IF(INDEX(DataInput[],DQ$2*3-1,MATCH(TEXT($B24,0),DataInput[#Headers],0))="","",INDEX(DataInput[],DQ$4*3-1,MATCH(TEXT($B24,0),DataInput[#Headers],0))*(INDEX(DataInput[],DQ$4*3,MATCH(TEXT($B24,0),DataInput[#Headers],0)))^2*PI()/6))</f>
        <v>#N/A</v>
      </c>
      <c r="DR24" s="15" t="e">
        <f>IF(INDEX(MouseList[],MATCH(DR$2,MouseList[Mouse '#],0),MATCH(MouseList[[#Headers],[Exclude?]],MouseList[#Headers],0))=TRUE,"",IF(INDEX(DataInput[],DR$2*3-1,MATCH(TEXT($B24,0),DataInput[#Headers],0))="","",INDEX(DataInput[],DR$4*3-1,MATCH(TEXT($B24,0),DataInput[#Headers],0))*(INDEX(DataInput[],DR$4*3,MATCH(TEXT($B24,0),DataInput[#Headers],0)))^2*PI()/6))</f>
        <v>#N/A</v>
      </c>
      <c r="DS24" s="15" t="e">
        <f>IF(INDEX(MouseList[],MATCH(DS$2,MouseList[Mouse '#],0),MATCH(MouseList[[#Headers],[Exclude?]],MouseList[#Headers],0))=TRUE,"",IF(INDEX(DataInput[],DS$2*3-1,MATCH(TEXT($B24,0),DataInput[#Headers],0))="","",INDEX(DataInput[],DS$4*3-1,MATCH(TEXT($B24,0),DataInput[#Headers],0))*(INDEX(DataInput[],DS$4*3,MATCH(TEXT($B24,0),DataInput[#Headers],0)))^2*PI()/6))</f>
        <v>#N/A</v>
      </c>
      <c r="DU24" s="14">
        <v>20</v>
      </c>
      <c r="DV24" s="14" t="str">
        <f>IFERROR(INDEX(MouseList[],MATCH(TV_after_Tx[[#This Row],[Sort '#]],MouseList[Sort '#],0),MATCH(TV_after_Tx[[#Headers],[Group]],MouseList[#Headers],0)),"")</f>
        <v/>
      </c>
      <c r="DW24" s="14" t="str">
        <f>IFERROR(INDEX(MouseList[],MATCH(TV_after_Tx[[#This Row],[Sort '#]],MouseList[Sort '#],0),MATCH(MouseList[[#Headers],[Mouse '#]],MouseList[#Headers],0)),"")</f>
        <v/>
      </c>
      <c r="DX24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24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24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24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24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24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24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24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24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24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24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24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24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24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24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24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24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24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24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24" s="15"/>
      <c r="ER24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24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24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24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24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24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24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24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24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24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24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24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24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24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24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24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24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24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24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24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24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24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24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24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24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24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25" spans="1:173">
      <c r="B25" s="14">
        <v>20</v>
      </c>
      <c r="C25" s="14">
        <f>INDEX('Data Input'!$J$1:$BF$3,2,MATCH(TEXT(TV[[#This Row],[Day '#]],0),DataInput[[#Headers],[Date of death]:[Necropsy]],0))</f>
        <v>54</v>
      </c>
      <c r="D25" s="15" t="str">
        <f>IF(INDEX(MouseList[],MATCH(D$2,MouseList[Mouse '#],0),MATCH(MouseList[[#Headers],[Exclude?]],MouseList[#Headers],0))=TRUE,"",IF(INDEX(DataInput[],D$2*3-1,MATCH(TEXT($B25,0),DataInput[#Headers],0))="","",INDEX(DataInput[],D$4*3-1,MATCH(TEXT($B25,0),DataInput[#Headers],0))*(INDEX(DataInput[],D$4*3,MATCH(TEXT($B25,0),DataInput[#Headers],0)))^2*PI()/6))</f>
        <v/>
      </c>
      <c r="E25" s="15" t="str">
        <f>IF(INDEX(MouseList[],MATCH(E$2,MouseList[Mouse '#],0),MATCH(MouseList[[#Headers],[Exclude?]],MouseList[#Headers],0))=TRUE,"",IF(INDEX(DataInput[],E$2*3-1,MATCH(TEXT($B25,0),DataInput[#Headers],0))="","",INDEX(DataInput[],E$4*3-1,MATCH(TEXT($B25,0),DataInput[#Headers],0))*(INDEX(DataInput[],E$4*3,MATCH(TEXT($B25,0),DataInput[#Headers],0)))^2*PI()/6))</f>
        <v/>
      </c>
      <c r="F25" s="15" t="str">
        <f>IF(INDEX(MouseList[],MATCH(F$2,MouseList[Mouse '#],0),MATCH(MouseList[[#Headers],[Exclude?]],MouseList[#Headers],0))=TRUE,"",IF(INDEX(DataInput[],F$2*3-1,MATCH(TEXT($B25,0),DataInput[#Headers],0))="","",INDEX(DataInput[],F$4*3-1,MATCH(TEXT($B25,0),DataInput[#Headers],0))*(INDEX(DataInput[],F$4*3,MATCH(TEXT($B25,0),DataInput[#Headers],0)))^2*PI()/6))</f>
        <v/>
      </c>
      <c r="G25" s="15" t="str">
        <f>IF(INDEX(MouseList[],MATCH(G$2,MouseList[Mouse '#],0),MATCH(MouseList[[#Headers],[Exclude?]],MouseList[#Headers],0))=TRUE,"",IF(INDEX(DataInput[],G$2*3-1,MATCH(TEXT($B25,0),DataInput[#Headers],0))="","",INDEX(DataInput[],G$4*3-1,MATCH(TEXT($B25,0),DataInput[#Headers],0))*(INDEX(DataInput[],G$4*3,MATCH(TEXT($B25,0),DataInput[#Headers],0)))^2*PI()/6))</f>
        <v/>
      </c>
      <c r="H25" s="15" t="str">
        <f>IF(INDEX(MouseList[],MATCH(H$2,MouseList[Mouse '#],0),MATCH(MouseList[[#Headers],[Exclude?]],MouseList[#Headers],0))=TRUE,"",IF(INDEX(DataInput[],H$2*3-1,MATCH(TEXT($B25,0),DataInput[#Headers],0))="","",INDEX(DataInput[],H$4*3-1,MATCH(TEXT($B25,0),DataInput[#Headers],0))*(INDEX(DataInput[],H$4*3,MATCH(TEXT($B25,0),DataInput[#Headers],0)))^2*PI()/6))</f>
        <v/>
      </c>
      <c r="I25" s="15" t="str">
        <f>IF(INDEX(MouseList[],MATCH(I$2,MouseList[Mouse '#],0),MATCH(MouseList[[#Headers],[Exclude?]],MouseList[#Headers],0))=TRUE,"",IF(INDEX(DataInput[],I$2*3-1,MATCH(TEXT($B25,0),DataInput[#Headers],0))="","",INDEX(DataInput[],I$4*3-1,MATCH(TEXT($B25,0),DataInput[#Headers],0))*(INDEX(DataInput[],I$4*3,MATCH(TEXT($B25,0),DataInput[#Headers],0)))^2*PI()/6))</f>
        <v/>
      </c>
      <c r="J25" s="15">
        <f>IF(INDEX(MouseList[],MATCH(J$2,MouseList[Mouse '#],0),MATCH(MouseList[[#Headers],[Exclude?]],MouseList[#Headers],0))=TRUE,"",IF(INDEX(DataInput[],J$2*3-1,MATCH(TEXT($B25,0),DataInput[#Headers],0))="","",INDEX(DataInput[],J$4*3-1,MATCH(TEXT($B25,0),DataInput[#Headers],0))*(INDEX(DataInput[],J$4*3,MATCH(TEXT($B25,0),DataInput[#Headers],0)))^2*PI()/6))</f>
        <v>0.92758717049769779</v>
      </c>
      <c r="K25" s="15" t="str">
        <f>IF(INDEX(MouseList[],MATCH(K$2,MouseList[Mouse '#],0),MATCH(MouseList[[#Headers],[Exclude?]],MouseList[#Headers],0))=TRUE,"",IF(INDEX(DataInput[],K$2*3-1,MATCH(TEXT($B25,0),DataInput[#Headers],0))="","",INDEX(DataInput[],K$4*3-1,MATCH(TEXT($B25,0),DataInput[#Headers],0))*(INDEX(DataInput[],K$4*3,MATCH(TEXT($B25,0),DataInput[#Headers],0)))^2*PI()/6))</f>
        <v/>
      </c>
      <c r="L25" s="15" t="str">
        <f>IF(INDEX(MouseList[],MATCH(L$2,MouseList[Mouse '#],0),MATCH(MouseList[[#Headers],[Exclude?]],MouseList[#Headers],0))=TRUE,"",IF(INDEX(DataInput[],L$2*3-1,MATCH(TEXT($B25,0),DataInput[#Headers],0))="","",INDEX(DataInput[],L$4*3-1,MATCH(TEXT($B25,0),DataInput[#Headers],0))*(INDEX(DataInput[],L$4*3,MATCH(TEXT($B25,0),DataInput[#Headers],0)))^2*PI()/6))</f>
        <v/>
      </c>
      <c r="M25" s="15" t="str">
        <f>IF(INDEX(MouseList[],MATCH(M$2,MouseList[Mouse '#],0),MATCH(MouseList[[#Headers],[Exclude?]],MouseList[#Headers],0))=TRUE,"",IF(INDEX(DataInput[],M$2*3-1,MATCH(TEXT($B25,0),DataInput[#Headers],0))="","",INDEX(DataInput[],M$4*3-1,MATCH(TEXT($B25,0),DataInput[#Headers],0))*(INDEX(DataInput[],M$4*3,MATCH(TEXT($B25,0),DataInput[#Headers],0)))^2*PI()/6))</f>
        <v/>
      </c>
      <c r="N25" s="15" t="str">
        <f>IF(INDEX(MouseList[],MATCH(N$2,MouseList[Mouse '#],0),MATCH(MouseList[[#Headers],[Exclude?]],MouseList[#Headers],0))=TRUE,"",IF(INDEX(DataInput[],N$2*3-1,MATCH(TEXT($B25,0),DataInput[#Headers],0))="","",INDEX(DataInput[],N$4*3-1,MATCH(TEXT($B25,0),DataInput[#Headers],0))*(INDEX(DataInput[],N$4*3,MATCH(TEXT($B25,0),DataInput[#Headers],0)))^2*PI()/6))</f>
        <v/>
      </c>
      <c r="O25" s="15" t="str">
        <f>IF(INDEX(MouseList[],MATCH(O$2,MouseList[Mouse '#],0),MATCH(MouseList[[#Headers],[Exclude?]],MouseList[#Headers],0))=TRUE,"",IF(INDEX(DataInput[],O$2*3-1,MATCH(TEXT($B25,0),DataInput[#Headers],0))="","",INDEX(DataInput[],O$4*3-1,MATCH(TEXT($B25,0),DataInput[#Headers],0))*(INDEX(DataInput[],O$4*3,MATCH(TEXT($B25,0),DataInput[#Headers],0)))^2*PI()/6))</f>
        <v/>
      </c>
      <c r="P25" s="15" t="str">
        <f>IF(INDEX(MouseList[],MATCH(P$2,MouseList[Mouse '#],0),MATCH(MouseList[[#Headers],[Exclude?]],MouseList[#Headers],0))=TRUE,"",IF(INDEX(DataInput[],P$2*3-1,MATCH(TEXT($B25,0),DataInput[#Headers],0))="","",INDEX(DataInput[],P$4*3-1,MATCH(TEXT($B25,0),DataInput[#Headers],0))*(INDEX(DataInput[],P$4*3,MATCH(TEXT($B25,0),DataInput[#Headers],0)))^2*PI()/6))</f>
        <v/>
      </c>
      <c r="Q25" s="15" t="str">
        <f>IF(INDEX(MouseList[],MATCH(Q$2,MouseList[Mouse '#],0),MATCH(MouseList[[#Headers],[Exclude?]],MouseList[#Headers],0))=TRUE,"",IF(INDEX(DataInput[],Q$2*3-1,MATCH(TEXT($B25,0),DataInput[#Headers],0))="","",INDEX(DataInput[],Q$4*3-1,MATCH(TEXT($B25,0),DataInput[#Headers],0))*(INDEX(DataInput[],Q$4*3,MATCH(TEXT($B25,0),DataInput[#Headers],0)))^2*PI()/6))</f>
        <v/>
      </c>
      <c r="R25" s="15" t="str">
        <f>IF(INDEX(MouseList[],MATCH(R$2,MouseList[Mouse '#],0),MATCH(MouseList[[#Headers],[Exclude?]],MouseList[#Headers],0))=TRUE,"",IF(INDEX(DataInput[],R$2*3-1,MATCH(TEXT($B25,0),DataInput[#Headers],0))="","",INDEX(DataInput[],R$4*3-1,MATCH(TEXT($B25,0),DataInput[#Headers],0))*(INDEX(DataInput[],R$4*3,MATCH(TEXT($B25,0),DataInput[#Headers],0)))^2*PI()/6))</f>
        <v/>
      </c>
      <c r="S25" s="15" t="str">
        <f>IF(INDEX(MouseList[],MATCH(S$2,MouseList[Mouse '#],0),MATCH(MouseList[[#Headers],[Exclude?]],MouseList[#Headers],0))=TRUE,"",IF(INDEX(DataInput[],S$2*3-1,MATCH(TEXT($B25,0),DataInput[#Headers],0))="","",INDEX(DataInput[],S$4*3-1,MATCH(TEXT($B25,0),DataInput[#Headers],0))*(INDEX(DataInput[],S$4*3,MATCH(TEXT($B25,0),DataInput[#Headers],0)))^2*PI()/6))</f>
        <v/>
      </c>
      <c r="T25" s="15" t="str">
        <f>IF(INDEX(MouseList[],MATCH(T$2,MouseList[Mouse '#],0),MATCH(MouseList[[#Headers],[Exclude?]],MouseList[#Headers],0))=TRUE,"",IF(INDEX(DataInput[],T$2*3-1,MATCH(TEXT($B25,0),DataInput[#Headers],0))="","",INDEX(DataInput[],T$4*3-1,MATCH(TEXT($B25,0),DataInput[#Headers],0))*(INDEX(DataInput[],T$4*3,MATCH(TEXT($B25,0),DataInput[#Headers],0)))^2*PI()/6))</f>
        <v/>
      </c>
      <c r="U25" s="15" t="str">
        <f>IF(INDEX(MouseList[],MATCH(U$2,MouseList[Mouse '#],0),MATCH(MouseList[[#Headers],[Exclude?]],MouseList[#Headers],0))=TRUE,"",IF(INDEX(DataInput[],U$2*3-1,MATCH(TEXT($B25,0),DataInput[#Headers],0))="","",INDEX(DataInput[],U$4*3-1,MATCH(TEXT($B25,0),DataInput[#Headers],0))*(INDEX(DataInput[],U$4*3,MATCH(TEXT($B25,0),DataInput[#Headers],0)))^2*PI()/6))</f>
        <v/>
      </c>
      <c r="V25" s="15" t="str">
        <f>IF(INDEX(MouseList[],MATCH(V$2,MouseList[Mouse '#],0),MATCH(MouseList[[#Headers],[Exclude?]],MouseList[#Headers],0))=TRUE,"",IF(INDEX(DataInput[],V$2*3-1,MATCH(TEXT($B25,0),DataInput[#Headers],0))="","",INDEX(DataInput[],V$4*3-1,MATCH(TEXT($B25,0),DataInput[#Headers],0))*(INDEX(DataInput[],V$4*3,MATCH(TEXT($B25,0),DataInput[#Headers],0)))^2*PI()/6))</f>
        <v/>
      </c>
      <c r="W25" s="15" t="str">
        <f>IF(INDEX(MouseList[],MATCH(W$2,MouseList[Mouse '#],0),MATCH(MouseList[[#Headers],[Exclude?]],MouseList[#Headers],0))=TRUE,"",IF(INDEX(DataInput[],W$2*3-1,MATCH(TEXT($B25,0),DataInput[#Headers],0))="","",INDEX(DataInput[],W$4*3-1,MATCH(TEXT($B25,0),DataInput[#Headers],0))*(INDEX(DataInput[],W$4*3,MATCH(TEXT($B25,0),DataInput[#Headers],0)))^2*PI()/6))</f>
        <v/>
      </c>
      <c r="X25" s="15" t="str">
        <f>IF(INDEX(MouseList[],MATCH(X$2,MouseList[Mouse '#],0),MATCH(MouseList[[#Headers],[Exclude?]],MouseList[#Headers],0))=TRUE,"",IF(INDEX(DataInput[],X$2*3-1,MATCH(TEXT($B25,0),DataInput[#Headers],0))="","",INDEX(DataInput[],X$4*3-1,MATCH(TEXT($B25,0),DataInput[#Headers],0))*(INDEX(DataInput[],X$4*3,MATCH(TEXT($B25,0),DataInput[#Headers],0)))^2*PI()/6))</f>
        <v/>
      </c>
      <c r="Y25" s="15" t="str">
        <f>IF(INDEX(MouseList[],MATCH(Y$2,MouseList[Mouse '#],0),MATCH(MouseList[[#Headers],[Exclude?]],MouseList[#Headers],0))=TRUE,"",IF(INDEX(DataInput[],Y$2*3-1,MATCH(TEXT($B25,0),DataInput[#Headers],0))="","",INDEX(DataInput[],Y$4*3-1,MATCH(TEXT($B25,0),DataInput[#Headers],0))*(INDEX(DataInput[],Y$4*3,MATCH(TEXT($B25,0),DataInput[#Headers],0)))^2*PI()/6))</f>
        <v/>
      </c>
      <c r="Z25" s="15">
        <f>IF(INDEX(MouseList[],MATCH(Z$2,MouseList[Mouse '#],0),MATCH(MouseList[[#Headers],[Exclude?]],MouseList[#Headers],0))=TRUE,"",IF(INDEX(DataInput[],Z$2*3-1,MATCH(TEXT($B25,0),DataInput[#Headers],0))="","",INDEX(DataInput[],Z$4*3-1,MATCH(TEXT($B25,0),DataInput[#Headers],0))*(INDEX(DataInput[],Z$4*3,MATCH(TEXT($B25,0),DataInput[#Headers],0)))^2*PI()/6))</f>
        <v>52.181762869939519</v>
      </c>
      <c r="AA25" s="15" t="str">
        <f>IF(INDEX(MouseList[],MATCH(AA$2,MouseList[Mouse '#],0),MATCH(MouseList[[#Headers],[Exclude?]],MouseList[#Headers],0))=TRUE,"",IF(INDEX(DataInput[],AA$2*3-1,MATCH(TEXT($B25,0),DataInput[#Headers],0))="","",INDEX(DataInput[],AA$4*3-1,MATCH(TEXT($B25,0),DataInput[#Headers],0))*(INDEX(DataInput[],AA$4*3,MATCH(TEXT($B25,0),DataInput[#Headers],0)))^2*PI()/6))</f>
        <v/>
      </c>
      <c r="AB25" s="15">
        <f>IF(INDEX(MouseList[],MATCH(AB$2,MouseList[Mouse '#],0),MATCH(MouseList[[#Headers],[Exclude?]],MouseList[#Headers],0))=TRUE,"",IF(INDEX(DataInput[],AB$2*3-1,MATCH(TEXT($B25,0),DataInput[#Headers],0))="","",INDEX(DataInput[],AB$4*3-1,MATCH(TEXT($B25,0),DataInput[#Headers],0))*(INDEX(DataInput[],AB$4*3,MATCH(TEXT($B25,0),DataInput[#Headers],0)))^2*PI()/6))</f>
        <v>66.273097115870357</v>
      </c>
      <c r="AC25" s="15" t="str">
        <f>IF(INDEX(MouseList[],MATCH(AC$2,MouseList[Mouse '#],0),MATCH(MouseList[[#Headers],[Exclude?]],MouseList[#Headers],0))=TRUE,"",IF(INDEX(DataInput[],AC$2*3-1,MATCH(TEXT($B25,0),DataInput[#Headers],0))="","",INDEX(DataInput[],AC$4*3-1,MATCH(TEXT($B25,0),DataInput[#Headers],0))*(INDEX(DataInput[],AC$4*3,MATCH(TEXT($B25,0),DataInput[#Headers],0)))^2*PI()/6))</f>
        <v/>
      </c>
      <c r="AD25" s="15">
        <f>IF(INDEX(MouseList[],MATCH(AD$2,MouseList[Mouse '#],0),MATCH(MouseList[[#Headers],[Exclude?]],MouseList[#Headers],0))=TRUE,"",IF(INDEX(DataInput[],AD$2*3-1,MATCH(TEXT($B25,0),DataInput[#Headers],0))="","",INDEX(DataInput[],AD$4*3-1,MATCH(TEXT($B25,0),DataInput[#Headers],0))*(INDEX(DataInput[],AD$4*3,MATCH(TEXT($B25,0),DataInput[#Headers],0)))^2*PI()/6))</f>
        <v>33.563274229664934</v>
      </c>
      <c r="AE25" s="15" t="str">
        <f>IF(INDEX(MouseList[],MATCH(AE$2,MouseList[Mouse '#],0),MATCH(MouseList[[#Headers],[Exclude?]],MouseList[#Headers],0))=TRUE,"",IF(INDEX(DataInput[],AE$2*3-1,MATCH(TEXT($B25,0),DataInput[#Headers],0))="","",INDEX(DataInput[],AE$4*3-1,MATCH(TEXT($B25,0),DataInput[#Headers],0))*(INDEX(DataInput[],AE$4*3,MATCH(TEXT($B25,0),DataInput[#Headers],0)))^2*PI()/6))</f>
        <v/>
      </c>
      <c r="AF25" s="15">
        <f>IF(INDEX(MouseList[],MATCH(AF$2,MouseList[Mouse '#],0),MATCH(MouseList[[#Headers],[Exclude?]],MouseList[#Headers],0))=TRUE,"",IF(INDEX(DataInput[],AF$2*3-1,MATCH(TEXT($B25,0),DataInput[#Headers],0))="","",INDEX(DataInput[],AF$4*3-1,MATCH(TEXT($B25,0),DataInput[#Headers],0))*(INDEX(DataInput[],AF$4*3,MATCH(TEXT($B25,0),DataInput[#Headers],0)))^2*PI()/6))</f>
        <v>36.447601860852259</v>
      </c>
      <c r="AG25" s="15">
        <f>IF(INDEX(MouseList[],MATCH(AG$2,MouseList[Mouse '#],0),MATCH(MouseList[[#Headers],[Exclude?]],MouseList[#Headers],0))=TRUE,"",IF(INDEX(DataInput[],AG$2*3-1,MATCH(TEXT($B25,0),DataInput[#Headers],0))="","",INDEX(DataInput[],AG$4*3-1,MATCH(TEXT($B25,0),DataInput[#Headers],0))*(INDEX(DataInput[],AG$4*3,MATCH(TEXT($B25,0),DataInput[#Headers],0)))^2*PI()/6))</f>
        <v>16.107084812229179</v>
      </c>
      <c r="AH25" s="15">
        <f>IF(INDEX(MouseList[],MATCH(AH$2,MouseList[Mouse '#],0),MATCH(MouseList[[#Headers],[Exclude?]],MouseList[#Headers],0))=TRUE,"",IF(INDEX(DataInput[],AH$2*3-1,MATCH(TEXT($B25,0),DataInput[#Headers],0))="","",INDEX(DataInput[],AH$4*3-1,MATCH(TEXT($B25,0),DataInput[#Headers],0))*(INDEX(DataInput[],AH$4*3,MATCH(TEXT($B25,0),DataInput[#Headers],0)))^2*PI()/6))</f>
        <v>45.020297165361534</v>
      </c>
      <c r="AI25" s="15">
        <f>IF(INDEX(MouseList[],MATCH(AI$2,MouseList[Mouse '#],0),MATCH(MouseList[[#Headers],[Exclude?]],MouseList[#Headers],0))=TRUE,"",IF(INDEX(DataInput[],AI$2*3-1,MATCH(TEXT($B25,0),DataInput[#Headers],0))="","",INDEX(DataInput[],AI$4*3-1,MATCH(TEXT($B25,0),DataInput[#Headers],0))*(INDEX(DataInput[],AI$4*3,MATCH(TEXT($B25,0),DataInput[#Headers],0)))^2*PI()/6))</f>
        <v>40.550974255782641</v>
      </c>
      <c r="AJ25" s="15" t="str">
        <f>IF(INDEX(MouseList[],MATCH(AJ$2,MouseList[Mouse '#],0),MATCH(MouseList[[#Headers],[Exclude?]],MouseList[#Headers],0))=TRUE,"",IF(INDEX(DataInput[],AJ$2*3-1,MATCH(TEXT($B25,0),DataInput[#Headers],0))="","",INDEX(DataInput[],AJ$4*3-1,MATCH(TEXT($B25,0),DataInput[#Headers],0))*(INDEX(DataInput[],AJ$4*3,MATCH(TEXT($B25,0),DataInput[#Headers],0)))^2*PI()/6))</f>
        <v/>
      </c>
      <c r="AK25" s="15" t="str">
        <f>IF(INDEX(MouseList[],MATCH(AK$2,MouseList[Mouse '#],0),MATCH(MouseList[[#Headers],[Exclude?]],MouseList[#Headers],0))=TRUE,"",IF(INDEX(DataInput[],AK$2*3-1,MATCH(TEXT($B25,0),DataInput[#Headers],0))="","",INDEX(DataInput[],AK$4*3-1,MATCH(TEXT($B25,0),DataInput[#Headers],0))*(INDEX(DataInput[],AK$4*3,MATCH(TEXT($B25,0),DataInput[#Headers],0)))^2*PI()/6))</f>
        <v/>
      </c>
      <c r="AL25" s="15">
        <f>IF(INDEX(MouseList[],MATCH(AL$2,MouseList[Mouse '#],0),MATCH(MouseList[[#Headers],[Exclude?]],MouseList[#Headers],0))=TRUE,"",IF(INDEX(DataInput[],AL$2*3-1,MATCH(TEXT($B25,0),DataInput[#Headers],0))="","",INDEX(DataInput[],AL$4*3-1,MATCH(TEXT($B25,0),DataInput[#Headers],0))*(INDEX(DataInput[],AL$4*3,MATCH(TEXT($B25,0),DataInput[#Headers],0)))^2*PI()/6))</f>
        <v>54.446810332473241</v>
      </c>
      <c r="AM25" s="15" t="str">
        <f>IF(INDEX(MouseList[],MATCH(AM$2,MouseList[Mouse '#],0),MATCH(MouseList[[#Headers],[Exclude?]],MouseList[#Headers],0))=TRUE,"",IF(INDEX(DataInput[],AM$2*3-1,MATCH(TEXT($B25,0),DataInput[#Headers],0))="","",INDEX(DataInput[],AM$4*3-1,MATCH(TEXT($B25,0),DataInput[#Headers],0))*(INDEX(DataInput[],AM$4*3,MATCH(TEXT($B25,0),DataInput[#Headers],0)))^2*PI()/6))</f>
        <v/>
      </c>
      <c r="AN25" s="15" t="str">
        <f>IF(INDEX(MouseList[],MATCH(AN$2,MouseList[Mouse '#],0),MATCH(MouseList[[#Headers],[Exclude?]],MouseList[#Headers],0))=TRUE,"",IF(INDEX(DataInput[],AN$2*3-1,MATCH(TEXT($B25,0),DataInput[#Headers],0))="","",INDEX(DataInput[],AN$4*3-1,MATCH(TEXT($B25,0),DataInput[#Headers],0))*(INDEX(DataInput[],AN$4*3,MATCH(TEXT($B25,0),DataInput[#Headers],0)))^2*PI()/6))</f>
        <v/>
      </c>
      <c r="AO25" s="15" t="str">
        <f>IF(INDEX(MouseList[],MATCH(AO$2,MouseList[Mouse '#],0),MATCH(MouseList[[#Headers],[Exclude?]],MouseList[#Headers],0))=TRUE,"",IF(INDEX(DataInput[],AO$2*3-1,MATCH(TEXT($B25,0),DataInput[#Headers],0))="","",INDEX(DataInput[],AO$4*3-1,MATCH(TEXT($B25,0),DataInput[#Headers],0))*(INDEX(DataInput[],AO$4*3,MATCH(TEXT($B25,0),DataInput[#Headers],0)))^2*PI()/6))</f>
        <v/>
      </c>
      <c r="AP25" s="15" t="str">
        <f>IF(INDEX(MouseList[],MATCH(AP$2,MouseList[Mouse '#],0),MATCH(MouseList[[#Headers],[Exclude?]],MouseList[#Headers],0))=TRUE,"",IF(INDEX(DataInput[],AP$2*3-1,MATCH(TEXT($B25,0),DataInput[#Headers],0))="","",INDEX(DataInput[],AP$4*3-1,MATCH(TEXT($B25,0),DataInput[#Headers],0))*(INDEX(DataInput[],AP$4*3,MATCH(TEXT($B25,0),DataInput[#Headers],0)))^2*PI()/6))</f>
        <v/>
      </c>
      <c r="AQ25" s="15" t="str">
        <f>IF(INDEX(MouseList[],MATCH(AQ$2,MouseList[Mouse '#],0),MATCH(MouseList[[#Headers],[Exclude?]],MouseList[#Headers],0))=TRUE,"",IF(INDEX(DataInput[],AQ$2*3-1,MATCH(TEXT($B25,0),DataInput[#Headers],0))="","",INDEX(DataInput[],AQ$4*3-1,MATCH(TEXT($B25,0),DataInput[#Headers],0))*(INDEX(DataInput[],AQ$4*3,MATCH(TEXT($B25,0),DataInput[#Headers],0)))^2*PI()/6))</f>
        <v/>
      </c>
      <c r="AR25" s="15" t="str">
        <f>IF(INDEX(MouseList[],MATCH(AR$2,MouseList[Mouse '#],0),MATCH(MouseList[[#Headers],[Exclude?]],MouseList[#Headers],0))=TRUE,"",IF(INDEX(DataInput[],AR$2*3-1,MATCH(TEXT($B25,0),DataInput[#Headers],0))="","",INDEX(DataInput[],AR$4*3-1,MATCH(TEXT($B25,0),DataInput[#Headers],0))*(INDEX(DataInput[],AR$4*3,MATCH(TEXT($B25,0),DataInput[#Headers],0)))^2*PI()/6))</f>
        <v/>
      </c>
      <c r="AS25" s="15" t="str">
        <f>IF(INDEX(MouseList[],MATCH(AS$2,MouseList[Mouse '#],0),MATCH(MouseList[[#Headers],[Exclude?]],MouseList[#Headers],0))=TRUE,"",IF(INDEX(DataInput[],AS$2*3-1,MATCH(TEXT($B25,0),DataInput[#Headers],0))="","",INDEX(DataInput[],AS$4*3-1,MATCH(TEXT($B25,0),DataInput[#Headers],0))*(INDEX(DataInput[],AS$4*3,MATCH(TEXT($B25,0),DataInput[#Headers],0)))^2*PI()/6))</f>
        <v/>
      </c>
      <c r="AT25" s="15" t="str">
        <f>IF(INDEX(MouseList[],MATCH(AT$2,MouseList[Mouse '#],0),MATCH(MouseList[[#Headers],[Exclude?]],MouseList[#Headers],0))=TRUE,"",IF(INDEX(DataInput[],AT$2*3-1,MATCH(TEXT($B25,0),DataInput[#Headers],0))="","",INDEX(DataInput[],AT$4*3-1,MATCH(TEXT($B25,0),DataInput[#Headers],0))*(INDEX(DataInput[],AT$4*3,MATCH(TEXT($B25,0),DataInput[#Headers],0)))^2*PI()/6))</f>
        <v/>
      </c>
      <c r="AU25" s="15" t="str">
        <f>IF(INDEX(MouseList[],MATCH(AU$2,MouseList[Mouse '#],0),MATCH(MouseList[[#Headers],[Exclude?]],MouseList[#Headers],0))=TRUE,"",IF(INDEX(DataInput[],AU$2*3-1,MATCH(TEXT($B25,0),DataInput[#Headers],0))="","",INDEX(DataInput[],AU$4*3-1,MATCH(TEXT($B25,0),DataInput[#Headers],0))*(INDEX(DataInput[],AU$4*3,MATCH(TEXT($B25,0),DataInput[#Headers],0)))^2*PI()/6))</f>
        <v/>
      </c>
      <c r="AV25" s="15" t="str">
        <f>IF(INDEX(MouseList[],MATCH(AV$2,MouseList[Mouse '#],0),MATCH(MouseList[[#Headers],[Exclude?]],MouseList[#Headers],0))=TRUE,"",IF(INDEX(DataInput[],AV$2*3-1,MATCH(TEXT($B25,0),DataInput[#Headers],0))="","",INDEX(DataInput[],AV$4*3-1,MATCH(TEXT($B25,0),DataInput[#Headers],0))*(INDEX(DataInput[],AV$4*3,MATCH(TEXT($B25,0),DataInput[#Headers],0)))^2*PI()/6))</f>
        <v/>
      </c>
      <c r="AW25" s="15">
        <f>IF(INDEX(MouseList[],MATCH(AW$2,MouseList[Mouse '#],0),MATCH(MouseList[[#Headers],[Exclude?]],MouseList[#Headers],0))=TRUE,"",IF(INDEX(DataInput[],AW$2*3-1,MATCH(TEXT($B25,0),DataInput[#Headers],0))="","",INDEX(DataInput[],AW$4*3-1,MATCH(TEXT($B25,0),DataInput[#Headers],0))*(INDEX(DataInput[],AW$4*3,MATCH(TEXT($B25,0),DataInput[#Headers],0)))^2*PI()/6))</f>
        <v>62.585049552929853</v>
      </c>
      <c r="AX25" s="15" t="str">
        <f>IF(INDEX(MouseList[],MATCH(AX$2,MouseList[Mouse '#],0),MATCH(MouseList[[#Headers],[Exclude?]],MouseList[#Headers],0))=TRUE,"",IF(INDEX(DataInput[],AX$2*3-1,MATCH(TEXT($B25,0),DataInput[#Headers],0))="","",INDEX(DataInput[],AX$4*3-1,MATCH(TEXT($B25,0),DataInput[#Headers],0))*(INDEX(DataInput[],AX$4*3,MATCH(TEXT($B25,0),DataInput[#Headers],0)))^2*PI()/6))</f>
        <v/>
      </c>
      <c r="AY25" s="15" t="str">
        <f>IF(INDEX(MouseList[],MATCH(AY$2,MouseList[Mouse '#],0),MATCH(MouseList[[#Headers],[Exclude?]],MouseList[#Headers],0))=TRUE,"",IF(INDEX(DataInput[],AY$2*3-1,MATCH(TEXT($B25,0),DataInput[#Headers],0))="","",INDEX(DataInput[],AY$4*3-1,MATCH(TEXT($B25,0),DataInput[#Headers],0))*(INDEX(DataInput[],AY$4*3,MATCH(TEXT($B25,0),DataInput[#Headers],0)))^2*PI()/6))</f>
        <v/>
      </c>
      <c r="AZ25" s="15" t="str">
        <f>IF(INDEX(MouseList[],MATCH(AZ$2,MouseList[Mouse '#],0),MATCH(MouseList[[#Headers],[Exclude?]],MouseList[#Headers],0))=TRUE,"",IF(INDEX(DataInput[],AZ$2*3-1,MATCH(TEXT($B25,0),DataInput[#Headers],0))="","",INDEX(DataInput[],AZ$4*3-1,MATCH(TEXT($B25,0),DataInput[#Headers],0))*(INDEX(DataInput[],AZ$4*3,MATCH(TEXT($B25,0),DataInput[#Headers],0)))^2*PI()/6))</f>
        <v/>
      </c>
      <c r="BA25" s="15" t="str">
        <f>IF(INDEX(MouseList[],MATCH(BA$2,MouseList[Mouse '#],0),MATCH(MouseList[[#Headers],[Exclude?]],MouseList[#Headers],0))=TRUE,"",IF(INDEX(DataInput[],BA$2*3-1,MATCH(TEXT($B25,0),DataInput[#Headers],0))="","",INDEX(DataInput[],BA$4*3-1,MATCH(TEXT($B25,0),DataInput[#Headers],0))*(INDEX(DataInput[],BA$4*3,MATCH(TEXT($B25,0),DataInput[#Headers],0)))^2*PI()/6))</f>
        <v/>
      </c>
      <c r="BB25" s="15">
        <f>IF(INDEX(MouseList[],MATCH(BB$2,MouseList[Mouse '#],0),MATCH(MouseList[[#Headers],[Exclude?]],MouseList[#Headers],0))=TRUE,"",IF(INDEX(DataInput[],BB$2*3-1,MATCH(TEXT($B25,0),DataInput[#Headers],0))="","",INDEX(DataInput[],BB$4*3-1,MATCH(TEXT($B25,0),DataInput[#Headers],0))*(INDEX(DataInput[],BB$4*3,MATCH(TEXT($B25,0),DataInput[#Headers],0)))^2*PI()/6))</f>
        <v>45.772041541056183</v>
      </c>
      <c r="BC25" s="15" t="str">
        <f>IF(INDEX(MouseList[],MATCH(BC$2,MouseList[Mouse '#],0),MATCH(MouseList[[#Headers],[Exclude?]],MouseList[#Headers],0))=TRUE,"",IF(INDEX(DataInput[],BC$2*3-1,MATCH(TEXT($B25,0),DataInput[#Headers],0))="","",INDEX(DataInput[],BC$4*3-1,MATCH(TEXT($B25,0),DataInput[#Headers],0))*(INDEX(DataInput[],BC$4*3,MATCH(TEXT($B25,0),DataInput[#Headers],0)))^2*PI()/6))</f>
        <v/>
      </c>
      <c r="BD25" s="15" t="str">
        <f>IF(INDEX(MouseList[],MATCH(BD$2,MouseList[Mouse '#],0),MATCH(MouseList[[#Headers],[Exclude?]],MouseList[#Headers],0))=TRUE,"",IF(INDEX(DataInput[],BD$2*3-1,MATCH(TEXT($B25,0),DataInput[#Headers],0))="","",INDEX(DataInput[],BD$4*3-1,MATCH(TEXT($B25,0),DataInput[#Headers],0))*(INDEX(DataInput[],BD$4*3,MATCH(TEXT($B25,0),DataInput[#Headers],0)))^2*PI()/6))</f>
        <v/>
      </c>
      <c r="BE25" s="15">
        <f>IF(INDEX(MouseList[],MATCH(BE$2,MouseList[Mouse '#],0),MATCH(MouseList[[#Headers],[Exclude?]],MouseList[#Headers],0))=TRUE,"",IF(INDEX(DataInput[],BE$2*3-1,MATCH(TEXT($B25,0),DataInput[#Headers],0))="","",INDEX(DataInput[],BE$4*3-1,MATCH(TEXT($B25,0),DataInput[#Headers],0))*(INDEX(DataInput[],BE$4*3,MATCH(TEXT($B25,0),DataInput[#Headers],0)))^2*PI()/6))</f>
        <v>36.49398014599965</v>
      </c>
      <c r="BF25" s="15" t="str">
        <f>IF(INDEX(MouseList[],MATCH(BF$2,MouseList[Mouse '#],0),MATCH(MouseList[[#Headers],[Exclude?]],MouseList[#Headers],0))=TRUE,"",IF(INDEX(DataInput[],BF$2*3-1,MATCH(TEXT($B25,0),DataInput[#Headers],0))="","",INDEX(DataInput[],BF$4*3-1,MATCH(TEXT($B25,0),DataInput[#Headers],0))*(INDEX(DataInput[],BF$4*3,MATCH(TEXT($B25,0),DataInput[#Headers],0)))^2*PI()/6))</f>
        <v/>
      </c>
      <c r="BG25" s="15" t="str">
        <f>IF(INDEX(MouseList[],MATCH(BG$2,MouseList[Mouse '#],0),MATCH(MouseList[[#Headers],[Exclude?]],MouseList[#Headers],0))=TRUE,"",IF(INDEX(DataInput[],BG$2*3-1,MATCH(TEXT($B25,0),DataInput[#Headers],0))="","",INDEX(DataInput[],BG$4*3-1,MATCH(TEXT($B25,0),DataInput[#Headers],0))*(INDEX(DataInput[],BG$4*3,MATCH(TEXT($B25,0),DataInput[#Headers],0)))^2*PI()/6))</f>
        <v/>
      </c>
      <c r="BH25" s="15" t="str">
        <f>IF(INDEX(MouseList[],MATCH(BH$2,MouseList[Mouse '#],0),MATCH(MouseList[[#Headers],[Exclude?]],MouseList[#Headers],0))=TRUE,"",IF(INDEX(DataInput[],BH$2*3-1,MATCH(TEXT($B25,0),DataInput[#Headers],0))="","",INDEX(DataInput[],BH$4*3-1,MATCH(TEXT($B25,0),DataInput[#Headers],0))*(INDEX(DataInput[],BH$4*3,MATCH(TEXT($B25,0),DataInput[#Headers],0)))^2*PI()/6))</f>
        <v/>
      </c>
      <c r="BI25" s="15" t="str">
        <f>IF(INDEX(MouseList[],MATCH(BI$2,MouseList[Mouse '#],0),MATCH(MouseList[[#Headers],[Exclude?]],MouseList[#Headers],0))=TRUE,"",IF(INDEX(DataInput[],BI$2*3-1,MATCH(TEXT($B25,0),DataInput[#Headers],0))="","",INDEX(DataInput[],BI$4*3-1,MATCH(TEXT($B25,0),DataInput[#Headers],0))*(INDEX(DataInput[],BI$4*3,MATCH(TEXT($B25,0),DataInput[#Headers],0)))^2*PI()/6))</f>
        <v/>
      </c>
      <c r="BJ25" s="15" t="str">
        <f>IF(INDEX(MouseList[],MATCH(BJ$2,MouseList[Mouse '#],0),MATCH(MouseList[[#Headers],[Exclude?]],MouseList[#Headers],0))=TRUE,"",IF(INDEX(DataInput[],BJ$2*3-1,MATCH(TEXT($B25,0),DataInput[#Headers],0))="","",INDEX(DataInput[],BJ$4*3-1,MATCH(TEXT($B25,0),DataInput[#Headers],0))*(INDEX(DataInput[],BJ$4*3,MATCH(TEXT($B25,0),DataInput[#Headers],0)))^2*PI()/6))</f>
        <v/>
      </c>
      <c r="BK25" s="15" t="str">
        <f>IF(INDEX(MouseList[],MATCH(BK$2,MouseList[Mouse '#],0),MATCH(MouseList[[#Headers],[Exclude?]],MouseList[#Headers],0))=TRUE,"",IF(INDEX(DataInput[],BK$2*3-1,MATCH(TEXT($B25,0),DataInput[#Headers],0))="","",INDEX(DataInput[],BK$4*3-1,MATCH(TEXT($B25,0),DataInput[#Headers],0))*(INDEX(DataInput[],BK$4*3,MATCH(TEXT($B25,0),DataInput[#Headers],0)))^2*PI()/6))</f>
        <v/>
      </c>
      <c r="BL25" s="15" t="e">
        <f>IF(INDEX(MouseList[],MATCH(BL$2,MouseList[Mouse '#],0),MATCH(MouseList[[#Headers],[Exclude?]],MouseList[#Headers],0))=TRUE,"",IF(INDEX(DataInput[],BL$2*3-1,MATCH(TEXT($B25,0),DataInput[#Headers],0))="","",INDEX(DataInput[],BL$4*3-1,MATCH(TEXT($B25,0),DataInput[#Headers],0))*(INDEX(DataInput[],BL$4*3,MATCH(TEXT($B25,0),DataInput[#Headers],0)))^2*PI()/6))</f>
        <v>#N/A</v>
      </c>
      <c r="BM25" s="15" t="e">
        <f>IF(INDEX(MouseList[],MATCH(BM$2,MouseList[Mouse '#],0),MATCH(MouseList[[#Headers],[Exclude?]],MouseList[#Headers],0))=TRUE,"",IF(INDEX(DataInput[],BM$2*3-1,MATCH(TEXT($B25,0),DataInput[#Headers],0))="","",INDEX(DataInput[],BM$4*3-1,MATCH(TEXT($B25,0),DataInput[#Headers],0))*(INDEX(DataInput[],BM$4*3,MATCH(TEXT($B25,0),DataInput[#Headers],0)))^2*PI()/6))</f>
        <v>#N/A</v>
      </c>
      <c r="BN25" s="15" t="e">
        <f>IF(INDEX(MouseList[],MATCH(BN$2,MouseList[Mouse '#],0),MATCH(MouseList[[#Headers],[Exclude?]],MouseList[#Headers],0))=TRUE,"",IF(INDEX(DataInput[],BN$2*3-1,MATCH(TEXT($B25,0),DataInput[#Headers],0))="","",INDEX(DataInput[],BN$4*3-1,MATCH(TEXT($B25,0),DataInput[#Headers],0))*(INDEX(DataInput[],BN$4*3,MATCH(TEXT($B25,0),DataInput[#Headers],0)))^2*PI()/6))</f>
        <v>#N/A</v>
      </c>
      <c r="BO25" s="15" t="e">
        <f>IF(INDEX(MouseList[],MATCH(BO$2,MouseList[Mouse '#],0),MATCH(MouseList[[#Headers],[Exclude?]],MouseList[#Headers],0))=TRUE,"",IF(INDEX(DataInput[],BO$2*3-1,MATCH(TEXT($B25,0),DataInput[#Headers],0))="","",INDEX(DataInput[],BO$4*3-1,MATCH(TEXT($B25,0),DataInput[#Headers],0))*(INDEX(DataInput[],BO$4*3,MATCH(TEXT($B25,0),DataInput[#Headers],0)))^2*PI()/6))</f>
        <v>#N/A</v>
      </c>
      <c r="BP25" s="15" t="e">
        <f>IF(INDEX(MouseList[],MATCH(BP$2,MouseList[Mouse '#],0),MATCH(MouseList[[#Headers],[Exclude?]],MouseList[#Headers],0))=TRUE,"",IF(INDEX(DataInput[],BP$2*3-1,MATCH(TEXT($B25,0),DataInput[#Headers],0))="","",INDEX(DataInput[],BP$4*3-1,MATCH(TEXT($B25,0),DataInput[#Headers],0))*(INDEX(DataInput[],BP$4*3,MATCH(TEXT($B25,0),DataInput[#Headers],0)))^2*PI()/6))</f>
        <v>#N/A</v>
      </c>
      <c r="BQ25" s="15" t="e">
        <f>IF(INDEX(MouseList[],MATCH(BQ$2,MouseList[Mouse '#],0),MATCH(MouseList[[#Headers],[Exclude?]],MouseList[#Headers],0))=TRUE,"",IF(INDEX(DataInput[],BQ$2*3-1,MATCH(TEXT($B25,0),DataInput[#Headers],0))="","",INDEX(DataInput[],BQ$4*3-1,MATCH(TEXT($B25,0),DataInput[#Headers],0))*(INDEX(DataInput[],BQ$4*3,MATCH(TEXT($B25,0),DataInput[#Headers],0)))^2*PI()/6))</f>
        <v>#N/A</v>
      </c>
      <c r="BR25" s="15" t="e">
        <f>IF(INDEX(MouseList[],MATCH(BR$2,MouseList[Mouse '#],0),MATCH(MouseList[[#Headers],[Exclude?]],MouseList[#Headers],0))=TRUE,"",IF(INDEX(DataInput[],BR$2*3-1,MATCH(TEXT($B25,0),DataInput[#Headers],0))="","",INDEX(DataInput[],BR$4*3-1,MATCH(TEXT($B25,0),DataInput[#Headers],0))*(INDEX(DataInput[],BR$4*3,MATCH(TEXT($B25,0),DataInput[#Headers],0)))^2*PI()/6))</f>
        <v>#N/A</v>
      </c>
      <c r="BS25" s="15" t="e">
        <f>IF(INDEX(MouseList[],MATCH(BS$2,MouseList[Mouse '#],0),MATCH(MouseList[[#Headers],[Exclude?]],MouseList[#Headers],0))=TRUE,"",IF(INDEX(DataInput[],BS$2*3-1,MATCH(TEXT($B25,0),DataInput[#Headers],0))="","",INDEX(DataInput[],BS$4*3-1,MATCH(TEXT($B25,0),DataInput[#Headers],0))*(INDEX(DataInput[],BS$4*3,MATCH(TEXT($B25,0),DataInput[#Headers],0)))^2*PI()/6))</f>
        <v>#N/A</v>
      </c>
      <c r="BT25" s="15" t="e">
        <f>IF(INDEX(MouseList[],MATCH(BT$2,MouseList[Mouse '#],0),MATCH(MouseList[[#Headers],[Exclude?]],MouseList[#Headers],0))=TRUE,"",IF(INDEX(DataInput[],BT$2*3-1,MATCH(TEXT($B25,0),DataInput[#Headers],0))="","",INDEX(DataInput[],BT$4*3-1,MATCH(TEXT($B25,0),DataInput[#Headers],0))*(INDEX(DataInput[],BT$4*3,MATCH(TEXT($B25,0),DataInput[#Headers],0)))^2*PI()/6))</f>
        <v>#N/A</v>
      </c>
      <c r="BU25" s="15" t="e">
        <f>IF(INDEX(MouseList[],MATCH(BU$2,MouseList[Mouse '#],0),MATCH(MouseList[[#Headers],[Exclude?]],MouseList[#Headers],0))=TRUE,"",IF(INDEX(DataInput[],BU$2*3-1,MATCH(TEXT($B25,0),DataInput[#Headers],0))="","",INDEX(DataInput[],BU$4*3-1,MATCH(TEXT($B25,0),DataInput[#Headers],0))*(INDEX(DataInput[],BU$4*3,MATCH(TEXT($B25,0),DataInput[#Headers],0)))^2*PI()/6))</f>
        <v>#N/A</v>
      </c>
      <c r="BV25" s="15" t="e">
        <f>IF(INDEX(MouseList[],MATCH(BV$2,MouseList[Mouse '#],0),MATCH(MouseList[[#Headers],[Exclude?]],MouseList[#Headers],0))=TRUE,"",IF(INDEX(DataInput[],BV$2*3-1,MATCH(TEXT($B25,0),DataInput[#Headers],0))="","",INDEX(DataInput[],BV$4*3-1,MATCH(TEXT($B25,0),DataInput[#Headers],0))*(INDEX(DataInput[],BV$4*3,MATCH(TEXT($B25,0),DataInput[#Headers],0)))^2*PI()/6))</f>
        <v>#N/A</v>
      </c>
      <c r="BW25" s="15" t="e">
        <f>IF(INDEX(MouseList[],MATCH(BW$2,MouseList[Mouse '#],0),MATCH(MouseList[[#Headers],[Exclude?]],MouseList[#Headers],0))=TRUE,"",IF(INDEX(DataInput[],BW$2*3-1,MATCH(TEXT($B25,0),DataInput[#Headers],0))="","",INDEX(DataInput[],BW$4*3-1,MATCH(TEXT($B25,0),DataInput[#Headers],0))*(INDEX(DataInput[],BW$4*3,MATCH(TEXT($B25,0),DataInput[#Headers],0)))^2*PI()/6))</f>
        <v>#N/A</v>
      </c>
      <c r="BX25" s="15" t="e">
        <f>IF(INDEX(MouseList[],MATCH(BX$2,MouseList[Mouse '#],0),MATCH(MouseList[[#Headers],[Exclude?]],MouseList[#Headers],0))=TRUE,"",IF(INDEX(DataInput[],BX$2*3-1,MATCH(TEXT($B25,0),DataInput[#Headers],0))="","",INDEX(DataInput[],BX$4*3-1,MATCH(TEXT($B25,0),DataInput[#Headers],0))*(INDEX(DataInput[],BX$4*3,MATCH(TEXT($B25,0),DataInput[#Headers],0)))^2*PI()/6))</f>
        <v>#N/A</v>
      </c>
      <c r="BY25" s="15" t="e">
        <f>IF(INDEX(MouseList[],MATCH(BY$2,MouseList[Mouse '#],0),MATCH(MouseList[[#Headers],[Exclude?]],MouseList[#Headers],0))=TRUE,"",IF(INDEX(DataInput[],BY$2*3-1,MATCH(TEXT($B25,0),DataInput[#Headers],0))="","",INDEX(DataInput[],BY$4*3-1,MATCH(TEXT($B25,0),DataInput[#Headers],0))*(INDEX(DataInput[],BY$4*3,MATCH(TEXT($B25,0),DataInput[#Headers],0)))^2*PI()/6))</f>
        <v>#N/A</v>
      </c>
      <c r="BZ25" s="15" t="e">
        <f>IF(INDEX(MouseList[],MATCH(BZ$2,MouseList[Mouse '#],0),MATCH(MouseList[[#Headers],[Exclude?]],MouseList[#Headers],0))=TRUE,"",IF(INDEX(DataInput[],BZ$2*3-1,MATCH(TEXT($B25,0),DataInput[#Headers],0))="","",INDEX(DataInput[],BZ$4*3-1,MATCH(TEXT($B25,0),DataInput[#Headers],0))*(INDEX(DataInput[],BZ$4*3,MATCH(TEXT($B25,0),DataInput[#Headers],0)))^2*PI()/6))</f>
        <v>#N/A</v>
      </c>
      <c r="CA25" s="15" t="e">
        <f>IF(INDEX(MouseList[],MATCH(CA$2,MouseList[Mouse '#],0),MATCH(MouseList[[#Headers],[Exclude?]],MouseList[#Headers],0))=TRUE,"",IF(INDEX(DataInput[],CA$2*3-1,MATCH(TEXT($B25,0),DataInput[#Headers],0))="","",INDEX(DataInput[],CA$4*3-1,MATCH(TEXT($B25,0),DataInput[#Headers],0))*(INDEX(DataInput[],CA$4*3,MATCH(TEXT($B25,0),DataInput[#Headers],0)))^2*PI()/6))</f>
        <v>#N/A</v>
      </c>
      <c r="CB25" s="15" t="e">
        <f>IF(INDEX(MouseList[],MATCH(CB$2,MouseList[Mouse '#],0),MATCH(MouseList[[#Headers],[Exclude?]],MouseList[#Headers],0))=TRUE,"",IF(INDEX(DataInput[],CB$2*3-1,MATCH(TEXT($B25,0),DataInput[#Headers],0))="","",INDEX(DataInput[],CB$4*3-1,MATCH(TEXT($B25,0),DataInput[#Headers],0))*(INDEX(DataInput[],CB$4*3,MATCH(TEXT($B25,0),DataInput[#Headers],0)))^2*PI()/6))</f>
        <v>#N/A</v>
      </c>
      <c r="CC25" s="15" t="e">
        <f>IF(INDEX(MouseList[],MATCH(CC$2,MouseList[Mouse '#],0),MATCH(MouseList[[#Headers],[Exclude?]],MouseList[#Headers],0))=TRUE,"",IF(INDEX(DataInput[],CC$2*3-1,MATCH(TEXT($B25,0),DataInput[#Headers],0))="","",INDEX(DataInput[],CC$4*3-1,MATCH(TEXT($B25,0),DataInput[#Headers],0))*(INDEX(DataInput[],CC$4*3,MATCH(TEXT($B25,0),DataInput[#Headers],0)))^2*PI()/6))</f>
        <v>#N/A</v>
      </c>
      <c r="CD25" s="15" t="e">
        <f>IF(INDEX(MouseList[],MATCH(CD$2,MouseList[Mouse '#],0),MATCH(MouseList[[#Headers],[Exclude?]],MouseList[#Headers],0))=TRUE,"",IF(INDEX(DataInput[],CD$2*3-1,MATCH(TEXT($B25,0),DataInput[#Headers],0))="","",INDEX(DataInput[],CD$4*3-1,MATCH(TEXT($B25,0),DataInput[#Headers],0))*(INDEX(DataInput[],CD$4*3,MATCH(TEXT($B25,0),DataInput[#Headers],0)))^2*PI()/6))</f>
        <v>#N/A</v>
      </c>
      <c r="CE25" s="15" t="e">
        <f>IF(INDEX(MouseList[],MATCH(CE$2,MouseList[Mouse '#],0),MATCH(MouseList[[#Headers],[Exclude?]],MouseList[#Headers],0))=TRUE,"",IF(INDEX(DataInput[],CE$2*3-1,MATCH(TEXT($B25,0),DataInput[#Headers],0))="","",INDEX(DataInput[],CE$4*3-1,MATCH(TEXT($B25,0),DataInput[#Headers],0))*(INDEX(DataInput[],CE$4*3,MATCH(TEXT($B25,0),DataInput[#Headers],0)))^2*PI()/6))</f>
        <v>#N/A</v>
      </c>
      <c r="CF25" s="15" t="e">
        <f>IF(INDEX(MouseList[],MATCH(CF$2,MouseList[Mouse '#],0),MATCH(MouseList[[#Headers],[Exclude?]],MouseList[#Headers],0))=TRUE,"",IF(INDEX(DataInput[],CF$2*3-1,MATCH(TEXT($B25,0),DataInput[#Headers],0))="","",INDEX(DataInput[],CF$4*3-1,MATCH(TEXT($B25,0),DataInput[#Headers],0))*(INDEX(DataInput[],CF$4*3,MATCH(TEXT($B25,0),DataInput[#Headers],0)))^2*PI()/6))</f>
        <v>#N/A</v>
      </c>
      <c r="CG25" s="15" t="e">
        <f>IF(INDEX(MouseList[],MATCH(CG$2,MouseList[Mouse '#],0),MATCH(MouseList[[#Headers],[Exclude?]],MouseList[#Headers],0))=TRUE,"",IF(INDEX(DataInput[],CG$2*3-1,MATCH(TEXT($B25,0),DataInput[#Headers],0))="","",INDEX(DataInput[],CG$4*3-1,MATCH(TEXT($B25,0),DataInput[#Headers],0))*(INDEX(DataInput[],CG$4*3,MATCH(TEXT($B25,0),DataInput[#Headers],0)))^2*PI()/6))</f>
        <v>#N/A</v>
      </c>
      <c r="CH25" s="15" t="e">
        <f>IF(INDEX(MouseList[],MATCH(CH$2,MouseList[Mouse '#],0),MATCH(MouseList[[#Headers],[Exclude?]],MouseList[#Headers],0))=TRUE,"",IF(INDEX(DataInput[],CH$2*3-1,MATCH(TEXT($B25,0),DataInput[#Headers],0))="","",INDEX(DataInput[],CH$4*3-1,MATCH(TEXT($B25,0),DataInput[#Headers],0))*(INDEX(DataInput[],CH$4*3,MATCH(TEXT($B25,0),DataInput[#Headers],0)))^2*PI()/6))</f>
        <v>#N/A</v>
      </c>
      <c r="CI25" s="15" t="e">
        <f>IF(INDEX(MouseList[],MATCH(CI$2,MouseList[Mouse '#],0),MATCH(MouseList[[#Headers],[Exclude?]],MouseList[#Headers],0))=TRUE,"",IF(INDEX(DataInput[],CI$2*3-1,MATCH(TEXT($B25,0),DataInput[#Headers],0))="","",INDEX(DataInput[],CI$4*3-1,MATCH(TEXT($B25,0),DataInput[#Headers],0))*(INDEX(DataInput[],CI$4*3,MATCH(TEXT($B25,0),DataInput[#Headers],0)))^2*PI()/6))</f>
        <v>#N/A</v>
      </c>
      <c r="CJ25" s="15" t="e">
        <f>IF(INDEX(MouseList[],MATCH(CJ$2,MouseList[Mouse '#],0),MATCH(MouseList[[#Headers],[Exclude?]],MouseList[#Headers],0))=TRUE,"",IF(INDEX(DataInput[],CJ$2*3-1,MATCH(TEXT($B25,0),DataInput[#Headers],0))="","",INDEX(DataInput[],CJ$4*3-1,MATCH(TEXT($B25,0),DataInput[#Headers],0))*(INDEX(DataInput[],CJ$4*3,MATCH(TEXT($B25,0),DataInput[#Headers],0)))^2*PI()/6))</f>
        <v>#N/A</v>
      </c>
      <c r="CK25" s="15" t="e">
        <f>IF(INDEX(MouseList[],MATCH(CK$2,MouseList[Mouse '#],0),MATCH(MouseList[[#Headers],[Exclude?]],MouseList[#Headers],0))=TRUE,"",IF(INDEX(DataInput[],CK$2*3-1,MATCH(TEXT($B25,0),DataInput[#Headers],0))="","",INDEX(DataInput[],CK$4*3-1,MATCH(TEXT($B25,0),DataInput[#Headers],0))*(INDEX(DataInput[],CK$4*3,MATCH(TEXT($B25,0),DataInput[#Headers],0)))^2*PI()/6))</f>
        <v>#N/A</v>
      </c>
      <c r="CL25" s="15" t="e">
        <f>IF(INDEX(MouseList[],MATCH(CL$2,MouseList[Mouse '#],0),MATCH(MouseList[[#Headers],[Exclude?]],MouseList[#Headers],0))=TRUE,"",IF(INDEX(DataInput[],CL$2*3-1,MATCH(TEXT($B25,0),DataInput[#Headers],0))="","",INDEX(DataInput[],CL$4*3-1,MATCH(TEXT($B25,0),DataInput[#Headers],0))*(INDEX(DataInput[],CL$4*3,MATCH(TEXT($B25,0),DataInput[#Headers],0)))^2*PI()/6))</f>
        <v>#N/A</v>
      </c>
      <c r="CM25" s="15" t="e">
        <f>IF(INDEX(MouseList[],MATCH(CM$2,MouseList[Mouse '#],0),MATCH(MouseList[[#Headers],[Exclude?]],MouseList[#Headers],0))=TRUE,"",IF(INDEX(DataInput[],CM$2*3-1,MATCH(TEXT($B25,0),DataInput[#Headers],0))="","",INDEX(DataInput[],CM$4*3-1,MATCH(TEXT($B25,0),DataInput[#Headers],0))*(INDEX(DataInput[],CM$4*3,MATCH(TEXT($B25,0),DataInput[#Headers],0)))^2*PI()/6))</f>
        <v>#N/A</v>
      </c>
      <c r="CN25" s="15" t="e">
        <f>IF(INDEX(MouseList[],MATCH(CN$2,MouseList[Mouse '#],0),MATCH(MouseList[[#Headers],[Exclude?]],MouseList[#Headers],0))=TRUE,"",IF(INDEX(DataInput[],CN$2*3-1,MATCH(TEXT($B25,0),DataInput[#Headers],0))="","",INDEX(DataInput[],CN$4*3-1,MATCH(TEXT($B25,0),DataInput[#Headers],0))*(INDEX(DataInput[],CN$4*3,MATCH(TEXT($B25,0),DataInput[#Headers],0)))^2*PI()/6))</f>
        <v>#N/A</v>
      </c>
      <c r="CO25" s="15" t="e">
        <f>IF(INDEX(MouseList[],MATCH(CO$2,MouseList[Mouse '#],0),MATCH(MouseList[[#Headers],[Exclude?]],MouseList[#Headers],0))=TRUE,"",IF(INDEX(DataInput[],CO$2*3-1,MATCH(TEXT($B25,0),DataInput[#Headers],0))="","",INDEX(DataInput[],CO$4*3-1,MATCH(TEXT($B25,0),DataInput[#Headers],0))*(INDEX(DataInput[],CO$4*3,MATCH(TEXT($B25,0),DataInput[#Headers],0)))^2*PI()/6))</f>
        <v>#N/A</v>
      </c>
      <c r="CP25" s="15" t="e">
        <f>IF(INDEX(MouseList[],MATCH(CP$2,MouseList[Mouse '#],0),MATCH(MouseList[[#Headers],[Exclude?]],MouseList[#Headers],0))=TRUE,"",IF(INDEX(DataInput[],CP$2*3-1,MATCH(TEXT($B25,0),DataInput[#Headers],0))="","",INDEX(DataInput[],CP$4*3-1,MATCH(TEXT($B25,0),DataInput[#Headers],0))*(INDEX(DataInput[],CP$4*3,MATCH(TEXT($B25,0),DataInput[#Headers],0)))^2*PI()/6))</f>
        <v>#N/A</v>
      </c>
      <c r="CQ25" s="15" t="e">
        <f>IF(INDEX(MouseList[],MATCH(CQ$2,MouseList[Mouse '#],0),MATCH(MouseList[[#Headers],[Exclude?]],MouseList[#Headers],0))=TRUE,"",IF(INDEX(DataInput[],CQ$2*3-1,MATCH(TEXT($B25,0),DataInput[#Headers],0))="","",INDEX(DataInput[],CQ$4*3-1,MATCH(TEXT($B25,0),DataInput[#Headers],0))*(INDEX(DataInput[],CQ$4*3,MATCH(TEXT($B25,0),DataInput[#Headers],0)))^2*PI()/6))</f>
        <v>#N/A</v>
      </c>
      <c r="CR25" s="15" t="e">
        <f>IF(INDEX(MouseList[],MATCH(CR$2,MouseList[Mouse '#],0),MATCH(MouseList[[#Headers],[Exclude?]],MouseList[#Headers],0))=TRUE,"",IF(INDEX(DataInput[],CR$2*3-1,MATCH(TEXT($B25,0),DataInput[#Headers],0))="","",INDEX(DataInput[],CR$4*3-1,MATCH(TEXT($B25,0),DataInput[#Headers],0))*(INDEX(DataInput[],CR$4*3,MATCH(TEXT($B25,0),DataInput[#Headers],0)))^2*PI()/6))</f>
        <v>#N/A</v>
      </c>
      <c r="CS25" s="15" t="e">
        <f>IF(INDEX(MouseList[],MATCH(CS$2,MouseList[Mouse '#],0),MATCH(MouseList[[#Headers],[Exclude?]],MouseList[#Headers],0))=TRUE,"",IF(INDEX(DataInput[],CS$2*3-1,MATCH(TEXT($B25,0),DataInput[#Headers],0))="","",INDEX(DataInput[],CS$4*3-1,MATCH(TEXT($B25,0),DataInput[#Headers],0))*(INDEX(DataInput[],CS$4*3,MATCH(TEXT($B25,0),DataInput[#Headers],0)))^2*PI()/6))</f>
        <v>#N/A</v>
      </c>
      <c r="CT25" s="15" t="e">
        <f>IF(INDEX(MouseList[],MATCH(CT$2,MouseList[Mouse '#],0),MATCH(MouseList[[#Headers],[Exclude?]],MouseList[#Headers],0))=TRUE,"",IF(INDEX(DataInput[],CT$2*3-1,MATCH(TEXT($B25,0),DataInput[#Headers],0))="","",INDEX(DataInput[],CT$4*3-1,MATCH(TEXT($B25,0),DataInput[#Headers],0))*(INDEX(DataInput[],CT$4*3,MATCH(TEXT($B25,0),DataInput[#Headers],0)))^2*PI()/6))</f>
        <v>#N/A</v>
      </c>
      <c r="CU25" s="15" t="e">
        <f>IF(INDEX(MouseList[],MATCH(CU$2,MouseList[Mouse '#],0),MATCH(MouseList[[#Headers],[Exclude?]],MouseList[#Headers],0))=TRUE,"",IF(INDEX(DataInput[],CU$2*3-1,MATCH(TEXT($B25,0),DataInput[#Headers],0))="","",INDEX(DataInput[],CU$4*3-1,MATCH(TEXT($B25,0),DataInput[#Headers],0))*(INDEX(DataInput[],CU$4*3,MATCH(TEXT($B25,0),DataInput[#Headers],0)))^2*PI()/6))</f>
        <v>#N/A</v>
      </c>
      <c r="CV25" s="15" t="e">
        <f>IF(INDEX(MouseList[],MATCH(CV$2,MouseList[Mouse '#],0),MATCH(MouseList[[#Headers],[Exclude?]],MouseList[#Headers],0))=TRUE,"",IF(INDEX(DataInput[],CV$2*3-1,MATCH(TEXT($B25,0),DataInput[#Headers],0))="","",INDEX(DataInput[],CV$4*3-1,MATCH(TEXT($B25,0),DataInput[#Headers],0))*(INDEX(DataInput[],CV$4*3,MATCH(TEXT($B25,0),DataInput[#Headers],0)))^2*PI()/6))</f>
        <v>#N/A</v>
      </c>
      <c r="CW25" s="15" t="e">
        <f>IF(INDEX(MouseList[],MATCH(CW$2,MouseList[Mouse '#],0),MATCH(MouseList[[#Headers],[Exclude?]],MouseList[#Headers],0))=TRUE,"",IF(INDEX(DataInput[],CW$2*3-1,MATCH(TEXT($B25,0),DataInput[#Headers],0))="","",INDEX(DataInput[],CW$4*3-1,MATCH(TEXT($B25,0),DataInput[#Headers],0))*(INDEX(DataInput[],CW$4*3,MATCH(TEXT($B25,0),DataInput[#Headers],0)))^2*PI()/6))</f>
        <v>#N/A</v>
      </c>
      <c r="CX25" s="15" t="e">
        <f>IF(INDEX(MouseList[],MATCH(CX$2,MouseList[Mouse '#],0),MATCH(MouseList[[#Headers],[Exclude?]],MouseList[#Headers],0))=TRUE,"",IF(INDEX(DataInput[],CX$2*3-1,MATCH(TEXT($B25,0),DataInput[#Headers],0))="","",INDEX(DataInput[],CX$4*3-1,MATCH(TEXT($B25,0),DataInput[#Headers],0))*(INDEX(DataInput[],CX$4*3,MATCH(TEXT($B25,0),DataInput[#Headers],0)))^2*PI()/6))</f>
        <v>#N/A</v>
      </c>
      <c r="CY25" s="15" t="e">
        <f>IF(INDEX(MouseList[],MATCH(CY$2,MouseList[Mouse '#],0),MATCH(MouseList[[#Headers],[Exclude?]],MouseList[#Headers],0))=TRUE,"",IF(INDEX(DataInput[],CY$2*3-1,MATCH(TEXT($B25,0),DataInput[#Headers],0))="","",INDEX(DataInput[],CY$4*3-1,MATCH(TEXT($B25,0),DataInput[#Headers],0))*(INDEX(DataInput[],CY$4*3,MATCH(TEXT($B25,0),DataInput[#Headers],0)))^2*PI()/6))</f>
        <v>#N/A</v>
      </c>
      <c r="CZ25" s="15" t="e">
        <f>IF(INDEX(MouseList[],MATCH(CZ$2,MouseList[Mouse '#],0),MATCH(MouseList[[#Headers],[Exclude?]],MouseList[#Headers],0))=TRUE,"",IF(INDEX(DataInput[],CZ$2*3-1,MATCH(TEXT($B25,0),DataInput[#Headers],0))="","",INDEX(DataInput[],CZ$4*3-1,MATCH(TEXT($B25,0),DataInput[#Headers],0))*(INDEX(DataInput[],CZ$4*3,MATCH(TEXT($B25,0),DataInput[#Headers],0)))^2*PI()/6))</f>
        <v>#N/A</v>
      </c>
      <c r="DA25" s="15" t="e">
        <f>IF(INDEX(MouseList[],MATCH(DA$2,MouseList[Mouse '#],0),MATCH(MouseList[[#Headers],[Exclude?]],MouseList[#Headers],0))=TRUE,"",IF(INDEX(DataInput[],DA$2*3-1,MATCH(TEXT($B25,0),DataInput[#Headers],0))="","",INDEX(DataInput[],DA$4*3-1,MATCH(TEXT($B25,0),DataInput[#Headers],0))*(INDEX(DataInput[],DA$4*3,MATCH(TEXT($B25,0),DataInput[#Headers],0)))^2*PI()/6))</f>
        <v>#N/A</v>
      </c>
      <c r="DB25" s="15" t="e">
        <f>IF(INDEX(MouseList[],MATCH(DB$2,MouseList[Mouse '#],0),MATCH(MouseList[[#Headers],[Exclude?]],MouseList[#Headers],0))=TRUE,"",IF(INDEX(DataInput[],DB$2*3-1,MATCH(TEXT($B25,0),DataInput[#Headers],0))="","",INDEX(DataInput[],DB$4*3-1,MATCH(TEXT($B25,0),DataInput[#Headers],0))*(INDEX(DataInput[],DB$4*3,MATCH(TEXT($B25,0),DataInput[#Headers],0)))^2*PI()/6))</f>
        <v>#N/A</v>
      </c>
      <c r="DC25" s="15" t="e">
        <f>IF(INDEX(MouseList[],MATCH(DC$2,MouseList[Mouse '#],0),MATCH(MouseList[[#Headers],[Exclude?]],MouseList[#Headers],0))=TRUE,"",IF(INDEX(DataInput[],DC$2*3-1,MATCH(TEXT($B25,0),DataInput[#Headers],0))="","",INDEX(DataInput[],DC$4*3-1,MATCH(TEXT($B25,0),DataInput[#Headers],0))*(INDEX(DataInput[],DC$4*3,MATCH(TEXT($B25,0),DataInput[#Headers],0)))^2*PI()/6))</f>
        <v>#N/A</v>
      </c>
      <c r="DD25" s="15" t="e">
        <f>IF(INDEX(MouseList[],MATCH(DD$2,MouseList[Mouse '#],0),MATCH(MouseList[[#Headers],[Exclude?]],MouseList[#Headers],0))=TRUE,"",IF(INDEX(DataInput[],DD$2*3-1,MATCH(TEXT($B25,0),DataInput[#Headers],0))="","",INDEX(DataInput[],DD$4*3-1,MATCH(TEXT($B25,0),DataInput[#Headers],0))*(INDEX(DataInput[],DD$4*3,MATCH(TEXT($B25,0),DataInput[#Headers],0)))^2*PI()/6))</f>
        <v>#N/A</v>
      </c>
      <c r="DE25" s="15" t="e">
        <f>IF(INDEX(MouseList[],MATCH(DE$2,MouseList[Mouse '#],0),MATCH(MouseList[[#Headers],[Exclude?]],MouseList[#Headers],0))=TRUE,"",IF(INDEX(DataInput[],DE$2*3-1,MATCH(TEXT($B25,0),DataInput[#Headers],0))="","",INDEX(DataInput[],DE$4*3-1,MATCH(TEXT($B25,0),DataInput[#Headers],0))*(INDEX(DataInput[],DE$4*3,MATCH(TEXT($B25,0),DataInput[#Headers],0)))^2*PI()/6))</f>
        <v>#N/A</v>
      </c>
      <c r="DF25" s="15" t="e">
        <f>IF(INDEX(MouseList[],MATCH(DF$2,MouseList[Mouse '#],0),MATCH(MouseList[[#Headers],[Exclude?]],MouseList[#Headers],0))=TRUE,"",IF(INDEX(DataInput[],DF$2*3-1,MATCH(TEXT($B25,0),DataInput[#Headers],0))="","",INDEX(DataInput[],DF$4*3-1,MATCH(TEXT($B25,0),DataInput[#Headers],0))*(INDEX(DataInput[],DF$4*3,MATCH(TEXT($B25,0),DataInput[#Headers],0)))^2*PI()/6))</f>
        <v>#N/A</v>
      </c>
      <c r="DG25" s="15" t="e">
        <f>IF(INDEX(MouseList[],MATCH(DG$2,MouseList[Mouse '#],0),MATCH(MouseList[[#Headers],[Exclude?]],MouseList[#Headers],0))=TRUE,"",IF(INDEX(DataInput[],DG$2*3-1,MATCH(TEXT($B25,0),DataInput[#Headers],0))="","",INDEX(DataInput[],DG$4*3-1,MATCH(TEXT($B25,0),DataInput[#Headers],0))*(INDEX(DataInput[],DG$4*3,MATCH(TEXT($B25,0),DataInput[#Headers],0)))^2*PI()/6))</f>
        <v>#N/A</v>
      </c>
      <c r="DH25" s="15" t="e">
        <f>IF(INDEX(MouseList[],MATCH(DH$2,MouseList[Mouse '#],0),MATCH(MouseList[[#Headers],[Exclude?]],MouseList[#Headers],0))=TRUE,"",IF(INDEX(DataInput[],DH$2*3-1,MATCH(TEXT($B25,0),DataInput[#Headers],0))="","",INDEX(DataInput[],DH$4*3-1,MATCH(TEXT($B25,0),DataInput[#Headers],0))*(INDEX(DataInput[],DH$4*3,MATCH(TEXT($B25,0),DataInput[#Headers],0)))^2*PI()/6))</f>
        <v>#N/A</v>
      </c>
      <c r="DI25" s="15" t="e">
        <f>IF(INDEX(MouseList[],MATCH(DI$2,MouseList[Mouse '#],0),MATCH(MouseList[[#Headers],[Exclude?]],MouseList[#Headers],0))=TRUE,"",IF(INDEX(DataInput[],DI$2*3-1,MATCH(TEXT($B25,0),DataInput[#Headers],0))="","",INDEX(DataInput[],DI$4*3-1,MATCH(TEXT($B25,0),DataInput[#Headers],0))*(INDEX(DataInput[],DI$4*3,MATCH(TEXT($B25,0),DataInput[#Headers],0)))^2*PI()/6))</f>
        <v>#N/A</v>
      </c>
      <c r="DJ25" s="15" t="e">
        <f>IF(INDEX(MouseList[],MATCH(DJ$2,MouseList[Mouse '#],0),MATCH(MouseList[[#Headers],[Exclude?]],MouseList[#Headers],0))=TRUE,"",IF(INDEX(DataInput[],DJ$2*3-1,MATCH(TEXT($B25,0),DataInput[#Headers],0))="","",INDEX(DataInput[],DJ$4*3-1,MATCH(TEXT($B25,0),DataInput[#Headers],0))*(INDEX(DataInput[],DJ$4*3,MATCH(TEXT($B25,0),DataInput[#Headers],0)))^2*PI()/6))</f>
        <v>#N/A</v>
      </c>
      <c r="DK25" s="15" t="e">
        <f>IF(INDEX(MouseList[],MATCH(DK$2,MouseList[Mouse '#],0),MATCH(MouseList[[#Headers],[Exclude?]],MouseList[#Headers],0))=TRUE,"",IF(INDEX(DataInput[],DK$2*3-1,MATCH(TEXT($B25,0),DataInput[#Headers],0))="","",INDEX(DataInput[],DK$4*3-1,MATCH(TEXT($B25,0),DataInput[#Headers],0))*(INDEX(DataInput[],DK$4*3,MATCH(TEXT($B25,0),DataInput[#Headers],0)))^2*PI()/6))</f>
        <v>#N/A</v>
      </c>
      <c r="DL25" s="15" t="e">
        <f>IF(INDEX(MouseList[],MATCH(DL$2,MouseList[Mouse '#],0),MATCH(MouseList[[#Headers],[Exclude?]],MouseList[#Headers],0))=TRUE,"",IF(INDEX(DataInput[],DL$2*3-1,MATCH(TEXT($B25,0),DataInput[#Headers],0))="","",INDEX(DataInput[],DL$4*3-1,MATCH(TEXT($B25,0),DataInput[#Headers],0))*(INDEX(DataInput[],DL$4*3,MATCH(TEXT($B25,0),DataInput[#Headers],0)))^2*PI()/6))</f>
        <v>#N/A</v>
      </c>
      <c r="DM25" s="15" t="e">
        <f>IF(INDEX(MouseList[],MATCH(DM$2,MouseList[Mouse '#],0),MATCH(MouseList[[#Headers],[Exclude?]],MouseList[#Headers],0))=TRUE,"",IF(INDEX(DataInput[],DM$2*3-1,MATCH(TEXT($B25,0),DataInput[#Headers],0))="","",INDEX(DataInput[],DM$4*3-1,MATCH(TEXT($B25,0),DataInput[#Headers],0))*(INDEX(DataInput[],DM$4*3,MATCH(TEXT($B25,0),DataInput[#Headers],0)))^2*PI()/6))</f>
        <v>#N/A</v>
      </c>
      <c r="DN25" s="15" t="e">
        <f>IF(INDEX(MouseList[],MATCH(DN$2,MouseList[Mouse '#],0),MATCH(MouseList[[#Headers],[Exclude?]],MouseList[#Headers],0))=TRUE,"",IF(INDEX(DataInput[],DN$2*3-1,MATCH(TEXT($B25,0),DataInput[#Headers],0))="","",INDEX(DataInput[],DN$4*3-1,MATCH(TEXT($B25,0),DataInput[#Headers],0))*(INDEX(DataInput[],DN$4*3,MATCH(TEXT($B25,0),DataInput[#Headers],0)))^2*PI()/6))</f>
        <v>#N/A</v>
      </c>
      <c r="DO25" s="15" t="e">
        <f>IF(INDEX(MouseList[],MATCH(DO$2,MouseList[Mouse '#],0),MATCH(MouseList[[#Headers],[Exclude?]],MouseList[#Headers],0))=TRUE,"",IF(INDEX(DataInput[],DO$2*3-1,MATCH(TEXT($B25,0),DataInput[#Headers],0))="","",INDEX(DataInput[],DO$4*3-1,MATCH(TEXT($B25,0),DataInput[#Headers],0))*(INDEX(DataInput[],DO$4*3,MATCH(TEXT($B25,0),DataInput[#Headers],0)))^2*PI()/6))</f>
        <v>#N/A</v>
      </c>
      <c r="DP25" s="15" t="e">
        <f>IF(INDEX(MouseList[],MATCH(DP$2,MouseList[Mouse '#],0),MATCH(MouseList[[#Headers],[Exclude?]],MouseList[#Headers],0))=TRUE,"",IF(INDEX(DataInput[],DP$2*3-1,MATCH(TEXT($B25,0),DataInput[#Headers],0))="","",INDEX(DataInput[],DP$4*3-1,MATCH(TEXT($B25,0),DataInput[#Headers],0))*(INDEX(DataInput[],DP$4*3,MATCH(TEXT($B25,0),DataInput[#Headers],0)))^2*PI()/6))</f>
        <v>#N/A</v>
      </c>
      <c r="DQ25" s="15" t="e">
        <f>IF(INDEX(MouseList[],MATCH(DQ$2,MouseList[Mouse '#],0),MATCH(MouseList[[#Headers],[Exclude?]],MouseList[#Headers],0))=TRUE,"",IF(INDEX(DataInput[],DQ$2*3-1,MATCH(TEXT($B25,0),DataInput[#Headers],0))="","",INDEX(DataInput[],DQ$4*3-1,MATCH(TEXT($B25,0),DataInput[#Headers],0))*(INDEX(DataInput[],DQ$4*3,MATCH(TEXT($B25,0),DataInput[#Headers],0)))^2*PI()/6))</f>
        <v>#N/A</v>
      </c>
      <c r="DR25" s="15" t="e">
        <f>IF(INDEX(MouseList[],MATCH(DR$2,MouseList[Mouse '#],0),MATCH(MouseList[[#Headers],[Exclude?]],MouseList[#Headers],0))=TRUE,"",IF(INDEX(DataInput[],DR$2*3-1,MATCH(TEXT($B25,0),DataInput[#Headers],0))="","",INDEX(DataInput[],DR$4*3-1,MATCH(TEXT($B25,0),DataInput[#Headers],0))*(INDEX(DataInput[],DR$4*3,MATCH(TEXT($B25,0),DataInput[#Headers],0)))^2*PI()/6))</f>
        <v>#N/A</v>
      </c>
      <c r="DS25" s="15" t="e">
        <f>IF(INDEX(MouseList[],MATCH(DS$2,MouseList[Mouse '#],0),MATCH(MouseList[[#Headers],[Exclude?]],MouseList[#Headers],0))=TRUE,"",IF(INDEX(DataInput[],DS$2*3-1,MATCH(TEXT($B25,0),DataInput[#Headers],0))="","",INDEX(DataInput[],DS$4*3-1,MATCH(TEXT($B25,0),DataInput[#Headers],0))*(INDEX(DataInput[],DS$4*3,MATCH(TEXT($B25,0),DataInput[#Headers],0)))^2*PI()/6))</f>
        <v>#N/A</v>
      </c>
      <c r="DU25" s="14">
        <v>21</v>
      </c>
      <c r="DV25" s="14" t="str">
        <f>IFERROR(INDEX(MouseList[],MATCH(TV_after_Tx[[#This Row],[Sort '#]],MouseList[Sort '#],0),MATCH(TV_after_Tx[[#Headers],[Group]],MouseList[#Headers],0)),"")</f>
        <v/>
      </c>
      <c r="DW25" s="14" t="str">
        <f>IFERROR(INDEX(MouseList[],MATCH(TV_after_Tx[[#This Row],[Sort '#]],MouseList[Sort '#],0),MATCH(MouseList[[#Headers],[Mouse '#]],MouseList[#Headers],0)),"")</f>
        <v/>
      </c>
      <c r="DX25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25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25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25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25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25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25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25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25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25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25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25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25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25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25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25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25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25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25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25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25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25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25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25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25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25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25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25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25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25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25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25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25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25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25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25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25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25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25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25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25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25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25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25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25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25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26" spans="1:173">
      <c r="B26" s="14">
        <v>21</v>
      </c>
      <c r="C26" s="14">
        <f>INDEX('Data Input'!$J$1:$BF$3,2,MATCH(TEXT(TV[[#This Row],[Day '#]],0),DataInput[[#Headers],[Date of death]:[Necropsy]],0))</f>
        <v>57</v>
      </c>
      <c r="D26" s="15" t="str">
        <f>IF(INDEX(MouseList[],MATCH(D$2,MouseList[Mouse '#],0),MATCH(MouseList[[#Headers],[Exclude?]],MouseList[#Headers],0))=TRUE,"",IF(INDEX(DataInput[],D$2*3-1,MATCH(TEXT($B26,0),DataInput[#Headers],0))="","",INDEX(DataInput[],D$4*3-1,MATCH(TEXT($B26,0),DataInput[#Headers],0))*(INDEX(DataInput[],D$4*3,MATCH(TEXT($B26,0),DataInput[#Headers],0)))^2*PI()/6))</f>
        <v/>
      </c>
      <c r="E26" s="15" t="str">
        <f>IF(INDEX(MouseList[],MATCH(E$2,MouseList[Mouse '#],0),MATCH(MouseList[[#Headers],[Exclude?]],MouseList[#Headers],0))=TRUE,"",IF(INDEX(DataInput[],E$2*3-1,MATCH(TEXT($B26,0),DataInput[#Headers],0))="","",INDEX(DataInput[],E$4*3-1,MATCH(TEXT($B26,0),DataInput[#Headers],0))*(INDEX(DataInput[],E$4*3,MATCH(TEXT($B26,0),DataInput[#Headers],0)))^2*PI()/6))</f>
        <v/>
      </c>
      <c r="F26" s="15" t="str">
        <f>IF(INDEX(MouseList[],MATCH(F$2,MouseList[Mouse '#],0),MATCH(MouseList[[#Headers],[Exclude?]],MouseList[#Headers],0))=TRUE,"",IF(INDEX(DataInput[],F$2*3-1,MATCH(TEXT($B26,0),DataInput[#Headers],0))="","",INDEX(DataInput[],F$4*3-1,MATCH(TEXT($B26,0),DataInput[#Headers],0))*(INDEX(DataInput[],F$4*3,MATCH(TEXT($B26,0),DataInput[#Headers],0)))^2*PI()/6))</f>
        <v/>
      </c>
      <c r="G26" s="15" t="str">
        <f>IF(INDEX(MouseList[],MATCH(G$2,MouseList[Mouse '#],0),MATCH(MouseList[[#Headers],[Exclude?]],MouseList[#Headers],0))=TRUE,"",IF(INDEX(DataInput[],G$2*3-1,MATCH(TEXT($B26,0),DataInput[#Headers],0))="","",INDEX(DataInput[],G$4*3-1,MATCH(TEXT($B26,0),DataInput[#Headers],0))*(INDEX(DataInput[],G$4*3,MATCH(TEXT($B26,0),DataInput[#Headers],0)))^2*PI()/6))</f>
        <v/>
      </c>
      <c r="H26" s="15" t="str">
        <f>IF(INDEX(MouseList[],MATCH(H$2,MouseList[Mouse '#],0),MATCH(MouseList[[#Headers],[Exclude?]],MouseList[#Headers],0))=TRUE,"",IF(INDEX(DataInput[],H$2*3-1,MATCH(TEXT($B26,0),DataInput[#Headers],0))="","",INDEX(DataInput[],H$4*3-1,MATCH(TEXT($B26,0),DataInput[#Headers],0))*(INDEX(DataInput[],H$4*3,MATCH(TEXT($B26,0),DataInput[#Headers],0)))^2*PI()/6))</f>
        <v/>
      </c>
      <c r="I26" s="15" t="str">
        <f>IF(INDEX(MouseList[],MATCH(I$2,MouseList[Mouse '#],0),MATCH(MouseList[[#Headers],[Exclude?]],MouseList[#Headers],0))=TRUE,"",IF(INDEX(DataInput[],I$2*3-1,MATCH(TEXT($B26,0),DataInput[#Headers],0))="","",INDEX(DataInput[],I$4*3-1,MATCH(TEXT($B26,0),DataInput[#Headers],0))*(INDEX(DataInput[],I$4*3,MATCH(TEXT($B26,0),DataInput[#Headers],0)))^2*PI()/6))</f>
        <v/>
      </c>
      <c r="J26" s="15">
        <f>IF(INDEX(MouseList[],MATCH(J$2,MouseList[Mouse '#],0),MATCH(MouseList[[#Headers],[Exclude?]],MouseList[#Headers],0))=TRUE,"",IF(INDEX(DataInput[],J$2*3-1,MATCH(TEXT($B26,0),DataInput[#Headers],0))="","",INDEX(DataInput[],J$4*3-1,MATCH(TEXT($B26,0),DataInput[#Headers],0))*(INDEX(DataInput[],J$4*3,MATCH(TEXT($B26,0),DataInput[#Headers],0)))^2*PI()/6))</f>
        <v>1.2042604287152683</v>
      </c>
      <c r="K26" s="15" t="str">
        <f>IF(INDEX(MouseList[],MATCH(K$2,MouseList[Mouse '#],0),MATCH(MouseList[[#Headers],[Exclude?]],MouseList[#Headers],0))=TRUE,"",IF(INDEX(DataInput[],K$2*3-1,MATCH(TEXT($B26,0),DataInput[#Headers],0))="","",INDEX(DataInput[],K$4*3-1,MATCH(TEXT($B26,0),DataInput[#Headers],0))*(INDEX(DataInput[],K$4*3,MATCH(TEXT($B26,0),DataInput[#Headers],0)))^2*PI()/6))</f>
        <v/>
      </c>
      <c r="L26" s="15" t="str">
        <f>IF(INDEX(MouseList[],MATCH(L$2,MouseList[Mouse '#],0),MATCH(MouseList[[#Headers],[Exclude?]],MouseList[#Headers],0))=TRUE,"",IF(INDEX(DataInput[],L$2*3-1,MATCH(TEXT($B26,0),DataInput[#Headers],0))="","",INDEX(DataInput[],L$4*3-1,MATCH(TEXT($B26,0),DataInput[#Headers],0))*(INDEX(DataInput[],L$4*3,MATCH(TEXT($B26,0),DataInput[#Headers],0)))^2*PI()/6))</f>
        <v/>
      </c>
      <c r="M26" s="15" t="str">
        <f>IF(INDEX(MouseList[],MATCH(M$2,MouseList[Mouse '#],0),MATCH(MouseList[[#Headers],[Exclude?]],MouseList[#Headers],0))=TRUE,"",IF(INDEX(DataInput[],M$2*3-1,MATCH(TEXT($B26,0),DataInput[#Headers],0))="","",INDEX(DataInput[],M$4*3-1,MATCH(TEXT($B26,0),DataInput[#Headers],0))*(INDEX(DataInput[],M$4*3,MATCH(TEXT($B26,0),DataInput[#Headers],0)))^2*PI()/6))</f>
        <v/>
      </c>
      <c r="N26" s="15" t="str">
        <f>IF(INDEX(MouseList[],MATCH(N$2,MouseList[Mouse '#],0),MATCH(MouseList[[#Headers],[Exclude?]],MouseList[#Headers],0))=TRUE,"",IF(INDEX(DataInput[],N$2*3-1,MATCH(TEXT($B26,0),DataInput[#Headers],0))="","",INDEX(DataInput[],N$4*3-1,MATCH(TEXT($B26,0),DataInput[#Headers],0))*(INDEX(DataInput[],N$4*3,MATCH(TEXT($B26,0),DataInput[#Headers],0)))^2*PI()/6))</f>
        <v/>
      </c>
      <c r="O26" s="15" t="str">
        <f>IF(INDEX(MouseList[],MATCH(O$2,MouseList[Mouse '#],0),MATCH(MouseList[[#Headers],[Exclude?]],MouseList[#Headers],0))=TRUE,"",IF(INDEX(DataInput[],O$2*3-1,MATCH(TEXT($B26,0),DataInput[#Headers],0))="","",INDEX(DataInput[],O$4*3-1,MATCH(TEXT($B26,0),DataInput[#Headers],0))*(INDEX(DataInput[],O$4*3,MATCH(TEXT($B26,0),DataInput[#Headers],0)))^2*PI()/6))</f>
        <v/>
      </c>
      <c r="P26" s="15" t="str">
        <f>IF(INDEX(MouseList[],MATCH(P$2,MouseList[Mouse '#],0),MATCH(MouseList[[#Headers],[Exclude?]],MouseList[#Headers],0))=TRUE,"",IF(INDEX(DataInput[],P$2*3-1,MATCH(TEXT($B26,0),DataInput[#Headers],0))="","",INDEX(DataInput[],P$4*3-1,MATCH(TEXT($B26,0),DataInput[#Headers],0))*(INDEX(DataInput[],P$4*3,MATCH(TEXT($B26,0),DataInput[#Headers],0)))^2*PI()/6))</f>
        <v/>
      </c>
      <c r="Q26" s="15" t="str">
        <f>IF(INDEX(MouseList[],MATCH(Q$2,MouseList[Mouse '#],0),MATCH(MouseList[[#Headers],[Exclude?]],MouseList[#Headers],0))=TRUE,"",IF(INDEX(DataInput[],Q$2*3-1,MATCH(TEXT($B26,0),DataInput[#Headers],0))="","",INDEX(DataInput[],Q$4*3-1,MATCH(TEXT($B26,0),DataInput[#Headers],0))*(INDEX(DataInput[],Q$4*3,MATCH(TEXT($B26,0),DataInput[#Headers],0)))^2*PI()/6))</f>
        <v/>
      </c>
      <c r="R26" s="15" t="str">
        <f>IF(INDEX(MouseList[],MATCH(R$2,MouseList[Mouse '#],0),MATCH(MouseList[[#Headers],[Exclude?]],MouseList[#Headers],0))=TRUE,"",IF(INDEX(DataInput[],R$2*3-1,MATCH(TEXT($B26,0),DataInput[#Headers],0))="","",INDEX(DataInput[],R$4*3-1,MATCH(TEXT($B26,0),DataInput[#Headers],0))*(INDEX(DataInput[],R$4*3,MATCH(TEXT($B26,0),DataInput[#Headers],0)))^2*PI()/6))</f>
        <v/>
      </c>
      <c r="S26" s="15" t="str">
        <f>IF(INDEX(MouseList[],MATCH(S$2,MouseList[Mouse '#],0),MATCH(MouseList[[#Headers],[Exclude?]],MouseList[#Headers],0))=TRUE,"",IF(INDEX(DataInput[],S$2*3-1,MATCH(TEXT($B26,0),DataInput[#Headers],0))="","",INDEX(DataInput[],S$4*3-1,MATCH(TEXT($B26,0),DataInput[#Headers],0))*(INDEX(DataInput[],S$4*3,MATCH(TEXT($B26,0),DataInput[#Headers],0)))^2*PI()/6))</f>
        <v/>
      </c>
      <c r="T26" s="15" t="str">
        <f>IF(INDEX(MouseList[],MATCH(T$2,MouseList[Mouse '#],0),MATCH(MouseList[[#Headers],[Exclude?]],MouseList[#Headers],0))=TRUE,"",IF(INDEX(DataInput[],T$2*3-1,MATCH(TEXT($B26,0),DataInput[#Headers],0))="","",INDEX(DataInput[],T$4*3-1,MATCH(TEXT($B26,0),DataInput[#Headers],0))*(INDEX(DataInput[],T$4*3,MATCH(TEXT($B26,0),DataInput[#Headers],0)))^2*PI()/6))</f>
        <v/>
      </c>
      <c r="U26" s="15" t="str">
        <f>IF(INDEX(MouseList[],MATCH(U$2,MouseList[Mouse '#],0),MATCH(MouseList[[#Headers],[Exclude?]],MouseList[#Headers],0))=TRUE,"",IF(INDEX(DataInput[],U$2*3-1,MATCH(TEXT($B26,0),DataInput[#Headers],0))="","",INDEX(DataInput[],U$4*3-1,MATCH(TEXT($B26,0),DataInput[#Headers],0))*(INDEX(DataInput[],U$4*3,MATCH(TEXT($B26,0),DataInput[#Headers],0)))^2*PI()/6))</f>
        <v/>
      </c>
      <c r="V26" s="15" t="str">
        <f>IF(INDEX(MouseList[],MATCH(V$2,MouseList[Mouse '#],0),MATCH(MouseList[[#Headers],[Exclude?]],MouseList[#Headers],0))=TRUE,"",IF(INDEX(DataInput[],V$2*3-1,MATCH(TEXT($B26,0),DataInput[#Headers],0))="","",INDEX(DataInput[],V$4*3-1,MATCH(TEXT($B26,0),DataInput[#Headers],0))*(INDEX(DataInput[],V$4*3,MATCH(TEXT($B26,0),DataInput[#Headers],0)))^2*PI()/6))</f>
        <v/>
      </c>
      <c r="W26" s="15" t="str">
        <f>IF(INDEX(MouseList[],MATCH(W$2,MouseList[Mouse '#],0),MATCH(MouseList[[#Headers],[Exclude?]],MouseList[#Headers],0))=TRUE,"",IF(INDEX(DataInput[],W$2*3-1,MATCH(TEXT($B26,0),DataInput[#Headers],0))="","",INDEX(DataInput[],W$4*3-1,MATCH(TEXT($B26,0),DataInput[#Headers],0))*(INDEX(DataInput[],W$4*3,MATCH(TEXT($B26,0),DataInput[#Headers],0)))^2*PI()/6))</f>
        <v/>
      </c>
      <c r="X26" s="15" t="str">
        <f>IF(INDEX(MouseList[],MATCH(X$2,MouseList[Mouse '#],0),MATCH(MouseList[[#Headers],[Exclude?]],MouseList[#Headers],0))=TRUE,"",IF(INDEX(DataInput[],X$2*3-1,MATCH(TEXT($B26,0),DataInput[#Headers],0))="","",INDEX(DataInput[],X$4*3-1,MATCH(TEXT($B26,0),DataInput[#Headers],0))*(INDEX(DataInput[],X$4*3,MATCH(TEXT($B26,0),DataInput[#Headers],0)))^2*PI()/6))</f>
        <v/>
      </c>
      <c r="Y26" s="15" t="str">
        <f>IF(INDEX(MouseList[],MATCH(Y$2,MouseList[Mouse '#],0),MATCH(MouseList[[#Headers],[Exclude?]],MouseList[#Headers],0))=TRUE,"",IF(INDEX(DataInput[],Y$2*3-1,MATCH(TEXT($B26,0),DataInput[#Headers],0))="","",INDEX(DataInput[],Y$4*3-1,MATCH(TEXT($B26,0),DataInput[#Headers],0))*(INDEX(DataInput[],Y$4*3,MATCH(TEXT($B26,0),DataInput[#Headers],0)))^2*PI()/6))</f>
        <v/>
      </c>
      <c r="Z26" s="15">
        <f>IF(INDEX(MouseList[],MATCH(Z$2,MouseList[Mouse '#],0),MATCH(MouseList[[#Headers],[Exclude?]],MouseList[#Headers],0))=TRUE,"",IF(INDEX(DataInput[],Z$2*3-1,MATCH(TEXT($B26,0),DataInput[#Headers],0))="","",INDEX(DataInput[],Z$4*3-1,MATCH(TEXT($B26,0),DataInput[#Headers],0))*(INDEX(DataInput[],Z$4*3,MATCH(TEXT($B26,0),DataInput[#Headers],0)))^2*PI()/6))</f>
        <v>56.533052478331605</v>
      </c>
      <c r="AA26" s="15" t="str">
        <f>IF(INDEX(MouseList[],MATCH(AA$2,MouseList[Mouse '#],0),MATCH(MouseList[[#Headers],[Exclude?]],MouseList[#Headers],0))=TRUE,"",IF(INDEX(DataInput[],AA$2*3-1,MATCH(TEXT($B26,0),DataInput[#Headers],0))="","",INDEX(DataInput[],AA$4*3-1,MATCH(TEXT($B26,0),DataInput[#Headers],0))*(INDEX(DataInput[],AA$4*3,MATCH(TEXT($B26,0),DataInput[#Headers],0)))^2*PI()/6))</f>
        <v/>
      </c>
      <c r="AB26" s="15">
        <f>IF(INDEX(MouseList[],MATCH(AB$2,MouseList[Mouse '#],0),MATCH(MouseList[[#Headers],[Exclude?]],MouseList[#Headers],0))=TRUE,"",IF(INDEX(DataInput[],AB$2*3-1,MATCH(TEXT($B26,0),DataInput[#Headers],0))="","",INDEX(DataInput[],AB$4*3-1,MATCH(TEXT($B26,0),DataInput[#Headers],0))*(INDEX(DataInput[],AB$4*3,MATCH(TEXT($B26,0),DataInput[#Headers],0)))^2*PI()/6))</f>
        <v>66.814732298491705</v>
      </c>
      <c r="AC26" s="15" t="str">
        <f>IF(INDEX(MouseList[],MATCH(AC$2,MouseList[Mouse '#],0),MATCH(MouseList[[#Headers],[Exclude?]],MouseList[#Headers],0))=TRUE,"",IF(INDEX(DataInput[],AC$2*3-1,MATCH(TEXT($B26,0),DataInput[#Headers],0))="","",INDEX(DataInput[],AC$4*3-1,MATCH(TEXT($B26,0),DataInput[#Headers],0))*(INDEX(DataInput[],AC$4*3,MATCH(TEXT($B26,0),DataInput[#Headers],0)))^2*PI()/6))</f>
        <v/>
      </c>
      <c r="AD26" s="15">
        <f>IF(INDEX(MouseList[],MATCH(AD$2,MouseList[Mouse '#],0),MATCH(MouseList[[#Headers],[Exclude?]],MouseList[#Headers],0))=TRUE,"",IF(INDEX(DataInput[],AD$2*3-1,MATCH(TEXT($B26,0),DataInput[#Headers],0))="","",INDEX(DataInput[],AD$4*3-1,MATCH(TEXT($B26,0),DataInput[#Headers],0))*(INDEX(DataInput[],AD$4*3,MATCH(TEXT($B26,0),DataInput[#Headers],0)))^2*PI()/6))</f>
        <v>38.011607635126431</v>
      </c>
      <c r="AE26" s="15" t="str">
        <f>IF(INDEX(MouseList[],MATCH(AE$2,MouseList[Mouse '#],0),MATCH(MouseList[[#Headers],[Exclude?]],MouseList[#Headers],0))=TRUE,"",IF(INDEX(DataInput[],AE$2*3-1,MATCH(TEXT($B26,0),DataInput[#Headers],0))="","",INDEX(DataInput[],AE$4*3-1,MATCH(TEXT($B26,0),DataInput[#Headers],0))*(INDEX(DataInput[],AE$4*3,MATCH(TEXT($B26,0),DataInput[#Headers],0)))^2*PI()/6))</f>
        <v/>
      </c>
      <c r="AF26" s="15">
        <f>IF(INDEX(MouseList[],MATCH(AF$2,MouseList[Mouse '#],0),MATCH(MouseList[[#Headers],[Exclude?]],MouseList[#Headers],0))=TRUE,"",IF(INDEX(DataInput[],AF$2*3-1,MATCH(TEXT($B26,0),DataInput[#Headers],0))="","",INDEX(DataInput[],AF$4*3-1,MATCH(TEXT($B26,0),DataInput[#Headers],0))*(INDEX(DataInput[],AF$4*3,MATCH(TEXT($B26,0),DataInput[#Headers],0)))^2*PI()/6))</f>
        <v>32.394413266970311</v>
      </c>
      <c r="AG26" s="15">
        <f>IF(INDEX(MouseList[],MATCH(AG$2,MouseList[Mouse '#],0),MATCH(MouseList[[#Headers],[Exclude?]],MouseList[#Headers],0))=TRUE,"",IF(INDEX(DataInput[],AG$2*3-1,MATCH(TEXT($B26,0),DataInput[#Headers],0))="","",INDEX(DataInput[],AG$4*3-1,MATCH(TEXT($B26,0),DataInput[#Headers],0))*(INDEX(DataInput[],AG$4*3,MATCH(TEXT($B26,0),DataInput[#Headers],0)))^2*PI()/6))</f>
        <v>21.733454201730094</v>
      </c>
      <c r="AH26" s="15">
        <f>IF(INDEX(MouseList[],MATCH(AH$2,MouseList[Mouse '#],0),MATCH(MouseList[[#Headers],[Exclude?]],MouseList[#Headers],0))=TRUE,"",IF(INDEX(DataInput[],AH$2*3-1,MATCH(TEXT($B26,0),DataInput[#Headers],0))="","",INDEX(DataInput[],AH$4*3-1,MATCH(TEXT($B26,0),DataInput[#Headers],0))*(INDEX(DataInput[],AH$4*3,MATCH(TEXT($B26,0),DataInput[#Headers],0)))^2*PI()/6))</f>
        <v>41.064780163480933</v>
      </c>
      <c r="AI26" s="15">
        <f>IF(INDEX(MouseList[],MATCH(AI$2,MouseList[Mouse '#],0),MATCH(MouseList[[#Headers],[Exclude?]],MouseList[#Headers],0))=TRUE,"",IF(INDEX(DataInput[],AI$2*3-1,MATCH(TEXT($B26,0),DataInput[#Headers],0))="","",INDEX(DataInput[],AI$4*3-1,MATCH(TEXT($B26,0),DataInput[#Headers],0))*(INDEX(DataInput[],AI$4*3,MATCH(TEXT($B26,0),DataInput[#Headers],0)))^2*PI()/6))</f>
        <v>37.097385323375875</v>
      </c>
      <c r="AJ26" s="15" t="str">
        <f>IF(INDEX(MouseList[],MATCH(AJ$2,MouseList[Mouse '#],0),MATCH(MouseList[[#Headers],[Exclude?]],MouseList[#Headers],0))=TRUE,"",IF(INDEX(DataInput[],AJ$2*3-1,MATCH(TEXT($B26,0),DataInput[#Headers],0))="","",INDEX(DataInput[],AJ$4*3-1,MATCH(TEXT($B26,0),DataInput[#Headers],0))*(INDEX(DataInput[],AJ$4*3,MATCH(TEXT($B26,0),DataInput[#Headers],0)))^2*PI()/6))</f>
        <v/>
      </c>
      <c r="AK26" s="15" t="str">
        <f>IF(INDEX(MouseList[],MATCH(AK$2,MouseList[Mouse '#],0),MATCH(MouseList[[#Headers],[Exclude?]],MouseList[#Headers],0))=TRUE,"",IF(INDEX(DataInput[],AK$2*3-1,MATCH(TEXT($B26,0),DataInput[#Headers],0))="","",INDEX(DataInput[],AK$4*3-1,MATCH(TEXT($B26,0),DataInput[#Headers],0))*(INDEX(DataInput[],AK$4*3,MATCH(TEXT($B26,0),DataInput[#Headers],0)))^2*PI()/6))</f>
        <v/>
      </c>
      <c r="AL26" s="15">
        <f>IF(INDEX(MouseList[],MATCH(AL$2,MouseList[Mouse '#],0),MATCH(MouseList[[#Headers],[Exclude?]],MouseList[#Headers],0))=TRUE,"",IF(INDEX(DataInput[],AL$2*3-1,MATCH(TEXT($B26,0),DataInput[#Headers],0))="","",INDEX(DataInput[],AL$4*3-1,MATCH(TEXT($B26,0),DataInput[#Headers],0))*(INDEX(DataInput[],AL$4*3,MATCH(TEXT($B26,0),DataInput[#Headers],0)))^2*PI()/6))</f>
        <v>57.879917651574949</v>
      </c>
      <c r="AM26" s="15" t="str">
        <f>IF(INDEX(MouseList[],MATCH(AM$2,MouseList[Mouse '#],0),MATCH(MouseList[[#Headers],[Exclude?]],MouseList[#Headers],0))=TRUE,"",IF(INDEX(DataInput[],AM$2*3-1,MATCH(TEXT($B26,0),DataInput[#Headers],0))="","",INDEX(DataInput[],AM$4*3-1,MATCH(TEXT($B26,0),DataInput[#Headers],0))*(INDEX(DataInput[],AM$4*3,MATCH(TEXT($B26,0),DataInput[#Headers],0)))^2*PI()/6))</f>
        <v/>
      </c>
      <c r="AN26" s="15" t="str">
        <f>IF(INDEX(MouseList[],MATCH(AN$2,MouseList[Mouse '#],0),MATCH(MouseList[[#Headers],[Exclude?]],MouseList[#Headers],0))=TRUE,"",IF(INDEX(DataInput[],AN$2*3-1,MATCH(TEXT($B26,0),DataInput[#Headers],0))="","",INDEX(DataInput[],AN$4*3-1,MATCH(TEXT($B26,0),DataInput[#Headers],0))*(INDEX(DataInput[],AN$4*3,MATCH(TEXT($B26,0),DataInput[#Headers],0)))^2*PI()/6))</f>
        <v/>
      </c>
      <c r="AO26" s="15" t="str">
        <f>IF(INDEX(MouseList[],MATCH(AO$2,MouseList[Mouse '#],0),MATCH(MouseList[[#Headers],[Exclude?]],MouseList[#Headers],0))=TRUE,"",IF(INDEX(DataInput[],AO$2*3-1,MATCH(TEXT($B26,0),DataInput[#Headers],0))="","",INDEX(DataInput[],AO$4*3-1,MATCH(TEXT($B26,0),DataInput[#Headers],0))*(INDEX(DataInput[],AO$4*3,MATCH(TEXT($B26,0),DataInput[#Headers],0)))^2*PI()/6))</f>
        <v/>
      </c>
      <c r="AP26" s="15" t="str">
        <f>IF(INDEX(MouseList[],MATCH(AP$2,MouseList[Mouse '#],0),MATCH(MouseList[[#Headers],[Exclude?]],MouseList[#Headers],0))=TRUE,"",IF(INDEX(DataInput[],AP$2*3-1,MATCH(TEXT($B26,0),DataInput[#Headers],0))="","",INDEX(DataInput[],AP$4*3-1,MATCH(TEXT($B26,0),DataInput[#Headers],0))*(INDEX(DataInput[],AP$4*3,MATCH(TEXT($B26,0),DataInput[#Headers],0)))^2*PI()/6))</f>
        <v/>
      </c>
      <c r="AQ26" s="15" t="str">
        <f>IF(INDEX(MouseList[],MATCH(AQ$2,MouseList[Mouse '#],0),MATCH(MouseList[[#Headers],[Exclude?]],MouseList[#Headers],0))=TRUE,"",IF(INDEX(DataInput[],AQ$2*3-1,MATCH(TEXT($B26,0),DataInput[#Headers],0))="","",INDEX(DataInput[],AQ$4*3-1,MATCH(TEXT($B26,0),DataInput[#Headers],0))*(INDEX(DataInput[],AQ$4*3,MATCH(TEXT($B26,0),DataInput[#Headers],0)))^2*PI()/6))</f>
        <v/>
      </c>
      <c r="AR26" s="15" t="str">
        <f>IF(INDEX(MouseList[],MATCH(AR$2,MouseList[Mouse '#],0),MATCH(MouseList[[#Headers],[Exclude?]],MouseList[#Headers],0))=TRUE,"",IF(INDEX(DataInput[],AR$2*3-1,MATCH(TEXT($B26,0),DataInput[#Headers],0))="","",INDEX(DataInput[],AR$4*3-1,MATCH(TEXT($B26,0),DataInput[#Headers],0))*(INDEX(DataInput[],AR$4*3,MATCH(TEXT($B26,0),DataInput[#Headers],0)))^2*PI()/6))</f>
        <v/>
      </c>
      <c r="AS26" s="15" t="str">
        <f>IF(INDEX(MouseList[],MATCH(AS$2,MouseList[Mouse '#],0),MATCH(MouseList[[#Headers],[Exclude?]],MouseList[#Headers],0))=TRUE,"",IF(INDEX(DataInput[],AS$2*3-1,MATCH(TEXT($B26,0),DataInput[#Headers],0))="","",INDEX(DataInput[],AS$4*3-1,MATCH(TEXT($B26,0),DataInput[#Headers],0))*(INDEX(DataInput[],AS$4*3,MATCH(TEXT($B26,0),DataInput[#Headers],0)))^2*PI()/6))</f>
        <v/>
      </c>
      <c r="AT26" s="15" t="str">
        <f>IF(INDEX(MouseList[],MATCH(AT$2,MouseList[Mouse '#],0),MATCH(MouseList[[#Headers],[Exclude?]],MouseList[#Headers],0))=TRUE,"",IF(INDEX(DataInput[],AT$2*3-1,MATCH(TEXT($B26,0),DataInput[#Headers],0))="","",INDEX(DataInput[],AT$4*3-1,MATCH(TEXT($B26,0),DataInput[#Headers],0))*(INDEX(DataInput[],AT$4*3,MATCH(TEXT($B26,0),DataInput[#Headers],0)))^2*PI()/6))</f>
        <v/>
      </c>
      <c r="AU26" s="15" t="str">
        <f>IF(INDEX(MouseList[],MATCH(AU$2,MouseList[Mouse '#],0),MATCH(MouseList[[#Headers],[Exclude?]],MouseList[#Headers],0))=TRUE,"",IF(INDEX(DataInput[],AU$2*3-1,MATCH(TEXT($B26,0),DataInput[#Headers],0))="","",INDEX(DataInput[],AU$4*3-1,MATCH(TEXT($B26,0),DataInput[#Headers],0))*(INDEX(DataInput[],AU$4*3,MATCH(TEXT($B26,0),DataInput[#Headers],0)))^2*PI()/6))</f>
        <v/>
      </c>
      <c r="AV26" s="15" t="str">
        <f>IF(INDEX(MouseList[],MATCH(AV$2,MouseList[Mouse '#],0),MATCH(MouseList[[#Headers],[Exclude?]],MouseList[#Headers],0))=TRUE,"",IF(INDEX(DataInput[],AV$2*3-1,MATCH(TEXT($B26,0),DataInput[#Headers],0))="","",INDEX(DataInput[],AV$4*3-1,MATCH(TEXT($B26,0),DataInput[#Headers],0))*(INDEX(DataInput[],AV$4*3,MATCH(TEXT($B26,0),DataInput[#Headers],0)))^2*PI()/6))</f>
        <v/>
      </c>
      <c r="AW26" s="15">
        <f>IF(INDEX(MouseList[],MATCH(AW$2,MouseList[Mouse '#],0),MATCH(MouseList[[#Headers],[Exclude?]],MouseList[#Headers],0))=TRUE,"",IF(INDEX(DataInput[],AW$2*3-1,MATCH(TEXT($B26,0),DataInput[#Headers],0))="","",INDEX(DataInput[],AW$4*3-1,MATCH(TEXT($B26,0),DataInput[#Headers],0))*(INDEX(DataInput[],AW$4*3,MATCH(TEXT($B26,0),DataInput[#Headers],0)))^2*PI()/6))</f>
        <v>91.431228696415019</v>
      </c>
      <c r="AX26" s="15" t="str">
        <f>IF(INDEX(MouseList[],MATCH(AX$2,MouseList[Mouse '#],0),MATCH(MouseList[[#Headers],[Exclude?]],MouseList[#Headers],0))=TRUE,"",IF(INDEX(DataInput[],AX$2*3-1,MATCH(TEXT($B26,0),DataInput[#Headers],0))="","",INDEX(DataInput[],AX$4*3-1,MATCH(TEXT($B26,0),DataInput[#Headers],0))*(INDEX(DataInput[],AX$4*3,MATCH(TEXT($B26,0),DataInput[#Headers],0)))^2*PI()/6))</f>
        <v/>
      </c>
      <c r="AY26" s="15" t="str">
        <f>IF(INDEX(MouseList[],MATCH(AY$2,MouseList[Mouse '#],0),MATCH(MouseList[[#Headers],[Exclude?]],MouseList[#Headers],0))=TRUE,"",IF(INDEX(DataInput[],AY$2*3-1,MATCH(TEXT($B26,0),DataInput[#Headers],0))="","",INDEX(DataInput[],AY$4*3-1,MATCH(TEXT($B26,0),DataInput[#Headers],0))*(INDEX(DataInput[],AY$4*3,MATCH(TEXT($B26,0),DataInput[#Headers],0)))^2*PI()/6))</f>
        <v/>
      </c>
      <c r="AZ26" s="15" t="str">
        <f>IF(INDEX(MouseList[],MATCH(AZ$2,MouseList[Mouse '#],0),MATCH(MouseList[[#Headers],[Exclude?]],MouseList[#Headers],0))=TRUE,"",IF(INDEX(DataInput[],AZ$2*3-1,MATCH(TEXT($B26,0),DataInput[#Headers],0))="","",INDEX(DataInput[],AZ$4*3-1,MATCH(TEXT($B26,0),DataInput[#Headers],0))*(INDEX(DataInput[],AZ$4*3,MATCH(TEXT($B26,0),DataInput[#Headers],0)))^2*PI()/6))</f>
        <v/>
      </c>
      <c r="BA26" s="15" t="str">
        <f>IF(INDEX(MouseList[],MATCH(BA$2,MouseList[Mouse '#],0),MATCH(MouseList[[#Headers],[Exclude?]],MouseList[#Headers],0))=TRUE,"",IF(INDEX(DataInput[],BA$2*3-1,MATCH(TEXT($B26,0),DataInput[#Headers],0))="","",INDEX(DataInput[],BA$4*3-1,MATCH(TEXT($B26,0),DataInput[#Headers],0))*(INDEX(DataInput[],BA$4*3,MATCH(TEXT($B26,0),DataInput[#Headers],0)))^2*PI()/6))</f>
        <v/>
      </c>
      <c r="BB26" s="15">
        <f>IF(INDEX(MouseList[],MATCH(BB$2,MouseList[Mouse '#],0),MATCH(MouseList[[#Headers],[Exclude?]],MouseList[#Headers],0))=TRUE,"",IF(INDEX(DataInput[],BB$2*3-1,MATCH(TEXT($B26,0),DataInput[#Headers],0))="","",INDEX(DataInput[],BB$4*3-1,MATCH(TEXT($B26,0),DataInput[#Headers],0))*(INDEX(DataInput[],BB$4*3,MATCH(TEXT($B26,0),DataInput[#Headers],0)))^2*PI()/6))</f>
        <v>48.296147875397601</v>
      </c>
      <c r="BC26" s="15" t="str">
        <f>IF(INDEX(MouseList[],MATCH(BC$2,MouseList[Mouse '#],0),MATCH(MouseList[[#Headers],[Exclude?]],MouseList[#Headers],0))=TRUE,"",IF(INDEX(DataInput[],BC$2*3-1,MATCH(TEXT($B26,0),DataInput[#Headers],0))="","",INDEX(DataInput[],BC$4*3-1,MATCH(TEXT($B26,0),DataInput[#Headers],0))*(INDEX(DataInput[],BC$4*3,MATCH(TEXT($B26,0),DataInput[#Headers],0)))^2*PI()/6))</f>
        <v/>
      </c>
      <c r="BD26" s="15" t="str">
        <f>IF(INDEX(MouseList[],MATCH(BD$2,MouseList[Mouse '#],0),MATCH(MouseList[[#Headers],[Exclude?]],MouseList[#Headers],0))=TRUE,"",IF(INDEX(DataInput[],BD$2*3-1,MATCH(TEXT($B26,0),DataInput[#Headers],0))="","",INDEX(DataInput[],BD$4*3-1,MATCH(TEXT($B26,0),DataInput[#Headers],0))*(INDEX(DataInput[],BD$4*3,MATCH(TEXT($B26,0),DataInput[#Headers],0)))^2*PI()/6))</f>
        <v/>
      </c>
      <c r="BE26" s="15">
        <f>IF(INDEX(MouseList[],MATCH(BE$2,MouseList[Mouse '#],0),MATCH(MouseList[[#Headers],[Exclude?]],MouseList[#Headers],0))=TRUE,"",IF(INDEX(DataInput[],BE$2*3-1,MATCH(TEXT($B26,0),DataInput[#Headers],0))="","",INDEX(DataInput[],BE$4*3-1,MATCH(TEXT($B26,0),DataInput[#Headers],0))*(INDEX(DataInput[],BE$4*3,MATCH(TEXT($B26,0),DataInput[#Headers],0)))^2*PI()/6))</f>
        <v>35.818123558846345</v>
      </c>
      <c r="BF26" s="15" t="str">
        <f>IF(INDEX(MouseList[],MATCH(BF$2,MouseList[Mouse '#],0),MATCH(MouseList[[#Headers],[Exclude?]],MouseList[#Headers],0))=TRUE,"",IF(INDEX(DataInput[],BF$2*3-1,MATCH(TEXT($B26,0),DataInput[#Headers],0))="","",INDEX(DataInput[],BF$4*3-1,MATCH(TEXT($B26,0),DataInput[#Headers],0))*(INDEX(DataInput[],BF$4*3,MATCH(TEXT($B26,0),DataInput[#Headers],0)))^2*PI()/6))</f>
        <v/>
      </c>
      <c r="BG26" s="15" t="str">
        <f>IF(INDEX(MouseList[],MATCH(BG$2,MouseList[Mouse '#],0),MATCH(MouseList[[#Headers],[Exclude?]],MouseList[#Headers],0))=TRUE,"",IF(INDEX(DataInput[],BG$2*3-1,MATCH(TEXT($B26,0),DataInput[#Headers],0))="","",INDEX(DataInput[],BG$4*3-1,MATCH(TEXT($B26,0),DataInput[#Headers],0))*(INDEX(DataInput[],BG$4*3,MATCH(TEXT($B26,0),DataInput[#Headers],0)))^2*PI()/6))</f>
        <v/>
      </c>
      <c r="BH26" s="15" t="str">
        <f>IF(INDEX(MouseList[],MATCH(BH$2,MouseList[Mouse '#],0),MATCH(MouseList[[#Headers],[Exclude?]],MouseList[#Headers],0))=TRUE,"",IF(INDEX(DataInput[],BH$2*3-1,MATCH(TEXT($B26,0),DataInput[#Headers],0))="","",INDEX(DataInput[],BH$4*3-1,MATCH(TEXT($B26,0),DataInput[#Headers],0))*(INDEX(DataInput[],BH$4*3,MATCH(TEXT($B26,0),DataInput[#Headers],0)))^2*PI()/6))</f>
        <v/>
      </c>
      <c r="BI26" s="15" t="str">
        <f>IF(INDEX(MouseList[],MATCH(BI$2,MouseList[Mouse '#],0),MATCH(MouseList[[#Headers],[Exclude?]],MouseList[#Headers],0))=TRUE,"",IF(INDEX(DataInput[],BI$2*3-1,MATCH(TEXT($B26,0),DataInput[#Headers],0))="","",INDEX(DataInput[],BI$4*3-1,MATCH(TEXT($B26,0),DataInput[#Headers],0))*(INDEX(DataInput[],BI$4*3,MATCH(TEXT($B26,0),DataInput[#Headers],0)))^2*PI()/6))</f>
        <v/>
      </c>
      <c r="BJ26" s="15" t="str">
        <f>IF(INDEX(MouseList[],MATCH(BJ$2,MouseList[Mouse '#],0),MATCH(MouseList[[#Headers],[Exclude?]],MouseList[#Headers],0))=TRUE,"",IF(INDEX(DataInput[],BJ$2*3-1,MATCH(TEXT($B26,0),DataInput[#Headers],0))="","",INDEX(DataInput[],BJ$4*3-1,MATCH(TEXT($B26,0),DataInput[#Headers],0))*(INDEX(DataInput[],BJ$4*3,MATCH(TEXT($B26,0),DataInput[#Headers],0)))^2*PI()/6))</f>
        <v/>
      </c>
      <c r="BK26" s="15" t="str">
        <f>IF(INDEX(MouseList[],MATCH(BK$2,MouseList[Mouse '#],0),MATCH(MouseList[[#Headers],[Exclude?]],MouseList[#Headers],0))=TRUE,"",IF(INDEX(DataInput[],BK$2*3-1,MATCH(TEXT($B26,0),DataInput[#Headers],0))="","",INDEX(DataInput[],BK$4*3-1,MATCH(TEXT($B26,0),DataInput[#Headers],0))*(INDEX(DataInput[],BK$4*3,MATCH(TEXT($B26,0),DataInput[#Headers],0)))^2*PI()/6))</f>
        <v/>
      </c>
      <c r="BL26" s="15" t="e">
        <f>IF(INDEX(MouseList[],MATCH(BL$2,MouseList[Mouse '#],0),MATCH(MouseList[[#Headers],[Exclude?]],MouseList[#Headers],0))=TRUE,"",IF(INDEX(DataInput[],BL$2*3-1,MATCH(TEXT($B26,0),DataInput[#Headers],0))="","",INDEX(DataInput[],BL$4*3-1,MATCH(TEXT($B26,0),DataInput[#Headers],0))*(INDEX(DataInput[],BL$4*3,MATCH(TEXT($B26,0),DataInput[#Headers],0)))^2*PI()/6))</f>
        <v>#N/A</v>
      </c>
      <c r="BM26" s="15" t="e">
        <f>IF(INDEX(MouseList[],MATCH(BM$2,MouseList[Mouse '#],0),MATCH(MouseList[[#Headers],[Exclude?]],MouseList[#Headers],0))=TRUE,"",IF(INDEX(DataInput[],BM$2*3-1,MATCH(TEXT($B26,0),DataInput[#Headers],0))="","",INDEX(DataInput[],BM$4*3-1,MATCH(TEXT($B26,0),DataInput[#Headers],0))*(INDEX(DataInput[],BM$4*3,MATCH(TEXT($B26,0),DataInput[#Headers],0)))^2*PI()/6))</f>
        <v>#N/A</v>
      </c>
      <c r="BN26" s="15" t="e">
        <f>IF(INDEX(MouseList[],MATCH(BN$2,MouseList[Mouse '#],0),MATCH(MouseList[[#Headers],[Exclude?]],MouseList[#Headers],0))=TRUE,"",IF(INDEX(DataInput[],BN$2*3-1,MATCH(TEXT($B26,0),DataInput[#Headers],0))="","",INDEX(DataInput[],BN$4*3-1,MATCH(TEXT($B26,0),DataInput[#Headers],0))*(INDEX(DataInput[],BN$4*3,MATCH(TEXT($B26,0),DataInput[#Headers],0)))^2*PI()/6))</f>
        <v>#N/A</v>
      </c>
      <c r="BO26" s="15" t="e">
        <f>IF(INDEX(MouseList[],MATCH(BO$2,MouseList[Mouse '#],0),MATCH(MouseList[[#Headers],[Exclude?]],MouseList[#Headers],0))=TRUE,"",IF(INDEX(DataInput[],BO$2*3-1,MATCH(TEXT($B26,0),DataInput[#Headers],0))="","",INDEX(DataInput[],BO$4*3-1,MATCH(TEXT($B26,0),DataInput[#Headers],0))*(INDEX(DataInput[],BO$4*3,MATCH(TEXT($B26,0),DataInput[#Headers],0)))^2*PI()/6))</f>
        <v>#N/A</v>
      </c>
      <c r="BP26" s="15" t="e">
        <f>IF(INDEX(MouseList[],MATCH(BP$2,MouseList[Mouse '#],0),MATCH(MouseList[[#Headers],[Exclude?]],MouseList[#Headers],0))=TRUE,"",IF(INDEX(DataInput[],BP$2*3-1,MATCH(TEXT($B26,0),DataInput[#Headers],0))="","",INDEX(DataInput[],BP$4*3-1,MATCH(TEXT($B26,0),DataInput[#Headers],0))*(INDEX(DataInput[],BP$4*3,MATCH(TEXT($B26,0),DataInput[#Headers],0)))^2*PI()/6))</f>
        <v>#N/A</v>
      </c>
      <c r="BQ26" s="15" t="e">
        <f>IF(INDEX(MouseList[],MATCH(BQ$2,MouseList[Mouse '#],0),MATCH(MouseList[[#Headers],[Exclude?]],MouseList[#Headers],0))=TRUE,"",IF(INDEX(DataInput[],BQ$2*3-1,MATCH(TEXT($B26,0),DataInput[#Headers],0))="","",INDEX(DataInput[],BQ$4*3-1,MATCH(TEXT($B26,0),DataInput[#Headers],0))*(INDEX(DataInput[],BQ$4*3,MATCH(TEXT($B26,0),DataInput[#Headers],0)))^2*PI()/6))</f>
        <v>#N/A</v>
      </c>
      <c r="BR26" s="15" t="e">
        <f>IF(INDEX(MouseList[],MATCH(BR$2,MouseList[Mouse '#],0),MATCH(MouseList[[#Headers],[Exclude?]],MouseList[#Headers],0))=TRUE,"",IF(INDEX(DataInput[],BR$2*3-1,MATCH(TEXT($B26,0),DataInput[#Headers],0))="","",INDEX(DataInput[],BR$4*3-1,MATCH(TEXT($B26,0),DataInput[#Headers],0))*(INDEX(DataInput[],BR$4*3,MATCH(TEXT($B26,0),DataInput[#Headers],0)))^2*PI()/6))</f>
        <v>#N/A</v>
      </c>
      <c r="BS26" s="15" t="e">
        <f>IF(INDEX(MouseList[],MATCH(BS$2,MouseList[Mouse '#],0),MATCH(MouseList[[#Headers],[Exclude?]],MouseList[#Headers],0))=TRUE,"",IF(INDEX(DataInput[],BS$2*3-1,MATCH(TEXT($B26,0),DataInput[#Headers],0))="","",INDEX(DataInput[],BS$4*3-1,MATCH(TEXT($B26,0),DataInput[#Headers],0))*(INDEX(DataInput[],BS$4*3,MATCH(TEXT($B26,0),DataInput[#Headers],0)))^2*PI()/6))</f>
        <v>#N/A</v>
      </c>
      <c r="BT26" s="15" t="e">
        <f>IF(INDEX(MouseList[],MATCH(BT$2,MouseList[Mouse '#],0),MATCH(MouseList[[#Headers],[Exclude?]],MouseList[#Headers],0))=TRUE,"",IF(INDEX(DataInput[],BT$2*3-1,MATCH(TEXT($B26,0),DataInput[#Headers],0))="","",INDEX(DataInput[],BT$4*3-1,MATCH(TEXT($B26,0),DataInput[#Headers],0))*(INDEX(DataInput[],BT$4*3,MATCH(TEXT($B26,0),DataInput[#Headers],0)))^2*PI()/6))</f>
        <v>#N/A</v>
      </c>
      <c r="BU26" s="15" t="e">
        <f>IF(INDEX(MouseList[],MATCH(BU$2,MouseList[Mouse '#],0),MATCH(MouseList[[#Headers],[Exclude?]],MouseList[#Headers],0))=TRUE,"",IF(INDEX(DataInput[],BU$2*3-1,MATCH(TEXT($B26,0),DataInput[#Headers],0))="","",INDEX(DataInput[],BU$4*3-1,MATCH(TEXT($B26,0),DataInput[#Headers],0))*(INDEX(DataInput[],BU$4*3,MATCH(TEXT($B26,0),DataInput[#Headers],0)))^2*PI()/6))</f>
        <v>#N/A</v>
      </c>
      <c r="BV26" s="15" t="e">
        <f>IF(INDEX(MouseList[],MATCH(BV$2,MouseList[Mouse '#],0),MATCH(MouseList[[#Headers],[Exclude?]],MouseList[#Headers],0))=TRUE,"",IF(INDEX(DataInput[],BV$2*3-1,MATCH(TEXT($B26,0),DataInput[#Headers],0))="","",INDEX(DataInput[],BV$4*3-1,MATCH(TEXT($B26,0),DataInput[#Headers],0))*(INDEX(DataInput[],BV$4*3,MATCH(TEXT($B26,0),DataInput[#Headers],0)))^2*PI()/6))</f>
        <v>#N/A</v>
      </c>
      <c r="BW26" s="15" t="e">
        <f>IF(INDEX(MouseList[],MATCH(BW$2,MouseList[Mouse '#],0),MATCH(MouseList[[#Headers],[Exclude?]],MouseList[#Headers],0))=TRUE,"",IF(INDEX(DataInput[],BW$2*3-1,MATCH(TEXT($B26,0),DataInput[#Headers],0))="","",INDEX(DataInput[],BW$4*3-1,MATCH(TEXT($B26,0),DataInput[#Headers],0))*(INDEX(DataInput[],BW$4*3,MATCH(TEXT($B26,0),DataInput[#Headers],0)))^2*PI()/6))</f>
        <v>#N/A</v>
      </c>
      <c r="BX26" s="15" t="e">
        <f>IF(INDEX(MouseList[],MATCH(BX$2,MouseList[Mouse '#],0),MATCH(MouseList[[#Headers],[Exclude?]],MouseList[#Headers],0))=TRUE,"",IF(INDEX(DataInput[],BX$2*3-1,MATCH(TEXT($B26,0),DataInput[#Headers],0))="","",INDEX(DataInput[],BX$4*3-1,MATCH(TEXT($B26,0),DataInput[#Headers],0))*(INDEX(DataInput[],BX$4*3,MATCH(TEXT($B26,0),DataInput[#Headers],0)))^2*PI()/6))</f>
        <v>#N/A</v>
      </c>
      <c r="BY26" s="15" t="e">
        <f>IF(INDEX(MouseList[],MATCH(BY$2,MouseList[Mouse '#],0),MATCH(MouseList[[#Headers],[Exclude?]],MouseList[#Headers],0))=TRUE,"",IF(INDEX(DataInput[],BY$2*3-1,MATCH(TEXT($B26,0),DataInput[#Headers],0))="","",INDEX(DataInput[],BY$4*3-1,MATCH(TEXT($B26,0),DataInput[#Headers],0))*(INDEX(DataInput[],BY$4*3,MATCH(TEXT($B26,0),DataInput[#Headers],0)))^2*PI()/6))</f>
        <v>#N/A</v>
      </c>
      <c r="BZ26" s="15" t="e">
        <f>IF(INDEX(MouseList[],MATCH(BZ$2,MouseList[Mouse '#],0),MATCH(MouseList[[#Headers],[Exclude?]],MouseList[#Headers],0))=TRUE,"",IF(INDEX(DataInput[],BZ$2*3-1,MATCH(TEXT($B26,0),DataInput[#Headers],0))="","",INDEX(DataInput[],BZ$4*3-1,MATCH(TEXT($B26,0),DataInput[#Headers],0))*(INDEX(DataInput[],BZ$4*3,MATCH(TEXT($B26,0),DataInput[#Headers],0)))^2*PI()/6))</f>
        <v>#N/A</v>
      </c>
      <c r="CA26" s="15" t="e">
        <f>IF(INDEX(MouseList[],MATCH(CA$2,MouseList[Mouse '#],0),MATCH(MouseList[[#Headers],[Exclude?]],MouseList[#Headers],0))=TRUE,"",IF(INDEX(DataInput[],CA$2*3-1,MATCH(TEXT($B26,0),DataInput[#Headers],0))="","",INDEX(DataInput[],CA$4*3-1,MATCH(TEXT($B26,0),DataInput[#Headers],0))*(INDEX(DataInput[],CA$4*3,MATCH(TEXT($B26,0),DataInput[#Headers],0)))^2*PI()/6))</f>
        <v>#N/A</v>
      </c>
      <c r="CB26" s="15" t="e">
        <f>IF(INDEX(MouseList[],MATCH(CB$2,MouseList[Mouse '#],0),MATCH(MouseList[[#Headers],[Exclude?]],MouseList[#Headers],0))=TRUE,"",IF(INDEX(DataInput[],CB$2*3-1,MATCH(TEXT($B26,0),DataInput[#Headers],0))="","",INDEX(DataInput[],CB$4*3-1,MATCH(TEXT($B26,0),DataInput[#Headers],0))*(INDEX(DataInput[],CB$4*3,MATCH(TEXT($B26,0),DataInput[#Headers],0)))^2*PI()/6))</f>
        <v>#N/A</v>
      </c>
      <c r="CC26" s="15" t="e">
        <f>IF(INDEX(MouseList[],MATCH(CC$2,MouseList[Mouse '#],0),MATCH(MouseList[[#Headers],[Exclude?]],MouseList[#Headers],0))=TRUE,"",IF(INDEX(DataInput[],CC$2*3-1,MATCH(TEXT($B26,0),DataInput[#Headers],0))="","",INDEX(DataInput[],CC$4*3-1,MATCH(TEXT($B26,0),DataInput[#Headers],0))*(INDEX(DataInput[],CC$4*3,MATCH(TEXT($B26,0),DataInput[#Headers],0)))^2*PI()/6))</f>
        <v>#N/A</v>
      </c>
      <c r="CD26" s="15" t="e">
        <f>IF(INDEX(MouseList[],MATCH(CD$2,MouseList[Mouse '#],0),MATCH(MouseList[[#Headers],[Exclude?]],MouseList[#Headers],0))=TRUE,"",IF(INDEX(DataInput[],CD$2*3-1,MATCH(TEXT($B26,0),DataInput[#Headers],0))="","",INDEX(DataInput[],CD$4*3-1,MATCH(TEXT($B26,0),DataInput[#Headers],0))*(INDEX(DataInput[],CD$4*3,MATCH(TEXT($B26,0),DataInput[#Headers],0)))^2*PI()/6))</f>
        <v>#N/A</v>
      </c>
      <c r="CE26" s="15" t="e">
        <f>IF(INDEX(MouseList[],MATCH(CE$2,MouseList[Mouse '#],0),MATCH(MouseList[[#Headers],[Exclude?]],MouseList[#Headers],0))=TRUE,"",IF(INDEX(DataInput[],CE$2*3-1,MATCH(TEXT($B26,0),DataInput[#Headers],0))="","",INDEX(DataInput[],CE$4*3-1,MATCH(TEXT($B26,0),DataInput[#Headers],0))*(INDEX(DataInput[],CE$4*3,MATCH(TEXT($B26,0),DataInput[#Headers],0)))^2*PI()/6))</f>
        <v>#N/A</v>
      </c>
      <c r="CF26" s="15" t="e">
        <f>IF(INDEX(MouseList[],MATCH(CF$2,MouseList[Mouse '#],0),MATCH(MouseList[[#Headers],[Exclude?]],MouseList[#Headers],0))=TRUE,"",IF(INDEX(DataInput[],CF$2*3-1,MATCH(TEXT($B26,0),DataInput[#Headers],0))="","",INDEX(DataInput[],CF$4*3-1,MATCH(TEXT($B26,0),DataInput[#Headers],0))*(INDEX(DataInput[],CF$4*3,MATCH(TEXT($B26,0),DataInput[#Headers],0)))^2*PI()/6))</f>
        <v>#N/A</v>
      </c>
      <c r="CG26" s="15" t="e">
        <f>IF(INDEX(MouseList[],MATCH(CG$2,MouseList[Mouse '#],0),MATCH(MouseList[[#Headers],[Exclude?]],MouseList[#Headers],0))=TRUE,"",IF(INDEX(DataInput[],CG$2*3-1,MATCH(TEXT($B26,0),DataInput[#Headers],0))="","",INDEX(DataInput[],CG$4*3-1,MATCH(TEXT($B26,0),DataInput[#Headers],0))*(INDEX(DataInput[],CG$4*3,MATCH(TEXT($B26,0),DataInput[#Headers],0)))^2*PI()/6))</f>
        <v>#N/A</v>
      </c>
      <c r="CH26" s="15" t="e">
        <f>IF(INDEX(MouseList[],MATCH(CH$2,MouseList[Mouse '#],0),MATCH(MouseList[[#Headers],[Exclude?]],MouseList[#Headers],0))=TRUE,"",IF(INDEX(DataInput[],CH$2*3-1,MATCH(TEXT($B26,0),DataInput[#Headers],0))="","",INDEX(DataInput[],CH$4*3-1,MATCH(TEXT($B26,0),DataInput[#Headers],0))*(INDEX(DataInput[],CH$4*3,MATCH(TEXT($B26,0),DataInput[#Headers],0)))^2*PI()/6))</f>
        <v>#N/A</v>
      </c>
      <c r="CI26" s="15" t="e">
        <f>IF(INDEX(MouseList[],MATCH(CI$2,MouseList[Mouse '#],0),MATCH(MouseList[[#Headers],[Exclude?]],MouseList[#Headers],0))=TRUE,"",IF(INDEX(DataInput[],CI$2*3-1,MATCH(TEXT($B26,0),DataInput[#Headers],0))="","",INDEX(DataInput[],CI$4*3-1,MATCH(TEXT($B26,0),DataInput[#Headers],0))*(INDEX(DataInput[],CI$4*3,MATCH(TEXT($B26,0),DataInput[#Headers],0)))^2*PI()/6))</f>
        <v>#N/A</v>
      </c>
      <c r="CJ26" s="15" t="e">
        <f>IF(INDEX(MouseList[],MATCH(CJ$2,MouseList[Mouse '#],0),MATCH(MouseList[[#Headers],[Exclude?]],MouseList[#Headers],0))=TRUE,"",IF(INDEX(DataInput[],CJ$2*3-1,MATCH(TEXT($B26,0),DataInput[#Headers],0))="","",INDEX(DataInput[],CJ$4*3-1,MATCH(TEXT($B26,0),DataInput[#Headers],0))*(INDEX(DataInput[],CJ$4*3,MATCH(TEXT($B26,0),DataInput[#Headers],0)))^2*PI()/6))</f>
        <v>#N/A</v>
      </c>
      <c r="CK26" s="15" t="e">
        <f>IF(INDEX(MouseList[],MATCH(CK$2,MouseList[Mouse '#],0),MATCH(MouseList[[#Headers],[Exclude?]],MouseList[#Headers],0))=TRUE,"",IF(INDEX(DataInput[],CK$2*3-1,MATCH(TEXT($B26,0),DataInput[#Headers],0))="","",INDEX(DataInput[],CK$4*3-1,MATCH(TEXT($B26,0),DataInput[#Headers],0))*(INDEX(DataInput[],CK$4*3,MATCH(TEXT($B26,0),DataInput[#Headers],0)))^2*PI()/6))</f>
        <v>#N/A</v>
      </c>
      <c r="CL26" s="15" t="e">
        <f>IF(INDEX(MouseList[],MATCH(CL$2,MouseList[Mouse '#],0),MATCH(MouseList[[#Headers],[Exclude?]],MouseList[#Headers],0))=TRUE,"",IF(INDEX(DataInput[],CL$2*3-1,MATCH(TEXT($B26,0),DataInput[#Headers],0))="","",INDEX(DataInput[],CL$4*3-1,MATCH(TEXT($B26,0),DataInput[#Headers],0))*(INDEX(DataInput[],CL$4*3,MATCH(TEXT($B26,0),DataInput[#Headers],0)))^2*PI()/6))</f>
        <v>#N/A</v>
      </c>
      <c r="CM26" s="15" t="e">
        <f>IF(INDEX(MouseList[],MATCH(CM$2,MouseList[Mouse '#],0),MATCH(MouseList[[#Headers],[Exclude?]],MouseList[#Headers],0))=TRUE,"",IF(INDEX(DataInput[],CM$2*3-1,MATCH(TEXT($B26,0),DataInput[#Headers],0))="","",INDEX(DataInput[],CM$4*3-1,MATCH(TEXT($B26,0),DataInput[#Headers],0))*(INDEX(DataInput[],CM$4*3,MATCH(TEXT($B26,0),DataInput[#Headers],0)))^2*PI()/6))</f>
        <v>#N/A</v>
      </c>
      <c r="CN26" s="15" t="e">
        <f>IF(INDEX(MouseList[],MATCH(CN$2,MouseList[Mouse '#],0),MATCH(MouseList[[#Headers],[Exclude?]],MouseList[#Headers],0))=TRUE,"",IF(INDEX(DataInput[],CN$2*3-1,MATCH(TEXT($B26,0),DataInput[#Headers],0))="","",INDEX(DataInput[],CN$4*3-1,MATCH(TEXT($B26,0),DataInput[#Headers],0))*(INDEX(DataInput[],CN$4*3,MATCH(TEXT($B26,0),DataInput[#Headers],0)))^2*PI()/6))</f>
        <v>#N/A</v>
      </c>
      <c r="CO26" s="15" t="e">
        <f>IF(INDEX(MouseList[],MATCH(CO$2,MouseList[Mouse '#],0),MATCH(MouseList[[#Headers],[Exclude?]],MouseList[#Headers],0))=TRUE,"",IF(INDEX(DataInput[],CO$2*3-1,MATCH(TEXT($B26,0),DataInput[#Headers],0))="","",INDEX(DataInput[],CO$4*3-1,MATCH(TEXT($B26,0),DataInput[#Headers],0))*(INDEX(DataInput[],CO$4*3,MATCH(TEXT($B26,0),DataInput[#Headers],0)))^2*PI()/6))</f>
        <v>#N/A</v>
      </c>
      <c r="CP26" s="15" t="e">
        <f>IF(INDEX(MouseList[],MATCH(CP$2,MouseList[Mouse '#],0),MATCH(MouseList[[#Headers],[Exclude?]],MouseList[#Headers],0))=TRUE,"",IF(INDEX(DataInput[],CP$2*3-1,MATCH(TEXT($B26,0),DataInput[#Headers],0))="","",INDEX(DataInput[],CP$4*3-1,MATCH(TEXT($B26,0),DataInput[#Headers],0))*(INDEX(DataInput[],CP$4*3,MATCH(TEXT($B26,0),DataInput[#Headers],0)))^2*PI()/6))</f>
        <v>#N/A</v>
      </c>
      <c r="CQ26" s="15" t="e">
        <f>IF(INDEX(MouseList[],MATCH(CQ$2,MouseList[Mouse '#],0),MATCH(MouseList[[#Headers],[Exclude?]],MouseList[#Headers],0))=TRUE,"",IF(INDEX(DataInput[],CQ$2*3-1,MATCH(TEXT($B26,0),DataInput[#Headers],0))="","",INDEX(DataInput[],CQ$4*3-1,MATCH(TEXT($B26,0),DataInput[#Headers],0))*(INDEX(DataInput[],CQ$4*3,MATCH(TEXT($B26,0),DataInput[#Headers],0)))^2*PI()/6))</f>
        <v>#N/A</v>
      </c>
      <c r="CR26" s="15" t="e">
        <f>IF(INDEX(MouseList[],MATCH(CR$2,MouseList[Mouse '#],0),MATCH(MouseList[[#Headers],[Exclude?]],MouseList[#Headers],0))=TRUE,"",IF(INDEX(DataInput[],CR$2*3-1,MATCH(TEXT($B26,0),DataInput[#Headers],0))="","",INDEX(DataInput[],CR$4*3-1,MATCH(TEXT($B26,0),DataInput[#Headers],0))*(INDEX(DataInput[],CR$4*3,MATCH(TEXT($B26,0),DataInput[#Headers],0)))^2*PI()/6))</f>
        <v>#N/A</v>
      </c>
      <c r="CS26" s="15" t="e">
        <f>IF(INDEX(MouseList[],MATCH(CS$2,MouseList[Mouse '#],0),MATCH(MouseList[[#Headers],[Exclude?]],MouseList[#Headers],0))=TRUE,"",IF(INDEX(DataInput[],CS$2*3-1,MATCH(TEXT($B26,0),DataInput[#Headers],0))="","",INDEX(DataInput[],CS$4*3-1,MATCH(TEXT($B26,0),DataInput[#Headers],0))*(INDEX(DataInput[],CS$4*3,MATCH(TEXT($B26,0),DataInput[#Headers],0)))^2*PI()/6))</f>
        <v>#N/A</v>
      </c>
      <c r="CT26" s="15" t="e">
        <f>IF(INDEX(MouseList[],MATCH(CT$2,MouseList[Mouse '#],0),MATCH(MouseList[[#Headers],[Exclude?]],MouseList[#Headers],0))=TRUE,"",IF(INDEX(DataInput[],CT$2*3-1,MATCH(TEXT($B26,0),DataInput[#Headers],0))="","",INDEX(DataInput[],CT$4*3-1,MATCH(TEXT($B26,0),DataInput[#Headers],0))*(INDEX(DataInput[],CT$4*3,MATCH(TEXT($B26,0),DataInput[#Headers],0)))^2*PI()/6))</f>
        <v>#N/A</v>
      </c>
      <c r="CU26" s="15" t="e">
        <f>IF(INDEX(MouseList[],MATCH(CU$2,MouseList[Mouse '#],0),MATCH(MouseList[[#Headers],[Exclude?]],MouseList[#Headers],0))=TRUE,"",IF(INDEX(DataInput[],CU$2*3-1,MATCH(TEXT($B26,0),DataInput[#Headers],0))="","",INDEX(DataInput[],CU$4*3-1,MATCH(TEXT($B26,0),DataInput[#Headers],0))*(INDEX(DataInput[],CU$4*3,MATCH(TEXT($B26,0),DataInput[#Headers],0)))^2*PI()/6))</f>
        <v>#N/A</v>
      </c>
      <c r="CV26" s="15" t="e">
        <f>IF(INDEX(MouseList[],MATCH(CV$2,MouseList[Mouse '#],0),MATCH(MouseList[[#Headers],[Exclude?]],MouseList[#Headers],0))=TRUE,"",IF(INDEX(DataInput[],CV$2*3-1,MATCH(TEXT($B26,0),DataInput[#Headers],0))="","",INDEX(DataInput[],CV$4*3-1,MATCH(TEXT($B26,0),DataInput[#Headers],0))*(INDEX(DataInput[],CV$4*3,MATCH(TEXT($B26,0),DataInput[#Headers],0)))^2*PI()/6))</f>
        <v>#N/A</v>
      </c>
      <c r="CW26" s="15" t="e">
        <f>IF(INDEX(MouseList[],MATCH(CW$2,MouseList[Mouse '#],0),MATCH(MouseList[[#Headers],[Exclude?]],MouseList[#Headers],0))=TRUE,"",IF(INDEX(DataInput[],CW$2*3-1,MATCH(TEXT($B26,0),DataInput[#Headers],0))="","",INDEX(DataInput[],CW$4*3-1,MATCH(TEXT($B26,0),DataInput[#Headers],0))*(INDEX(DataInput[],CW$4*3,MATCH(TEXT($B26,0),DataInput[#Headers],0)))^2*PI()/6))</f>
        <v>#N/A</v>
      </c>
      <c r="CX26" s="15" t="e">
        <f>IF(INDEX(MouseList[],MATCH(CX$2,MouseList[Mouse '#],0),MATCH(MouseList[[#Headers],[Exclude?]],MouseList[#Headers],0))=TRUE,"",IF(INDEX(DataInput[],CX$2*3-1,MATCH(TEXT($B26,0),DataInput[#Headers],0))="","",INDEX(DataInput[],CX$4*3-1,MATCH(TEXT($B26,0),DataInput[#Headers],0))*(INDEX(DataInput[],CX$4*3,MATCH(TEXT($B26,0),DataInput[#Headers],0)))^2*PI()/6))</f>
        <v>#N/A</v>
      </c>
      <c r="CY26" s="15" t="e">
        <f>IF(INDEX(MouseList[],MATCH(CY$2,MouseList[Mouse '#],0),MATCH(MouseList[[#Headers],[Exclude?]],MouseList[#Headers],0))=TRUE,"",IF(INDEX(DataInput[],CY$2*3-1,MATCH(TEXT($B26,0),DataInput[#Headers],0))="","",INDEX(DataInput[],CY$4*3-1,MATCH(TEXT($B26,0),DataInput[#Headers],0))*(INDEX(DataInput[],CY$4*3,MATCH(TEXT($B26,0),DataInput[#Headers],0)))^2*PI()/6))</f>
        <v>#N/A</v>
      </c>
      <c r="CZ26" s="15" t="e">
        <f>IF(INDEX(MouseList[],MATCH(CZ$2,MouseList[Mouse '#],0),MATCH(MouseList[[#Headers],[Exclude?]],MouseList[#Headers],0))=TRUE,"",IF(INDEX(DataInput[],CZ$2*3-1,MATCH(TEXT($B26,0),DataInput[#Headers],0))="","",INDEX(DataInput[],CZ$4*3-1,MATCH(TEXT($B26,0),DataInput[#Headers],0))*(INDEX(DataInput[],CZ$4*3,MATCH(TEXT($B26,0),DataInput[#Headers],0)))^2*PI()/6))</f>
        <v>#N/A</v>
      </c>
      <c r="DA26" s="15" t="e">
        <f>IF(INDEX(MouseList[],MATCH(DA$2,MouseList[Mouse '#],0),MATCH(MouseList[[#Headers],[Exclude?]],MouseList[#Headers],0))=TRUE,"",IF(INDEX(DataInput[],DA$2*3-1,MATCH(TEXT($B26,0),DataInput[#Headers],0))="","",INDEX(DataInput[],DA$4*3-1,MATCH(TEXT($B26,0),DataInput[#Headers],0))*(INDEX(DataInput[],DA$4*3,MATCH(TEXT($B26,0),DataInput[#Headers],0)))^2*PI()/6))</f>
        <v>#N/A</v>
      </c>
      <c r="DB26" s="15" t="e">
        <f>IF(INDEX(MouseList[],MATCH(DB$2,MouseList[Mouse '#],0),MATCH(MouseList[[#Headers],[Exclude?]],MouseList[#Headers],0))=TRUE,"",IF(INDEX(DataInput[],DB$2*3-1,MATCH(TEXT($B26,0),DataInput[#Headers],0))="","",INDEX(DataInput[],DB$4*3-1,MATCH(TEXT($B26,0),DataInput[#Headers],0))*(INDEX(DataInput[],DB$4*3,MATCH(TEXT($B26,0),DataInput[#Headers],0)))^2*PI()/6))</f>
        <v>#N/A</v>
      </c>
      <c r="DC26" s="15" t="e">
        <f>IF(INDEX(MouseList[],MATCH(DC$2,MouseList[Mouse '#],0),MATCH(MouseList[[#Headers],[Exclude?]],MouseList[#Headers],0))=TRUE,"",IF(INDEX(DataInput[],DC$2*3-1,MATCH(TEXT($B26,0),DataInput[#Headers],0))="","",INDEX(DataInput[],DC$4*3-1,MATCH(TEXT($B26,0),DataInput[#Headers],0))*(INDEX(DataInput[],DC$4*3,MATCH(TEXT($B26,0),DataInput[#Headers],0)))^2*PI()/6))</f>
        <v>#N/A</v>
      </c>
      <c r="DD26" s="15" t="e">
        <f>IF(INDEX(MouseList[],MATCH(DD$2,MouseList[Mouse '#],0),MATCH(MouseList[[#Headers],[Exclude?]],MouseList[#Headers],0))=TRUE,"",IF(INDEX(DataInput[],DD$2*3-1,MATCH(TEXT($B26,0),DataInput[#Headers],0))="","",INDEX(DataInput[],DD$4*3-1,MATCH(TEXT($B26,0),DataInput[#Headers],0))*(INDEX(DataInput[],DD$4*3,MATCH(TEXT($B26,0),DataInput[#Headers],0)))^2*PI()/6))</f>
        <v>#N/A</v>
      </c>
      <c r="DE26" s="15" t="e">
        <f>IF(INDEX(MouseList[],MATCH(DE$2,MouseList[Mouse '#],0),MATCH(MouseList[[#Headers],[Exclude?]],MouseList[#Headers],0))=TRUE,"",IF(INDEX(DataInput[],DE$2*3-1,MATCH(TEXT($B26,0),DataInput[#Headers],0))="","",INDEX(DataInput[],DE$4*3-1,MATCH(TEXT($B26,0),DataInput[#Headers],0))*(INDEX(DataInput[],DE$4*3,MATCH(TEXT($B26,0),DataInput[#Headers],0)))^2*PI()/6))</f>
        <v>#N/A</v>
      </c>
      <c r="DF26" s="15" t="e">
        <f>IF(INDEX(MouseList[],MATCH(DF$2,MouseList[Mouse '#],0),MATCH(MouseList[[#Headers],[Exclude?]],MouseList[#Headers],0))=TRUE,"",IF(INDEX(DataInput[],DF$2*3-1,MATCH(TEXT($B26,0),DataInput[#Headers],0))="","",INDEX(DataInput[],DF$4*3-1,MATCH(TEXT($B26,0),DataInput[#Headers],0))*(INDEX(DataInput[],DF$4*3,MATCH(TEXT($B26,0),DataInput[#Headers],0)))^2*PI()/6))</f>
        <v>#N/A</v>
      </c>
      <c r="DG26" s="15" t="e">
        <f>IF(INDEX(MouseList[],MATCH(DG$2,MouseList[Mouse '#],0),MATCH(MouseList[[#Headers],[Exclude?]],MouseList[#Headers],0))=TRUE,"",IF(INDEX(DataInput[],DG$2*3-1,MATCH(TEXT($B26,0),DataInput[#Headers],0))="","",INDEX(DataInput[],DG$4*3-1,MATCH(TEXT($B26,0),DataInput[#Headers],0))*(INDEX(DataInput[],DG$4*3,MATCH(TEXT($B26,0),DataInput[#Headers],0)))^2*PI()/6))</f>
        <v>#N/A</v>
      </c>
      <c r="DH26" s="15" t="e">
        <f>IF(INDEX(MouseList[],MATCH(DH$2,MouseList[Mouse '#],0),MATCH(MouseList[[#Headers],[Exclude?]],MouseList[#Headers],0))=TRUE,"",IF(INDEX(DataInput[],DH$2*3-1,MATCH(TEXT($B26,0),DataInput[#Headers],0))="","",INDEX(DataInput[],DH$4*3-1,MATCH(TEXT($B26,0),DataInput[#Headers],0))*(INDEX(DataInput[],DH$4*3,MATCH(TEXT($B26,0),DataInput[#Headers],0)))^2*PI()/6))</f>
        <v>#N/A</v>
      </c>
      <c r="DI26" s="15" t="e">
        <f>IF(INDEX(MouseList[],MATCH(DI$2,MouseList[Mouse '#],0),MATCH(MouseList[[#Headers],[Exclude?]],MouseList[#Headers],0))=TRUE,"",IF(INDEX(DataInput[],DI$2*3-1,MATCH(TEXT($B26,0),DataInput[#Headers],0))="","",INDEX(DataInput[],DI$4*3-1,MATCH(TEXT($B26,0),DataInput[#Headers],0))*(INDEX(DataInput[],DI$4*3,MATCH(TEXT($B26,0),DataInput[#Headers],0)))^2*PI()/6))</f>
        <v>#N/A</v>
      </c>
      <c r="DJ26" s="15" t="e">
        <f>IF(INDEX(MouseList[],MATCH(DJ$2,MouseList[Mouse '#],0),MATCH(MouseList[[#Headers],[Exclude?]],MouseList[#Headers],0))=TRUE,"",IF(INDEX(DataInput[],DJ$2*3-1,MATCH(TEXT($B26,0),DataInput[#Headers],0))="","",INDEX(DataInput[],DJ$4*3-1,MATCH(TEXT($B26,0),DataInput[#Headers],0))*(INDEX(DataInput[],DJ$4*3,MATCH(TEXT($B26,0),DataInput[#Headers],0)))^2*PI()/6))</f>
        <v>#N/A</v>
      </c>
      <c r="DK26" s="15" t="e">
        <f>IF(INDEX(MouseList[],MATCH(DK$2,MouseList[Mouse '#],0),MATCH(MouseList[[#Headers],[Exclude?]],MouseList[#Headers],0))=TRUE,"",IF(INDEX(DataInput[],DK$2*3-1,MATCH(TEXT($B26,0),DataInput[#Headers],0))="","",INDEX(DataInput[],DK$4*3-1,MATCH(TEXT($B26,0),DataInput[#Headers],0))*(INDEX(DataInput[],DK$4*3,MATCH(TEXT($B26,0),DataInput[#Headers],0)))^2*PI()/6))</f>
        <v>#N/A</v>
      </c>
      <c r="DL26" s="15" t="e">
        <f>IF(INDEX(MouseList[],MATCH(DL$2,MouseList[Mouse '#],0),MATCH(MouseList[[#Headers],[Exclude?]],MouseList[#Headers],0))=TRUE,"",IF(INDEX(DataInput[],DL$2*3-1,MATCH(TEXT($B26,0),DataInput[#Headers],0))="","",INDEX(DataInput[],DL$4*3-1,MATCH(TEXT($B26,0),DataInput[#Headers],0))*(INDEX(DataInput[],DL$4*3,MATCH(TEXT($B26,0),DataInput[#Headers],0)))^2*PI()/6))</f>
        <v>#N/A</v>
      </c>
      <c r="DM26" s="15" t="e">
        <f>IF(INDEX(MouseList[],MATCH(DM$2,MouseList[Mouse '#],0),MATCH(MouseList[[#Headers],[Exclude?]],MouseList[#Headers],0))=TRUE,"",IF(INDEX(DataInput[],DM$2*3-1,MATCH(TEXT($B26,0),DataInput[#Headers],0))="","",INDEX(DataInput[],DM$4*3-1,MATCH(TEXT($B26,0),DataInput[#Headers],0))*(INDEX(DataInput[],DM$4*3,MATCH(TEXT($B26,0),DataInput[#Headers],0)))^2*PI()/6))</f>
        <v>#N/A</v>
      </c>
      <c r="DN26" s="15" t="e">
        <f>IF(INDEX(MouseList[],MATCH(DN$2,MouseList[Mouse '#],0),MATCH(MouseList[[#Headers],[Exclude?]],MouseList[#Headers],0))=TRUE,"",IF(INDEX(DataInput[],DN$2*3-1,MATCH(TEXT($B26,0),DataInput[#Headers],0))="","",INDEX(DataInput[],DN$4*3-1,MATCH(TEXT($B26,0),DataInput[#Headers],0))*(INDEX(DataInput[],DN$4*3,MATCH(TEXT($B26,0),DataInput[#Headers],0)))^2*PI()/6))</f>
        <v>#N/A</v>
      </c>
      <c r="DO26" s="15" t="e">
        <f>IF(INDEX(MouseList[],MATCH(DO$2,MouseList[Mouse '#],0),MATCH(MouseList[[#Headers],[Exclude?]],MouseList[#Headers],0))=TRUE,"",IF(INDEX(DataInput[],DO$2*3-1,MATCH(TEXT($B26,0),DataInput[#Headers],0))="","",INDEX(DataInput[],DO$4*3-1,MATCH(TEXT($B26,0),DataInput[#Headers],0))*(INDEX(DataInput[],DO$4*3,MATCH(TEXT($B26,0),DataInput[#Headers],0)))^2*PI()/6))</f>
        <v>#N/A</v>
      </c>
      <c r="DP26" s="15" t="e">
        <f>IF(INDEX(MouseList[],MATCH(DP$2,MouseList[Mouse '#],0),MATCH(MouseList[[#Headers],[Exclude?]],MouseList[#Headers],0))=TRUE,"",IF(INDEX(DataInput[],DP$2*3-1,MATCH(TEXT($B26,0),DataInput[#Headers],0))="","",INDEX(DataInput[],DP$4*3-1,MATCH(TEXT($B26,0),DataInput[#Headers],0))*(INDEX(DataInput[],DP$4*3,MATCH(TEXT($B26,0),DataInput[#Headers],0)))^2*PI()/6))</f>
        <v>#N/A</v>
      </c>
      <c r="DQ26" s="15" t="e">
        <f>IF(INDEX(MouseList[],MATCH(DQ$2,MouseList[Mouse '#],0),MATCH(MouseList[[#Headers],[Exclude?]],MouseList[#Headers],0))=TRUE,"",IF(INDEX(DataInput[],DQ$2*3-1,MATCH(TEXT($B26,0),DataInput[#Headers],0))="","",INDEX(DataInput[],DQ$4*3-1,MATCH(TEXT($B26,0),DataInput[#Headers],0))*(INDEX(DataInput[],DQ$4*3,MATCH(TEXT($B26,0),DataInput[#Headers],0)))^2*PI()/6))</f>
        <v>#N/A</v>
      </c>
      <c r="DR26" s="15" t="e">
        <f>IF(INDEX(MouseList[],MATCH(DR$2,MouseList[Mouse '#],0),MATCH(MouseList[[#Headers],[Exclude?]],MouseList[#Headers],0))=TRUE,"",IF(INDEX(DataInput[],DR$2*3-1,MATCH(TEXT($B26,0),DataInput[#Headers],0))="","",INDEX(DataInput[],DR$4*3-1,MATCH(TEXT($B26,0),DataInput[#Headers],0))*(INDEX(DataInput[],DR$4*3,MATCH(TEXT($B26,0),DataInput[#Headers],0)))^2*PI()/6))</f>
        <v>#N/A</v>
      </c>
      <c r="DS26" s="15" t="e">
        <f>IF(INDEX(MouseList[],MATCH(DS$2,MouseList[Mouse '#],0),MATCH(MouseList[[#Headers],[Exclude?]],MouseList[#Headers],0))=TRUE,"",IF(INDEX(DataInput[],DS$2*3-1,MATCH(TEXT($B26,0),DataInput[#Headers],0))="","",INDEX(DataInput[],DS$4*3-1,MATCH(TEXT($B26,0),DataInput[#Headers],0))*(INDEX(DataInput[],DS$4*3,MATCH(TEXT($B26,0),DataInput[#Headers],0)))^2*PI()/6))</f>
        <v>#N/A</v>
      </c>
      <c r="DU26" s="14">
        <v>22</v>
      </c>
      <c r="DV26" s="14" t="str">
        <f>IFERROR(INDEX(MouseList[],MATCH(TV_after_Tx[[#This Row],[Sort '#]],MouseList[Sort '#],0),MATCH(TV_after_Tx[[#Headers],[Group]],MouseList[#Headers],0)),"")</f>
        <v/>
      </c>
      <c r="DW26" s="14" t="str">
        <f>IFERROR(INDEX(MouseList[],MATCH(TV_after_Tx[[#This Row],[Sort '#]],MouseList[Sort '#],0),MATCH(MouseList[[#Headers],[Mouse '#]],MouseList[#Headers],0)),"")</f>
        <v/>
      </c>
      <c r="DX26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26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26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26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26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26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26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26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26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26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26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26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26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26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26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26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26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26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26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26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26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26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26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26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26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26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26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26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26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26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26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26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26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26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26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26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26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26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26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26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26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26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26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26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26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26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27" spans="1:173">
      <c r="B27" s="14">
        <v>22</v>
      </c>
      <c r="C27" s="14">
        <f>INDEX('Data Input'!$J$1:$BF$3,2,MATCH(TEXT(TV[[#This Row],[Day '#]],0),DataInput[[#Headers],[Date of death]:[Necropsy]],0))</f>
        <v>60</v>
      </c>
      <c r="D27" s="15" t="str">
        <f>IF(INDEX(MouseList[],MATCH(D$2,MouseList[Mouse '#],0),MATCH(MouseList[[#Headers],[Exclude?]],MouseList[#Headers],0))=TRUE,"",IF(INDEX(DataInput[],D$2*3-1,MATCH(TEXT($B27,0),DataInput[#Headers],0))="","",INDEX(DataInput[],D$4*3-1,MATCH(TEXT($B27,0),DataInput[#Headers],0))*(INDEX(DataInput[],D$4*3,MATCH(TEXT($B27,0),DataInput[#Headers],0)))^2*PI()/6))</f>
        <v/>
      </c>
      <c r="E27" s="15" t="str">
        <f>IF(INDEX(MouseList[],MATCH(E$2,MouseList[Mouse '#],0),MATCH(MouseList[[#Headers],[Exclude?]],MouseList[#Headers],0))=TRUE,"",IF(INDEX(DataInput[],E$2*3-1,MATCH(TEXT($B27,0),DataInput[#Headers],0))="","",INDEX(DataInput[],E$4*3-1,MATCH(TEXT($B27,0),DataInput[#Headers],0))*(INDEX(DataInput[],E$4*3,MATCH(TEXT($B27,0),DataInput[#Headers],0)))^2*PI()/6))</f>
        <v/>
      </c>
      <c r="F27" s="15" t="str">
        <f>IF(INDEX(MouseList[],MATCH(F$2,MouseList[Mouse '#],0),MATCH(MouseList[[#Headers],[Exclude?]],MouseList[#Headers],0))=TRUE,"",IF(INDEX(DataInput[],F$2*3-1,MATCH(TEXT($B27,0),DataInput[#Headers],0))="","",INDEX(DataInput[],F$4*3-1,MATCH(TEXT($B27,0),DataInput[#Headers],0))*(INDEX(DataInput[],F$4*3,MATCH(TEXT($B27,0),DataInput[#Headers],0)))^2*PI()/6))</f>
        <v/>
      </c>
      <c r="G27" s="15" t="str">
        <f>IF(INDEX(MouseList[],MATCH(G$2,MouseList[Mouse '#],0),MATCH(MouseList[[#Headers],[Exclude?]],MouseList[#Headers],0))=TRUE,"",IF(INDEX(DataInput[],G$2*3-1,MATCH(TEXT($B27,0),DataInput[#Headers],0))="","",INDEX(DataInput[],G$4*3-1,MATCH(TEXT($B27,0),DataInput[#Headers],0))*(INDEX(DataInput[],G$4*3,MATCH(TEXT($B27,0),DataInput[#Headers],0)))^2*PI()/6))</f>
        <v/>
      </c>
      <c r="H27" s="15" t="str">
        <f>IF(INDEX(MouseList[],MATCH(H$2,MouseList[Mouse '#],0),MATCH(MouseList[[#Headers],[Exclude?]],MouseList[#Headers],0))=TRUE,"",IF(INDEX(DataInput[],H$2*3-1,MATCH(TEXT($B27,0),DataInput[#Headers],0))="","",INDEX(DataInput[],H$4*3-1,MATCH(TEXT($B27,0),DataInput[#Headers],0))*(INDEX(DataInput[],H$4*3,MATCH(TEXT($B27,0),DataInput[#Headers],0)))^2*PI()/6))</f>
        <v/>
      </c>
      <c r="I27" s="15" t="str">
        <f>IF(INDEX(MouseList[],MATCH(I$2,MouseList[Mouse '#],0),MATCH(MouseList[[#Headers],[Exclude?]],MouseList[#Headers],0))=TRUE,"",IF(INDEX(DataInput[],I$2*3-1,MATCH(TEXT($B27,0),DataInput[#Headers],0))="","",INDEX(DataInput[],I$4*3-1,MATCH(TEXT($B27,0),DataInput[#Headers],0))*(INDEX(DataInput[],I$4*3,MATCH(TEXT($B27,0),DataInput[#Headers],0)))^2*PI()/6))</f>
        <v/>
      </c>
      <c r="J27" s="15">
        <f>IF(INDEX(MouseList[],MATCH(J$2,MouseList[Mouse '#],0),MATCH(MouseList[[#Headers],[Exclude?]],MouseList[#Headers],0))=TRUE,"",IF(INDEX(DataInput[],J$2*3-1,MATCH(TEXT($B27,0),DataInput[#Headers],0))="","",INDEX(DataInput[],J$4*3-1,MATCH(TEXT($B27,0),DataInput[#Headers],0))*(INDEX(DataInput[],J$4*3,MATCH(TEXT($B27,0),DataInput[#Headers],0)))^2*PI()/6))</f>
        <v>1.1860831736215978</v>
      </c>
      <c r="K27" s="15" t="str">
        <f>IF(INDEX(MouseList[],MATCH(K$2,MouseList[Mouse '#],0),MATCH(MouseList[[#Headers],[Exclude?]],MouseList[#Headers],0))=TRUE,"",IF(INDEX(DataInput[],K$2*3-1,MATCH(TEXT($B27,0),DataInput[#Headers],0))="","",INDEX(DataInput[],K$4*3-1,MATCH(TEXT($B27,0),DataInput[#Headers],0))*(INDEX(DataInput[],K$4*3,MATCH(TEXT($B27,0),DataInput[#Headers],0)))^2*PI()/6))</f>
        <v/>
      </c>
      <c r="L27" s="15" t="str">
        <f>IF(INDEX(MouseList[],MATCH(L$2,MouseList[Mouse '#],0),MATCH(MouseList[[#Headers],[Exclude?]],MouseList[#Headers],0))=TRUE,"",IF(INDEX(DataInput[],L$2*3-1,MATCH(TEXT($B27,0),DataInput[#Headers],0))="","",INDEX(DataInput[],L$4*3-1,MATCH(TEXT($B27,0),DataInput[#Headers],0))*(INDEX(DataInput[],L$4*3,MATCH(TEXT($B27,0),DataInput[#Headers],0)))^2*PI()/6))</f>
        <v/>
      </c>
      <c r="M27" s="15" t="str">
        <f>IF(INDEX(MouseList[],MATCH(M$2,MouseList[Mouse '#],0),MATCH(MouseList[[#Headers],[Exclude?]],MouseList[#Headers],0))=TRUE,"",IF(INDEX(DataInput[],M$2*3-1,MATCH(TEXT($B27,0),DataInput[#Headers],0))="","",INDEX(DataInput[],M$4*3-1,MATCH(TEXT($B27,0),DataInput[#Headers],0))*(INDEX(DataInput[],M$4*3,MATCH(TEXT($B27,0),DataInput[#Headers],0)))^2*PI()/6))</f>
        <v/>
      </c>
      <c r="N27" s="15" t="str">
        <f>IF(INDEX(MouseList[],MATCH(N$2,MouseList[Mouse '#],0),MATCH(MouseList[[#Headers],[Exclude?]],MouseList[#Headers],0))=TRUE,"",IF(INDEX(DataInput[],N$2*3-1,MATCH(TEXT($B27,0),DataInput[#Headers],0))="","",INDEX(DataInput[],N$4*3-1,MATCH(TEXT($B27,0),DataInput[#Headers],0))*(INDEX(DataInput[],N$4*3,MATCH(TEXT($B27,0),DataInput[#Headers],0)))^2*PI()/6))</f>
        <v/>
      </c>
      <c r="O27" s="15" t="str">
        <f>IF(INDEX(MouseList[],MATCH(O$2,MouseList[Mouse '#],0),MATCH(MouseList[[#Headers],[Exclude?]],MouseList[#Headers],0))=TRUE,"",IF(INDEX(DataInput[],O$2*3-1,MATCH(TEXT($B27,0),DataInput[#Headers],0))="","",INDEX(DataInput[],O$4*3-1,MATCH(TEXT($B27,0),DataInput[#Headers],0))*(INDEX(DataInput[],O$4*3,MATCH(TEXT($B27,0),DataInput[#Headers],0)))^2*PI()/6))</f>
        <v/>
      </c>
      <c r="P27" s="15" t="str">
        <f>IF(INDEX(MouseList[],MATCH(P$2,MouseList[Mouse '#],0),MATCH(MouseList[[#Headers],[Exclude?]],MouseList[#Headers],0))=TRUE,"",IF(INDEX(DataInput[],P$2*3-1,MATCH(TEXT($B27,0),DataInput[#Headers],0))="","",INDEX(DataInput[],P$4*3-1,MATCH(TEXT($B27,0),DataInput[#Headers],0))*(INDEX(DataInput[],P$4*3,MATCH(TEXT($B27,0),DataInput[#Headers],0)))^2*PI()/6))</f>
        <v/>
      </c>
      <c r="Q27" s="15" t="str">
        <f>IF(INDEX(MouseList[],MATCH(Q$2,MouseList[Mouse '#],0),MATCH(MouseList[[#Headers],[Exclude?]],MouseList[#Headers],0))=TRUE,"",IF(INDEX(DataInput[],Q$2*3-1,MATCH(TEXT($B27,0),DataInput[#Headers],0))="","",INDEX(DataInput[],Q$4*3-1,MATCH(TEXT($B27,0),DataInput[#Headers],0))*(INDEX(DataInput[],Q$4*3,MATCH(TEXT($B27,0),DataInput[#Headers],0)))^2*PI()/6))</f>
        <v/>
      </c>
      <c r="R27" s="15" t="str">
        <f>IF(INDEX(MouseList[],MATCH(R$2,MouseList[Mouse '#],0),MATCH(MouseList[[#Headers],[Exclude?]],MouseList[#Headers],0))=TRUE,"",IF(INDEX(DataInput[],R$2*3-1,MATCH(TEXT($B27,0),DataInput[#Headers],0))="","",INDEX(DataInput[],R$4*3-1,MATCH(TEXT($B27,0),DataInput[#Headers],0))*(INDEX(DataInput[],R$4*3,MATCH(TEXT($B27,0),DataInput[#Headers],0)))^2*PI()/6))</f>
        <v/>
      </c>
      <c r="S27" s="15" t="str">
        <f>IF(INDEX(MouseList[],MATCH(S$2,MouseList[Mouse '#],0),MATCH(MouseList[[#Headers],[Exclude?]],MouseList[#Headers],0))=TRUE,"",IF(INDEX(DataInput[],S$2*3-1,MATCH(TEXT($B27,0),DataInput[#Headers],0))="","",INDEX(DataInput[],S$4*3-1,MATCH(TEXT($B27,0),DataInput[#Headers],0))*(INDEX(DataInput[],S$4*3,MATCH(TEXT($B27,0),DataInput[#Headers],0)))^2*PI()/6))</f>
        <v/>
      </c>
      <c r="T27" s="15" t="str">
        <f>IF(INDEX(MouseList[],MATCH(T$2,MouseList[Mouse '#],0),MATCH(MouseList[[#Headers],[Exclude?]],MouseList[#Headers],0))=TRUE,"",IF(INDEX(DataInput[],T$2*3-1,MATCH(TEXT($B27,0),DataInput[#Headers],0))="","",INDEX(DataInput[],T$4*3-1,MATCH(TEXT($B27,0),DataInput[#Headers],0))*(INDEX(DataInput[],T$4*3,MATCH(TEXT($B27,0),DataInput[#Headers],0)))^2*PI()/6))</f>
        <v/>
      </c>
      <c r="U27" s="15" t="str">
        <f>IF(INDEX(MouseList[],MATCH(U$2,MouseList[Mouse '#],0),MATCH(MouseList[[#Headers],[Exclude?]],MouseList[#Headers],0))=TRUE,"",IF(INDEX(DataInput[],U$2*3-1,MATCH(TEXT($B27,0),DataInput[#Headers],0))="","",INDEX(DataInput[],U$4*3-1,MATCH(TEXT($B27,0),DataInput[#Headers],0))*(INDEX(DataInput[],U$4*3,MATCH(TEXT($B27,0),DataInput[#Headers],0)))^2*PI()/6))</f>
        <v/>
      </c>
      <c r="V27" s="15" t="str">
        <f>IF(INDEX(MouseList[],MATCH(V$2,MouseList[Mouse '#],0),MATCH(MouseList[[#Headers],[Exclude?]],MouseList[#Headers],0))=TRUE,"",IF(INDEX(DataInput[],V$2*3-1,MATCH(TEXT($B27,0),DataInput[#Headers],0))="","",INDEX(DataInput[],V$4*3-1,MATCH(TEXT($B27,0),DataInput[#Headers],0))*(INDEX(DataInput[],V$4*3,MATCH(TEXT($B27,0),DataInput[#Headers],0)))^2*PI()/6))</f>
        <v/>
      </c>
      <c r="W27" s="15" t="str">
        <f>IF(INDEX(MouseList[],MATCH(W$2,MouseList[Mouse '#],0),MATCH(MouseList[[#Headers],[Exclude?]],MouseList[#Headers],0))=TRUE,"",IF(INDEX(DataInput[],W$2*3-1,MATCH(TEXT($B27,0),DataInput[#Headers],0))="","",INDEX(DataInput[],W$4*3-1,MATCH(TEXT($B27,0),DataInput[#Headers],0))*(INDEX(DataInput[],W$4*3,MATCH(TEXT($B27,0),DataInput[#Headers],0)))^2*PI()/6))</f>
        <v/>
      </c>
      <c r="X27" s="15" t="str">
        <f>IF(INDEX(MouseList[],MATCH(X$2,MouseList[Mouse '#],0),MATCH(MouseList[[#Headers],[Exclude?]],MouseList[#Headers],0))=TRUE,"",IF(INDEX(DataInput[],X$2*3-1,MATCH(TEXT($B27,0),DataInput[#Headers],0))="","",INDEX(DataInput[],X$4*3-1,MATCH(TEXT($B27,0),DataInput[#Headers],0))*(INDEX(DataInput[],X$4*3,MATCH(TEXT($B27,0),DataInput[#Headers],0)))^2*PI()/6))</f>
        <v/>
      </c>
      <c r="Y27" s="15" t="str">
        <f>IF(INDEX(MouseList[],MATCH(Y$2,MouseList[Mouse '#],0),MATCH(MouseList[[#Headers],[Exclude?]],MouseList[#Headers],0))=TRUE,"",IF(INDEX(DataInput[],Y$2*3-1,MATCH(TEXT($B27,0),DataInput[#Headers],0))="","",INDEX(DataInput[],Y$4*3-1,MATCH(TEXT($B27,0),DataInput[#Headers],0))*(INDEX(DataInput[],Y$4*3,MATCH(TEXT($B27,0),DataInput[#Headers],0)))^2*PI()/6))</f>
        <v/>
      </c>
      <c r="Z27" s="15">
        <f>IF(INDEX(MouseList[],MATCH(Z$2,MouseList[Mouse '#],0),MATCH(MouseList[[#Headers],[Exclude?]],MouseList[#Headers],0))=TRUE,"",IF(INDEX(DataInput[],Z$2*3-1,MATCH(TEXT($B27,0),DataInput[#Headers],0))="","",INDEX(DataInput[],Z$4*3-1,MATCH(TEXT($B27,0),DataInput[#Headers],0))*(INDEX(DataInput[],Z$4*3,MATCH(TEXT($B27,0),DataInput[#Headers],0)))^2*PI()/6))</f>
        <v>62.81543825018084</v>
      </c>
      <c r="AA27" s="15" t="str">
        <f>IF(INDEX(MouseList[],MATCH(AA$2,MouseList[Mouse '#],0),MATCH(MouseList[[#Headers],[Exclude?]],MouseList[#Headers],0))=TRUE,"",IF(INDEX(DataInput[],AA$2*3-1,MATCH(TEXT($B27,0),DataInput[#Headers],0))="","",INDEX(DataInput[],AA$4*3-1,MATCH(TEXT($B27,0),DataInput[#Headers],0))*(INDEX(DataInput[],AA$4*3,MATCH(TEXT($B27,0),DataInput[#Headers],0)))^2*PI()/6))</f>
        <v/>
      </c>
      <c r="AB27" s="15">
        <f>IF(INDEX(MouseList[],MATCH(AB$2,MouseList[Mouse '#],0),MATCH(MouseList[[#Headers],[Exclude?]],MouseList[#Headers],0))=TRUE,"",IF(INDEX(DataInput[],AB$2*3-1,MATCH(TEXT($B27,0),DataInput[#Headers],0))="","",INDEX(DataInput[],AB$4*3-1,MATCH(TEXT($B27,0),DataInput[#Headers],0))*(INDEX(DataInput[],AB$4*3,MATCH(TEXT($B27,0),DataInput[#Headers],0)))^2*PI()/6))</f>
        <v>85.649165116594858</v>
      </c>
      <c r="AC27" s="15" t="str">
        <f>IF(INDEX(MouseList[],MATCH(AC$2,MouseList[Mouse '#],0),MATCH(MouseList[[#Headers],[Exclude?]],MouseList[#Headers],0))=TRUE,"",IF(INDEX(DataInput[],AC$2*3-1,MATCH(TEXT($B27,0),DataInput[#Headers],0))="","",INDEX(DataInput[],AC$4*3-1,MATCH(TEXT($B27,0),DataInput[#Headers],0))*(INDEX(DataInput[],AC$4*3,MATCH(TEXT($B27,0),DataInput[#Headers],0)))^2*PI()/6))</f>
        <v/>
      </c>
      <c r="AD27" s="15">
        <f>IF(INDEX(MouseList[],MATCH(AD$2,MouseList[Mouse '#],0),MATCH(MouseList[[#Headers],[Exclude?]],MouseList[#Headers],0))=TRUE,"",IF(INDEX(DataInput[],AD$2*3-1,MATCH(TEXT($B27,0),DataInput[#Headers],0))="","",INDEX(DataInput[],AD$4*3-1,MATCH(TEXT($B27,0),DataInput[#Headers],0))*(INDEX(DataInput[],AD$4*3,MATCH(TEXT($B27,0),DataInput[#Headers],0)))^2*PI()/6))</f>
        <v>61.597801967144157</v>
      </c>
      <c r="AE27" s="15" t="str">
        <f>IF(INDEX(MouseList[],MATCH(AE$2,MouseList[Mouse '#],0),MATCH(MouseList[[#Headers],[Exclude?]],MouseList[#Headers],0))=TRUE,"",IF(INDEX(DataInput[],AE$2*3-1,MATCH(TEXT($B27,0),DataInput[#Headers],0))="","",INDEX(DataInput[],AE$4*3-1,MATCH(TEXT($B27,0),DataInput[#Headers],0))*(INDEX(DataInput[],AE$4*3,MATCH(TEXT($B27,0),DataInput[#Headers],0)))^2*PI()/6))</f>
        <v/>
      </c>
      <c r="AF27" s="15">
        <f>IF(INDEX(MouseList[],MATCH(AF$2,MouseList[Mouse '#],0),MATCH(MouseList[[#Headers],[Exclude?]],MouseList[#Headers],0))=TRUE,"",IF(INDEX(DataInput[],AF$2*3-1,MATCH(TEXT($B27,0),DataInput[#Headers],0))="","",INDEX(DataInput[],AF$4*3-1,MATCH(TEXT($B27,0),DataInput[#Headers],0))*(INDEX(DataInput[],AF$4*3,MATCH(TEXT($B27,0),DataInput[#Headers],0)))^2*PI()/6))</f>
        <v>45.396566764679541</v>
      </c>
      <c r="AG27" s="15">
        <f>IF(INDEX(MouseList[],MATCH(AG$2,MouseList[Mouse '#],0),MATCH(MouseList[[#Headers],[Exclude?]],MouseList[#Headers],0))=TRUE,"",IF(INDEX(DataInput[],AG$2*3-1,MATCH(TEXT($B27,0),DataInput[#Headers],0))="","",INDEX(DataInput[],AG$4*3-1,MATCH(TEXT($B27,0),DataInput[#Headers],0))*(INDEX(DataInput[],AG$4*3,MATCH(TEXT($B27,0),DataInput[#Headers],0)))^2*PI()/6))</f>
        <v>28.067795632884412</v>
      </c>
      <c r="AH27" s="15">
        <f>IF(INDEX(MouseList[],MATCH(AH$2,MouseList[Mouse '#],0),MATCH(MouseList[[#Headers],[Exclude?]],MouseList[#Headers],0))=TRUE,"",IF(INDEX(DataInput[],AH$2*3-1,MATCH(TEXT($B27,0),DataInput[#Headers],0))="","",INDEX(DataInput[],AH$4*3-1,MATCH(TEXT($B27,0),DataInput[#Headers],0))*(INDEX(DataInput[],AH$4*3,MATCH(TEXT($B27,0),DataInput[#Headers],0)))^2*PI()/6))</f>
        <v>41.945311512015614</v>
      </c>
      <c r="AI27" s="15">
        <f>IF(INDEX(MouseList[],MATCH(AI$2,MouseList[Mouse '#],0),MATCH(MouseList[[#Headers],[Exclude?]],MouseList[#Headers],0))=TRUE,"",IF(INDEX(DataInput[],AI$2*3-1,MATCH(TEXT($B27,0),DataInput[#Headers],0))="","",INDEX(DataInput[],AI$4*3-1,MATCH(TEXT($B27,0),DataInput[#Headers],0))*(INDEX(DataInput[],AI$4*3,MATCH(TEXT($B27,0),DataInput[#Headers],0)))^2*PI()/6))</f>
        <v>41.596078982673184</v>
      </c>
      <c r="AJ27" s="15" t="str">
        <f>IF(INDEX(MouseList[],MATCH(AJ$2,MouseList[Mouse '#],0),MATCH(MouseList[[#Headers],[Exclude?]],MouseList[#Headers],0))=TRUE,"",IF(INDEX(DataInput[],AJ$2*3-1,MATCH(TEXT($B27,0),DataInput[#Headers],0))="","",INDEX(DataInput[],AJ$4*3-1,MATCH(TEXT($B27,0),DataInput[#Headers],0))*(INDEX(DataInput[],AJ$4*3,MATCH(TEXT($B27,0),DataInput[#Headers],0)))^2*PI()/6))</f>
        <v/>
      </c>
      <c r="AK27" s="15" t="str">
        <f>IF(INDEX(MouseList[],MATCH(AK$2,MouseList[Mouse '#],0),MATCH(MouseList[[#Headers],[Exclude?]],MouseList[#Headers],0))=TRUE,"",IF(INDEX(DataInput[],AK$2*3-1,MATCH(TEXT($B27,0),DataInput[#Headers],0))="","",INDEX(DataInput[],AK$4*3-1,MATCH(TEXT($B27,0),DataInput[#Headers],0))*(INDEX(DataInput[],AK$4*3,MATCH(TEXT($B27,0),DataInput[#Headers],0)))^2*PI()/6))</f>
        <v/>
      </c>
      <c r="AL27" s="15">
        <f>IF(INDEX(MouseList[],MATCH(AL$2,MouseList[Mouse '#],0),MATCH(MouseList[[#Headers],[Exclude?]],MouseList[#Headers],0))=TRUE,"",IF(INDEX(DataInput[],AL$2*3-1,MATCH(TEXT($B27,0),DataInput[#Headers],0))="","",INDEX(DataInput[],AL$4*3-1,MATCH(TEXT($B27,0),DataInput[#Headers],0))*(INDEX(DataInput[],AL$4*3,MATCH(TEXT($B27,0),DataInput[#Headers],0)))^2*PI()/6))</f>
        <v>62.009702463141629</v>
      </c>
      <c r="AM27" s="15" t="str">
        <f>IF(INDEX(MouseList[],MATCH(AM$2,MouseList[Mouse '#],0),MATCH(MouseList[[#Headers],[Exclude?]],MouseList[#Headers],0))=TRUE,"",IF(INDEX(DataInput[],AM$2*3-1,MATCH(TEXT($B27,0),DataInput[#Headers],0))="","",INDEX(DataInput[],AM$4*3-1,MATCH(TEXT($B27,0),DataInput[#Headers],0))*(INDEX(DataInput[],AM$4*3,MATCH(TEXT($B27,0),DataInput[#Headers],0)))^2*PI()/6))</f>
        <v/>
      </c>
      <c r="AN27" s="15" t="str">
        <f>IF(INDEX(MouseList[],MATCH(AN$2,MouseList[Mouse '#],0),MATCH(MouseList[[#Headers],[Exclude?]],MouseList[#Headers],0))=TRUE,"",IF(INDEX(DataInput[],AN$2*3-1,MATCH(TEXT($B27,0),DataInput[#Headers],0))="","",INDEX(DataInput[],AN$4*3-1,MATCH(TEXT($B27,0),DataInput[#Headers],0))*(INDEX(DataInput[],AN$4*3,MATCH(TEXT($B27,0),DataInput[#Headers],0)))^2*PI()/6))</f>
        <v/>
      </c>
      <c r="AO27" s="15" t="str">
        <f>IF(INDEX(MouseList[],MATCH(AO$2,MouseList[Mouse '#],0),MATCH(MouseList[[#Headers],[Exclude?]],MouseList[#Headers],0))=TRUE,"",IF(INDEX(DataInput[],AO$2*3-1,MATCH(TEXT($B27,0),DataInput[#Headers],0))="","",INDEX(DataInput[],AO$4*3-1,MATCH(TEXT($B27,0),DataInput[#Headers],0))*(INDEX(DataInput[],AO$4*3,MATCH(TEXT($B27,0),DataInput[#Headers],0)))^2*PI()/6))</f>
        <v/>
      </c>
      <c r="AP27" s="15" t="str">
        <f>IF(INDEX(MouseList[],MATCH(AP$2,MouseList[Mouse '#],0),MATCH(MouseList[[#Headers],[Exclude?]],MouseList[#Headers],0))=TRUE,"",IF(INDEX(DataInput[],AP$2*3-1,MATCH(TEXT($B27,0),DataInput[#Headers],0))="","",INDEX(DataInput[],AP$4*3-1,MATCH(TEXT($B27,0),DataInput[#Headers],0))*(INDEX(DataInput[],AP$4*3,MATCH(TEXT($B27,0),DataInput[#Headers],0)))^2*PI()/6))</f>
        <v/>
      </c>
      <c r="AQ27" s="15" t="str">
        <f>IF(INDEX(MouseList[],MATCH(AQ$2,MouseList[Mouse '#],0),MATCH(MouseList[[#Headers],[Exclude?]],MouseList[#Headers],0))=TRUE,"",IF(INDEX(DataInput[],AQ$2*3-1,MATCH(TEXT($B27,0),DataInput[#Headers],0))="","",INDEX(DataInput[],AQ$4*3-1,MATCH(TEXT($B27,0),DataInput[#Headers],0))*(INDEX(DataInput[],AQ$4*3,MATCH(TEXT($B27,0),DataInput[#Headers],0)))^2*PI()/6))</f>
        <v/>
      </c>
      <c r="AR27" s="15" t="str">
        <f>IF(INDEX(MouseList[],MATCH(AR$2,MouseList[Mouse '#],0),MATCH(MouseList[[#Headers],[Exclude?]],MouseList[#Headers],0))=TRUE,"",IF(INDEX(DataInput[],AR$2*3-1,MATCH(TEXT($B27,0),DataInput[#Headers],0))="","",INDEX(DataInput[],AR$4*3-1,MATCH(TEXT($B27,0),DataInput[#Headers],0))*(INDEX(DataInput[],AR$4*3,MATCH(TEXT($B27,0),DataInput[#Headers],0)))^2*PI()/6))</f>
        <v/>
      </c>
      <c r="AS27" s="15" t="str">
        <f>IF(INDEX(MouseList[],MATCH(AS$2,MouseList[Mouse '#],0),MATCH(MouseList[[#Headers],[Exclude?]],MouseList[#Headers],0))=TRUE,"",IF(INDEX(DataInput[],AS$2*3-1,MATCH(TEXT($B27,0),DataInput[#Headers],0))="","",INDEX(DataInput[],AS$4*3-1,MATCH(TEXT($B27,0),DataInput[#Headers],0))*(INDEX(DataInput[],AS$4*3,MATCH(TEXT($B27,0),DataInput[#Headers],0)))^2*PI()/6))</f>
        <v/>
      </c>
      <c r="AT27" s="15" t="str">
        <f>IF(INDEX(MouseList[],MATCH(AT$2,MouseList[Mouse '#],0),MATCH(MouseList[[#Headers],[Exclude?]],MouseList[#Headers],0))=TRUE,"",IF(INDEX(DataInput[],AT$2*3-1,MATCH(TEXT($B27,0),DataInput[#Headers],0))="","",INDEX(DataInput[],AT$4*3-1,MATCH(TEXT($B27,0),DataInput[#Headers],0))*(INDEX(DataInput[],AT$4*3,MATCH(TEXT($B27,0),DataInput[#Headers],0)))^2*PI()/6))</f>
        <v/>
      </c>
      <c r="AU27" s="15" t="str">
        <f>IF(INDEX(MouseList[],MATCH(AU$2,MouseList[Mouse '#],0),MATCH(MouseList[[#Headers],[Exclude?]],MouseList[#Headers],0))=TRUE,"",IF(INDEX(DataInput[],AU$2*3-1,MATCH(TEXT($B27,0),DataInput[#Headers],0))="","",INDEX(DataInput[],AU$4*3-1,MATCH(TEXT($B27,0),DataInput[#Headers],0))*(INDEX(DataInput[],AU$4*3,MATCH(TEXT($B27,0),DataInput[#Headers],0)))^2*PI()/6))</f>
        <v/>
      </c>
      <c r="AV27" s="15" t="str">
        <f>IF(INDEX(MouseList[],MATCH(AV$2,MouseList[Mouse '#],0),MATCH(MouseList[[#Headers],[Exclude?]],MouseList[#Headers],0))=TRUE,"",IF(INDEX(DataInput[],AV$2*3-1,MATCH(TEXT($B27,0),DataInput[#Headers],0))="","",INDEX(DataInput[],AV$4*3-1,MATCH(TEXT($B27,0),DataInput[#Headers],0))*(INDEX(DataInput[],AV$4*3,MATCH(TEXT($B27,0),DataInput[#Headers],0)))^2*PI()/6))</f>
        <v/>
      </c>
      <c r="AW27" s="15">
        <f>IF(INDEX(MouseList[],MATCH(AW$2,MouseList[Mouse '#],0),MATCH(MouseList[[#Headers],[Exclude?]],MouseList[#Headers],0))=TRUE,"",IF(INDEX(DataInput[],AW$2*3-1,MATCH(TEXT($B27,0),DataInput[#Headers],0))="","",INDEX(DataInput[],AW$4*3-1,MATCH(TEXT($B27,0),DataInput[#Headers],0))*(INDEX(DataInput[],AW$4*3,MATCH(TEXT($B27,0),DataInput[#Headers],0)))^2*PI()/6))</f>
        <v>92.545589309755158</v>
      </c>
      <c r="AX27" s="15" t="str">
        <f>IF(INDEX(MouseList[],MATCH(AX$2,MouseList[Mouse '#],0),MATCH(MouseList[[#Headers],[Exclude?]],MouseList[#Headers],0))=TRUE,"",IF(INDEX(DataInput[],AX$2*3-1,MATCH(TEXT($B27,0),DataInput[#Headers],0))="","",INDEX(DataInput[],AX$4*3-1,MATCH(TEXT($B27,0),DataInput[#Headers],0))*(INDEX(DataInput[],AX$4*3,MATCH(TEXT($B27,0),DataInput[#Headers],0)))^2*PI()/6))</f>
        <v/>
      </c>
      <c r="AY27" s="15" t="str">
        <f>IF(INDEX(MouseList[],MATCH(AY$2,MouseList[Mouse '#],0),MATCH(MouseList[[#Headers],[Exclude?]],MouseList[#Headers],0))=TRUE,"",IF(INDEX(DataInput[],AY$2*3-1,MATCH(TEXT($B27,0),DataInput[#Headers],0))="","",INDEX(DataInput[],AY$4*3-1,MATCH(TEXT($B27,0),DataInput[#Headers],0))*(INDEX(DataInput[],AY$4*3,MATCH(TEXT($B27,0),DataInput[#Headers],0)))^2*PI()/6))</f>
        <v/>
      </c>
      <c r="AZ27" s="15" t="str">
        <f>IF(INDEX(MouseList[],MATCH(AZ$2,MouseList[Mouse '#],0),MATCH(MouseList[[#Headers],[Exclude?]],MouseList[#Headers],0))=TRUE,"",IF(INDEX(DataInput[],AZ$2*3-1,MATCH(TEXT($B27,0),DataInput[#Headers],0))="","",INDEX(DataInput[],AZ$4*3-1,MATCH(TEXT($B27,0),DataInput[#Headers],0))*(INDEX(DataInput[],AZ$4*3,MATCH(TEXT($B27,0),DataInput[#Headers],0)))^2*PI()/6))</f>
        <v/>
      </c>
      <c r="BA27" s="15" t="str">
        <f>IF(INDEX(MouseList[],MATCH(BA$2,MouseList[Mouse '#],0),MATCH(MouseList[[#Headers],[Exclude?]],MouseList[#Headers],0))=TRUE,"",IF(INDEX(DataInput[],BA$2*3-1,MATCH(TEXT($B27,0),DataInput[#Headers],0))="","",INDEX(DataInput[],BA$4*3-1,MATCH(TEXT($B27,0),DataInput[#Headers],0))*(INDEX(DataInput[],BA$4*3,MATCH(TEXT($B27,0),DataInput[#Headers],0)))^2*PI()/6))</f>
        <v/>
      </c>
      <c r="BB27" s="15">
        <f>IF(INDEX(MouseList[],MATCH(BB$2,MouseList[Mouse '#],0),MATCH(MouseList[[#Headers],[Exclude?]],MouseList[#Headers],0))=TRUE,"",IF(INDEX(DataInput[],BB$2*3-1,MATCH(TEXT($B27,0),DataInput[#Headers],0))="","",INDEX(DataInput[],BB$4*3-1,MATCH(TEXT($B27,0),DataInput[#Headers],0))*(INDEX(DataInput[],BB$4*3,MATCH(TEXT($B27,0),DataInput[#Headers],0)))^2*PI()/6))</f>
        <v>48.495177718379239</v>
      </c>
      <c r="BC27" s="15" t="str">
        <f>IF(INDEX(MouseList[],MATCH(BC$2,MouseList[Mouse '#],0),MATCH(MouseList[[#Headers],[Exclude?]],MouseList[#Headers],0))=TRUE,"",IF(INDEX(DataInput[],BC$2*3-1,MATCH(TEXT($B27,0),DataInput[#Headers],0))="","",INDEX(DataInput[],BC$4*3-1,MATCH(TEXT($B27,0),DataInput[#Headers],0))*(INDEX(DataInput[],BC$4*3,MATCH(TEXT($B27,0),DataInput[#Headers],0)))^2*PI()/6))</f>
        <v/>
      </c>
      <c r="BD27" s="15" t="str">
        <f>IF(INDEX(MouseList[],MATCH(BD$2,MouseList[Mouse '#],0),MATCH(MouseList[[#Headers],[Exclude?]],MouseList[#Headers],0))=TRUE,"",IF(INDEX(DataInput[],BD$2*3-1,MATCH(TEXT($B27,0),DataInput[#Headers],0))="","",INDEX(DataInput[],BD$4*3-1,MATCH(TEXT($B27,0),DataInput[#Headers],0))*(INDEX(DataInput[],BD$4*3,MATCH(TEXT($B27,0),DataInput[#Headers],0)))^2*PI()/6))</f>
        <v/>
      </c>
      <c r="BE27" s="15">
        <f>IF(INDEX(MouseList[],MATCH(BE$2,MouseList[Mouse '#],0),MATCH(MouseList[[#Headers],[Exclude?]],MouseList[#Headers],0))=TRUE,"",IF(INDEX(DataInput[],BE$2*3-1,MATCH(TEXT($B27,0),DataInput[#Headers],0))="","",INDEX(DataInput[],BE$4*3-1,MATCH(TEXT($B27,0),DataInput[#Headers],0))*(INDEX(DataInput[],BE$4*3,MATCH(TEXT($B27,0),DataInput[#Headers],0)))^2*PI()/6))</f>
        <v>65.793470165446806</v>
      </c>
      <c r="BF27" s="15" t="str">
        <f>IF(INDEX(MouseList[],MATCH(BF$2,MouseList[Mouse '#],0),MATCH(MouseList[[#Headers],[Exclude?]],MouseList[#Headers],0))=TRUE,"",IF(INDEX(DataInput[],BF$2*3-1,MATCH(TEXT($B27,0),DataInput[#Headers],0))="","",INDEX(DataInput[],BF$4*3-1,MATCH(TEXT($B27,0),DataInput[#Headers],0))*(INDEX(DataInput[],BF$4*3,MATCH(TEXT($B27,0),DataInput[#Headers],0)))^2*PI()/6))</f>
        <v/>
      </c>
      <c r="BG27" s="15" t="str">
        <f>IF(INDEX(MouseList[],MATCH(BG$2,MouseList[Mouse '#],0),MATCH(MouseList[[#Headers],[Exclude?]],MouseList[#Headers],0))=TRUE,"",IF(INDEX(DataInput[],BG$2*3-1,MATCH(TEXT($B27,0),DataInput[#Headers],0))="","",INDEX(DataInput[],BG$4*3-1,MATCH(TEXT($B27,0),DataInput[#Headers],0))*(INDEX(DataInput[],BG$4*3,MATCH(TEXT($B27,0),DataInput[#Headers],0)))^2*PI()/6))</f>
        <v/>
      </c>
      <c r="BH27" s="15" t="str">
        <f>IF(INDEX(MouseList[],MATCH(BH$2,MouseList[Mouse '#],0),MATCH(MouseList[[#Headers],[Exclude?]],MouseList[#Headers],0))=TRUE,"",IF(INDEX(DataInput[],BH$2*3-1,MATCH(TEXT($B27,0),DataInput[#Headers],0))="","",INDEX(DataInput[],BH$4*3-1,MATCH(TEXT($B27,0),DataInput[#Headers],0))*(INDEX(DataInput[],BH$4*3,MATCH(TEXT($B27,0),DataInput[#Headers],0)))^2*PI()/6))</f>
        <v/>
      </c>
      <c r="BI27" s="15" t="str">
        <f>IF(INDEX(MouseList[],MATCH(BI$2,MouseList[Mouse '#],0),MATCH(MouseList[[#Headers],[Exclude?]],MouseList[#Headers],0))=TRUE,"",IF(INDEX(DataInput[],BI$2*3-1,MATCH(TEXT($B27,0),DataInput[#Headers],0))="","",INDEX(DataInput[],BI$4*3-1,MATCH(TEXT($B27,0),DataInput[#Headers],0))*(INDEX(DataInput[],BI$4*3,MATCH(TEXT($B27,0),DataInput[#Headers],0)))^2*PI()/6))</f>
        <v/>
      </c>
      <c r="BJ27" s="15" t="str">
        <f>IF(INDEX(MouseList[],MATCH(BJ$2,MouseList[Mouse '#],0),MATCH(MouseList[[#Headers],[Exclude?]],MouseList[#Headers],0))=TRUE,"",IF(INDEX(DataInput[],BJ$2*3-1,MATCH(TEXT($B27,0),DataInput[#Headers],0))="","",INDEX(DataInput[],BJ$4*3-1,MATCH(TEXT($B27,0),DataInput[#Headers],0))*(INDEX(DataInput[],BJ$4*3,MATCH(TEXT($B27,0),DataInput[#Headers],0)))^2*PI()/6))</f>
        <v/>
      </c>
      <c r="BK27" s="15" t="str">
        <f>IF(INDEX(MouseList[],MATCH(BK$2,MouseList[Mouse '#],0),MATCH(MouseList[[#Headers],[Exclude?]],MouseList[#Headers],0))=TRUE,"",IF(INDEX(DataInput[],BK$2*3-1,MATCH(TEXT($B27,0),DataInput[#Headers],0))="","",INDEX(DataInput[],BK$4*3-1,MATCH(TEXT($B27,0),DataInput[#Headers],0))*(INDEX(DataInput[],BK$4*3,MATCH(TEXT($B27,0),DataInput[#Headers],0)))^2*PI()/6))</f>
        <v/>
      </c>
      <c r="BL27" s="15" t="e">
        <f>IF(INDEX(MouseList[],MATCH(BL$2,MouseList[Mouse '#],0),MATCH(MouseList[[#Headers],[Exclude?]],MouseList[#Headers],0))=TRUE,"",IF(INDEX(DataInput[],BL$2*3-1,MATCH(TEXT($B27,0),DataInput[#Headers],0))="","",INDEX(DataInput[],BL$4*3-1,MATCH(TEXT($B27,0),DataInput[#Headers],0))*(INDEX(DataInput[],BL$4*3,MATCH(TEXT($B27,0),DataInput[#Headers],0)))^2*PI()/6))</f>
        <v>#N/A</v>
      </c>
      <c r="BM27" s="15" t="e">
        <f>IF(INDEX(MouseList[],MATCH(BM$2,MouseList[Mouse '#],0),MATCH(MouseList[[#Headers],[Exclude?]],MouseList[#Headers],0))=TRUE,"",IF(INDEX(DataInput[],BM$2*3-1,MATCH(TEXT($B27,0),DataInput[#Headers],0))="","",INDEX(DataInput[],BM$4*3-1,MATCH(TEXT($B27,0),DataInput[#Headers],0))*(INDEX(DataInput[],BM$4*3,MATCH(TEXT($B27,0),DataInput[#Headers],0)))^2*PI()/6))</f>
        <v>#N/A</v>
      </c>
      <c r="BN27" s="15" t="e">
        <f>IF(INDEX(MouseList[],MATCH(BN$2,MouseList[Mouse '#],0),MATCH(MouseList[[#Headers],[Exclude?]],MouseList[#Headers],0))=TRUE,"",IF(INDEX(DataInput[],BN$2*3-1,MATCH(TEXT($B27,0),DataInput[#Headers],0))="","",INDEX(DataInput[],BN$4*3-1,MATCH(TEXT($B27,0),DataInput[#Headers],0))*(INDEX(DataInput[],BN$4*3,MATCH(TEXT($B27,0),DataInput[#Headers],0)))^2*PI()/6))</f>
        <v>#N/A</v>
      </c>
      <c r="BO27" s="15" t="e">
        <f>IF(INDEX(MouseList[],MATCH(BO$2,MouseList[Mouse '#],0),MATCH(MouseList[[#Headers],[Exclude?]],MouseList[#Headers],0))=TRUE,"",IF(INDEX(DataInput[],BO$2*3-1,MATCH(TEXT($B27,0),DataInput[#Headers],0))="","",INDEX(DataInput[],BO$4*3-1,MATCH(TEXT($B27,0),DataInput[#Headers],0))*(INDEX(DataInput[],BO$4*3,MATCH(TEXT($B27,0),DataInput[#Headers],0)))^2*PI()/6))</f>
        <v>#N/A</v>
      </c>
      <c r="BP27" s="15" t="e">
        <f>IF(INDEX(MouseList[],MATCH(BP$2,MouseList[Mouse '#],0),MATCH(MouseList[[#Headers],[Exclude?]],MouseList[#Headers],0))=TRUE,"",IF(INDEX(DataInput[],BP$2*3-1,MATCH(TEXT($B27,0),DataInput[#Headers],0))="","",INDEX(DataInput[],BP$4*3-1,MATCH(TEXT($B27,0),DataInput[#Headers],0))*(INDEX(DataInput[],BP$4*3,MATCH(TEXT($B27,0),DataInput[#Headers],0)))^2*PI()/6))</f>
        <v>#N/A</v>
      </c>
      <c r="BQ27" s="15" t="e">
        <f>IF(INDEX(MouseList[],MATCH(BQ$2,MouseList[Mouse '#],0),MATCH(MouseList[[#Headers],[Exclude?]],MouseList[#Headers],0))=TRUE,"",IF(INDEX(DataInput[],BQ$2*3-1,MATCH(TEXT($B27,0),DataInput[#Headers],0))="","",INDEX(DataInput[],BQ$4*3-1,MATCH(TEXT($B27,0),DataInput[#Headers],0))*(INDEX(DataInput[],BQ$4*3,MATCH(TEXT($B27,0),DataInput[#Headers],0)))^2*PI()/6))</f>
        <v>#N/A</v>
      </c>
      <c r="BR27" s="15" t="e">
        <f>IF(INDEX(MouseList[],MATCH(BR$2,MouseList[Mouse '#],0),MATCH(MouseList[[#Headers],[Exclude?]],MouseList[#Headers],0))=TRUE,"",IF(INDEX(DataInput[],BR$2*3-1,MATCH(TEXT($B27,0),DataInput[#Headers],0))="","",INDEX(DataInput[],BR$4*3-1,MATCH(TEXT($B27,0),DataInput[#Headers],0))*(INDEX(DataInput[],BR$4*3,MATCH(TEXT($B27,0),DataInput[#Headers],0)))^2*PI()/6))</f>
        <v>#N/A</v>
      </c>
      <c r="BS27" s="15" t="e">
        <f>IF(INDEX(MouseList[],MATCH(BS$2,MouseList[Mouse '#],0),MATCH(MouseList[[#Headers],[Exclude?]],MouseList[#Headers],0))=TRUE,"",IF(INDEX(DataInput[],BS$2*3-1,MATCH(TEXT($B27,0),DataInput[#Headers],0))="","",INDEX(DataInput[],BS$4*3-1,MATCH(TEXT($B27,0),DataInput[#Headers],0))*(INDEX(DataInput[],BS$4*3,MATCH(TEXT($B27,0),DataInput[#Headers],0)))^2*PI()/6))</f>
        <v>#N/A</v>
      </c>
      <c r="BT27" s="15" t="e">
        <f>IF(INDEX(MouseList[],MATCH(BT$2,MouseList[Mouse '#],0),MATCH(MouseList[[#Headers],[Exclude?]],MouseList[#Headers],0))=TRUE,"",IF(INDEX(DataInput[],BT$2*3-1,MATCH(TEXT($B27,0),DataInput[#Headers],0))="","",INDEX(DataInput[],BT$4*3-1,MATCH(TEXT($B27,0),DataInput[#Headers],0))*(INDEX(DataInput[],BT$4*3,MATCH(TEXT($B27,0),DataInput[#Headers],0)))^2*PI()/6))</f>
        <v>#N/A</v>
      </c>
      <c r="BU27" s="15" t="e">
        <f>IF(INDEX(MouseList[],MATCH(BU$2,MouseList[Mouse '#],0),MATCH(MouseList[[#Headers],[Exclude?]],MouseList[#Headers],0))=TRUE,"",IF(INDEX(DataInput[],BU$2*3-1,MATCH(TEXT($B27,0),DataInput[#Headers],0))="","",INDEX(DataInput[],BU$4*3-1,MATCH(TEXT($B27,0),DataInput[#Headers],0))*(INDEX(DataInput[],BU$4*3,MATCH(TEXT($B27,0),DataInput[#Headers],0)))^2*PI()/6))</f>
        <v>#N/A</v>
      </c>
      <c r="BV27" s="15" t="e">
        <f>IF(INDEX(MouseList[],MATCH(BV$2,MouseList[Mouse '#],0),MATCH(MouseList[[#Headers],[Exclude?]],MouseList[#Headers],0))=TRUE,"",IF(INDEX(DataInput[],BV$2*3-1,MATCH(TEXT($B27,0),DataInput[#Headers],0))="","",INDEX(DataInput[],BV$4*3-1,MATCH(TEXT($B27,0),DataInput[#Headers],0))*(INDEX(DataInput[],BV$4*3,MATCH(TEXT($B27,0),DataInput[#Headers],0)))^2*PI()/6))</f>
        <v>#N/A</v>
      </c>
      <c r="BW27" s="15" t="e">
        <f>IF(INDEX(MouseList[],MATCH(BW$2,MouseList[Mouse '#],0),MATCH(MouseList[[#Headers],[Exclude?]],MouseList[#Headers],0))=TRUE,"",IF(INDEX(DataInput[],BW$2*3-1,MATCH(TEXT($B27,0),DataInput[#Headers],0))="","",INDEX(DataInput[],BW$4*3-1,MATCH(TEXT($B27,0),DataInput[#Headers],0))*(INDEX(DataInput[],BW$4*3,MATCH(TEXT($B27,0),DataInput[#Headers],0)))^2*PI()/6))</f>
        <v>#N/A</v>
      </c>
      <c r="BX27" s="15" t="e">
        <f>IF(INDEX(MouseList[],MATCH(BX$2,MouseList[Mouse '#],0),MATCH(MouseList[[#Headers],[Exclude?]],MouseList[#Headers],0))=TRUE,"",IF(INDEX(DataInput[],BX$2*3-1,MATCH(TEXT($B27,0),DataInput[#Headers],0))="","",INDEX(DataInput[],BX$4*3-1,MATCH(TEXT($B27,0),DataInput[#Headers],0))*(INDEX(DataInput[],BX$4*3,MATCH(TEXT($B27,0),DataInput[#Headers],0)))^2*PI()/6))</f>
        <v>#N/A</v>
      </c>
      <c r="BY27" s="15" t="e">
        <f>IF(INDEX(MouseList[],MATCH(BY$2,MouseList[Mouse '#],0),MATCH(MouseList[[#Headers],[Exclude?]],MouseList[#Headers],0))=TRUE,"",IF(INDEX(DataInput[],BY$2*3-1,MATCH(TEXT($B27,0),DataInput[#Headers],0))="","",INDEX(DataInput[],BY$4*3-1,MATCH(TEXT($B27,0),DataInput[#Headers],0))*(INDEX(DataInput[],BY$4*3,MATCH(TEXT($B27,0),DataInput[#Headers],0)))^2*PI()/6))</f>
        <v>#N/A</v>
      </c>
      <c r="BZ27" s="15" t="e">
        <f>IF(INDEX(MouseList[],MATCH(BZ$2,MouseList[Mouse '#],0),MATCH(MouseList[[#Headers],[Exclude?]],MouseList[#Headers],0))=TRUE,"",IF(INDEX(DataInput[],BZ$2*3-1,MATCH(TEXT($B27,0),DataInput[#Headers],0))="","",INDEX(DataInput[],BZ$4*3-1,MATCH(TEXT($B27,0),DataInput[#Headers],0))*(INDEX(DataInput[],BZ$4*3,MATCH(TEXT($B27,0),DataInput[#Headers],0)))^2*PI()/6))</f>
        <v>#N/A</v>
      </c>
      <c r="CA27" s="15" t="e">
        <f>IF(INDEX(MouseList[],MATCH(CA$2,MouseList[Mouse '#],0),MATCH(MouseList[[#Headers],[Exclude?]],MouseList[#Headers],0))=TRUE,"",IF(INDEX(DataInput[],CA$2*3-1,MATCH(TEXT($B27,0),DataInput[#Headers],0))="","",INDEX(DataInput[],CA$4*3-1,MATCH(TEXT($B27,0),DataInput[#Headers],0))*(INDEX(DataInput[],CA$4*3,MATCH(TEXT($B27,0),DataInput[#Headers],0)))^2*PI()/6))</f>
        <v>#N/A</v>
      </c>
      <c r="CB27" s="15" t="e">
        <f>IF(INDEX(MouseList[],MATCH(CB$2,MouseList[Mouse '#],0),MATCH(MouseList[[#Headers],[Exclude?]],MouseList[#Headers],0))=TRUE,"",IF(INDEX(DataInput[],CB$2*3-1,MATCH(TEXT($B27,0),DataInput[#Headers],0))="","",INDEX(DataInput[],CB$4*3-1,MATCH(TEXT($B27,0),DataInput[#Headers],0))*(INDEX(DataInput[],CB$4*3,MATCH(TEXT($B27,0),DataInput[#Headers],0)))^2*PI()/6))</f>
        <v>#N/A</v>
      </c>
      <c r="CC27" s="15" t="e">
        <f>IF(INDEX(MouseList[],MATCH(CC$2,MouseList[Mouse '#],0),MATCH(MouseList[[#Headers],[Exclude?]],MouseList[#Headers],0))=TRUE,"",IF(INDEX(DataInput[],CC$2*3-1,MATCH(TEXT($B27,0),DataInput[#Headers],0))="","",INDEX(DataInput[],CC$4*3-1,MATCH(TEXT($B27,0),DataInput[#Headers],0))*(INDEX(DataInput[],CC$4*3,MATCH(TEXT($B27,0),DataInput[#Headers],0)))^2*PI()/6))</f>
        <v>#N/A</v>
      </c>
      <c r="CD27" s="15" t="e">
        <f>IF(INDEX(MouseList[],MATCH(CD$2,MouseList[Mouse '#],0),MATCH(MouseList[[#Headers],[Exclude?]],MouseList[#Headers],0))=TRUE,"",IF(INDEX(DataInput[],CD$2*3-1,MATCH(TEXT($B27,0),DataInput[#Headers],0))="","",INDEX(DataInput[],CD$4*3-1,MATCH(TEXT($B27,0),DataInput[#Headers],0))*(INDEX(DataInput[],CD$4*3,MATCH(TEXT($B27,0),DataInput[#Headers],0)))^2*PI()/6))</f>
        <v>#N/A</v>
      </c>
      <c r="CE27" s="15" t="e">
        <f>IF(INDEX(MouseList[],MATCH(CE$2,MouseList[Mouse '#],0),MATCH(MouseList[[#Headers],[Exclude?]],MouseList[#Headers],0))=TRUE,"",IF(INDEX(DataInput[],CE$2*3-1,MATCH(TEXT($B27,0),DataInput[#Headers],0))="","",INDEX(DataInput[],CE$4*3-1,MATCH(TEXT($B27,0),DataInput[#Headers],0))*(INDEX(DataInput[],CE$4*3,MATCH(TEXT($B27,0),DataInput[#Headers],0)))^2*PI()/6))</f>
        <v>#N/A</v>
      </c>
      <c r="CF27" s="15" t="e">
        <f>IF(INDEX(MouseList[],MATCH(CF$2,MouseList[Mouse '#],0),MATCH(MouseList[[#Headers],[Exclude?]],MouseList[#Headers],0))=TRUE,"",IF(INDEX(DataInput[],CF$2*3-1,MATCH(TEXT($B27,0),DataInput[#Headers],0))="","",INDEX(DataInput[],CF$4*3-1,MATCH(TEXT($B27,0),DataInput[#Headers],0))*(INDEX(DataInput[],CF$4*3,MATCH(TEXT($B27,0),DataInput[#Headers],0)))^2*PI()/6))</f>
        <v>#N/A</v>
      </c>
      <c r="CG27" s="15" t="e">
        <f>IF(INDEX(MouseList[],MATCH(CG$2,MouseList[Mouse '#],0),MATCH(MouseList[[#Headers],[Exclude?]],MouseList[#Headers],0))=TRUE,"",IF(INDEX(DataInput[],CG$2*3-1,MATCH(TEXT($B27,0),DataInput[#Headers],0))="","",INDEX(DataInput[],CG$4*3-1,MATCH(TEXT($B27,0),DataInput[#Headers],0))*(INDEX(DataInput[],CG$4*3,MATCH(TEXT($B27,0),DataInput[#Headers],0)))^2*PI()/6))</f>
        <v>#N/A</v>
      </c>
      <c r="CH27" s="15" t="e">
        <f>IF(INDEX(MouseList[],MATCH(CH$2,MouseList[Mouse '#],0),MATCH(MouseList[[#Headers],[Exclude?]],MouseList[#Headers],0))=TRUE,"",IF(INDEX(DataInput[],CH$2*3-1,MATCH(TEXT($B27,0),DataInput[#Headers],0))="","",INDEX(DataInput[],CH$4*3-1,MATCH(TEXT($B27,0),DataInput[#Headers],0))*(INDEX(DataInput[],CH$4*3,MATCH(TEXT($B27,0),DataInput[#Headers],0)))^2*PI()/6))</f>
        <v>#N/A</v>
      </c>
      <c r="CI27" s="15" t="e">
        <f>IF(INDEX(MouseList[],MATCH(CI$2,MouseList[Mouse '#],0),MATCH(MouseList[[#Headers],[Exclude?]],MouseList[#Headers],0))=TRUE,"",IF(INDEX(DataInput[],CI$2*3-1,MATCH(TEXT($B27,0),DataInput[#Headers],0))="","",INDEX(DataInput[],CI$4*3-1,MATCH(TEXT($B27,0),DataInput[#Headers],0))*(INDEX(DataInput[],CI$4*3,MATCH(TEXT($B27,0),DataInput[#Headers],0)))^2*PI()/6))</f>
        <v>#N/A</v>
      </c>
      <c r="CJ27" s="15" t="e">
        <f>IF(INDEX(MouseList[],MATCH(CJ$2,MouseList[Mouse '#],0),MATCH(MouseList[[#Headers],[Exclude?]],MouseList[#Headers],0))=TRUE,"",IF(INDEX(DataInput[],CJ$2*3-1,MATCH(TEXT($B27,0),DataInput[#Headers],0))="","",INDEX(DataInput[],CJ$4*3-1,MATCH(TEXT($B27,0),DataInput[#Headers],0))*(INDEX(DataInput[],CJ$4*3,MATCH(TEXT($B27,0),DataInput[#Headers],0)))^2*PI()/6))</f>
        <v>#N/A</v>
      </c>
      <c r="CK27" s="15" t="e">
        <f>IF(INDEX(MouseList[],MATCH(CK$2,MouseList[Mouse '#],0),MATCH(MouseList[[#Headers],[Exclude?]],MouseList[#Headers],0))=TRUE,"",IF(INDEX(DataInput[],CK$2*3-1,MATCH(TEXT($B27,0),DataInput[#Headers],0))="","",INDEX(DataInput[],CK$4*3-1,MATCH(TEXT($B27,0),DataInput[#Headers],0))*(INDEX(DataInput[],CK$4*3,MATCH(TEXT($B27,0),DataInput[#Headers],0)))^2*PI()/6))</f>
        <v>#N/A</v>
      </c>
      <c r="CL27" s="15" t="e">
        <f>IF(INDEX(MouseList[],MATCH(CL$2,MouseList[Mouse '#],0),MATCH(MouseList[[#Headers],[Exclude?]],MouseList[#Headers],0))=TRUE,"",IF(INDEX(DataInput[],CL$2*3-1,MATCH(TEXT($B27,0),DataInput[#Headers],0))="","",INDEX(DataInput[],CL$4*3-1,MATCH(TEXT($B27,0),DataInput[#Headers],0))*(INDEX(DataInput[],CL$4*3,MATCH(TEXT($B27,0),DataInput[#Headers],0)))^2*PI()/6))</f>
        <v>#N/A</v>
      </c>
      <c r="CM27" s="15" t="e">
        <f>IF(INDEX(MouseList[],MATCH(CM$2,MouseList[Mouse '#],0),MATCH(MouseList[[#Headers],[Exclude?]],MouseList[#Headers],0))=TRUE,"",IF(INDEX(DataInput[],CM$2*3-1,MATCH(TEXT($B27,0),DataInput[#Headers],0))="","",INDEX(DataInput[],CM$4*3-1,MATCH(TEXT($B27,0),DataInput[#Headers],0))*(INDEX(DataInput[],CM$4*3,MATCH(TEXT($B27,0),DataInput[#Headers],0)))^2*PI()/6))</f>
        <v>#N/A</v>
      </c>
      <c r="CN27" s="15" t="e">
        <f>IF(INDEX(MouseList[],MATCH(CN$2,MouseList[Mouse '#],0),MATCH(MouseList[[#Headers],[Exclude?]],MouseList[#Headers],0))=TRUE,"",IF(INDEX(DataInput[],CN$2*3-1,MATCH(TEXT($B27,0),DataInput[#Headers],0))="","",INDEX(DataInput[],CN$4*3-1,MATCH(TEXT($B27,0),DataInput[#Headers],0))*(INDEX(DataInput[],CN$4*3,MATCH(TEXT($B27,0),DataInput[#Headers],0)))^2*PI()/6))</f>
        <v>#N/A</v>
      </c>
      <c r="CO27" s="15" t="e">
        <f>IF(INDEX(MouseList[],MATCH(CO$2,MouseList[Mouse '#],0),MATCH(MouseList[[#Headers],[Exclude?]],MouseList[#Headers],0))=TRUE,"",IF(INDEX(DataInput[],CO$2*3-1,MATCH(TEXT($B27,0),DataInput[#Headers],0))="","",INDEX(DataInput[],CO$4*3-1,MATCH(TEXT($B27,0),DataInput[#Headers],0))*(INDEX(DataInput[],CO$4*3,MATCH(TEXT($B27,0),DataInput[#Headers],0)))^2*PI()/6))</f>
        <v>#N/A</v>
      </c>
      <c r="CP27" s="15" t="e">
        <f>IF(INDEX(MouseList[],MATCH(CP$2,MouseList[Mouse '#],0),MATCH(MouseList[[#Headers],[Exclude?]],MouseList[#Headers],0))=TRUE,"",IF(INDEX(DataInput[],CP$2*3-1,MATCH(TEXT($B27,0),DataInput[#Headers],0))="","",INDEX(DataInput[],CP$4*3-1,MATCH(TEXT($B27,0),DataInput[#Headers],0))*(INDEX(DataInput[],CP$4*3,MATCH(TEXT($B27,0),DataInput[#Headers],0)))^2*PI()/6))</f>
        <v>#N/A</v>
      </c>
      <c r="CQ27" s="15" t="e">
        <f>IF(INDEX(MouseList[],MATCH(CQ$2,MouseList[Mouse '#],0),MATCH(MouseList[[#Headers],[Exclude?]],MouseList[#Headers],0))=TRUE,"",IF(INDEX(DataInput[],CQ$2*3-1,MATCH(TEXT($B27,0),DataInput[#Headers],0))="","",INDEX(DataInput[],CQ$4*3-1,MATCH(TEXT($B27,0),DataInput[#Headers],0))*(INDEX(DataInput[],CQ$4*3,MATCH(TEXT($B27,0),DataInput[#Headers],0)))^2*PI()/6))</f>
        <v>#N/A</v>
      </c>
      <c r="CR27" s="15" t="e">
        <f>IF(INDEX(MouseList[],MATCH(CR$2,MouseList[Mouse '#],0),MATCH(MouseList[[#Headers],[Exclude?]],MouseList[#Headers],0))=TRUE,"",IF(INDEX(DataInput[],CR$2*3-1,MATCH(TEXT($B27,0),DataInput[#Headers],0))="","",INDEX(DataInput[],CR$4*3-1,MATCH(TEXT($B27,0),DataInput[#Headers],0))*(INDEX(DataInput[],CR$4*3,MATCH(TEXT($B27,0),DataInput[#Headers],0)))^2*PI()/6))</f>
        <v>#N/A</v>
      </c>
      <c r="CS27" s="15" t="e">
        <f>IF(INDEX(MouseList[],MATCH(CS$2,MouseList[Mouse '#],0),MATCH(MouseList[[#Headers],[Exclude?]],MouseList[#Headers],0))=TRUE,"",IF(INDEX(DataInput[],CS$2*3-1,MATCH(TEXT($B27,0),DataInput[#Headers],0))="","",INDEX(DataInput[],CS$4*3-1,MATCH(TEXT($B27,0),DataInput[#Headers],0))*(INDEX(DataInput[],CS$4*3,MATCH(TEXT($B27,0),DataInput[#Headers],0)))^2*PI()/6))</f>
        <v>#N/A</v>
      </c>
      <c r="CT27" s="15" t="e">
        <f>IF(INDEX(MouseList[],MATCH(CT$2,MouseList[Mouse '#],0),MATCH(MouseList[[#Headers],[Exclude?]],MouseList[#Headers],0))=TRUE,"",IF(INDEX(DataInput[],CT$2*3-1,MATCH(TEXT($B27,0),DataInput[#Headers],0))="","",INDEX(DataInput[],CT$4*3-1,MATCH(TEXT($B27,0),DataInput[#Headers],0))*(INDEX(DataInput[],CT$4*3,MATCH(TEXT($B27,0),DataInput[#Headers],0)))^2*PI()/6))</f>
        <v>#N/A</v>
      </c>
      <c r="CU27" s="15" t="e">
        <f>IF(INDEX(MouseList[],MATCH(CU$2,MouseList[Mouse '#],0),MATCH(MouseList[[#Headers],[Exclude?]],MouseList[#Headers],0))=TRUE,"",IF(INDEX(DataInput[],CU$2*3-1,MATCH(TEXT($B27,0),DataInput[#Headers],0))="","",INDEX(DataInput[],CU$4*3-1,MATCH(TEXT($B27,0),DataInput[#Headers],0))*(INDEX(DataInput[],CU$4*3,MATCH(TEXT($B27,0),DataInput[#Headers],0)))^2*PI()/6))</f>
        <v>#N/A</v>
      </c>
      <c r="CV27" s="15" t="e">
        <f>IF(INDEX(MouseList[],MATCH(CV$2,MouseList[Mouse '#],0),MATCH(MouseList[[#Headers],[Exclude?]],MouseList[#Headers],0))=TRUE,"",IF(INDEX(DataInput[],CV$2*3-1,MATCH(TEXT($B27,0),DataInput[#Headers],0))="","",INDEX(DataInput[],CV$4*3-1,MATCH(TEXT($B27,0),DataInput[#Headers],0))*(INDEX(DataInput[],CV$4*3,MATCH(TEXT($B27,0),DataInput[#Headers],0)))^2*PI()/6))</f>
        <v>#N/A</v>
      </c>
      <c r="CW27" s="15" t="e">
        <f>IF(INDEX(MouseList[],MATCH(CW$2,MouseList[Mouse '#],0),MATCH(MouseList[[#Headers],[Exclude?]],MouseList[#Headers],0))=TRUE,"",IF(INDEX(DataInput[],CW$2*3-1,MATCH(TEXT($B27,0),DataInput[#Headers],0))="","",INDEX(DataInput[],CW$4*3-1,MATCH(TEXT($B27,0),DataInput[#Headers],0))*(INDEX(DataInput[],CW$4*3,MATCH(TEXT($B27,0),DataInput[#Headers],0)))^2*PI()/6))</f>
        <v>#N/A</v>
      </c>
      <c r="CX27" s="15" t="e">
        <f>IF(INDEX(MouseList[],MATCH(CX$2,MouseList[Mouse '#],0),MATCH(MouseList[[#Headers],[Exclude?]],MouseList[#Headers],0))=TRUE,"",IF(INDEX(DataInput[],CX$2*3-1,MATCH(TEXT($B27,0),DataInput[#Headers],0))="","",INDEX(DataInput[],CX$4*3-1,MATCH(TEXT($B27,0),DataInput[#Headers],0))*(INDEX(DataInput[],CX$4*3,MATCH(TEXT($B27,0),DataInput[#Headers],0)))^2*PI()/6))</f>
        <v>#N/A</v>
      </c>
      <c r="CY27" s="15" t="e">
        <f>IF(INDEX(MouseList[],MATCH(CY$2,MouseList[Mouse '#],0),MATCH(MouseList[[#Headers],[Exclude?]],MouseList[#Headers],0))=TRUE,"",IF(INDEX(DataInput[],CY$2*3-1,MATCH(TEXT($B27,0),DataInput[#Headers],0))="","",INDEX(DataInput[],CY$4*3-1,MATCH(TEXT($B27,0),DataInput[#Headers],0))*(INDEX(DataInput[],CY$4*3,MATCH(TEXT($B27,0),DataInput[#Headers],0)))^2*PI()/6))</f>
        <v>#N/A</v>
      </c>
      <c r="CZ27" s="15" t="e">
        <f>IF(INDEX(MouseList[],MATCH(CZ$2,MouseList[Mouse '#],0),MATCH(MouseList[[#Headers],[Exclude?]],MouseList[#Headers],0))=TRUE,"",IF(INDEX(DataInput[],CZ$2*3-1,MATCH(TEXT($B27,0),DataInput[#Headers],0))="","",INDEX(DataInput[],CZ$4*3-1,MATCH(TEXT($B27,0),DataInput[#Headers],0))*(INDEX(DataInput[],CZ$4*3,MATCH(TEXT($B27,0),DataInput[#Headers],0)))^2*PI()/6))</f>
        <v>#N/A</v>
      </c>
      <c r="DA27" s="15" t="e">
        <f>IF(INDEX(MouseList[],MATCH(DA$2,MouseList[Mouse '#],0),MATCH(MouseList[[#Headers],[Exclude?]],MouseList[#Headers],0))=TRUE,"",IF(INDEX(DataInput[],DA$2*3-1,MATCH(TEXT($B27,0),DataInput[#Headers],0))="","",INDEX(DataInput[],DA$4*3-1,MATCH(TEXT($B27,0),DataInput[#Headers],0))*(INDEX(DataInput[],DA$4*3,MATCH(TEXT($B27,0),DataInput[#Headers],0)))^2*PI()/6))</f>
        <v>#N/A</v>
      </c>
      <c r="DB27" s="15" t="e">
        <f>IF(INDEX(MouseList[],MATCH(DB$2,MouseList[Mouse '#],0),MATCH(MouseList[[#Headers],[Exclude?]],MouseList[#Headers],0))=TRUE,"",IF(INDEX(DataInput[],DB$2*3-1,MATCH(TEXT($B27,0),DataInput[#Headers],0))="","",INDEX(DataInput[],DB$4*3-1,MATCH(TEXT($B27,0),DataInput[#Headers],0))*(INDEX(DataInput[],DB$4*3,MATCH(TEXT($B27,0),DataInput[#Headers],0)))^2*PI()/6))</f>
        <v>#N/A</v>
      </c>
      <c r="DC27" s="15" t="e">
        <f>IF(INDEX(MouseList[],MATCH(DC$2,MouseList[Mouse '#],0),MATCH(MouseList[[#Headers],[Exclude?]],MouseList[#Headers],0))=TRUE,"",IF(INDEX(DataInput[],DC$2*3-1,MATCH(TEXT($B27,0),DataInput[#Headers],0))="","",INDEX(DataInput[],DC$4*3-1,MATCH(TEXT($B27,0),DataInput[#Headers],0))*(INDEX(DataInput[],DC$4*3,MATCH(TEXT($B27,0),DataInput[#Headers],0)))^2*PI()/6))</f>
        <v>#N/A</v>
      </c>
      <c r="DD27" s="15" t="e">
        <f>IF(INDEX(MouseList[],MATCH(DD$2,MouseList[Mouse '#],0),MATCH(MouseList[[#Headers],[Exclude?]],MouseList[#Headers],0))=TRUE,"",IF(INDEX(DataInput[],DD$2*3-1,MATCH(TEXT($B27,0),DataInput[#Headers],0))="","",INDEX(DataInput[],DD$4*3-1,MATCH(TEXT($B27,0),DataInput[#Headers],0))*(INDEX(DataInput[],DD$4*3,MATCH(TEXT($B27,0),DataInput[#Headers],0)))^2*PI()/6))</f>
        <v>#N/A</v>
      </c>
      <c r="DE27" s="15" t="e">
        <f>IF(INDEX(MouseList[],MATCH(DE$2,MouseList[Mouse '#],0),MATCH(MouseList[[#Headers],[Exclude?]],MouseList[#Headers],0))=TRUE,"",IF(INDEX(DataInput[],DE$2*3-1,MATCH(TEXT($B27,0),DataInput[#Headers],0))="","",INDEX(DataInput[],DE$4*3-1,MATCH(TEXT($B27,0),DataInput[#Headers],0))*(INDEX(DataInput[],DE$4*3,MATCH(TEXT($B27,0),DataInput[#Headers],0)))^2*PI()/6))</f>
        <v>#N/A</v>
      </c>
      <c r="DF27" s="15" t="e">
        <f>IF(INDEX(MouseList[],MATCH(DF$2,MouseList[Mouse '#],0),MATCH(MouseList[[#Headers],[Exclude?]],MouseList[#Headers],0))=TRUE,"",IF(INDEX(DataInput[],DF$2*3-1,MATCH(TEXT($B27,0),DataInput[#Headers],0))="","",INDEX(DataInput[],DF$4*3-1,MATCH(TEXT($B27,0),DataInput[#Headers],0))*(INDEX(DataInput[],DF$4*3,MATCH(TEXT($B27,0),DataInput[#Headers],0)))^2*PI()/6))</f>
        <v>#N/A</v>
      </c>
      <c r="DG27" s="15" t="e">
        <f>IF(INDEX(MouseList[],MATCH(DG$2,MouseList[Mouse '#],0),MATCH(MouseList[[#Headers],[Exclude?]],MouseList[#Headers],0))=TRUE,"",IF(INDEX(DataInput[],DG$2*3-1,MATCH(TEXT($B27,0),DataInput[#Headers],0))="","",INDEX(DataInput[],DG$4*3-1,MATCH(TEXT($B27,0),DataInput[#Headers],0))*(INDEX(DataInput[],DG$4*3,MATCH(TEXT($B27,0),DataInput[#Headers],0)))^2*PI()/6))</f>
        <v>#N/A</v>
      </c>
      <c r="DH27" s="15" t="e">
        <f>IF(INDEX(MouseList[],MATCH(DH$2,MouseList[Mouse '#],0),MATCH(MouseList[[#Headers],[Exclude?]],MouseList[#Headers],0))=TRUE,"",IF(INDEX(DataInput[],DH$2*3-1,MATCH(TEXT($B27,0),DataInput[#Headers],0))="","",INDEX(DataInput[],DH$4*3-1,MATCH(TEXT($B27,0),DataInput[#Headers],0))*(INDEX(DataInput[],DH$4*3,MATCH(TEXT($B27,0),DataInput[#Headers],0)))^2*PI()/6))</f>
        <v>#N/A</v>
      </c>
      <c r="DI27" s="15" t="e">
        <f>IF(INDEX(MouseList[],MATCH(DI$2,MouseList[Mouse '#],0),MATCH(MouseList[[#Headers],[Exclude?]],MouseList[#Headers],0))=TRUE,"",IF(INDEX(DataInput[],DI$2*3-1,MATCH(TEXT($B27,0),DataInput[#Headers],0))="","",INDEX(DataInput[],DI$4*3-1,MATCH(TEXT($B27,0),DataInput[#Headers],0))*(INDEX(DataInput[],DI$4*3,MATCH(TEXT($B27,0),DataInput[#Headers],0)))^2*PI()/6))</f>
        <v>#N/A</v>
      </c>
      <c r="DJ27" s="15" t="e">
        <f>IF(INDEX(MouseList[],MATCH(DJ$2,MouseList[Mouse '#],0),MATCH(MouseList[[#Headers],[Exclude?]],MouseList[#Headers],0))=TRUE,"",IF(INDEX(DataInput[],DJ$2*3-1,MATCH(TEXT($B27,0),DataInput[#Headers],0))="","",INDEX(DataInput[],DJ$4*3-1,MATCH(TEXT($B27,0),DataInput[#Headers],0))*(INDEX(DataInput[],DJ$4*3,MATCH(TEXT($B27,0),DataInput[#Headers],0)))^2*PI()/6))</f>
        <v>#N/A</v>
      </c>
      <c r="DK27" s="15" t="e">
        <f>IF(INDEX(MouseList[],MATCH(DK$2,MouseList[Mouse '#],0),MATCH(MouseList[[#Headers],[Exclude?]],MouseList[#Headers],0))=TRUE,"",IF(INDEX(DataInput[],DK$2*3-1,MATCH(TEXT($B27,0),DataInput[#Headers],0))="","",INDEX(DataInput[],DK$4*3-1,MATCH(TEXT($B27,0),DataInput[#Headers],0))*(INDEX(DataInput[],DK$4*3,MATCH(TEXT($B27,0),DataInput[#Headers],0)))^2*PI()/6))</f>
        <v>#N/A</v>
      </c>
      <c r="DL27" s="15" t="e">
        <f>IF(INDEX(MouseList[],MATCH(DL$2,MouseList[Mouse '#],0),MATCH(MouseList[[#Headers],[Exclude?]],MouseList[#Headers],0))=TRUE,"",IF(INDEX(DataInput[],DL$2*3-1,MATCH(TEXT($B27,0),DataInput[#Headers],0))="","",INDEX(DataInput[],DL$4*3-1,MATCH(TEXT($B27,0),DataInput[#Headers],0))*(INDEX(DataInput[],DL$4*3,MATCH(TEXT($B27,0),DataInput[#Headers],0)))^2*PI()/6))</f>
        <v>#N/A</v>
      </c>
      <c r="DM27" s="15" t="e">
        <f>IF(INDEX(MouseList[],MATCH(DM$2,MouseList[Mouse '#],0),MATCH(MouseList[[#Headers],[Exclude?]],MouseList[#Headers],0))=TRUE,"",IF(INDEX(DataInput[],DM$2*3-1,MATCH(TEXT($B27,0),DataInput[#Headers],0))="","",INDEX(DataInput[],DM$4*3-1,MATCH(TEXT($B27,0),DataInput[#Headers],0))*(INDEX(DataInput[],DM$4*3,MATCH(TEXT($B27,0),DataInput[#Headers],0)))^2*PI()/6))</f>
        <v>#N/A</v>
      </c>
      <c r="DN27" s="15" t="e">
        <f>IF(INDEX(MouseList[],MATCH(DN$2,MouseList[Mouse '#],0),MATCH(MouseList[[#Headers],[Exclude?]],MouseList[#Headers],0))=TRUE,"",IF(INDEX(DataInput[],DN$2*3-1,MATCH(TEXT($B27,0),DataInput[#Headers],0))="","",INDEX(DataInput[],DN$4*3-1,MATCH(TEXT($B27,0),DataInput[#Headers],0))*(INDEX(DataInput[],DN$4*3,MATCH(TEXT($B27,0),DataInput[#Headers],0)))^2*PI()/6))</f>
        <v>#N/A</v>
      </c>
      <c r="DO27" s="15" t="e">
        <f>IF(INDEX(MouseList[],MATCH(DO$2,MouseList[Mouse '#],0),MATCH(MouseList[[#Headers],[Exclude?]],MouseList[#Headers],0))=TRUE,"",IF(INDEX(DataInput[],DO$2*3-1,MATCH(TEXT($B27,0),DataInput[#Headers],0))="","",INDEX(DataInput[],DO$4*3-1,MATCH(TEXT($B27,0),DataInput[#Headers],0))*(INDEX(DataInput[],DO$4*3,MATCH(TEXT($B27,0),DataInput[#Headers],0)))^2*PI()/6))</f>
        <v>#N/A</v>
      </c>
      <c r="DP27" s="15" t="e">
        <f>IF(INDEX(MouseList[],MATCH(DP$2,MouseList[Mouse '#],0),MATCH(MouseList[[#Headers],[Exclude?]],MouseList[#Headers],0))=TRUE,"",IF(INDEX(DataInput[],DP$2*3-1,MATCH(TEXT($B27,0),DataInput[#Headers],0))="","",INDEX(DataInput[],DP$4*3-1,MATCH(TEXT($B27,0),DataInput[#Headers],0))*(INDEX(DataInput[],DP$4*3,MATCH(TEXT($B27,0),DataInput[#Headers],0)))^2*PI()/6))</f>
        <v>#N/A</v>
      </c>
      <c r="DQ27" s="15" t="e">
        <f>IF(INDEX(MouseList[],MATCH(DQ$2,MouseList[Mouse '#],0),MATCH(MouseList[[#Headers],[Exclude?]],MouseList[#Headers],0))=TRUE,"",IF(INDEX(DataInput[],DQ$2*3-1,MATCH(TEXT($B27,0),DataInput[#Headers],0))="","",INDEX(DataInput[],DQ$4*3-1,MATCH(TEXT($B27,0),DataInput[#Headers],0))*(INDEX(DataInput[],DQ$4*3,MATCH(TEXT($B27,0),DataInput[#Headers],0)))^2*PI()/6))</f>
        <v>#N/A</v>
      </c>
      <c r="DR27" s="15" t="e">
        <f>IF(INDEX(MouseList[],MATCH(DR$2,MouseList[Mouse '#],0),MATCH(MouseList[[#Headers],[Exclude?]],MouseList[#Headers],0))=TRUE,"",IF(INDEX(DataInput[],DR$2*3-1,MATCH(TEXT($B27,0),DataInput[#Headers],0))="","",INDEX(DataInput[],DR$4*3-1,MATCH(TEXT($B27,0),DataInput[#Headers],0))*(INDEX(DataInput[],DR$4*3,MATCH(TEXT($B27,0),DataInput[#Headers],0)))^2*PI()/6))</f>
        <v>#N/A</v>
      </c>
      <c r="DS27" s="15" t="e">
        <f>IF(INDEX(MouseList[],MATCH(DS$2,MouseList[Mouse '#],0),MATCH(MouseList[[#Headers],[Exclude?]],MouseList[#Headers],0))=TRUE,"",IF(INDEX(DataInput[],DS$2*3-1,MATCH(TEXT($B27,0),DataInput[#Headers],0))="","",INDEX(DataInput[],DS$4*3-1,MATCH(TEXT($B27,0),DataInput[#Headers],0))*(INDEX(DataInput[],DS$4*3,MATCH(TEXT($B27,0),DataInput[#Headers],0)))^2*PI()/6))</f>
        <v>#N/A</v>
      </c>
      <c r="DU27" s="14">
        <v>23</v>
      </c>
      <c r="DV27" s="14" t="str">
        <f>IFERROR(INDEX(MouseList[],MATCH(TV_after_Tx[[#This Row],[Sort '#]],MouseList[Sort '#],0),MATCH(TV_after_Tx[[#Headers],[Group]],MouseList[#Headers],0)),"")</f>
        <v/>
      </c>
      <c r="DW27" s="14" t="str">
        <f>IFERROR(INDEX(MouseList[],MATCH(TV_after_Tx[[#This Row],[Sort '#]],MouseList[Sort '#],0),MATCH(MouseList[[#Headers],[Mouse '#]],MouseList[#Headers],0)),"")</f>
        <v/>
      </c>
      <c r="DX27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27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27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27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27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27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27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27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27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27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27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27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27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27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27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27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27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27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27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27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27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27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27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27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27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27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27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27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27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27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27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27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27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27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27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27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27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27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27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27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27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27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27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27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27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27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28" spans="1:173">
      <c r="B28" s="14">
        <v>23</v>
      </c>
      <c r="C28" s="14">
        <f>INDEX('Data Input'!$J$1:$BF$3,2,MATCH(TEXT(TV[[#This Row],[Day '#]],0),DataInput[[#Headers],[Date of death]:[Necropsy]],0))</f>
        <v>63</v>
      </c>
      <c r="D28" s="15" t="str">
        <f>IF(INDEX(MouseList[],MATCH(D$2,MouseList[Mouse '#],0),MATCH(MouseList[[#Headers],[Exclude?]],MouseList[#Headers],0))=TRUE,"",IF(INDEX(DataInput[],D$2*3-1,MATCH(TEXT($B28,0),DataInput[#Headers],0))="","",INDEX(DataInput[],D$4*3-1,MATCH(TEXT($B28,0),DataInput[#Headers],0))*(INDEX(DataInput[],D$4*3,MATCH(TEXT($B28,0),DataInput[#Headers],0)))^2*PI()/6))</f>
        <v/>
      </c>
      <c r="E28" s="15" t="str">
        <f>IF(INDEX(MouseList[],MATCH(E$2,MouseList[Mouse '#],0),MATCH(MouseList[[#Headers],[Exclude?]],MouseList[#Headers],0))=TRUE,"",IF(INDEX(DataInput[],E$2*3-1,MATCH(TEXT($B28,0),DataInput[#Headers],0))="","",INDEX(DataInput[],E$4*3-1,MATCH(TEXT($B28,0),DataInput[#Headers],0))*(INDEX(DataInput[],E$4*3,MATCH(TEXT($B28,0),DataInput[#Headers],0)))^2*PI()/6))</f>
        <v/>
      </c>
      <c r="F28" s="15" t="str">
        <f>IF(INDEX(MouseList[],MATCH(F$2,MouseList[Mouse '#],0),MATCH(MouseList[[#Headers],[Exclude?]],MouseList[#Headers],0))=TRUE,"",IF(INDEX(DataInput[],F$2*3-1,MATCH(TEXT($B28,0),DataInput[#Headers],0))="","",INDEX(DataInput[],F$4*3-1,MATCH(TEXT($B28,0),DataInput[#Headers],0))*(INDEX(DataInput[],F$4*3,MATCH(TEXT($B28,0),DataInput[#Headers],0)))^2*PI()/6))</f>
        <v/>
      </c>
      <c r="G28" s="15" t="str">
        <f>IF(INDEX(MouseList[],MATCH(G$2,MouseList[Mouse '#],0),MATCH(MouseList[[#Headers],[Exclude?]],MouseList[#Headers],0))=TRUE,"",IF(INDEX(DataInput[],G$2*3-1,MATCH(TEXT($B28,0),DataInput[#Headers],0))="","",INDEX(DataInput[],G$4*3-1,MATCH(TEXT($B28,0),DataInput[#Headers],0))*(INDEX(DataInput[],G$4*3,MATCH(TEXT($B28,0),DataInput[#Headers],0)))^2*PI()/6))</f>
        <v/>
      </c>
      <c r="H28" s="15" t="str">
        <f>IF(INDEX(MouseList[],MATCH(H$2,MouseList[Mouse '#],0),MATCH(MouseList[[#Headers],[Exclude?]],MouseList[#Headers],0))=TRUE,"",IF(INDEX(DataInput[],H$2*3-1,MATCH(TEXT($B28,0),DataInput[#Headers],0))="","",INDEX(DataInput[],H$4*3-1,MATCH(TEXT($B28,0),DataInput[#Headers],0))*(INDEX(DataInput[],H$4*3,MATCH(TEXT($B28,0),DataInput[#Headers],0)))^2*PI()/6))</f>
        <v/>
      </c>
      <c r="I28" s="15" t="str">
        <f>IF(INDEX(MouseList[],MATCH(I$2,MouseList[Mouse '#],0),MATCH(MouseList[[#Headers],[Exclude?]],MouseList[#Headers],0))=TRUE,"",IF(INDEX(DataInput[],I$2*3-1,MATCH(TEXT($B28,0),DataInput[#Headers],0))="","",INDEX(DataInput[],I$4*3-1,MATCH(TEXT($B28,0),DataInput[#Headers],0))*(INDEX(DataInput[],I$4*3,MATCH(TEXT($B28,0),DataInput[#Headers],0)))^2*PI()/6))</f>
        <v/>
      </c>
      <c r="J28" s="15" t="str">
        <f>IF(INDEX(MouseList[],MATCH(J$2,MouseList[Mouse '#],0),MATCH(MouseList[[#Headers],[Exclude?]],MouseList[#Headers],0))=TRUE,"",IF(INDEX(DataInput[],J$2*3-1,MATCH(TEXT($B28,0),DataInput[#Headers],0))="","",INDEX(DataInput[],J$4*3-1,MATCH(TEXT($B28,0),DataInput[#Headers],0))*(INDEX(DataInput[],J$4*3,MATCH(TEXT($B28,0),DataInput[#Headers],0)))^2*PI()/6))</f>
        <v/>
      </c>
      <c r="K28" s="15" t="str">
        <f>IF(INDEX(MouseList[],MATCH(K$2,MouseList[Mouse '#],0),MATCH(MouseList[[#Headers],[Exclude?]],MouseList[#Headers],0))=TRUE,"",IF(INDEX(DataInput[],K$2*3-1,MATCH(TEXT($B28,0),DataInput[#Headers],0))="","",INDEX(DataInput[],K$4*3-1,MATCH(TEXT($B28,0),DataInput[#Headers],0))*(INDEX(DataInput[],K$4*3,MATCH(TEXT($B28,0),DataInput[#Headers],0)))^2*PI()/6))</f>
        <v/>
      </c>
      <c r="L28" s="15" t="str">
        <f>IF(INDEX(MouseList[],MATCH(L$2,MouseList[Mouse '#],0),MATCH(MouseList[[#Headers],[Exclude?]],MouseList[#Headers],0))=TRUE,"",IF(INDEX(DataInput[],L$2*3-1,MATCH(TEXT($B28,0),DataInput[#Headers],0))="","",INDEX(DataInput[],L$4*3-1,MATCH(TEXT($B28,0),DataInput[#Headers],0))*(INDEX(DataInput[],L$4*3,MATCH(TEXT($B28,0),DataInput[#Headers],0)))^2*PI()/6))</f>
        <v/>
      </c>
      <c r="M28" s="15" t="str">
        <f>IF(INDEX(MouseList[],MATCH(M$2,MouseList[Mouse '#],0),MATCH(MouseList[[#Headers],[Exclude?]],MouseList[#Headers],0))=TRUE,"",IF(INDEX(DataInput[],M$2*3-1,MATCH(TEXT($B28,0),DataInput[#Headers],0))="","",INDEX(DataInput[],M$4*3-1,MATCH(TEXT($B28,0),DataInput[#Headers],0))*(INDEX(DataInput[],M$4*3,MATCH(TEXT($B28,0),DataInput[#Headers],0)))^2*PI()/6))</f>
        <v/>
      </c>
      <c r="N28" s="15" t="str">
        <f>IF(INDEX(MouseList[],MATCH(N$2,MouseList[Mouse '#],0),MATCH(MouseList[[#Headers],[Exclude?]],MouseList[#Headers],0))=TRUE,"",IF(INDEX(DataInput[],N$2*3-1,MATCH(TEXT($B28,0),DataInput[#Headers],0))="","",INDEX(DataInput[],N$4*3-1,MATCH(TEXT($B28,0),DataInput[#Headers],0))*(INDEX(DataInput[],N$4*3,MATCH(TEXT($B28,0),DataInput[#Headers],0)))^2*PI()/6))</f>
        <v/>
      </c>
      <c r="O28" s="15" t="str">
        <f>IF(INDEX(MouseList[],MATCH(O$2,MouseList[Mouse '#],0),MATCH(MouseList[[#Headers],[Exclude?]],MouseList[#Headers],0))=TRUE,"",IF(INDEX(DataInput[],O$2*3-1,MATCH(TEXT($B28,0),DataInput[#Headers],0))="","",INDEX(DataInput[],O$4*3-1,MATCH(TEXT($B28,0),DataInput[#Headers],0))*(INDEX(DataInput[],O$4*3,MATCH(TEXT($B28,0),DataInput[#Headers],0)))^2*PI()/6))</f>
        <v/>
      </c>
      <c r="P28" s="15" t="str">
        <f>IF(INDEX(MouseList[],MATCH(P$2,MouseList[Mouse '#],0),MATCH(MouseList[[#Headers],[Exclude?]],MouseList[#Headers],0))=TRUE,"",IF(INDEX(DataInput[],P$2*3-1,MATCH(TEXT($B28,0),DataInput[#Headers],0))="","",INDEX(DataInput[],P$4*3-1,MATCH(TEXT($B28,0),DataInput[#Headers],0))*(INDEX(DataInput[],P$4*3,MATCH(TEXT($B28,0),DataInput[#Headers],0)))^2*PI()/6))</f>
        <v/>
      </c>
      <c r="Q28" s="15" t="str">
        <f>IF(INDEX(MouseList[],MATCH(Q$2,MouseList[Mouse '#],0),MATCH(MouseList[[#Headers],[Exclude?]],MouseList[#Headers],0))=TRUE,"",IF(INDEX(DataInput[],Q$2*3-1,MATCH(TEXT($B28,0),DataInput[#Headers],0))="","",INDEX(DataInput[],Q$4*3-1,MATCH(TEXT($B28,0),DataInput[#Headers],0))*(INDEX(DataInput[],Q$4*3,MATCH(TEXT($B28,0),DataInput[#Headers],0)))^2*PI()/6))</f>
        <v/>
      </c>
      <c r="R28" s="15" t="str">
        <f>IF(INDEX(MouseList[],MATCH(R$2,MouseList[Mouse '#],0),MATCH(MouseList[[#Headers],[Exclude?]],MouseList[#Headers],0))=TRUE,"",IF(INDEX(DataInput[],R$2*3-1,MATCH(TEXT($B28,0),DataInput[#Headers],0))="","",INDEX(DataInput[],R$4*3-1,MATCH(TEXT($B28,0),DataInput[#Headers],0))*(INDEX(DataInput[],R$4*3,MATCH(TEXT($B28,0),DataInput[#Headers],0)))^2*PI()/6))</f>
        <v/>
      </c>
      <c r="S28" s="15" t="str">
        <f>IF(INDEX(MouseList[],MATCH(S$2,MouseList[Mouse '#],0),MATCH(MouseList[[#Headers],[Exclude?]],MouseList[#Headers],0))=TRUE,"",IF(INDEX(DataInput[],S$2*3-1,MATCH(TEXT($B28,0),DataInput[#Headers],0))="","",INDEX(DataInput[],S$4*3-1,MATCH(TEXT($B28,0),DataInput[#Headers],0))*(INDEX(DataInput[],S$4*3,MATCH(TEXT($B28,0),DataInput[#Headers],0)))^2*PI()/6))</f>
        <v/>
      </c>
      <c r="T28" s="15" t="str">
        <f>IF(INDEX(MouseList[],MATCH(T$2,MouseList[Mouse '#],0),MATCH(MouseList[[#Headers],[Exclude?]],MouseList[#Headers],0))=TRUE,"",IF(INDEX(DataInput[],T$2*3-1,MATCH(TEXT($B28,0),DataInput[#Headers],0))="","",INDEX(DataInput[],T$4*3-1,MATCH(TEXT($B28,0),DataInput[#Headers],0))*(INDEX(DataInput[],T$4*3,MATCH(TEXT($B28,0),DataInput[#Headers],0)))^2*PI()/6))</f>
        <v/>
      </c>
      <c r="U28" s="15" t="str">
        <f>IF(INDEX(MouseList[],MATCH(U$2,MouseList[Mouse '#],0),MATCH(MouseList[[#Headers],[Exclude?]],MouseList[#Headers],0))=TRUE,"",IF(INDEX(DataInput[],U$2*3-1,MATCH(TEXT($B28,0),DataInput[#Headers],0))="","",INDEX(DataInput[],U$4*3-1,MATCH(TEXT($B28,0),DataInput[#Headers],0))*(INDEX(DataInput[],U$4*3,MATCH(TEXT($B28,0),DataInput[#Headers],0)))^2*PI()/6))</f>
        <v/>
      </c>
      <c r="V28" s="15" t="str">
        <f>IF(INDEX(MouseList[],MATCH(V$2,MouseList[Mouse '#],0),MATCH(MouseList[[#Headers],[Exclude?]],MouseList[#Headers],0))=TRUE,"",IF(INDEX(DataInput[],V$2*3-1,MATCH(TEXT($B28,0),DataInput[#Headers],0))="","",INDEX(DataInput[],V$4*3-1,MATCH(TEXT($B28,0),DataInput[#Headers],0))*(INDEX(DataInput[],V$4*3,MATCH(TEXT($B28,0),DataInput[#Headers],0)))^2*PI()/6))</f>
        <v/>
      </c>
      <c r="W28" s="15" t="str">
        <f>IF(INDEX(MouseList[],MATCH(W$2,MouseList[Mouse '#],0),MATCH(MouseList[[#Headers],[Exclude?]],MouseList[#Headers],0))=TRUE,"",IF(INDEX(DataInput[],W$2*3-1,MATCH(TEXT($B28,0),DataInput[#Headers],0))="","",INDEX(DataInput[],W$4*3-1,MATCH(TEXT($B28,0),DataInput[#Headers],0))*(INDEX(DataInput[],W$4*3,MATCH(TEXT($B28,0),DataInput[#Headers],0)))^2*PI()/6))</f>
        <v/>
      </c>
      <c r="X28" s="15" t="str">
        <f>IF(INDEX(MouseList[],MATCH(X$2,MouseList[Mouse '#],0),MATCH(MouseList[[#Headers],[Exclude?]],MouseList[#Headers],0))=TRUE,"",IF(INDEX(DataInput[],X$2*3-1,MATCH(TEXT($B28,0),DataInput[#Headers],0))="","",INDEX(DataInput[],X$4*3-1,MATCH(TEXT($B28,0),DataInput[#Headers],0))*(INDEX(DataInput[],X$4*3,MATCH(TEXT($B28,0),DataInput[#Headers],0)))^2*PI()/6))</f>
        <v/>
      </c>
      <c r="Y28" s="15" t="str">
        <f>IF(INDEX(MouseList[],MATCH(Y$2,MouseList[Mouse '#],0),MATCH(MouseList[[#Headers],[Exclude?]],MouseList[#Headers],0))=TRUE,"",IF(INDEX(DataInput[],Y$2*3-1,MATCH(TEXT($B28,0),DataInput[#Headers],0))="","",INDEX(DataInput[],Y$4*3-1,MATCH(TEXT($B28,0),DataInput[#Headers],0))*(INDEX(DataInput[],Y$4*3,MATCH(TEXT($B28,0),DataInput[#Headers],0)))^2*PI()/6))</f>
        <v/>
      </c>
      <c r="Z28" s="15" t="str">
        <f>IF(INDEX(MouseList[],MATCH(Z$2,MouseList[Mouse '#],0),MATCH(MouseList[[#Headers],[Exclude?]],MouseList[#Headers],0))=TRUE,"",IF(INDEX(DataInput[],Z$2*3-1,MATCH(TEXT($B28,0),DataInput[#Headers],0))="","",INDEX(DataInput[],Z$4*3-1,MATCH(TEXT($B28,0),DataInput[#Headers],0))*(INDEX(DataInput[],Z$4*3,MATCH(TEXT($B28,0),DataInput[#Headers],0)))^2*PI()/6))</f>
        <v/>
      </c>
      <c r="AA28" s="15" t="str">
        <f>IF(INDEX(MouseList[],MATCH(AA$2,MouseList[Mouse '#],0),MATCH(MouseList[[#Headers],[Exclude?]],MouseList[#Headers],0))=TRUE,"",IF(INDEX(DataInput[],AA$2*3-1,MATCH(TEXT($B28,0),DataInput[#Headers],0))="","",INDEX(DataInput[],AA$4*3-1,MATCH(TEXT($B28,0),DataInput[#Headers],0))*(INDEX(DataInput[],AA$4*3,MATCH(TEXT($B28,0),DataInput[#Headers],0)))^2*PI()/6))</f>
        <v/>
      </c>
      <c r="AB28" s="15" t="str">
        <f>IF(INDEX(MouseList[],MATCH(AB$2,MouseList[Mouse '#],0),MATCH(MouseList[[#Headers],[Exclude?]],MouseList[#Headers],0))=TRUE,"",IF(INDEX(DataInput[],AB$2*3-1,MATCH(TEXT($B28,0),DataInput[#Headers],0))="","",INDEX(DataInput[],AB$4*3-1,MATCH(TEXT($B28,0),DataInput[#Headers],0))*(INDEX(DataInput[],AB$4*3,MATCH(TEXT($B28,0),DataInput[#Headers],0)))^2*PI()/6))</f>
        <v/>
      </c>
      <c r="AC28" s="15" t="str">
        <f>IF(INDEX(MouseList[],MATCH(AC$2,MouseList[Mouse '#],0),MATCH(MouseList[[#Headers],[Exclude?]],MouseList[#Headers],0))=TRUE,"",IF(INDEX(DataInput[],AC$2*3-1,MATCH(TEXT($B28,0),DataInput[#Headers],0))="","",INDEX(DataInput[],AC$4*3-1,MATCH(TEXT($B28,0),DataInput[#Headers],0))*(INDEX(DataInput[],AC$4*3,MATCH(TEXT($B28,0),DataInput[#Headers],0)))^2*PI()/6))</f>
        <v/>
      </c>
      <c r="AD28" s="15" t="str">
        <f>IF(INDEX(MouseList[],MATCH(AD$2,MouseList[Mouse '#],0),MATCH(MouseList[[#Headers],[Exclude?]],MouseList[#Headers],0))=TRUE,"",IF(INDEX(DataInput[],AD$2*3-1,MATCH(TEXT($B28,0),DataInput[#Headers],0))="","",INDEX(DataInput[],AD$4*3-1,MATCH(TEXT($B28,0),DataInput[#Headers],0))*(INDEX(DataInput[],AD$4*3,MATCH(TEXT($B28,0),DataInput[#Headers],0)))^2*PI()/6))</f>
        <v/>
      </c>
      <c r="AE28" s="15" t="str">
        <f>IF(INDEX(MouseList[],MATCH(AE$2,MouseList[Mouse '#],0),MATCH(MouseList[[#Headers],[Exclude?]],MouseList[#Headers],0))=TRUE,"",IF(INDEX(DataInput[],AE$2*3-1,MATCH(TEXT($B28,0),DataInput[#Headers],0))="","",INDEX(DataInput[],AE$4*3-1,MATCH(TEXT($B28,0),DataInput[#Headers],0))*(INDEX(DataInput[],AE$4*3,MATCH(TEXT($B28,0),DataInput[#Headers],0)))^2*PI()/6))</f>
        <v/>
      </c>
      <c r="AF28" s="15" t="str">
        <f>IF(INDEX(MouseList[],MATCH(AF$2,MouseList[Mouse '#],0),MATCH(MouseList[[#Headers],[Exclude?]],MouseList[#Headers],0))=TRUE,"",IF(INDEX(DataInput[],AF$2*3-1,MATCH(TEXT($B28,0),DataInput[#Headers],0))="","",INDEX(DataInput[],AF$4*3-1,MATCH(TEXT($B28,0),DataInput[#Headers],0))*(INDEX(DataInput[],AF$4*3,MATCH(TEXT($B28,0),DataInput[#Headers],0)))^2*PI()/6))</f>
        <v/>
      </c>
      <c r="AG28" s="15" t="str">
        <f>IF(INDEX(MouseList[],MATCH(AG$2,MouseList[Mouse '#],0),MATCH(MouseList[[#Headers],[Exclude?]],MouseList[#Headers],0))=TRUE,"",IF(INDEX(DataInput[],AG$2*3-1,MATCH(TEXT($B28,0),DataInput[#Headers],0))="","",INDEX(DataInput[],AG$4*3-1,MATCH(TEXT($B28,0),DataInput[#Headers],0))*(INDEX(DataInput[],AG$4*3,MATCH(TEXT($B28,0),DataInput[#Headers],0)))^2*PI()/6))</f>
        <v/>
      </c>
      <c r="AH28" s="15" t="str">
        <f>IF(INDEX(MouseList[],MATCH(AH$2,MouseList[Mouse '#],0),MATCH(MouseList[[#Headers],[Exclude?]],MouseList[#Headers],0))=TRUE,"",IF(INDEX(DataInput[],AH$2*3-1,MATCH(TEXT($B28,0),DataInput[#Headers],0))="","",INDEX(DataInput[],AH$4*3-1,MATCH(TEXT($B28,0),DataInput[#Headers],0))*(INDEX(DataInput[],AH$4*3,MATCH(TEXT($B28,0),DataInput[#Headers],0)))^2*PI()/6))</f>
        <v/>
      </c>
      <c r="AI28" s="15" t="str">
        <f>IF(INDEX(MouseList[],MATCH(AI$2,MouseList[Mouse '#],0),MATCH(MouseList[[#Headers],[Exclude?]],MouseList[#Headers],0))=TRUE,"",IF(INDEX(DataInput[],AI$2*3-1,MATCH(TEXT($B28,0),DataInput[#Headers],0))="","",INDEX(DataInput[],AI$4*3-1,MATCH(TEXT($B28,0),DataInput[#Headers],0))*(INDEX(DataInput[],AI$4*3,MATCH(TEXT($B28,0),DataInput[#Headers],0)))^2*PI()/6))</f>
        <v/>
      </c>
      <c r="AJ28" s="15" t="str">
        <f>IF(INDEX(MouseList[],MATCH(AJ$2,MouseList[Mouse '#],0),MATCH(MouseList[[#Headers],[Exclude?]],MouseList[#Headers],0))=TRUE,"",IF(INDEX(DataInput[],AJ$2*3-1,MATCH(TEXT($B28,0),DataInput[#Headers],0))="","",INDEX(DataInput[],AJ$4*3-1,MATCH(TEXT($B28,0),DataInput[#Headers],0))*(INDEX(DataInput[],AJ$4*3,MATCH(TEXT($B28,0),DataInput[#Headers],0)))^2*PI()/6))</f>
        <v/>
      </c>
      <c r="AK28" s="15" t="str">
        <f>IF(INDEX(MouseList[],MATCH(AK$2,MouseList[Mouse '#],0),MATCH(MouseList[[#Headers],[Exclude?]],MouseList[#Headers],0))=TRUE,"",IF(INDEX(DataInput[],AK$2*3-1,MATCH(TEXT($B28,0),DataInput[#Headers],0))="","",INDEX(DataInput[],AK$4*3-1,MATCH(TEXT($B28,0),DataInput[#Headers],0))*(INDEX(DataInput[],AK$4*3,MATCH(TEXT($B28,0),DataInput[#Headers],0)))^2*PI()/6))</f>
        <v/>
      </c>
      <c r="AL28" s="15" t="str">
        <f>IF(INDEX(MouseList[],MATCH(AL$2,MouseList[Mouse '#],0),MATCH(MouseList[[#Headers],[Exclude?]],MouseList[#Headers],0))=TRUE,"",IF(INDEX(DataInput[],AL$2*3-1,MATCH(TEXT($B28,0),DataInput[#Headers],0))="","",INDEX(DataInput[],AL$4*3-1,MATCH(TEXT($B28,0),DataInput[#Headers],0))*(INDEX(DataInput[],AL$4*3,MATCH(TEXT($B28,0),DataInput[#Headers],0)))^2*PI()/6))</f>
        <v/>
      </c>
      <c r="AM28" s="15" t="str">
        <f>IF(INDEX(MouseList[],MATCH(AM$2,MouseList[Mouse '#],0),MATCH(MouseList[[#Headers],[Exclude?]],MouseList[#Headers],0))=TRUE,"",IF(INDEX(DataInput[],AM$2*3-1,MATCH(TEXT($B28,0),DataInput[#Headers],0))="","",INDEX(DataInput[],AM$4*3-1,MATCH(TEXT($B28,0),DataInput[#Headers],0))*(INDEX(DataInput[],AM$4*3,MATCH(TEXT($B28,0),DataInput[#Headers],0)))^2*PI()/6))</f>
        <v/>
      </c>
      <c r="AN28" s="15" t="str">
        <f>IF(INDEX(MouseList[],MATCH(AN$2,MouseList[Mouse '#],0),MATCH(MouseList[[#Headers],[Exclude?]],MouseList[#Headers],0))=TRUE,"",IF(INDEX(DataInput[],AN$2*3-1,MATCH(TEXT($B28,0),DataInput[#Headers],0))="","",INDEX(DataInput[],AN$4*3-1,MATCH(TEXT($B28,0),DataInput[#Headers],0))*(INDEX(DataInput[],AN$4*3,MATCH(TEXT($B28,0),DataInput[#Headers],0)))^2*PI()/6))</f>
        <v/>
      </c>
      <c r="AO28" s="15" t="str">
        <f>IF(INDEX(MouseList[],MATCH(AO$2,MouseList[Mouse '#],0),MATCH(MouseList[[#Headers],[Exclude?]],MouseList[#Headers],0))=TRUE,"",IF(INDEX(DataInput[],AO$2*3-1,MATCH(TEXT($B28,0),DataInput[#Headers],0))="","",INDEX(DataInput[],AO$4*3-1,MATCH(TEXT($B28,0),DataInput[#Headers],0))*(INDEX(DataInput[],AO$4*3,MATCH(TEXT($B28,0),DataInput[#Headers],0)))^2*PI()/6))</f>
        <v/>
      </c>
      <c r="AP28" s="15" t="str">
        <f>IF(INDEX(MouseList[],MATCH(AP$2,MouseList[Mouse '#],0),MATCH(MouseList[[#Headers],[Exclude?]],MouseList[#Headers],0))=TRUE,"",IF(INDEX(DataInput[],AP$2*3-1,MATCH(TEXT($B28,0),DataInput[#Headers],0))="","",INDEX(DataInput[],AP$4*3-1,MATCH(TEXT($B28,0),DataInput[#Headers],0))*(INDEX(DataInput[],AP$4*3,MATCH(TEXT($B28,0),DataInput[#Headers],0)))^2*PI()/6))</f>
        <v/>
      </c>
      <c r="AQ28" s="15" t="str">
        <f>IF(INDEX(MouseList[],MATCH(AQ$2,MouseList[Mouse '#],0),MATCH(MouseList[[#Headers],[Exclude?]],MouseList[#Headers],0))=TRUE,"",IF(INDEX(DataInput[],AQ$2*3-1,MATCH(TEXT($B28,0),DataInput[#Headers],0))="","",INDEX(DataInput[],AQ$4*3-1,MATCH(TEXT($B28,0),DataInput[#Headers],0))*(INDEX(DataInput[],AQ$4*3,MATCH(TEXT($B28,0),DataInput[#Headers],0)))^2*PI()/6))</f>
        <v/>
      </c>
      <c r="AR28" s="15" t="str">
        <f>IF(INDEX(MouseList[],MATCH(AR$2,MouseList[Mouse '#],0),MATCH(MouseList[[#Headers],[Exclude?]],MouseList[#Headers],0))=TRUE,"",IF(INDEX(DataInput[],AR$2*3-1,MATCH(TEXT($B28,0),DataInput[#Headers],0))="","",INDEX(DataInput[],AR$4*3-1,MATCH(TEXT($B28,0),DataInput[#Headers],0))*(INDEX(DataInput[],AR$4*3,MATCH(TEXT($B28,0),DataInput[#Headers],0)))^2*PI()/6))</f>
        <v/>
      </c>
      <c r="AS28" s="15" t="str">
        <f>IF(INDEX(MouseList[],MATCH(AS$2,MouseList[Mouse '#],0),MATCH(MouseList[[#Headers],[Exclude?]],MouseList[#Headers],0))=TRUE,"",IF(INDEX(DataInput[],AS$2*3-1,MATCH(TEXT($B28,0),DataInput[#Headers],0))="","",INDEX(DataInput[],AS$4*3-1,MATCH(TEXT($B28,0),DataInput[#Headers],0))*(INDEX(DataInput[],AS$4*3,MATCH(TEXT($B28,0),DataInput[#Headers],0)))^2*PI()/6))</f>
        <v/>
      </c>
      <c r="AT28" s="15" t="str">
        <f>IF(INDEX(MouseList[],MATCH(AT$2,MouseList[Mouse '#],0),MATCH(MouseList[[#Headers],[Exclude?]],MouseList[#Headers],0))=TRUE,"",IF(INDEX(DataInput[],AT$2*3-1,MATCH(TEXT($B28,0),DataInput[#Headers],0))="","",INDEX(DataInput[],AT$4*3-1,MATCH(TEXT($B28,0),DataInput[#Headers],0))*(INDEX(DataInput[],AT$4*3,MATCH(TEXT($B28,0),DataInput[#Headers],0)))^2*PI()/6))</f>
        <v/>
      </c>
      <c r="AU28" s="15" t="str">
        <f>IF(INDEX(MouseList[],MATCH(AU$2,MouseList[Mouse '#],0),MATCH(MouseList[[#Headers],[Exclude?]],MouseList[#Headers],0))=TRUE,"",IF(INDEX(DataInput[],AU$2*3-1,MATCH(TEXT($B28,0),DataInput[#Headers],0))="","",INDEX(DataInput[],AU$4*3-1,MATCH(TEXT($B28,0),DataInput[#Headers],0))*(INDEX(DataInput[],AU$4*3,MATCH(TEXT($B28,0),DataInput[#Headers],0)))^2*PI()/6))</f>
        <v/>
      </c>
      <c r="AV28" s="15" t="str">
        <f>IF(INDEX(MouseList[],MATCH(AV$2,MouseList[Mouse '#],0),MATCH(MouseList[[#Headers],[Exclude?]],MouseList[#Headers],0))=TRUE,"",IF(INDEX(DataInput[],AV$2*3-1,MATCH(TEXT($B28,0),DataInput[#Headers],0))="","",INDEX(DataInput[],AV$4*3-1,MATCH(TEXT($B28,0),DataInput[#Headers],0))*(INDEX(DataInput[],AV$4*3,MATCH(TEXT($B28,0),DataInput[#Headers],0)))^2*PI()/6))</f>
        <v/>
      </c>
      <c r="AW28" s="15" t="str">
        <f>IF(INDEX(MouseList[],MATCH(AW$2,MouseList[Mouse '#],0),MATCH(MouseList[[#Headers],[Exclude?]],MouseList[#Headers],0))=TRUE,"",IF(INDEX(DataInput[],AW$2*3-1,MATCH(TEXT($B28,0),DataInput[#Headers],0))="","",INDEX(DataInput[],AW$4*3-1,MATCH(TEXT($B28,0),DataInput[#Headers],0))*(INDEX(DataInput[],AW$4*3,MATCH(TEXT($B28,0),DataInput[#Headers],0)))^2*PI()/6))</f>
        <v/>
      </c>
      <c r="AX28" s="15" t="str">
        <f>IF(INDEX(MouseList[],MATCH(AX$2,MouseList[Mouse '#],0),MATCH(MouseList[[#Headers],[Exclude?]],MouseList[#Headers],0))=TRUE,"",IF(INDEX(DataInput[],AX$2*3-1,MATCH(TEXT($B28,0),DataInput[#Headers],0))="","",INDEX(DataInput[],AX$4*3-1,MATCH(TEXT($B28,0),DataInput[#Headers],0))*(INDEX(DataInput[],AX$4*3,MATCH(TEXT($B28,0),DataInput[#Headers],0)))^2*PI()/6))</f>
        <v/>
      </c>
      <c r="AY28" s="15" t="str">
        <f>IF(INDEX(MouseList[],MATCH(AY$2,MouseList[Mouse '#],0),MATCH(MouseList[[#Headers],[Exclude?]],MouseList[#Headers],0))=TRUE,"",IF(INDEX(DataInput[],AY$2*3-1,MATCH(TEXT($B28,0),DataInput[#Headers],0))="","",INDEX(DataInput[],AY$4*3-1,MATCH(TEXT($B28,0),DataInput[#Headers],0))*(INDEX(DataInput[],AY$4*3,MATCH(TEXT($B28,0),DataInput[#Headers],0)))^2*PI()/6))</f>
        <v/>
      </c>
      <c r="AZ28" s="15" t="str">
        <f>IF(INDEX(MouseList[],MATCH(AZ$2,MouseList[Mouse '#],0),MATCH(MouseList[[#Headers],[Exclude?]],MouseList[#Headers],0))=TRUE,"",IF(INDEX(DataInput[],AZ$2*3-1,MATCH(TEXT($B28,0),DataInput[#Headers],0))="","",INDEX(DataInput[],AZ$4*3-1,MATCH(TEXT($B28,0),DataInput[#Headers],0))*(INDEX(DataInput[],AZ$4*3,MATCH(TEXT($B28,0),DataInput[#Headers],0)))^2*PI()/6))</f>
        <v/>
      </c>
      <c r="BA28" s="15" t="str">
        <f>IF(INDEX(MouseList[],MATCH(BA$2,MouseList[Mouse '#],0),MATCH(MouseList[[#Headers],[Exclude?]],MouseList[#Headers],0))=TRUE,"",IF(INDEX(DataInput[],BA$2*3-1,MATCH(TEXT($B28,0),DataInput[#Headers],0))="","",INDEX(DataInput[],BA$4*3-1,MATCH(TEXT($B28,0),DataInput[#Headers],0))*(INDEX(DataInput[],BA$4*3,MATCH(TEXT($B28,0),DataInput[#Headers],0)))^2*PI()/6))</f>
        <v/>
      </c>
      <c r="BB28" s="15" t="str">
        <f>IF(INDEX(MouseList[],MATCH(BB$2,MouseList[Mouse '#],0),MATCH(MouseList[[#Headers],[Exclude?]],MouseList[#Headers],0))=TRUE,"",IF(INDEX(DataInput[],BB$2*3-1,MATCH(TEXT($B28,0),DataInput[#Headers],0))="","",INDEX(DataInput[],BB$4*3-1,MATCH(TEXT($B28,0),DataInput[#Headers],0))*(INDEX(DataInput[],BB$4*3,MATCH(TEXT($B28,0),DataInput[#Headers],0)))^2*PI()/6))</f>
        <v/>
      </c>
      <c r="BC28" s="15" t="str">
        <f>IF(INDEX(MouseList[],MATCH(BC$2,MouseList[Mouse '#],0),MATCH(MouseList[[#Headers],[Exclude?]],MouseList[#Headers],0))=TRUE,"",IF(INDEX(DataInput[],BC$2*3-1,MATCH(TEXT($B28,0),DataInput[#Headers],0))="","",INDEX(DataInput[],BC$4*3-1,MATCH(TEXT($B28,0),DataInput[#Headers],0))*(INDEX(DataInput[],BC$4*3,MATCH(TEXT($B28,0),DataInput[#Headers],0)))^2*PI()/6))</f>
        <v/>
      </c>
      <c r="BD28" s="15" t="str">
        <f>IF(INDEX(MouseList[],MATCH(BD$2,MouseList[Mouse '#],0),MATCH(MouseList[[#Headers],[Exclude?]],MouseList[#Headers],0))=TRUE,"",IF(INDEX(DataInput[],BD$2*3-1,MATCH(TEXT($B28,0),DataInput[#Headers],0))="","",INDEX(DataInput[],BD$4*3-1,MATCH(TEXT($B28,0),DataInput[#Headers],0))*(INDEX(DataInput[],BD$4*3,MATCH(TEXT($B28,0),DataInput[#Headers],0)))^2*PI()/6))</f>
        <v/>
      </c>
      <c r="BE28" s="15" t="str">
        <f>IF(INDEX(MouseList[],MATCH(BE$2,MouseList[Mouse '#],0),MATCH(MouseList[[#Headers],[Exclude?]],MouseList[#Headers],0))=TRUE,"",IF(INDEX(DataInput[],BE$2*3-1,MATCH(TEXT($B28,0),DataInput[#Headers],0))="","",INDEX(DataInput[],BE$4*3-1,MATCH(TEXT($B28,0),DataInput[#Headers],0))*(INDEX(DataInput[],BE$4*3,MATCH(TEXT($B28,0),DataInput[#Headers],0)))^2*PI()/6))</f>
        <v/>
      </c>
      <c r="BF28" s="15" t="str">
        <f>IF(INDEX(MouseList[],MATCH(BF$2,MouseList[Mouse '#],0),MATCH(MouseList[[#Headers],[Exclude?]],MouseList[#Headers],0))=TRUE,"",IF(INDEX(DataInput[],BF$2*3-1,MATCH(TEXT($B28,0),DataInput[#Headers],0))="","",INDEX(DataInput[],BF$4*3-1,MATCH(TEXT($B28,0),DataInput[#Headers],0))*(INDEX(DataInput[],BF$4*3,MATCH(TEXT($B28,0),DataInput[#Headers],0)))^2*PI()/6))</f>
        <v/>
      </c>
      <c r="BG28" s="15" t="str">
        <f>IF(INDEX(MouseList[],MATCH(BG$2,MouseList[Mouse '#],0),MATCH(MouseList[[#Headers],[Exclude?]],MouseList[#Headers],0))=TRUE,"",IF(INDEX(DataInput[],BG$2*3-1,MATCH(TEXT($B28,0),DataInput[#Headers],0))="","",INDEX(DataInput[],BG$4*3-1,MATCH(TEXT($B28,0),DataInput[#Headers],0))*(INDEX(DataInput[],BG$4*3,MATCH(TEXT($B28,0),DataInput[#Headers],0)))^2*PI()/6))</f>
        <v/>
      </c>
      <c r="BH28" s="15" t="str">
        <f>IF(INDEX(MouseList[],MATCH(BH$2,MouseList[Mouse '#],0),MATCH(MouseList[[#Headers],[Exclude?]],MouseList[#Headers],0))=TRUE,"",IF(INDEX(DataInput[],BH$2*3-1,MATCH(TEXT($B28,0),DataInput[#Headers],0))="","",INDEX(DataInput[],BH$4*3-1,MATCH(TEXT($B28,0),DataInput[#Headers],0))*(INDEX(DataInput[],BH$4*3,MATCH(TEXT($B28,0),DataInput[#Headers],0)))^2*PI()/6))</f>
        <v/>
      </c>
      <c r="BI28" s="15" t="str">
        <f>IF(INDEX(MouseList[],MATCH(BI$2,MouseList[Mouse '#],0),MATCH(MouseList[[#Headers],[Exclude?]],MouseList[#Headers],0))=TRUE,"",IF(INDEX(DataInput[],BI$2*3-1,MATCH(TEXT($B28,0),DataInput[#Headers],0))="","",INDEX(DataInput[],BI$4*3-1,MATCH(TEXT($B28,0),DataInput[#Headers],0))*(INDEX(DataInput[],BI$4*3,MATCH(TEXT($B28,0),DataInput[#Headers],0)))^2*PI()/6))</f>
        <v/>
      </c>
      <c r="BJ28" s="15" t="str">
        <f>IF(INDEX(MouseList[],MATCH(BJ$2,MouseList[Mouse '#],0),MATCH(MouseList[[#Headers],[Exclude?]],MouseList[#Headers],0))=TRUE,"",IF(INDEX(DataInput[],BJ$2*3-1,MATCH(TEXT($B28,0),DataInput[#Headers],0))="","",INDEX(DataInput[],BJ$4*3-1,MATCH(TEXT($B28,0),DataInput[#Headers],0))*(INDEX(DataInput[],BJ$4*3,MATCH(TEXT($B28,0),DataInput[#Headers],0)))^2*PI()/6))</f>
        <v/>
      </c>
      <c r="BK28" s="15" t="str">
        <f>IF(INDEX(MouseList[],MATCH(BK$2,MouseList[Mouse '#],0),MATCH(MouseList[[#Headers],[Exclude?]],MouseList[#Headers],0))=TRUE,"",IF(INDEX(DataInput[],BK$2*3-1,MATCH(TEXT($B28,0),DataInput[#Headers],0))="","",INDEX(DataInput[],BK$4*3-1,MATCH(TEXT($B28,0),DataInput[#Headers],0))*(INDEX(DataInput[],BK$4*3,MATCH(TEXT($B28,0),DataInput[#Headers],0)))^2*PI()/6))</f>
        <v/>
      </c>
      <c r="BL28" s="15" t="e">
        <f>IF(INDEX(MouseList[],MATCH(BL$2,MouseList[Mouse '#],0),MATCH(MouseList[[#Headers],[Exclude?]],MouseList[#Headers],0))=TRUE,"",IF(INDEX(DataInput[],BL$2*3-1,MATCH(TEXT($B28,0),DataInput[#Headers],0))="","",INDEX(DataInput[],BL$4*3-1,MATCH(TEXT($B28,0),DataInput[#Headers],0))*(INDEX(DataInput[],BL$4*3,MATCH(TEXT($B28,0),DataInput[#Headers],0)))^2*PI()/6))</f>
        <v>#N/A</v>
      </c>
      <c r="BM28" s="15" t="e">
        <f>IF(INDEX(MouseList[],MATCH(BM$2,MouseList[Mouse '#],0),MATCH(MouseList[[#Headers],[Exclude?]],MouseList[#Headers],0))=TRUE,"",IF(INDEX(DataInput[],BM$2*3-1,MATCH(TEXT($B28,0),DataInput[#Headers],0))="","",INDEX(DataInput[],BM$4*3-1,MATCH(TEXT($B28,0),DataInput[#Headers],0))*(INDEX(DataInput[],BM$4*3,MATCH(TEXT($B28,0),DataInput[#Headers],0)))^2*PI()/6))</f>
        <v>#N/A</v>
      </c>
      <c r="BN28" s="15" t="e">
        <f>IF(INDEX(MouseList[],MATCH(BN$2,MouseList[Mouse '#],0),MATCH(MouseList[[#Headers],[Exclude?]],MouseList[#Headers],0))=TRUE,"",IF(INDEX(DataInput[],BN$2*3-1,MATCH(TEXT($B28,0),DataInput[#Headers],0))="","",INDEX(DataInput[],BN$4*3-1,MATCH(TEXT($B28,0),DataInput[#Headers],0))*(INDEX(DataInput[],BN$4*3,MATCH(TEXT($B28,0),DataInput[#Headers],0)))^2*PI()/6))</f>
        <v>#N/A</v>
      </c>
      <c r="BO28" s="15" t="e">
        <f>IF(INDEX(MouseList[],MATCH(BO$2,MouseList[Mouse '#],0),MATCH(MouseList[[#Headers],[Exclude?]],MouseList[#Headers],0))=TRUE,"",IF(INDEX(DataInput[],BO$2*3-1,MATCH(TEXT($B28,0),DataInput[#Headers],0))="","",INDEX(DataInput[],BO$4*3-1,MATCH(TEXT($B28,0),DataInput[#Headers],0))*(INDEX(DataInput[],BO$4*3,MATCH(TEXT($B28,0),DataInput[#Headers],0)))^2*PI()/6))</f>
        <v>#N/A</v>
      </c>
      <c r="BP28" s="15" t="e">
        <f>IF(INDEX(MouseList[],MATCH(BP$2,MouseList[Mouse '#],0),MATCH(MouseList[[#Headers],[Exclude?]],MouseList[#Headers],0))=TRUE,"",IF(INDEX(DataInput[],BP$2*3-1,MATCH(TEXT($B28,0),DataInput[#Headers],0))="","",INDEX(DataInput[],BP$4*3-1,MATCH(TEXT($B28,0),DataInput[#Headers],0))*(INDEX(DataInput[],BP$4*3,MATCH(TEXT($B28,0),DataInput[#Headers],0)))^2*PI()/6))</f>
        <v>#N/A</v>
      </c>
      <c r="BQ28" s="15" t="e">
        <f>IF(INDEX(MouseList[],MATCH(BQ$2,MouseList[Mouse '#],0),MATCH(MouseList[[#Headers],[Exclude?]],MouseList[#Headers],0))=TRUE,"",IF(INDEX(DataInput[],BQ$2*3-1,MATCH(TEXT($B28,0),DataInput[#Headers],0))="","",INDEX(DataInput[],BQ$4*3-1,MATCH(TEXT($B28,0),DataInput[#Headers],0))*(INDEX(DataInput[],BQ$4*3,MATCH(TEXT($B28,0),DataInput[#Headers],0)))^2*PI()/6))</f>
        <v>#N/A</v>
      </c>
      <c r="BR28" s="15" t="e">
        <f>IF(INDEX(MouseList[],MATCH(BR$2,MouseList[Mouse '#],0),MATCH(MouseList[[#Headers],[Exclude?]],MouseList[#Headers],0))=TRUE,"",IF(INDEX(DataInput[],BR$2*3-1,MATCH(TEXT($B28,0),DataInput[#Headers],0))="","",INDEX(DataInput[],BR$4*3-1,MATCH(TEXT($B28,0),DataInput[#Headers],0))*(INDEX(DataInput[],BR$4*3,MATCH(TEXT($B28,0),DataInput[#Headers],0)))^2*PI()/6))</f>
        <v>#N/A</v>
      </c>
      <c r="BS28" s="15" t="e">
        <f>IF(INDEX(MouseList[],MATCH(BS$2,MouseList[Mouse '#],0),MATCH(MouseList[[#Headers],[Exclude?]],MouseList[#Headers],0))=TRUE,"",IF(INDEX(DataInput[],BS$2*3-1,MATCH(TEXT($B28,0),DataInput[#Headers],0))="","",INDEX(DataInput[],BS$4*3-1,MATCH(TEXT($B28,0),DataInput[#Headers],0))*(INDEX(DataInput[],BS$4*3,MATCH(TEXT($B28,0),DataInput[#Headers],0)))^2*PI()/6))</f>
        <v>#N/A</v>
      </c>
      <c r="BT28" s="15" t="e">
        <f>IF(INDEX(MouseList[],MATCH(BT$2,MouseList[Mouse '#],0),MATCH(MouseList[[#Headers],[Exclude?]],MouseList[#Headers],0))=TRUE,"",IF(INDEX(DataInput[],BT$2*3-1,MATCH(TEXT($B28,0),DataInput[#Headers],0))="","",INDEX(DataInput[],BT$4*3-1,MATCH(TEXT($B28,0),DataInput[#Headers],0))*(INDEX(DataInput[],BT$4*3,MATCH(TEXT($B28,0),DataInput[#Headers],0)))^2*PI()/6))</f>
        <v>#N/A</v>
      </c>
      <c r="BU28" s="15" t="e">
        <f>IF(INDEX(MouseList[],MATCH(BU$2,MouseList[Mouse '#],0),MATCH(MouseList[[#Headers],[Exclude?]],MouseList[#Headers],0))=TRUE,"",IF(INDEX(DataInput[],BU$2*3-1,MATCH(TEXT($B28,0),DataInput[#Headers],0))="","",INDEX(DataInput[],BU$4*3-1,MATCH(TEXT($B28,0),DataInput[#Headers],0))*(INDEX(DataInput[],BU$4*3,MATCH(TEXT($B28,0),DataInput[#Headers],0)))^2*PI()/6))</f>
        <v>#N/A</v>
      </c>
      <c r="BV28" s="15" t="e">
        <f>IF(INDEX(MouseList[],MATCH(BV$2,MouseList[Mouse '#],0),MATCH(MouseList[[#Headers],[Exclude?]],MouseList[#Headers],0))=TRUE,"",IF(INDEX(DataInput[],BV$2*3-1,MATCH(TEXT($B28,0),DataInput[#Headers],0))="","",INDEX(DataInput[],BV$4*3-1,MATCH(TEXT($B28,0),DataInput[#Headers],0))*(INDEX(DataInput[],BV$4*3,MATCH(TEXT($B28,0),DataInput[#Headers],0)))^2*PI()/6))</f>
        <v>#N/A</v>
      </c>
      <c r="BW28" s="15" t="e">
        <f>IF(INDEX(MouseList[],MATCH(BW$2,MouseList[Mouse '#],0),MATCH(MouseList[[#Headers],[Exclude?]],MouseList[#Headers],0))=TRUE,"",IF(INDEX(DataInput[],BW$2*3-1,MATCH(TEXT($B28,0),DataInput[#Headers],0))="","",INDEX(DataInput[],BW$4*3-1,MATCH(TEXT($B28,0),DataInput[#Headers],0))*(INDEX(DataInput[],BW$4*3,MATCH(TEXT($B28,0),DataInput[#Headers],0)))^2*PI()/6))</f>
        <v>#N/A</v>
      </c>
      <c r="BX28" s="15" t="e">
        <f>IF(INDEX(MouseList[],MATCH(BX$2,MouseList[Mouse '#],0),MATCH(MouseList[[#Headers],[Exclude?]],MouseList[#Headers],0))=TRUE,"",IF(INDEX(DataInput[],BX$2*3-1,MATCH(TEXT($B28,0),DataInput[#Headers],0))="","",INDEX(DataInput[],BX$4*3-1,MATCH(TEXT($B28,0),DataInput[#Headers],0))*(INDEX(DataInput[],BX$4*3,MATCH(TEXT($B28,0),DataInput[#Headers],0)))^2*PI()/6))</f>
        <v>#N/A</v>
      </c>
      <c r="BY28" s="15" t="e">
        <f>IF(INDEX(MouseList[],MATCH(BY$2,MouseList[Mouse '#],0),MATCH(MouseList[[#Headers],[Exclude?]],MouseList[#Headers],0))=TRUE,"",IF(INDEX(DataInput[],BY$2*3-1,MATCH(TEXT($B28,0),DataInput[#Headers],0))="","",INDEX(DataInput[],BY$4*3-1,MATCH(TEXT($B28,0),DataInput[#Headers],0))*(INDEX(DataInput[],BY$4*3,MATCH(TEXT($B28,0),DataInput[#Headers],0)))^2*PI()/6))</f>
        <v>#N/A</v>
      </c>
      <c r="BZ28" s="15" t="e">
        <f>IF(INDEX(MouseList[],MATCH(BZ$2,MouseList[Mouse '#],0),MATCH(MouseList[[#Headers],[Exclude?]],MouseList[#Headers],0))=TRUE,"",IF(INDEX(DataInput[],BZ$2*3-1,MATCH(TEXT($B28,0),DataInput[#Headers],0))="","",INDEX(DataInput[],BZ$4*3-1,MATCH(TEXT($B28,0),DataInput[#Headers],0))*(INDEX(DataInput[],BZ$4*3,MATCH(TEXT($B28,0),DataInput[#Headers],0)))^2*PI()/6))</f>
        <v>#N/A</v>
      </c>
      <c r="CA28" s="15" t="e">
        <f>IF(INDEX(MouseList[],MATCH(CA$2,MouseList[Mouse '#],0),MATCH(MouseList[[#Headers],[Exclude?]],MouseList[#Headers],0))=TRUE,"",IF(INDEX(DataInput[],CA$2*3-1,MATCH(TEXT($B28,0),DataInput[#Headers],0))="","",INDEX(DataInput[],CA$4*3-1,MATCH(TEXT($B28,0),DataInput[#Headers],0))*(INDEX(DataInput[],CA$4*3,MATCH(TEXT($B28,0),DataInput[#Headers],0)))^2*PI()/6))</f>
        <v>#N/A</v>
      </c>
      <c r="CB28" s="15" t="e">
        <f>IF(INDEX(MouseList[],MATCH(CB$2,MouseList[Mouse '#],0),MATCH(MouseList[[#Headers],[Exclude?]],MouseList[#Headers],0))=TRUE,"",IF(INDEX(DataInput[],CB$2*3-1,MATCH(TEXT($B28,0),DataInput[#Headers],0))="","",INDEX(DataInput[],CB$4*3-1,MATCH(TEXT($B28,0),DataInput[#Headers],0))*(INDEX(DataInput[],CB$4*3,MATCH(TEXT($B28,0),DataInput[#Headers],0)))^2*PI()/6))</f>
        <v>#N/A</v>
      </c>
      <c r="CC28" s="15" t="e">
        <f>IF(INDEX(MouseList[],MATCH(CC$2,MouseList[Mouse '#],0),MATCH(MouseList[[#Headers],[Exclude?]],MouseList[#Headers],0))=TRUE,"",IF(INDEX(DataInput[],CC$2*3-1,MATCH(TEXT($B28,0),DataInput[#Headers],0))="","",INDEX(DataInput[],CC$4*3-1,MATCH(TEXT($B28,0),DataInput[#Headers],0))*(INDEX(DataInput[],CC$4*3,MATCH(TEXT($B28,0),DataInput[#Headers],0)))^2*PI()/6))</f>
        <v>#N/A</v>
      </c>
      <c r="CD28" s="15" t="e">
        <f>IF(INDEX(MouseList[],MATCH(CD$2,MouseList[Mouse '#],0),MATCH(MouseList[[#Headers],[Exclude?]],MouseList[#Headers],0))=TRUE,"",IF(INDEX(DataInput[],CD$2*3-1,MATCH(TEXT($B28,0),DataInput[#Headers],0))="","",INDEX(DataInput[],CD$4*3-1,MATCH(TEXT($B28,0),DataInput[#Headers],0))*(INDEX(DataInput[],CD$4*3,MATCH(TEXT($B28,0),DataInput[#Headers],0)))^2*PI()/6))</f>
        <v>#N/A</v>
      </c>
      <c r="CE28" s="15" t="e">
        <f>IF(INDEX(MouseList[],MATCH(CE$2,MouseList[Mouse '#],0),MATCH(MouseList[[#Headers],[Exclude?]],MouseList[#Headers],0))=TRUE,"",IF(INDEX(DataInput[],CE$2*3-1,MATCH(TEXT($B28,0),DataInput[#Headers],0))="","",INDEX(DataInput[],CE$4*3-1,MATCH(TEXT($B28,0),DataInput[#Headers],0))*(INDEX(DataInput[],CE$4*3,MATCH(TEXT($B28,0),DataInput[#Headers],0)))^2*PI()/6))</f>
        <v>#N/A</v>
      </c>
      <c r="CF28" s="15" t="e">
        <f>IF(INDEX(MouseList[],MATCH(CF$2,MouseList[Mouse '#],0),MATCH(MouseList[[#Headers],[Exclude?]],MouseList[#Headers],0))=TRUE,"",IF(INDEX(DataInput[],CF$2*3-1,MATCH(TEXT($B28,0),DataInput[#Headers],0))="","",INDEX(DataInput[],CF$4*3-1,MATCH(TEXT($B28,0),DataInput[#Headers],0))*(INDEX(DataInput[],CF$4*3,MATCH(TEXT($B28,0),DataInput[#Headers],0)))^2*PI()/6))</f>
        <v>#N/A</v>
      </c>
      <c r="CG28" s="15" t="e">
        <f>IF(INDEX(MouseList[],MATCH(CG$2,MouseList[Mouse '#],0),MATCH(MouseList[[#Headers],[Exclude?]],MouseList[#Headers],0))=TRUE,"",IF(INDEX(DataInput[],CG$2*3-1,MATCH(TEXT($B28,0),DataInput[#Headers],0))="","",INDEX(DataInput[],CG$4*3-1,MATCH(TEXT($B28,0),DataInput[#Headers],0))*(INDEX(DataInput[],CG$4*3,MATCH(TEXT($B28,0),DataInput[#Headers],0)))^2*PI()/6))</f>
        <v>#N/A</v>
      </c>
      <c r="CH28" s="15" t="e">
        <f>IF(INDEX(MouseList[],MATCH(CH$2,MouseList[Mouse '#],0),MATCH(MouseList[[#Headers],[Exclude?]],MouseList[#Headers],0))=TRUE,"",IF(INDEX(DataInput[],CH$2*3-1,MATCH(TEXT($B28,0),DataInput[#Headers],0))="","",INDEX(DataInput[],CH$4*3-1,MATCH(TEXT($B28,0),DataInput[#Headers],0))*(INDEX(DataInput[],CH$4*3,MATCH(TEXT($B28,0),DataInput[#Headers],0)))^2*PI()/6))</f>
        <v>#N/A</v>
      </c>
      <c r="CI28" s="15" t="e">
        <f>IF(INDEX(MouseList[],MATCH(CI$2,MouseList[Mouse '#],0),MATCH(MouseList[[#Headers],[Exclude?]],MouseList[#Headers],0))=TRUE,"",IF(INDEX(DataInput[],CI$2*3-1,MATCH(TEXT($B28,0),DataInput[#Headers],0))="","",INDEX(DataInput[],CI$4*3-1,MATCH(TEXT($B28,0),DataInput[#Headers],0))*(INDEX(DataInput[],CI$4*3,MATCH(TEXT($B28,0),DataInput[#Headers],0)))^2*PI()/6))</f>
        <v>#N/A</v>
      </c>
      <c r="CJ28" s="15" t="e">
        <f>IF(INDEX(MouseList[],MATCH(CJ$2,MouseList[Mouse '#],0),MATCH(MouseList[[#Headers],[Exclude?]],MouseList[#Headers],0))=TRUE,"",IF(INDEX(DataInput[],CJ$2*3-1,MATCH(TEXT($B28,0),DataInput[#Headers],0))="","",INDEX(DataInput[],CJ$4*3-1,MATCH(TEXT($B28,0),DataInput[#Headers],0))*(INDEX(DataInput[],CJ$4*3,MATCH(TEXT($B28,0),DataInput[#Headers],0)))^2*PI()/6))</f>
        <v>#N/A</v>
      </c>
      <c r="CK28" s="15" t="e">
        <f>IF(INDEX(MouseList[],MATCH(CK$2,MouseList[Mouse '#],0),MATCH(MouseList[[#Headers],[Exclude?]],MouseList[#Headers],0))=TRUE,"",IF(INDEX(DataInput[],CK$2*3-1,MATCH(TEXT($B28,0),DataInput[#Headers],0))="","",INDEX(DataInput[],CK$4*3-1,MATCH(TEXT($B28,0),DataInput[#Headers],0))*(INDEX(DataInput[],CK$4*3,MATCH(TEXT($B28,0),DataInput[#Headers],0)))^2*PI()/6))</f>
        <v>#N/A</v>
      </c>
      <c r="CL28" s="15" t="e">
        <f>IF(INDEX(MouseList[],MATCH(CL$2,MouseList[Mouse '#],0),MATCH(MouseList[[#Headers],[Exclude?]],MouseList[#Headers],0))=TRUE,"",IF(INDEX(DataInput[],CL$2*3-1,MATCH(TEXT($B28,0),DataInput[#Headers],0))="","",INDEX(DataInput[],CL$4*3-1,MATCH(TEXT($B28,0),DataInput[#Headers],0))*(INDEX(DataInput[],CL$4*3,MATCH(TEXT($B28,0),DataInput[#Headers],0)))^2*PI()/6))</f>
        <v>#N/A</v>
      </c>
      <c r="CM28" s="15" t="e">
        <f>IF(INDEX(MouseList[],MATCH(CM$2,MouseList[Mouse '#],0),MATCH(MouseList[[#Headers],[Exclude?]],MouseList[#Headers],0))=TRUE,"",IF(INDEX(DataInput[],CM$2*3-1,MATCH(TEXT($B28,0),DataInput[#Headers],0))="","",INDEX(DataInput[],CM$4*3-1,MATCH(TEXT($B28,0),DataInput[#Headers],0))*(INDEX(DataInput[],CM$4*3,MATCH(TEXT($B28,0),DataInput[#Headers],0)))^2*PI()/6))</f>
        <v>#N/A</v>
      </c>
      <c r="CN28" s="15" t="e">
        <f>IF(INDEX(MouseList[],MATCH(CN$2,MouseList[Mouse '#],0),MATCH(MouseList[[#Headers],[Exclude?]],MouseList[#Headers],0))=TRUE,"",IF(INDEX(DataInput[],CN$2*3-1,MATCH(TEXT($B28,0),DataInput[#Headers],0))="","",INDEX(DataInput[],CN$4*3-1,MATCH(TEXT($B28,0),DataInput[#Headers],0))*(INDEX(DataInput[],CN$4*3,MATCH(TEXT($B28,0),DataInput[#Headers],0)))^2*PI()/6))</f>
        <v>#N/A</v>
      </c>
      <c r="CO28" s="15" t="e">
        <f>IF(INDEX(MouseList[],MATCH(CO$2,MouseList[Mouse '#],0),MATCH(MouseList[[#Headers],[Exclude?]],MouseList[#Headers],0))=TRUE,"",IF(INDEX(DataInput[],CO$2*3-1,MATCH(TEXT($B28,0),DataInput[#Headers],0))="","",INDEX(DataInput[],CO$4*3-1,MATCH(TEXT($B28,0),DataInput[#Headers],0))*(INDEX(DataInput[],CO$4*3,MATCH(TEXT($B28,0),DataInput[#Headers],0)))^2*PI()/6))</f>
        <v>#N/A</v>
      </c>
      <c r="CP28" s="15" t="e">
        <f>IF(INDEX(MouseList[],MATCH(CP$2,MouseList[Mouse '#],0),MATCH(MouseList[[#Headers],[Exclude?]],MouseList[#Headers],0))=TRUE,"",IF(INDEX(DataInput[],CP$2*3-1,MATCH(TEXT($B28,0),DataInput[#Headers],0))="","",INDEX(DataInput[],CP$4*3-1,MATCH(TEXT($B28,0),DataInput[#Headers],0))*(INDEX(DataInput[],CP$4*3,MATCH(TEXT($B28,0),DataInput[#Headers],0)))^2*PI()/6))</f>
        <v>#N/A</v>
      </c>
      <c r="CQ28" s="15" t="e">
        <f>IF(INDEX(MouseList[],MATCH(CQ$2,MouseList[Mouse '#],0),MATCH(MouseList[[#Headers],[Exclude?]],MouseList[#Headers],0))=TRUE,"",IF(INDEX(DataInput[],CQ$2*3-1,MATCH(TEXT($B28,0),DataInput[#Headers],0))="","",INDEX(DataInput[],CQ$4*3-1,MATCH(TEXT($B28,0),DataInput[#Headers],0))*(INDEX(DataInput[],CQ$4*3,MATCH(TEXT($B28,0),DataInput[#Headers],0)))^2*PI()/6))</f>
        <v>#N/A</v>
      </c>
      <c r="CR28" s="15" t="e">
        <f>IF(INDEX(MouseList[],MATCH(CR$2,MouseList[Mouse '#],0),MATCH(MouseList[[#Headers],[Exclude?]],MouseList[#Headers],0))=TRUE,"",IF(INDEX(DataInput[],CR$2*3-1,MATCH(TEXT($B28,0),DataInput[#Headers],0))="","",INDEX(DataInput[],CR$4*3-1,MATCH(TEXT($B28,0),DataInput[#Headers],0))*(INDEX(DataInput[],CR$4*3,MATCH(TEXT($B28,0),DataInput[#Headers],0)))^2*PI()/6))</f>
        <v>#N/A</v>
      </c>
      <c r="CS28" s="15" t="e">
        <f>IF(INDEX(MouseList[],MATCH(CS$2,MouseList[Mouse '#],0),MATCH(MouseList[[#Headers],[Exclude?]],MouseList[#Headers],0))=TRUE,"",IF(INDEX(DataInput[],CS$2*3-1,MATCH(TEXT($B28,0),DataInput[#Headers],0))="","",INDEX(DataInput[],CS$4*3-1,MATCH(TEXT($B28,0),DataInput[#Headers],0))*(INDEX(DataInput[],CS$4*3,MATCH(TEXT($B28,0),DataInput[#Headers],0)))^2*PI()/6))</f>
        <v>#N/A</v>
      </c>
      <c r="CT28" s="15" t="e">
        <f>IF(INDEX(MouseList[],MATCH(CT$2,MouseList[Mouse '#],0),MATCH(MouseList[[#Headers],[Exclude?]],MouseList[#Headers],0))=TRUE,"",IF(INDEX(DataInput[],CT$2*3-1,MATCH(TEXT($B28,0),DataInput[#Headers],0))="","",INDEX(DataInput[],CT$4*3-1,MATCH(TEXT($B28,0),DataInput[#Headers],0))*(INDEX(DataInput[],CT$4*3,MATCH(TEXT($B28,0),DataInput[#Headers],0)))^2*PI()/6))</f>
        <v>#N/A</v>
      </c>
      <c r="CU28" s="15" t="e">
        <f>IF(INDEX(MouseList[],MATCH(CU$2,MouseList[Mouse '#],0),MATCH(MouseList[[#Headers],[Exclude?]],MouseList[#Headers],0))=TRUE,"",IF(INDEX(DataInput[],CU$2*3-1,MATCH(TEXT($B28,0),DataInput[#Headers],0))="","",INDEX(DataInput[],CU$4*3-1,MATCH(TEXT($B28,0),DataInput[#Headers],0))*(INDEX(DataInput[],CU$4*3,MATCH(TEXT($B28,0),DataInput[#Headers],0)))^2*PI()/6))</f>
        <v>#N/A</v>
      </c>
      <c r="CV28" s="15" t="e">
        <f>IF(INDEX(MouseList[],MATCH(CV$2,MouseList[Mouse '#],0),MATCH(MouseList[[#Headers],[Exclude?]],MouseList[#Headers],0))=TRUE,"",IF(INDEX(DataInput[],CV$2*3-1,MATCH(TEXT($B28,0),DataInput[#Headers],0))="","",INDEX(DataInput[],CV$4*3-1,MATCH(TEXT($B28,0),DataInput[#Headers],0))*(INDEX(DataInput[],CV$4*3,MATCH(TEXT($B28,0),DataInput[#Headers],0)))^2*PI()/6))</f>
        <v>#N/A</v>
      </c>
      <c r="CW28" s="15" t="e">
        <f>IF(INDEX(MouseList[],MATCH(CW$2,MouseList[Mouse '#],0),MATCH(MouseList[[#Headers],[Exclude?]],MouseList[#Headers],0))=TRUE,"",IF(INDEX(DataInput[],CW$2*3-1,MATCH(TEXT($B28,0),DataInput[#Headers],0))="","",INDEX(DataInput[],CW$4*3-1,MATCH(TEXT($B28,0),DataInput[#Headers],0))*(INDEX(DataInput[],CW$4*3,MATCH(TEXT($B28,0),DataInput[#Headers],0)))^2*PI()/6))</f>
        <v>#N/A</v>
      </c>
      <c r="CX28" s="15" t="e">
        <f>IF(INDEX(MouseList[],MATCH(CX$2,MouseList[Mouse '#],0),MATCH(MouseList[[#Headers],[Exclude?]],MouseList[#Headers],0))=TRUE,"",IF(INDEX(DataInput[],CX$2*3-1,MATCH(TEXT($B28,0),DataInput[#Headers],0))="","",INDEX(DataInput[],CX$4*3-1,MATCH(TEXT($B28,0),DataInput[#Headers],0))*(INDEX(DataInput[],CX$4*3,MATCH(TEXT($B28,0),DataInput[#Headers],0)))^2*PI()/6))</f>
        <v>#N/A</v>
      </c>
      <c r="CY28" s="15" t="e">
        <f>IF(INDEX(MouseList[],MATCH(CY$2,MouseList[Mouse '#],0),MATCH(MouseList[[#Headers],[Exclude?]],MouseList[#Headers],0))=TRUE,"",IF(INDEX(DataInput[],CY$2*3-1,MATCH(TEXT($B28,0),DataInput[#Headers],0))="","",INDEX(DataInput[],CY$4*3-1,MATCH(TEXT($B28,0),DataInput[#Headers],0))*(INDEX(DataInput[],CY$4*3,MATCH(TEXT($B28,0),DataInput[#Headers],0)))^2*PI()/6))</f>
        <v>#N/A</v>
      </c>
      <c r="CZ28" s="15" t="e">
        <f>IF(INDEX(MouseList[],MATCH(CZ$2,MouseList[Mouse '#],0),MATCH(MouseList[[#Headers],[Exclude?]],MouseList[#Headers],0))=TRUE,"",IF(INDEX(DataInput[],CZ$2*3-1,MATCH(TEXT($B28,0),DataInput[#Headers],0))="","",INDEX(DataInput[],CZ$4*3-1,MATCH(TEXT($B28,0),DataInput[#Headers],0))*(INDEX(DataInput[],CZ$4*3,MATCH(TEXT($B28,0),DataInput[#Headers],0)))^2*PI()/6))</f>
        <v>#N/A</v>
      </c>
      <c r="DA28" s="15" t="e">
        <f>IF(INDEX(MouseList[],MATCH(DA$2,MouseList[Mouse '#],0),MATCH(MouseList[[#Headers],[Exclude?]],MouseList[#Headers],0))=TRUE,"",IF(INDEX(DataInput[],DA$2*3-1,MATCH(TEXT($B28,0),DataInput[#Headers],0))="","",INDEX(DataInput[],DA$4*3-1,MATCH(TEXT($B28,0),DataInput[#Headers],0))*(INDEX(DataInput[],DA$4*3,MATCH(TEXT($B28,0),DataInput[#Headers],0)))^2*PI()/6))</f>
        <v>#N/A</v>
      </c>
      <c r="DB28" s="15" t="e">
        <f>IF(INDEX(MouseList[],MATCH(DB$2,MouseList[Mouse '#],0),MATCH(MouseList[[#Headers],[Exclude?]],MouseList[#Headers],0))=TRUE,"",IF(INDEX(DataInput[],DB$2*3-1,MATCH(TEXT($B28,0),DataInput[#Headers],0))="","",INDEX(DataInput[],DB$4*3-1,MATCH(TEXT($B28,0),DataInput[#Headers],0))*(INDEX(DataInput[],DB$4*3,MATCH(TEXT($B28,0),DataInput[#Headers],0)))^2*PI()/6))</f>
        <v>#N/A</v>
      </c>
      <c r="DC28" s="15" t="e">
        <f>IF(INDEX(MouseList[],MATCH(DC$2,MouseList[Mouse '#],0),MATCH(MouseList[[#Headers],[Exclude?]],MouseList[#Headers],0))=TRUE,"",IF(INDEX(DataInput[],DC$2*3-1,MATCH(TEXT($B28,0),DataInput[#Headers],0))="","",INDEX(DataInput[],DC$4*3-1,MATCH(TEXT($B28,0),DataInput[#Headers],0))*(INDEX(DataInput[],DC$4*3,MATCH(TEXT($B28,0),DataInput[#Headers],0)))^2*PI()/6))</f>
        <v>#N/A</v>
      </c>
      <c r="DD28" s="15" t="e">
        <f>IF(INDEX(MouseList[],MATCH(DD$2,MouseList[Mouse '#],0),MATCH(MouseList[[#Headers],[Exclude?]],MouseList[#Headers],0))=TRUE,"",IF(INDEX(DataInput[],DD$2*3-1,MATCH(TEXT($B28,0),DataInput[#Headers],0))="","",INDEX(DataInput[],DD$4*3-1,MATCH(TEXT($B28,0),DataInput[#Headers],0))*(INDEX(DataInput[],DD$4*3,MATCH(TEXT($B28,0),DataInput[#Headers],0)))^2*PI()/6))</f>
        <v>#N/A</v>
      </c>
      <c r="DE28" s="15" t="e">
        <f>IF(INDEX(MouseList[],MATCH(DE$2,MouseList[Mouse '#],0),MATCH(MouseList[[#Headers],[Exclude?]],MouseList[#Headers],0))=TRUE,"",IF(INDEX(DataInput[],DE$2*3-1,MATCH(TEXT($B28,0),DataInput[#Headers],0))="","",INDEX(DataInput[],DE$4*3-1,MATCH(TEXT($B28,0),DataInput[#Headers],0))*(INDEX(DataInput[],DE$4*3,MATCH(TEXT($B28,0),DataInput[#Headers],0)))^2*PI()/6))</f>
        <v>#N/A</v>
      </c>
      <c r="DF28" s="15" t="e">
        <f>IF(INDEX(MouseList[],MATCH(DF$2,MouseList[Mouse '#],0),MATCH(MouseList[[#Headers],[Exclude?]],MouseList[#Headers],0))=TRUE,"",IF(INDEX(DataInput[],DF$2*3-1,MATCH(TEXT($B28,0),DataInput[#Headers],0))="","",INDEX(DataInput[],DF$4*3-1,MATCH(TEXT($B28,0),DataInput[#Headers],0))*(INDEX(DataInput[],DF$4*3,MATCH(TEXT($B28,0),DataInput[#Headers],0)))^2*PI()/6))</f>
        <v>#N/A</v>
      </c>
      <c r="DG28" s="15" t="e">
        <f>IF(INDEX(MouseList[],MATCH(DG$2,MouseList[Mouse '#],0),MATCH(MouseList[[#Headers],[Exclude?]],MouseList[#Headers],0))=TRUE,"",IF(INDEX(DataInput[],DG$2*3-1,MATCH(TEXT($B28,0),DataInput[#Headers],0))="","",INDEX(DataInput[],DG$4*3-1,MATCH(TEXT($B28,0),DataInput[#Headers],0))*(INDEX(DataInput[],DG$4*3,MATCH(TEXT($B28,0),DataInput[#Headers],0)))^2*PI()/6))</f>
        <v>#N/A</v>
      </c>
      <c r="DH28" s="15" t="e">
        <f>IF(INDEX(MouseList[],MATCH(DH$2,MouseList[Mouse '#],0),MATCH(MouseList[[#Headers],[Exclude?]],MouseList[#Headers],0))=TRUE,"",IF(INDEX(DataInput[],DH$2*3-1,MATCH(TEXT($B28,0),DataInput[#Headers],0))="","",INDEX(DataInput[],DH$4*3-1,MATCH(TEXT($B28,0),DataInput[#Headers],0))*(INDEX(DataInput[],DH$4*3,MATCH(TEXT($B28,0),DataInput[#Headers],0)))^2*PI()/6))</f>
        <v>#N/A</v>
      </c>
      <c r="DI28" s="15" t="e">
        <f>IF(INDEX(MouseList[],MATCH(DI$2,MouseList[Mouse '#],0),MATCH(MouseList[[#Headers],[Exclude?]],MouseList[#Headers],0))=TRUE,"",IF(INDEX(DataInput[],DI$2*3-1,MATCH(TEXT($B28,0),DataInput[#Headers],0))="","",INDEX(DataInput[],DI$4*3-1,MATCH(TEXT($B28,0),DataInput[#Headers],0))*(INDEX(DataInput[],DI$4*3,MATCH(TEXT($B28,0),DataInput[#Headers],0)))^2*PI()/6))</f>
        <v>#N/A</v>
      </c>
      <c r="DJ28" s="15" t="e">
        <f>IF(INDEX(MouseList[],MATCH(DJ$2,MouseList[Mouse '#],0),MATCH(MouseList[[#Headers],[Exclude?]],MouseList[#Headers],0))=TRUE,"",IF(INDEX(DataInput[],DJ$2*3-1,MATCH(TEXT($B28,0),DataInput[#Headers],0))="","",INDEX(DataInput[],DJ$4*3-1,MATCH(TEXT($B28,0),DataInput[#Headers],0))*(INDEX(DataInput[],DJ$4*3,MATCH(TEXT($B28,0),DataInput[#Headers],0)))^2*PI()/6))</f>
        <v>#N/A</v>
      </c>
      <c r="DK28" s="15" t="e">
        <f>IF(INDEX(MouseList[],MATCH(DK$2,MouseList[Mouse '#],0),MATCH(MouseList[[#Headers],[Exclude?]],MouseList[#Headers],0))=TRUE,"",IF(INDEX(DataInput[],DK$2*3-1,MATCH(TEXT($B28,0),DataInput[#Headers],0))="","",INDEX(DataInput[],DK$4*3-1,MATCH(TEXT($B28,0),DataInput[#Headers],0))*(INDEX(DataInput[],DK$4*3,MATCH(TEXT($B28,0),DataInput[#Headers],0)))^2*PI()/6))</f>
        <v>#N/A</v>
      </c>
      <c r="DL28" s="15" t="e">
        <f>IF(INDEX(MouseList[],MATCH(DL$2,MouseList[Mouse '#],0),MATCH(MouseList[[#Headers],[Exclude?]],MouseList[#Headers],0))=TRUE,"",IF(INDEX(DataInput[],DL$2*3-1,MATCH(TEXT($B28,0),DataInput[#Headers],0))="","",INDEX(DataInput[],DL$4*3-1,MATCH(TEXT($B28,0),DataInput[#Headers],0))*(INDEX(DataInput[],DL$4*3,MATCH(TEXT($B28,0),DataInput[#Headers],0)))^2*PI()/6))</f>
        <v>#N/A</v>
      </c>
      <c r="DM28" s="15" t="e">
        <f>IF(INDEX(MouseList[],MATCH(DM$2,MouseList[Mouse '#],0),MATCH(MouseList[[#Headers],[Exclude?]],MouseList[#Headers],0))=TRUE,"",IF(INDEX(DataInput[],DM$2*3-1,MATCH(TEXT($B28,0),DataInput[#Headers],0))="","",INDEX(DataInput[],DM$4*3-1,MATCH(TEXT($B28,0),DataInput[#Headers],0))*(INDEX(DataInput[],DM$4*3,MATCH(TEXT($B28,0),DataInput[#Headers],0)))^2*PI()/6))</f>
        <v>#N/A</v>
      </c>
      <c r="DN28" s="15" t="e">
        <f>IF(INDEX(MouseList[],MATCH(DN$2,MouseList[Mouse '#],0),MATCH(MouseList[[#Headers],[Exclude?]],MouseList[#Headers],0))=TRUE,"",IF(INDEX(DataInput[],DN$2*3-1,MATCH(TEXT($B28,0),DataInput[#Headers],0))="","",INDEX(DataInput[],DN$4*3-1,MATCH(TEXT($B28,0),DataInput[#Headers],0))*(INDEX(DataInput[],DN$4*3,MATCH(TEXT($B28,0),DataInput[#Headers],0)))^2*PI()/6))</f>
        <v>#N/A</v>
      </c>
      <c r="DO28" s="15" t="e">
        <f>IF(INDEX(MouseList[],MATCH(DO$2,MouseList[Mouse '#],0),MATCH(MouseList[[#Headers],[Exclude?]],MouseList[#Headers],0))=TRUE,"",IF(INDEX(DataInput[],DO$2*3-1,MATCH(TEXT($B28,0),DataInput[#Headers],0))="","",INDEX(DataInput[],DO$4*3-1,MATCH(TEXT($B28,0),DataInput[#Headers],0))*(INDEX(DataInput[],DO$4*3,MATCH(TEXT($B28,0),DataInput[#Headers],0)))^2*PI()/6))</f>
        <v>#N/A</v>
      </c>
      <c r="DP28" s="15" t="e">
        <f>IF(INDEX(MouseList[],MATCH(DP$2,MouseList[Mouse '#],0),MATCH(MouseList[[#Headers],[Exclude?]],MouseList[#Headers],0))=TRUE,"",IF(INDEX(DataInput[],DP$2*3-1,MATCH(TEXT($B28,0),DataInput[#Headers],0))="","",INDEX(DataInput[],DP$4*3-1,MATCH(TEXT($B28,0),DataInput[#Headers],0))*(INDEX(DataInput[],DP$4*3,MATCH(TEXT($B28,0),DataInput[#Headers],0)))^2*PI()/6))</f>
        <v>#N/A</v>
      </c>
      <c r="DQ28" s="15" t="e">
        <f>IF(INDEX(MouseList[],MATCH(DQ$2,MouseList[Mouse '#],0),MATCH(MouseList[[#Headers],[Exclude?]],MouseList[#Headers],0))=TRUE,"",IF(INDEX(DataInput[],DQ$2*3-1,MATCH(TEXT($B28,0),DataInput[#Headers],0))="","",INDEX(DataInput[],DQ$4*3-1,MATCH(TEXT($B28,0),DataInput[#Headers],0))*(INDEX(DataInput[],DQ$4*3,MATCH(TEXT($B28,0),DataInput[#Headers],0)))^2*PI()/6))</f>
        <v>#N/A</v>
      </c>
      <c r="DR28" s="15" t="e">
        <f>IF(INDEX(MouseList[],MATCH(DR$2,MouseList[Mouse '#],0),MATCH(MouseList[[#Headers],[Exclude?]],MouseList[#Headers],0))=TRUE,"",IF(INDEX(DataInput[],DR$2*3-1,MATCH(TEXT($B28,0),DataInput[#Headers],0))="","",INDEX(DataInput[],DR$4*3-1,MATCH(TEXT($B28,0),DataInput[#Headers],0))*(INDEX(DataInput[],DR$4*3,MATCH(TEXT($B28,0),DataInput[#Headers],0)))^2*PI()/6))</f>
        <v>#N/A</v>
      </c>
      <c r="DS28" s="15" t="e">
        <f>IF(INDEX(MouseList[],MATCH(DS$2,MouseList[Mouse '#],0),MATCH(MouseList[[#Headers],[Exclude?]],MouseList[#Headers],0))=TRUE,"",IF(INDEX(DataInput[],DS$2*3-1,MATCH(TEXT($B28,0),DataInput[#Headers],0))="","",INDEX(DataInput[],DS$4*3-1,MATCH(TEXT($B28,0),DataInput[#Headers],0))*(INDEX(DataInput[],DS$4*3,MATCH(TEXT($B28,0),DataInput[#Headers],0)))^2*PI()/6))</f>
        <v>#N/A</v>
      </c>
      <c r="DU28" s="14">
        <v>24</v>
      </c>
      <c r="DV28" s="14" t="str">
        <f>IFERROR(INDEX(MouseList[],MATCH(TV_after_Tx[[#This Row],[Sort '#]],MouseList[Sort '#],0),MATCH(TV_after_Tx[[#Headers],[Group]],MouseList[#Headers],0)),"")</f>
        <v/>
      </c>
      <c r="DW28" s="14" t="str">
        <f>IFERROR(INDEX(MouseList[],MATCH(TV_after_Tx[[#This Row],[Sort '#]],MouseList[Sort '#],0),MATCH(MouseList[[#Headers],[Mouse '#]],MouseList[#Headers],0)),"")</f>
        <v/>
      </c>
      <c r="DX28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28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28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28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28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28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28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28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28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28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28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28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28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28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28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28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28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28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28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28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28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28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28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28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28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28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28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28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28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28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28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28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28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28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28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28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28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28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28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28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28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28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28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28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28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28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29" spans="1:173">
      <c r="B29" s="14">
        <v>24</v>
      </c>
      <c r="C29" s="14">
        <f>INDEX('Data Input'!$J$1:$BF$3,2,MATCH(TEXT(TV[[#This Row],[Day '#]],0),DataInput[[#Headers],[Date of death]:[Necropsy]],0))</f>
        <v>77</v>
      </c>
      <c r="D29" s="15" t="str">
        <f>IF(INDEX(MouseList[],MATCH(D$2,MouseList[Mouse '#],0),MATCH(MouseList[[#Headers],[Exclude?]],MouseList[#Headers],0))=TRUE,"",IF(INDEX(DataInput[],D$2*3-1,MATCH(TEXT($B29,0),DataInput[#Headers],0))="","",INDEX(DataInput[],D$4*3-1,MATCH(TEXT($B29,0),DataInput[#Headers],0))*(INDEX(DataInput[],D$4*3,MATCH(TEXT($B29,0),DataInput[#Headers],0)))^2*PI()/6))</f>
        <v/>
      </c>
      <c r="E29" s="15" t="str">
        <f>IF(INDEX(MouseList[],MATCH(E$2,MouseList[Mouse '#],0),MATCH(MouseList[[#Headers],[Exclude?]],MouseList[#Headers],0))=TRUE,"",IF(INDEX(DataInput[],E$2*3-1,MATCH(TEXT($B29,0),DataInput[#Headers],0))="","",INDEX(DataInput[],E$4*3-1,MATCH(TEXT($B29,0),DataInput[#Headers],0))*(INDEX(DataInput[],E$4*3,MATCH(TEXT($B29,0),DataInput[#Headers],0)))^2*PI()/6))</f>
        <v/>
      </c>
      <c r="F29" s="15" t="str">
        <f>IF(INDEX(MouseList[],MATCH(F$2,MouseList[Mouse '#],0),MATCH(MouseList[[#Headers],[Exclude?]],MouseList[#Headers],0))=TRUE,"",IF(INDEX(DataInput[],F$2*3-1,MATCH(TEXT($B29,0),DataInput[#Headers],0))="","",INDEX(DataInput[],F$4*3-1,MATCH(TEXT($B29,0),DataInput[#Headers],0))*(INDEX(DataInput[],F$4*3,MATCH(TEXT($B29,0),DataInput[#Headers],0)))^2*PI()/6))</f>
        <v/>
      </c>
      <c r="G29" s="15" t="str">
        <f>IF(INDEX(MouseList[],MATCH(G$2,MouseList[Mouse '#],0),MATCH(MouseList[[#Headers],[Exclude?]],MouseList[#Headers],0))=TRUE,"",IF(INDEX(DataInput[],G$2*3-1,MATCH(TEXT($B29,0),DataInput[#Headers],0))="","",INDEX(DataInput[],G$4*3-1,MATCH(TEXT($B29,0),DataInput[#Headers],0))*(INDEX(DataInput[],G$4*3,MATCH(TEXT($B29,0),DataInput[#Headers],0)))^2*PI()/6))</f>
        <v/>
      </c>
      <c r="H29" s="15" t="str">
        <f>IF(INDEX(MouseList[],MATCH(H$2,MouseList[Mouse '#],0),MATCH(MouseList[[#Headers],[Exclude?]],MouseList[#Headers],0))=TRUE,"",IF(INDEX(DataInput[],H$2*3-1,MATCH(TEXT($B29,0),DataInput[#Headers],0))="","",INDEX(DataInput[],H$4*3-1,MATCH(TEXT($B29,0),DataInput[#Headers],0))*(INDEX(DataInput[],H$4*3,MATCH(TEXT($B29,0),DataInput[#Headers],0)))^2*PI()/6))</f>
        <v/>
      </c>
      <c r="I29" s="15" t="str">
        <f>IF(INDEX(MouseList[],MATCH(I$2,MouseList[Mouse '#],0),MATCH(MouseList[[#Headers],[Exclude?]],MouseList[#Headers],0))=TRUE,"",IF(INDEX(DataInput[],I$2*3-1,MATCH(TEXT($B29,0),DataInput[#Headers],0))="","",INDEX(DataInput[],I$4*3-1,MATCH(TEXT($B29,0),DataInput[#Headers],0))*(INDEX(DataInput[],I$4*3,MATCH(TEXT($B29,0),DataInput[#Headers],0)))^2*PI()/6))</f>
        <v/>
      </c>
      <c r="J29" s="15" t="str">
        <f>IF(INDEX(MouseList[],MATCH(J$2,MouseList[Mouse '#],0),MATCH(MouseList[[#Headers],[Exclude?]],MouseList[#Headers],0))=TRUE,"",IF(INDEX(DataInput[],J$2*3-1,MATCH(TEXT($B29,0),DataInput[#Headers],0))="","",INDEX(DataInput[],J$4*3-1,MATCH(TEXT($B29,0),DataInput[#Headers],0))*(INDEX(DataInput[],J$4*3,MATCH(TEXT($B29,0),DataInput[#Headers],0)))^2*PI()/6))</f>
        <v/>
      </c>
      <c r="K29" s="15" t="str">
        <f>IF(INDEX(MouseList[],MATCH(K$2,MouseList[Mouse '#],0),MATCH(MouseList[[#Headers],[Exclude?]],MouseList[#Headers],0))=TRUE,"",IF(INDEX(DataInput[],K$2*3-1,MATCH(TEXT($B29,0),DataInput[#Headers],0))="","",INDEX(DataInput[],K$4*3-1,MATCH(TEXT($B29,0),DataInput[#Headers],0))*(INDEX(DataInput[],K$4*3,MATCH(TEXT($B29,0),DataInput[#Headers],0)))^2*PI()/6))</f>
        <v/>
      </c>
      <c r="L29" s="15" t="str">
        <f>IF(INDEX(MouseList[],MATCH(L$2,MouseList[Mouse '#],0),MATCH(MouseList[[#Headers],[Exclude?]],MouseList[#Headers],0))=TRUE,"",IF(INDEX(DataInput[],L$2*3-1,MATCH(TEXT($B29,0),DataInput[#Headers],0))="","",INDEX(DataInput[],L$4*3-1,MATCH(TEXT($B29,0),DataInput[#Headers],0))*(INDEX(DataInput[],L$4*3,MATCH(TEXT($B29,0),DataInput[#Headers],0)))^2*PI()/6))</f>
        <v/>
      </c>
      <c r="M29" s="15" t="str">
        <f>IF(INDEX(MouseList[],MATCH(M$2,MouseList[Mouse '#],0),MATCH(MouseList[[#Headers],[Exclude?]],MouseList[#Headers],0))=TRUE,"",IF(INDEX(DataInput[],M$2*3-1,MATCH(TEXT($B29,0),DataInput[#Headers],0))="","",INDEX(DataInput[],M$4*3-1,MATCH(TEXT($B29,0),DataInput[#Headers],0))*(INDEX(DataInput[],M$4*3,MATCH(TEXT($B29,0),DataInput[#Headers],0)))^2*PI()/6))</f>
        <v/>
      </c>
      <c r="N29" s="15" t="str">
        <f>IF(INDEX(MouseList[],MATCH(N$2,MouseList[Mouse '#],0),MATCH(MouseList[[#Headers],[Exclude?]],MouseList[#Headers],0))=TRUE,"",IF(INDEX(DataInput[],N$2*3-1,MATCH(TEXT($B29,0),DataInput[#Headers],0))="","",INDEX(DataInput[],N$4*3-1,MATCH(TEXT($B29,0),DataInput[#Headers],0))*(INDEX(DataInput[],N$4*3,MATCH(TEXT($B29,0),DataInput[#Headers],0)))^2*PI()/6))</f>
        <v/>
      </c>
      <c r="O29" s="15" t="str">
        <f>IF(INDEX(MouseList[],MATCH(O$2,MouseList[Mouse '#],0),MATCH(MouseList[[#Headers],[Exclude?]],MouseList[#Headers],0))=TRUE,"",IF(INDEX(DataInput[],O$2*3-1,MATCH(TEXT($B29,0),DataInput[#Headers],0))="","",INDEX(DataInput[],O$4*3-1,MATCH(TEXT($B29,0),DataInput[#Headers],0))*(INDEX(DataInput[],O$4*3,MATCH(TEXT($B29,0),DataInput[#Headers],0)))^2*PI()/6))</f>
        <v/>
      </c>
      <c r="P29" s="15" t="str">
        <f>IF(INDEX(MouseList[],MATCH(P$2,MouseList[Mouse '#],0),MATCH(MouseList[[#Headers],[Exclude?]],MouseList[#Headers],0))=TRUE,"",IF(INDEX(DataInput[],P$2*3-1,MATCH(TEXT($B29,0),DataInput[#Headers],0))="","",INDEX(DataInput[],P$4*3-1,MATCH(TEXT($B29,0),DataInput[#Headers],0))*(INDEX(DataInput[],P$4*3,MATCH(TEXT($B29,0),DataInput[#Headers],0)))^2*PI()/6))</f>
        <v/>
      </c>
      <c r="Q29" s="15" t="str">
        <f>IF(INDEX(MouseList[],MATCH(Q$2,MouseList[Mouse '#],0),MATCH(MouseList[[#Headers],[Exclude?]],MouseList[#Headers],0))=TRUE,"",IF(INDEX(DataInput[],Q$2*3-1,MATCH(TEXT($B29,0),DataInput[#Headers],0))="","",INDEX(DataInput[],Q$4*3-1,MATCH(TEXT($B29,0),DataInput[#Headers],0))*(INDEX(DataInput[],Q$4*3,MATCH(TEXT($B29,0),DataInput[#Headers],0)))^2*PI()/6))</f>
        <v/>
      </c>
      <c r="R29" s="15" t="str">
        <f>IF(INDEX(MouseList[],MATCH(R$2,MouseList[Mouse '#],0),MATCH(MouseList[[#Headers],[Exclude?]],MouseList[#Headers],0))=TRUE,"",IF(INDEX(DataInput[],R$2*3-1,MATCH(TEXT($B29,0),DataInput[#Headers],0))="","",INDEX(DataInput[],R$4*3-1,MATCH(TEXT($B29,0),DataInput[#Headers],0))*(INDEX(DataInput[],R$4*3,MATCH(TEXT($B29,0),DataInput[#Headers],0)))^2*PI()/6))</f>
        <v/>
      </c>
      <c r="S29" s="15" t="str">
        <f>IF(INDEX(MouseList[],MATCH(S$2,MouseList[Mouse '#],0),MATCH(MouseList[[#Headers],[Exclude?]],MouseList[#Headers],0))=TRUE,"",IF(INDEX(DataInput[],S$2*3-1,MATCH(TEXT($B29,0),DataInput[#Headers],0))="","",INDEX(DataInput[],S$4*3-1,MATCH(TEXT($B29,0),DataInput[#Headers],0))*(INDEX(DataInput[],S$4*3,MATCH(TEXT($B29,0),DataInput[#Headers],0)))^2*PI()/6))</f>
        <v/>
      </c>
      <c r="T29" s="15" t="str">
        <f>IF(INDEX(MouseList[],MATCH(T$2,MouseList[Mouse '#],0),MATCH(MouseList[[#Headers],[Exclude?]],MouseList[#Headers],0))=TRUE,"",IF(INDEX(DataInput[],T$2*3-1,MATCH(TEXT($B29,0),DataInput[#Headers],0))="","",INDEX(DataInput[],T$4*3-1,MATCH(TEXT($B29,0),DataInput[#Headers],0))*(INDEX(DataInput[],T$4*3,MATCH(TEXT($B29,0),DataInput[#Headers],0)))^2*PI()/6))</f>
        <v/>
      </c>
      <c r="U29" s="15" t="str">
        <f>IF(INDEX(MouseList[],MATCH(U$2,MouseList[Mouse '#],0),MATCH(MouseList[[#Headers],[Exclude?]],MouseList[#Headers],0))=TRUE,"",IF(INDEX(DataInput[],U$2*3-1,MATCH(TEXT($B29,0),DataInput[#Headers],0))="","",INDEX(DataInput[],U$4*3-1,MATCH(TEXT($B29,0),DataInput[#Headers],0))*(INDEX(DataInput[],U$4*3,MATCH(TEXT($B29,0),DataInput[#Headers],0)))^2*PI()/6))</f>
        <v/>
      </c>
      <c r="V29" s="15" t="str">
        <f>IF(INDEX(MouseList[],MATCH(V$2,MouseList[Mouse '#],0),MATCH(MouseList[[#Headers],[Exclude?]],MouseList[#Headers],0))=TRUE,"",IF(INDEX(DataInput[],V$2*3-1,MATCH(TEXT($B29,0),DataInput[#Headers],0))="","",INDEX(DataInput[],V$4*3-1,MATCH(TEXT($B29,0),DataInput[#Headers],0))*(INDEX(DataInput[],V$4*3,MATCH(TEXT($B29,0),DataInput[#Headers],0)))^2*PI()/6))</f>
        <v/>
      </c>
      <c r="W29" s="15" t="str">
        <f>IF(INDEX(MouseList[],MATCH(W$2,MouseList[Mouse '#],0),MATCH(MouseList[[#Headers],[Exclude?]],MouseList[#Headers],0))=TRUE,"",IF(INDEX(DataInput[],W$2*3-1,MATCH(TEXT($B29,0),DataInput[#Headers],0))="","",INDEX(DataInput[],W$4*3-1,MATCH(TEXT($B29,0),DataInput[#Headers],0))*(INDEX(DataInput[],W$4*3,MATCH(TEXT($B29,0),DataInput[#Headers],0)))^2*PI()/6))</f>
        <v/>
      </c>
      <c r="X29" s="15" t="str">
        <f>IF(INDEX(MouseList[],MATCH(X$2,MouseList[Mouse '#],0),MATCH(MouseList[[#Headers],[Exclude?]],MouseList[#Headers],0))=TRUE,"",IF(INDEX(DataInput[],X$2*3-1,MATCH(TEXT($B29,0),DataInput[#Headers],0))="","",INDEX(DataInput[],X$4*3-1,MATCH(TEXT($B29,0),DataInput[#Headers],0))*(INDEX(DataInput[],X$4*3,MATCH(TEXT($B29,0),DataInput[#Headers],0)))^2*PI()/6))</f>
        <v/>
      </c>
      <c r="Y29" s="15" t="str">
        <f>IF(INDEX(MouseList[],MATCH(Y$2,MouseList[Mouse '#],0),MATCH(MouseList[[#Headers],[Exclude?]],MouseList[#Headers],0))=TRUE,"",IF(INDEX(DataInput[],Y$2*3-1,MATCH(TEXT($B29,0),DataInput[#Headers],0))="","",INDEX(DataInput[],Y$4*3-1,MATCH(TEXT($B29,0),DataInput[#Headers],0))*(INDEX(DataInput[],Y$4*3,MATCH(TEXT($B29,0),DataInput[#Headers],0)))^2*PI()/6))</f>
        <v/>
      </c>
      <c r="Z29" s="15" t="str">
        <f>IF(INDEX(MouseList[],MATCH(Z$2,MouseList[Mouse '#],0),MATCH(MouseList[[#Headers],[Exclude?]],MouseList[#Headers],0))=TRUE,"",IF(INDEX(DataInput[],Z$2*3-1,MATCH(TEXT($B29,0),DataInput[#Headers],0))="","",INDEX(DataInput[],Z$4*3-1,MATCH(TEXT($B29,0),DataInput[#Headers],0))*(INDEX(DataInput[],Z$4*3,MATCH(TEXT($B29,0),DataInput[#Headers],0)))^2*PI()/6))</f>
        <v/>
      </c>
      <c r="AA29" s="15" t="str">
        <f>IF(INDEX(MouseList[],MATCH(AA$2,MouseList[Mouse '#],0),MATCH(MouseList[[#Headers],[Exclude?]],MouseList[#Headers],0))=TRUE,"",IF(INDEX(DataInput[],AA$2*3-1,MATCH(TEXT($B29,0),DataInput[#Headers],0))="","",INDEX(DataInput[],AA$4*3-1,MATCH(TEXT($B29,0),DataInput[#Headers],0))*(INDEX(DataInput[],AA$4*3,MATCH(TEXT($B29,0),DataInput[#Headers],0)))^2*PI()/6))</f>
        <v/>
      </c>
      <c r="AB29" s="15" t="str">
        <f>IF(INDEX(MouseList[],MATCH(AB$2,MouseList[Mouse '#],0),MATCH(MouseList[[#Headers],[Exclude?]],MouseList[#Headers],0))=TRUE,"",IF(INDEX(DataInput[],AB$2*3-1,MATCH(TEXT($B29,0),DataInput[#Headers],0))="","",INDEX(DataInput[],AB$4*3-1,MATCH(TEXT($B29,0),DataInput[#Headers],0))*(INDEX(DataInput[],AB$4*3,MATCH(TEXT($B29,0),DataInput[#Headers],0)))^2*PI()/6))</f>
        <v/>
      </c>
      <c r="AC29" s="15" t="str">
        <f>IF(INDEX(MouseList[],MATCH(AC$2,MouseList[Mouse '#],0),MATCH(MouseList[[#Headers],[Exclude?]],MouseList[#Headers],0))=TRUE,"",IF(INDEX(DataInput[],AC$2*3-1,MATCH(TEXT($B29,0),DataInput[#Headers],0))="","",INDEX(DataInput[],AC$4*3-1,MATCH(TEXT($B29,0),DataInput[#Headers],0))*(INDEX(DataInput[],AC$4*3,MATCH(TEXT($B29,0),DataInput[#Headers],0)))^2*PI()/6))</f>
        <v/>
      </c>
      <c r="AD29" s="15" t="str">
        <f>IF(INDEX(MouseList[],MATCH(AD$2,MouseList[Mouse '#],0),MATCH(MouseList[[#Headers],[Exclude?]],MouseList[#Headers],0))=TRUE,"",IF(INDEX(DataInput[],AD$2*3-1,MATCH(TEXT($B29,0),DataInput[#Headers],0))="","",INDEX(DataInput[],AD$4*3-1,MATCH(TEXT($B29,0),DataInput[#Headers],0))*(INDEX(DataInput[],AD$4*3,MATCH(TEXT($B29,0),DataInput[#Headers],0)))^2*PI()/6))</f>
        <v/>
      </c>
      <c r="AE29" s="15" t="str">
        <f>IF(INDEX(MouseList[],MATCH(AE$2,MouseList[Mouse '#],0),MATCH(MouseList[[#Headers],[Exclude?]],MouseList[#Headers],0))=TRUE,"",IF(INDEX(DataInput[],AE$2*3-1,MATCH(TEXT($B29,0),DataInput[#Headers],0))="","",INDEX(DataInput[],AE$4*3-1,MATCH(TEXT($B29,0),DataInput[#Headers],0))*(INDEX(DataInput[],AE$4*3,MATCH(TEXT($B29,0),DataInput[#Headers],0)))^2*PI()/6))</f>
        <v/>
      </c>
      <c r="AF29" s="15" t="str">
        <f>IF(INDEX(MouseList[],MATCH(AF$2,MouseList[Mouse '#],0),MATCH(MouseList[[#Headers],[Exclude?]],MouseList[#Headers],0))=TRUE,"",IF(INDEX(DataInput[],AF$2*3-1,MATCH(TEXT($B29,0),DataInput[#Headers],0))="","",INDEX(DataInput[],AF$4*3-1,MATCH(TEXT($B29,0),DataInput[#Headers],0))*(INDEX(DataInput[],AF$4*3,MATCH(TEXT($B29,0),DataInput[#Headers],0)))^2*PI()/6))</f>
        <v/>
      </c>
      <c r="AG29" s="15" t="str">
        <f>IF(INDEX(MouseList[],MATCH(AG$2,MouseList[Mouse '#],0),MATCH(MouseList[[#Headers],[Exclude?]],MouseList[#Headers],0))=TRUE,"",IF(INDEX(DataInput[],AG$2*3-1,MATCH(TEXT($B29,0),DataInput[#Headers],0))="","",INDEX(DataInput[],AG$4*3-1,MATCH(TEXT($B29,0),DataInput[#Headers],0))*(INDEX(DataInput[],AG$4*3,MATCH(TEXT($B29,0),DataInput[#Headers],0)))^2*PI()/6))</f>
        <v/>
      </c>
      <c r="AH29" s="15" t="str">
        <f>IF(INDEX(MouseList[],MATCH(AH$2,MouseList[Mouse '#],0),MATCH(MouseList[[#Headers],[Exclude?]],MouseList[#Headers],0))=TRUE,"",IF(INDEX(DataInput[],AH$2*3-1,MATCH(TEXT($B29,0),DataInput[#Headers],0))="","",INDEX(DataInput[],AH$4*3-1,MATCH(TEXT($B29,0),DataInput[#Headers],0))*(INDEX(DataInput[],AH$4*3,MATCH(TEXT($B29,0),DataInput[#Headers],0)))^2*PI()/6))</f>
        <v/>
      </c>
      <c r="AI29" s="15" t="str">
        <f>IF(INDEX(MouseList[],MATCH(AI$2,MouseList[Mouse '#],0),MATCH(MouseList[[#Headers],[Exclude?]],MouseList[#Headers],0))=TRUE,"",IF(INDEX(DataInput[],AI$2*3-1,MATCH(TEXT($B29,0),DataInput[#Headers],0))="","",INDEX(DataInput[],AI$4*3-1,MATCH(TEXT($B29,0),DataInput[#Headers],0))*(INDEX(DataInput[],AI$4*3,MATCH(TEXT($B29,0),DataInput[#Headers],0)))^2*PI()/6))</f>
        <v/>
      </c>
      <c r="AJ29" s="15" t="str">
        <f>IF(INDEX(MouseList[],MATCH(AJ$2,MouseList[Mouse '#],0),MATCH(MouseList[[#Headers],[Exclude?]],MouseList[#Headers],0))=TRUE,"",IF(INDEX(DataInput[],AJ$2*3-1,MATCH(TEXT($B29,0),DataInput[#Headers],0))="","",INDEX(DataInput[],AJ$4*3-1,MATCH(TEXT($B29,0),DataInput[#Headers],0))*(INDEX(DataInput[],AJ$4*3,MATCH(TEXT($B29,0),DataInput[#Headers],0)))^2*PI()/6))</f>
        <v/>
      </c>
      <c r="AK29" s="15" t="str">
        <f>IF(INDEX(MouseList[],MATCH(AK$2,MouseList[Mouse '#],0),MATCH(MouseList[[#Headers],[Exclude?]],MouseList[#Headers],0))=TRUE,"",IF(INDEX(DataInput[],AK$2*3-1,MATCH(TEXT($B29,0),DataInput[#Headers],0))="","",INDEX(DataInput[],AK$4*3-1,MATCH(TEXT($B29,0),DataInput[#Headers],0))*(INDEX(DataInput[],AK$4*3,MATCH(TEXT($B29,0),DataInput[#Headers],0)))^2*PI()/6))</f>
        <v/>
      </c>
      <c r="AL29" s="15" t="str">
        <f>IF(INDEX(MouseList[],MATCH(AL$2,MouseList[Mouse '#],0),MATCH(MouseList[[#Headers],[Exclude?]],MouseList[#Headers],0))=TRUE,"",IF(INDEX(DataInput[],AL$2*3-1,MATCH(TEXT($B29,0),DataInput[#Headers],0))="","",INDEX(DataInput[],AL$4*3-1,MATCH(TEXT($B29,0),DataInput[#Headers],0))*(INDEX(DataInput[],AL$4*3,MATCH(TEXT($B29,0),DataInput[#Headers],0)))^2*PI()/6))</f>
        <v/>
      </c>
      <c r="AM29" s="15" t="str">
        <f>IF(INDEX(MouseList[],MATCH(AM$2,MouseList[Mouse '#],0),MATCH(MouseList[[#Headers],[Exclude?]],MouseList[#Headers],0))=TRUE,"",IF(INDEX(DataInput[],AM$2*3-1,MATCH(TEXT($B29,0),DataInput[#Headers],0))="","",INDEX(DataInput[],AM$4*3-1,MATCH(TEXT($B29,0),DataInput[#Headers],0))*(INDEX(DataInput[],AM$4*3,MATCH(TEXT($B29,0),DataInput[#Headers],0)))^2*PI()/6))</f>
        <v/>
      </c>
      <c r="AN29" s="15" t="str">
        <f>IF(INDEX(MouseList[],MATCH(AN$2,MouseList[Mouse '#],0),MATCH(MouseList[[#Headers],[Exclude?]],MouseList[#Headers],0))=TRUE,"",IF(INDEX(DataInput[],AN$2*3-1,MATCH(TEXT($B29,0),DataInput[#Headers],0))="","",INDEX(DataInput[],AN$4*3-1,MATCH(TEXT($B29,0),DataInput[#Headers],0))*(INDEX(DataInput[],AN$4*3,MATCH(TEXT($B29,0),DataInput[#Headers],0)))^2*PI()/6))</f>
        <v/>
      </c>
      <c r="AO29" s="15" t="str">
        <f>IF(INDEX(MouseList[],MATCH(AO$2,MouseList[Mouse '#],0),MATCH(MouseList[[#Headers],[Exclude?]],MouseList[#Headers],0))=TRUE,"",IF(INDEX(DataInput[],AO$2*3-1,MATCH(TEXT($B29,0),DataInput[#Headers],0))="","",INDEX(DataInput[],AO$4*3-1,MATCH(TEXT($B29,0),DataInput[#Headers],0))*(INDEX(DataInput[],AO$4*3,MATCH(TEXT($B29,0),DataInput[#Headers],0)))^2*PI()/6))</f>
        <v/>
      </c>
      <c r="AP29" s="15" t="str">
        <f>IF(INDEX(MouseList[],MATCH(AP$2,MouseList[Mouse '#],0),MATCH(MouseList[[#Headers],[Exclude?]],MouseList[#Headers],0))=TRUE,"",IF(INDEX(DataInput[],AP$2*3-1,MATCH(TEXT($B29,0),DataInput[#Headers],0))="","",INDEX(DataInput[],AP$4*3-1,MATCH(TEXT($B29,0),DataInput[#Headers],0))*(INDEX(DataInput[],AP$4*3,MATCH(TEXT($B29,0),DataInput[#Headers],0)))^2*PI()/6))</f>
        <v/>
      </c>
      <c r="AQ29" s="15" t="str">
        <f>IF(INDEX(MouseList[],MATCH(AQ$2,MouseList[Mouse '#],0),MATCH(MouseList[[#Headers],[Exclude?]],MouseList[#Headers],0))=TRUE,"",IF(INDEX(DataInput[],AQ$2*3-1,MATCH(TEXT($B29,0),DataInput[#Headers],0))="","",INDEX(DataInput[],AQ$4*3-1,MATCH(TEXT($B29,0),DataInput[#Headers],0))*(INDEX(DataInput[],AQ$4*3,MATCH(TEXT($B29,0),DataInput[#Headers],0)))^2*PI()/6))</f>
        <v/>
      </c>
      <c r="AR29" s="15" t="str">
        <f>IF(INDEX(MouseList[],MATCH(AR$2,MouseList[Mouse '#],0),MATCH(MouseList[[#Headers],[Exclude?]],MouseList[#Headers],0))=TRUE,"",IF(INDEX(DataInput[],AR$2*3-1,MATCH(TEXT($B29,0),DataInput[#Headers],0))="","",INDEX(DataInput[],AR$4*3-1,MATCH(TEXT($B29,0),DataInput[#Headers],0))*(INDEX(DataInput[],AR$4*3,MATCH(TEXT($B29,0),DataInput[#Headers],0)))^2*PI()/6))</f>
        <v/>
      </c>
      <c r="AS29" s="15" t="str">
        <f>IF(INDEX(MouseList[],MATCH(AS$2,MouseList[Mouse '#],0),MATCH(MouseList[[#Headers],[Exclude?]],MouseList[#Headers],0))=TRUE,"",IF(INDEX(DataInput[],AS$2*3-1,MATCH(TEXT($B29,0),DataInput[#Headers],0))="","",INDEX(DataInput[],AS$4*3-1,MATCH(TEXT($B29,0),DataInput[#Headers],0))*(INDEX(DataInput[],AS$4*3,MATCH(TEXT($B29,0),DataInput[#Headers],0)))^2*PI()/6))</f>
        <v/>
      </c>
      <c r="AT29" s="15" t="str">
        <f>IF(INDEX(MouseList[],MATCH(AT$2,MouseList[Mouse '#],0),MATCH(MouseList[[#Headers],[Exclude?]],MouseList[#Headers],0))=TRUE,"",IF(INDEX(DataInput[],AT$2*3-1,MATCH(TEXT($B29,0),DataInput[#Headers],0))="","",INDEX(DataInput[],AT$4*3-1,MATCH(TEXT($B29,0),DataInput[#Headers],0))*(INDEX(DataInput[],AT$4*3,MATCH(TEXT($B29,0),DataInput[#Headers],0)))^2*PI()/6))</f>
        <v/>
      </c>
      <c r="AU29" s="15" t="str">
        <f>IF(INDEX(MouseList[],MATCH(AU$2,MouseList[Mouse '#],0),MATCH(MouseList[[#Headers],[Exclude?]],MouseList[#Headers],0))=TRUE,"",IF(INDEX(DataInput[],AU$2*3-1,MATCH(TEXT($B29,0),DataInput[#Headers],0))="","",INDEX(DataInput[],AU$4*3-1,MATCH(TEXT($B29,0),DataInput[#Headers],0))*(INDEX(DataInput[],AU$4*3,MATCH(TEXT($B29,0),DataInput[#Headers],0)))^2*PI()/6))</f>
        <v/>
      </c>
      <c r="AV29" s="15" t="str">
        <f>IF(INDEX(MouseList[],MATCH(AV$2,MouseList[Mouse '#],0),MATCH(MouseList[[#Headers],[Exclude?]],MouseList[#Headers],0))=TRUE,"",IF(INDEX(DataInput[],AV$2*3-1,MATCH(TEXT($B29,0),DataInput[#Headers],0))="","",INDEX(DataInput[],AV$4*3-1,MATCH(TEXT($B29,0),DataInput[#Headers],0))*(INDEX(DataInput[],AV$4*3,MATCH(TEXT($B29,0),DataInput[#Headers],0)))^2*PI()/6))</f>
        <v/>
      </c>
      <c r="AW29" s="15" t="str">
        <f>IF(INDEX(MouseList[],MATCH(AW$2,MouseList[Mouse '#],0),MATCH(MouseList[[#Headers],[Exclude?]],MouseList[#Headers],0))=TRUE,"",IF(INDEX(DataInput[],AW$2*3-1,MATCH(TEXT($B29,0),DataInput[#Headers],0))="","",INDEX(DataInput[],AW$4*3-1,MATCH(TEXT($B29,0),DataInput[#Headers],0))*(INDEX(DataInput[],AW$4*3,MATCH(TEXT($B29,0),DataInput[#Headers],0)))^2*PI()/6))</f>
        <v/>
      </c>
      <c r="AX29" s="15" t="str">
        <f>IF(INDEX(MouseList[],MATCH(AX$2,MouseList[Mouse '#],0),MATCH(MouseList[[#Headers],[Exclude?]],MouseList[#Headers],0))=TRUE,"",IF(INDEX(DataInput[],AX$2*3-1,MATCH(TEXT($B29,0),DataInput[#Headers],0))="","",INDEX(DataInput[],AX$4*3-1,MATCH(TEXT($B29,0),DataInput[#Headers],0))*(INDEX(DataInput[],AX$4*3,MATCH(TEXT($B29,0),DataInput[#Headers],0)))^2*PI()/6))</f>
        <v/>
      </c>
      <c r="AY29" s="15" t="str">
        <f>IF(INDEX(MouseList[],MATCH(AY$2,MouseList[Mouse '#],0),MATCH(MouseList[[#Headers],[Exclude?]],MouseList[#Headers],0))=TRUE,"",IF(INDEX(DataInput[],AY$2*3-1,MATCH(TEXT($B29,0),DataInput[#Headers],0))="","",INDEX(DataInput[],AY$4*3-1,MATCH(TEXT($B29,0),DataInput[#Headers],0))*(INDEX(DataInput[],AY$4*3,MATCH(TEXT($B29,0),DataInput[#Headers],0)))^2*PI()/6))</f>
        <v/>
      </c>
      <c r="AZ29" s="15" t="str">
        <f>IF(INDEX(MouseList[],MATCH(AZ$2,MouseList[Mouse '#],0),MATCH(MouseList[[#Headers],[Exclude?]],MouseList[#Headers],0))=TRUE,"",IF(INDEX(DataInput[],AZ$2*3-1,MATCH(TEXT($B29,0),DataInput[#Headers],0))="","",INDEX(DataInput[],AZ$4*3-1,MATCH(TEXT($B29,0),DataInput[#Headers],0))*(INDEX(DataInput[],AZ$4*3,MATCH(TEXT($B29,0),DataInput[#Headers],0)))^2*PI()/6))</f>
        <v/>
      </c>
      <c r="BA29" s="15" t="str">
        <f>IF(INDEX(MouseList[],MATCH(BA$2,MouseList[Mouse '#],0),MATCH(MouseList[[#Headers],[Exclude?]],MouseList[#Headers],0))=TRUE,"",IF(INDEX(DataInput[],BA$2*3-1,MATCH(TEXT($B29,0),DataInput[#Headers],0))="","",INDEX(DataInput[],BA$4*3-1,MATCH(TEXT($B29,0),DataInput[#Headers],0))*(INDEX(DataInput[],BA$4*3,MATCH(TEXT($B29,0),DataInput[#Headers],0)))^2*PI()/6))</f>
        <v/>
      </c>
      <c r="BB29" s="15" t="str">
        <f>IF(INDEX(MouseList[],MATCH(BB$2,MouseList[Mouse '#],0),MATCH(MouseList[[#Headers],[Exclude?]],MouseList[#Headers],0))=TRUE,"",IF(INDEX(DataInput[],BB$2*3-1,MATCH(TEXT($B29,0),DataInput[#Headers],0))="","",INDEX(DataInput[],BB$4*3-1,MATCH(TEXT($B29,0),DataInput[#Headers],0))*(INDEX(DataInput[],BB$4*3,MATCH(TEXT($B29,0),DataInput[#Headers],0)))^2*PI()/6))</f>
        <v/>
      </c>
      <c r="BC29" s="15" t="str">
        <f>IF(INDEX(MouseList[],MATCH(BC$2,MouseList[Mouse '#],0),MATCH(MouseList[[#Headers],[Exclude?]],MouseList[#Headers],0))=TRUE,"",IF(INDEX(DataInput[],BC$2*3-1,MATCH(TEXT($B29,0),DataInput[#Headers],0))="","",INDEX(DataInput[],BC$4*3-1,MATCH(TEXT($B29,0),DataInput[#Headers],0))*(INDEX(DataInput[],BC$4*3,MATCH(TEXT($B29,0),DataInput[#Headers],0)))^2*PI()/6))</f>
        <v/>
      </c>
      <c r="BD29" s="15" t="str">
        <f>IF(INDEX(MouseList[],MATCH(BD$2,MouseList[Mouse '#],0),MATCH(MouseList[[#Headers],[Exclude?]],MouseList[#Headers],0))=TRUE,"",IF(INDEX(DataInput[],BD$2*3-1,MATCH(TEXT($B29,0),DataInput[#Headers],0))="","",INDEX(DataInput[],BD$4*3-1,MATCH(TEXT($B29,0),DataInput[#Headers],0))*(INDEX(DataInput[],BD$4*3,MATCH(TEXT($B29,0),DataInput[#Headers],0)))^2*PI()/6))</f>
        <v/>
      </c>
      <c r="BE29" s="15" t="str">
        <f>IF(INDEX(MouseList[],MATCH(BE$2,MouseList[Mouse '#],0),MATCH(MouseList[[#Headers],[Exclude?]],MouseList[#Headers],0))=TRUE,"",IF(INDEX(DataInput[],BE$2*3-1,MATCH(TEXT($B29,0),DataInput[#Headers],0))="","",INDEX(DataInput[],BE$4*3-1,MATCH(TEXT($B29,0),DataInput[#Headers],0))*(INDEX(DataInput[],BE$4*3,MATCH(TEXT($B29,0),DataInput[#Headers],0)))^2*PI()/6))</f>
        <v/>
      </c>
      <c r="BF29" s="15" t="str">
        <f>IF(INDEX(MouseList[],MATCH(BF$2,MouseList[Mouse '#],0),MATCH(MouseList[[#Headers],[Exclude?]],MouseList[#Headers],0))=TRUE,"",IF(INDEX(DataInput[],BF$2*3-1,MATCH(TEXT($B29,0),DataInput[#Headers],0))="","",INDEX(DataInput[],BF$4*3-1,MATCH(TEXT($B29,0),DataInput[#Headers],0))*(INDEX(DataInput[],BF$4*3,MATCH(TEXT($B29,0),DataInput[#Headers],0)))^2*PI()/6))</f>
        <v/>
      </c>
      <c r="BG29" s="15" t="str">
        <f>IF(INDEX(MouseList[],MATCH(BG$2,MouseList[Mouse '#],0),MATCH(MouseList[[#Headers],[Exclude?]],MouseList[#Headers],0))=TRUE,"",IF(INDEX(DataInput[],BG$2*3-1,MATCH(TEXT($B29,0),DataInput[#Headers],0))="","",INDEX(DataInput[],BG$4*3-1,MATCH(TEXT($B29,0),DataInput[#Headers],0))*(INDEX(DataInput[],BG$4*3,MATCH(TEXT($B29,0),DataInput[#Headers],0)))^2*PI()/6))</f>
        <v/>
      </c>
      <c r="BH29" s="15" t="str">
        <f>IF(INDEX(MouseList[],MATCH(BH$2,MouseList[Mouse '#],0),MATCH(MouseList[[#Headers],[Exclude?]],MouseList[#Headers],0))=TRUE,"",IF(INDEX(DataInput[],BH$2*3-1,MATCH(TEXT($B29,0),DataInput[#Headers],0))="","",INDEX(DataInput[],BH$4*3-1,MATCH(TEXT($B29,0),DataInput[#Headers],0))*(INDEX(DataInput[],BH$4*3,MATCH(TEXT($B29,0),DataInput[#Headers],0)))^2*PI()/6))</f>
        <v/>
      </c>
      <c r="BI29" s="15" t="str">
        <f>IF(INDEX(MouseList[],MATCH(BI$2,MouseList[Mouse '#],0),MATCH(MouseList[[#Headers],[Exclude?]],MouseList[#Headers],0))=TRUE,"",IF(INDEX(DataInput[],BI$2*3-1,MATCH(TEXT($B29,0),DataInput[#Headers],0))="","",INDEX(DataInput[],BI$4*3-1,MATCH(TEXT($B29,0),DataInput[#Headers],0))*(INDEX(DataInput[],BI$4*3,MATCH(TEXT($B29,0),DataInput[#Headers],0)))^2*PI()/6))</f>
        <v/>
      </c>
      <c r="BJ29" s="15" t="str">
        <f>IF(INDEX(MouseList[],MATCH(BJ$2,MouseList[Mouse '#],0),MATCH(MouseList[[#Headers],[Exclude?]],MouseList[#Headers],0))=TRUE,"",IF(INDEX(DataInput[],BJ$2*3-1,MATCH(TEXT($B29,0),DataInput[#Headers],0))="","",INDEX(DataInput[],BJ$4*3-1,MATCH(TEXT($B29,0),DataInput[#Headers],0))*(INDEX(DataInput[],BJ$4*3,MATCH(TEXT($B29,0),DataInput[#Headers],0)))^2*PI()/6))</f>
        <v/>
      </c>
      <c r="BK29" s="15" t="str">
        <f>IF(INDEX(MouseList[],MATCH(BK$2,MouseList[Mouse '#],0),MATCH(MouseList[[#Headers],[Exclude?]],MouseList[#Headers],0))=TRUE,"",IF(INDEX(DataInput[],BK$2*3-1,MATCH(TEXT($B29,0),DataInput[#Headers],0))="","",INDEX(DataInput[],BK$4*3-1,MATCH(TEXT($B29,0),DataInput[#Headers],0))*(INDEX(DataInput[],BK$4*3,MATCH(TEXT($B29,0),DataInput[#Headers],0)))^2*PI()/6))</f>
        <v/>
      </c>
      <c r="BL29" s="15" t="e">
        <f>IF(INDEX(MouseList[],MATCH(BL$2,MouseList[Mouse '#],0),MATCH(MouseList[[#Headers],[Exclude?]],MouseList[#Headers],0))=TRUE,"",IF(INDEX(DataInput[],BL$2*3-1,MATCH(TEXT($B29,0),DataInput[#Headers],0))="","",INDEX(DataInput[],BL$4*3-1,MATCH(TEXT($B29,0),DataInput[#Headers],0))*(INDEX(DataInput[],BL$4*3,MATCH(TEXT($B29,0),DataInput[#Headers],0)))^2*PI()/6))</f>
        <v>#N/A</v>
      </c>
      <c r="BM29" s="15" t="e">
        <f>IF(INDEX(MouseList[],MATCH(BM$2,MouseList[Mouse '#],0),MATCH(MouseList[[#Headers],[Exclude?]],MouseList[#Headers],0))=TRUE,"",IF(INDEX(DataInput[],BM$2*3-1,MATCH(TEXT($B29,0),DataInput[#Headers],0))="","",INDEX(DataInput[],BM$4*3-1,MATCH(TEXT($B29,0),DataInput[#Headers],0))*(INDEX(DataInput[],BM$4*3,MATCH(TEXT($B29,0),DataInput[#Headers],0)))^2*PI()/6))</f>
        <v>#N/A</v>
      </c>
      <c r="BN29" s="15" t="e">
        <f>IF(INDEX(MouseList[],MATCH(BN$2,MouseList[Mouse '#],0),MATCH(MouseList[[#Headers],[Exclude?]],MouseList[#Headers],0))=TRUE,"",IF(INDEX(DataInput[],BN$2*3-1,MATCH(TEXT($B29,0),DataInput[#Headers],0))="","",INDEX(DataInput[],BN$4*3-1,MATCH(TEXT($B29,0),DataInput[#Headers],0))*(INDEX(DataInput[],BN$4*3,MATCH(TEXT($B29,0),DataInput[#Headers],0)))^2*PI()/6))</f>
        <v>#N/A</v>
      </c>
      <c r="BO29" s="15" t="e">
        <f>IF(INDEX(MouseList[],MATCH(BO$2,MouseList[Mouse '#],0),MATCH(MouseList[[#Headers],[Exclude?]],MouseList[#Headers],0))=TRUE,"",IF(INDEX(DataInput[],BO$2*3-1,MATCH(TEXT($B29,0),DataInput[#Headers],0))="","",INDEX(DataInput[],BO$4*3-1,MATCH(TEXT($B29,0),DataInput[#Headers],0))*(INDEX(DataInput[],BO$4*3,MATCH(TEXT($B29,0),DataInput[#Headers],0)))^2*PI()/6))</f>
        <v>#N/A</v>
      </c>
      <c r="BP29" s="15" t="e">
        <f>IF(INDEX(MouseList[],MATCH(BP$2,MouseList[Mouse '#],0),MATCH(MouseList[[#Headers],[Exclude?]],MouseList[#Headers],0))=TRUE,"",IF(INDEX(DataInput[],BP$2*3-1,MATCH(TEXT($B29,0),DataInput[#Headers],0))="","",INDEX(DataInput[],BP$4*3-1,MATCH(TEXT($B29,0),DataInput[#Headers],0))*(INDEX(DataInput[],BP$4*3,MATCH(TEXT($B29,0),DataInput[#Headers],0)))^2*PI()/6))</f>
        <v>#N/A</v>
      </c>
      <c r="BQ29" s="15" t="e">
        <f>IF(INDEX(MouseList[],MATCH(BQ$2,MouseList[Mouse '#],0),MATCH(MouseList[[#Headers],[Exclude?]],MouseList[#Headers],0))=TRUE,"",IF(INDEX(DataInput[],BQ$2*3-1,MATCH(TEXT($B29,0),DataInput[#Headers],0))="","",INDEX(DataInput[],BQ$4*3-1,MATCH(TEXT($B29,0),DataInput[#Headers],0))*(INDEX(DataInput[],BQ$4*3,MATCH(TEXT($B29,0),DataInput[#Headers],0)))^2*PI()/6))</f>
        <v>#N/A</v>
      </c>
      <c r="BR29" s="15" t="e">
        <f>IF(INDEX(MouseList[],MATCH(BR$2,MouseList[Mouse '#],0),MATCH(MouseList[[#Headers],[Exclude?]],MouseList[#Headers],0))=TRUE,"",IF(INDEX(DataInput[],BR$2*3-1,MATCH(TEXT($B29,0),DataInput[#Headers],0))="","",INDEX(DataInput[],BR$4*3-1,MATCH(TEXT($B29,0),DataInput[#Headers],0))*(INDEX(DataInput[],BR$4*3,MATCH(TEXT($B29,0),DataInput[#Headers],0)))^2*PI()/6))</f>
        <v>#N/A</v>
      </c>
      <c r="BS29" s="15" t="e">
        <f>IF(INDEX(MouseList[],MATCH(BS$2,MouseList[Mouse '#],0),MATCH(MouseList[[#Headers],[Exclude?]],MouseList[#Headers],0))=TRUE,"",IF(INDEX(DataInput[],BS$2*3-1,MATCH(TEXT($B29,0),DataInput[#Headers],0))="","",INDEX(DataInput[],BS$4*3-1,MATCH(TEXT($B29,0),DataInput[#Headers],0))*(INDEX(DataInput[],BS$4*3,MATCH(TEXT($B29,0),DataInput[#Headers],0)))^2*PI()/6))</f>
        <v>#N/A</v>
      </c>
      <c r="BT29" s="15" t="e">
        <f>IF(INDEX(MouseList[],MATCH(BT$2,MouseList[Mouse '#],0),MATCH(MouseList[[#Headers],[Exclude?]],MouseList[#Headers],0))=TRUE,"",IF(INDEX(DataInput[],BT$2*3-1,MATCH(TEXT($B29,0),DataInput[#Headers],0))="","",INDEX(DataInput[],BT$4*3-1,MATCH(TEXT($B29,0),DataInput[#Headers],0))*(INDEX(DataInput[],BT$4*3,MATCH(TEXT($B29,0),DataInput[#Headers],0)))^2*PI()/6))</f>
        <v>#N/A</v>
      </c>
      <c r="BU29" s="15" t="e">
        <f>IF(INDEX(MouseList[],MATCH(BU$2,MouseList[Mouse '#],0),MATCH(MouseList[[#Headers],[Exclude?]],MouseList[#Headers],0))=TRUE,"",IF(INDEX(DataInput[],BU$2*3-1,MATCH(TEXT($B29,0),DataInput[#Headers],0))="","",INDEX(DataInput[],BU$4*3-1,MATCH(TEXT($B29,0),DataInput[#Headers],0))*(INDEX(DataInput[],BU$4*3,MATCH(TEXT($B29,0),DataInput[#Headers],0)))^2*PI()/6))</f>
        <v>#N/A</v>
      </c>
      <c r="BV29" s="15" t="e">
        <f>IF(INDEX(MouseList[],MATCH(BV$2,MouseList[Mouse '#],0),MATCH(MouseList[[#Headers],[Exclude?]],MouseList[#Headers],0))=TRUE,"",IF(INDEX(DataInput[],BV$2*3-1,MATCH(TEXT($B29,0),DataInput[#Headers],0))="","",INDEX(DataInput[],BV$4*3-1,MATCH(TEXT($B29,0),DataInput[#Headers],0))*(INDEX(DataInput[],BV$4*3,MATCH(TEXT($B29,0),DataInput[#Headers],0)))^2*PI()/6))</f>
        <v>#N/A</v>
      </c>
      <c r="BW29" s="15" t="e">
        <f>IF(INDEX(MouseList[],MATCH(BW$2,MouseList[Mouse '#],0),MATCH(MouseList[[#Headers],[Exclude?]],MouseList[#Headers],0))=TRUE,"",IF(INDEX(DataInput[],BW$2*3-1,MATCH(TEXT($B29,0),DataInput[#Headers],0))="","",INDEX(DataInput[],BW$4*3-1,MATCH(TEXT($B29,0),DataInput[#Headers],0))*(INDEX(DataInput[],BW$4*3,MATCH(TEXT($B29,0),DataInput[#Headers],0)))^2*PI()/6))</f>
        <v>#N/A</v>
      </c>
      <c r="BX29" s="15" t="e">
        <f>IF(INDEX(MouseList[],MATCH(BX$2,MouseList[Mouse '#],0),MATCH(MouseList[[#Headers],[Exclude?]],MouseList[#Headers],0))=TRUE,"",IF(INDEX(DataInput[],BX$2*3-1,MATCH(TEXT($B29,0),DataInput[#Headers],0))="","",INDEX(DataInput[],BX$4*3-1,MATCH(TEXT($B29,0),DataInput[#Headers],0))*(INDEX(DataInput[],BX$4*3,MATCH(TEXT($B29,0),DataInput[#Headers],0)))^2*PI()/6))</f>
        <v>#N/A</v>
      </c>
      <c r="BY29" s="15" t="e">
        <f>IF(INDEX(MouseList[],MATCH(BY$2,MouseList[Mouse '#],0),MATCH(MouseList[[#Headers],[Exclude?]],MouseList[#Headers],0))=TRUE,"",IF(INDEX(DataInput[],BY$2*3-1,MATCH(TEXT($B29,0),DataInput[#Headers],0))="","",INDEX(DataInput[],BY$4*3-1,MATCH(TEXT($B29,0),DataInput[#Headers],0))*(INDEX(DataInput[],BY$4*3,MATCH(TEXT($B29,0),DataInput[#Headers],0)))^2*PI()/6))</f>
        <v>#N/A</v>
      </c>
      <c r="BZ29" s="15" t="e">
        <f>IF(INDEX(MouseList[],MATCH(BZ$2,MouseList[Mouse '#],0),MATCH(MouseList[[#Headers],[Exclude?]],MouseList[#Headers],0))=TRUE,"",IF(INDEX(DataInput[],BZ$2*3-1,MATCH(TEXT($B29,0),DataInput[#Headers],0))="","",INDEX(DataInput[],BZ$4*3-1,MATCH(TEXT($B29,0),DataInput[#Headers],0))*(INDEX(DataInput[],BZ$4*3,MATCH(TEXT($B29,0),DataInput[#Headers],0)))^2*PI()/6))</f>
        <v>#N/A</v>
      </c>
      <c r="CA29" s="15" t="e">
        <f>IF(INDEX(MouseList[],MATCH(CA$2,MouseList[Mouse '#],0),MATCH(MouseList[[#Headers],[Exclude?]],MouseList[#Headers],0))=TRUE,"",IF(INDEX(DataInput[],CA$2*3-1,MATCH(TEXT($B29,0),DataInput[#Headers],0))="","",INDEX(DataInput[],CA$4*3-1,MATCH(TEXT($B29,0),DataInput[#Headers],0))*(INDEX(DataInput[],CA$4*3,MATCH(TEXT($B29,0),DataInput[#Headers],0)))^2*PI()/6))</f>
        <v>#N/A</v>
      </c>
      <c r="CB29" s="15" t="e">
        <f>IF(INDEX(MouseList[],MATCH(CB$2,MouseList[Mouse '#],0),MATCH(MouseList[[#Headers],[Exclude?]],MouseList[#Headers],0))=TRUE,"",IF(INDEX(DataInput[],CB$2*3-1,MATCH(TEXT($B29,0),DataInput[#Headers],0))="","",INDEX(DataInput[],CB$4*3-1,MATCH(TEXT($B29,0),DataInput[#Headers],0))*(INDEX(DataInput[],CB$4*3,MATCH(TEXT($B29,0),DataInput[#Headers],0)))^2*PI()/6))</f>
        <v>#N/A</v>
      </c>
      <c r="CC29" s="15" t="e">
        <f>IF(INDEX(MouseList[],MATCH(CC$2,MouseList[Mouse '#],0),MATCH(MouseList[[#Headers],[Exclude?]],MouseList[#Headers],0))=TRUE,"",IF(INDEX(DataInput[],CC$2*3-1,MATCH(TEXT($B29,0),DataInput[#Headers],0))="","",INDEX(DataInput[],CC$4*3-1,MATCH(TEXT($B29,0),DataInput[#Headers],0))*(INDEX(DataInput[],CC$4*3,MATCH(TEXT($B29,0),DataInput[#Headers],0)))^2*PI()/6))</f>
        <v>#N/A</v>
      </c>
      <c r="CD29" s="15" t="e">
        <f>IF(INDEX(MouseList[],MATCH(CD$2,MouseList[Mouse '#],0),MATCH(MouseList[[#Headers],[Exclude?]],MouseList[#Headers],0))=TRUE,"",IF(INDEX(DataInput[],CD$2*3-1,MATCH(TEXT($B29,0),DataInput[#Headers],0))="","",INDEX(DataInput[],CD$4*3-1,MATCH(TEXT($B29,0),DataInput[#Headers],0))*(INDEX(DataInput[],CD$4*3,MATCH(TEXT($B29,0),DataInput[#Headers],0)))^2*PI()/6))</f>
        <v>#N/A</v>
      </c>
      <c r="CE29" s="15" t="e">
        <f>IF(INDEX(MouseList[],MATCH(CE$2,MouseList[Mouse '#],0),MATCH(MouseList[[#Headers],[Exclude?]],MouseList[#Headers],0))=TRUE,"",IF(INDEX(DataInput[],CE$2*3-1,MATCH(TEXT($B29,0),DataInput[#Headers],0))="","",INDEX(DataInput[],CE$4*3-1,MATCH(TEXT($B29,0),DataInput[#Headers],0))*(INDEX(DataInput[],CE$4*3,MATCH(TEXT($B29,0),DataInput[#Headers],0)))^2*PI()/6))</f>
        <v>#N/A</v>
      </c>
      <c r="CF29" s="15" t="e">
        <f>IF(INDEX(MouseList[],MATCH(CF$2,MouseList[Mouse '#],0),MATCH(MouseList[[#Headers],[Exclude?]],MouseList[#Headers],0))=TRUE,"",IF(INDEX(DataInput[],CF$2*3-1,MATCH(TEXT($B29,0),DataInput[#Headers],0))="","",INDEX(DataInput[],CF$4*3-1,MATCH(TEXT($B29,0),DataInput[#Headers],0))*(INDEX(DataInput[],CF$4*3,MATCH(TEXT($B29,0),DataInput[#Headers],0)))^2*PI()/6))</f>
        <v>#N/A</v>
      </c>
      <c r="CG29" s="15" t="e">
        <f>IF(INDEX(MouseList[],MATCH(CG$2,MouseList[Mouse '#],0),MATCH(MouseList[[#Headers],[Exclude?]],MouseList[#Headers],0))=TRUE,"",IF(INDEX(DataInput[],CG$2*3-1,MATCH(TEXT($B29,0),DataInput[#Headers],0))="","",INDEX(DataInput[],CG$4*3-1,MATCH(TEXT($B29,0),DataInput[#Headers],0))*(INDEX(DataInput[],CG$4*3,MATCH(TEXT($B29,0),DataInput[#Headers],0)))^2*PI()/6))</f>
        <v>#N/A</v>
      </c>
      <c r="CH29" s="15" t="e">
        <f>IF(INDEX(MouseList[],MATCH(CH$2,MouseList[Mouse '#],0),MATCH(MouseList[[#Headers],[Exclude?]],MouseList[#Headers],0))=TRUE,"",IF(INDEX(DataInput[],CH$2*3-1,MATCH(TEXT($B29,0),DataInput[#Headers],0))="","",INDEX(DataInput[],CH$4*3-1,MATCH(TEXT($B29,0),DataInput[#Headers],0))*(INDEX(DataInput[],CH$4*3,MATCH(TEXT($B29,0),DataInput[#Headers],0)))^2*PI()/6))</f>
        <v>#N/A</v>
      </c>
      <c r="CI29" s="15" t="e">
        <f>IF(INDEX(MouseList[],MATCH(CI$2,MouseList[Mouse '#],0),MATCH(MouseList[[#Headers],[Exclude?]],MouseList[#Headers],0))=TRUE,"",IF(INDEX(DataInput[],CI$2*3-1,MATCH(TEXT($B29,0),DataInput[#Headers],0))="","",INDEX(DataInput[],CI$4*3-1,MATCH(TEXT($B29,0),DataInput[#Headers],0))*(INDEX(DataInput[],CI$4*3,MATCH(TEXT($B29,0),DataInput[#Headers],0)))^2*PI()/6))</f>
        <v>#N/A</v>
      </c>
      <c r="CJ29" s="15" t="e">
        <f>IF(INDEX(MouseList[],MATCH(CJ$2,MouseList[Mouse '#],0),MATCH(MouseList[[#Headers],[Exclude?]],MouseList[#Headers],0))=TRUE,"",IF(INDEX(DataInput[],CJ$2*3-1,MATCH(TEXT($B29,0),DataInput[#Headers],0))="","",INDEX(DataInput[],CJ$4*3-1,MATCH(TEXT($B29,0),DataInput[#Headers],0))*(INDEX(DataInput[],CJ$4*3,MATCH(TEXT($B29,0),DataInput[#Headers],0)))^2*PI()/6))</f>
        <v>#N/A</v>
      </c>
      <c r="CK29" s="15" t="e">
        <f>IF(INDEX(MouseList[],MATCH(CK$2,MouseList[Mouse '#],0),MATCH(MouseList[[#Headers],[Exclude?]],MouseList[#Headers],0))=TRUE,"",IF(INDEX(DataInput[],CK$2*3-1,MATCH(TEXT($B29,0),DataInput[#Headers],0))="","",INDEX(DataInput[],CK$4*3-1,MATCH(TEXT($B29,0),DataInput[#Headers],0))*(INDEX(DataInput[],CK$4*3,MATCH(TEXT($B29,0),DataInput[#Headers],0)))^2*PI()/6))</f>
        <v>#N/A</v>
      </c>
      <c r="CL29" s="15" t="e">
        <f>IF(INDEX(MouseList[],MATCH(CL$2,MouseList[Mouse '#],0),MATCH(MouseList[[#Headers],[Exclude?]],MouseList[#Headers],0))=TRUE,"",IF(INDEX(DataInput[],CL$2*3-1,MATCH(TEXT($B29,0),DataInput[#Headers],0))="","",INDEX(DataInput[],CL$4*3-1,MATCH(TEXT($B29,0),DataInput[#Headers],0))*(INDEX(DataInput[],CL$4*3,MATCH(TEXT($B29,0),DataInput[#Headers],0)))^2*PI()/6))</f>
        <v>#N/A</v>
      </c>
      <c r="CM29" s="15" t="e">
        <f>IF(INDEX(MouseList[],MATCH(CM$2,MouseList[Mouse '#],0),MATCH(MouseList[[#Headers],[Exclude?]],MouseList[#Headers],0))=TRUE,"",IF(INDEX(DataInput[],CM$2*3-1,MATCH(TEXT($B29,0),DataInput[#Headers],0))="","",INDEX(DataInput[],CM$4*3-1,MATCH(TEXT($B29,0),DataInput[#Headers],0))*(INDEX(DataInput[],CM$4*3,MATCH(TEXT($B29,0),DataInput[#Headers],0)))^2*PI()/6))</f>
        <v>#N/A</v>
      </c>
      <c r="CN29" s="15" t="e">
        <f>IF(INDEX(MouseList[],MATCH(CN$2,MouseList[Mouse '#],0),MATCH(MouseList[[#Headers],[Exclude?]],MouseList[#Headers],0))=TRUE,"",IF(INDEX(DataInput[],CN$2*3-1,MATCH(TEXT($B29,0),DataInput[#Headers],0))="","",INDEX(DataInput[],CN$4*3-1,MATCH(TEXT($B29,0),DataInput[#Headers],0))*(INDEX(DataInput[],CN$4*3,MATCH(TEXT($B29,0),DataInput[#Headers],0)))^2*PI()/6))</f>
        <v>#N/A</v>
      </c>
      <c r="CO29" s="15" t="e">
        <f>IF(INDEX(MouseList[],MATCH(CO$2,MouseList[Mouse '#],0),MATCH(MouseList[[#Headers],[Exclude?]],MouseList[#Headers],0))=TRUE,"",IF(INDEX(DataInput[],CO$2*3-1,MATCH(TEXT($B29,0),DataInput[#Headers],0))="","",INDEX(DataInput[],CO$4*3-1,MATCH(TEXT($B29,0),DataInput[#Headers],0))*(INDEX(DataInput[],CO$4*3,MATCH(TEXT($B29,0),DataInput[#Headers],0)))^2*PI()/6))</f>
        <v>#N/A</v>
      </c>
      <c r="CP29" s="15" t="e">
        <f>IF(INDEX(MouseList[],MATCH(CP$2,MouseList[Mouse '#],0),MATCH(MouseList[[#Headers],[Exclude?]],MouseList[#Headers],0))=TRUE,"",IF(INDEX(DataInput[],CP$2*3-1,MATCH(TEXT($B29,0),DataInput[#Headers],0))="","",INDEX(DataInput[],CP$4*3-1,MATCH(TEXT($B29,0),DataInput[#Headers],0))*(INDEX(DataInput[],CP$4*3,MATCH(TEXT($B29,0),DataInput[#Headers],0)))^2*PI()/6))</f>
        <v>#N/A</v>
      </c>
      <c r="CQ29" s="15" t="e">
        <f>IF(INDEX(MouseList[],MATCH(CQ$2,MouseList[Mouse '#],0),MATCH(MouseList[[#Headers],[Exclude?]],MouseList[#Headers],0))=TRUE,"",IF(INDEX(DataInput[],CQ$2*3-1,MATCH(TEXT($B29,0),DataInput[#Headers],0))="","",INDEX(DataInput[],CQ$4*3-1,MATCH(TEXT($B29,0),DataInput[#Headers],0))*(INDEX(DataInput[],CQ$4*3,MATCH(TEXT($B29,0),DataInput[#Headers],0)))^2*PI()/6))</f>
        <v>#N/A</v>
      </c>
      <c r="CR29" s="15" t="e">
        <f>IF(INDEX(MouseList[],MATCH(CR$2,MouseList[Mouse '#],0),MATCH(MouseList[[#Headers],[Exclude?]],MouseList[#Headers],0))=TRUE,"",IF(INDEX(DataInput[],CR$2*3-1,MATCH(TEXT($B29,0),DataInput[#Headers],0))="","",INDEX(DataInput[],CR$4*3-1,MATCH(TEXT($B29,0),DataInput[#Headers],0))*(INDEX(DataInput[],CR$4*3,MATCH(TEXT($B29,0),DataInput[#Headers],0)))^2*PI()/6))</f>
        <v>#N/A</v>
      </c>
      <c r="CS29" s="15" t="e">
        <f>IF(INDEX(MouseList[],MATCH(CS$2,MouseList[Mouse '#],0),MATCH(MouseList[[#Headers],[Exclude?]],MouseList[#Headers],0))=TRUE,"",IF(INDEX(DataInput[],CS$2*3-1,MATCH(TEXT($B29,0),DataInput[#Headers],0))="","",INDEX(DataInput[],CS$4*3-1,MATCH(TEXT($B29,0),DataInput[#Headers],0))*(INDEX(DataInput[],CS$4*3,MATCH(TEXT($B29,0),DataInput[#Headers],0)))^2*PI()/6))</f>
        <v>#N/A</v>
      </c>
      <c r="CT29" s="15" t="e">
        <f>IF(INDEX(MouseList[],MATCH(CT$2,MouseList[Mouse '#],0),MATCH(MouseList[[#Headers],[Exclude?]],MouseList[#Headers],0))=TRUE,"",IF(INDEX(DataInput[],CT$2*3-1,MATCH(TEXT($B29,0),DataInput[#Headers],0))="","",INDEX(DataInput[],CT$4*3-1,MATCH(TEXT($B29,0),DataInput[#Headers],0))*(INDEX(DataInput[],CT$4*3,MATCH(TEXT($B29,0),DataInput[#Headers],0)))^2*PI()/6))</f>
        <v>#N/A</v>
      </c>
      <c r="CU29" s="15" t="e">
        <f>IF(INDEX(MouseList[],MATCH(CU$2,MouseList[Mouse '#],0),MATCH(MouseList[[#Headers],[Exclude?]],MouseList[#Headers],0))=TRUE,"",IF(INDEX(DataInput[],CU$2*3-1,MATCH(TEXT($B29,0),DataInput[#Headers],0))="","",INDEX(DataInput[],CU$4*3-1,MATCH(TEXT($B29,0),DataInput[#Headers],0))*(INDEX(DataInput[],CU$4*3,MATCH(TEXT($B29,0),DataInput[#Headers],0)))^2*PI()/6))</f>
        <v>#N/A</v>
      </c>
      <c r="CV29" s="15" t="e">
        <f>IF(INDEX(MouseList[],MATCH(CV$2,MouseList[Mouse '#],0),MATCH(MouseList[[#Headers],[Exclude?]],MouseList[#Headers],0))=TRUE,"",IF(INDEX(DataInput[],CV$2*3-1,MATCH(TEXT($B29,0),DataInput[#Headers],0))="","",INDEX(DataInput[],CV$4*3-1,MATCH(TEXT($B29,0),DataInput[#Headers],0))*(INDEX(DataInput[],CV$4*3,MATCH(TEXT($B29,0),DataInput[#Headers],0)))^2*PI()/6))</f>
        <v>#N/A</v>
      </c>
      <c r="CW29" s="15" t="e">
        <f>IF(INDEX(MouseList[],MATCH(CW$2,MouseList[Mouse '#],0),MATCH(MouseList[[#Headers],[Exclude?]],MouseList[#Headers],0))=TRUE,"",IF(INDEX(DataInput[],CW$2*3-1,MATCH(TEXT($B29,0),DataInput[#Headers],0))="","",INDEX(DataInput[],CW$4*3-1,MATCH(TEXT($B29,0),DataInput[#Headers],0))*(INDEX(DataInput[],CW$4*3,MATCH(TEXT($B29,0),DataInput[#Headers],0)))^2*PI()/6))</f>
        <v>#N/A</v>
      </c>
      <c r="CX29" s="15" t="e">
        <f>IF(INDEX(MouseList[],MATCH(CX$2,MouseList[Mouse '#],0),MATCH(MouseList[[#Headers],[Exclude?]],MouseList[#Headers],0))=TRUE,"",IF(INDEX(DataInput[],CX$2*3-1,MATCH(TEXT($B29,0),DataInput[#Headers],0))="","",INDEX(DataInput[],CX$4*3-1,MATCH(TEXT($B29,0),DataInput[#Headers],0))*(INDEX(DataInput[],CX$4*3,MATCH(TEXT($B29,0),DataInput[#Headers],0)))^2*PI()/6))</f>
        <v>#N/A</v>
      </c>
      <c r="CY29" s="15" t="e">
        <f>IF(INDEX(MouseList[],MATCH(CY$2,MouseList[Mouse '#],0),MATCH(MouseList[[#Headers],[Exclude?]],MouseList[#Headers],0))=TRUE,"",IF(INDEX(DataInput[],CY$2*3-1,MATCH(TEXT($B29,0),DataInput[#Headers],0))="","",INDEX(DataInput[],CY$4*3-1,MATCH(TEXT($B29,0),DataInput[#Headers],0))*(INDEX(DataInput[],CY$4*3,MATCH(TEXT($B29,0),DataInput[#Headers],0)))^2*PI()/6))</f>
        <v>#N/A</v>
      </c>
      <c r="CZ29" s="15" t="e">
        <f>IF(INDEX(MouseList[],MATCH(CZ$2,MouseList[Mouse '#],0),MATCH(MouseList[[#Headers],[Exclude?]],MouseList[#Headers],0))=TRUE,"",IF(INDEX(DataInput[],CZ$2*3-1,MATCH(TEXT($B29,0),DataInput[#Headers],0))="","",INDEX(DataInput[],CZ$4*3-1,MATCH(TEXT($B29,0),DataInput[#Headers],0))*(INDEX(DataInput[],CZ$4*3,MATCH(TEXT($B29,0),DataInput[#Headers],0)))^2*PI()/6))</f>
        <v>#N/A</v>
      </c>
      <c r="DA29" s="15" t="e">
        <f>IF(INDEX(MouseList[],MATCH(DA$2,MouseList[Mouse '#],0),MATCH(MouseList[[#Headers],[Exclude?]],MouseList[#Headers],0))=TRUE,"",IF(INDEX(DataInput[],DA$2*3-1,MATCH(TEXT($B29,0),DataInput[#Headers],0))="","",INDEX(DataInput[],DA$4*3-1,MATCH(TEXT($B29,0),DataInput[#Headers],0))*(INDEX(DataInput[],DA$4*3,MATCH(TEXT($B29,0),DataInput[#Headers],0)))^2*PI()/6))</f>
        <v>#N/A</v>
      </c>
      <c r="DB29" s="15" t="e">
        <f>IF(INDEX(MouseList[],MATCH(DB$2,MouseList[Mouse '#],0),MATCH(MouseList[[#Headers],[Exclude?]],MouseList[#Headers],0))=TRUE,"",IF(INDEX(DataInput[],DB$2*3-1,MATCH(TEXT($B29,0),DataInput[#Headers],0))="","",INDEX(DataInput[],DB$4*3-1,MATCH(TEXT($B29,0),DataInput[#Headers],0))*(INDEX(DataInput[],DB$4*3,MATCH(TEXT($B29,0),DataInput[#Headers],0)))^2*PI()/6))</f>
        <v>#N/A</v>
      </c>
      <c r="DC29" s="15" t="e">
        <f>IF(INDEX(MouseList[],MATCH(DC$2,MouseList[Mouse '#],0),MATCH(MouseList[[#Headers],[Exclude?]],MouseList[#Headers],0))=TRUE,"",IF(INDEX(DataInput[],DC$2*3-1,MATCH(TEXT($B29,0),DataInput[#Headers],0))="","",INDEX(DataInput[],DC$4*3-1,MATCH(TEXT($B29,0),DataInput[#Headers],0))*(INDEX(DataInput[],DC$4*3,MATCH(TEXT($B29,0),DataInput[#Headers],0)))^2*PI()/6))</f>
        <v>#N/A</v>
      </c>
      <c r="DD29" s="15" t="e">
        <f>IF(INDEX(MouseList[],MATCH(DD$2,MouseList[Mouse '#],0),MATCH(MouseList[[#Headers],[Exclude?]],MouseList[#Headers],0))=TRUE,"",IF(INDEX(DataInput[],DD$2*3-1,MATCH(TEXT($B29,0),DataInput[#Headers],0))="","",INDEX(DataInput[],DD$4*3-1,MATCH(TEXT($B29,0),DataInput[#Headers],0))*(INDEX(DataInput[],DD$4*3,MATCH(TEXT($B29,0),DataInput[#Headers],0)))^2*PI()/6))</f>
        <v>#N/A</v>
      </c>
      <c r="DE29" s="15" t="e">
        <f>IF(INDEX(MouseList[],MATCH(DE$2,MouseList[Mouse '#],0),MATCH(MouseList[[#Headers],[Exclude?]],MouseList[#Headers],0))=TRUE,"",IF(INDEX(DataInput[],DE$2*3-1,MATCH(TEXT($B29,0),DataInput[#Headers],0))="","",INDEX(DataInput[],DE$4*3-1,MATCH(TEXT($B29,0),DataInput[#Headers],0))*(INDEX(DataInput[],DE$4*3,MATCH(TEXT($B29,0),DataInput[#Headers],0)))^2*PI()/6))</f>
        <v>#N/A</v>
      </c>
      <c r="DF29" s="15" t="e">
        <f>IF(INDEX(MouseList[],MATCH(DF$2,MouseList[Mouse '#],0),MATCH(MouseList[[#Headers],[Exclude?]],MouseList[#Headers],0))=TRUE,"",IF(INDEX(DataInput[],DF$2*3-1,MATCH(TEXT($B29,0),DataInput[#Headers],0))="","",INDEX(DataInput[],DF$4*3-1,MATCH(TEXT($B29,0),DataInput[#Headers],0))*(INDEX(DataInput[],DF$4*3,MATCH(TEXT($B29,0),DataInput[#Headers],0)))^2*PI()/6))</f>
        <v>#N/A</v>
      </c>
      <c r="DG29" s="15" t="e">
        <f>IF(INDEX(MouseList[],MATCH(DG$2,MouseList[Mouse '#],0),MATCH(MouseList[[#Headers],[Exclude?]],MouseList[#Headers],0))=TRUE,"",IF(INDEX(DataInput[],DG$2*3-1,MATCH(TEXT($B29,0),DataInput[#Headers],0))="","",INDEX(DataInput[],DG$4*3-1,MATCH(TEXT($B29,0),DataInput[#Headers],0))*(INDEX(DataInput[],DG$4*3,MATCH(TEXT($B29,0),DataInput[#Headers],0)))^2*PI()/6))</f>
        <v>#N/A</v>
      </c>
      <c r="DH29" s="15" t="e">
        <f>IF(INDEX(MouseList[],MATCH(DH$2,MouseList[Mouse '#],0),MATCH(MouseList[[#Headers],[Exclude?]],MouseList[#Headers],0))=TRUE,"",IF(INDEX(DataInput[],DH$2*3-1,MATCH(TEXT($B29,0),DataInput[#Headers],0))="","",INDEX(DataInput[],DH$4*3-1,MATCH(TEXT($B29,0),DataInput[#Headers],0))*(INDEX(DataInput[],DH$4*3,MATCH(TEXT($B29,0),DataInput[#Headers],0)))^2*PI()/6))</f>
        <v>#N/A</v>
      </c>
      <c r="DI29" s="15" t="e">
        <f>IF(INDEX(MouseList[],MATCH(DI$2,MouseList[Mouse '#],0),MATCH(MouseList[[#Headers],[Exclude?]],MouseList[#Headers],0))=TRUE,"",IF(INDEX(DataInput[],DI$2*3-1,MATCH(TEXT($B29,0),DataInput[#Headers],0))="","",INDEX(DataInput[],DI$4*3-1,MATCH(TEXT($B29,0),DataInput[#Headers],0))*(INDEX(DataInput[],DI$4*3,MATCH(TEXT($B29,0),DataInput[#Headers],0)))^2*PI()/6))</f>
        <v>#N/A</v>
      </c>
      <c r="DJ29" s="15" t="e">
        <f>IF(INDEX(MouseList[],MATCH(DJ$2,MouseList[Mouse '#],0),MATCH(MouseList[[#Headers],[Exclude?]],MouseList[#Headers],0))=TRUE,"",IF(INDEX(DataInput[],DJ$2*3-1,MATCH(TEXT($B29,0),DataInput[#Headers],0))="","",INDEX(DataInput[],DJ$4*3-1,MATCH(TEXT($B29,0),DataInput[#Headers],0))*(INDEX(DataInput[],DJ$4*3,MATCH(TEXT($B29,0),DataInput[#Headers],0)))^2*PI()/6))</f>
        <v>#N/A</v>
      </c>
      <c r="DK29" s="15" t="e">
        <f>IF(INDEX(MouseList[],MATCH(DK$2,MouseList[Mouse '#],0),MATCH(MouseList[[#Headers],[Exclude?]],MouseList[#Headers],0))=TRUE,"",IF(INDEX(DataInput[],DK$2*3-1,MATCH(TEXT($B29,0),DataInput[#Headers],0))="","",INDEX(DataInput[],DK$4*3-1,MATCH(TEXT($B29,0),DataInput[#Headers],0))*(INDEX(DataInput[],DK$4*3,MATCH(TEXT($B29,0),DataInput[#Headers],0)))^2*PI()/6))</f>
        <v>#N/A</v>
      </c>
      <c r="DL29" s="15" t="e">
        <f>IF(INDEX(MouseList[],MATCH(DL$2,MouseList[Mouse '#],0),MATCH(MouseList[[#Headers],[Exclude?]],MouseList[#Headers],0))=TRUE,"",IF(INDEX(DataInput[],DL$2*3-1,MATCH(TEXT($B29,0),DataInput[#Headers],0))="","",INDEX(DataInput[],DL$4*3-1,MATCH(TEXT($B29,0),DataInput[#Headers],0))*(INDEX(DataInput[],DL$4*3,MATCH(TEXT($B29,0),DataInput[#Headers],0)))^2*PI()/6))</f>
        <v>#N/A</v>
      </c>
      <c r="DM29" s="15" t="e">
        <f>IF(INDEX(MouseList[],MATCH(DM$2,MouseList[Mouse '#],0),MATCH(MouseList[[#Headers],[Exclude?]],MouseList[#Headers],0))=TRUE,"",IF(INDEX(DataInput[],DM$2*3-1,MATCH(TEXT($B29,0),DataInput[#Headers],0))="","",INDEX(DataInput[],DM$4*3-1,MATCH(TEXT($B29,0),DataInput[#Headers],0))*(INDEX(DataInput[],DM$4*3,MATCH(TEXT($B29,0),DataInput[#Headers],0)))^2*PI()/6))</f>
        <v>#N/A</v>
      </c>
      <c r="DN29" s="15" t="e">
        <f>IF(INDEX(MouseList[],MATCH(DN$2,MouseList[Mouse '#],0),MATCH(MouseList[[#Headers],[Exclude?]],MouseList[#Headers],0))=TRUE,"",IF(INDEX(DataInput[],DN$2*3-1,MATCH(TEXT($B29,0),DataInput[#Headers],0))="","",INDEX(DataInput[],DN$4*3-1,MATCH(TEXT($B29,0),DataInput[#Headers],0))*(INDEX(DataInput[],DN$4*3,MATCH(TEXT($B29,0),DataInput[#Headers],0)))^2*PI()/6))</f>
        <v>#N/A</v>
      </c>
      <c r="DO29" s="15" t="e">
        <f>IF(INDEX(MouseList[],MATCH(DO$2,MouseList[Mouse '#],0),MATCH(MouseList[[#Headers],[Exclude?]],MouseList[#Headers],0))=TRUE,"",IF(INDEX(DataInput[],DO$2*3-1,MATCH(TEXT($B29,0),DataInput[#Headers],0))="","",INDEX(DataInput[],DO$4*3-1,MATCH(TEXT($B29,0),DataInput[#Headers],0))*(INDEX(DataInput[],DO$4*3,MATCH(TEXT($B29,0),DataInput[#Headers],0)))^2*PI()/6))</f>
        <v>#N/A</v>
      </c>
      <c r="DP29" s="15" t="e">
        <f>IF(INDEX(MouseList[],MATCH(DP$2,MouseList[Mouse '#],0),MATCH(MouseList[[#Headers],[Exclude?]],MouseList[#Headers],0))=TRUE,"",IF(INDEX(DataInput[],DP$2*3-1,MATCH(TEXT($B29,0),DataInput[#Headers],0))="","",INDEX(DataInput[],DP$4*3-1,MATCH(TEXT($B29,0),DataInput[#Headers],0))*(INDEX(DataInput[],DP$4*3,MATCH(TEXT($B29,0),DataInput[#Headers],0)))^2*PI()/6))</f>
        <v>#N/A</v>
      </c>
      <c r="DQ29" s="15" t="e">
        <f>IF(INDEX(MouseList[],MATCH(DQ$2,MouseList[Mouse '#],0),MATCH(MouseList[[#Headers],[Exclude?]],MouseList[#Headers],0))=TRUE,"",IF(INDEX(DataInput[],DQ$2*3-1,MATCH(TEXT($B29,0),DataInput[#Headers],0))="","",INDEX(DataInput[],DQ$4*3-1,MATCH(TEXT($B29,0),DataInput[#Headers],0))*(INDEX(DataInput[],DQ$4*3,MATCH(TEXT($B29,0),DataInput[#Headers],0)))^2*PI()/6))</f>
        <v>#N/A</v>
      </c>
      <c r="DR29" s="15" t="e">
        <f>IF(INDEX(MouseList[],MATCH(DR$2,MouseList[Mouse '#],0),MATCH(MouseList[[#Headers],[Exclude?]],MouseList[#Headers],0))=TRUE,"",IF(INDEX(DataInput[],DR$2*3-1,MATCH(TEXT($B29,0),DataInput[#Headers],0))="","",INDEX(DataInput[],DR$4*3-1,MATCH(TEXT($B29,0),DataInput[#Headers],0))*(INDEX(DataInput[],DR$4*3,MATCH(TEXT($B29,0),DataInput[#Headers],0)))^2*PI()/6))</f>
        <v>#N/A</v>
      </c>
      <c r="DS29" s="15" t="e">
        <f>IF(INDEX(MouseList[],MATCH(DS$2,MouseList[Mouse '#],0),MATCH(MouseList[[#Headers],[Exclude?]],MouseList[#Headers],0))=TRUE,"",IF(INDEX(DataInput[],DS$2*3-1,MATCH(TEXT($B29,0),DataInput[#Headers],0))="","",INDEX(DataInput[],DS$4*3-1,MATCH(TEXT($B29,0),DataInput[#Headers],0))*(INDEX(DataInput[],DS$4*3,MATCH(TEXT($B29,0),DataInput[#Headers],0)))^2*PI()/6))</f>
        <v>#N/A</v>
      </c>
      <c r="DU29" s="14">
        <v>25</v>
      </c>
      <c r="DV29" s="14" t="str">
        <f>IFERROR(INDEX(MouseList[],MATCH(TV_after_Tx[[#This Row],[Sort '#]],MouseList[Sort '#],0),MATCH(TV_after_Tx[[#Headers],[Group]],MouseList[#Headers],0)),"")</f>
        <v/>
      </c>
      <c r="DW29" s="14" t="str">
        <f>IFERROR(INDEX(MouseList[],MATCH(TV_after_Tx[[#This Row],[Sort '#]],MouseList[Sort '#],0),MATCH(MouseList[[#Headers],[Mouse '#]],MouseList[#Headers],0)),"")</f>
        <v/>
      </c>
      <c r="DX29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29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29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29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29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29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29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29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29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29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29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29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29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29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29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29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29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29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29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29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29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29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29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29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29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29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29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29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29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29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29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29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29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29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29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29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29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29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29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29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29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29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29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29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29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29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30" spans="1:173">
      <c r="B30" s="14">
        <v>25</v>
      </c>
      <c r="C30" s="14">
        <f>INDEX('Data Input'!$J$1:$BF$3,2,MATCH(TEXT(TV[[#This Row],[Day '#]],0),DataInput[[#Headers],[Date of death]:[Necropsy]],0))</f>
        <v>81</v>
      </c>
      <c r="D30" s="15" t="str">
        <f>IF(INDEX(MouseList[],MATCH(D$2,MouseList[Mouse '#],0),MATCH(MouseList[[#Headers],[Exclude?]],MouseList[#Headers],0))=TRUE,"",IF(INDEX(DataInput[],D$2*3-1,MATCH(TEXT($B30,0),DataInput[#Headers],0))="","",INDEX(DataInput[],D$4*3-1,MATCH(TEXT($B30,0),DataInput[#Headers],0))*(INDEX(DataInput[],D$4*3,MATCH(TEXT($B30,0),DataInput[#Headers],0)))^2*PI()/6))</f>
        <v/>
      </c>
      <c r="E30" s="15" t="str">
        <f>IF(INDEX(MouseList[],MATCH(E$2,MouseList[Mouse '#],0),MATCH(MouseList[[#Headers],[Exclude?]],MouseList[#Headers],0))=TRUE,"",IF(INDEX(DataInput[],E$2*3-1,MATCH(TEXT($B30,0),DataInput[#Headers],0))="","",INDEX(DataInput[],E$4*3-1,MATCH(TEXT($B30,0),DataInput[#Headers],0))*(INDEX(DataInput[],E$4*3,MATCH(TEXT($B30,0),DataInput[#Headers],0)))^2*PI()/6))</f>
        <v/>
      </c>
      <c r="F30" s="15" t="str">
        <f>IF(INDEX(MouseList[],MATCH(F$2,MouseList[Mouse '#],0),MATCH(MouseList[[#Headers],[Exclude?]],MouseList[#Headers],0))=TRUE,"",IF(INDEX(DataInput[],F$2*3-1,MATCH(TEXT($B30,0),DataInput[#Headers],0))="","",INDEX(DataInput[],F$4*3-1,MATCH(TEXT($B30,0),DataInput[#Headers],0))*(INDEX(DataInput[],F$4*3,MATCH(TEXT($B30,0),DataInput[#Headers],0)))^2*PI()/6))</f>
        <v/>
      </c>
      <c r="G30" s="15" t="str">
        <f>IF(INDEX(MouseList[],MATCH(G$2,MouseList[Mouse '#],0),MATCH(MouseList[[#Headers],[Exclude?]],MouseList[#Headers],0))=TRUE,"",IF(INDEX(DataInput[],G$2*3-1,MATCH(TEXT($B30,0),DataInput[#Headers],0))="","",INDEX(DataInput[],G$4*3-1,MATCH(TEXT($B30,0),DataInput[#Headers],0))*(INDEX(DataInput[],G$4*3,MATCH(TEXT($B30,0),DataInput[#Headers],0)))^2*PI()/6))</f>
        <v/>
      </c>
      <c r="H30" s="15" t="str">
        <f>IF(INDEX(MouseList[],MATCH(H$2,MouseList[Mouse '#],0),MATCH(MouseList[[#Headers],[Exclude?]],MouseList[#Headers],0))=TRUE,"",IF(INDEX(DataInput[],H$2*3-1,MATCH(TEXT($B30,0),DataInput[#Headers],0))="","",INDEX(DataInput[],H$4*3-1,MATCH(TEXT($B30,0),DataInput[#Headers],0))*(INDEX(DataInput[],H$4*3,MATCH(TEXT($B30,0),DataInput[#Headers],0)))^2*PI()/6))</f>
        <v/>
      </c>
      <c r="I30" s="15" t="str">
        <f>IF(INDEX(MouseList[],MATCH(I$2,MouseList[Mouse '#],0),MATCH(MouseList[[#Headers],[Exclude?]],MouseList[#Headers],0))=TRUE,"",IF(INDEX(DataInput[],I$2*3-1,MATCH(TEXT($B30,0),DataInput[#Headers],0))="","",INDEX(DataInput[],I$4*3-1,MATCH(TEXT($B30,0),DataInput[#Headers],0))*(INDEX(DataInput[],I$4*3,MATCH(TEXT($B30,0),DataInput[#Headers],0)))^2*PI()/6))</f>
        <v/>
      </c>
      <c r="J30" s="15" t="str">
        <f>IF(INDEX(MouseList[],MATCH(J$2,MouseList[Mouse '#],0),MATCH(MouseList[[#Headers],[Exclude?]],MouseList[#Headers],0))=TRUE,"",IF(INDEX(DataInput[],J$2*3-1,MATCH(TEXT($B30,0),DataInput[#Headers],0))="","",INDEX(DataInput[],J$4*3-1,MATCH(TEXT($B30,0),DataInput[#Headers],0))*(INDEX(DataInput[],J$4*3,MATCH(TEXT($B30,0),DataInput[#Headers],0)))^2*PI()/6))</f>
        <v/>
      </c>
      <c r="K30" s="15" t="str">
        <f>IF(INDEX(MouseList[],MATCH(K$2,MouseList[Mouse '#],0),MATCH(MouseList[[#Headers],[Exclude?]],MouseList[#Headers],0))=TRUE,"",IF(INDEX(DataInput[],K$2*3-1,MATCH(TEXT($B30,0),DataInput[#Headers],0))="","",INDEX(DataInput[],K$4*3-1,MATCH(TEXT($B30,0),DataInput[#Headers],0))*(INDEX(DataInput[],K$4*3,MATCH(TEXT($B30,0),DataInput[#Headers],0)))^2*PI()/6))</f>
        <v/>
      </c>
      <c r="L30" s="15" t="str">
        <f>IF(INDEX(MouseList[],MATCH(L$2,MouseList[Mouse '#],0),MATCH(MouseList[[#Headers],[Exclude?]],MouseList[#Headers],0))=TRUE,"",IF(INDEX(DataInput[],L$2*3-1,MATCH(TEXT($B30,0),DataInput[#Headers],0))="","",INDEX(DataInput[],L$4*3-1,MATCH(TEXT($B30,0),DataInput[#Headers],0))*(INDEX(DataInput[],L$4*3,MATCH(TEXT($B30,0),DataInput[#Headers],0)))^2*PI()/6))</f>
        <v/>
      </c>
      <c r="M30" s="15" t="str">
        <f>IF(INDEX(MouseList[],MATCH(M$2,MouseList[Mouse '#],0),MATCH(MouseList[[#Headers],[Exclude?]],MouseList[#Headers],0))=TRUE,"",IF(INDEX(DataInput[],M$2*3-1,MATCH(TEXT($B30,0),DataInput[#Headers],0))="","",INDEX(DataInput[],M$4*3-1,MATCH(TEXT($B30,0),DataInput[#Headers],0))*(INDEX(DataInput[],M$4*3,MATCH(TEXT($B30,0),DataInput[#Headers],0)))^2*PI()/6))</f>
        <v/>
      </c>
      <c r="N30" s="15" t="str">
        <f>IF(INDEX(MouseList[],MATCH(N$2,MouseList[Mouse '#],0),MATCH(MouseList[[#Headers],[Exclude?]],MouseList[#Headers],0))=TRUE,"",IF(INDEX(DataInput[],N$2*3-1,MATCH(TEXT($B30,0),DataInput[#Headers],0))="","",INDEX(DataInput[],N$4*3-1,MATCH(TEXT($B30,0),DataInput[#Headers],0))*(INDEX(DataInput[],N$4*3,MATCH(TEXT($B30,0),DataInput[#Headers],0)))^2*PI()/6))</f>
        <v/>
      </c>
      <c r="O30" s="15" t="str">
        <f>IF(INDEX(MouseList[],MATCH(O$2,MouseList[Mouse '#],0),MATCH(MouseList[[#Headers],[Exclude?]],MouseList[#Headers],0))=TRUE,"",IF(INDEX(DataInput[],O$2*3-1,MATCH(TEXT($B30,0),DataInput[#Headers],0))="","",INDEX(DataInput[],O$4*3-1,MATCH(TEXT($B30,0),DataInput[#Headers],0))*(INDEX(DataInput[],O$4*3,MATCH(TEXT($B30,0),DataInput[#Headers],0)))^2*PI()/6))</f>
        <v/>
      </c>
      <c r="P30" s="15" t="str">
        <f>IF(INDEX(MouseList[],MATCH(P$2,MouseList[Mouse '#],0),MATCH(MouseList[[#Headers],[Exclude?]],MouseList[#Headers],0))=TRUE,"",IF(INDEX(DataInput[],P$2*3-1,MATCH(TEXT($B30,0),DataInput[#Headers],0))="","",INDEX(DataInput[],P$4*3-1,MATCH(TEXT($B30,0),DataInput[#Headers],0))*(INDEX(DataInput[],P$4*3,MATCH(TEXT($B30,0),DataInput[#Headers],0)))^2*PI()/6))</f>
        <v/>
      </c>
      <c r="Q30" s="15" t="str">
        <f>IF(INDEX(MouseList[],MATCH(Q$2,MouseList[Mouse '#],0),MATCH(MouseList[[#Headers],[Exclude?]],MouseList[#Headers],0))=TRUE,"",IF(INDEX(DataInput[],Q$2*3-1,MATCH(TEXT($B30,0),DataInput[#Headers],0))="","",INDEX(DataInput[],Q$4*3-1,MATCH(TEXT($B30,0),DataInput[#Headers],0))*(INDEX(DataInput[],Q$4*3,MATCH(TEXT($B30,0),DataInput[#Headers],0)))^2*PI()/6))</f>
        <v/>
      </c>
      <c r="R30" s="15" t="str">
        <f>IF(INDEX(MouseList[],MATCH(R$2,MouseList[Mouse '#],0),MATCH(MouseList[[#Headers],[Exclude?]],MouseList[#Headers],0))=TRUE,"",IF(INDEX(DataInput[],R$2*3-1,MATCH(TEXT($B30,0),DataInput[#Headers],0))="","",INDEX(DataInput[],R$4*3-1,MATCH(TEXT($B30,0),DataInput[#Headers],0))*(INDEX(DataInput[],R$4*3,MATCH(TEXT($B30,0),DataInput[#Headers],0)))^2*PI()/6))</f>
        <v/>
      </c>
      <c r="S30" s="15" t="str">
        <f>IF(INDEX(MouseList[],MATCH(S$2,MouseList[Mouse '#],0),MATCH(MouseList[[#Headers],[Exclude?]],MouseList[#Headers],0))=TRUE,"",IF(INDEX(DataInput[],S$2*3-1,MATCH(TEXT($B30,0),DataInput[#Headers],0))="","",INDEX(DataInput[],S$4*3-1,MATCH(TEXT($B30,0),DataInput[#Headers],0))*(INDEX(DataInput[],S$4*3,MATCH(TEXT($B30,0),DataInput[#Headers],0)))^2*PI()/6))</f>
        <v/>
      </c>
      <c r="T30" s="15" t="str">
        <f>IF(INDEX(MouseList[],MATCH(T$2,MouseList[Mouse '#],0),MATCH(MouseList[[#Headers],[Exclude?]],MouseList[#Headers],0))=TRUE,"",IF(INDEX(DataInput[],T$2*3-1,MATCH(TEXT($B30,0),DataInput[#Headers],0))="","",INDEX(DataInput[],T$4*3-1,MATCH(TEXT($B30,0),DataInput[#Headers],0))*(INDEX(DataInput[],T$4*3,MATCH(TEXT($B30,0),DataInput[#Headers],0)))^2*PI()/6))</f>
        <v/>
      </c>
      <c r="U30" s="15" t="str">
        <f>IF(INDEX(MouseList[],MATCH(U$2,MouseList[Mouse '#],0),MATCH(MouseList[[#Headers],[Exclude?]],MouseList[#Headers],0))=TRUE,"",IF(INDEX(DataInput[],U$2*3-1,MATCH(TEXT($B30,0),DataInput[#Headers],0))="","",INDEX(DataInput[],U$4*3-1,MATCH(TEXT($B30,0),DataInput[#Headers],0))*(INDEX(DataInput[],U$4*3,MATCH(TEXT($B30,0),DataInput[#Headers],0)))^2*PI()/6))</f>
        <v/>
      </c>
      <c r="V30" s="15" t="str">
        <f>IF(INDEX(MouseList[],MATCH(V$2,MouseList[Mouse '#],0),MATCH(MouseList[[#Headers],[Exclude?]],MouseList[#Headers],0))=TRUE,"",IF(INDEX(DataInput[],V$2*3-1,MATCH(TEXT($B30,0),DataInput[#Headers],0))="","",INDEX(DataInput[],V$4*3-1,MATCH(TEXT($B30,0),DataInput[#Headers],0))*(INDEX(DataInput[],V$4*3,MATCH(TEXT($B30,0),DataInput[#Headers],0)))^2*PI()/6))</f>
        <v/>
      </c>
      <c r="W30" s="15" t="str">
        <f>IF(INDEX(MouseList[],MATCH(W$2,MouseList[Mouse '#],0),MATCH(MouseList[[#Headers],[Exclude?]],MouseList[#Headers],0))=TRUE,"",IF(INDEX(DataInput[],W$2*3-1,MATCH(TEXT($B30,0),DataInput[#Headers],0))="","",INDEX(DataInput[],W$4*3-1,MATCH(TEXT($B30,0),DataInput[#Headers],0))*(INDEX(DataInput[],W$4*3,MATCH(TEXT($B30,0),DataInput[#Headers],0)))^2*PI()/6))</f>
        <v/>
      </c>
      <c r="X30" s="15" t="str">
        <f>IF(INDEX(MouseList[],MATCH(X$2,MouseList[Mouse '#],0),MATCH(MouseList[[#Headers],[Exclude?]],MouseList[#Headers],0))=TRUE,"",IF(INDEX(DataInput[],X$2*3-1,MATCH(TEXT($B30,0),DataInput[#Headers],0))="","",INDEX(DataInput[],X$4*3-1,MATCH(TEXT($B30,0),DataInput[#Headers],0))*(INDEX(DataInput[],X$4*3,MATCH(TEXT($B30,0),DataInput[#Headers],0)))^2*PI()/6))</f>
        <v/>
      </c>
      <c r="Y30" s="15" t="str">
        <f>IF(INDEX(MouseList[],MATCH(Y$2,MouseList[Mouse '#],0),MATCH(MouseList[[#Headers],[Exclude?]],MouseList[#Headers],0))=TRUE,"",IF(INDEX(DataInput[],Y$2*3-1,MATCH(TEXT($B30,0),DataInput[#Headers],0))="","",INDEX(DataInput[],Y$4*3-1,MATCH(TEXT($B30,0),DataInput[#Headers],0))*(INDEX(DataInput[],Y$4*3,MATCH(TEXT($B30,0),DataInput[#Headers],0)))^2*PI()/6))</f>
        <v/>
      </c>
      <c r="Z30" s="15" t="str">
        <f>IF(INDEX(MouseList[],MATCH(Z$2,MouseList[Mouse '#],0),MATCH(MouseList[[#Headers],[Exclude?]],MouseList[#Headers],0))=TRUE,"",IF(INDEX(DataInput[],Z$2*3-1,MATCH(TEXT($B30,0),DataInput[#Headers],0))="","",INDEX(DataInput[],Z$4*3-1,MATCH(TEXT($B30,0),DataInput[#Headers],0))*(INDEX(DataInput[],Z$4*3,MATCH(TEXT($B30,0),DataInput[#Headers],0)))^2*PI()/6))</f>
        <v/>
      </c>
      <c r="AA30" s="15" t="str">
        <f>IF(INDEX(MouseList[],MATCH(AA$2,MouseList[Mouse '#],0),MATCH(MouseList[[#Headers],[Exclude?]],MouseList[#Headers],0))=TRUE,"",IF(INDEX(DataInput[],AA$2*3-1,MATCH(TEXT($B30,0),DataInput[#Headers],0))="","",INDEX(DataInput[],AA$4*3-1,MATCH(TEXT($B30,0),DataInput[#Headers],0))*(INDEX(DataInput[],AA$4*3,MATCH(TEXT($B30,0),DataInput[#Headers],0)))^2*PI()/6))</f>
        <v/>
      </c>
      <c r="AB30" s="15" t="str">
        <f>IF(INDEX(MouseList[],MATCH(AB$2,MouseList[Mouse '#],0),MATCH(MouseList[[#Headers],[Exclude?]],MouseList[#Headers],0))=TRUE,"",IF(INDEX(DataInput[],AB$2*3-1,MATCH(TEXT($B30,0),DataInput[#Headers],0))="","",INDEX(DataInput[],AB$4*3-1,MATCH(TEXT($B30,0),DataInput[#Headers],0))*(INDEX(DataInput[],AB$4*3,MATCH(TEXT($B30,0),DataInput[#Headers],0)))^2*PI()/6))</f>
        <v/>
      </c>
      <c r="AC30" s="15" t="str">
        <f>IF(INDEX(MouseList[],MATCH(AC$2,MouseList[Mouse '#],0),MATCH(MouseList[[#Headers],[Exclude?]],MouseList[#Headers],0))=TRUE,"",IF(INDEX(DataInput[],AC$2*3-1,MATCH(TEXT($B30,0),DataInput[#Headers],0))="","",INDEX(DataInput[],AC$4*3-1,MATCH(TEXT($B30,0),DataInput[#Headers],0))*(INDEX(DataInput[],AC$4*3,MATCH(TEXT($B30,0),DataInput[#Headers],0)))^2*PI()/6))</f>
        <v/>
      </c>
      <c r="AD30" s="15" t="str">
        <f>IF(INDEX(MouseList[],MATCH(AD$2,MouseList[Mouse '#],0),MATCH(MouseList[[#Headers],[Exclude?]],MouseList[#Headers],0))=TRUE,"",IF(INDEX(DataInput[],AD$2*3-1,MATCH(TEXT($B30,0),DataInput[#Headers],0))="","",INDEX(DataInput[],AD$4*3-1,MATCH(TEXT($B30,0),DataInput[#Headers],0))*(INDEX(DataInput[],AD$4*3,MATCH(TEXT($B30,0),DataInput[#Headers],0)))^2*PI()/6))</f>
        <v/>
      </c>
      <c r="AE30" s="15" t="str">
        <f>IF(INDEX(MouseList[],MATCH(AE$2,MouseList[Mouse '#],0),MATCH(MouseList[[#Headers],[Exclude?]],MouseList[#Headers],0))=TRUE,"",IF(INDEX(DataInput[],AE$2*3-1,MATCH(TEXT($B30,0),DataInput[#Headers],0))="","",INDEX(DataInput[],AE$4*3-1,MATCH(TEXT($B30,0),DataInput[#Headers],0))*(INDEX(DataInput[],AE$4*3,MATCH(TEXT($B30,0),DataInput[#Headers],0)))^2*PI()/6))</f>
        <v/>
      </c>
      <c r="AF30" s="15" t="str">
        <f>IF(INDEX(MouseList[],MATCH(AF$2,MouseList[Mouse '#],0),MATCH(MouseList[[#Headers],[Exclude?]],MouseList[#Headers],0))=TRUE,"",IF(INDEX(DataInput[],AF$2*3-1,MATCH(TEXT($B30,0),DataInput[#Headers],0))="","",INDEX(DataInput[],AF$4*3-1,MATCH(TEXT($B30,0),DataInput[#Headers],0))*(INDEX(DataInput[],AF$4*3,MATCH(TEXT($B30,0),DataInput[#Headers],0)))^2*PI()/6))</f>
        <v/>
      </c>
      <c r="AG30" s="15" t="str">
        <f>IF(INDEX(MouseList[],MATCH(AG$2,MouseList[Mouse '#],0),MATCH(MouseList[[#Headers],[Exclude?]],MouseList[#Headers],0))=TRUE,"",IF(INDEX(DataInput[],AG$2*3-1,MATCH(TEXT($B30,0),DataInput[#Headers],0))="","",INDEX(DataInput[],AG$4*3-1,MATCH(TEXT($B30,0),DataInput[#Headers],0))*(INDEX(DataInput[],AG$4*3,MATCH(TEXT($B30,0),DataInput[#Headers],0)))^2*PI()/6))</f>
        <v/>
      </c>
      <c r="AH30" s="15" t="str">
        <f>IF(INDEX(MouseList[],MATCH(AH$2,MouseList[Mouse '#],0),MATCH(MouseList[[#Headers],[Exclude?]],MouseList[#Headers],0))=TRUE,"",IF(INDEX(DataInput[],AH$2*3-1,MATCH(TEXT($B30,0),DataInput[#Headers],0))="","",INDEX(DataInput[],AH$4*3-1,MATCH(TEXT($B30,0),DataInput[#Headers],0))*(INDEX(DataInput[],AH$4*3,MATCH(TEXT($B30,0),DataInput[#Headers],0)))^2*PI()/6))</f>
        <v/>
      </c>
      <c r="AI30" s="15" t="str">
        <f>IF(INDEX(MouseList[],MATCH(AI$2,MouseList[Mouse '#],0),MATCH(MouseList[[#Headers],[Exclude?]],MouseList[#Headers],0))=TRUE,"",IF(INDEX(DataInput[],AI$2*3-1,MATCH(TEXT($B30,0),DataInput[#Headers],0))="","",INDEX(DataInput[],AI$4*3-1,MATCH(TEXT($B30,0),DataInput[#Headers],0))*(INDEX(DataInput[],AI$4*3,MATCH(TEXT($B30,0),DataInput[#Headers],0)))^2*PI()/6))</f>
        <v/>
      </c>
      <c r="AJ30" s="15" t="str">
        <f>IF(INDEX(MouseList[],MATCH(AJ$2,MouseList[Mouse '#],0),MATCH(MouseList[[#Headers],[Exclude?]],MouseList[#Headers],0))=TRUE,"",IF(INDEX(DataInput[],AJ$2*3-1,MATCH(TEXT($B30,0),DataInput[#Headers],0))="","",INDEX(DataInput[],AJ$4*3-1,MATCH(TEXT($B30,0),DataInput[#Headers],0))*(INDEX(DataInput[],AJ$4*3,MATCH(TEXT($B30,0),DataInput[#Headers],0)))^2*PI()/6))</f>
        <v/>
      </c>
      <c r="AK30" s="15" t="str">
        <f>IF(INDEX(MouseList[],MATCH(AK$2,MouseList[Mouse '#],0),MATCH(MouseList[[#Headers],[Exclude?]],MouseList[#Headers],0))=TRUE,"",IF(INDEX(DataInput[],AK$2*3-1,MATCH(TEXT($B30,0),DataInput[#Headers],0))="","",INDEX(DataInput[],AK$4*3-1,MATCH(TEXT($B30,0),DataInput[#Headers],0))*(INDEX(DataInput[],AK$4*3,MATCH(TEXT($B30,0),DataInput[#Headers],0)))^2*PI()/6))</f>
        <v/>
      </c>
      <c r="AL30" s="15" t="str">
        <f>IF(INDEX(MouseList[],MATCH(AL$2,MouseList[Mouse '#],0),MATCH(MouseList[[#Headers],[Exclude?]],MouseList[#Headers],0))=TRUE,"",IF(INDEX(DataInput[],AL$2*3-1,MATCH(TEXT($B30,0),DataInput[#Headers],0))="","",INDEX(DataInput[],AL$4*3-1,MATCH(TEXT($B30,0),DataInput[#Headers],0))*(INDEX(DataInput[],AL$4*3,MATCH(TEXT($B30,0),DataInput[#Headers],0)))^2*PI()/6))</f>
        <v/>
      </c>
      <c r="AM30" s="15" t="str">
        <f>IF(INDEX(MouseList[],MATCH(AM$2,MouseList[Mouse '#],0),MATCH(MouseList[[#Headers],[Exclude?]],MouseList[#Headers],0))=TRUE,"",IF(INDEX(DataInput[],AM$2*3-1,MATCH(TEXT($B30,0),DataInput[#Headers],0))="","",INDEX(DataInput[],AM$4*3-1,MATCH(TEXT($B30,0),DataInput[#Headers],0))*(INDEX(DataInput[],AM$4*3,MATCH(TEXT($B30,0),DataInput[#Headers],0)))^2*PI()/6))</f>
        <v/>
      </c>
      <c r="AN30" s="15" t="str">
        <f>IF(INDEX(MouseList[],MATCH(AN$2,MouseList[Mouse '#],0),MATCH(MouseList[[#Headers],[Exclude?]],MouseList[#Headers],0))=TRUE,"",IF(INDEX(DataInput[],AN$2*3-1,MATCH(TEXT($B30,0),DataInput[#Headers],0))="","",INDEX(DataInput[],AN$4*3-1,MATCH(TEXT($B30,0),DataInput[#Headers],0))*(INDEX(DataInput[],AN$4*3,MATCH(TEXT($B30,0),DataInput[#Headers],0)))^2*PI()/6))</f>
        <v/>
      </c>
      <c r="AO30" s="15" t="str">
        <f>IF(INDEX(MouseList[],MATCH(AO$2,MouseList[Mouse '#],0),MATCH(MouseList[[#Headers],[Exclude?]],MouseList[#Headers],0))=TRUE,"",IF(INDEX(DataInput[],AO$2*3-1,MATCH(TEXT($B30,0),DataInput[#Headers],0))="","",INDEX(DataInput[],AO$4*3-1,MATCH(TEXT($B30,0),DataInput[#Headers],0))*(INDEX(DataInput[],AO$4*3,MATCH(TEXT($B30,0),DataInput[#Headers],0)))^2*PI()/6))</f>
        <v/>
      </c>
      <c r="AP30" s="15" t="str">
        <f>IF(INDEX(MouseList[],MATCH(AP$2,MouseList[Mouse '#],0),MATCH(MouseList[[#Headers],[Exclude?]],MouseList[#Headers],0))=TRUE,"",IF(INDEX(DataInput[],AP$2*3-1,MATCH(TEXT($B30,0),DataInput[#Headers],0))="","",INDEX(DataInput[],AP$4*3-1,MATCH(TEXT($B30,0),DataInput[#Headers],0))*(INDEX(DataInput[],AP$4*3,MATCH(TEXT($B30,0),DataInput[#Headers],0)))^2*PI()/6))</f>
        <v/>
      </c>
      <c r="AQ30" s="15" t="str">
        <f>IF(INDEX(MouseList[],MATCH(AQ$2,MouseList[Mouse '#],0),MATCH(MouseList[[#Headers],[Exclude?]],MouseList[#Headers],0))=TRUE,"",IF(INDEX(DataInput[],AQ$2*3-1,MATCH(TEXT($B30,0),DataInput[#Headers],0))="","",INDEX(DataInput[],AQ$4*3-1,MATCH(TEXT($B30,0),DataInput[#Headers],0))*(INDEX(DataInput[],AQ$4*3,MATCH(TEXT($B30,0),DataInput[#Headers],0)))^2*PI()/6))</f>
        <v/>
      </c>
      <c r="AR30" s="15" t="str">
        <f>IF(INDEX(MouseList[],MATCH(AR$2,MouseList[Mouse '#],0),MATCH(MouseList[[#Headers],[Exclude?]],MouseList[#Headers],0))=TRUE,"",IF(INDEX(DataInput[],AR$2*3-1,MATCH(TEXT($B30,0),DataInput[#Headers],0))="","",INDEX(DataInput[],AR$4*3-1,MATCH(TEXT($B30,0),DataInput[#Headers],0))*(INDEX(DataInput[],AR$4*3,MATCH(TEXT($B30,0),DataInput[#Headers],0)))^2*PI()/6))</f>
        <v/>
      </c>
      <c r="AS30" s="15" t="str">
        <f>IF(INDEX(MouseList[],MATCH(AS$2,MouseList[Mouse '#],0),MATCH(MouseList[[#Headers],[Exclude?]],MouseList[#Headers],0))=TRUE,"",IF(INDEX(DataInput[],AS$2*3-1,MATCH(TEXT($B30,0),DataInput[#Headers],0))="","",INDEX(DataInput[],AS$4*3-1,MATCH(TEXT($B30,0),DataInput[#Headers],0))*(INDEX(DataInput[],AS$4*3,MATCH(TEXT($B30,0),DataInput[#Headers],0)))^2*PI()/6))</f>
        <v/>
      </c>
      <c r="AT30" s="15" t="str">
        <f>IF(INDEX(MouseList[],MATCH(AT$2,MouseList[Mouse '#],0),MATCH(MouseList[[#Headers],[Exclude?]],MouseList[#Headers],0))=TRUE,"",IF(INDEX(DataInput[],AT$2*3-1,MATCH(TEXT($B30,0),DataInput[#Headers],0))="","",INDEX(DataInput[],AT$4*3-1,MATCH(TEXT($B30,0),DataInput[#Headers],0))*(INDEX(DataInput[],AT$4*3,MATCH(TEXT($B30,0),DataInput[#Headers],0)))^2*PI()/6))</f>
        <v/>
      </c>
      <c r="AU30" s="15" t="str">
        <f>IF(INDEX(MouseList[],MATCH(AU$2,MouseList[Mouse '#],0),MATCH(MouseList[[#Headers],[Exclude?]],MouseList[#Headers],0))=TRUE,"",IF(INDEX(DataInput[],AU$2*3-1,MATCH(TEXT($B30,0),DataInput[#Headers],0))="","",INDEX(DataInput[],AU$4*3-1,MATCH(TEXT($B30,0),DataInput[#Headers],0))*(INDEX(DataInput[],AU$4*3,MATCH(TEXT($B30,0),DataInput[#Headers],0)))^2*PI()/6))</f>
        <v/>
      </c>
      <c r="AV30" s="15" t="str">
        <f>IF(INDEX(MouseList[],MATCH(AV$2,MouseList[Mouse '#],0),MATCH(MouseList[[#Headers],[Exclude?]],MouseList[#Headers],0))=TRUE,"",IF(INDEX(DataInput[],AV$2*3-1,MATCH(TEXT($B30,0),DataInput[#Headers],0))="","",INDEX(DataInput[],AV$4*3-1,MATCH(TEXT($B30,0),DataInput[#Headers],0))*(INDEX(DataInput[],AV$4*3,MATCH(TEXT($B30,0),DataInput[#Headers],0)))^2*PI()/6))</f>
        <v/>
      </c>
      <c r="AW30" s="15" t="str">
        <f>IF(INDEX(MouseList[],MATCH(AW$2,MouseList[Mouse '#],0),MATCH(MouseList[[#Headers],[Exclude?]],MouseList[#Headers],0))=TRUE,"",IF(INDEX(DataInput[],AW$2*3-1,MATCH(TEXT($B30,0),DataInput[#Headers],0))="","",INDEX(DataInput[],AW$4*3-1,MATCH(TEXT($B30,0),DataInput[#Headers],0))*(INDEX(DataInput[],AW$4*3,MATCH(TEXT($B30,0),DataInput[#Headers],0)))^2*PI()/6))</f>
        <v/>
      </c>
      <c r="AX30" s="15" t="str">
        <f>IF(INDEX(MouseList[],MATCH(AX$2,MouseList[Mouse '#],0),MATCH(MouseList[[#Headers],[Exclude?]],MouseList[#Headers],0))=TRUE,"",IF(INDEX(DataInput[],AX$2*3-1,MATCH(TEXT($B30,0),DataInput[#Headers],0))="","",INDEX(DataInput[],AX$4*3-1,MATCH(TEXT($B30,0),DataInput[#Headers],0))*(INDEX(DataInput[],AX$4*3,MATCH(TEXT($B30,0),DataInput[#Headers],0)))^2*PI()/6))</f>
        <v/>
      </c>
      <c r="AY30" s="15" t="str">
        <f>IF(INDEX(MouseList[],MATCH(AY$2,MouseList[Mouse '#],0),MATCH(MouseList[[#Headers],[Exclude?]],MouseList[#Headers],0))=TRUE,"",IF(INDEX(DataInput[],AY$2*3-1,MATCH(TEXT($B30,0),DataInput[#Headers],0))="","",INDEX(DataInput[],AY$4*3-1,MATCH(TEXT($B30,0),DataInput[#Headers],0))*(INDEX(DataInput[],AY$4*3,MATCH(TEXT($B30,0),DataInput[#Headers],0)))^2*PI()/6))</f>
        <v/>
      </c>
      <c r="AZ30" s="15" t="str">
        <f>IF(INDEX(MouseList[],MATCH(AZ$2,MouseList[Mouse '#],0),MATCH(MouseList[[#Headers],[Exclude?]],MouseList[#Headers],0))=TRUE,"",IF(INDEX(DataInput[],AZ$2*3-1,MATCH(TEXT($B30,0),DataInput[#Headers],0))="","",INDEX(DataInput[],AZ$4*3-1,MATCH(TEXT($B30,0),DataInput[#Headers],0))*(INDEX(DataInput[],AZ$4*3,MATCH(TEXT($B30,0),DataInput[#Headers],0)))^2*PI()/6))</f>
        <v/>
      </c>
      <c r="BA30" s="15" t="str">
        <f>IF(INDEX(MouseList[],MATCH(BA$2,MouseList[Mouse '#],0),MATCH(MouseList[[#Headers],[Exclude?]],MouseList[#Headers],0))=TRUE,"",IF(INDEX(DataInput[],BA$2*3-1,MATCH(TEXT($B30,0),DataInput[#Headers],0))="","",INDEX(DataInput[],BA$4*3-1,MATCH(TEXT($B30,0),DataInput[#Headers],0))*(INDEX(DataInput[],BA$4*3,MATCH(TEXT($B30,0),DataInput[#Headers],0)))^2*PI()/6))</f>
        <v/>
      </c>
      <c r="BB30" s="15" t="str">
        <f>IF(INDEX(MouseList[],MATCH(BB$2,MouseList[Mouse '#],0),MATCH(MouseList[[#Headers],[Exclude?]],MouseList[#Headers],0))=TRUE,"",IF(INDEX(DataInput[],BB$2*3-1,MATCH(TEXT($B30,0),DataInput[#Headers],0))="","",INDEX(DataInput[],BB$4*3-1,MATCH(TEXT($B30,0),DataInput[#Headers],0))*(INDEX(DataInput[],BB$4*3,MATCH(TEXT($B30,0),DataInput[#Headers],0)))^2*PI()/6))</f>
        <v/>
      </c>
      <c r="BC30" s="15" t="str">
        <f>IF(INDEX(MouseList[],MATCH(BC$2,MouseList[Mouse '#],0),MATCH(MouseList[[#Headers],[Exclude?]],MouseList[#Headers],0))=TRUE,"",IF(INDEX(DataInput[],BC$2*3-1,MATCH(TEXT($B30,0),DataInput[#Headers],0))="","",INDEX(DataInput[],BC$4*3-1,MATCH(TEXT($B30,0),DataInput[#Headers],0))*(INDEX(DataInput[],BC$4*3,MATCH(TEXT($B30,0),DataInput[#Headers],0)))^2*PI()/6))</f>
        <v/>
      </c>
      <c r="BD30" s="15" t="str">
        <f>IF(INDEX(MouseList[],MATCH(BD$2,MouseList[Mouse '#],0),MATCH(MouseList[[#Headers],[Exclude?]],MouseList[#Headers],0))=TRUE,"",IF(INDEX(DataInput[],BD$2*3-1,MATCH(TEXT($B30,0),DataInput[#Headers],0))="","",INDEX(DataInput[],BD$4*3-1,MATCH(TEXT($B30,0),DataInput[#Headers],0))*(INDEX(DataInput[],BD$4*3,MATCH(TEXT($B30,0),DataInput[#Headers],0)))^2*PI()/6))</f>
        <v/>
      </c>
      <c r="BE30" s="15" t="str">
        <f>IF(INDEX(MouseList[],MATCH(BE$2,MouseList[Mouse '#],0),MATCH(MouseList[[#Headers],[Exclude?]],MouseList[#Headers],0))=TRUE,"",IF(INDEX(DataInput[],BE$2*3-1,MATCH(TEXT($B30,0),DataInput[#Headers],0))="","",INDEX(DataInput[],BE$4*3-1,MATCH(TEXT($B30,0),DataInput[#Headers],0))*(INDEX(DataInput[],BE$4*3,MATCH(TEXT($B30,0),DataInput[#Headers],0)))^2*PI()/6))</f>
        <v/>
      </c>
      <c r="BF30" s="15" t="str">
        <f>IF(INDEX(MouseList[],MATCH(BF$2,MouseList[Mouse '#],0),MATCH(MouseList[[#Headers],[Exclude?]],MouseList[#Headers],0))=TRUE,"",IF(INDEX(DataInput[],BF$2*3-1,MATCH(TEXT($B30,0),DataInput[#Headers],0))="","",INDEX(DataInput[],BF$4*3-1,MATCH(TEXT($B30,0),DataInput[#Headers],0))*(INDEX(DataInput[],BF$4*3,MATCH(TEXT($B30,0),DataInput[#Headers],0)))^2*PI()/6))</f>
        <v/>
      </c>
      <c r="BG30" s="15" t="str">
        <f>IF(INDEX(MouseList[],MATCH(BG$2,MouseList[Mouse '#],0),MATCH(MouseList[[#Headers],[Exclude?]],MouseList[#Headers],0))=TRUE,"",IF(INDEX(DataInput[],BG$2*3-1,MATCH(TEXT($B30,0),DataInput[#Headers],0))="","",INDEX(DataInput[],BG$4*3-1,MATCH(TEXT($B30,0),DataInput[#Headers],0))*(INDEX(DataInput[],BG$4*3,MATCH(TEXT($B30,0),DataInput[#Headers],0)))^2*PI()/6))</f>
        <v/>
      </c>
      <c r="BH30" s="15" t="str">
        <f>IF(INDEX(MouseList[],MATCH(BH$2,MouseList[Mouse '#],0),MATCH(MouseList[[#Headers],[Exclude?]],MouseList[#Headers],0))=TRUE,"",IF(INDEX(DataInput[],BH$2*3-1,MATCH(TEXT($B30,0),DataInput[#Headers],0))="","",INDEX(DataInput[],BH$4*3-1,MATCH(TEXT($B30,0),DataInput[#Headers],0))*(INDEX(DataInput[],BH$4*3,MATCH(TEXT($B30,0),DataInput[#Headers],0)))^2*PI()/6))</f>
        <v/>
      </c>
      <c r="BI30" s="15" t="str">
        <f>IF(INDEX(MouseList[],MATCH(BI$2,MouseList[Mouse '#],0),MATCH(MouseList[[#Headers],[Exclude?]],MouseList[#Headers],0))=TRUE,"",IF(INDEX(DataInput[],BI$2*3-1,MATCH(TEXT($B30,0),DataInput[#Headers],0))="","",INDEX(DataInput[],BI$4*3-1,MATCH(TEXT($B30,0),DataInput[#Headers],0))*(INDEX(DataInput[],BI$4*3,MATCH(TEXT($B30,0),DataInput[#Headers],0)))^2*PI()/6))</f>
        <v/>
      </c>
      <c r="BJ30" s="15" t="str">
        <f>IF(INDEX(MouseList[],MATCH(BJ$2,MouseList[Mouse '#],0),MATCH(MouseList[[#Headers],[Exclude?]],MouseList[#Headers],0))=TRUE,"",IF(INDEX(DataInput[],BJ$2*3-1,MATCH(TEXT($B30,0),DataInput[#Headers],0))="","",INDEX(DataInput[],BJ$4*3-1,MATCH(TEXT($B30,0),DataInput[#Headers],0))*(INDEX(DataInput[],BJ$4*3,MATCH(TEXT($B30,0),DataInput[#Headers],0)))^2*PI()/6))</f>
        <v/>
      </c>
      <c r="BK30" s="15" t="str">
        <f>IF(INDEX(MouseList[],MATCH(BK$2,MouseList[Mouse '#],0),MATCH(MouseList[[#Headers],[Exclude?]],MouseList[#Headers],0))=TRUE,"",IF(INDEX(DataInput[],BK$2*3-1,MATCH(TEXT($B30,0),DataInput[#Headers],0))="","",INDEX(DataInput[],BK$4*3-1,MATCH(TEXT($B30,0),DataInput[#Headers],0))*(INDEX(DataInput[],BK$4*3,MATCH(TEXT($B30,0),DataInput[#Headers],0)))^2*PI()/6))</f>
        <v/>
      </c>
      <c r="BL30" s="15" t="e">
        <f>IF(INDEX(MouseList[],MATCH(BL$2,MouseList[Mouse '#],0),MATCH(MouseList[[#Headers],[Exclude?]],MouseList[#Headers],0))=TRUE,"",IF(INDEX(DataInput[],BL$2*3-1,MATCH(TEXT($B30,0),DataInput[#Headers],0))="","",INDEX(DataInput[],BL$4*3-1,MATCH(TEXT($B30,0),DataInput[#Headers],0))*(INDEX(DataInput[],BL$4*3,MATCH(TEXT($B30,0),DataInput[#Headers],0)))^2*PI()/6))</f>
        <v>#N/A</v>
      </c>
      <c r="BM30" s="15" t="e">
        <f>IF(INDEX(MouseList[],MATCH(BM$2,MouseList[Mouse '#],0),MATCH(MouseList[[#Headers],[Exclude?]],MouseList[#Headers],0))=TRUE,"",IF(INDEX(DataInput[],BM$2*3-1,MATCH(TEXT($B30,0),DataInput[#Headers],0))="","",INDEX(DataInput[],BM$4*3-1,MATCH(TEXT($B30,0),DataInput[#Headers],0))*(INDEX(DataInput[],BM$4*3,MATCH(TEXT($B30,0),DataInput[#Headers],0)))^2*PI()/6))</f>
        <v>#N/A</v>
      </c>
      <c r="BN30" s="15" t="e">
        <f>IF(INDEX(MouseList[],MATCH(BN$2,MouseList[Mouse '#],0),MATCH(MouseList[[#Headers],[Exclude?]],MouseList[#Headers],0))=TRUE,"",IF(INDEX(DataInput[],BN$2*3-1,MATCH(TEXT($B30,0),DataInput[#Headers],0))="","",INDEX(DataInput[],BN$4*3-1,MATCH(TEXT($B30,0),DataInput[#Headers],0))*(INDEX(DataInput[],BN$4*3,MATCH(TEXT($B30,0),DataInput[#Headers],0)))^2*PI()/6))</f>
        <v>#N/A</v>
      </c>
      <c r="BO30" s="15" t="e">
        <f>IF(INDEX(MouseList[],MATCH(BO$2,MouseList[Mouse '#],0),MATCH(MouseList[[#Headers],[Exclude?]],MouseList[#Headers],0))=TRUE,"",IF(INDEX(DataInput[],BO$2*3-1,MATCH(TEXT($B30,0),DataInput[#Headers],0))="","",INDEX(DataInput[],BO$4*3-1,MATCH(TEXT($B30,0),DataInput[#Headers],0))*(INDEX(DataInput[],BO$4*3,MATCH(TEXT($B30,0),DataInput[#Headers],0)))^2*PI()/6))</f>
        <v>#N/A</v>
      </c>
      <c r="BP30" s="15" t="e">
        <f>IF(INDEX(MouseList[],MATCH(BP$2,MouseList[Mouse '#],0),MATCH(MouseList[[#Headers],[Exclude?]],MouseList[#Headers],0))=TRUE,"",IF(INDEX(DataInput[],BP$2*3-1,MATCH(TEXT($B30,0),DataInput[#Headers],0))="","",INDEX(DataInput[],BP$4*3-1,MATCH(TEXT($B30,0),DataInput[#Headers],0))*(INDEX(DataInput[],BP$4*3,MATCH(TEXT($B30,0),DataInput[#Headers],0)))^2*PI()/6))</f>
        <v>#N/A</v>
      </c>
      <c r="BQ30" s="15" t="e">
        <f>IF(INDEX(MouseList[],MATCH(BQ$2,MouseList[Mouse '#],0),MATCH(MouseList[[#Headers],[Exclude?]],MouseList[#Headers],0))=TRUE,"",IF(INDEX(DataInput[],BQ$2*3-1,MATCH(TEXT($B30,0),DataInput[#Headers],0))="","",INDEX(DataInput[],BQ$4*3-1,MATCH(TEXT($B30,0),DataInput[#Headers],0))*(INDEX(DataInput[],BQ$4*3,MATCH(TEXT($B30,0),DataInput[#Headers],0)))^2*PI()/6))</f>
        <v>#N/A</v>
      </c>
      <c r="BR30" s="15" t="e">
        <f>IF(INDEX(MouseList[],MATCH(BR$2,MouseList[Mouse '#],0),MATCH(MouseList[[#Headers],[Exclude?]],MouseList[#Headers],0))=TRUE,"",IF(INDEX(DataInput[],BR$2*3-1,MATCH(TEXT($B30,0),DataInput[#Headers],0))="","",INDEX(DataInput[],BR$4*3-1,MATCH(TEXT($B30,0),DataInput[#Headers],0))*(INDEX(DataInput[],BR$4*3,MATCH(TEXT($B30,0),DataInput[#Headers],0)))^2*PI()/6))</f>
        <v>#N/A</v>
      </c>
      <c r="BS30" s="15" t="e">
        <f>IF(INDEX(MouseList[],MATCH(BS$2,MouseList[Mouse '#],0),MATCH(MouseList[[#Headers],[Exclude?]],MouseList[#Headers],0))=TRUE,"",IF(INDEX(DataInput[],BS$2*3-1,MATCH(TEXT($B30,0),DataInput[#Headers],0))="","",INDEX(DataInput[],BS$4*3-1,MATCH(TEXT($B30,0),DataInput[#Headers],0))*(INDEX(DataInput[],BS$4*3,MATCH(TEXT($B30,0),DataInput[#Headers],0)))^2*PI()/6))</f>
        <v>#N/A</v>
      </c>
      <c r="BT30" s="15" t="e">
        <f>IF(INDEX(MouseList[],MATCH(BT$2,MouseList[Mouse '#],0),MATCH(MouseList[[#Headers],[Exclude?]],MouseList[#Headers],0))=TRUE,"",IF(INDEX(DataInput[],BT$2*3-1,MATCH(TEXT($B30,0),DataInput[#Headers],0))="","",INDEX(DataInput[],BT$4*3-1,MATCH(TEXT($B30,0),DataInput[#Headers],0))*(INDEX(DataInput[],BT$4*3,MATCH(TEXT($B30,0),DataInput[#Headers],0)))^2*PI()/6))</f>
        <v>#N/A</v>
      </c>
      <c r="BU30" s="15" t="e">
        <f>IF(INDEX(MouseList[],MATCH(BU$2,MouseList[Mouse '#],0),MATCH(MouseList[[#Headers],[Exclude?]],MouseList[#Headers],0))=TRUE,"",IF(INDEX(DataInput[],BU$2*3-1,MATCH(TEXT($B30,0),DataInput[#Headers],0))="","",INDEX(DataInput[],BU$4*3-1,MATCH(TEXT($B30,0),DataInput[#Headers],0))*(INDEX(DataInput[],BU$4*3,MATCH(TEXT($B30,0),DataInput[#Headers],0)))^2*PI()/6))</f>
        <v>#N/A</v>
      </c>
      <c r="BV30" s="15" t="e">
        <f>IF(INDEX(MouseList[],MATCH(BV$2,MouseList[Mouse '#],0),MATCH(MouseList[[#Headers],[Exclude?]],MouseList[#Headers],0))=TRUE,"",IF(INDEX(DataInput[],BV$2*3-1,MATCH(TEXT($B30,0),DataInput[#Headers],0))="","",INDEX(DataInput[],BV$4*3-1,MATCH(TEXT($B30,0),DataInput[#Headers],0))*(INDEX(DataInput[],BV$4*3,MATCH(TEXT($B30,0),DataInput[#Headers],0)))^2*PI()/6))</f>
        <v>#N/A</v>
      </c>
      <c r="BW30" s="15" t="e">
        <f>IF(INDEX(MouseList[],MATCH(BW$2,MouseList[Mouse '#],0),MATCH(MouseList[[#Headers],[Exclude?]],MouseList[#Headers],0))=TRUE,"",IF(INDEX(DataInput[],BW$2*3-1,MATCH(TEXT($B30,0),DataInput[#Headers],0))="","",INDEX(DataInput[],BW$4*3-1,MATCH(TEXT($B30,0),DataInput[#Headers],0))*(INDEX(DataInput[],BW$4*3,MATCH(TEXT($B30,0),DataInput[#Headers],0)))^2*PI()/6))</f>
        <v>#N/A</v>
      </c>
      <c r="BX30" s="15" t="e">
        <f>IF(INDEX(MouseList[],MATCH(BX$2,MouseList[Mouse '#],0),MATCH(MouseList[[#Headers],[Exclude?]],MouseList[#Headers],0))=TRUE,"",IF(INDEX(DataInput[],BX$2*3-1,MATCH(TEXT($B30,0),DataInput[#Headers],0))="","",INDEX(DataInput[],BX$4*3-1,MATCH(TEXT($B30,0),DataInput[#Headers],0))*(INDEX(DataInput[],BX$4*3,MATCH(TEXT($B30,0),DataInput[#Headers],0)))^2*PI()/6))</f>
        <v>#N/A</v>
      </c>
      <c r="BY30" s="15" t="e">
        <f>IF(INDEX(MouseList[],MATCH(BY$2,MouseList[Mouse '#],0),MATCH(MouseList[[#Headers],[Exclude?]],MouseList[#Headers],0))=TRUE,"",IF(INDEX(DataInput[],BY$2*3-1,MATCH(TEXT($B30,0),DataInput[#Headers],0))="","",INDEX(DataInput[],BY$4*3-1,MATCH(TEXT($B30,0),DataInput[#Headers],0))*(INDEX(DataInput[],BY$4*3,MATCH(TEXT($B30,0),DataInput[#Headers],0)))^2*PI()/6))</f>
        <v>#N/A</v>
      </c>
      <c r="BZ30" s="15" t="e">
        <f>IF(INDEX(MouseList[],MATCH(BZ$2,MouseList[Mouse '#],0),MATCH(MouseList[[#Headers],[Exclude?]],MouseList[#Headers],0))=TRUE,"",IF(INDEX(DataInput[],BZ$2*3-1,MATCH(TEXT($B30,0),DataInput[#Headers],0))="","",INDEX(DataInput[],BZ$4*3-1,MATCH(TEXT($B30,0),DataInput[#Headers],0))*(INDEX(DataInput[],BZ$4*3,MATCH(TEXT($B30,0),DataInput[#Headers],0)))^2*PI()/6))</f>
        <v>#N/A</v>
      </c>
      <c r="CA30" s="15" t="e">
        <f>IF(INDEX(MouseList[],MATCH(CA$2,MouseList[Mouse '#],0),MATCH(MouseList[[#Headers],[Exclude?]],MouseList[#Headers],0))=TRUE,"",IF(INDEX(DataInput[],CA$2*3-1,MATCH(TEXT($B30,0),DataInput[#Headers],0))="","",INDEX(DataInput[],CA$4*3-1,MATCH(TEXT($B30,0),DataInput[#Headers],0))*(INDEX(DataInput[],CA$4*3,MATCH(TEXT($B30,0),DataInput[#Headers],0)))^2*PI()/6))</f>
        <v>#N/A</v>
      </c>
      <c r="CB30" s="15" t="e">
        <f>IF(INDEX(MouseList[],MATCH(CB$2,MouseList[Mouse '#],0),MATCH(MouseList[[#Headers],[Exclude?]],MouseList[#Headers],0))=TRUE,"",IF(INDEX(DataInput[],CB$2*3-1,MATCH(TEXT($B30,0),DataInput[#Headers],0))="","",INDEX(DataInput[],CB$4*3-1,MATCH(TEXT($B30,0),DataInput[#Headers],0))*(INDEX(DataInput[],CB$4*3,MATCH(TEXT($B30,0),DataInput[#Headers],0)))^2*PI()/6))</f>
        <v>#N/A</v>
      </c>
      <c r="CC30" s="15" t="e">
        <f>IF(INDEX(MouseList[],MATCH(CC$2,MouseList[Mouse '#],0),MATCH(MouseList[[#Headers],[Exclude?]],MouseList[#Headers],0))=TRUE,"",IF(INDEX(DataInput[],CC$2*3-1,MATCH(TEXT($B30,0),DataInput[#Headers],0))="","",INDEX(DataInput[],CC$4*3-1,MATCH(TEXT($B30,0),DataInput[#Headers],0))*(INDEX(DataInput[],CC$4*3,MATCH(TEXT($B30,0),DataInput[#Headers],0)))^2*PI()/6))</f>
        <v>#N/A</v>
      </c>
      <c r="CD30" s="15" t="e">
        <f>IF(INDEX(MouseList[],MATCH(CD$2,MouseList[Mouse '#],0),MATCH(MouseList[[#Headers],[Exclude?]],MouseList[#Headers],0))=TRUE,"",IF(INDEX(DataInput[],CD$2*3-1,MATCH(TEXT($B30,0),DataInput[#Headers],0))="","",INDEX(DataInput[],CD$4*3-1,MATCH(TEXT($B30,0),DataInput[#Headers],0))*(INDEX(DataInput[],CD$4*3,MATCH(TEXT($B30,0),DataInput[#Headers],0)))^2*PI()/6))</f>
        <v>#N/A</v>
      </c>
      <c r="CE30" s="15" t="e">
        <f>IF(INDEX(MouseList[],MATCH(CE$2,MouseList[Mouse '#],0),MATCH(MouseList[[#Headers],[Exclude?]],MouseList[#Headers],0))=TRUE,"",IF(INDEX(DataInput[],CE$2*3-1,MATCH(TEXT($B30,0),DataInput[#Headers],0))="","",INDEX(DataInput[],CE$4*3-1,MATCH(TEXT($B30,0),DataInput[#Headers],0))*(INDEX(DataInput[],CE$4*3,MATCH(TEXT($B30,0),DataInput[#Headers],0)))^2*PI()/6))</f>
        <v>#N/A</v>
      </c>
      <c r="CF30" s="15" t="e">
        <f>IF(INDEX(MouseList[],MATCH(CF$2,MouseList[Mouse '#],0),MATCH(MouseList[[#Headers],[Exclude?]],MouseList[#Headers],0))=TRUE,"",IF(INDEX(DataInput[],CF$2*3-1,MATCH(TEXT($B30,0),DataInput[#Headers],0))="","",INDEX(DataInput[],CF$4*3-1,MATCH(TEXT($B30,0),DataInput[#Headers],0))*(INDEX(DataInput[],CF$4*3,MATCH(TEXT($B30,0),DataInput[#Headers],0)))^2*PI()/6))</f>
        <v>#N/A</v>
      </c>
      <c r="CG30" s="15" t="e">
        <f>IF(INDEX(MouseList[],MATCH(CG$2,MouseList[Mouse '#],0),MATCH(MouseList[[#Headers],[Exclude?]],MouseList[#Headers],0))=TRUE,"",IF(INDEX(DataInput[],CG$2*3-1,MATCH(TEXT($B30,0),DataInput[#Headers],0))="","",INDEX(DataInput[],CG$4*3-1,MATCH(TEXT($B30,0),DataInput[#Headers],0))*(INDEX(DataInput[],CG$4*3,MATCH(TEXT($B30,0),DataInput[#Headers],0)))^2*PI()/6))</f>
        <v>#N/A</v>
      </c>
      <c r="CH30" s="15" t="e">
        <f>IF(INDEX(MouseList[],MATCH(CH$2,MouseList[Mouse '#],0),MATCH(MouseList[[#Headers],[Exclude?]],MouseList[#Headers],0))=TRUE,"",IF(INDEX(DataInput[],CH$2*3-1,MATCH(TEXT($B30,0),DataInput[#Headers],0))="","",INDEX(DataInput[],CH$4*3-1,MATCH(TEXT($B30,0),DataInput[#Headers],0))*(INDEX(DataInput[],CH$4*3,MATCH(TEXT($B30,0),DataInput[#Headers],0)))^2*PI()/6))</f>
        <v>#N/A</v>
      </c>
      <c r="CI30" s="15" t="e">
        <f>IF(INDEX(MouseList[],MATCH(CI$2,MouseList[Mouse '#],0),MATCH(MouseList[[#Headers],[Exclude?]],MouseList[#Headers],0))=TRUE,"",IF(INDEX(DataInput[],CI$2*3-1,MATCH(TEXT($B30,0),DataInput[#Headers],0))="","",INDEX(DataInput[],CI$4*3-1,MATCH(TEXT($B30,0),DataInput[#Headers],0))*(INDEX(DataInput[],CI$4*3,MATCH(TEXT($B30,0),DataInput[#Headers],0)))^2*PI()/6))</f>
        <v>#N/A</v>
      </c>
      <c r="CJ30" s="15" t="e">
        <f>IF(INDEX(MouseList[],MATCH(CJ$2,MouseList[Mouse '#],0),MATCH(MouseList[[#Headers],[Exclude?]],MouseList[#Headers],0))=TRUE,"",IF(INDEX(DataInput[],CJ$2*3-1,MATCH(TEXT($B30,0),DataInput[#Headers],0))="","",INDEX(DataInput[],CJ$4*3-1,MATCH(TEXT($B30,0),DataInput[#Headers],0))*(INDEX(DataInput[],CJ$4*3,MATCH(TEXT($B30,0),DataInput[#Headers],0)))^2*PI()/6))</f>
        <v>#N/A</v>
      </c>
      <c r="CK30" s="15" t="e">
        <f>IF(INDEX(MouseList[],MATCH(CK$2,MouseList[Mouse '#],0),MATCH(MouseList[[#Headers],[Exclude?]],MouseList[#Headers],0))=TRUE,"",IF(INDEX(DataInput[],CK$2*3-1,MATCH(TEXT($B30,0),DataInput[#Headers],0))="","",INDEX(DataInput[],CK$4*3-1,MATCH(TEXT($B30,0),DataInput[#Headers],0))*(INDEX(DataInput[],CK$4*3,MATCH(TEXT($B30,0),DataInput[#Headers],0)))^2*PI()/6))</f>
        <v>#N/A</v>
      </c>
      <c r="CL30" s="15" t="e">
        <f>IF(INDEX(MouseList[],MATCH(CL$2,MouseList[Mouse '#],0),MATCH(MouseList[[#Headers],[Exclude?]],MouseList[#Headers],0))=TRUE,"",IF(INDEX(DataInput[],CL$2*3-1,MATCH(TEXT($B30,0),DataInput[#Headers],0))="","",INDEX(DataInput[],CL$4*3-1,MATCH(TEXT($B30,0),DataInput[#Headers],0))*(INDEX(DataInput[],CL$4*3,MATCH(TEXT($B30,0),DataInput[#Headers],0)))^2*PI()/6))</f>
        <v>#N/A</v>
      </c>
      <c r="CM30" s="15" t="e">
        <f>IF(INDEX(MouseList[],MATCH(CM$2,MouseList[Mouse '#],0),MATCH(MouseList[[#Headers],[Exclude?]],MouseList[#Headers],0))=TRUE,"",IF(INDEX(DataInput[],CM$2*3-1,MATCH(TEXT($B30,0),DataInput[#Headers],0))="","",INDEX(DataInput[],CM$4*3-1,MATCH(TEXT($B30,0),DataInput[#Headers],0))*(INDEX(DataInput[],CM$4*3,MATCH(TEXT($B30,0),DataInput[#Headers],0)))^2*PI()/6))</f>
        <v>#N/A</v>
      </c>
      <c r="CN30" s="15" t="e">
        <f>IF(INDEX(MouseList[],MATCH(CN$2,MouseList[Mouse '#],0),MATCH(MouseList[[#Headers],[Exclude?]],MouseList[#Headers],0))=TRUE,"",IF(INDEX(DataInput[],CN$2*3-1,MATCH(TEXT($B30,0),DataInput[#Headers],0))="","",INDEX(DataInput[],CN$4*3-1,MATCH(TEXT($B30,0),DataInput[#Headers],0))*(INDEX(DataInput[],CN$4*3,MATCH(TEXT($B30,0),DataInput[#Headers],0)))^2*PI()/6))</f>
        <v>#N/A</v>
      </c>
      <c r="CO30" s="15" t="e">
        <f>IF(INDEX(MouseList[],MATCH(CO$2,MouseList[Mouse '#],0),MATCH(MouseList[[#Headers],[Exclude?]],MouseList[#Headers],0))=TRUE,"",IF(INDEX(DataInput[],CO$2*3-1,MATCH(TEXT($B30,0),DataInput[#Headers],0))="","",INDEX(DataInput[],CO$4*3-1,MATCH(TEXT($B30,0),DataInput[#Headers],0))*(INDEX(DataInput[],CO$4*3,MATCH(TEXT($B30,0),DataInput[#Headers],0)))^2*PI()/6))</f>
        <v>#N/A</v>
      </c>
      <c r="CP30" s="15" t="e">
        <f>IF(INDEX(MouseList[],MATCH(CP$2,MouseList[Mouse '#],0),MATCH(MouseList[[#Headers],[Exclude?]],MouseList[#Headers],0))=TRUE,"",IF(INDEX(DataInput[],CP$2*3-1,MATCH(TEXT($B30,0),DataInput[#Headers],0))="","",INDEX(DataInput[],CP$4*3-1,MATCH(TEXT($B30,0),DataInput[#Headers],0))*(INDEX(DataInput[],CP$4*3,MATCH(TEXT($B30,0),DataInput[#Headers],0)))^2*PI()/6))</f>
        <v>#N/A</v>
      </c>
      <c r="CQ30" s="15" t="e">
        <f>IF(INDEX(MouseList[],MATCH(CQ$2,MouseList[Mouse '#],0),MATCH(MouseList[[#Headers],[Exclude?]],MouseList[#Headers],0))=TRUE,"",IF(INDEX(DataInput[],CQ$2*3-1,MATCH(TEXT($B30,0),DataInput[#Headers],0))="","",INDEX(DataInput[],CQ$4*3-1,MATCH(TEXT($B30,0),DataInput[#Headers],0))*(INDEX(DataInput[],CQ$4*3,MATCH(TEXT($B30,0),DataInput[#Headers],0)))^2*PI()/6))</f>
        <v>#N/A</v>
      </c>
      <c r="CR30" s="15" t="e">
        <f>IF(INDEX(MouseList[],MATCH(CR$2,MouseList[Mouse '#],0),MATCH(MouseList[[#Headers],[Exclude?]],MouseList[#Headers],0))=TRUE,"",IF(INDEX(DataInput[],CR$2*3-1,MATCH(TEXT($B30,0),DataInput[#Headers],0))="","",INDEX(DataInput[],CR$4*3-1,MATCH(TEXT($B30,0),DataInput[#Headers],0))*(INDEX(DataInput[],CR$4*3,MATCH(TEXT($B30,0),DataInput[#Headers],0)))^2*PI()/6))</f>
        <v>#N/A</v>
      </c>
      <c r="CS30" s="15" t="e">
        <f>IF(INDEX(MouseList[],MATCH(CS$2,MouseList[Mouse '#],0),MATCH(MouseList[[#Headers],[Exclude?]],MouseList[#Headers],0))=TRUE,"",IF(INDEX(DataInput[],CS$2*3-1,MATCH(TEXT($B30,0),DataInput[#Headers],0))="","",INDEX(DataInput[],CS$4*3-1,MATCH(TEXT($B30,0),DataInput[#Headers],0))*(INDEX(DataInput[],CS$4*3,MATCH(TEXT($B30,0),DataInput[#Headers],0)))^2*PI()/6))</f>
        <v>#N/A</v>
      </c>
      <c r="CT30" s="15" t="e">
        <f>IF(INDEX(MouseList[],MATCH(CT$2,MouseList[Mouse '#],0),MATCH(MouseList[[#Headers],[Exclude?]],MouseList[#Headers],0))=TRUE,"",IF(INDEX(DataInput[],CT$2*3-1,MATCH(TEXT($B30,0),DataInput[#Headers],0))="","",INDEX(DataInput[],CT$4*3-1,MATCH(TEXT($B30,0),DataInput[#Headers],0))*(INDEX(DataInput[],CT$4*3,MATCH(TEXT($B30,0),DataInput[#Headers],0)))^2*PI()/6))</f>
        <v>#N/A</v>
      </c>
      <c r="CU30" s="15" t="e">
        <f>IF(INDEX(MouseList[],MATCH(CU$2,MouseList[Mouse '#],0),MATCH(MouseList[[#Headers],[Exclude?]],MouseList[#Headers],0))=TRUE,"",IF(INDEX(DataInput[],CU$2*3-1,MATCH(TEXT($B30,0),DataInput[#Headers],0))="","",INDEX(DataInput[],CU$4*3-1,MATCH(TEXT($B30,0),DataInput[#Headers],0))*(INDEX(DataInput[],CU$4*3,MATCH(TEXT($B30,0),DataInput[#Headers],0)))^2*PI()/6))</f>
        <v>#N/A</v>
      </c>
      <c r="CV30" s="15" t="e">
        <f>IF(INDEX(MouseList[],MATCH(CV$2,MouseList[Mouse '#],0),MATCH(MouseList[[#Headers],[Exclude?]],MouseList[#Headers],0))=TRUE,"",IF(INDEX(DataInput[],CV$2*3-1,MATCH(TEXT($B30,0),DataInput[#Headers],0))="","",INDEX(DataInput[],CV$4*3-1,MATCH(TEXT($B30,0),DataInput[#Headers],0))*(INDEX(DataInput[],CV$4*3,MATCH(TEXT($B30,0),DataInput[#Headers],0)))^2*PI()/6))</f>
        <v>#N/A</v>
      </c>
      <c r="CW30" s="15" t="e">
        <f>IF(INDEX(MouseList[],MATCH(CW$2,MouseList[Mouse '#],0),MATCH(MouseList[[#Headers],[Exclude?]],MouseList[#Headers],0))=TRUE,"",IF(INDEX(DataInput[],CW$2*3-1,MATCH(TEXT($B30,0),DataInput[#Headers],0))="","",INDEX(DataInput[],CW$4*3-1,MATCH(TEXT($B30,0),DataInput[#Headers],0))*(INDEX(DataInput[],CW$4*3,MATCH(TEXT($B30,0),DataInput[#Headers],0)))^2*PI()/6))</f>
        <v>#N/A</v>
      </c>
      <c r="CX30" s="15" t="e">
        <f>IF(INDEX(MouseList[],MATCH(CX$2,MouseList[Mouse '#],0),MATCH(MouseList[[#Headers],[Exclude?]],MouseList[#Headers],0))=TRUE,"",IF(INDEX(DataInput[],CX$2*3-1,MATCH(TEXT($B30,0),DataInput[#Headers],0))="","",INDEX(DataInput[],CX$4*3-1,MATCH(TEXT($B30,0),DataInput[#Headers],0))*(INDEX(DataInput[],CX$4*3,MATCH(TEXT($B30,0),DataInput[#Headers],0)))^2*PI()/6))</f>
        <v>#N/A</v>
      </c>
      <c r="CY30" s="15" t="e">
        <f>IF(INDEX(MouseList[],MATCH(CY$2,MouseList[Mouse '#],0),MATCH(MouseList[[#Headers],[Exclude?]],MouseList[#Headers],0))=TRUE,"",IF(INDEX(DataInput[],CY$2*3-1,MATCH(TEXT($B30,0),DataInput[#Headers],0))="","",INDEX(DataInput[],CY$4*3-1,MATCH(TEXT($B30,0),DataInput[#Headers],0))*(INDEX(DataInput[],CY$4*3,MATCH(TEXT($B30,0),DataInput[#Headers],0)))^2*PI()/6))</f>
        <v>#N/A</v>
      </c>
      <c r="CZ30" s="15" t="e">
        <f>IF(INDEX(MouseList[],MATCH(CZ$2,MouseList[Mouse '#],0),MATCH(MouseList[[#Headers],[Exclude?]],MouseList[#Headers],0))=TRUE,"",IF(INDEX(DataInput[],CZ$2*3-1,MATCH(TEXT($B30,0),DataInput[#Headers],0))="","",INDEX(DataInput[],CZ$4*3-1,MATCH(TEXT($B30,0),DataInput[#Headers],0))*(INDEX(DataInput[],CZ$4*3,MATCH(TEXT($B30,0),DataInput[#Headers],0)))^2*PI()/6))</f>
        <v>#N/A</v>
      </c>
      <c r="DA30" s="15" t="e">
        <f>IF(INDEX(MouseList[],MATCH(DA$2,MouseList[Mouse '#],0),MATCH(MouseList[[#Headers],[Exclude?]],MouseList[#Headers],0))=TRUE,"",IF(INDEX(DataInput[],DA$2*3-1,MATCH(TEXT($B30,0),DataInput[#Headers],0))="","",INDEX(DataInput[],DA$4*3-1,MATCH(TEXT($B30,0),DataInput[#Headers],0))*(INDEX(DataInput[],DA$4*3,MATCH(TEXT($B30,0),DataInput[#Headers],0)))^2*PI()/6))</f>
        <v>#N/A</v>
      </c>
      <c r="DB30" s="15" t="e">
        <f>IF(INDEX(MouseList[],MATCH(DB$2,MouseList[Mouse '#],0),MATCH(MouseList[[#Headers],[Exclude?]],MouseList[#Headers],0))=TRUE,"",IF(INDEX(DataInput[],DB$2*3-1,MATCH(TEXT($B30,0),DataInput[#Headers],0))="","",INDEX(DataInput[],DB$4*3-1,MATCH(TEXT($B30,0),DataInput[#Headers],0))*(INDEX(DataInput[],DB$4*3,MATCH(TEXT($B30,0),DataInput[#Headers],0)))^2*PI()/6))</f>
        <v>#N/A</v>
      </c>
      <c r="DC30" s="15" t="e">
        <f>IF(INDEX(MouseList[],MATCH(DC$2,MouseList[Mouse '#],0),MATCH(MouseList[[#Headers],[Exclude?]],MouseList[#Headers],0))=TRUE,"",IF(INDEX(DataInput[],DC$2*3-1,MATCH(TEXT($B30,0),DataInput[#Headers],0))="","",INDEX(DataInput[],DC$4*3-1,MATCH(TEXT($B30,0),DataInput[#Headers],0))*(INDEX(DataInput[],DC$4*3,MATCH(TEXT($B30,0),DataInput[#Headers],0)))^2*PI()/6))</f>
        <v>#N/A</v>
      </c>
      <c r="DD30" s="15" t="e">
        <f>IF(INDEX(MouseList[],MATCH(DD$2,MouseList[Mouse '#],0),MATCH(MouseList[[#Headers],[Exclude?]],MouseList[#Headers],0))=TRUE,"",IF(INDEX(DataInput[],DD$2*3-1,MATCH(TEXT($B30,0),DataInput[#Headers],0))="","",INDEX(DataInput[],DD$4*3-1,MATCH(TEXT($B30,0),DataInput[#Headers],0))*(INDEX(DataInput[],DD$4*3,MATCH(TEXT($B30,0),DataInput[#Headers],0)))^2*PI()/6))</f>
        <v>#N/A</v>
      </c>
      <c r="DE30" s="15" t="e">
        <f>IF(INDEX(MouseList[],MATCH(DE$2,MouseList[Mouse '#],0),MATCH(MouseList[[#Headers],[Exclude?]],MouseList[#Headers],0))=TRUE,"",IF(INDEX(DataInput[],DE$2*3-1,MATCH(TEXT($B30,0),DataInput[#Headers],0))="","",INDEX(DataInput[],DE$4*3-1,MATCH(TEXT($B30,0),DataInput[#Headers],0))*(INDEX(DataInput[],DE$4*3,MATCH(TEXT($B30,0),DataInput[#Headers],0)))^2*PI()/6))</f>
        <v>#N/A</v>
      </c>
      <c r="DF30" s="15" t="e">
        <f>IF(INDEX(MouseList[],MATCH(DF$2,MouseList[Mouse '#],0),MATCH(MouseList[[#Headers],[Exclude?]],MouseList[#Headers],0))=TRUE,"",IF(INDEX(DataInput[],DF$2*3-1,MATCH(TEXT($B30,0),DataInput[#Headers],0))="","",INDEX(DataInput[],DF$4*3-1,MATCH(TEXT($B30,0),DataInput[#Headers],0))*(INDEX(DataInput[],DF$4*3,MATCH(TEXT($B30,0),DataInput[#Headers],0)))^2*PI()/6))</f>
        <v>#N/A</v>
      </c>
      <c r="DG30" s="15" t="e">
        <f>IF(INDEX(MouseList[],MATCH(DG$2,MouseList[Mouse '#],0),MATCH(MouseList[[#Headers],[Exclude?]],MouseList[#Headers],0))=TRUE,"",IF(INDEX(DataInput[],DG$2*3-1,MATCH(TEXT($B30,0),DataInput[#Headers],0))="","",INDEX(DataInput[],DG$4*3-1,MATCH(TEXT($B30,0),DataInput[#Headers],0))*(INDEX(DataInput[],DG$4*3,MATCH(TEXT($B30,0),DataInput[#Headers],0)))^2*PI()/6))</f>
        <v>#N/A</v>
      </c>
      <c r="DH30" s="15" t="e">
        <f>IF(INDEX(MouseList[],MATCH(DH$2,MouseList[Mouse '#],0),MATCH(MouseList[[#Headers],[Exclude?]],MouseList[#Headers],0))=TRUE,"",IF(INDEX(DataInput[],DH$2*3-1,MATCH(TEXT($B30,0),DataInput[#Headers],0))="","",INDEX(DataInput[],DH$4*3-1,MATCH(TEXT($B30,0),DataInput[#Headers],0))*(INDEX(DataInput[],DH$4*3,MATCH(TEXT($B30,0),DataInput[#Headers],0)))^2*PI()/6))</f>
        <v>#N/A</v>
      </c>
      <c r="DI30" s="15" t="e">
        <f>IF(INDEX(MouseList[],MATCH(DI$2,MouseList[Mouse '#],0),MATCH(MouseList[[#Headers],[Exclude?]],MouseList[#Headers],0))=TRUE,"",IF(INDEX(DataInput[],DI$2*3-1,MATCH(TEXT($B30,0),DataInput[#Headers],0))="","",INDEX(DataInput[],DI$4*3-1,MATCH(TEXT($B30,0),DataInput[#Headers],0))*(INDEX(DataInput[],DI$4*3,MATCH(TEXT($B30,0),DataInput[#Headers],0)))^2*PI()/6))</f>
        <v>#N/A</v>
      </c>
      <c r="DJ30" s="15" t="e">
        <f>IF(INDEX(MouseList[],MATCH(DJ$2,MouseList[Mouse '#],0),MATCH(MouseList[[#Headers],[Exclude?]],MouseList[#Headers],0))=TRUE,"",IF(INDEX(DataInput[],DJ$2*3-1,MATCH(TEXT($B30,0),DataInput[#Headers],0))="","",INDEX(DataInput[],DJ$4*3-1,MATCH(TEXT($B30,0),DataInput[#Headers],0))*(INDEX(DataInput[],DJ$4*3,MATCH(TEXT($B30,0),DataInput[#Headers],0)))^2*PI()/6))</f>
        <v>#N/A</v>
      </c>
      <c r="DK30" s="15" t="e">
        <f>IF(INDEX(MouseList[],MATCH(DK$2,MouseList[Mouse '#],0),MATCH(MouseList[[#Headers],[Exclude?]],MouseList[#Headers],0))=TRUE,"",IF(INDEX(DataInput[],DK$2*3-1,MATCH(TEXT($B30,0),DataInput[#Headers],0))="","",INDEX(DataInput[],DK$4*3-1,MATCH(TEXT($B30,0),DataInput[#Headers],0))*(INDEX(DataInput[],DK$4*3,MATCH(TEXT($B30,0),DataInput[#Headers],0)))^2*PI()/6))</f>
        <v>#N/A</v>
      </c>
      <c r="DL30" s="15" t="e">
        <f>IF(INDEX(MouseList[],MATCH(DL$2,MouseList[Mouse '#],0),MATCH(MouseList[[#Headers],[Exclude?]],MouseList[#Headers],0))=TRUE,"",IF(INDEX(DataInput[],DL$2*3-1,MATCH(TEXT($B30,0),DataInput[#Headers],0))="","",INDEX(DataInput[],DL$4*3-1,MATCH(TEXT($B30,0),DataInput[#Headers],0))*(INDEX(DataInput[],DL$4*3,MATCH(TEXT($B30,0),DataInput[#Headers],0)))^2*PI()/6))</f>
        <v>#N/A</v>
      </c>
      <c r="DM30" s="15" t="e">
        <f>IF(INDEX(MouseList[],MATCH(DM$2,MouseList[Mouse '#],0),MATCH(MouseList[[#Headers],[Exclude?]],MouseList[#Headers],0))=TRUE,"",IF(INDEX(DataInput[],DM$2*3-1,MATCH(TEXT($B30,0),DataInput[#Headers],0))="","",INDEX(DataInput[],DM$4*3-1,MATCH(TEXT($B30,0),DataInput[#Headers],0))*(INDEX(DataInput[],DM$4*3,MATCH(TEXT($B30,0),DataInput[#Headers],0)))^2*PI()/6))</f>
        <v>#N/A</v>
      </c>
      <c r="DN30" s="15" t="e">
        <f>IF(INDEX(MouseList[],MATCH(DN$2,MouseList[Mouse '#],0),MATCH(MouseList[[#Headers],[Exclude?]],MouseList[#Headers],0))=TRUE,"",IF(INDEX(DataInput[],DN$2*3-1,MATCH(TEXT($B30,0),DataInput[#Headers],0))="","",INDEX(DataInput[],DN$4*3-1,MATCH(TEXT($B30,0),DataInput[#Headers],0))*(INDEX(DataInput[],DN$4*3,MATCH(TEXT($B30,0),DataInput[#Headers],0)))^2*PI()/6))</f>
        <v>#N/A</v>
      </c>
      <c r="DO30" s="15" t="e">
        <f>IF(INDEX(MouseList[],MATCH(DO$2,MouseList[Mouse '#],0),MATCH(MouseList[[#Headers],[Exclude?]],MouseList[#Headers],0))=TRUE,"",IF(INDEX(DataInput[],DO$2*3-1,MATCH(TEXT($B30,0),DataInput[#Headers],0))="","",INDEX(DataInput[],DO$4*3-1,MATCH(TEXT($B30,0),DataInput[#Headers],0))*(INDEX(DataInput[],DO$4*3,MATCH(TEXT($B30,0),DataInput[#Headers],0)))^2*PI()/6))</f>
        <v>#N/A</v>
      </c>
      <c r="DP30" s="15" t="e">
        <f>IF(INDEX(MouseList[],MATCH(DP$2,MouseList[Mouse '#],0),MATCH(MouseList[[#Headers],[Exclude?]],MouseList[#Headers],0))=TRUE,"",IF(INDEX(DataInput[],DP$2*3-1,MATCH(TEXT($B30,0),DataInput[#Headers],0))="","",INDEX(DataInput[],DP$4*3-1,MATCH(TEXT($B30,0),DataInput[#Headers],0))*(INDEX(DataInput[],DP$4*3,MATCH(TEXT($B30,0),DataInput[#Headers],0)))^2*PI()/6))</f>
        <v>#N/A</v>
      </c>
      <c r="DQ30" s="15" t="e">
        <f>IF(INDEX(MouseList[],MATCH(DQ$2,MouseList[Mouse '#],0),MATCH(MouseList[[#Headers],[Exclude?]],MouseList[#Headers],0))=TRUE,"",IF(INDEX(DataInput[],DQ$2*3-1,MATCH(TEXT($B30,0),DataInput[#Headers],0))="","",INDEX(DataInput[],DQ$4*3-1,MATCH(TEXT($B30,0),DataInput[#Headers],0))*(INDEX(DataInput[],DQ$4*3,MATCH(TEXT($B30,0),DataInput[#Headers],0)))^2*PI()/6))</f>
        <v>#N/A</v>
      </c>
      <c r="DR30" s="15" t="e">
        <f>IF(INDEX(MouseList[],MATCH(DR$2,MouseList[Mouse '#],0),MATCH(MouseList[[#Headers],[Exclude?]],MouseList[#Headers],0))=TRUE,"",IF(INDEX(DataInput[],DR$2*3-1,MATCH(TEXT($B30,0),DataInput[#Headers],0))="","",INDEX(DataInput[],DR$4*3-1,MATCH(TEXT($B30,0),DataInput[#Headers],0))*(INDEX(DataInput[],DR$4*3,MATCH(TEXT($B30,0),DataInput[#Headers],0)))^2*PI()/6))</f>
        <v>#N/A</v>
      </c>
      <c r="DS30" s="15" t="e">
        <f>IF(INDEX(MouseList[],MATCH(DS$2,MouseList[Mouse '#],0),MATCH(MouseList[[#Headers],[Exclude?]],MouseList[#Headers],0))=TRUE,"",IF(INDEX(DataInput[],DS$2*3-1,MATCH(TEXT($B30,0),DataInput[#Headers],0))="","",INDEX(DataInput[],DS$4*3-1,MATCH(TEXT($B30,0),DataInput[#Headers],0))*(INDEX(DataInput[],DS$4*3,MATCH(TEXT($B30,0),DataInput[#Headers],0)))^2*PI()/6))</f>
        <v>#N/A</v>
      </c>
      <c r="DU30" s="14">
        <v>26</v>
      </c>
      <c r="DV30" s="14" t="str">
        <f>IFERROR(INDEX(MouseList[],MATCH(TV_after_Tx[[#This Row],[Sort '#]],MouseList[Sort '#],0),MATCH(TV_after_Tx[[#Headers],[Group]],MouseList[#Headers],0)),"")</f>
        <v/>
      </c>
      <c r="DW30" s="14" t="str">
        <f>IFERROR(INDEX(MouseList[],MATCH(TV_after_Tx[[#This Row],[Sort '#]],MouseList[Sort '#],0),MATCH(MouseList[[#Headers],[Mouse '#]],MouseList[#Headers],0)),"")</f>
        <v/>
      </c>
      <c r="DX30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30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30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30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30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30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30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30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30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30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30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30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30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30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30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30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30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30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30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30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30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30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30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30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30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30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30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30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30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30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30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30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30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30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30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30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30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30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30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30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30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30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30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30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30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30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31" spans="1:173">
      <c r="B31" s="14">
        <v>26</v>
      </c>
      <c r="C31" s="14">
        <f>INDEX('Data Input'!$J$1:$BF$3,2,MATCH(TEXT(TV[[#This Row],[Day '#]],0),DataInput[[#Headers],[Date of death]:[Necropsy]],0))</f>
        <v>84</v>
      </c>
      <c r="D31" s="15" t="str">
        <f>IF(INDEX(MouseList[],MATCH(D$2,MouseList[Mouse '#],0),MATCH(MouseList[[#Headers],[Exclude?]],MouseList[#Headers],0))=TRUE,"",IF(INDEX(DataInput[],D$2*3-1,MATCH(TEXT($B31,0),DataInput[#Headers],0))="","",INDEX(DataInput[],D$4*3-1,MATCH(TEXT($B31,0),DataInput[#Headers],0))*(INDEX(DataInput[],D$4*3,MATCH(TEXT($B31,0),DataInput[#Headers],0)))^2*PI()/6))</f>
        <v/>
      </c>
      <c r="E31" s="15" t="str">
        <f>IF(INDEX(MouseList[],MATCH(E$2,MouseList[Mouse '#],0),MATCH(MouseList[[#Headers],[Exclude?]],MouseList[#Headers],0))=TRUE,"",IF(INDEX(DataInput[],E$2*3-1,MATCH(TEXT($B31,0),DataInput[#Headers],0))="","",INDEX(DataInput[],E$4*3-1,MATCH(TEXT($B31,0),DataInput[#Headers],0))*(INDEX(DataInput[],E$4*3,MATCH(TEXT($B31,0),DataInput[#Headers],0)))^2*PI()/6))</f>
        <v/>
      </c>
      <c r="F31" s="15" t="str">
        <f>IF(INDEX(MouseList[],MATCH(F$2,MouseList[Mouse '#],0),MATCH(MouseList[[#Headers],[Exclude?]],MouseList[#Headers],0))=TRUE,"",IF(INDEX(DataInput[],F$2*3-1,MATCH(TEXT($B31,0),DataInput[#Headers],0))="","",INDEX(DataInput[],F$4*3-1,MATCH(TEXT($B31,0),DataInput[#Headers],0))*(INDEX(DataInput[],F$4*3,MATCH(TEXT($B31,0),DataInput[#Headers],0)))^2*PI()/6))</f>
        <v/>
      </c>
      <c r="G31" s="15" t="str">
        <f>IF(INDEX(MouseList[],MATCH(G$2,MouseList[Mouse '#],0),MATCH(MouseList[[#Headers],[Exclude?]],MouseList[#Headers],0))=TRUE,"",IF(INDEX(DataInput[],G$2*3-1,MATCH(TEXT($B31,0),DataInput[#Headers],0))="","",INDEX(DataInput[],G$4*3-1,MATCH(TEXT($B31,0),DataInput[#Headers],0))*(INDEX(DataInput[],G$4*3,MATCH(TEXT($B31,0),DataInput[#Headers],0)))^2*PI()/6))</f>
        <v/>
      </c>
      <c r="H31" s="15" t="str">
        <f>IF(INDEX(MouseList[],MATCH(H$2,MouseList[Mouse '#],0),MATCH(MouseList[[#Headers],[Exclude?]],MouseList[#Headers],0))=TRUE,"",IF(INDEX(DataInput[],H$2*3-1,MATCH(TEXT($B31,0),DataInput[#Headers],0))="","",INDEX(DataInput[],H$4*3-1,MATCH(TEXT($B31,0),DataInput[#Headers],0))*(INDEX(DataInput[],H$4*3,MATCH(TEXT($B31,0),DataInput[#Headers],0)))^2*PI()/6))</f>
        <v/>
      </c>
      <c r="I31" s="15" t="str">
        <f>IF(INDEX(MouseList[],MATCH(I$2,MouseList[Mouse '#],0),MATCH(MouseList[[#Headers],[Exclude?]],MouseList[#Headers],0))=TRUE,"",IF(INDEX(DataInput[],I$2*3-1,MATCH(TEXT($B31,0),DataInput[#Headers],0))="","",INDEX(DataInput[],I$4*3-1,MATCH(TEXT($B31,0),DataInput[#Headers],0))*(INDEX(DataInput[],I$4*3,MATCH(TEXT($B31,0),DataInput[#Headers],0)))^2*PI()/6))</f>
        <v/>
      </c>
      <c r="J31" s="15" t="str">
        <f>IF(INDEX(MouseList[],MATCH(J$2,MouseList[Mouse '#],0),MATCH(MouseList[[#Headers],[Exclude?]],MouseList[#Headers],0))=TRUE,"",IF(INDEX(DataInput[],J$2*3-1,MATCH(TEXT($B31,0),DataInput[#Headers],0))="","",INDEX(DataInput[],J$4*3-1,MATCH(TEXT($B31,0),DataInput[#Headers],0))*(INDEX(DataInput[],J$4*3,MATCH(TEXT($B31,0),DataInput[#Headers],0)))^2*PI()/6))</f>
        <v/>
      </c>
      <c r="K31" s="15" t="str">
        <f>IF(INDEX(MouseList[],MATCH(K$2,MouseList[Mouse '#],0),MATCH(MouseList[[#Headers],[Exclude?]],MouseList[#Headers],0))=TRUE,"",IF(INDEX(DataInput[],K$2*3-1,MATCH(TEXT($B31,0),DataInput[#Headers],0))="","",INDEX(DataInput[],K$4*3-1,MATCH(TEXT($B31,0),DataInput[#Headers],0))*(INDEX(DataInput[],K$4*3,MATCH(TEXT($B31,0),DataInput[#Headers],0)))^2*PI()/6))</f>
        <v/>
      </c>
      <c r="L31" s="15" t="str">
        <f>IF(INDEX(MouseList[],MATCH(L$2,MouseList[Mouse '#],0),MATCH(MouseList[[#Headers],[Exclude?]],MouseList[#Headers],0))=TRUE,"",IF(INDEX(DataInput[],L$2*3-1,MATCH(TEXT($B31,0),DataInput[#Headers],0))="","",INDEX(DataInput[],L$4*3-1,MATCH(TEXT($B31,0),DataInput[#Headers],0))*(INDEX(DataInput[],L$4*3,MATCH(TEXT($B31,0),DataInput[#Headers],0)))^2*PI()/6))</f>
        <v/>
      </c>
      <c r="M31" s="15" t="str">
        <f>IF(INDEX(MouseList[],MATCH(M$2,MouseList[Mouse '#],0),MATCH(MouseList[[#Headers],[Exclude?]],MouseList[#Headers],0))=TRUE,"",IF(INDEX(DataInput[],M$2*3-1,MATCH(TEXT($B31,0),DataInput[#Headers],0))="","",INDEX(DataInput[],M$4*3-1,MATCH(TEXT($B31,0),DataInput[#Headers],0))*(INDEX(DataInput[],M$4*3,MATCH(TEXT($B31,0),DataInput[#Headers],0)))^2*PI()/6))</f>
        <v/>
      </c>
      <c r="N31" s="15" t="str">
        <f>IF(INDEX(MouseList[],MATCH(N$2,MouseList[Mouse '#],0),MATCH(MouseList[[#Headers],[Exclude?]],MouseList[#Headers],0))=TRUE,"",IF(INDEX(DataInput[],N$2*3-1,MATCH(TEXT($B31,0),DataInput[#Headers],0))="","",INDEX(DataInput[],N$4*3-1,MATCH(TEXT($B31,0),DataInput[#Headers],0))*(INDEX(DataInput[],N$4*3,MATCH(TEXT($B31,0),DataInput[#Headers],0)))^2*PI()/6))</f>
        <v/>
      </c>
      <c r="O31" s="15" t="str">
        <f>IF(INDEX(MouseList[],MATCH(O$2,MouseList[Mouse '#],0),MATCH(MouseList[[#Headers],[Exclude?]],MouseList[#Headers],0))=TRUE,"",IF(INDEX(DataInput[],O$2*3-1,MATCH(TEXT($B31,0),DataInput[#Headers],0))="","",INDEX(DataInput[],O$4*3-1,MATCH(TEXT($B31,0),DataInput[#Headers],0))*(INDEX(DataInput[],O$4*3,MATCH(TEXT($B31,0),DataInput[#Headers],0)))^2*PI()/6))</f>
        <v/>
      </c>
      <c r="P31" s="15" t="str">
        <f>IF(INDEX(MouseList[],MATCH(P$2,MouseList[Mouse '#],0),MATCH(MouseList[[#Headers],[Exclude?]],MouseList[#Headers],0))=TRUE,"",IF(INDEX(DataInput[],P$2*3-1,MATCH(TEXT($B31,0),DataInput[#Headers],0))="","",INDEX(DataInput[],P$4*3-1,MATCH(TEXT($B31,0),DataInput[#Headers],0))*(INDEX(DataInput[],P$4*3,MATCH(TEXT($B31,0),DataInput[#Headers],0)))^2*PI()/6))</f>
        <v/>
      </c>
      <c r="Q31" s="15" t="str">
        <f>IF(INDEX(MouseList[],MATCH(Q$2,MouseList[Mouse '#],0),MATCH(MouseList[[#Headers],[Exclude?]],MouseList[#Headers],0))=TRUE,"",IF(INDEX(DataInput[],Q$2*3-1,MATCH(TEXT($B31,0),DataInput[#Headers],0))="","",INDEX(DataInput[],Q$4*3-1,MATCH(TEXT($B31,0),DataInput[#Headers],0))*(INDEX(DataInput[],Q$4*3,MATCH(TEXT($B31,0),DataInput[#Headers],0)))^2*PI()/6))</f>
        <v/>
      </c>
      <c r="R31" s="15" t="str">
        <f>IF(INDEX(MouseList[],MATCH(R$2,MouseList[Mouse '#],0),MATCH(MouseList[[#Headers],[Exclude?]],MouseList[#Headers],0))=TRUE,"",IF(INDEX(DataInput[],R$2*3-1,MATCH(TEXT($B31,0),DataInput[#Headers],0))="","",INDEX(DataInput[],R$4*3-1,MATCH(TEXT($B31,0),DataInput[#Headers],0))*(INDEX(DataInput[],R$4*3,MATCH(TEXT($B31,0),DataInput[#Headers],0)))^2*PI()/6))</f>
        <v/>
      </c>
      <c r="S31" s="15" t="str">
        <f>IF(INDEX(MouseList[],MATCH(S$2,MouseList[Mouse '#],0),MATCH(MouseList[[#Headers],[Exclude?]],MouseList[#Headers],0))=TRUE,"",IF(INDEX(DataInput[],S$2*3-1,MATCH(TEXT($B31,0),DataInput[#Headers],0))="","",INDEX(DataInput[],S$4*3-1,MATCH(TEXT($B31,0),DataInput[#Headers],0))*(INDEX(DataInput[],S$4*3,MATCH(TEXT($B31,0),DataInput[#Headers],0)))^2*PI()/6))</f>
        <v/>
      </c>
      <c r="T31" s="15" t="str">
        <f>IF(INDEX(MouseList[],MATCH(T$2,MouseList[Mouse '#],0),MATCH(MouseList[[#Headers],[Exclude?]],MouseList[#Headers],0))=TRUE,"",IF(INDEX(DataInput[],T$2*3-1,MATCH(TEXT($B31,0),DataInput[#Headers],0))="","",INDEX(DataInput[],T$4*3-1,MATCH(TEXT($B31,0),DataInput[#Headers],0))*(INDEX(DataInput[],T$4*3,MATCH(TEXT($B31,0),DataInput[#Headers],0)))^2*PI()/6))</f>
        <v/>
      </c>
      <c r="U31" s="15" t="str">
        <f>IF(INDEX(MouseList[],MATCH(U$2,MouseList[Mouse '#],0),MATCH(MouseList[[#Headers],[Exclude?]],MouseList[#Headers],0))=TRUE,"",IF(INDEX(DataInput[],U$2*3-1,MATCH(TEXT($B31,0),DataInput[#Headers],0))="","",INDEX(DataInput[],U$4*3-1,MATCH(TEXT($B31,0),DataInput[#Headers],0))*(INDEX(DataInput[],U$4*3,MATCH(TEXT($B31,0),DataInput[#Headers],0)))^2*PI()/6))</f>
        <v/>
      </c>
      <c r="V31" s="15" t="str">
        <f>IF(INDEX(MouseList[],MATCH(V$2,MouseList[Mouse '#],0),MATCH(MouseList[[#Headers],[Exclude?]],MouseList[#Headers],0))=TRUE,"",IF(INDEX(DataInput[],V$2*3-1,MATCH(TEXT($B31,0),DataInput[#Headers],0))="","",INDEX(DataInput[],V$4*3-1,MATCH(TEXT($B31,0),DataInput[#Headers],0))*(INDEX(DataInput[],V$4*3,MATCH(TEXT($B31,0),DataInput[#Headers],0)))^2*PI()/6))</f>
        <v/>
      </c>
      <c r="W31" s="15" t="str">
        <f>IF(INDEX(MouseList[],MATCH(W$2,MouseList[Mouse '#],0),MATCH(MouseList[[#Headers],[Exclude?]],MouseList[#Headers],0))=TRUE,"",IF(INDEX(DataInput[],W$2*3-1,MATCH(TEXT($B31,0),DataInput[#Headers],0))="","",INDEX(DataInput[],W$4*3-1,MATCH(TEXT($B31,0),DataInput[#Headers],0))*(INDEX(DataInput[],W$4*3,MATCH(TEXT($B31,0),DataInput[#Headers],0)))^2*PI()/6))</f>
        <v/>
      </c>
      <c r="X31" s="15" t="str">
        <f>IF(INDEX(MouseList[],MATCH(X$2,MouseList[Mouse '#],0),MATCH(MouseList[[#Headers],[Exclude?]],MouseList[#Headers],0))=TRUE,"",IF(INDEX(DataInput[],X$2*3-1,MATCH(TEXT($B31,0),DataInput[#Headers],0))="","",INDEX(DataInput[],X$4*3-1,MATCH(TEXT($B31,0),DataInput[#Headers],0))*(INDEX(DataInput[],X$4*3,MATCH(TEXT($B31,0),DataInput[#Headers],0)))^2*PI()/6))</f>
        <v/>
      </c>
      <c r="Y31" s="15" t="str">
        <f>IF(INDEX(MouseList[],MATCH(Y$2,MouseList[Mouse '#],0),MATCH(MouseList[[#Headers],[Exclude?]],MouseList[#Headers],0))=TRUE,"",IF(INDEX(DataInput[],Y$2*3-1,MATCH(TEXT($B31,0),DataInput[#Headers],0))="","",INDEX(DataInput[],Y$4*3-1,MATCH(TEXT($B31,0),DataInput[#Headers],0))*(INDEX(DataInput[],Y$4*3,MATCH(TEXT($B31,0),DataInput[#Headers],0)))^2*PI()/6))</f>
        <v/>
      </c>
      <c r="Z31" s="15" t="str">
        <f>IF(INDEX(MouseList[],MATCH(Z$2,MouseList[Mouse '#],0),MATCH(MouseList[[#Headers],[Exclude?]],MouseList[#Headers],0))=TRUE,"",IF(INDEX(DataInput[],Z$2*3-1,MATCH(TEXT($B31,0),DataInput[#Headers],0))="","",INDEX(DataInput[],Z$4*3-1,MATCH(TEXT($B31,0),DataInput[#Headers],0))*(INDEX(DataInput[],Z$4*3,MATCH(TEXT($B31,0),DataInput[#Headers],0)))^2*PI()/6))</f>
        <v/>
      </c>
      <c r="AA31" s="15" t="str">
        <f>IF(INDEX(MouseList[],MATCH(AA$2,MouseList[Mouse '#],0),MATCH(MouseList[[#Headers],[Exclude?]],MouseList[#Headers],0))=TRUE,"",IF(INDEX(DataInput[],AA$2*3-1,MATCH(TEXT($B31,0),DataInput[#Headers],0))="","",INDEX(DataInput[],AA$4*3-1,MATCH(TEXT($B31,0),DataInput[#Headers],0))*(INDEX(DataInput[],AA$4*3,MATCH(TEXT($B31,0),DataInput[#Headers],0)))^2*PI()/6))</f>
        <v/>
      </c>
      <c r="AB31" s="15" t="str">
        <f>IF(INDEX(MouseList[],MATCH(AB$2,MouseList[Mouse '#],0),MATCH(MouseList[[#Headers],[Exclude?]],MouseList[#Headers],0))=TRUE,"",IF(INDEX(DataInput[],AB$2*3-1,MATCH(TEXT($B31,0),DataInput[#Headers],0))="","",INDEX(DataInput[],AB$4*3-1,MATCH(TEXT($B31,0),DataInput[#Headers],0))*(INDEX(DataInput[],AB$4*3,MATCH(TEXT($B31,0),DataInput[#Headers],0)))^2*PI()/6))</f>
        <v/>
      </c>
      <c r="AC31" s="15" t="str">
        <f>IF(INDEX(MouseList[],MATCH(AC$2,MouseList[Mouse '#],0),MATCH(MouseList[[#Headers],[Exclude?]],MouseList[#Headers],0))=TRUE,"",IF(INDEX(DataInput[],AC$2*3-1,MATCH(TEXT($B31,0),DataInput[#Headers],0))="","",INDEX(DataInput[],AC$4*3-1,MATCH(TEXT($B31,0),DataInput[#Headers],0))*(INDEX(DataInput[],AC$4*3,MATCH(TEXT($B31,0),DataInput[#Headers],0)))^2*PI()/6))</f>
        <v/>
      </c>
      <c r="AD31" s="15" t="str">
        <f>IF(INDEX(MouseList[],MATCH(AD$2,MouseList[Mouse '#],0),MATCH(MouseList[[#Headers],[Exclude?]],MouseList[#Headers],0))=TRUE,"",IF(INDEX(DataInput[],AD$2*3-1,MATCH(TEXT($B31,0),DataInput[#Headers],0))="","",INDEX(DataInput[],AD$4*3-1,MATCH(TEXT($B31,0),DataInput[#Headers],0))*(INDEX(DataInput[],AD$4*3,MATCH(TEXT($B31,0),DataInput[#Headers],0)))^2*PI()/6))</f>
        <v/>
      </c>
      <c r="AE31" s="15" t="str">
        <f>IF(INDEX(MouseList[],MATCH(AE$2,MouseList[Mouse '#],0),MATCH(MouseList[[#Headers],[Exclude?]],MouseList[#Headers],0))=TRUE,"",IF(INDEX(DataInput[],AE$2*3-1,MATCH(TEXT($B31,0),DataInput[#Headers],0))="","",INDEX(DataInput[],AE$4*3-1,MATCH(TEXT($B31,0),DataInput[#Headers],0))*(INDEX(DataInput[],AE$4*3,MATCH(TEXT($B31,0),DataInput[#Headers],0)))^2*PI()/6))</f>
        <v/>
      </c>
      <c r="AF31" s="15" t="str">
        <f>IF(INDEX(MouseList[],MATCH(AF$2,MouseList[Mouse '#],0),MATCH(MouseList[[#Headers],[Exclude?]],MouseList[#Headers],0))=TRUE,"",IF(INDEX(DataInput[],AF$2*3-1,MATCH(TEXT($B31,0),DataInput[#Headers],0))="","",INDEX(DataInput[],AF$4*3-1,MATCH(TEXT($B31,0),DataInput[#Headers],0))*(INDEX(DataInput[],AF$4*3,MATCH(TEXT($B31,0),DataInput[#Headers],0)))^2*PI()/6))</f>
        <v/>
      </c>
      <c r="AG31" s="15" t="str">
        <f>IF(INDEX(MouseList[],MATCH(AG$2,MouseList[Mouse '#],0),MATCH(MouseList[[#Headers],[Exclude?]],MouseList[#Headers],0))=TRUE,"",IF(INDEX(DataInput[],AG$2*3-1,MATCH(TEXT($B31,0),DataInput[#Headers],0))="","",INDEX(DataInput[],AG$4*3-1,MATCH(TEXT($B31,0),DataInput[#Headers],0))*(INDEX(DataInput[],AG$4*3,MATCH(TEXT($B31,0),DataInput[#Headers],0)))^2*PI()/6))</f>
        <v/>
      </c>
      <c r="AH31" s="15" t="str">
        <f>IF(INDEX(MouseList[],MATCH(AH$2,MouseList[Mouse '#],0),MATCH(MouseList[[#Headers],[Exclude?]],MouseList[#Headers],0))=TRUE,"",IF(INDEX(DataInput[],AH$2*3-1,MATCH(TEXT($B31,0),DataInput[#Headers],0))="","",INDEX(DataInput[],AH$4*3-1,MATCH(TEXT($B31,0),DataInput[#Headers],0))*(INDEX(DataInput[],AH$4*3,MATCH(TEXT($B31,0),DataInput[#Headers],0)))^2*PI()/6))</f>
        <v/>
      </c>
      <c r="AI31" s="15" t="str">
        <f>IF(INDEX(MouseList[],MATCH(AI$2,MouseList[Mouse '#],0),MATCH(MouseList[[#Headers],[Exclude?]],MouseList[#Headers],0))=TRUE,"",IF(INDEX(DataInput[],AI$2*3-1,MATCH(TEXT($B31,0),DataInput[#Headers],0))="","",INDEX(DataInput[],AI$4*3-1,MATCH(TEXT($B31,0),DataInput[#Headers],0))*(INDEX(DataInput[],AI$4*3,MATCH(TEXT($B31,0),DataInput[#Headers],0)))^2*PI()/6))</f>
        <v/>
      </c>
      <c r="AJ31" s="15" t="str">
        <f>IF(INDEX(MouseList[],MATCH(AJ$2,MouseList[Mouse '#],0),MATCH(MouseList[[#Headers],[Exclude?]],MouseList[#Headers],0))=TRUE,"",IF(INDEX(DataInput[],AJ$2*3-1,MATCH(TEXT($B31,0),DataInput[#Headers],0))="","",INDEX(DataInput[],AJ$4*3-1,MATCH(TEXT($B31,0),DataInput[#Headers],0))*(INDEX(DataInput[],AJ$4*3,MATCH(TEXT($B31,0),DataInput[#Headers],0)))^2*PI()/6))</f>
        <v/>
      </c>
      <c r="AK31" s="15" t="str">
        <f>IF(INDEX(MouseList[],MATCH(AK$2,MouseList[Mouse '#],0),MATCH(MouseList[[#Headers],[Exclude?]],MouseList[#Headers],0))=TRUE,"",IF(INDEX(DataInput[],AK$2*3-1,MATCH(TEXT($B31,0),DataInput[#Headers],0))="","",INDEX(DataInput[],AK$4*3-1,MATCH(TEXT($B31,0),DataInput[#Headers],0))*(INDEX(DataInput[],AK$4*3,MATCH(TEXT($B31,0),DataInput[#Headers],0)))^2*PI()/6))</f>
        <v/>
      </c>
      <c r="AL31" s="15" t="str">
        <f>IF(INDEX(MouseList[],MATCH(AL$2,MouseList[Mouse '#],0),MATCH(MouseList[[#Headers],[Exclude?]],MouseList[#Headers],0))=TRUE,"",IF(INDEX(DataInput[],AL$2*3-1,MATCH(TEXT($B31,0),DataInput[#Headers],0))="","",INDEX(DataInput[],AL$4*3-1,MATCH(TEXT($B31,0),DataInput[#Headers],0))*(INDEX(DataInput[],AL$4*3,MATCH(TEXT($B31,0),DataInput[#Headers],0)))^2*PI()/6))</f>
        <v/>
      </c>
      <c r="AM31" s="15" t="str">
        <f>IF(INDEX(MouseList[],MATCH(AM$2,MouseList[Mouse '#],0),MATCH(MouseList[[#Headers],[Exclude?]],MouseList[#Headers],0))=TRUE,"",IF(INDEX(DataInput[],AM$2*3-1,MATCH(TEXT($B31,0),DataInput[#Headers],0))="","",INDEX(DataInput[],AM$4*3-1,MATCH(TEXT($B31,0),DataInput[#Headers],0))*(INDEX(DataInput[],AM$4*3,MATCH(TEXT($B31,0),DataInput[#Headers],0)))^2*PI()/6))</f>
        <v/>
      </c>
      <c r="AN31" s="15" t="str">
        <f>IF(INDEX(MouseList[],MATCH(AN$2,MouseList[Mouse '#],0),MATCH(MouseList[[#Headers],[Exclude?]],MouseList[#Headers],0))=TRUE,"",IF(INDEX(DataInput[],AN$2*3-1,MATCH(TEXT($B31,0),DataInput[#Headers],0))="","",INDEX(DataInput[],AN$4*3-1,MATCH(TEXT($B31,0),DataInput[#Headers],0))*(INDEX(DataInput[],AN$4*3,MATCH(TEXT($B31,0),DataInput[#Headers],0)))^2*PI()/6))</f>
        <v/>
      </c>
      <c r="AO31" s="15" t="str">
        <f>IF(INDEX(MouseList[],MATCH(AO$2,MouseList[Mouse '#],0),MATCH(MouseList[[#Headers],[Exclude?]],MouseList[#Headers],0))=TRUE,"",IF(INDEX(DataInput[],AO$2*3-1,MATCH(TEXT($B31,0),DataInput[#Headers],0))="","",INDEX(DataInput[],AO$4*3-1,MATCH(TEXT($B31,0),DataInput[#Headers],0))*(INDEX(DataInput[],AO$4*3,MATCH(TEXT($B31,0),DataInput[#Headers],0)))^2*PI()/6))</f>
        <v/>
      </c>
      <c r="AP31" s="15" t="str">
        <f>IF(INDEX(MouseList[],MATCH(AP$2,MouseList[Mouse '#],0),MATCH(MouseList[[#Headers],[Exclude?]],MouseList[#Headers],0))=TRUE,"",IF(INDEX(DataInput[],AP$2*3-1,MATCH(TEXT($B31,0),DataInput[#Headers],0))="","",INDEX(DataInput[],AP$4*3-1,MATCH(TEXT($B31,0),DataInput[#Headers],0))*(INDEX(DataInput[],AP$4*3,MATCH(TEXT($B31,0),DataInput[#Headers],0)))^2*PI()/6))</f>
        <v/>
      </c>
      <c r="AQ31" s="15" t="str">
        <f>IF(INDEX(MouseList[],MATCH(AQ$2,MouseList[Mouse '#],0),MATCH(MouseList[[#Headers],[Exclude?]],MouseList[#Headers],0))=TRUE,"",IF(INDEX(DataInput[],AQ$2*3-1,MATCH(TEXT($B31,0),DataInput[#Headers],0))="","",INDEX(DataInput[],AQ$4*3-1,MATCH(TEXT($B31,0),DataInput[#Headers],0))*(INDEX(DataInput[],AQ$4*3,MATCH(TEXT($B31,0),DataInput[#Headers],0)))^2*PI()/6))</f>
        <v/>
      </c>
      <c r="AR31" s="15" t="str">
        <f>IF(INDEX(MouseList[],MATCH(AR$2,MouseList[Mouse '#],0),MATCH(MouseList[[#Headers],[Exclude?]],MouseList[#Headers],0))=TRUE,"",IF(INDEX(DataInput[],AR$2*3-1,MATCH(TEXT($B31,0),DataInput[#Headers],0))="","",INDEX(DataInput[],AR$4*3-1,MATCH(TEXT($B31,0),DataInput[#Headers],0))*(INDEX(DataInput[],AR$4*3,MATCH(TEXT($B31,0),DataInput[#Headers],0)))^2*PI()/6))</f>
        <v/>
      </c>
      <c r="AS31" s="15" t="str">
        <f>IF(INDEX(MouseList[],MATCH(AS$2,MouseList[Mouse '#],0),MATCH(MouseList[[#Headers],[Exclude?]],MouseList[#Headers],0))=TRUE,"",IF(INDEX(DataInput[],AS$2*3-1,MATCH(TEXT($B31,0),DataInput[#Headers],0))="","",INDEX(DataInput[],AS$4*3-1,MATCH(TEXT($B31,0),DataInput[#Headers],0))*(INDEX(DataInput[],AS$4*3,MATCH(TEXT($B31,0),DataInput[#Headers],0)))^2*PI()/6))</f>
        <v/>
      </c>
      <c r="AT31" s="15" t="str">
        <f>IF(INDEX(MouseList[],MATCH(AT$2,MouseList[Mouse '#],0),MATCH(MouseList[[#Headers],[Exclude?]],MouseList[#Headers],0))=TRUE,"",IF(INDEX(DataInput[],AT$2*3-1,MATCH(TEXT($B31,0),DataInput[#Headers],0))="","",INDEX(DataInput[],AT$4*3-1,MATCH(TEXT($B31,0),DataInput[#Headers],0))*(INDEX(DataInput[],AT$4*3,MATCH(TEXT($B31,0),DataInput[#Headers],0)))^2*PI()/6))</f>
        <v/>
      </c>
      <c r="AU31" s="15" t="str">
        <f>IF(INDEX(MouseList[],MATCH(AU$2,MouseList[Mouse '#],0),MATCH(MouseList[[#Headers],[Exclude?]],MouseList[#Headers],0))=TRUE,"",IF(INDEX(DataInput[],AU$2*3-1,MATCH(TEXT($B31,0),DataInput[#Headers],0))="","",INDEX(DataInput[],AU$4*3-1,MATCH(TEXT($B31,0),DataInput[#Headers],0))*(INDEX(DataInput[],AU$4*3,MATCH(TEXT($B31,0),DataInput[#Headers],0)))^2*PI()/6))</f>
        <v/>
      </c>
      <c r="AV31" s="15" t="str">
        <f>IF(INDEX(MouseList[],MATCH(AV$2,MouseList[Mouse '#],0),MATCH(MouseList[[#Headers],[Exclude?]],MouseList[#Headers],0))=TRUE,"",IF(INDEX(DataInput[],AV$2*3-1,MATCH(TEXT($B31,0),DataInput[#Headers],0))="","",INDEX(DataInput[],AV$4*3-1,MATCH(TEXT($B31,0),DataInput[#Headers],0))*(INDEX(DataInput[],AV$4*3,MATCH(TEXT($B31,0),DataInput[#Headers],0)))^2*PI()/6))</f>
        <v/>
      </c>
      <c r="AW31" s="15" t="str">
        <f>IF(INDEX(MouseList[],MATCH(AW$2,MouseList[Mouse '#],0),MATCH(MouseList[[#Headers],[Exclude?]],MouseList[#Headers],0))=TRUE,"",IF(INDEX(DataInput[],AW$2*3-1,MATCH(TEXT($B31,0),DataInput[#Headers],0))="","",INDEX(DataInput[],AW$4*3-1,MATCH(TEXT($B31,0),DataInput[#Headers],0))*(INDEX(DataInput[],AW$4*3,MATCH(TEXT($B31,0),DataInput[#Headers],0)))^2*PI()/6))</f>
        <v/>
      </c>
      <c r="AX31" s="15" t="str">
        <f>IF(INDEX(MouseList[],MATCH(AX$2,MouseList[Mouse '#],0),MATCH(MouseList[[#Headers],[Exclude?]],MouseList[#Headers],0))=TRUE,"",IF(INDEX(DataInput[],AX$2*3-1,MATCH(TEXT($B31,0),DataInput[#Headers],0))="","",INDEX(DataInput[],AX$4*3-1,MATCH(TEXT($B31,0),DataInput[#Headers],0))*(INDEX(DataInput[],AX$4*3,MATCH(TEXT($B31,0),DataInput[#Headers],0)))^2*PI()/6))</f>
        <v/>
      </c>
      <c r="AY31" s="15" t="str">
        <f>IF(INDEX(MouseList[],MATCH(AY$2,MouseList[Mouse '#],0),MATCH(MouseList[[#Headers],[Exclude?]],MouseList[#Headers],0))=TRUE,"",IF(INDEX(DataInput[],AY$2*3-1,MATCH(TEXT($B31,0),DataInput[#Headers],0))="","",INDEX(DataInput[],AY$4*3-1,MATCH(TEXT($B31,0),DataInput[#Headers],0))*(INDEX(DataInput[],AY$4*3,MATCH(TEXT($B31,0),DataInput[#Headers],0)))^2*PI()/6))</f>
        <v/>
      </c>
      <c r="AZ31" s="15" t="str">
        <f>IF(INDEX(MouseList[],MATCH(AZ$2,MouseList[Mouse '#],0),MATCH(MouseList[[#Headers],[Exclude?]],MouseList[#Headers],0))=TRUE,"",IF(INDEX(DataInput[],AZ$2*3-1,MATCH(TEXT($B31,0),DataInput[#Headers],0))="","",INDEX(DataInput[],AZ$4*3-1,MATCH(TEXT($B31,0),DataInput[#Headers],0))*(INDEX(DataInput[],AZ$4*3,MATCH(TEXT($B31,0),DataInput[#Headers],0)))^2*PI()/6))</f>
        <v/>
      </c>
      <c r="BA31" s="15" t="str">
        <f>IF(INDEX(MouseList[],MATCH(BA$2,MouseList[Mouse '#],0),MATCH(MouseList[[#Headers],[Exclude?]],MouseList[#Headers],0))=TRUE,"",IF(INDEX(DataInput[],BA$2*3-1,MATCH(TEXT($B31,0),DataInput[#Headers],0))="","",INDEX(DataInput[],BA$4*3-1,MATCH(TEXT($B31,0),DataInput[#Headers],0))*(INDEX(DataInput[],BA$4*3,MATCH(TEXT($B31,0),DataInput[#Headers],0)))^2*PI()/6))</f>
        <v/>
      </c>
      <c r="BB31" s="15" t="str">
        <f>IF(INDEX(MouseList[],MATCH(BB$2,MouseList[Mouse '#],0),MATCH(MouseList[[#Headers],[Exclude?]],MouseList[#Headers],0))=TRUE,"",IF(INDEX(DataInput[],BB$2*3-1,MATCH(TEXT($B31,0),DataInput[#Headers],0))="","",INDEX(DataInput[],BB$4*3-1,MATCH(TEXT($B31,0),DataInput[#Headers],0))*(INDEX(DataInput[],BB$4*3,MATCH(TEXT($B31,0),DataInput[#Headers],0)))^2*PI()/6))</f>
        <v/>
      </c>
      <c r="BC31" s="15" t="str">
        <f>IF(INDEX(MouseList[],MATCH(BC$2,MouseList[Mouse '#],0),MATCH(MouseList[[#Headers],[Exclude?]],MouseList[#Headers],0))=TRUE,"",IF(INDEX(DataInput[],BC$2*3-1,MATCH(TEXT($B31,0),DataInput[#Headers],0))="","",INDEX(DataInput[],BC$4*3-1,MATCH(TEXT($B31,0),DataInput[#Headers],0))*(INDEX(DataInput[],BC$4*3,MATCH(TEXT($B31,0),DataInput[#Headers],0)))^2*PI()/6))</f>
        <v/>
      </c>
      <c r="BD31" s="15" t="str">
        <f>IF(INDEX(MouseList[],MATCH(BD$2,MouseList[Mouse '#],0),MATCH(MouseList[[#Headers],[Exclude?]],MouseList[#Headers],0))=TRUE,"",IF(INDEX(DataInput[],BD$2*3-1,MATCH(TEXT($B31,0),DataInput[#Headers],0))="","",INDEX(DataInput[],BD$4*3-1,MATCH(TEXT($B31,0),DataInput[#Headers],0))*(INDEX(DataInput[],BD$4*3,MATCH(TEXT($B31,0),DataInput[#Headers],0)))^2*PI()/6))</f>
        <v/>
      </c>
      <c r="BE31" s="15" t="str">
        <f>IF(INDEX(MouseList[],MATCH(BE$2,MouseList[Mouse '#],0),MATCH(MouseList[[#Headers],[Exclude?]],MouseList[#Headers],0))=TRUE,"",IF(INDEX(DataInput[],BE$2*3-1,MATCH(TEXT($B31,0),DataInput[#Headers],0))="","",INDEX(DataInput[],BE$4*3-1,MATCH(TEXT($B31,0),DataInput[#Headers],0))*(INDEX(DataInput[],BE$4*3,MATCH(TEXT($B31,0),DataInput[#Headers],0)))^2*PI()/6))</f>
        <v/>
      </c>
      <c r="BF31" s="15" t="str">
        <f>IF(INDEX(MouseList[],MATCH(BF$2,MouseList[Mouse '#],0),MATCH(MouseList[[#Headers],[Exclude?]],MouseList[#Headers],0))=TRUE,"",IF(INDEX(DataInput[],BF$2*3-1,MATCH(TEXT($B31,0),DataInput[#Headers],0))="","",INDEX(DataInput[],BF$4*3-1,MATCH(TEXT($B31,0),DataInput[#Headers],0))*(INDEX(DataInput[],BF$4*3,MATCH(TEXT($B31,0),DataInput[#Headers],0)))^2*PI()/6))</f>
        <v/>
      </c>
      <c r="BG31" s="15" t="str">
        <f>IF(INDEX(MouseList[],MATCH(BG$2,MouseList[Mouse '#],0),MATCH(MouseList[[#Headers],[Exclude?]],MouseList[#Headers],0))=TRUE,"",IF(INDEX(DataInput[],BG$2*3-1,MATCH(TEXT($B31,0),DataInput[#Headers],0))="","",INDEX(DataInput[],BG$4*3-1,MATCH(TEXT($B31,0),DataInput[#Headers],0))*(INDEX(DataInput[],BG$4*3,MATCH(TEXT($B31,0),DataInput[#Headers],0)))^2*PI()/6))</f>
        <v/>
      </c>
      <c r="BH31" s="15" t="str">
        <f>IF(INDEX(MouseList[],MATCH(BH$2,MouseList[Mouse '#],0),MATCH(MouseList[[#Headers],[Exclude?]],MouseList[#Headers],0))=TRUE,"",IF(INDEX(DataInput[],BH$2*3-1,MATCH(TEXT($B31,0),DataInput[#Headers],0))="","",INDEX(DataInput[],BH$4*3-1,MATCH(TEXT($B31,0),DataInput[#Headers],0))*(INDEX(DataInput[],BH$4*3,MATCH(TEXT($B31,0),DataInput[#Headers],0)))^2*PI()/6))</f>
        <v/>
      </c>
      <c r="BI31" s="15" t="str">
        <f>IF(INDEX(MouseList[],MATCH(BI$2,MouseList[Mouse '#],0),MATCH(MouseList[[#Headers],[Exclude?]],MouseList[#Headers],0))=TRUE,"",IF(INDEX(DataInput[],BI$2*3-1,MATCH(TEXT($B31,0),DataInput[#Headers],0))="","",INDEX(DataInput[],BI$4*3-1,MATCH(TEXT($B31,0),DataInput[#Headers],0))*(INDEX(DataInput[],BI$4*3,MATCH(TEXT($B31,0),DataInput[#Headers],0)))^2*PI()/6))</f>
        <v/>
      </c>
      <c r="BJ31" s="15" t="str">
        <f>IF(INDEX(MouseList[],MATCH(BJ$2,MouseList[Mouse '#],0),MATCH(MouseList[[#Headers],[Exclude?]],MouseList[#Headers],0))=TRUE,"",IF(INDEX(DataInput[],BJ$2*3-1,MATCH(TEXT($B31,0),DataInput[#Headers],0))="","",INDEX(DataInput[],BJ$4*3-1,MATCH(TEXT($B31,0),DataInput[#Headers],0))*(INDEX(DataInput[],BJ$4*3,MATCH(TEXT($B31,0),DataInput[#Headers],0)))^2*PI()/6))</f>
        <v/>
      </c>
      <c r="BK31" s="15" t="str">
        <f>IF(INDEX(MouseList[],MATCH(BK$2,MouseList[Mouse '#],0),MATCH(MouseList[[#Headers],[Exclude?]],MouseList[#Headers],0))=TRUE,"",IF(INDEX(DataInput[],BK$2*3-1,MATCH(TEXT($B31,0),DataInput[#Headers],0))="","",INDEX(DataInput[],BK$4*3-1,MATCH(TEXT($B31,0),DataInput[#Headers],0))*(INDEX(DataInput[],BK$4*3,MATCH(TEXT($B31,0),DataInput[#Headers],0)))^2*PI()/6))</f>
        <v/>
      </c>
      <c r="BL31" s="15" t="e">
        <f>IF(INDEX(MouseList[],MATCH(BL$2,MouseList[Mouse '#],0),MATCH(MouseList[[#Headers],[Exclude?]],MouseList[#Headers],0))=TRUE,"",IF(INDEX(DataInput[],BL$2*3-1,MATCH(TEXT($B31,0),DataInput[#Headers],0))="","",INDEX(DataInput[],BL$4*3-1,MATCH(TEXT($B31,0),DataInput[#Headers],0))*(INDEX(DataInput[],BL$4*3,MATCH(TEXT($B31,0),DataInput[#Headers],0)))^2*PI()/6))</f>
        <v>#N/A</v>
      </c>
      <c r="BM31" s="15" t="e">
        <f>IF(INDEX(MouseList[],MATCH(BM$2,MouseList[Mouse '#],0),MATCH(MouseList[[#Headers],[Exclude?]],MouseList[#Headers],0))=TRUE,"",IF(INDEX(DataInput[],BM$2*3-1,MATCH(TEXT($B31,0),DataInput[#Headers],0))="","",INDEX(DataInput[],BM$4*3-1,MATCH(TEXT($B31,0),DataInput[#Headers],0))*(INDEX(DataInput[],BM$4*3,MATCH(TEXT($B31,0),DataInput[#Headers],0)))^2*PI()/6))</f>
        <v>#N/A</v>
      </c>
      <c r="BN31" s="15" t="e">
        <f>IF(INDEX(MouseList[],MATCH(BN$2,MouseList[Mouse '#],0),MATCH(MouseList[[#Headers],[Exclude?]],MouseList[#Headers],0))=TRUE,"",IF(INDEX(DataInput[],BN$2*3-1,MATCH(TEXT($B31,0),DataInput[#Headers],0))="","",INDEX(DataInput[],BN$4*3-1,MATCH(TEXT($B31,0),DataInput[#Headers],0))*(INDEX(DataInput[],BN$4*3,MATCH(TEXT($B31,0),DataInput[#Headers],0)))^2*PI()/6))</f>
        <v>#N/A</v>
      </c>
      <c r="BO31" s="15" t="e">
        <f>IF(INDEX(MouseList[],MATCH(BO$2,MouseList[Mouse '#],0),MATCH(MouseList[[#Headers],[Exclude?]],MouseList[#Headers],0))=TRUE,"",IF(INDEX(DataInput[],BO$2*3-1,MATCH(TEXT($B31,0),DataInput[#Headers],0))="","",INDEX(DataInput[],BO$4*3-1,MATCH(TEXT($B31,0),DataInput[#Headers],0))*(INDEX(DataInput[],BO$4*3,MATCH(TEXT($B31,0),DataInput[#Headers],0)))^2*PI()/6))</f>
        <v>#N/A</v>
      </c>
      <c r="BP31" s="15" t="e">
        <f>IF(INDEX(MouseList[],MATCH(BP$2,MouseList[Mouse '#],0),MATCH(MouseList[[#Headers],[Exclude?]],MouseList[#Headers],0))=TRUE,"",IF(INDEX(DataInput[],BP$2*3-1,MATCH(TEXT($B31,0),DataInput[#Headers],0))="","",INDEX(DataInput[],BP$4*3-1,MATCH(TEXT($B31,0),DataInput[#Headers],0))*(INDEX(DataInput[],BP$4*3,MATCH(TEXT($B31,0),DataInput[#Headers],0)))^2*PI()/6))</f>
        <v>#N/A</v>
      </c>
      <c r="BQ31" s="15" t="e">
        <f>IF(INDEX(MouseList[],MATCH(BQ$2,MouseList[Mouse '#],0),MATCH(MouseList[[#Headers],[Exclude?]],MouseList[#Headers],0))=TRUE,"",IF(INDEX(DataInput[],BQ$2*3-1,MATCH(TEXT($B31,0),DataInput[#Headers],0))="","",INDEX(DataInput[],BQ$4*3-1,MATCH(TEXT($B31,0),DataInput[#Headers],0))*(INDEX(DataInput[],BQ$4*3,MATCH(TEXT($B31,0),DataInput[#Headers],0)))^2*PI()/6))</f>
        <v>#N/A</v>
      </c>
      <c r="BR31" s="15" t="e">
        <f>IF(INDEX(MouseList[],MATCH(BR$2,MouseList[Mouse '#],0),MATCH(MouseList[[#Headers],[Exclude?]],MouseList[#Headers],0))=TRUE,"",IF(INDEX(DataInput[],BR$2*3-1,MATCH(TEXT($B31,0),DataInput[#Headers],0))="","",INDEX(DataInput[],BR$4*3-1,MATCH(TEXT($B31,0),DataInput[#Headers],0))*(INDEX(DataInput[],BR$4*3,MATCH(TEXT($B31,0),DataInput[#Headers],0)))^2*PI()/6))</f>
        <v>#N/A</v>
      </c>
      <c r="BS31" s="15" t="e">
        <f>IF(INDEX(MouseList[],MATCH(BS$2,MouseList[Mouse '#],0),MATCH(MouseList[[#Headers],[Exclude?]],MouseList[#Headers],0))=TRUE,"",IF(INDEX(DataInput[],BS$2*3-1,MATCH(TEXT($B31,0),DataInput[#Headers],0))="","",INDEX(DataInput[],BS$4*3-1,MATCH(TEXT($B31,0),DataInput[#Headers],0))*(INDEX(DataInput[],BS$4*3,MATCH(TEXT($B31,0),DataInput[#Headers],0)))^2*PI()/6))</f>
        <v>#N/A</v>
      </c>
      <c r="BT31" s="15" t="e">
        <f>IF(INDEX(MouseList[],MATCH(BT$2,MouseList[Mouse '#],0),MATCH(MouseList[[#Headers],[Exclude?]],MouseList[#Headers],0))=TRUE,"",IF(INDEX(DataInput[],BT$2*3-1,MATCH(TEXT($B31,0),DataInput[#Headers],0))="","",INDEX(DataInput[],BT$4*3-1,MATCH(TEXT($B31,0),DataInput[#Headers],0))*(INDEX(DataInput[],BT$4*3,MATCH(TEXT($B31,0),DataInput[#Headers],0)))^2*PI()/6))</f>
        <v>#N/A</v>
      </c>
      <c r="BU31" s="15" t="e">
        <f>IF(INDEX(MouseList[],MATCH(BU$2,MouseList[Mouse '#],0),MATCH(MouseList[[#Headers],[Exclude?]],MouseList[#Headers],0))=TRUE,"",IF(INDEX(DataInput[],BU$2*3-1,MATCH(TEXT($B31,0),DataInput[#Headers],0))="","",INDEX(DataInput[],BU$4*3-1,MATCH(TEXT($B31,0),DataInput[#Headers],0))*(INDEX(DataInput[],BU$4*3,MATCH(TEXT($B31,0),DataInput[#Headers],0)))^2*PI()/6))</f>
        <v>#N/A</v>
      </c>
      <c r="BV31" s="15" t="e">
        <f>IF(INDEX(MouseList[],MATCH(BV$2,MouseList[Mouse '#],0),MATCH(MouseList[[#Headers],[Exclude?]],MouseList[#Headers],0))=TRUE,"",IF(INDEX(DataInput[],BV$2*3-1,MATCH(TEXT($B31,0),DataInput[#Headers],0))="","",INDEX(DataInput[],BV$4*3-1,MATCH(TEXT($B31,0),DataInput[#Headers],0))*(INDEX(DataInput[],BV$4*3,MATCH(TEXT($B31,0),DataInput[#Headers],0)))^2*PI()/6))</f>
        <v>#N/A</v>
      </c>
      <c r="BW31" s="15" t="e">
        <f>IF(INDEX(MouseList[],MATCH(BW$2,MouseList[Mouse '#],0),MATCH(MouseList[[#Headers],[Exclude?]],MouseList[#Headers],0))=TRUE,"",IF(INDEX(DataInput[],BW$2*3-1,MATCH(TEXT($B31,0),DataInput[#Headers],0))="","",INDEX(DataInput[],BW$4*3-1,MATCH(TEXT($B31,0),DataInput[#Headers],0))*(INDEX(DataInput[],BW$4*3,MATCH(TEXT($B31,0),DataInput[#Headers],0)))^2*PI()/6))</f>
        <v>#N/A</v>
      </c>
      <c r="BX31" s="15" t="e">
        <f>IF(INDEX(MouseList[],MATCH(BX$2,MouseList[Mouse '#],0),MATCH(MouseList[[#Headers],[Exclude?]],MouseList[#Headers],0))=TRUE,"",IF(INDEX(DataInput[],BX$2*3-1,MATCH(TEXT($B31,0),DataInput[#Headers],0))="","",INDEX(DataInput[],BX$4*3-1,MATCH(TEXT($B31,0),DataInput[#Headers],0))*(INDEX(DataInput[],BX$4*3,MATCH(TEXT($B31,0),DataInput[#Headers],0)))^2*PI()/6))</f>
        <v>#N/A</v>
      </c>
      <c r="BY31" s="15" t="e">
        <f>IF(INDEX(MouseList[],MATCH(BY$2,MouseList[Mouse '#],0),MATCH(MouseList[[#Headers],[Exclude?]],MouseList[#Headers],0))=TRUE,"",IF(INDEX(DataInput[],BY$2*3-1,MATCH(TEXT($B31,0),DataInput[#Headers],0))="","",INDEX(DataInput[],BY$4*3-1,MATCH(TEXT($B31,0),DataInput[#Headers],0))*(INDEX(DataInput[],BY$4*3,MATCH(TEXT($B31,0),DataInput[#Headers],0)))^2*PI()/6))</f>
        <v>#N/A</v>
      </c>
      <c r="BZ31" s="15" t="e">
        <f>IF(INDEX(MouseList[],MATCH(BZ$2,MouseList[Mouse '#],0),MATCH(MouseList[[#Headers],[Exclude?]],MouseList[#Headers],0))=TRUE,"",IF(INDEX(DataInput[],BZ$2*3-1,MATCH(TEXT($B31,0),DataInput[#Headers],0))="","",INDEX(DataInput[],BZ$4*3-1,MATCH(TEXT($B31,0),DataInput[#Headers],0))*(INDEX(DataInput[],BZ$4*3,MATCH(TEXT($B31,0),DataInput[#Headers],0)))^2*PI()/6))</f>
        <v>#N/A</v>
      </c>
      <c r="CA31" s="15" t="e">
        <f>IF(INDEX(MouseList[],MATCH(CA$2,MouseList[Mouse '#],0),MATCH(MouseList[[#Headers],[Exclude?]],MouseList[#Headers],0))=TRUE,"",IF(INDEX(DataInput[],CA$2*3-1,MATCH(TEXT($B31,0),DataInput[#Headers],0))="","",INDEX(DataInput[],CA$4*3-1,MATCH(TEXT($B31,0),DataInput[#Headers],0))*(INDEX(DataInput[],CA$4*3,MATCH(TEXT($B31,0),DataInput[#Headers],0)))^2*PI()/6))</f>
        <v>#N/A</v>
      </c>
      <c r="CB31" s="15" t="e">
        <f>IF(INDEX(MouseList[],MATCH(CB$2,MouseList[Mouse '#],0),MATCH(MouseList[[#Headers],[Exclude?]],MouseList[#Headers],0))=TRUE,"",IF(INDEX(DataInput[],CB$2*3-1,MATCH(TEXT($B31,0),DataInput[#Headers],0))="","",INDEX(DataInput[],CB$4*3-1,MATCH(TEXT($B31,0),DataInput[#Headers],0))*(INDEX(DataInput[],CB$4*3,MATCH(TEXT($B31,0),DataInput[#Headers],0)))^2*PI()/6))</f>
        <v>#N/A</v>
      </c>
      <c r="CC31" s="15" t="e">
        <f>IF(INDEX(MouseList[],MATCH(CC$2,MouseList[Mouse '#],0),MATCH(MouseList[[#Headers],[Exclude?]],MouseList[#Headers],0))=TRUE,"",IF(INDEX(DataInput[],CC$2*3-1,MATCH(TEXT($B31,0),DataInput[#Headers],0))="","",INDEX(DataInput[],CC$4*3-1,MATCH(TEXT($B31,0),DataInput[#Headers],0))*(INDEX(DataInput[],CC$4*3,MATCH(TEXT($B31,0),DataInput[#Headers],0)))^2*PI()/6))</f>
        <v>#N/A</v>
      </c>
      <c r="CD31" s="15" t="e">
        <f>IF(INDEX(MouseList[],MATCH(CD$2,MouseList[Mouse '#],0),MATCH(MouseList[[#Headers],[Exclude?]],MouseList[#Headers],0))=TRUE,"",IF(INDEX(DataInput[],CD$2*3-1,MATCH(TEXT($B31,0),DataInput[#Headers],0))="","",INDEX(DataInput[],CD$4*3-1,MATCH(TEXT($B31,0),DataInput[#Headers],0))*(INDEX(DataInput[],CD$4*3,MATCH(TEXT($B31,0),DataInput[#Headers],0)))^2*PI()/6))</f>
        <v>#N/A</v>
      </c>
      <c r="CE31" s="15" t="e">
        <f>IF(INDEX(MouseList[],MATCH(CE$2,MouseList[Mouse '#],0),MATCH(MouseList[[#Headers],[Exclude?]],MouseList[#Headers],0))=TRUE,"",IF(INDEX(DataInput[],CE$2*3-1,MATCH(TEXT($B31,0),DataInput[#Headers],0))="","",INDEX(DataInput[],CE$4*3-1,MATCH(TEXT($B31,0),DataInput[#Headers],0))*(INDEX(DataInput[],CE$4*3,MATCH(TEXT($B31,0),DataInput[#Headers],0)))^2*PI()/6))</f>
        <v>#N/A</v>
      </c>
      <c r="CF31" s="15" t="e">
        <f>IF(INDEX(MouseList[],MATCH(CF$2,MouseList[Mouse '#],0),MATCH(MouseList[[#Headers],[Exclude?]],MouseList[#Headers],0))=TRUE,"",IF(INDEX(DataInput[],CF$2*3-1,MATCH(TEXT($B31,0),DataInput[#Headers],0))="","",INDEX(DataInput[],CF$4*3-1,MATCH(TEXT($B31,0),DataInput[#Headers],0))*(INDEX(DataInput[],CF$4*3,MATCH(TEXT($B31,0),DataInput[#Headers],0)))^2*PI()/6))</f>
        <v>#N/A</v>
      </c>
      <c r="CG31" s="15" t="e">
        <f>IF(INDEX(MouseList[],MATCH(CG$2,MouseList[Mouse '#],0),MATCH(MouseList[[#Headers],[Exclude?]],MouseList[#Headers],0))=TRUE,"",IF(INDEX(DataInput[],CG$2*3-1,MATCH(TEXT($B31,0),DataInput[#Headers],0))="","",INDEX(DataInput[],CG$4*3-1,MATCH(TEXT($B31,0),DataInput[#Headers],0))*(INDEX(DataInput[],CG$4*3,MATCH(TEXT($B31,0),DataInput[#Headers],0)))^2*PI()/6))</f>
        <v>#N/A</v>
      </c>
      <c r="CH31" s="15" t="e">
        <f>IF(INDEX(MouseList[],MATCH(CH$2,MouseList[Mouse '#],0),MATCH(MouseList[[#Headers],[Exclude?]],MouseList[#Headers],0))=TRUE,"",IF(INDEX(DataInput[],CH$2*3-1,MATCH(TEXT($B31,0),DataInput[#Headers],0))="","",INDEX(DataInput[],CH$4*3-1,MATCH(TEXT($B31,0),DataInput[#Headers],0))*(INDEX(DataInput[],CH$4*3,MATCH(TEXT($B31,0),DataInput[#Headers],0)))^2*PI()/6))</f>
        <v>#N/A</v>
      </c>
      <c r="CI31" s="15" t="e">
        <f>IF(INDEX(MouseList[],MATCH(CI$2,MouseList[Mouse '#],0),MATCH(MouseList[[#Headers],[Exclude?]],MouseList[#Headers],0))=TRUE,"",IF(INDEX(DataInput[],CI$2*3-1,MATCH(TEXT($B31,0),DataInput[#Headers],0))="","",INDEX(DataInput[],CI$4*3-1,MATCH(TEXT($B31,0),DataInput[#Headers],0))*(INDEX(DataInput[],CI$4*3,MATCH(TEXT($B31,0),DataInput[#Headers],0)))^2*PI()/6))</f>
        <v>#N/A</v>
      </c>
      <c r="CJ31" s="15" t="e">
        <f>IF(INDEX(MouseList[],MATCH(CJ$2,MouseList[Mouse '#],0),MATCH(MouseList[[#Headers],[Exclude?]],MouseList[#Headers],0))=TRUE,"",IF(INDEX(DataInput[],CJ$2*3-1,MATCH(TEXT($B31,0),DataInput[#Headers],0))="","",INDEX(DataInput[],CJ$4*3-1,MATCH(TEXT($B31,0),DataInput[#Headers],0))*(INDEX(DataInput[],CJ$4*3,MATCH(TEXT($B31,0),DataInput[#Headers],0)))^2*PI()/6))</f>
        <v>#N/A</v>
      </c>
      <c r="CK31" s="15" t="e">
        <f>IF(INDEX(MouseList[],MATCH(CK$2,MouseList[Mouse '#],0),MATCH(MouseList[[#Headers],[Exclude?]],MouseList[#Headers],0))=TRUE,"",IF(INDEX(DataInput[],CK$2*3-1,MATCH(TEXT($B31,0),DataInput[#Headers],0))="","",INDEX(DataInput[],CK$4*3-1,MATCH(TEXT($B31,0),DataInput[#Headers],0))*(INDEX(DataInput[],CK$4*3,MATCH(TEXT($B31,0),DataInput[#Headers],0)))^2*PI()/6))</f>
        <v>#N/A</v>
      </c>
      <c r="CL31" s="15" t="e">
        <f>IF(INDEX(MouseList[],MATCH(CL$2,MouseList[Mouse '#],0),MATCH(MouseList[[#Headers],[Exclude?]],MouseList[#Headers],0))=TRUE,"",IF(INDEX(DataInput[],CL$2*3-1,MATCH(TEXT($B31,0),DataInput[#Headers],0))="","",INDEX(DataInput[],CL$4*3-1,MATCH(TEXT($B31,0),DataInput[#Headers],0))*(INDEX(DataInput[],CL$4*3,MATCH(TEXT($B31,0),DataInput[#Headers],0)))^2*PI()/6))</f>
        <v>#N/A</v>
      </c>
      <c r="CM31" s="15" t="e">
        <f>IF(INDEX(MouseList[],MATCH(CM$2,MouseList[Mouse '#],0),MATCH(MouseList[[#Headers],[Exclude?]],MouseList[#Headers],0))=TRUE,"",IF(INDEX(DataInput[],CM$2*3-1,MATCH(TEXT($B31,0),DataInput[#Headers],0))="","",INDEX(DataInput[],CM$4*3-1,MATCH(TEXT($B31,0),DataInput[#Headers],0))*(INDEX(DataInput[],CM$4*3,MATCH(TEXT($B31,0),DataInput[#Headers],0)))^2*PI()/6))</f>
        <v>#N/A</v>
      </c>
      <c r="CN31" s="15" t="e">
        <f>IF(INDEX(MouseList[],MATCH(CN$2,MouseList[Mouse '#],0),MATCH(MouseList[[#Headers],[Exclude?]],MouseList[#Headers],0))=TRUE,"",IF(INDEX(DataInput[],CN$2*3-1,MATCH(TEXT($B31,0),DataInput[#Headers],0))="","",INDEX(DataInput[],CN$4*3-1,MATCH(TEXT($B31,0),DataInput[#Headers],0))*(INDEX(DataInput[],CN$4*3,MATCH(TEXT($B31,0),DataInput[#Headers],0)))^2*PI()/6))</f>
        <v>#N/A</v>
      </c>
      <c r="CO31" s="15" t="e">
        <f>IF(INDEX(MouseList[],MATCH(CO$2,MouseList[Mouse '#],0),MATCH(MouseList[[#Headers],[Exclude?]],MouseList[#Headers],0))=TRUE,"",IF(INDEX(DataInput[],CO$2*3-1,MATCH(TEXT($B31,0),DataInput[#Headers],0))="","",INDEX(DataInput[],CO$4*3-1,MATCH(TEXT($B31,0),DataInput[#Headers],0))*(INDEX(DataInput[],CO$4*3,MATCH(TEXT($B31,0),DataInput[#Headers],0)))^2*PI()/6))</f>
        <v>#N/A</v>
      </c>
      <c r="CP31" s="15" t="e">
        <f>IF(INDEX(MouseList[],MATCH(CP$2,MouseList[Mouse '#],0),MATCH(MouseList[[#Headers],[Exclude?]],MouseList[#Headers],0))=TRUE,"",IF(INDEX(DataInput[],CP$2*3-1,MATCH(TEXT($B31,0),DataInput[#Headers],0))="","",INDEX(DataInput[],CP$4*3-1,MATCH(TEXT($B31,0),DataInput[#Headers],0))*(INDEX(DataInput[],CP$4*3,MATCH(TEXT($B31,0),DataInput[#Headers],0)))^2*PI()/6))</f>
        <v>#N/A</v>
      </c>
      <c r="CQ31" s="15" t="e">
        <f>IF(INDEX(MouseList[],MATCH(CQ$2,MouseList[Mouse '#],0),MATCH(MouseList[[#Headers],[Exclude?]],MouseList[#Headers],0))=TRUE,"",IF(INDEX(DataInput[],CQ$2*3-1,MATCH(TEXT($B31,0),DataInput[#Headers],0))="","",INDEX(DataInput[],CQ$4*3-1,MATCH(TEXT($B31,0),DataInput[#Headers],0))*(INDEX(DataInput[],CQ$4*3,MATCH(TEXT($B31,0),DataInput[#Headers],0)))^2*PI()/6))</f>
        <v>#N/A</v>
      </c>
      <c r="CR31" s="15" t="e">
        <f>IF(INDEX(MouseList[],MATCH(CR$2,MouseList[Mouse '#],0),MATCH(MouseList[[#Headers],[Exclude?]],MouseList[#Headers],0))=TRUE,"",IF(INDEX(DataInput[],CR$2*3-1,MATCH(TEXT($B31,0),DataInput[#Headers],0))="","",INDEX(DataInput[],CR$4*3-1,MATCH(TEXT($B31,0),DataInput[#Headers],0))*(INDEX(DataInput[],CR$4*3,MATCH(TEXT($B31,0),DataInput[#Headers],0)))^2*PI()/6))</f>
        <v>#N/A</v>
      </c>
      <c r="CS31" s="15" t="e">
        <f>IF(INDEX(MouseList[],MATCH(CS$2,MouseList[Mouse '#],0),MATCH(MouseList[[#Headers],[Exclude?]],MouseList[#Headers],0))=TRUE,"",IF(INDEX(DataInput[],CS$2*3-1,MATCH(TEXT($B31,0),DataInput[#Headers],0))="","",INDEX(DataInput[],CS$4*3-1,MATCH(TEXT($B31,0),DataInput[#Headers],0))*(INDEX(DataInput[],CS$4*3,MATCH(TEXT($B31,0),DataInput[#Headers],0)))^2*PI()/6))</f>
        <v>#N/A</v>
      </c>
      <c r="CT31" s="15" t="e">
        <f>IF(INDEX(MouseList[],MATCH(CT$2,MouseList[Mouse '#],0),MATCH(MouseList[[#Headers],[Exclude?]],MouseList[#Headers],0))=TRUE,"",IF(INDEX(DataInput[],CT$2*3-1,MATCH(TEXT($B31,0),DataInput[#Headers],0))="","",INDEX(DataInput[],CT$4*3-1,MATCH(TEXT($B31,0),DataInput[#Headers],0))*(INDEX(DataInput[],CT$4*3,MATCH(TEXT($B31,0),DataInput[#Headers],0)))^2*PI()/6))</f>
        <v>#N/A</v>
      </c>
      <c r="CU31" s="15" t="e">
        <f>IF(INDEX(MouseList[],MATCH(CU$2,MouseList[Mouse '#],0),MATCH(MouseList[[#Headers],[Exclude?]],MouseList[#Headers],0))=TRUE,"",IF(INDEX(DataInput[],CU$2*3-1,MATCH(TEXT($B31,0),DataInput[#Headers],0))="","",INDEX(DataInput[],CU$4*3-1,MATCH(TEXT($B31,0),DataInput[#Headers],0))*(INDEX(DataInput[],CU$4*3,MATCH(TEXT($B31,0),DataInput[#Headers],0)))^2*PI()/6))</f>
        <v>#N/A</v>
      </c>
      <c r="CV31" s="15" t="e">
        <f>IF(INDEX(MouseList[],MATCH(CV$2,MouseList[Mouse '#],0),MATCH(MouseList[[#Headers],[Exclude?]],MouseList[#Headers],0))=TRUE,"",IF(INDEX(DataInput[],CV$2*3-1,MATCH(TEXT($B31,0),DataInput[#Headers],0))="","",INDEX(DataInput[],CV$4*3-1,MATCH(TEXT($B31,0),DataInput[#Headers],0))*(INDEX(DataInput[],CV$4*3,MATCH(TEXT($B31,0),DataInput[#Headers],0)))^2*PI()/6))</f>
        <v>#N/A</v>
      </c>
      <c r="CW31" s="15" t="e">
        <f>IF(INDEX(MouseList[],MATCH(CW$2,MouseList[Mouse '#],0),MATCH(MouseList[[#Headers],[Exclude?]],MouseList[#Headers],0))=TRUE,"",IF(INDEX(DataInput[],CW$2*3-1,MATCH(TEXT($B31,0),DataInput[#Headers],0))="","",INDEX(DataInput[],CW$4*3-1,MATCH(TEXT($B31,0),DataInput[#Headers],0))*(INDEX(DataInput[],CW$4*3,MATCH(TEXT($B31,0),DataInput[#Headers],0)))^2*PI()/6))</f>
        <v>#N/A</v>
      </c>
      <c r="CX31" s="15" t="e">
        <f>IF(INDEX(MouseList[],MATCH(CX$2,MouseList[Mouse '#],0),MATCH(MouseList[[#Headers],[Exclude?]],MouseList[#Headers],0))=TRUE,"",IF(INDEX(DataInput[],CX$2*3-1,MATCH(TEXT($B31,0),DataInput[#Headers],0))="","",INDEX(DataInput[],CX$4*3-1,MATCH(TEXT($B31,0),DataInput[#Headers],0))*(INDEX(DataInput[],CX$4*3,MATCH(TEXT($B31,0),DataInput[#Headers],0)))^2*PI()/6))</f>
        <v>#N/A</v>
      </c>
      <c r="CY31" s="15" t="e">
        <f>IF(INDEX(MouseList[],MATCH(CY$2,MouseList[Mouse '#],0),MATCH(MouseList[[#Headers],[Exclude?]],MouseList[#Headers],0))=TRUE,"",IF(INDEX(DataInput[],CY$2*3-1,MATCH(TEXT($B31,0),DataInput[#Headers],0))="","",INDEX(DataInput[],CY$4*3-1,MATCH(TEXT($B31,0),DataInput[#Headers],0))*(INDEX(DataInput[],CY$4*3,MATCH(TEXT($B31,0),DataInput[#Headers],0)))^2*PI()/6))</f>
        <v>#N/A</v>
      </c>
      <c r="CZ31" s="15" t="e">
        <f>IF(INDEX(MouseList[],MATCH(CZ$2,MouseList[Mouse '#],0),MATCH(MouseList[[#Headers],[Exclude?]],MouseList[#Headers],0))=TRUE,"",IF(INDEX(DataInput[],CZ$2*3-1,MATCH(TEXT($B31,0),DataInput[#Headers],0))="","",INDEX(DataInput[],CZ$4*3-1,MATCH(TEXT($B31,0),DataInput[#Headers],0))*(INDEX(DataInput[],CZ$4*3,MATCH(TEXT($B31,0),DataInput[#Headers],0)))^2*PI()/6))</f>
        <v>#N/A</v>
      </c>
      <c r="DA31" s="15" t="e">
        <f>IF(INDEX(MouseList[],MATCH(DA$2,MouseList[Mouse '#],0),MATCH(MouseList[[#Headers],[Exclude?]],MouseList[#Headers],0))=TRUE,"",IF(INDEX(DataInput[],DA$2*3-1,MATCH(TEXT($B31,0),DataInput[#Headers],0))="","",INDEX(DataInput[],DA$4*3-1,MATCH(TEXT($B31,0),DataInput[#Headers],0))*(INDEX(DataInput[],DA$4*3,MATCH(TEXT($B31,0),DataInput[#Headers],0)))^2*PI()/6))</f>
        <v>#N/A</v>
      </c>
      <c r="DB31" s="15" t="e">
        <f>IF(INDEX(MouseList[],MATCH(DB$2,MouseList[Mouse '#],0),MATCH(MouseList[[#Headers],[Exclude?]],MouseList[#Headers],0))=TRUE,"",IF(INDEX(DataInput[],DB$2*3-1,MATCH(TEXT($B31,0),DataInput[#Headers],0))="","",INDEX(DataInput[],DB$4*3-1,MATCH(TEXT($B31,0),DataInput[#Headers],0))*(INDEX(DataInput[],DB$4*3,MATCH(TEXT($B31,0),DataInput[#Headers],0)))^2*PI()/6))</f>
        <v>#N/A</v>
      </c>
      <c r="DC31" s="15" t="e">
        <f>IF(INDEX(MouseList[],MATCH(DC$2,MouseList[Mouse '#],0),MATCH(MouseList[[#Headers],[Exclude?]],MouseList[#Headers],0))=TRUE,"",IF(INDEX(DataInput[],DC$2*3-1,MATCH(TEXT($B31,0),DataInput[#Headers],0))="","",INDEX(DataInput[],DC$4*3-1,MATCH(TEXT($B31,0),DataInput[#Headers],0))*(INDEX(DataInput[],DC$4*3,MATCH(TEXT($B31,0),DataInput[#Headers],0)))^2*PI()/6))</f>
        <v>#N/A</v>
      </c>
      <c r="DD31" s="15" t="e">
        <f>IF(INDEX(MouseList[],MATCH(DD$2,MouseList[Mouse '#],0),MATCH(MouseList[[#Headers],[Exclude?]],MouseList[#Headers],0))=TRUE,"",IF(INDEX(DataInput[],DD$2*3-1,MATCH(TEXT($B31,0),DataInput[#Headers],0))="","",INDEX(DataInput[],DD$4*3-1,MATCH(TEXT($B31,0),DataInput[#Headers],0))*(INDEX(DataInput[],DD$4*3,MATCH(TEXT($B31,0),DataInput[#Headers],0)))^2*PI()/6))</f>
        <v>#N/A</v>
      </c>
      <c r="DE31" s="15" t="e">
        <f>IF(INDEX(MouseList[],MATCH(DE$2,MouseList[Mouse '#],0),MATCH(MouseList[[#Headers],[Exclude?]],MouseList[#Headers],0))=TRUE,"",IF(INDEX(DataInput[],DE$2*3-1,MATCH(TEXT($B31,0),DataInput[#Headers],0))="","",INDEX(DataInput[],DE$4*3-1,MATCH(TEXT($B31,0),DataInput[#Headers],0))*(INDEX(DataInput[],DE$4*3,MATCH(TEXT($B31,0),DataInput[#Headers],0)))^2*PI()/6))</f>
        <v>#N/A</v>
      </c>
      <c r="DF31" s="15" t="e">
        <f>IF(INDEX(MouseList[],MATCH(DF$2,MouseList[Mouse '#],0),MATCH(MouseList[[#Headers],[Exclude?]],MouseList[#Headers],0))=TRUE,"",IF(INDEX(DataInput[],DF$2*3-1,MATCH(TEXT($B31,0),DataInput[#Headers],0))="","",INDEX(DataInput[],DF$4*3-1,MATCH(TEXT($B31,0),DataInput[#Headers],0))*(INDEX(DataInput[],DF$4*3,MATCH(TEXT($B31,0),DataInput[#Headers],0)))^2*PI()/6))</f>
        <v>#N/A</v>
      </c>
      <c r="DG31" s="15" t="e">
        <f>IF(INDEX(MouseList[],MATCH(DG$2,MouseList[Mouse '#],0),MATCH(MouseList[[#Headers],[Exclude?]],MouseList[#Headers],0))=TRUE,"",IF(INDEX(DataInput[],DG$2*3-1,MATCH(TEXT($B31,0),DataInput[#Headers],0))="","",INDEX(DataInput[],DG$4*3-1,MATCH(TEXT($B31,0),DataInput[#Headers],0))*(INDEX(DataInput[],DG$4*3,MATCH(TEXT($B31,0),DataInput[#Headers],0)))^2*PI()/6))</f>
        <v>#N/A</v>
      </c>
      <c r="DH31" s="15" t="e">
        <f>IF(INDEX(MouseList[],MATCH(DH$2,MouseList[Mouse '#],0),MATCH(MouseList[[#Headers],[Exclude?]],MouseList[#Headers],0))=TRUE,"",IF(INDEX(DataInput[],DH$2*3-1,MATCH(TEXT($B31,0),DataInput[#Headers],0))="","",INDEX(DataInput[],DH$4*3-1,MATCH(TEXT($B31,0),DataInput[#Headers],0))*(INDEX(DataInput[],DH$4*3,MATCH(TEXT($B31,0),DataInput[#Headers],0)))^2*PI()/6))</f>
        <v>#N/A</v>
      </c>
      <c r="DI31" s="15" t="e">
        <f>IF(INDEX(MouseList[],MATCH(DI$2,MouseList[Mouse '#],0),MATCH(MouseList[[#Headers],[Exclude?]],MouseList[#Headers],0))=TRUE,"",IF(INDEX(DataInput[],DI$2*3-1,MATCH(TEXT($B31,0),DataInput[#Headers],0))="","",INDEX(DataInput[],DI$4*3-1,MATCH(TEXT($B31,0),DataInput[#Headers],0))*(INDEX(DataInput[],DI$4*3,MATCH(TEXT($B31,0),DataInput[#Headers],0)))^2*PI()/6))</f>
        <v>#N/A</v>
      </c>
      <c r="DJ31" s="15" t="e">
        <f>IF(INDEX(MouseList[],MATCH(DJ$2,MouseList[Mouse '#],0),MATCH(MouseList[[#Headers],[Exclude?]],MouseList[#Headers],0))=TRUE,"",IF(INDEX(DataInput[],DJ$2*3-1,MATCH(TEXT($B31,0),DataInput[#Headers],0))="","",INDEX(DataInput[],DJ$4*3-1,MATCH(TEXT($B31,0),DataInput[#Headers],0))*(INDEX(DataInput[],DJ$4*3,MATCH(TEXT($B31,0),DataInput[#Headers],0)))^2*PI()/6))</f>
        <v>#N/A</v>
      </c>
      <c r="DK31" s="15" t="e">
        <f>IF(INDEX(MouseList[],MATCH(DK$2,MouseList[Mouse '#],0),MATCH(MouseList[[#Headers],[Exclude?]],MouseList[#Headers],0))=TRUE,"",IF(INDEX(DataInput[],DK$2*3-1,MATCH(TEXT($B31,0),DataInput[#Headers],0))="","",INDEX(DataInput[],DK$4*3-1,MATCH(TEXT($B31,0),DataInput[#Headers],0))*(INDEX(DataInput[],DK$4*3,MATCH(TEXT($B31,0),DataInput[#Headers],0)))^2*PI()/6))</f>
        <v>#N/A</v>
      </c>
      <c r="DL31" s="15" t="e">
        <f>IF(INDEX(MouseList[],MATCH(DL$2,MouseList[Mouse '#],0),MATCH(MouseList[[#Headers],[Exclude?]],MouseList[#Headers],0))=TRUE,"",IF(INDEX(DataInput[],DL$2*3-1,MATCH(TEXT($B31,0),DataInput[#Headers],0))="","",INDEX(DataInput[],DL$4*3-1,MATCH(TEXT($B31,0),DataInput[#Headers],0))*(INDEX(DataInput[],DL$4*3,MATCH(TEXT($B31,0),DataInput[#Headers],0)))^2*PI()/6))</f>
        <v>#N/A</v>
      </c>
      <c r="DM31" s="15" t="e">
        <f>IF(INDEX(MouseList[],MATCH(DM$2,MouseList[Mouse '#],0),MATCH(MouseList[[#Headers],[Exclude?]],MouseList[#Headers],0))=TRUE,"",IF(INDEX(DataInput[],DM$2*3-1,MATCH(TEXT($B31,0),DataInput[#Headers],0))="","",INDEX(DataInput[],DM$4*3-1,MATCH(TEXT($B31,0),DataInput[#Headers],0))*(INDEX(DataInput[],DM$4*3,MATCH(TEXT($B31,0),DataInput[#Headers],0)))^2*PI()/6))</f>
        <v>#N/A</v>
      </c>
      <c r="DN31" s="15" t="e">
        <f>IF(INDEX(MouseList[],MATCH(DN$2,MouseList[Mouse '#],0),MATCH(MouseList[[#Headers],[Exclude?]],MouseList[#Headers],0))=TRUE,"",IF(INDEX(DataInput[],DN$2*3-1,MATCH(TEXT($B31,0),DataInput[#Headers],0))="","",INDEX(DataInput[],DN$4*3-1,MATCH(TEXT($B31,0),DataInput[#Headers],0))*(INDEX(DataInput[],DN$4*3,MATCH(TEXT($B31,0),DataInput[#Headers],0)))^2*PI()/6))</f>
        <v>#N/A</v>
      </c>
      <c r="DO31" s="15" t="e">
        <f>IF(INDEX(MouseList[],MATCH(DO$2,MouseList[Mouse '#],0),MATCH(MouseList[[#Headers],[Exclude?]],MouseList[#Headers],0))=TRUE,"",IF(INDEX(DataInput[],DO$2*3-1,MATCH(TEXT($B31,0),DataInput[#Headers],0))="","",INDEX(DataInput[],DO$4*3-1,MATCH(TEXT($B31,0),DataInput[#Headers],0))*(INDEX(DataInput[],DO$4*3,MATCH(TEXT($B31,0),DataInput[#Headers],0)))^2*PI()/6))</f>
        <v>#N/A</v>
      </c>
      <c r="DP31" s="15" t="e">
        <f>IF(INDEX(MouseList[],MATCH(DP$2,MouseList[Mouse '#],0),MATCH(MouseList[[#Headers],[Exclude?]],MouseList[#Headers],0))=TRUE,"",IF(INDEX(DataInput[],DP$2*3-1,MATCH(TEXT($B31,0),DataInput[#Headers],0))="","",INDEX(DataInput[],DP$4*3-1,MATCH(TEXT($B31,0),DataInput[#Headers],0))*(INDEX(DataInput[],DP$4*3,MATCH(TEXT($B31,0),DataInput[#Headers],0)))^2*PI()/6))</f>
        <v>#N/A</v>
      </c>
      <c r="DQ31" s="15" t="e">
        <f>IF(INDEX(MouseList[],MATCH(DQ$2,MouseList[Mouse '#],0),MATCH(MouseList[[#Headers],[Exclude?]],MouseList[#Headers],0))=TRUE,"",IF(INDEX(DataInput[],DQ$2*3-1,MATCH(TEXT($B31,0),DataInput[#Headers],0))="","",INDEX(DataInput[],DQ$4*3-1,MATCH(TEXT($B31,0),DataInput[#Headers],0))*(INDEX(DataInput[],DQ$4*3,MATCH(TEXT($B31,0),DataInput[#Headers],0)))^2*PI()/6))</f>
        <v>#N/A</v>
      </c>
      <c r="DR31" s="15" t="e">
        <f>IF(INDEX(MouseList[],MATCH(DR$2,MouseList[Mouse '#],0),MATCH(MouseList[[#Headers],[Exclude?]],MouseList[#Headers],0))=TRUE,"",IF(INDEX(DataInput[],DR$2*3-1,MATCH(TEXT($B31,0),DataInput[#Headers],0))="","",INDEX(DataInput[],DR$4*3-1,MATCH(TEXT($B31,0),DataInput[#Headers],0))*(INDEX(DataInput[],DR$4*3,MATCH(TEXT($B31,0),DataInput[#Headers],0)))^2*PI()/6))</f>
        <v>#N/A</v>
      </c>
      <c r="DS31" s="15" t="e">
        <f>IF(INDEX(MouseList[],MATCH(DS$2,MouseList[Mouse '#],0),MATCH(MouseList[[#Headers],[Exclude?]],MouseList[#Headers],0))=TRUE,"",IF(INDEX(DataInput[],DS$2*3-1,MATCH(TEXT($B31,0),DataInput[#Headers],0))="","",INDEX(DataInput[],DS$4*3-1,MATCH(TEXT($B31,0),DataInput[#Headers],0))*(INDEX(DataInput[],DS$4*3,MATCH(TEXT($B31,0),DataInput[#Headers],0)))^2*PI()/6))</f>
        <v>#N/A</v>
      </c>
      <c r="DU31" s="14">
        <v>27</v>
      </c>
      <c r="DV31" s="14" t="str">
        <f>IFERROR(INDEX(MouseList[],MATCH(TV_after_Tx[[#This Row],[Sort '#]],MouseList[Sort '#],0),MATCH(TV_after_Tx[[#Headers],[Group]],MouseList[#Headers],0)),"")</f>
        <v/>
      </c>
      <c r="DW31" s="14" t="str">
        <f>IFERROR(INDEX(MouseList[],MATCH(TV_after_Tx[[#This Row],[Sort '#]],MouseList[Sort '#],0),MATCH(MouseList[[#Headers],[Mouse '#]],MouseList[#Headers],0)),"")</f>
        <v/>
      </c>
      <c r="DX31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31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31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31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31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31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31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31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31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31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31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31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31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31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31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31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31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31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31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31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31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31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31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31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31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31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31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31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31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31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31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31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31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31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31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31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31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31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31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31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31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31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31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31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31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31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32" spans="1:173">
      <c r="B32" s="14">
        <v>27</v>
      </c>
      <c r="C32" s="14">
        <f>INDEX('Data Input'!$J$1:$BF$3,2,MATCH(TEXT(TV[[#This Row],[Day '#]],0),DataInput[[#Headers],[Date of death]:[Necropsy]],0))</f>
        <v>88</v>
      </c>
      <c r="D32" s="15" t="str">
        <f>IF(INDEX(MouseList[],MATCH(D$2,MouseList[Mouse '#],0),MATCH(MouseList[[#Headers],[Exclude?]],MouseList[#Headers],0))=TRUE,"",IF(INDEX(DataInput[],D$2*3-1,MATCH(TEXT($B32,0),DataInput[#Headers],0))="","",INDEX(DataInput[],D$4*3-1,MATCH(TEXT($B32,0),DataInput[#Headers],0))*(INDEX(DataInput[],D$4*3,MATCH(TEXT($B32,0),DataInput[#Headers],0)))^2*PI()/6))</f>
        <v/>
      </c>
      <c r="E32" s="15" t="str">
        <f>IF(INDEX(MouseList[],MATCH(E$2,MouseList[Mouse '#],0),MATCH(MouseList[[#Headers],[Exclude?]],MouseList[#Headers],0))=TRUE,"",IF(INDEX(DataInput[],E$2*3-1,MATCH(TEXT($B32,0),DataInput[#Headers],0))="","",INDEX(DataInput[],E$4*3-1,MATCH(TEXT($B32,0),DataInput[#Headers],0))*(INDEX(DataInput[],E$4*3,MATCH(TEXT($B32,0),DataInput[#Headers],0)))^2*PI()/6))</f>
        <v/>
      </c>
      <c r="F32" s="15" t="str">
        <f>IF(INDEX(MouseList[],MATCH(F$2,MouseList[Mouse '#],0),MATCH(MouseList[[#Headers],[Exclude?]],MouseList[#Headers],0))=TRUE,"",IF(INDEX(DataInput[],F$2*3-1,MATCH(TEXT($B32,0),DataInput[#Headers],0))="","",INDEX(DataInput[],F$4*3-1,MATCH(TEXT($B32,0),DataInput[#Headers],0))*(INDEX(DataInput[],F$4*3,MATCH(TEXT($B32,0),DataInput[#Headers],0)))^2*PI()/6))</f>
        <v/>
      </c>
      <c r="G32" s="15" t="str">
        <f>IF(INDEX(MouseList[],MATCH(G$2,MouseList[Mouse '#],0),MATCH(MouseList[[#Headers],[Exclude?]],MouseList[#Headers],0))=TRUE,"",IF(INDEX(DataInput[],G$2*3-1,MATCH(TEXT($B32,0),DataInput[#Headers],0))="","",INDEX(DataInput[],G$4*3-1,MATCH(TEXT($B32,0),DataInput[#Headers],0))*(INDEX(DataInput[],G$4*3,MATCH(TEXT($B32,0),DataInput[#Headers],0)))^2*PI()/6))</f>
        <v/>
      </c>
      <c r="H32" s="15" t="str">
        <f>IF(INDEX(MouseList[],MATCH(H$2,MouseList[Mouse '#],0),MATCH(MouseList[[#Headers],[Exclude?]],MouseList[#Headers],0))=TRUE,"",IF(INDEX(DataInput[],H$2*3-1,MATCH(TEXT($B32,0),DataInput[#Headers],0))="","",INDEX(DataInput[],H$4*3-1,MATCH(TEXT($B32,0),DataInput[#Headers],0))*(INDEX(DataInput[],H$4*3,MATCH(TEXT($B32,0),DataInput[#Headers],0)))^2*PI()/6))</f>
        <v/>
      </c>
      <c r="I32" s="15" t="str">
        <f>IF(INDEX(MouseList[],MATCH(I$2,MouseList[Mouse '#],0),MATCH(MouseList[[#Headers],[Exclude?]],MouseList[#Headers],0))=TRUE,"",IF(INDEX(DataInput[],I$2*3-1,MATCH(TEXT($B32,0),DataInput[#Headers],0))="","",INDEX(DataInput[],I$4*3-1,MATCH(TEXT($B32,0),DataInput[#Headers],0))*(INDEX(DataInput[],I$4*3,MATCH(TEXT($B32,0),DataInput[#Headers],0)))^2*PI()/6))</f>
        <v/>
      </c>
      <c r="J32" s="15" t="str">
        <f>IF(INDEX(MouseList[],MATCH(J$2,MouseList[Mouse '#],0),MATCH(MouseList[[#Headers],[Exclude?]],MouseList[#Headers],0))=TRUE,"",IF(INDEX(DataInput[],J$2*3-1,MATCH(TEXT($B32,0),DataInput[#Headers],0))="","",INDEX(DataInput[],J$4*3-1,MATCH(TEXT($B32,0),DataInput[#Headers],0))*(INDEX(DataInput[],J$4*3,MATCH(TEXT($B32,0),DataInput[#Headers],0)))^2*PI()/6))</f>
        <v/>
      </c>
      <c r="K32" s="15" t="str">
        <f>IF(INDEX(MouseList[],MATCH(K$2,MouseList[Mouse '#],0),MATCH(MouseList[[#Headers],[Exclude?]],MouseList[#Headers],0))=TRUE,"",IF(INDEX(DataInput[],K$2*3-1,MATCH(TEXT($B32,0),DataInput[#Headers],0))="","",INDEX(DataInput[],K$4*3-1,MATCH(TEXT($B32,0),DataInput[#Headers],0))*(INDEX(DataInput[],K$4*3,MATCH(TEXT($B32,0),DataInput[#Headers],0)))^2*PI()/6))</f>
        <v/>
      </c>
      <c r="L32" s="15" t="str">
        <f>IF(INDEX(MouseList[],MATCH(L$2,MouseList[Mouse '#],0),MATCH(MouseList[[#Headers],[Exclude?]],MouseList[#Headers],0))=TRUE,"",IF(INDEX(DataInput[],L$2*3-1,MATCH(TEXT($B32,0),DataInput[#Headers],0))="","",INDEX(DataInput[],L$4*3-1,MATCH(TEXT($B32,0),DataInput[#Headers],0))*(INDEX(DataInput[],L$4*3,MATCH(TEXT($B32,0),DataInput[#Headers],0)))^2*PI()/6))</f>
        <v/>
      </c>
      <c r="M32" s="15" t="str">
        <f>IF(INDEX(MouseList[],MATCH(M$2,MouseList[Mouse '#],0),MATCH(MouseList[[#Headers],[Exclude?]],MouseList[#Headers],0))=TRUE,"",IF(INDEX(DataInput[],M$2*3-1,MATCH(TEXT($B32,0),DataInput[#Headers],0))="","",INDEX(DataInput[],M$4*3-1,MATCH(TEXT($B32,0),DataInput[#Headers],0))*(INDEX(DataInput[],M$4*3,MATCH(TEXT($B32,0),DataInput[#Headers],0)))^2*PI()/6))</f>
        <v/>
      </c>
      <c r="N32" s="15" t="str">
        <f>IF(INDEX(MouseList[],MATCH(N$2,MouseList[Mouse '#],0),MATCH(MouseList[[#Headers],[Exclude?]],MouseList[#Headers],0))=TRUE,"",IF(INDEX(DataInput[],N$2*3-1,MATCH(TEXT($B32,0),DataInput[#Headers],0))="","",INDEX(DataInput[],N$4*3-1,MATCH(TEXT($B32,0),DataInput[#Headers],0))*(INDEX(DataInput[],N$4*3,MATCH(TEXT($B32,0),DataInput[#Headers],0)))^2*PI()/6))</f>
        <v/>
      </c>
      <c r="O32" s="15" t="str">
        <f>IF(INDEX(MouseList[],MATCH(O$2,MouseList[Mouse '#],0),MATCH(MouseList[[#Headers],[Exclude?]],MouseList[#Headers],0))=TRUE,"",IF(INDEX(DataInput[],O$2*3-1,MATCH(TEXT($B32,0),DataInput[#Headers],0))="","",INDEX(DataInput[],O$4*3-1,MATCH(TEXT($B32,0),DataInput[#Headers],0))*(INDEX(DataInput[],O$4*3,MATCH(TEXT($B32,0),DataInput[#Headers],0)))^2*PI()/6))</f>
        <v/>
      </c>
      <c r="P32" s="15" t="str">
        <f>IF(INDEX(MouseList[],MATCH(P$2,MouseList[Mouse '#],0),MATCH(MouseList[[#Headers],[Exclude?]],MouseList[#Headers],0))=TRUE,"",IF(INDEX(DataInput[],P$2*3-1,MATCH(TEXT($B32,0),DataInput[#Headers],0))="","",INDEX(DataInput[],P$4*3-1,MATCH(TEXT($B32,0),DataInput[#Headers],0))*(INDEX(DataInput[],P$4*3,MATCH(TEXT($B32,0),DataInput[#Headers],0)))^2*PI()/6))</f>
        <v/>
      </c>
      <c r="Q32" s="15" t="str">
        <f>IF(INDEX(MouseList[],MATCH(Q$2,MouseList[Mouse '#],0),MATCH(MouseList[[#Headers],[Exclude?]],MouseList[#Headers],0))=TRUE,"",IF(INDEX(DataInput[],Q$2*3-1,MATCH(TEXT($B32,0),DataInput[#Headers],0))="","",INDEX(DataInput[],Q$4*3-1,MATCH(TEXT($B32,0),DataInput[#Headers],0))*(INDEX(DataInput[],Q$4*3,MATCH(TEXT($B32,0),DataInput[#Headers],0)))^2*PI()/6))</f>
        <v/>
      </c>
      <c r="R32" s="15" t="str">
        <f>IF(INDEX(MouseList[],MATCH(R$2,MouseList[Mouse '#],0),MATCH(MouseList[[#Headers],[Exclude?]],MouseList[#Headers],0))=TRUE,"",IF(INDEX(DataInput[],R$2*3-1,MATCH(TEXT($B32,0),DataInput[#Headers],0))="","",INDEX(DataInput[],R$4*3-1,MATCH(TEXT($B32,0),DataInput[#Headers],0))*(INDEX(DataInput[],R$4*3,MATCH(TEXT($B32,0),DataInput[#Headers],0)))^2*PI()/6))</f>
        <v/>
      </c>
      <c r="S32" s="15" t="str">
        <f>IF(INDEX(MouseList[],MATCH(S$2,MouseList[Mouse '#],0),MATCH(MouseList[[#Headers],[Exclude?]],MouseList[#Headers],0))=TRUE,"",IF(INDEX(DataInput[],S$2*3-1,MATCH(TEXT($B32,0),DataInput[#Headers],0))="","",INDEX(DataInput[],S$4*3-1,MATCH(TEXT($B32,0),DataInput[#Headers],0))*(INDEX(DataInput[],S$4*3,MATCH(TEXT($B32,0),DataInput[#Headers],0)))^2*PI()/6))</f>
        <v/>
      </c>
      <c r="T32" s="15" t="str">
        <f>IF(INDEX(MouseList[],MATCH(T$2,MouseList[Mouse '#],0),MATCH(MouseList[[#Headers],[Exclude?]],MouseList[#Headers],0))=TRUE,"",IF(INDEX(DataInput[],T$2*3-1,MATCH(TEXT($B32,0),DataInput[#Headers],0))="","",INDEX(DataInput[],T$4*3-1,MATCH(TEXT($B32,0),DataInput[#Headers],0))*(INDEX(DataInput[],T$4*3,MATCH(TEXT($B32,0),DataInput[#Headers],0)))^2*PI()/6))</f>
        <v/>
      </c>
      <c r="U32" s="15" t="str">
        <f>IF(INDEX(MouseList[],MATCH(U$2,MouseList[Mouse '#],0),MATCH(MouseList[[#Headers],[Exclude?]],MouseList[#Headers],0))=TRUE,"",IF(INDEX(DataInput[],U$2*3-1,MATCH(TEXT($B32,0),DataInput[#Headers],0))="","",INDEX(DataInput[],U$4*3-1,MATCH(TEXT($B32,0),DataInput[#Headers],0))*(INDEX(DataInput[],U$4*3,MATCH(TEXT($B32,0),DataInput[#Headers],0)))^2*PI()/6))</f>
        <v/>
      </c>
      <c r="V32" s="15" t="str">
        <f>IF(INDEX(MouseList[],MATCH(V$2,MouseList[Mouse '#],0),MATCH(MouseList[[#Headers],[Exclude?]],MouseList[#Headers],0))=TRUE,"",IF(INDEX(DataInput[],V$2*3-1,MATCH(TEXT($B32,0),DataInput[#Headers],0))="","",INDEX(DataInput[],V$4*3-1,MATCH(TEXT($B32,0),DataInput[#Headers],0))*(INDEX(DataInput[],V$4*3,MATCH(TEXT($B32,0),DataInput[#Headers],0)))^2*PI()/6))</f>
        <v/>
      </c>
      <c r="W32" s="15" t="str">
        <f>IF(INDEX(MouseList[],MATCH(W$2,MouseList[Mouse '#],0),MATCH(MouseList[[#Headers],[Exclude?]],MouseList[#Headers],0))=TRUE,"",IF(INDEX(DataInput[],W$2*3-1,MATCH(TEXT($B32,0),DataInput[#Headers],0))="","",INDEX(DataInput[],W$4*3-1,MATCH(TEXT($B32,0),DataInput[#Headers],0))*(INDEX(DataInput[],W$4*3,MATCH(TEXT($B32,0),DataInput[#Headers],0)))^2*PI()/6))</f>
        <v/>
      </c>
      <c r="X32" s="15" t="str">
        <f>IF(INDEX(MouseList[],MATCH(X$2,MouseList[Mouse '#],0),MATCH(MouseList[[#Headers],[Exclude?]],MouseList[#Headers],0))=TRUE,"",IF(INDEX(DataInput[],X$2*3-1,MATCH(TEXT($B32,0),DataInput[#Headers],0))="","",INDEX(DataInput[],X$4*3-1,MATCH(TEXT($B32,0),DataInput[#Headers],0))*(INDEX(DataInput[],X$4*3,MATCH(TEXT($B32,0),DataInput[#Headers],0)))^2*PI()/6))</f>
        <v/>
      </c>
      <c r="Y32" s="15" t="str">
        <f>IF(INDEX(MouseList[],MATCH(Y$2,MouseList[Mouse '#],0),MATCH(MouseList[[#Headers],[Exclude?]],MouseList[#Headers],0))=TRUE,"",IF(INDEX(DataInput[],Y$2*3-1,MATCH(TEXT($B32,0),DataInput[#Headers],0))="","",INDEX(DataInput[],Y$4*3-1,MATCH(TEXT($B32,0),DataInput[#Headers],0))*(INDEX(DataInput[],Y$4*3,MATCH(TEXT($B32,0),DataInput[#Headers],0)))^2*PI()/6))</f>
        <v/>
      </c>
      <c r="Z32" s="15" t="str">
        <f>IF(INDEX(MouseList[],MATCH(Z$2,MouseList[Mouse '#],0),MATCH(MouseList[[#Headers],[Exclude?]],MouseList[#Headers],0))=TRUE,"",IF(INDEX(DataInput[],Z$2*3-1,MATCH(TEXT($B32,0),DataInput[#Headers],0))="","",INDEX(DataInput[],Z$4*3-1,MATCH(TEXT($B32,0),DataInput[#Headers],0))*(INDEX(DataInput[],Z$4*3,MATCH(TEXT($B32,0),DataInput[#Headers],0)))^2*PI()/6))</f>
        <v/>
      </c>
      <c r="AA32" s="15" t="str">
        <f>IF(INDEX(MouseList[],MATCH(AA$2,MouseList[Mouse '#],0),MATCH(MouseList[[#Headers],[Exclude?]],MouseList[#Headers],0))=TRUE,"",IF(INDEX(DataInput[],AA$2*3-1,MATCH(TEXT($B32,0),DataInput[#Headers],0))="","",INDEX(DataInput[],AA$4*3-1,MATCH(TEXT($B32,0),DataInput[#Headers],0))*(INDEX(DataInput[],AA$4*3,MATCH(TEXT($B32,0),DataInput[#Headers],0)))^2*PI()/6))</f>
        <v/>
      </c>
      <c r="AB32" s="15" t="str">
        <f>IF(INDEX(MouseList[],MATCH(AB$2,MouseList[Mouse '#],0),MATCH(MouseList[[#Headers],[Exclude?]],MouseList[#Headers],0))=TRUE,"",IF(INDEX(DataInput[],AB$2*3-1,MATCH(TEXT($B32,0),DataInput[#Headers],0))="","",INDEX(DataInput[],AB$4*3-1,MATCH(TEXT($B32,0),DataInput[#Headers],0))*(INDEX(DataInput[],AB$4*3,MATCH(TEXT($B32,0),DataInput[#Headers],0)))^2*PI()/6))</f>
        <v/>
      </c>
      <c r="AC32" s="15" t="str">
        <f>IF(INDEX(MouseList[],MATCH(AC$2,MouseList[Mouse '#],0),MATCH(MouseList[[#Headers],[Exclude?]],MouseList[#Headers],0))=TRUE,"",IF(INDEX(DataInput[],AC$2*3-1,MATCH(TEXT($B32,0),DataInput[#Headers],0))="","",INDEX(DataInput[],AC$4*3-1,MATCH(TEXT($B32,0),DataInput[#Headers],0))*(INDEX(DataInput[],AC$4*3,MATCH(TEXT($B32,0),DataInput[#Headers],0)))^2*PI()/6))</f>
        <v/>
      </c>
      <c r="AD32" s="15" t="str">
        <f>IF(INDEX(MouseList[],MATCH(AD$2,MouseList[Mouse '#],0),MATCH(MouseList[[#Headers],[Exclude?]],MouseList[#Headers],0))=TRUE,"",IF(INDEX(DataInput[],AD$2*3-1,MATCH(TEXT($B32,0),DataInput[#Headers],0))="","",INDEX(DataInput[],AD$4*3-1,MATCH(TEXT($B32,0),DataInput[#Headers],0))*(INDEX(DataInput[],AD$4*3,MATCH(TEXT($B32,0),DataInput[#Headers],0)))^2*PI()/6))</f>
        <v/>
      </c>
      <c r="AE32" s="15" t="str">
        <f>IF(INDEX(MouseList[],MATCH(AE$2,MouseList[Mouse '#],0),MATCH(MouseList[[#Headers],[Exclude?]],MouseList[#Headers],0))=TRUE,"",IF(INDEX(DataInput[],AE$2*3-1,MATCH(TEXT($B32,0),DataInput[#Headers],0))="","",INDEX(DataInput[],AE$4*3-1,MATCH(TEXT($B32,0),DataInput[#Headers],0))*(INDEX(DataInput[],AE$4*3,MATCH(TEXT($B32,0),DataInput[#Headers],0)))^2*PI()/6))</f>
        <v/>
      </c>
      <c r="AF32" s="15" t="str">
        <f>IF(INDEX(MouseList[],MATCH(AF$2,MouseList[Mouse '#],0),MATCH(MouseList[[#Headers],[Exclude?]],MouseList[#Headers],0))=TRUE,"",IF(INDEX(DataInput[],AF$2*3-1,MATCH(TEXT($B32,0),DataInput[#Headers],0))="","",INDEX(DataInput[],AF$4*3-1,MATCH(TEXT($B32,0),DataInput[#Headers],0))*(INDEX(DataInput[],AF$4*3,MATCH(TEXT($B32,0),DataInput[#Headers],0)))^2*PI()/6))</f>
        <v/>
      </c>
      <c r="AG32" s="15" t="str">
        <f>IF(INDEX(MouseList[],MATCH(AG$2,MouseList[Mouse '#],0),MATCH(MouseList[[#Headers],[Exclude?]],MouseList[#Headers],0))=TRUE,"",IF(INDEX(DataInput[],AG$2*3-1,MATCH(TEXT($B32,0),DataInput[#Headers],0))="","",INDEX(DataInput[],AG$4*3-1,MATCH(TEXT($B32,0),DataInput[#Headers],0))*(INDEX(DataInput[],AG$4*3,MATCH(TEXT($B32,0),DataInput[#Headers],0)))^2*PI()/6))</f>
        <v/>
      </c>
      <c r="AH32" s="15" t="str">
        <f>IF(INDEX(MouseList[],MATCH(AH$2,MouseList[Mouse '#],0),MATCH(MouseList[[#Headers],[Exclude?]],MouseList[#Headers],0))=TRUE,"",IF(INDEX(DataInput[],AH$2*3-1,MATCH(TEXT($B32,0),DataInput[#Headers],0))="","",INDEX(DataInput[],AH$4*3-1,MATCH(TEXT($B32,0),DataInput[#Headers],0))*(INDEX(DataInput[],AH$4*3,MATCH(TEXT($B32,0),DataInput[#Headers],0)))^2*PI()/6))</f>
        <v/>
      </c>
      <c r="AI32" s="15" t="str">
        <f>IF(INDEX(MouseList[],MATCH(AI$2,MouseList[Mouse '#],0),MATCH(MouseList[[#Headers],[Exclude?]],MouseList[#Headers],0))=TRUE,"",IF(INDEX(DataInput[],AI$2*3-1,MATCH(TEXT($B32,0),DataInput[#Headers],0))="","",INDEX(DataInput[],AI$4*3-1,MATCH(TEXT($B32,0),DataInput[#Headers],0))*(INDEX(DataInput[],AI$4*3,MATCH(TEXT($B32,0),DataInput[#Headers],0)))^2*PI()/6))</f>
        <v/>
      </c>
      <c r="AJ32" s="15" t="str">
        <f>IF(INDEX(MouseList[],MATCH(AJ$2,MouseList[Mouse '#],0),MATCH(MouseList[[#Headers],[Exclude?]],MouseList[#Headers],0))=TRUE,"",IF(INDEX(DataInput[],AJ$2*3-1,MATCH(TEXT($B32,0),DataInput[#Headers],0))="","",INDEX(DataInput[],AJ$4*3-1,MATCH(TEXT($B32,0),DataInput[#Headers],0))*(INDEX(DataInput[],AJ$4*3,MATCH(TEXT($B32,0),DataInput[#Headers],0)))^2*PI()/6))</f>
        <v/>
      </c>
      <c r="AK32" s="15" t="str">
        <f>IF(INDEX(MouseList[],MATCH(AK$2,MouseList[Mouse '#],0),MATCH(MouseList[[#Headers],[Exclude?]],MouseList[#Headers],0))=TRUE,"",IF(INDEX(DataInput[],AK$2*3-1,MATCH(TEXT($B32,0),DataInput[#Headers],0))="","",INDEX(DataInput[],AK$4*3-1,MATCH(TEXT($B32,0),DataInput[#Headers],0))*(INDEX(DataInput[],AK$4*3,MATCH(TEXT($B32,0),DataInput[#Headers],0)))^2*PI()/6))</f>
        <v/>
      </c>
      <c r="AL32" s="15" t="str">
        <f>IF(INDEX(MouseList[],MATCH(AL$2,MouseList[Mouse '#],0),MATCH(MouseList[[#Headers],[Exclude?]],MouseList[#Headers],0))=TRUE,"",IF(INDEX(DataInput[],AL$2*3-1,MATCH(TEXT($B32,0),DataInput[#Headers],0))="","",INDEX(DataInput[],AL$4*3-1,MATCH(TEXT($B32,0),DataInput[#Headers],0))*(INDEX(DataInput[],AL$4*3,MATCH(TEXT($B32,0),DataInput[#Headers],0)))^2*PI()/6))</f>
        <v/>
      </c>
      <c r="AM32" s="15" t="str">
        <f>IF(INDEX(MouseList[],MATCH(AM$2,MouseList[Mouse '#],0),MATCH(MouseList[[#Headers],[Exclude?]],MouseList[#Headers],0))=TRUE,"",IF(INDEX(DataInput[],AM$2*3-1,MATCH(TEXT($B32,0),DataInput[#Headers],0))="","",INDEX(DataInput[],AM$4*3-1,MATCH(TEXT($B32,0),DataInput[#Headers],0))*(INDEX(DataInput[],AM$4*3,MATCH(TEXT($B32,0),DataInput[#Headers],0)))^2*PI()/6))</f>
        <v/>
      </c>
      <c r="AN32" s="15" t="str">
        <f>IF(INDEX(MouseList[],MATCH(AN$2,MouseList[Mouse '#],0),MATCH(MouseList[[#Headers],[Exclude?]],MouseList[#Headers],0))=TRUE,"",IF(INDEX(DataInput[],AN$2*3-1,MATCH(TEXT($B32,0),DataInput[#Headers],0))="","",INDEX(DataInput[],AN$4*3-1,MATCH(TEXT($B32,0),DataInput[#Headers],0))*(INDEX(DataInput[],AN$4*3,MATCH(TEXT($B32,0),DataInput[#Headers],0)))^2*PI()/6))</f>
        <v/>
      </c>
      <c r="AO32" s="15" t="str">
        <f>IF(INDEX(MouseList[],MATCH(AO$2,MouseList[Mouse '#],0),MATCH(MouseList[[#Headers],[Exclude?]],MouseList[#Headers],0))=TRUE,"",IF(INDEX(DataInput[],AO$2*3-1,MATCH(TEXT($B32,0),DataInput[#Headers],0))="","",INDEX(DataInput[],AO$4*3-1,MATCH(TEXT($B32,0),DataInput[#Headers],0))*(INDEX(DataInput[],AO$4*3,MATCH(TEXT($B32,0),DataInput[#Headers],0)))^2*PI()/6))</f>
        <v/>
      </c>
      <c r="AP32" s="15" t="str">
        <f>IF(INDEX(MouseList[],MATCH(AP$2,MouseList[Mouse '#],0),MATCH(MouseList[[#Headers],[Exclude?]],MouseList[#Headers],0))=TRUE,"",IF(INDEX(DataInput[],AP$2*3-1,MATCH(TEXT($B32,0),DataInput[#Headers],0))="","",INDEX(DataInput[],AP$4*3-1,MATCH(TEXT($B32,0),DataInput[#Headers],0))*(INDEX(DataInput[],AP$4*3,MATCH(TEXT($B32,0),DataInput[#Headers],0)))^2*PI()/6))</f>
        <v/>
      </c>
      <c r="AQ32" s="15" t="str">
        <f>IF(INDEX(MouseList[],MATCH(AQ$2,MouseList[Mouse '#],0),MATCH(MouseList[[#Headers],[Exclude?]],MouseList[#Headers],0))=TRUE,"",IF(INDEX(DataInput[],AQ$2*3-1,MATCH(TEXT($B32,0),DataInput[#Headers],0))="","",INDEX(DataInput[],AQ$4*3-1,MATCH(TEXT($B32,0),DataInput[#Headers],0))*(INDEX(DataInput[],AQ$4*3,MATCH(TEXT($B32,0),DataInput[#Headers],0)))^2*PI()/6))</f>
        <v/>
      </c>
      <c r="AR32" s="15" t="str">
        <f>IF(INDEX(MouseList[],MATCH(AR$2,MouseList[Mouse '#],0),MATCH(MouseList[[#Headers],[Exclude?]],MouseList[#Headers],0))=TRUE,"",IF(INDEX(DataInput[],AR$2*3-1,MATCH(TEXT($B32,0),DataInput[#Headers],0))="","",INDEX(DataInput[],AR$4*3-1,MATCH(TEXT($B32,0),DataInput[#Headers],0))*(INDEX(DataInput[],AR$4*3,MATCH(TEXT($B32,0),DataInput[#Headers],0)))^2*PI()/6))</f>
        <v/>
      </c>
      <c r="AS32" s="15" t="str">
        <f>IF(INDEX(MouseList[],MATCH(AS$2,MouseList[Mouse '#],0),MATCH(MouseList[[#Headers],[Exclude?]],MouseList[#Headers],0))=TRUE,"",IF(INDEX(DataInput[],AS$2*3-1,MATCH(TEXT($B32,0),DataInput[#Headers],0))="","",INDEX(DataInput[],AS$4*3-1,MATCH(TEXT($B32,0),DataInput[#Headers],0))*(INDEX(DataInput[],AS$4*3,MATCH(TEXT($B32,0),DataInput[#Headers],0)))^2*PI()/6))</f>
        <v/>
      </c>
      <c r="AT32" s="15" t="str">
        <f>IF(INDEX(MouseList[],MATCH(AT$2,MouseList[Mouse '#],0),MATCH(MouseList[[#Headers],[Exclude?]],MouseList[#Headers],0))=TRUE,"",IF(INDEX(DataInput[],AT$2*3-1,MATCH(TEXT($B32,0),DataInput[#Headers],0))="","",INDEX(DataInput[],AT$4*3-1,MATCH(TEXT($B32,0),DataInput[#Headers],0))*(INDEX(DataInput[],AT$4*3,MATCH(TEXT($B32,0),DataInput[#Headers],0)))^2*PI()/6))</f>
        <v/>
      </c>
      <c r="AU32" s="15" t="str">
        <f>IF(INDEX(MouseList[],MATCH(AU$2,MouseList[Mouse '#],0),MATCH(MouseList[[#Headers],[Exclude?]],MouseList[#Headers],0))=TRUE,"",IF(INDEX(DataInput[],AU$2*3-1,MATCH(TEXT($B32,0),DataInput[#Headers],0))="","",INDEX(DataInput[],AU$4*3-1,MATCH(TEXT($B32,0),DataInput[#Headers],0))*(INDEX(DataInput[],AU$4*3,MATCH(TEXT($B32,0),DataInput[#Headers],0)))^2*PI()/6))</f>
        <v/>
      </c>
      <c r="AV32" s="15" t="str">
        <f>IF(INDEX(MouseList[],MATCH(AV$2,MouseList[Mouse '#],0),MATCH(MouseList[[#Headers],[Exclude?]],MouseList[#Headers],0))=TRUE,"",IF(INDEX(DataInput[],AV$2*3-1,MATCH(TEXT($B32,0),DataInput[#Headers],0))="","",INDEX(DataInput[],AV$4*3-1,MATCH(TEXT($B32,0),DataInput[#Headers],0))*(INDEX(DataInput[],AV$4*3,MATCH(TEXT($B32,0),DataInput[#Headers],0)))^2*PI()/6))</f>
        <v/>
      </c>
      <c r="AW32" s="15" t="str">
        <f>IF(INDEX(MouseList[],MATCH(AW$2,MouseList[Mouse '#],0),MATCH(MouseList[[#Headers],[Exclude?]],MouseList[#Headers],0))=TRUE,"",IF(INDEX(DataInput[],AW$2*3-1,MATCH(TEXT($B32,0),DataInput[#Headers],0))="","",INDEX(DataInput[],AW$4*3-1,MATCH(TEXT($B32,0),DataInput[#Headers],0))*(INDEX(DataInput[],AW$4*3,MATCH(TEXT($B32,0),DataInput[#Headers],0)))^2*PI()/6))</f>
        <v/>
      </c>
      <c r="AX32" s="15" t="str">
        <f>IF(INDEX(MouseList[],MATCH(AX$2,MouseList[Mouse '#],0),MATCH(MouseList[[#Headers],[Exclude?]],MouseList[#Headers],0))=TRUE,"",IF(INDEX(DataInput[],AX$2*3-1,MATCH(TEXT($B32,0),DataInput[#Headers],0))="","",INDEX(DataInput[],AX$4*3-1,MATCH(TEXT($B32,0),DataInput[#Headers],0))*(INDEX(DataInput[],AX$4*3,MATCH(TEXT($B32,0),DataInput[#Headers],0)))^2*PI()/6))</f>
        <v/>
      </c>
      <c r="AY32" s="15" t="str">
        <f>IF(INDEX(MouseList[],MATCH(AY$2,MouseList[Mouse '#],0),MATCH(MouseList[[#Headers],[Exclude?]],MouseList[#Headers],0))=TRUE,"",IF(INDEX(DataInput[],AY$2*3-1,MATCH(TEXT($B32,0),DataInput[#Headers],0))="","",INDEX(DataInput[],AY$4*3-1,MATCH(TEXT($B32,0),DataInput[#Headers],0))*(INDEX(DataInput[],AY$4*3,MATCH(TEXT($B32,0),DataInput[#Headers],0)))^2*PI()/6))</f>
        <v/>
      </c>
      <c r="AZ32" s="15" t="str">
        <f>IF(INDEX(MouseList[],MATCH(AZ$2,MouseList[Mouse '#],0),MATCH(MouseList[[#Headers],[Exclude?]],MouseList[#Headers],0))=TRUE,"",IF(INDEX(DataInput[],AZ$2*3-1,MATCH(TEXT($B32,0),DataInput[#Headers],0))="","",INDEX(DataInput[],AZ$4*3-1,MATCH(TEXT($B32,0),DataInput[#Headers],0))*(INDEX(DataInput[],AZ$4*3,MATCH(TEXT($B32,0),DataInput[#Headers],0)))^2*PI()/6))</f>
        <v/>
      </c>
      <c r="BA32" s="15" t="str">
        <f>IF(INDEX(MouseList[],MATCH(BA$2,MouseList[Mouse '#],0),MATCH(MouseList[[#Headers],[Exclude?]],MouseList[#Headers],0))=TRUE,"",IF(INDEX(DataInput[],BA$2*3-1,MATCH(TEXT($B32,0),DataInput[#Headers],0))="","",INDEX(DataInput[],BA$4*3-1,MATCH(TEXT($B32,0),DataInput[#Headers],0))*(INDEX(DataInput[],BA$4*3,MATCH(TEXT($B32,0),DataInput[#Headers],0)))^2*PI()/6))</f>
        <v/>
      </c>
      <c r="BB32" s="15" t="str">
        <f>IF(INDEX(MouseList[],MATCH(BB$2,MouseList[Mouse '#],0),MATCH(MouseList[[#Headers],[Exclude?]],MouseList[#Headers],0))=TRUE,"",IF(INDEX(DataInput[],BB$2*3-1,MATCH(TEXT($B32,0),DataInput[#Headers],0))="","",INDEX(DataInput[],BB$4*3-1,MATCH(TEXT($B32,0),DataInput[#Headers],0))*(INDEX(DataInput[],BB$4*3,MATCH(TEXT($B32,0),DataInput[#Headers],0)))^2*PI()/6))</f>
        <v/>
      </c>
      <c r="BC32" s="15" t="str">
        <f>IF(INDEX(MouseList[],MATCH(BC$2,MouseList[Mouse '#],0),MATCH(MouseList[[#Headers],[Exclude?]],MouseList[#Headers],0))=TRUE,"",IF(INDEX(DataInput[],BC$2*3-1,MATCH(TEXT($B32,0),DataInput[#Headers],0))="","",INDEX(DataInput[],BC$4*3-1,MATCH(TEXT($B32,0),DataInput[#Headers],0))*(INDEX(DataInput[],BC$4*3,MATCH(TEXT($B32,0),DataInput[#Headers],0)))^2*PI()/6))</f>
        <v/>
      </c>
      <c r="BD32" s="15" t="str">
        <f>IF(INDEX(MouseList[],MATCH(BD$2,MouseList[Mouse '#],0),MATCH(MouseList[[#Headers],[Exclude?]],MouseList[#Headers],0))=TRUE,"",IF(INDEX(DataInput[],BD$2*3-1,MATCH(TEXT($B32,0),DataInput[#Headers],0))="","",INDEX(DataInput[],BD$4*3-1,MATCH(TEXT($B32,0),DataInput[#Headers],0))*(INDEX(DataInput[],BD$4*3,MATCH(TEXT($B32,0),DataInput[#Headers],0)))^2*PI()/6))</f>
        <v/>
      </c>
      <c r="BE32" s="15" t="str">
        <f>IF(INDEX(MouseList[],MATCH(BE$2,MouseList[Mouse '#],0),MATCH(MouseList[[#Headers],[Exclude?]],MouseList[#Headers],0))=TRUE,"",IF(INDEX(DataInput[],BE$2*3-1,MATCH(TEXT($B32,0),DataInput[#Headers],0))="","",INDEX(DataInput[],BE$4*3-1,MATCH(TEXT($B32,0),DataInput[#Headers],0))*(INDEX(DataInput[],BE$4*3,MATCH(TEXT($B32,0),DataInput[#Headers],0)))^2*PI()/6))</f>
        <v/>
      </c>
      <c r="BF32" s="15" t="str">
        <f>IF(INDEX(MouseList[],MATCH(BF$2,MouseList[Mouse '#],0),MATCH(MouseList[[#Headers],[Exclude?]],MouseList[#Headers],0))=TRUE,"",IF(INDEX(DataInput[],BF$2*3-1,MATCH(TEXT($B32,0),DataInput[#Headers],0))="","",INDEX(DataInput[],BF$4*3-1,MATCH(TEXT($B32,0),DataInput[#Headers],0))*(INDEX(DataInput[],BF$4*3,MATCH(TEXT($B32,0),DataInput[#Headers],0)))^2*PI()/6))</f>
        <v/>
      </c>
      <c r="BG32" s="15" t="str">
        <f>IF(INDEX(MouseList[],MATCH(BG$2,MouseList[Mouse '#],0),MATCH(MouseList[[#Headers],[Exclude?]],MouseList[#Headers],0))=TRUE,"",IF(INDEX(DataInput[],BG$2*3-1,MATCH(TEXT($B32,0),DataInput[#Headers],0))="","",INDEX(DataInput[],BG$4*3-1,MATCH(TEXT($B32,0),DataInput[#Headers],0))*(INDEX(DataInput[],BG$4*3,MATCH(TEXT($B32,0),DataInput[#Headers],0)))^2*PI()/6))</f>
        <v/>
      </c>
      <c r="BH32" s="15" t="str">
        <f>IF(INDEX(MouseList[],MATCH(BH$2,MouseList[Mouse '#],0),MATCH(MouseList[[#Headers],[Exclude?]],MouseList[#Headers],0))=TRUE,"",IF(INDEX(DataInput[],BH$2*3-1,MATCH(TEXT($B32,0),DataInput[#Headers],0))="","",INDEX(DataInput[],BH$4*3-1,MATCH(TEXT($B32,0),DataInput[#Headers],0))*(INDEX(DataInput[],BH$4*3,MATCH(TEXT($B32,0),DataInput[#Headers],0)))^2*PI()/6))</f>
        <v/>
      </c>
      <c r="BI32" s="15" t="str">
        <f>IF(INDEX(MouseList[],MATCH(BI$2,MouseList[Mouse '#],0),MATCH(MouseList[[#Headers],[Exclude?]],MouseList[#Headers],0))=TRUE,"",IF(INDEX(DataInput[],BI$2*3-1,MATCH(TEXT($B32,0),DataInput[#Headers],0))="","",INDEX(DataInput[],BI$4*3-1,MATCH(TEXT($B32,0),DataInput[#Headers],0))*(INDEX(DataInput[],BI$4*3,MATCH(TEXT($B32,0),DataInput[#Headers],0)))^2*PI()/6))</f>
        <v/>
      </c>
      <c r="BJ32" s="15" t="str">
        <f>IF(INDEX(MouseList[],MATCH(BJ$2,MouseList[Mouse '#],0),MATCH(MouseList[[#Headers],[Exclude?]],MouseList[#Headers],0))=TRUE,"",IF(INDEX(DataInput[],BJ$2*3-1,MATCH(TEXT($B32,0),DataInput[#Headers],0))="","",INDEX(DataInput[],BJ$4*3-1,MATCH(TEXT($B32,0),DataInput[#Headers],0))*(INDEX(DataInput[],BJ$4*3,MATCH(TEXT($B32,0),DataInput[#Headers],0)))^2*PI()/6))</f>
        <v/>
      </c>
      <c r="BK32" s="15" t="str">
        <f>IF(INDEX(MouseList[],MATCH(BK$2,MouseList[Mouse '#],0),MATCH(MouseList[[#Headers],[Exclude?]],MouseList[#Headers],0))=TRUE,"",IF(INDEX(DataInput[],BK$2*3-1,MATCH(TEXT($B32,0),DataInput[#Headers],0))="","",INDEX(DataInput[],BK$4*3-1,MATCH(TEXT($B32,0),DataInput[#Headers],0))*(INDEX(DataInput[],BK$4*3,MATCH(TEXT($B32,0),DataInput[#Headers],0)))^2*PI()/6))</f>
        <v/>
      </c>
      <c r="BL32" s="15" t="e">
        <f>IF(INDEX(MouseList[],MATCH(BL$2,MouseList[Mouse '#],0),MATCH(MouseList[[#Headers],[Exclude?]],MouseList[#Headers],0))=TRUE,"",IF(INDEX(DataInput[],BL$2*3-1,MATCH(TEXT($B32,0),DataInput[#Headers],0))="","",INDEX(DataInput[],BL$4*3-1,MATCH(TEXT($B32,0),DataInput[#Headers],0))*(INDEX(DataInput[],BL$4*3,MATCH(TEXT($B32,0),DataInput[#Headers],0)))^2*PI()/6))</f>
        <v>#N/A</v>
      </c>
      <c r="BM32" s="15" t="e">
        <f>IF(INDEX(MouseList[],MATCH(BM$2,MouseList[Mouse '#],0),MATCH(MouseList[[#Headers],[Exclude?]],MouseList[#Headers],0))=TRUE,"",IF(INDEX(DataInput[],BM$2*3-1,MATCH(TEXT($B32,0),DataInput[#Headers],0))="","",INDEX(DataInput[],BM$4*3-1,MATCH(TEXT($B32,0),DataInput[#Headers],0))*(INDEX(DataInput[],BM$4*3,MATCH(TEXT($B32,0),DataInput[#Headers],0)))^2*PI()/6))</f>
        <v>#N/A</v>
      </c>
      <c r="BN32" s="15" t="e">
        <f>IF(INDEX(MouseList[],MATCH(BN$2,MouseList[Mouse '#],0),MATCH(MouseList[[#Headers],[Exclude?]],MouseList[#Headers],0))=TRUE,"",IF(INDEX(DataInput[],BN$2*3-1,MATCH(TEXT($B32,0),DataInput[#Headers],0))="","",INDEX(DataInput[],BN$4*3-1,MATCH(TEXT($B32,0),DataInput[#Headers],0))*(INDEX(DataInput[],BN$4*3,MATCH(TEXT($B32,0),DataInput[#Headers],0)))^2*PI()/6))</f>
        <v>#N/A</v>
      </c>
      <c r="BO32" s="15" t="e">
        <f>IF(INDEX(MouseList[],MATCH(BO$2,MouseList[Mouse '#],0),MATCH(MouseList[[#Headers],[Exclude?]],MouseList[#Headers],0))=TRUE,"",IF(INDEX(DataInput[],BO$2*3-1,MATCH(TEXT($B32,0),DataInput[#Headers],0))="","",INDEX(DataInput[],BO$4*3-1,MATCH(TEXT($B32,0),DataInput[#Headers],0))*(INDEX(DataInput[],BO$4*3,MATCH(TEXT($B32,0),DataInput[#Headers],0)))^2*PI()/6))</f>
        <v>#N/A</v>
      </c>
      <c r="BP32" s="15" t="e">
        <f>IF(INDEX(MouseList[],MATCH(BP$2,MouseList[Mouse '#],0),MATCH(MouseList[[#Headers],[Exclude?]],MouseList[#Headers],0))=TRUE,"",IF(INDEX(DataInput[],BP$2*3-1,MATCH(TEXT($B32,0),DataInput[#Headers],0))="","",INDEX(DataInput[],BP$4*3-1,MATCH(TEXT($B32,0),DataInput[#Headers],0))*(INDEX(DataInput[],BP$4*3,MATCH(TEXT($B32,0),DataInput[#Headers],0)))^2*PI()/6))</f>
        <v>#N/A</v>
      </c>
      <c r="BQ32" s="15" t="e">
        <f>IF(INDEX(MouseList[],MATCH(BQ$2,MouseList[Mouse '#],0),MATCH(MouseList[[#Headers],[Exclude?]],MouseList[#Headers],0))=TRUE,"",IF(INDEX(DataInput[],BQ$2*3-1,MATCH(TEXT($B32,0),DataInput[#Headers],0))="","",INDEX(DataInput[],BQ$4*3-1,MATCH(TEXT($B32,0),DataInput[#Headers],0))*(INDEX(DataInput[],BQ$4*3,MATCH(TEXT($B32,0),DataInput[#Headers],0)))^2*PI()/6))</f>
        <v>#N/A</v>
      </c>
      <c r="BR32" s="15" t="e">
        <f>IF(INDEX(MouseList[],MATCH(BR$2,MouseList[Mouse '#],0),MATCH(MouseList[[#Headers],[Exclude?]],MouseList[#Headers],0))=TRUE,"",IF(INDEX(DataInput[],BR$2*3-1,MATCH(TEXT($B32,0),DataInput[#Headers],0))="","",INDEX(DataInput[],BR$4*3-1,MATCH(TEXT($B32,0),DataInput[#Headers],0))*(INDEX(DataInput[],BR$4*3,MATCH(TEXT($B32,0),DataInput[#Headers],0)))^2*PI()/6))</f>
        <v>#N/A</v>
      </c>
      <c r="BS32" s="15" t="e">
        <f>IF(INDEX(MouseList[],MATCH(BS$2,MouseList[Mouse '#],0),MATCH(MouseList[[#Headers],[Exclude?]],MouseList[#Headers],0))=TRUE,"",IF(INDEX(DataInput[],BS$2*3-1,MATCH(TEXT($B32,0),DataInput[#Headers],0))="","",INDEX(DataInput[],BS$4*3-1,MATCH(TEXT($B32,0),DataInput[#Headers],0))*(INDEX(DataInput[],BS$4*3,MATCH(TEXT($B32,0),DataInput[#Headers],0)))^2*PI()/6))</f>
        <v>#N/A</v>
      </c>
      <c r="BT32" s="15" t="e">
        <f>IF(INDEX(MouseList[],MATCH(BT$2,MouseList[Mouse '#],0),MATCH(MouseList[[#Headers],[Exclude?]],MouseList[#Headers],0))=TRUE,"",IF(INDEX(DataInput[],BT$2*3-1,MATCH(TEXT($B32,0),DataInput[#Headers],0))="","",INDEX(DataInput[],BT$4*3-1,MATCH(TEXT($B32,0),DataInput[#Headers],0))*(INDEX(DataInput[],BT$4*3,MATCH(TEXT($B32,0),DataInput[#Headers],0)))^2*PI()/6))</f>
        <v>#N/A</v>
      </c>
      <c r="BU32" s="15" t="e">
        <f>IF(INDEX(MouseList[],MATCH(BU$2,MouseList[Mouse '#],0),MATCH(MouseList[[#Headers],[Exclude?]],MouseList[#Headers],0))=TRUE,"",IF(INDEX(DataInput[],BU$2*3-1,MATCH(TEXT($B32,0),DataInput[#Headers],0))="","",INDEX(DataInput[],BU$4*3-1,MATCH(TEXT($B32,0),DataInput[#Headers],0))*(INDEX(DataInput[],BU$4*3,MATCH(TEXT($B32,0),DataInput[#Headers],0)))^2*PI()/6))</f>
        <v>#N/A</v>
      </c>
      <c r="BV32" s="15" t="e">
        <f>IF(INDEX(MouseList[],MATCH(BV$2,MouseList[Mouse '#],0),MATCH(MouseList[[#Headers],[Exclude?]],MouseList[#Headers],0))=TRUE,"",IF(INDEX(DataInput[],BV$2*3-1,MATCH(TEXT($B32,0),DataInput[#Headers],0))="","",INDEX(DataInput[],BV$4*3-1,MATCH(TEXT($B32,0),DataInput[#Headers],0))*(INDEX(DataInput[],BV$4*3,MATCH(TEXT($B32,0),DataInput[#Headers],0)))^2*PI()/6))</f>
        <v>#N/A</v>
      </c>
      <c r="BW32" s="15" t="e">
        <f>IF(INDEX(MouseList[],MATCH(BW$2,MouseList[Mouse '#],0),MATCH(MouseList[[#Headers],[Exclude?]],MouseList[#Headers],0))=TRUE,"",IF(INDEX(DataInput[],BW$2*3-1,MATCH(TEXT($B32,0),DataInput[#Headers],0))="","",INDEX(DataInput[],BW$4*3-1,MATCH(TEXT($B32,0),DataInput[#Headers],0))*(INDEX(DataInput[],BW$4*3,MATCH(TEXT($B32,0),DataInput[#Headers],0)))^2*PI()/6))</f>
        <v>#N/A</v>
      </c>
      <c r="BX32" s="15" t="e">
        <f>IF(INDEX(MouseList[],MATCH(BX$2,MouseList[Mouse '#],0),MATCH(MouseList[[#Headers],[Exclude?]],MouseList[#Headers],0))=TRUE,"",IF(INDEX(DataInput[],BX$2*3-1,MATCH(TEXT($B32,0),DataInput[#Headers],0))="","",INDEX(DataInput[],BX$4*3-1,MATCH(TEXT($B32,0),DataInput[#Headers],0))*(INDEX(DataInput[],BX$4*3,MATCH(TEXT($B32,0),DataInput[#Headers],0)))^2*PI()/6))</f>
        <v>#N/A</v>
      </c>
      <c r="BY32" s="15" t="e">
        <f>IF(INDEX(MouseList[],MATCH(BY$2,MouseList[Mouse '#],0),MATCH(MouseList[[#Headers],[Exclude?]],MouseList[#Headers],0))=TRUE,"",IF(INDEX(DataInput[],BY$2*3-1,MATCH(TEXT($B32,0),DataInput[#Headers],0))="","",INDEX(DataInput[],BY$4*3-1,MATCH(TEXT($B32,0),DataInput[#Headers],0))*(INDEX(DataInput[],BY$4*3,MATCH(TEXT($B32,0),DataInput[#Headers],0)))^2*PI()/6))</f>
        <v>#N/A</v>
      </c>
      <c r="BZ32" s="15" t="e">
        <f>IF(INDEX(MouseList[],MATCH(BZ$2,MouseList[Mouse '#],0),MATCH(MouseList[[#Headers],[Exclude?]],MouseList[#Headers],0))=TRUE,"",IF(INDEX(DataInput[],BZ$2*3-1,MATCH(TEXT($B32,0),DataInput[#Headers],0))="","",INDEX(DataInput[],BZ$4*3-1,MATCH(TEXT($B32,0),DataInput[#Headers],0))*(INDEX(DataInput[],BZ$4*3,MATCH(TEXT($B32,0),DataInput[#Headers],0)))^2*PI()/6))</f>
        <v>#N/A</v>
      </c>
      <c r="CA32" s="15" t="e">
        <f>IF(INDEX(MouseList[],MATCH(CA$2,MouseList[Mouse '#],0),MATCH(MouseList[[#Headers],[Exclude?]],MouseList[#Headers],0))=TRUE,"",IF(INDEX(DataInput[],CA$2*3-1,MATCH(TEXT($B32,0),DataInput[#Headers],0))="","",INDEX(DataInput[],CA$4*3-1,MATCH(TEXT($B32,0),DataInput[#Headers],0))*(INDEX(DataInput[],CA$4*3,MATCH(TEXT($B32,0),DataInput[#Headers],0)))^2*PI()/6))</f>
        <v>#N/A</v>
      </c>
      <c r="CB32" s="15" t="e">
        <f>IF(INDEX(MouseList[],MATCH(CB$2,MouseList[Mouse '#],0),MATCH(MouseList[[#Headers],[Exclude?]],MouseList[#Headers],0))=TRUE,"",IF(INDEX(DataInput[],CB$2*3-1,MATCH(TEXT($B32,0),DataInput[#Headers],0))="","",INDEX(DataInput[],CB$4*3-1,MATCH(TEXT($B32,0),DataInput[#Headers],0))*(INDEX(DataInput[],CB$4*3,MATCH(TEXT($B32,0),DataInput[#Headers],0)))^2*PI()/6))</f>
        <v>#N/A</v>
      </c>
      <c r="CC32" s="15" t="e">
        <f>IF(INDEX(MouseList[],MATCH(CC$2,MouseList[Mouse '#],0),MATCH(MouseList[[#Headers],[Exclude?]],MouseList[#Headers],0))=TRUE,"",IF(INDEX(DataInput[],CC$2*3-1,MATCH(TEXT($B32,0),DataInput[#Headers],0))="","",INDEX(DataInput[],CC$4*3-1,MATCH(TEXT($B32,0),DataInput[#Headers],0))*(INDEX(DataInput[],CC$4*3,MATCH(TEXT($B32,0),DataInput[#Headers],0)))^2*PI()/6))</f>
        <v>#N/A</v>
      </c>
      <c r="CD32" s="15" t="e">
        <f>IF(INDEX(MouseList[],MATCH(CD$2,MouseList[Mouse '#],0),MATCH(MouseList[[#Headers],[Exclude?]],MouseList[#Headers],0))=TRUE,"",IF(INDEX(DataInput[],CD$2*3-1,MATCH(TEXT($B32,0),DataInput[#Headers],0))="","",INDEX(DataInput[],CD$4*3-1,MATCH(TEXT($B32,0),DataInput[#Headers],0))*(INDEX(DataInput[],CD$4*3,MATCH(TEXT($B32,0),DataInput[#Headers],0)))^2*PI()/6))</f>
        <v>#N/A</v>
      </c>
      <c r="CE32" s="15" t="e">
        <f>IF(INDEX(MouseList[],MATCH(CE$2,MouseList[Mouse '#],0),MATCH(MouseList[[#Headers],[Exclude?]],MouseList[#Headers],0))=TRUE,"",IF(INDEX(DataInput[],CE$2*3-1,MATCH(TEXT($B32,0),DataInput[#Headers],0))="","",INDEX(DataInput[],CE$4*3-1,MATCH(TEXT($B32,0),DataInput[#Headers],0))*(INDEX(DataInput[],CE$4*3,MATCH(TEXT($B32,0),DataInput[#Headers],0)))^2*PI()/6))</f>
        <v>#N/A</v>
      </c>
      <c r="CF32" s="15" t="e">
        <f>IF(INDEX(MouseList[],MATCH(CF$2,MouseList[Mouse '#],0),MATCH(MouseList[[#Headers],[Exclude?]],MouseList[#Headers],0))=TRUE,"",IF(INDEX(DataInput[],CF$2*3-1,MATCH(TEXT($B32,0),DataInput[#Headers],0))="","",INDEX(DataInput[],CF$4*3-1,MATCH(TEXT($B32,0),DataInput[#Headers],0))*(INDEX(DataInput[],CF$4*3,MATCH(TEXT($B32,0),DataInput[#Headers],0)))^2*PI()/6))</f>
        <v>#N/A</v>
      </c>
      <c r="CG32" s="15" t="e">
        <f>IF(INDEX(MouseList[],MATCH(CG$2,MouseList[Mouse '#],0),MATCH(MouseList[[#Headers],[Exclude?]],MouseList[#Headers],0))=TRUE,"",IF(INDEX(DataInput[],CG$2*3-1,MATCH(TEXT($B32,0),DataInput[#Headers],0))="","",INDEX(DataInput[],CG$4*3-1,MATCH(TEXT($B32,0),DataInput[#Headers],0))*(INDEX(DataInput[],CG$4*3,MATCH(TEXT($B32,0),DataInput[#Headers],0)))^2*PI()/6))</f>
        <v>#N/A</v>
      </c>
      <c r="CH32" s="15" t="e">
        <f>IF(INDEX(MouseList[],MATCH(CH$2,MouseList[Mouse '#],0),MATCH(MouseList[[#Headers],[Exclude?]],MouseList[#Headers],0))=TRUE,"",IF(INDEX(DataInput[],CH$2*3-1,MATCH(TEXT($B32,0),DataInput[#Headers],0))="","",INDEX(DataInput[],CH$4*3-1,MATCH(TEXT($B32,0),DataInput[#Headers],0))*(INDEX(DataInput[],CH$4*3,MATCH(TEXT($B32,0),DataInput[#Headers],0)))^2*PI()/6))</f>
        <v>#N/A</v>
      </c>
      <c r="CI32" s="15" t="e">
        <f>IF(INDEX(MouseList[],MATCH(CI$2,MouseList[Mouse '#],0),MATCH(MouseList[[#Headers],[Exclude?]],MouseList[#Headers],0))=TRUE,"",IF(INDEX(DataInput[],CI$2*3-1,MATCH(TEXT($B32,0),DataInput[#Headers],0))="","",INDEX(DataInput[],CI$4*3-1,MATCH(TEXT($B32,0),DataInput[#Headers],0))*(INDEX(DataInput[],CI$4*3,MATCH(TEXT($B32,0),DataInput[#Headers],0)))^2*PI()/6))</f>
        <v>#N/A</v>
      </c>
      <c r="CJ32" s="15" t="e">
        <f>IF(INDEX(MouseList[],MATCH(CJ$2,MouseList[Mouse '#],0),MATCH(MouseList[[#Headers],[Exclude?]],MouseList[#Headers],0))=TRUE,"",IF(INDEX(DataInput[],CJ$2*3-1,MATCH(TEXT($B32,0),DataInput[#Headers],0))="","",INDEX(DataInput[],CJ$4*3-1,MATCH(TEXT($B32,0),DataInput[#Headers],0))*(INDEX(DataInput[],CJ$4*3,MATCH(TEXT($B32,0),DataInput[#Headers],0)))^2*PI()/6))</f>
        <v>#N/A</v>
      </c>
      <c r="CK32" s="15" t="e">
        <f>IF(INDEX(MouseList[],MATCH(CK$2,MouseList[Mouse '#],0),MATCH(MouseList[[#Headers],[Exclude?]],MouseList[#Headers],0))=TRUE,"",IF(INDEX(DataInput[],CK$2*3-1,MATCH(TEXT($B32,0),DataInput[#Headers],0))="","",INDEX(DataInput[],CK$4*3-1,MATCH(TEXT($B32,0),DataInput[#Headers],0))*(INDEX(DataInput[],CK$4*3,MATCH(TEXT($B32,0),DataInput[#Headers],0)))^2*PI()/6))</f>
        <v>#N/A</v>
      </c>
      <c r="CL32" s="15" t="e">
        <f>IF(INDEX(MouseList[],MATCH(CL$2,MouseList[Mouse '#],0),MATCH(MouseList[[#Headers],[Exclude?]],MouseList[#Headers],0))=TRUE,"",IF(INDEX(DataInput[],CL$2*3-1,MATCH(TEXT($B32,0),DataInput[#Headers],0))="","",INDEX(DataInput[],CL$4*3-1,MATCH(TEXT($B32,0),DataInput[#Headers],0))*(INDEX(DataInput[],CL$4*3,MATCH(TEXT($B32,0),DataInput[#Headers],0)))^2*PI()/6))</f>
        <v>#N/A</v>
      </c>
      <c r="CM32" s="15" t="e">
        <f>IF(INDEX(MouseList[],MATCH(CM$2,MouseList[Mouse '#],0),MATCH(MouseList[[#Headers],[Exclude?]],MouseList[#Headers],0))=TRUE,"",IF(INDEX(DataInput[],CM$2*3-1,MATCH(TEXT($B32,0),DataInput[#Headers],0))="","",INDEX(DataInput[],CM$4*3-1,MATCH(TEXT($B32,0),DataInput[#Headers],0))*(INDEX(DataInput[],CM$4*3,MATCH(TEXT($B32,0),DataInput[#Headers],0)))^2*PI()/6))</f>
        <v>#N/A</v>
      </c>
      <c r="CN32" s="15" t="e">
        <f>IF(INDEX(MouseList[],MATCH(CN$2,MouseList[Mouse '#],0),MATCH(MouseList[[#Headers],[Exclude?]],MouseList[#Headers],0))=TRUE,"",IF(INDEX(DataInput[],CN$2*3-1,MATCH(TEXT($B32,0),DataInput[#Headers],0))="","",INDEX(DataInput[],CN$4*3-1,MATCH(TEXT($B32,0),DataInput[#Headers],0))*(INDEX(DataInput[],CN$4*3,MATCH(TEXT($B32,0),DataInput[#Headers],0)))^2*PI()/6))</f>
        <v>#N/A</v>
      </c>
      <c r="CO32" s="15" t="e">
        <f>IF(INDEX(MouseList[],MATCH(CO$2,MouseList[Mouse '#],0),MATCH(MouseList[[#Headers],[Exclude?]],MouseList[#Headers],0))=TRUE,"",IF(INDEX(DataInput[],CO$2*3-1,MATCH(TEXT($B32,0),DataInput[#Headers],0))="","",INDEX(DataInput[],CO$4*3-1,MATCH(TEXT($B32,0),DataInput[#Headers],0))*(INDEX(DataInput[],CO$4*3,MATCH(TEXT($B32,0),DataInput[#Headers],0)))^2*PI()/6))</f>
        <v>#N/A</v>
      </c>
      <c r="CP32" s="15" t="e">
        <f>IF(INDEX(MouseList[],MATCH(CP$2,MouseList[Mouse '#],0),MATCH(MouseList[[#Headers],[Exclude?]],MouseList[#Headers],0))=TRUE,"",IF(INDEX(DataInput[],CP$2*3-1,MATCH(TEXT($B32,0),DataInput[#Headers],0))="","",INDEX(DataInput[],CP$4*3-1,MATCH(TEXT($B32,0),DataInput[#Headers],0))*(INDEX(DataInput[],CP$4*3,MATCH(TEXT($B32,0),DataInput[#Headers],0)))^2*PI()/6))</f>
        <v>#N/A</v>
      </c>
      <c r="CQ32" s="15" t="e">
        <f>IF(INDEX(MouseList[],MATCH(CQ$2,MouseList[Mouse '#],0),MATCH(MouseList[[#Headers],[Exclude?]],MouseList[#Headers],0))=TRUE,"",IF(INDEX(DataInput[],CQ$2*3-1,MATCH(TEXT($B32,0),DataInput[#Headers],0))="","",INDEX(DataInput[],CQ$4*3-1,MATCH(TEXT($B32,0),DataInput[#Headers],0))*(INDEX(DataInput[],CQ$4*3,MATCH(TEXT($B32,0),DataInput[#Headers],0)))^2*PI()/6))</f>
        <v>#N/A</v>
      </c>
      <c r="CR32" s="15" t="e">
        <f>IF(INDEX(MouseList[],MATCH(CR$2,MouseList[Mouse '#],0),MATCH(MouseList[[#Headers],[Exclude?]],MouseList[#Headers],0))=TRUE,"",IF(INDEX(DataInput[],CR$2*3-1,MATCH(TEXT($B32,0),DataInput[#Headers],0))="","",INDEX(DataInput[],CR$4*3-1,MATCH(TEXT($B32,0),DataInput[#Headers],0))*(INDEX(DataInput[],CR$4*3,MATCH(TEXT($B32,0),DataInput[#Headers],0)))^2*PI()/6))</f>
        <v>#N/A</v>
      </c>
      <c r="CS32" s="15" t="e">
        <f>IF(INDEX(MouseList[],MATCH(CS$2,MouseList[Mouse '#],0),MATCH(MouseList[[#Headers],[Exclude?]],MouseList[#Headers],0))=TRUE,"",IF(INDEX(DataInput[],CS$2*3-1,MATCH(TEXT($B32,0),DataInput[#Headers],0))="","",INDEX(DataInput[],CS$4*3-1,MATCH(TEXT($B32,0),DataInput[#Headers],0))*(INDEX(DataInput[],CS$4*3,MATCH(TEXT($B32,0),DataInput[#Headers],0)))^2*PI()/6))</f>
        <v>#N/A</v>
      </c>
      <c r="CT32" s="15" t="e">
        <f>IF(INDEX(MouseList[],MATCH(CT$2,MouseList[Mouse '#],0),MATCH(MouseList[[#Headers],[Exclude?]],MouseList[#Headers],0))=TRUE,"",IF(INDEX(DataInput[],CT$2*3-1,MATCH(TEXT($B32,0),DataInput[#Headers],0))="","",INDEX(DataInput[],CT$4*3-1,MATCH(TEXT($B32,0),DataInput[#Headers],0))*(INDEX(DataInput[],CT$4*3,MATCH(TEXT($B32,0),DataInput[#Headers],0)))^2*PI()/6))</f>
        <v>#N/A</v>
      </c>
      <c r="CU32" s="15" t="e">
        <f>IF(INDEX(MouseList[],MATCH(CU$2,MouseList[Mouse '#],0),MATCH(MouseList[[#Headers],[Exclude?]],MouseList[#Headers],0))=TRUE,"",IF(INDEX(DataInput[],CU$2*3-1,MATCH(TEXT($B32,0),DataInput[#Headers],0))="","",INDEX(DataInput[],CU$4*3-1,MATCH(TEXT($B32,0),DataInput[#Headers],0))*(INDEX(DataInput[],CU$4*3,MATCH(TEXT($B32,0),DataInput[#Headers],0)))^2*PI()/6))</f>
        <v>#N/A</v>
      </c>
      <c r="CV32" s="15" t="e">
        <f>IF(INDEX(MouseList[],MATCH(CV$2,MouseList[Mouse '#],0),MATCH(MouseList[[#Headers],[Exclude?]],MouseList[#Headers],0))=TRUE,"",IF(INDEX(DataInput[],CV$2*3-1,MATCH(TEXT($B32,0),DataInput[#Headers],0))="","",INDEX(DataInput[],CV$4*3-1,MATCH(TEXT($B32,0),DataInput[#Headers],0))*(INDEX(DataInput[],CV$4*3,MATCH(TEXT($B32,0),DataInput[#Headers],0)))^2*PI()/6))</f>
        <v>#N/A</v>
      </c>
      <c r="CW32" s="15" t="e">
        <f>IF(INDEX(MouseList[],MATCH(CW$2,MouseList[Mouse '#],0),MATCH(MouseList[[#Headers],[Exclude?]],MouseList[#Headers],0))=TRUE,"",IF(INDEX(DataInput[],CW$2*3-1,MATCH(TEXT($B32,0),DataInput[#Headers],0))="","",INDEX(DataInput[],CW$4*3-1,MATCH(TEXT($B32,0),DataInput[#Headers],0))*(INDEX(DataInput[],CW$4*3,MATCH(TEXT($B32,0),DataInput[#Headers],0)))^2*PI()/6))</f>
        <v>#N/A</v>
      </c>
      <c r="CX32" s="15" t="e">
        <f>IF(INDEX(MouseList[],MATCH(CX$2,MouseList[Mouse '#],0),MATCH(MouseList[[#Headers],[Exclude?]],MouseList[#Headers],0))=TRUE,"",IF(INDEX(DataInput[],CX$2*3-1,MATCH(TEXT($B32,0),DataInput[#Headers],0))="","",INDEX(DataInput[],CX$4*3-1,MATCH(TEXT($B32,0),DataInput[#Headers],0))*(INDEX(DataInput[],CX$4*3,MATCH(TEXT($B32,0),DataInput[#Headers],0)))^2*PI()/6))</f>
        <v>#N/A</v>
      </c>
      <c r="CY32" s="15" t="e">
        <f>IF(INDEX(MouseList[],MATCH(CY$2,MouseList[Mouse '#],0),MATCH(MouseList[[#Headers],[Exclude?]],MouseList[#Headers],0))=TRUE,"",IF(INDEX(DataInput[],CY$2*3-1,MATCH(TEXT($B32,0),DataInput[#Headers],0))="","",INDEX(DataInput[],CY$4*3-1,MATCH(TEXT($B32,0),DataInput[#Headers],0))*(INDEX(DataInput[],CY$4*3,MATCH(TEXT($B32,0),DataInput[#Headers],0)))^2*PI()/6))</f>
        <v>#N/A</v>
      </c>
      <c r="CZ32" s="15" t="e">
        <f>IF(INDEX(MouseList[],MATCH(CZ$2,MouseList[Mouse '#],0),MATCH(MouseList[[#Headers],[Exclude?]],MouseList[#Headers],0))=TRUE,"",IF(INDEX(DataInput[],CZ$2*3-1,MATCH(TEXT($B32,0),DataInput[#Headers],0))="","",INDEX(DataInput[],CZ$4*3-1,MATCH(TEXT($B32,0),DataInput[#Headers],0))*(INDEX(DataInput[],CZ$4*3,MATCH(TEXT($B32,0),DataInput[#Headers],0)))^2*PI()/6))</f>
        <v>#N/A</v>
      </c>
      <c r="DA32" s="15" t="e">
        <f>IF(INDEX(MouseList[],MATCH(DA$2,MouseList[Mouse '#],0),MATCH(MouseList[[#Headers],[Exclude?]],MouseList[#Headers],0))=TRUE,"",IF(INDEX(DataInput[],DA$2*3-1,MATCH(TEXT($B32,0),DataInput[#Headers],0))="","",INDEX(DataInput[],DA$4*3-1,MATCH(TEXT($B32,0),DataInput[#Headers],0))*(INDEX(DataInput[],DA$4*3,MATCH(TEXT($B32,0),DataInput[#Headers],0)))^2*PI()/6))</f>
        <v>#N/A</v>
      </c>
      <c r="DB32" s="15" t="e">
        <f>IF(INDEX(MouseList[],MATCH(DB$2,MouseList[Mouse '#],0),MATCH(MouseList[[#Headers],[Exclude?]],MouseList[#Headers],0))=TRUE,"",IF(INDEX(DataInput[],DB$2*3-1,MATCH(TEXT($B32,0),DataInput[#Headers],0))="","",INDEX(DataInput[],DB$4*3-1,MATCH(TEXT($B32,0),DataInput[#Headers],0))*(INDEX(DataInput[],DB$4*3,MATCH(TEXT($B32,0),DataInput[#Headers],0)))^2*PI()/6))</f>
        <v>#N/A</v>
      </c>
      <c r="DC32" s="15" t="e">
        <f>IF(INDEX(MouseList[],MATCH(DC$2,MouseList[Mouse '#],0),MATCH(MouseList[[#Headers],[Exclude?]],MouseList[#Headers],0))=TRUE,"",IF(INDEX(DataInput[],DC$2*3-1,MATCH(TEXT($B32,0),DataInput[#Headers],0))="","",INDEX(DataInput[],DC$4*3-1,MATCH(TEXT($B32,0),DataInput[#Headers],0))*(INDEX(DataInput[],DC$4*3,MATCH(TEXT($B32,0),DataInput[#Headers],0)))^2*PI()/6))</f>
        <v>#N/A</v>
      </c>
      <c r="DD32" s="15" t="e">
        <f>IF(INDEX(MouseList[],MATCH(DD$2,MouseList[Mouse '#],0),MATCH(MouseList[[#Headers],[Exclude?]],MouseList[#Headers],0))=TRUE,"",IF(INDEX(DataInput[],DD$2*3-1,MATCH(TEXT($B32,0),DataInput[#Headers],0))="","",INDEX(DataInput[],DD$4*3-1,MATCH(TEXT($B32,0),DataInput[#Headers],0))*(INDEX(DataInput[],DD$4*3,MATCH(TEXT($B32,0),DataInput[#Headers],0)))^2*PI()/6))</f>
        <v>#N/A</v>
      </c>
      <c r="DE32" s="15" t="e">
        <f>IF(INDEX(MouseList[],MATCH(DE$2,MouseList[Mouse '#],0),MATCH(MouseList[[#Headers],[Exclude?]],MouseList[#Headers],0))=TRUE,"",IF(INDEX(DataInput[],DE$2*3-1,MATCH(TEXT($B32,0),DataInput[#Headers],0))="","",INDEX(DataInput[],DE$4*3-1,MATCH(TEXT($B32,0),DataInput[#Headers],0))*(INDEX(DataInput[],DE$4*3,MATCH(TEXT($B32,0),DataInput[#Headers],0)))^2*PI()/6))</f>
        <v>#N/A</v>
      </c>
      <c r="DF32" s="15" t="e">
        <f>IF(INDEX(MouseList[],MATCH(DF$2,MouseList[Mouse '#],0),MATCH(MouseList[[#Headers],[Exclude?]],MouseList[#Headers],0))=TRUE,"",IF(INDEX(DataInput[],DF$2*3-1,MATCH(TEXT($B32,0),DataInput[#Headers],0))="","",INDEX(DataInput[],DF$4*3-1,MATCH(TEXT($B32,0),DataInput[#Headers],0))*(INDEX(DataInput[],DF$4*3,MATCH(TEXT($B32,0),DataInput[#Headers],0)))^2*PI()/6))</f>
        <v>#N/A</v>
      </c>
      <c r="DG32" s="15" t="e">
        <f>IF(INDEX(MouseList[],MATCH(DG$2,MouseList[Mouse '#],0),MATCH(MouseList[[#Headers],[Exclude?]],MouseList[#Headers],0))=TRUE,"",IF(INDEX(DataInput[],DG$2*3-1,MATCH(TEXT($B32,0),DataInput[#Headers],0))="","",INDEX(DataInput[],DG$4*3-1,MATCH(TEXT($B32,0),DataInput[#Headers],0))*(INDEX(DataInput[],DG$4*3,MATCH(TEXT($B32,0),DataInput[#Headers],0)))^2*PI()/6))</f>
        <v>#N/A</v>
      </c>
      <c r="DH32" s="15" t="e">
        <f>IF(INDEX(MouseList[],MATCH(DH$2,MouseList[Mouse '#],0),MATCH(MouseList[[#Headers],[Exclude?]],MouseList[#Headers],0))=TRUE,"",IF(INDEX(DataInput[],DH$2*3-1,MATCH(TEXT($B32,0),DataInput[#Headers],0))="","",INDEX(DataInput[],DH$4*3-1,MATCH(TEXT($B32,0),DataInput[#Headers],0))*(INDEX(DataInput[],DH$4*3,MATCH(TEXT($B32,0),DataInput[#Headers],0)))^2*PI()/6))</f>
        <v>#N/A</v>
      </c>
      <c r="DI32" s="15" t="e">
        <f>IF(INDEX(MouseList[],MATCH(DI$2,MouseList[Mouse '#],0),MATCH(MouseList[[#Headers],[Exclude?]],MouseList[#Headers],0))=TRUE,"",IF(INDEX(DataInput[],DI$2*3-1,MATCH(TEXT($B32,0),DataInput[#Headers],0))="","",INDEX(DataInput[],DI$4*3-1,MATCH(TEXT($B32,0),DataInput[#Headers],0))*(INDEX(DataInput[],DI$4*3,MATCH(TEXT($B32,0),DataInput[#Headers],0)))^2*PI()/6))</f>
        <v>#N/A</v>
      </c>
      <c r="DJ32" s="15" t="e">
        <f>IF(INDEX(MouseList[],MATCH(DJ$2,MouseList[Mouse '#],0),MATCH(MouseList[[#Headers],[Exclude?]],MouseList[#Headers],0))=TRUE,"",IF(INDEX(DataInput[],DJ$2*3-1,MATCH(TEXT($B32,0),DataInput[#Headers],0))="","",INDEX(DataInput[],DJ$4*3-1,MATCH(TEXT($B32,0),DataInput[#Headers],0))*(INDEX(DataInput[],DJ$4*3,MATCH(TEXT($B32,0),DataInput[#Headers],0)))^2*PI()/6))</f>
        <v>#N/A</v>
      </c>
      <c r="DK32" s="15" t="e">
        <f>IF(INDEX(MouseList[],MATCH(DK$2,MouseList[Mouse '#],0),MATCH(MouseList[[#Headers],[Exclude?]],MouseList[#Headers],0))=TRUE,"",IF(INDEX(DataInput[],DK$2*3-1,MATCH(TEXT($B32,0),DataInput[#Headers],0))="","",INDEX(DataInput[],DK$4*3-1,MATCH(TEXT($B32,0),DataInput[#Headers],0))*(INDEX(DataInput[],DK$4*3,MATCH(TEXT($B32,0),DataInput[#Headers],0)))^2*PI()/6))</f>
        <v>#N/A</v>
      </c>
      <c r="DL32" s="15" t="e">
        <f>IF(INDEX(MouseList[],MATCH(DL$2,MouseList[Mouse '#],0),MATCH(MouseList[[#Headers],[Exclude?]],MouseList[#Headers],0))=TRUE,"",IF(INDEX(DataInput[],DL$2*3-1,MATCH(TEXT($B32,0),DataInput[#Headers],0))="","",INDEX(DataInput[],DL$4*3-1,MATCH(TEXT($B32,0),DataInput[#Headers],0))*(INDEX(DataInput[],DL$4*3,MATCH(TEXT($B32,0),DataInput[#Headers],0)))^2*PI()/6))</f>
        <v>#N/A</v>
      </c>
      <c r="DM32" s="15" t="e">
        <f>IF(INDEX(MouseList[],MATCH(DM$2,MouseList[Mouse '#],0),MATCH(MouseList[[#Headers],[Exclude?]],MouseList[#Headers],0))=TRUE,"",IF(INDEX(DataInput[],DM$2*3-1,MATCH(TEXT($B32,0),DataInput[#Headers],0))="","",INDEX(DataInput[],DM$4*3-1,MATCH(TEXT($B32,0),DataInput[#Headers],0))*(INDEX(DataInput[],DM$4*3,MATCH(TEXT($B32,0),DataInput[#Headers],0)))^2*PI()/6))</f>
        <v>#N/A</v>
      </c>
      <c r="DN32" s="15" t="e">
        <f>IF(INDEX(MouseList[],MATCH(DN$2,MouseList[Mouse '#],0),MATCH(MouseList[[#Headers],[Exclude?]],MouseList[#Headers],0))=TRUE,"",IF(INDEX(DataInput[],DN$2*3-1,MATCH(TEXT($B32,0),DataInput[#Headers],0))="","",INDEX(DataInput[],DN$4*3-1,MATCH(TEXT($B32,0),DataInput[#Headers],0))*(INDEX(DataInput[],DN$4*3,MATCH(TEXT($B32,0),DataInput[#Headers],0)))^2*PI()/6))</f>
        <v>#N/A</v>
      </c>
      <c r="DO32" s="15" t="e">
        <f>IF(INDEX(MouseList[],MATCH(DO$2,MouseList[Mouse '#],0),MATCH(MouseList[[#Headers],[Exclude?]],MouseList[#Headers],0))=TRUE,"",IF(INDEX(DataInput[],DO$2*3-1,MATCH(TEXT($B32,0),DataInput[#Headers],0))="","",INDEX(DataInput[],DO$4*3-1,MATCH(TEXT($B32,0),DataInput[#Headers],0))*(INDEX(DataInput[],DO$4*3,MATCH(TEXT($B32,0),DataInput[#Headers],0)))^2*PI()/6))</f>
        <v>#N/A</v>
      </c>
      <c r="DP32" s="15" t="e">
        <f>IF(INDEX(MouseList[],MATCH(DP$2,MouseList[Mouse '#],0),MATCH(MouseList[[#Headers],[Exclude?]],MouseList[#Headers],0))=TRUE,"",IF(INDEX(DataInput[],DP$2*3-1,MATCH(TEXT($B32,0),DataInput[#Headers],0))="","",INDEX(DataInput[],DP$4*3-1,MATCH(TEXT($B32,0),DataInput[#Headers],0))*(INDEX(DataInput[],DP$4*3,MATCH(TEXT($B32,0),DataInput[#Headers],0)))^2*PI()/6))</f>
        <v>#N/A</v>
      </c>
      <c r="DQ32" s="15" t="e">
        <f>IF(INDEX(MouseList[],MATCH(DQ$2,MouseList[Mouse '#],0),MATCH(MouseList[[#Headers],[Exclude?]],MouseList[#Headers],0))=TRUE,"",IF(INDEX(DataInput[],DQ$2*3-1,MATCH(TEXT($B32,0),DataInput[#Headers],0))="","",INDEX(DataInput[],DQ$4*3-1,MATCH(TEXT($B32,0),DataInput[#Headers],0))*(INDEX(DataInput[],DQ$4*3,MATCH(TEXT($B32,0),DataInput[#Headers],0)))^2*PI()/6))</f>
        <v>#N/A</v>
      </c>
      <c r="DR32" s="15" t="e">
        <f>IF(INDEX(MouseList[],MATCH(DR$2,MouseList[Mouse '#],0),MATCH(MouseList[[#Headers],[Exclude?]],MouseList[#Headers],0))=TRUE,"",IF(INDEX(DataInput[],DR$2*3-1,MATCH(TEXT($B32,0),DataInput[#Headers],0))="","",INDEX(DataInput[],DR$4*3-1,MATCH(TEXT($B32,0),DataInput[#Headers],0))*(INDEX(DataInput[],DR$4*3,MATCH(TEXT($B32,0),DataInput[#Headers],0)))^2*PI()/6))</f>
        <v>#N/A</v>
      </c>
      <c r="DS32" s="15" t="e">
        <f>IF(INDEX(MouseList[],MATCH(DS$2,MouseList[Mouse '#],0),MATCH(MouseList[[#Headers],[Exclude?]],MouseList[#Headers],0))=TRUE,"",IF(INDEX(DataInput[],DS$2*3-1,MATCH(TEXT($B32,0),DataInput[#Headers],0))="","",INDEX(DataInput[],DS$4*3-1,MATCH(TEXT($B32,0),DataInput[#Headers],0))*(INDEX(DataInput[],DS$4*3,MATCH(TEXT($B32,0),DataInput[#Headers],0)))^2*PI()/6))</f>
        <v>#N/A</v>
      </c>
      <c r="DU32" s="14">
        <v>28</v>
      </c>
      <c r="DV32" s="14" t="str">
        <f>IFERROR(INDEX(MouseList[],MATCH(TV_after_Tx[[#This Row],[Sort '#]],MouseList[Sort '#],0),MATCH(TV_after_Tx[[#Headers],[Group]],MouseList[#Headers],0)),"")</f>
        <v/>
      </c>
      <c r="DW32" s="14" t="str">
        <f>IFERROR(INDEX(MouseList[],MATCH(TV_after_Tx[[#This Row],[Sort '#]],MouseList[Sort '#],0),MATCH(MouseList[[#Headers],[Mouse '#]],MouseList[#Headers],0)),"")</f>
        <v/>
      </c>
      <c r="DX32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32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32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32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32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32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32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32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32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32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32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32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32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32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32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32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32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32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32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32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32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32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32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32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32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32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32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32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32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32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32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32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32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32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32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32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32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32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32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32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32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32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32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32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32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32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33" spans="2:173">
      <c r="B33" s="14">
        <v>28</v>
      </c>
      <c r="C33" s="14">
        <f>INDEX('Data Input'!$J$1:$BF$3,2,MATCH(TEXT(TV[[#This Row],[Day '#]],0),DataInput[[#Headers],[Date of death]:[Necropsy]],0))</f>
        <v>91</v>
      </c>
      <c r="D33" s="15" t="str">
        <f>IF(INDEX(MouseList[],MATCH(D$2,MouseList[Mouse '#],0),MATCH(MouseList[[#Headers],[Exclude?]],MouseList[#Headers],0))=TRUE,"",IF(INDEX(DataInput[],D$2*3-1,MATCH(TEXT($B33,0),DataInput[#Headers],0))="","",INDEX(DataInput[],D$4*3-1,MATCH(TEXT($B33,0),DataInput[#Headers],0))*(INDEX(DataInput[],D$4*3,MATCH(TEXT($B33,0),DataInput[#Headers],0)))^2*PI()/6))</f>
        <v/>
      </c>
      <c r="E33" s="15" t="str">
        <f>IF(INDEX(MouseList[],MATCH(E$2,MouseList[Mouse '#],0),MATCH(MouseList[[#Headers],[Exclude?]],MouseList[#Headers],0))=TRUE,"",IF(INDEX(DataInput[],E$2*3-1,MATCH(TEXT($B33,0),DataInput[#Headers],0))="","",INDEX(DataInput[],E$4*3-1,MATCH(TEXT($B33,0),DataInput[#Headers],0))*(INDEX(DataInput[],E$4*3,MATCH(TEXT($B33,0),DataInput[#Headers],0)))^2*PI()/6))</f>
        <v/>
      </c>
      <c r="F33" s="15" t="str">
        <f>IF(INDEX(MouseList[],MATCH(F$2,MouseList[Mouse '#],0),MATCH(MouseList[[#Headers],[Exclude?]],MouseList[#Headers],0))=TRUE,"",IF(INDEX(DataInput[],F$2*3-1,MATCH(TEXT($B33,0),DataInput[#Headers],0))="","",INDEX(DataInput[],F$4*3-1,MATCH(TEXT($B33,0),DataInput[#Headers],0))*(INDEX(DataInput[],F$4*3,MATCH(TEXT($B33,0),DataInput[#Headers],0)))^2*PI()/6))</f>
        <v/>
      </c>
      <c r="G33" s="15" t="str">
        <f>IF(INDEX(MouseList[],MATCH(G$2,MouseList[Mouse '#],0),MATCH(MouseList[[#Headers],[Exclude?]],MouseList[#Headers],0))=TRUE,"",IF(INDEX(DataInput[],G$2*3-1,MATCH(TEXT($B33,0),DataInput[#Headers],0))="","",INDEX(DataInput[],G$4*3-1,MATCH(TEXT($B33,0),DataInput[#Headers],0))*(INDEX(DataInput[],G$4*3,MATCH(TEXT($B33,0),DataInput[#Headers],0)))^2*PI()/6))</f>
        <v/>
      </c>
      <c r="H33" s="15" t="str">
        <f>IF(INDEX(MouseList[],MATCH(H$2,MouseList[Mouse '#],0),MATCH(MouseList[[#Headers],[Exclude?]],MouseList[#Headers],0))=TRUE,"",IF(INDEX(DataInput[],H$2*3-1,MATCH(TEXT($B33,0),DataInput[#Headers],0))="","",INDEX(DataInput[],H$4*3-1,MATCH(TEXT($B33,0),DataInput[#Headers],0))*(INDEX(DataInput[],H$4*3,MATCH(TEXT($B33,0),DataInput[#Headers],0)))^2*PI()/6))</f>
        <v/>
      </c>
      <c r="I33" s="15" t="str">
        <f>IF(INDEX(MouseList[],MATCH(I$2,MouseList[Mouse '#],0),MATCH(MouseList[[#Headers],[Exclude?]],MouseList[#Headers],0))=TRUE,"",IF(INDEX(DataInput[],I$2*3-1,MATCH(TEXT($B33,0),DataInput[#Headers],0))="","",INDEX(DataInput[],I$4*3-1,MATCH(TEXT($B33,0),DataInput[#Headers],0))*(INDEX(DataInput[],I$4*3,MATCH(TEXT($B33,0),DataInput[#Headers],0)))^2*PI()/6))</f>
        <v/>
      </c>
      <c r="J33" s="15" t="str">
        <f>IF(INDEX(MouseList[],MATCH(J$2,MouseList[Mouse '#],0),MATCH(MouseList[[#Headers],[Exclude?]],MouseList[#Headers],0))=TRUE,"",IF(INDEX(DataInput[],J$2*3-1,MATCH(TEXT($B33,0),DataInput[#Headers],0))="","",INDEX(DataInput[],J$4*3-1,MATCH(TEXT($B33,0),DataInput[#Headers],0))*(INDEX(DataInput[],J$4*3,MATCH(TEXT($B33,0),DataInput[#Headers],0)))^2*PI()/6))</f>
        <v/>
      </c>
      <c r="K33" s="15" t="str">
        <f>IF(INDEX(MouseList[],MATCH(K$2,MouseList[Mouse '#],0),MATCH(MouseList[[#Headers],[Exclude?]],MouseList[#Headers],0))=TRUE,"",IF(INDEX(DataInput[],K$2*3-1,MATCH(TEXT($B33,0),DataInput[#Headers],0))="","",INDEX(DataInput[],K$4*3-1,MATCH(TEXT($B33,0),DataInput[#Headers],0))*(INDEX(DataInput[],K$4*3,MATCH(TEXT($B33,0),DataInput[#Headers],0)))^2*PI()/6))</f>
        <v/>
      </c>
      <c r="L33" s="15" t="str">
        <f>IF(INDEX(MouseList[],MATCH(L$2,MouseList[Mouse '#],0),MATCH(MouseList[[#Headers],[Exclude?]],MouseList[#Headers],0))=TRUE,"",IF(INDEX(DataInput[],L$2*3-1,MATCH(TEXT($B33,0),DataInput[#Headers],0))="","",INDEX(DataInput[],L$4*3-1,MATCH(TEXT($B33,0),DataInput[#Headers],0))*(INDEX(DataInput[],L$4*3,MATCH(TEXT($B33,0),DataInput[#Headers],0)))^2*PI()/6))</f>
        <v/>
      </c>
      <c r="M33" s="15" t="str">
        <f>IF(INDEX(MouseList[],MATCH(M$2,MouseList[Mouse '#],0),MATCH(MouseList[[#Headers],[Exclude?]],MouseList[#Headers],0))=TRUE,"",IF(INDEX(DataInput[],M$2*3-1,MATCH(TEXT($B33,0),DataInput[#Headers],0))="","",INDEX(DataInput[],M$4*3-1,MATCH(TEXT($B33,0),DataInput[#Headers],0))*(INDEX(DataInput[],M$4*3,MATCH(TEXT($B33,0),DataInput[#Headers],0)))^2*PI()/6))</f>
        <v/>
      </c>
      <c r="N33" s="15" t="str">
        <f>IF(INDEX(MouseList[],MATCH(N$2,MouseList[Mouse '#],0),MATCH(MouseList[[#Headers],[Exclude?]],MouseList[#Headers],0))=TRUE,"",IF(INDEX(DataInput[],N$2*3-1,MATCH(TEXT($B33,0),DataInput[#Headers],0))="","",INDEX(DataInput[],N$4*3-1,MATCH(TEXT($B33,0),DataInput[#Headers],0))*(INDEX(DataInput[],N$4*3,MATCH(TEXT($B33,0),DataInput[#Headers],0)))^2*PI()/6))</f>
        <v/>
      </c>
      <c r="O33" s="15" t="str">
        <f>IF(INDEX(MouseList[],MATCH(O$2,MouseList[Mouse '#],0),MATCH(MouseList[[#Headers],[Exclude?]],MouseList[#Headers],0))=TRUE,"",IF(INDEX(DataInput[],O$2*3-1,MATCH(TEXT($B33,0),DataInput[#Headers],0))="","",INDEX(DataInput[],O$4*3-1,MATCH(TEXT($B33,0),DataInput[#Headers],0))*(INDEX(DataInput[],O$4*3,MATCH(TEXT($B33,0),DataInput[#Headers],0)))^2*PI()/6))</f>
        <v/>
      </c>
      <c r="P33" s="15" t="str">
        <f>IF(INDEX(MouseList[],MATCH(P$2,MouseList[Mouse '#],0),MATCH(MouseList[[#Headers],[Exclude?]],MouseList[#Headers],0))=TRUE,"",IF(INDEX(DataInput[],P$2*3-1,MATCH(TEXT($B33,0),DataInput[#Headers],0))="","",INDEX(DataInput[],P$4*3-1,MATCH(TEXT($B33,0),DataInput[#Headers],0))*(INDEX(DataInput[],P$4*3,MATCH(TEXT($B33,0),DataInput[#Headers],0)))^2*PI()/6))</f>
        <v/>
      </c>
      <c r="Q33" s="15" t="str">
        <f>IF(INDEX(MouseList[],MATCH(Q$2,MouseList[Mouse '#],0),MATCH(MouseList[[#Headers],[Exclude?]],MouseList[#Headers],0))=TRUE,"",IF(INDEX(DataInput[],Q$2*3-1,MATCH(TEXT($B33,0),DataInput[#Headers],0))="","",INDEX(DataInput[],Q$4*3-1,MATCH(TEXT($B33,0),DataInput[#Headers],0))*(INDEX(DataInput[],Q$4*3,MATCH(TEXT($B33,0),DataInput[#Headers],0)))^2*PI()/6))</f>
        <v/>
      </c>
      <c r="R33" s="15" t="str">
        <f>IF(INDEX(MouseList[],MATCH(R$2,MouseList[Mouse '#],0),MATCH(MouseList[[#Headers],[Exclude?]],MouseList[#Headers],0))=TRUE,"",IF(INDEX(DataInput[],R$2*3-1,MATCH(TEXT($B33,0),DataInput[#Headers],0))="","",INDEX(DataInput[],R$4*3-1,MATCH(TEXT($B33,0),DataInput[#Headers],0))*(INDEX(DataInput[],R$4*3,MATCH(TEXT($B33,0),DataInput[#Headers],0)))^2*PI()/6))</f>
        <v/>
      </c>
      <c r="S33" s="15" t="str">
        <f>IF(INDEX(MouseList[],MATCH(S$2,MouseList[Mouse '#],0),MATCH(MouseList[[#Headers],[Exclude?]],MouseList[#Headers],0))=TRUE,"",IF(INDEX(DataInput[],S$2*3-1,MATCH(TEXT($B33,0),DataInput[#Headers],0))="","",INDEX(DataInput[],S$4*3-1,MATCH(TEXT($B33,0),DataInput[#Headers],0))*(INDEX(DataInput[],S$4*3,MATCH(TEXT($B33,0),DataInput[#Headers],0)))^2*PI()/6))</f>
        <v/>
      </c>
      <c r="T33" s="15" t="str">
        <f>IF(INDEX(MouseList[],MATCH(T$2,MouseList[Mouse '#],0),MATCH(MouseList[[#Headers],[Exclude?]],MouseList[#Headers],0))=TRUE,"",IF(INDEX(DataInput[],T$2*3-1,MATCH(TEXT($B33,0),DataInput[#Headers],0))="","",INDEX(DataInput[],T$4*3-1,MATCH(TEXT($B33,0),DataInput[#Headers],0))*(INDEX(DataInput[],T$4*3,MATCH(TEXT($B33,0),DataInput[#Headers],0)))^2*PI()/6))</f>
        <v/>
      </c>
      <c r="U33" s="15" t="str">
        <f>IF(INDEX(MouseList[],MATCH(U$2,MouseList[Mouse '#],0),MATCH(MouseList[[#Headers],[Exclude?]],MouseList[#Headers],0))=TRUE,"",IF(INDEX(DataInput[],U$2*3-1,MATCH(TEXT($B33,0),DataInput[#Headers],0))="","",INDEX(DataInput[],U$4*3-1,MATCH(TEXT($B33,0),DataInput[#Headers],0))*(INDEX(DataInput[],U$4*3,MATCH(TEXT($B33,0),DataInput[#Headers],0)))^2*PI()/6))</f>
        <v/>
      </c>
      <c r="V33" s="15" t="str">
        <f>IF(INDEX(MouseList[],MATCH(V$2,MouseList[Mouse '#],0),MATCH(MouseList[[#Headers],[Exclude?]],MouseList[#Headers],0))=TRUE,"",IF(INDEX(DataInput[],V$2*3-1,MATCH(TEXT($B33,0),DataInput[#Headers],0))="","",INDEX(DataInput[],V$4*3-1,MATCH(TEXT($B33,0),DataInput[#Headers],0))*(INDEX(DataInput[],V$4*3,MATCH(TEXT($B33,0),DataInput[#Headers],0)))^2*PI()/6))</f>
        <v/>
      </c>
      <c r="W33" s="15" t="str">
        <f>IF(INDEX(MouseList[],MATCH(W$2,MouseList[Mouse '#],0),MATCH(MouseList[[#Headers],[Exclude?]],MouseList[#Headers],0))=TRUE,"",IF(INDEX(DataInput[],W$2*3-1,MATCH(TEXT($B33,0),DataInput[#Headers],0))="","",INDEX(DataInput[],W$4*3-1,MATCH(TEXT($B33,0),DataInput[#Headers],0))*(INDEX(DataInput[],W$4*3,MATCH(TEXT($B33,0),DataInput[#Headers],0)))^2*PI()/6))</f>
        <v/>
      </c>
      <c r="X33" s="15" t="str">
        <f>IF(INDEX(MouseList[],MATCH(X$2,MouseList[Mouse '#],0),MATCH(MouseList[[#Headers],[Exclude?]],MouseList[#Headers],0))=TRUE,"",IF(INDEX(DataInput[],X$2*3-1,MATCH(TEXT($B33,0),DataInput[#Headers],0))="","",INDEX(DataInput[],X$4*3-1,MATCH(TEXT($B33,0),DataInput[#Headers],0))*(INDEX(DataInput[],X$4*3,MATCH(TEXT($B33,0),DataInput[#Headers],0)))^2*PI()/6))</f>
        <v/>
      </c>
      <c r="Y33" s="15" t="str">
        <f>IF(INDEX(MouseList[],MATCH(Y$2,MouseList[Mouse '#],0),MATCH(MouseList[[#Headers],[Exclude?]],MouseList[#Headers],0))=TRUE,"",IF(INDEX(DataInput[],Y$2*3-1,MATCH(TEXT($B33,0),DataInput[#Headers],0))="","",INDEX(DataInput[],Y$4*3-1,MATCH(TEXT($B33,0),DataInput[#Headers],0))*(INDEX(DataInput[],Y$4*3,MATCH(TEXT($B33,0),DataInput[#Headers],0)))^2*PI()/6))</f>
        <v/>
      </c>
      <c r="Z33" s="15" t="str">
        <f>IF(INDEX(MouseList[],MATCH(Z$2,MouseList[Mouse '#],0),MATCH(MouseList[[#Headers],[Exclude?]],MouseList[#Headers],0))=TRUE,"",IF(INDEX(DataInput[],Z$2*3-1,MATCH(TEXT($B33,0),DataInput[#Headers],0))="","",INDEX(DataInput[],Z$4*3-1,MATCH(TEXT($B33,0),DataInput[#Headers],0))*(INDEX(DataInput[],Z$4*3,MATCH(TEXT($B33,0),DataInput[#Headers],0)))^2*PI()/6))</f>
        <v/>
      </c>
      <c r="AA33" s="15" t="str">
        <f>IF(INDEX(MouseList[],MATCH(AA$2,MouseList[Mouse '#],0),MATCH(MouseList[[#Headers],[Exclude?]],MouseList[#Headers],0))=TRUE,"",IF(INDEX(DataInput[],AA$2*3-1,MATCH(TEXT($B33,0),DataInput[#Headers],0))="","",INDEX(DataInput[],AA$4*3-1,MATCH(TEXT($B33,0),DataInput[#Headers],0))*(INDEX(DataInput[],AA$4*3,MATCH(TEXT($B33,0),DataInput[#Headers],0)))^2*PI()/6))</f>
        <v/>
      </c>
      <c r="AB33" s="15" t="str">
        <f>IF(INDEX(MouseList[],MATCH(AB$2,MouseList[Mouse '#],0),MATCH(MouseList[[#Headers],[Exclude?]],MouseList[#Headers],0))=TRUE,"",IF(INDEX(DataInput[],AB$2*3-1,MATCH(TEXT($B33,0),DataInput[#Headers],0))="","",INDEX(DataInput[],AB$4*3-1,MATCH(TEXT($B33,0),DataInput[#Headers],0))*(INDEX(DataInput[],AB$4*3,MATCH(TEXT($B33,0),DataInput[#Headers],0)))^2*PI()/6))</f>
        <v/>
      </c>
      <c r="AC33" s="15" t="str">
        <f>IF(INDEX(MouseList[],MATCH(AC$2,MouseList[Mouse '#],0),MATCH(MouseList[[#Headers],[Exclude?]],MouseList[#Headers],0))=TRUE,"",IF(INDEX(DataInput[],AC$2*3-1,MATCH(TEXT($B33,0),DataInput[#Headers],0))="","",INDEX(DataInput[],AC$4*3-1,MATCH(TEXT($B33,0),DataInput[#Headers],0))*(INDEX(DataInput[],AC$4*3,MATCH(TEXT($B33,0),DataInput[#Headers],0)))^2*PI()/6))</f>
        <v/>
      </c>
      <c r="AD33" s="15" t="str">
        <f>IF(INDEX(MouseList[],MATCH(AD$2,MouseList[Mouse '#],0),MATCH(MouseList[[#Headers],[Exclude?]],MouseList[#Headers],0))=TRUE,"",IF(INDEX(DataInput[],AD$2*3-1,MATCH(TEXT($B33,0),DataInput[#Headers],0))="","",INDEX(DataInput[],AD$4*3-1,MATCH(TEXT($B33,0),DataInput[#Headers],0))*(INDEX(DataInput[],AD$4*3,MATCH(TEXT($B33,0),DataInput[#Headers],0)))^2*PI()/6))</f>
        <v/>
      </c>
      <c r="AE33" s="15" t="str">
        <f>IF(INDEX(MouseList[],MATCH(AE$2,MouseList[Mouse '#],0),MATCH(MouseList[[#Headers],[Exclude?]],MouseList[#Headers],0))=TRUE,"",IF(INDEX(DataInput[],AE$2*3-1,MATCH(TEXT($B33,0),DataInput[#Headers],0))="","",INDEX(DataInput[],AE$4*3-1,MATCH(TEXT($B33,0),DataInput[#Headers],0))*(INDEX(DataInput[],AE$4*3,MATCH(TEXT($B33,0),DataInput[#Headers],0)))^2*PI()/6))</f>
        <v/>
      </c>
      <c r="AF33" s="15" t="str">
        <f>IF(INDEX(MouseList[],MATCH(AF$2,MouseList[Mouse '#],0),MATCH(MouseList[[#Headers],[Exclude?]],MouseList[#Headers],0))=TRUE,"",IF(INDEX(DataInput[],AF$2*3-1,MATCH(TEXT($B33,0),DataInput[#Headers],0))="","",INDEX(DataInput[],AF$4*3-1,MATCH(TEXT($B33,0),DataInput[#Headers],0))*(INDEX(DataInput[],AF$4*3,MATCH(TEXT($B33,0),DataInput[#Headers],0)))^2*PI()/6))</f>
        <v/>
      </c>
      <c r="AG33" s="15" t="str">
        <f>IF(INDEX(MouseList[],MATCH(AG$2,MouseList[Mouse '#],0),MATCH(MouseList[[#Headers],[Exclude?]],MouseList[#Headers],0))=TRUE,"",IF(INDEX(DataInput[],AG$2*3-1,MATCH(TEXT($B33,0),DataInput[#Headers],0))="","",INDEX(DataInput[],AG$4*3-1,MATCH(TEXT($B33,0),DataInput[#Headers],0))*(INDEX(DataInput[],AG$4*3,MATCH(TEXT($B33,0),DataInput[#Headers],0)))^2*PI()/6))</f>
        <v/>
      </c>
      <c r="AH33" s="15" t="str">
        <f>IF(INDEX(MouseList[],MATCH(AH$2,MouseList[Mouse '#],0),MATCH(MouseList[[#Headers],[Exclude?]],MouseList[#Headers],0))=TRUE,"",IF(INDEX(DataInput[],AH$2*3-1,MATCH(TEXT($B33,0),DataInput[#Headers],0))="","",INDEX(DataInput[],AH$4*3-1,MATCH(TEXT($B33,0),DataInput[#Headers],0))*(INDEX(DataInput[],AH$4*3,MATCH(TEXT($B33,0),DataInput[#Headers],0)))^2*PI()/6))</f>
        <v/>
      </c>
      <c r="AI33" s="15" t="str">
        <f>IF(INDEX(MouseList[],MATCH(AI$2,MouseList[Mouse '#],0),MATCH(MouseList[[#Headers],[Exclude?]],MouseList[#Headers],0))=TRUE,"",IF(INDEX(DataInput[],AI$2*3-1,MATCH(TEXT($B33,0),DataInput[#Headers],0))="","",INDEX(DataInput[],AI$4*3-1,MATCH(TEXT($B33,0),DataInput[#Headers],0))*(INDEX(DataInput[],AI$4*3,MATCH(TEXT($B33,0),DataInput[#Headers],0)))^2*PI()/6))</f>
        <v/>
      </c>
      <c r="AJ33" s="15" t="str">
        <f>IF(INDEX(MouseList[],MATCH(AJ$2,MouseList[Mouse '#],0),MATCH(MouseList[[#Headers],[Exclude?]],MouseList[#Headers],0))=TRUE,"",IF(INDEX(DataInput[],AJ$2*3-1,MATCH(TEXT($B33,0),DataInput[#Headers],0))="","",INDEX(DataInput[],AJ$4*3-1,MATCH(TEXT($B33,0),DataInput[#Headers],0))*(INDEX(DataInput[],AJ$4*3,MATCH(TEXT($B33,0),DataInput[#Headers],0)))^2*PI()/6))</f>
        <v/>
      </c>
      <c r="AK33" s="15" t="str">
        <f>IF(INDEX(MouseList[],MATCH(AK$2,MouseList[Mouse '#],0),MATCH(MouseList[[#Headers],[Exclude?]],MouseList[#Headers],0))=TRUE,"",IF(INDEX(DataInput[],AK$2*3-1,MATCH(TEXT($B33,0),DataInput[#Headers],0))="","",INDEX(DataInput[],AK$4*3-1,MATCH(TEXT($B33,0),DataInput[#Headers],0))*(INDEX(DataInput[],AK$4*3,MATCH(TEXT($B33,0),DataInput[#Headers],0)))^2*PI()/6))</f>
        <v/>
      </c>
      <c r="AL33" s="15" t="str">
        <f>IF(INDEX(MouseList[],MATCH(AL$2,MouseList[Mouse '#],0),MATCH(MouseList[[#Headers],[Exclude?]],MouseList[#Headers],0))=TRUE,"",IF(INDEX(DataInput[],AL$2*3-1,MATCH(TEXT($B33,0),DataInput[#Headers],0))="","",INDEX(DataInput[],AL$4*3-1,MATCH(TEXT($B33,0),DataInput[#Headers],0))*(INDEX(DataInput[],AL$4*3,MATCH(TEXT($B33,0),DataInput[#Headers],0)))^2*PI()/6))</f>
        <v/>
      </c>
      <c r="AM33" s="15" t="str">
        <f>IF(INDEX(MouseList[],MATCH(AM$2,MouseList[Mouse '#],0),MATCH(MouseList[[#Headers],[Exclude?]],MouseList[#Headers],0))=TRUE,"",IF(INDEX(DataInput[],AM$2*3-1,MATCH(TEXT($B33,0),DataInput[#Headers],0))="","",INDEX(DataInput[],AM$4*3-1,MATCH(TEXT($B33,0),DataInput[#Headers],0))*(INDEX(DataInput[],AM$4*3,MATCH(TEXT($B33,0),DataInput[#Headers],0)))^2*PI()/6))</f>
        <v/>
      </c>
      <c r="AN33" s="15" t="str">
        <f>IF(INDEX(MouseList[],MATCH(AN$2,MouseList[Mouse '#],0),MATCH(MouseList[[#Headers],[Exclude?]],MouseList[#Headers],0))=TRUE,"",IF(INDEX(DataInput[],AN$2*3-1,MATCH(TEXT($B33,0),DataInput[#Headers],0))="","",INDEX(DataInput[],AN$4*3-1,MATCH(TEXT($B33,0),DataInput[#Headers],0))*(INDEX(DataInput[],AN$4*3,MATCH(TEXT($B33,0),DataInput[#Headers],0)))^2*PI()/6))</f>
        <v/>
      </c>
      <c r="AO33" s="15" t="str">
        <f>IF(INDEX(MouseList[],MATCH(AO$2,MouseList[Mouse '#],0),MATCH(MouseList[[#Headers],[Exclude?]],MouseList[#Headers],0))=TRUE,"",IF(INDEX(DataInput[],AO$2*3-1,MATCH(TEXT($B33,0),DataInput[#Headers],0))="","",INDEX(DataInput[],AO$4*3-1,MATCH(TEXT($B33,0),DataInput[#Headers],0))*(INDEX(DataInput[],AO$4*3,MATCH(TEXT($B33,0),DataInput[#Headers],0)))^2*PI()/6))</f>
        <v/>
      </c>
      <c r="AP33" s="15" t="str">
        <f>IF(INDEX(MouseList[],MATCH(AP$2,MouseList[Mouse '#],0),MATCH(MouseList[[#Headers],[Exclude?]],MouseList[#Headers],0))=TRUE,"",IF(INDEX(DataInput[],AP$2*3-1,MATCH(TEXT($B33,0),DataInput[#Headers],0))="","",INDEX(DataInput[],AP$4*3-1,MATCH(TEXT($B33,0),DataInput[#Headers],0))*(INDEX(DataInput[],AP$4*3,MATCH(TEXT($B33,0),DataInput[#Headers],0)))^2*PI()/6))</f>
        <v/>
      </c>
      <c r="AQ33" s="15" t="str">
        <f>IF(INDEX(MouseList[],MATCH(AQ$2,MouseList[Mouse '#],0),MATCH(MouseList[[#Headers],[Exclude?]],MouseList[#Headers],0))=TRUE,"",IF(INDEX(DataInput[],AQ$2*3-1,MATCH(TEXT($B33,0),DataInput[#Headers],0))="","",INDEX(DataInput[],AQ$4*3-1,MATCH(TEXT($B33,0),DataInput[#Headers],0))*(INDEX(DataInput[],AQ$4*3,MATCH(TEXT($B33,0),DataInput[#Headers],0)))^2*PI()/6))</f>
        <v/>
      </c>
      <c r="AR33" s="15" t="str">
        <f>IF(INDEX(MouseList[],MATCH(AR$2,MouseList[Mouse '#],0),MATCH(MouseList[[#Headers],[Exclude?]],MouseList[#Headers],0))=TRUE,"",IF(INDEX(DataInput[],AR$2*3-1,MATCH(TEXT($B33,0),DataInput[#Headers],0))="","",INDEX(DataInput[],AR$4*3-1,MATCH(TEXT($B33,0),DataInput[#Headers],0))*(INDEX(DataInput[],AR$4*3,MATCH(TEXT($B33,0),DataInput[#Headers],0)))^2*PI()/6))</f>
        <v/>
      </c>
      <c r="AS33" s="15" t="str">
        <f>IF(INDEX(MouseList[],MATCH(AS$2,MouseList[Mouse '#],0),MATCH(MouseList[[#Headers],[Exclude?]],MouseList[#Headers],0))=TRUE,"",IF(INDEX(DataInput[],AS$2*3-1,MATCH(TEXT($B33,0),DataInput[#Headers],0))="","",INDEX(DataInput[],AS$4*3-1,MATCH(TEXT($B33,0),DataInput[#Headers],0))*(INDEX(DataInput[],AS$4*3,MATCH(TEXT($B33,0),DataInput[#Headers],0)))^2*PI()/6))</f>
        <v/>
      </c>
      <c r="AT33" s="15" t="str">
        <f>IF(INDEX(MouseList[],MATCH(AT$2,MouseList[Mouse '#],0),MATCH(MouseList[[#Headers],[Exclude?]],MouseList[#Headers],0))=TRUE,"",IF(INDEX(DataInput[],AT$2*3-1,MATCH(TEXT($B33,0),DataInput[#Headers],0))="","",INDEX(DataInput[],AT$4*3-1,MATCH(TEXT($B33,0),DataInput[#Headers],0))*(INDEX(DataInput[],AT$4*3,MATCH(TEXT($B33,0),DataInput[#Headers],0)))^2*PI()/6))</f>
        <v/>
      </c>
      <c r="AU33" s="15" t="str">
        <f>IF(INDEX(MouseList[],MATCH(AU$2,MouseList[Mouse '#],0),MATCH(MouseList[[#Headers],[Exclude?]],MouseList[#Headers],0))=TRUE,"",IF(INDEX(DataInput[],AU$2*3-1,MATCH(TEXT($B33,0),DataInput[#Headers],0))="","",INDEX(DataInput[],AU$4*3-1,MATCH(TEXT($B33,0),DataInput[#Headers],0))*(INDEX(DataInput[],AU$4*3,MATCH(TEXT($B33,0),DataInput[#Headers],0)))^2*PI()/6))</f>
        <v/>
      </c>
      <c r="AV33" s="15" t="str">
        <f>IF(INDEX(MouseList[],MATCH(AV$2,MouseList[Mouse '#],0),MATCH(MouseList[[#Headers],[Exclude?]],MouseList[#Headers],0))=TRUE,"",IF(INDEX(DataInput[],AV$2*3-1,MATCH(TEXT($B33,0),DataInput[#Headers],0))="","",INDEX(DataInput[],AV$4*3-1,MATCH(TEXT($B33,0),DataInput[#Headers],0))*(INDEX(DataInput[],AV$4*3,MATCH(TEXT($B33,0),DataInput[#Headers],0)))^2*PI()/6))</f>
        <v/>
      </c>
      <c r="AW33" s="15" t="str">
        <f>IF(INDEX(MouseList[],MATCH(AW$2,MouseList[Mouse '#],0),MATCH(MouseList[[#Headers],[Exclude?]],MouseList[#Headers],0))=TRUE,"",IF(INDEX(DataInput[],AW$2*3-1,MATCH(TEXT($B33,0),DataInput[#Headers],0))="","",INDEX(DataInput[],AW$4*3-1,MATCH(TEXT($B33,0),DataInput[#Headers],0))*(INDEX(DataInput[],AW$4*3,MATCH(TEXT($B33,0),DataInput[#Headers],0)))^2*PI()/6))</f>
        <v/>
      </c>
      <c r="AX33" s="15" t="str">
        <f>IF(INDEX(MouseList[],MATCH(AX$2,MouseList[Mouse '#],0),MATCH(MouseList[[#Headers],[Exclude?]],MouseList[#Headers],0))=TRUE,"",IF(INDEX(DataInput[],AX$2*3-1,MATCH(TEXT($B33,0),DataInput[#Headers],0))="","",INDEX(DataInput[],AX$4*3-1,MATCH(TEXT($B33,0),DataInput[#Headers],0))*(INDEX(DataInput[],AX$4*3,MATCH(TEXT($B33,0),DataInput[#Headers],0)))^2*PI()/6))</f>
        <v/>
      </c>
      <c r="AY33" s="15" t="str">
        <f>IF(INDEX(MouseList[],MATCH(AY$2,MouseList[Mouse '#],0),MATCH(MouseList[[#Headers],[Exclude?]],MouseList[#Headers],0))=TRUE,"",IF(INDEX(DataInput[],AY$2*3-1,MATCH(TEXT($B33,0),DataInput[#Headers],0))="","",INDEX(DataInput[],AY$4*3-1,MATCH(TEXT($B33,0),DataInput[#Headers],0))*(INDEX(DataInput[],AY$4*3,MATCH(TEXT($B33,0),DataInput[#Headers],0)))^2*PI()/6))</f>
        <v/>
      </c>
      <c r="AZ33" s="15" t="str">
        <f>IF(INDEX(MouseList[],MATCH(AZ$2,MouseList[Mouse '#],0),MATCH(MouseList[[#Headers],[Exclude?]],MouseList[#Headers],0))=TRUE,"",IF(INDEX(DataInput[],AZ$2*3-1,MATCH(TEXT($B33,0),DataInput[#Headers],0))="","",INDEX(DataInput[],AZ$4*3-1,MATCH(TEXT($B33,0),DataInput[#Headers],0))*(INDEX(DataInput[],AZ$4*3,MATCH(TEXT($B33,0),DataInput[#Headers],0)))^2*PI()/6))</f>
        <v/>
      </c>
      <c r="BA33" s="15" t="str">
        <f>IF(INDEX(MouseList[],MATCH(BA$2,MouseList[Mouse '#],0),MATCH(MouseList[[#Headers],[Exclude?]],MouseList[#Headers],0))=TRUE,"",IF(INDEX(DataInput[],BA$2*3-1,MATCH(TEXT($B33,0),DataInput[#Headers],0))="","",INDEX(DataInput[],BA$4*3-1,MATCH(TEXT($B33,0),DataInput[#Headers],0))*(INDEX(DataInput[],BA$4*3,MATCH(TEXT($B33,0),DataInput[#Headers],0)))^2*PI()/6))</f>
        <v/>
      </c>
      <c r="BB33" s="15" t="str">
        <f>IF(INDEX(MouseList[],MATCH(BB$2,MouseList[Mouse '#],0),MATCH(MouseList[[#Headers],[Exclude?]],MouseList[#Headers],0))=TRUE,"",IF(INDEX(DataInput[],BB$2*3-1,MATCH(TEXT($B33,0),DataInput[#Headers],0))="","",INDEX(DataInput[],BB$4*3-1,MATCH(TEXT($B33,0),DataInput[#Headers],0))*(INDEX(DataInput[],BB$4*3,MATCH(TEXT($B33,0),DataInput[#Headers],0)))^2*PI()/6))</f>
        <v/>
      </c>
      <c r="BC33" s="15" t="str">
        <f>IF(INDEX(MouseList[],MATCH(BC$2,MouseList[Mouse '#],0),MATCH(MouseList[[#Headers],[Exclude?]],MouseList[#Headers],0))=TRUE,"",IF(INDEX(DataInput[],BC$2*3-1,MATCH(TEXT($B33,0),DataInput[#Headers],0))="","",INDEX(DataInput[],BC$4*3-1,MATCH(TEXT($B33,0),DataInput[#Headers],0))*(INDEX(DataInput[],BC$4*3,MATCH(TEXT($B33,0),DataInput[#Headers],0)))^2*PI()/6))</f>
        <v/>
      </c>
      <c r="BD33" s="15" t="str">
        <f>IF(INDEX(MouseList[],MATCH(BD$2,MouseList[Mouse '#],0),MATCH(MouseList[[#Headers],[Exclude?]],MouseList[#Headers],0))=TRUE,"",IF(INDEX(DataInput[],BD$2*3-1,MATCH(TEXT($B33,0),DataInput[#Headers],0))="","",INDEX(DataInput[],BD$4*3-1,MATCH(TEXT($B33,0),DataInput[#Headers],0))*(INDEX(DataInput[],BD$4*3,MATCH(TEXT($B33,0),DataInput[#Headers],0)))^2*PI()/6))</f>
        <v/>
      </c>
      <c r="BE33" s="15" t="str">
        <f>IF(INDEX(MouseList[],MATCH(BE$2,MouseList[Mouse '#],0),MATCH(MouseList[[#Headers],[Exclude?]],MouseList[#Headers],0))=TRUE,"",IF(INDEX(DataInput[],BE$2*3-1,MATCH(TEXT($B33,0),DataInput[#Headers],0))="","",INDEX(DataInput[],BE$4*3-1,MATCH(TEXT($B33,0),DataInput[#Headers],0))*(INDEX(DataInput[],BE$4*3,MATCH(TEXT($B33,0),DataInput[#Headers],0)))^2*PI()/6))</f>
        <v/>
      </c>
      <c r="BF33" s="15" t="str">
        <f>IF(INDEX(MouseList[],MATCH(BF$2,MouseList[Mouse '#],0),MATCH(MouseList[[#Headers],[Exclude?]],MouseList[#Headers],0))=TRUE,"",IF(INDEX(DataInput[],BF$2*3-1,MATCH(TEXT($B33,0),DataInput[#Headers],0))="","",INDEX(DataInput[],BF$4*3-1,MATCH(TEXT($B33,0),DataInput[#Headers],0))*(INDEX(DataInput[],BF$4*3,MATCH(TEXT($B33,0),DataInput[#Headers],0)))^2*PI()/6))</f>
        <v/>
      </c>
      <c r="BG33" s="15" t="str">
        <f>IF(INDEX(MouseList[],MATCH(BG$2,MouseList[Mouse '#],0),MATCH(MouseList[[#Headers],[Exclude?]],MouseList[#Headers],0))=TRUE,"",IF(INDEX(DataInput[],BG$2*3-1,MATCH(TEXT($B33,0),DataInput[#Headers],0))="","",INDEX(DataInput[],BG$4*3-1,MATCH(TEXT($B33,0),DataInput[#Headers],0))*(INDEX(DataInput[],BG$4*3,MATCH(TEXT($B33,0),DataInput[#Headers],0)))^2*PI()/6))</f>
        <v/>
      </c>
      <c r="BH33" s="15" t="str">
        <f>IF(INDEX(MouseList[],MATCH(BH$2,MouseList[Mouse '#],0),MATCH(MouseList[[#Headers],[Exclude?]],MouseList[#Headers],0))=TRUE,"",IF(INDEX(DataInput[],BH$2*3-1,MATCH(TEXT($B33,0),DataInput[#Headers],0))="","",INDEX(DataInput[],BH$4*3-1,MATCH(TEXT($B33,0),DataInput[#Headers],0))*(INDEX(DataInput[],BH$4*3,MATCH(TEXT($B33,0),DataInput[#Headers],0)))^2*PI()/6))</f>
        <v/>
      </c>
      <c r="BI33" s="15" t="str">
        <f>IF(INDEX(MouseList[],MATCH(BI$2,MouseList[Mouse '#],0),MATCH(MouseList[[#Headers],[Exclude?]],MouseList[#Headers],0))=TRUE,"",IF(INDEX(DataInput[],BI$2*3-1,MATCH(TEXT($B33,0),DataInput[#Headers],0))="","",INDEX(DataInput[],BI$4*3-1,MATCH(TEXT($B33,0),DataInput[#Headers],0))*(INDEX(DataInput[],BI$4*3,MATCH(TEXT($B33,0),DataInput[#Headers],0)))^2*PI()/6))</f>
        <v/>
      </c>
      <c r="BJ33" s="15" t="str">
        <f>IF(INDEX(MouseList[],MATCH(BJ$2,MouseList[Mouse '#],0),MATCH(MouseList[[#Headers],[Exclude?]],MouseList[#Headers],0))=TRUE,"",IF(INDEX(DataInput[],BJ$2*3-1,MATCH(TEXT($B33,0),DataInput[#Headers],0))="","",INDEX(DataInput[],BJ$4*3-1,MATCH(TEXT($B33,0),DataInput[#Headers],0))*(INDEX(DataInput[],BJ$4*3,MATCH(TEXT($B33,0),DataInput[#Headers],0)))^2*PI()/6))</f>
        <v/>
      </c>
      <c r="BK33" s="15" t="str">
        <f>IF(INDEX(MouseList[],MATCH(BK$2,MouseList[Mouse '#],0),MATCH(MouseList[[#Headers],[Exclude?]],MouseList[#Headers],0))=TRUE,"",IF(INDEX(DataInput[],BK$2*3-1,MATCH(TEXT($B33,0),DataInput[#Headers],0))="","",INDEX(DataInput[],BK$4*3-1,MATCH(TEXT($B33,0),DataInput[#Headers],0))*(INDEX(DataInput[],BK$4*3,MATCH(TEXT($B33,0),DataInput[#Headers],0)))^2*PI()/6))</f>
        <v/>
      </c>
      <c r="BL33" s="15" t="e">
        <f>IF(INDEX(MouseList[],MATCH(BL$2,MouseList[Mouse '#],0),MATCH(MouseList[[#Headers],[Exclude?]],MouseList[#Headers],0))=TRUE,"",IF(INDEX(DataInput[],BL$2*3-1,MATCH(TEXT($B33,0),DataInput[#Headers],0))="","",INDEX(DataInput[],BL$4*3-1,MATCH(TEXT($B33,0),DataInput[#Headers],0))*(INDEX(DataInput[],BL$4*3,MATCH(TEXT($B33,0),DataInput[#Headers],0)))^2*PI()/6))</f>
        <v>#N/A</v>
      </c>
      <c r="BM33" s="15" t="e">
        <f>IF(INDEX(MouseList[],MATCH(BM$2,MouseList[Mouse '#],0),MATCH(MouseList[[#Headers],[Exclude?]],MouseList[#Headers],0))=TRUE,"",IF(INDEX(DataInput[],BM$2*3-1,MATCH(TEXT($B33,0),DataInput[#Headers],0))="","",INDEX(DataInput[],BM$4*3-1,MATCH(TEXT($B33,0),DataInput[#Headers],0))*(INDEX(DataInput[],BM$4*3,MATCH(TEXT($B33,0),DataInput[#Headers],0)))^2*PI()/6))</f>
        <v>#N/A</v>
      </c>
      <c r="BN33" s="15" t="e">
        <f>IF(INDEX(MouseList[],MATCH(BN$2,MouseList[Mouse '#],0),MATCH(MouseList[[#Headers],[Exclude?]],MouseList[#Headers],0))=TRUE,"",IF(INDEX(DataInput[],BN$2*3-1,MATCH(TEXT($B33,0),DataInput[#Headers],0))="","",INDEX(DataInput[],BN$4*3-1,MATCH(TEXT($B33,0),DataInput[#Headers],0))*(INDEX(DataInput[],BN$4*3,MATCH(TEXT($B33,0),DataInput[#Headers],0)))^2*PI()/6))</f>
        <v>#N/A</v>
      </c>
      <c r="BO33" s="15" t="e">
        <f>IF(INDEX(MouseList[],MATCH(BO$2,MouseList[Mouse '#],0),MATCH(MouseList[[#Headers],[Exclude?]],MouseList[#Headers],0))=TRUE,"",IF(INDEX(DataInput[],BO$2*3-1,MATCH(TEXT($B33,0),DataInput[#Headers],0))="","",INDEX(DataInput[],BO$4*3-1,MATCH(TEXT($B33,0),DataInput[#Headers],0))*(INDEX(DataInput[],BO$4*3,MATCH(TEXT($B33,0),DataInput[#Headers],0)))^2*PI()/6))</f>
        <v>#N/A</v>
      </c>
      <c r="BP33" s="15" t="e">
        <f>IF(INDEX(MouseList[],MATCH(BP$2,MouseList[Mouse '#],0),MATCH(MouseList[[#Headers],[Exclude?]],MouseList[#Headers],0))=TRUE,"",IF(INDEX(DataInput[],BP$2*3-1,MATCH(TEXT($B33,0),DataInput[#Headers],0))="","",INDEX(DataInput[],BP$4*3-1,MATCH(TEXT($B33,0),DataInput[#Headers],0))*(INDEX(DataInput[],BP$4*3,MATCH(TEXT($B33,0),DataInput[#Headers],0)))^2*PI()/6))</f>
        <v>#N/A</v>
      </c>
      <c r="BQ33" s="15" t="e">
        <f>IF(INDEX(MouseList[],MATCH(BQ$2,MouseList[Mouse '#],0),MATCH(MouseList[[#Headers],[Exclude?]],MouseList[#Headers],0))=TRUE,"",IF(INDEX(DataInput[],BQ$2*3-1,MATCH(TEXT($B33,0),DataInput[#Headers],0))="","",INDEX(DataInput[],BQ$4*3-1,MATCH(TEXT($B33,0),DataInput[#Headers],0))*(INDEX(DataInput[],BQ$4*3,MATCH(TEXT($B33,0),DataInput[#Headers],0)))^2*PI()/6))</f>
        <v>#N/A</v>
      </c>
      <c r="BR33" s="15" t="e">
        <f>IF(INDEX(MouseList[],MATCH(BR$2,MouseList[Mouse '#],0),MATCH(MouseList[[#Headers],[Exclude?]],MouseList[#Headers],0))=TRUE,"",IF(INDEX(DataInput[],BR$2*3-1,MATCH(TEXT($B33,0),DataInput[#Headers],0))="","",INDEX(DataInput[],BR$4*3-1,MATCH(TEXT($B33,0),DataInput[#Headers],0))*(INDEX(DataInput[],BR$4*3,MATCH(TEXT($B33,0),DataInput[#Headers],0)))^2*PI()/6))</f>
        <v>#N/A</v>
      </c>
      <c r="BS33" s="15" t="e">
        <f>IF(INDEX(MouseList[],MATCH(BS$2,MouseList[Mouse '#],0),MATCH(MouseList[[#Headers],[Exclude?]],MouseList[#Headers],0))=TRUE,"",IF(INDEX(DataInput[],BS$2*3-1,MATCH(TEXT($B33,0),DataInput[#Headers],0))="","",INDEX(DataInput[],BS$4*3-1,MATCH(TEXT($B33,0),DataInput[#Headers],0))*(INDEX(DataInput[],BS$4*3,MATCH(TEXT($B33,0),DataInput[#Headers],0)))^2*PI()/6))</f>
        <v>#N/A</v>
      </c>
      <c r="BT33" s="15" t="e">
        <f>IF(INDEX(MouseList[],MATCH(BT$2,MouseList[Mouse '#],0),MATCH(MouseList[[#Headers],[Exclude?]],MouseList[#Headers],0))=TRUE,"",IF(INDEX(DataInput[],BT$2*3-1,MATCH(TEXT($B33,0),DataInput[#Headers],0))="","",INDEX(DataInput[],BT$4*3-1,MATCH(TEXT($B33,0),DataInput[#Headers],0))*(INDEX(DataInput[],BT$4*3,MATCH(TEXT($B33,0),DataInput[#Headers],0)))^2*PI()/6))</f>
        <v>#N/A</v>
      </c>
      <c r="BU33" s="15" t="e">
        <f>IF(INDEX(MouseList[],MATCH(BU$2,MouseList[Mouse '#],0),MATCH(MouseList[[#Headers],[Exclude?]],MouseList[#Headers],0))=TRUE,"",IF(INDEX(DataInput[],BU$2*3-1,MATCH(TEXT($B33,0),DataInput[#Headers],0))="","",INDEX(DataInput[],BU$4*3-1,MATCH(TEXT($B33,0),DataInput[#Headers],0))*(INDEX(DataInput[],BU$4*3,MATCH(TEXT($B33,0),DataInput[#Headers],0)))^2*PI()/6))</f>
        <v>#N/A</v>
      </c>
      <c r="BV33" s="15" t="e">
        <f>IF(INDEX(MouseList[],MATCH(BV$2,MouseList[Mouse '#],0),MATCH(MouseList[[#Headers],[Exclude?]],MouseList[#Headers],0))=TRUE,"",IF(INDEX(DataInput[],BV$2*3-1,MATCH(TEXT($B33,0),DataInput[#Headers],0))="","",INDEX(DataInput[],BV$4*3-1,MATCH(TEXT($B33,0),DataInput[#Headers],0))*(INDEX(DataInput[],BV$4*3,MATCH(TEXT($B33,0),DataInput[#Headers],0)))^2*PI()/6))</f>
        <v>#N/A</v>
      </c>
      <c r="BW33" s="15" t="e">
        <f>IF(INDEX(MouseList[],MATCH(BW$2,MouseList[Mouse '#],0),MATCH(MouseList[[#Headers],[Exclude?]],MouseList[#Headers],0))=TRUE,"",IF(INDEX(DataInput[],BW$2*3-1,MATCH(TEXT($B33,0),DataInput[#Headers],0))="","",INDEX(DataInput[],BW$4*3-1,MATCH(TEXT($B33,0),DataInput[#Headers],0))*(INDEX(DataInput[],BW$4*3,MATCH(TEXT($B33,0),DataInput[#Headers],0)))^2*PI()/6))</f>
        <v>#N/A</v>
      </c>
      <c r="BX33" s="15" t="e">
        <f>IF(INDEX(MouseList[],MATCH(BX$2,MouseList[Mouse '#],0),MATCH(MouseList[[#Headers],[Exclude?]],MouseList[#Headers],0))=TRUE,"",IF(INDEX(DataInput[],BX$2*3-1,MATCH(TEXT($B33,0),DataInput[#Headers],0))="","",INDEX(DataInput[],BX$4*3-1,MATCH(TEXT($B33,0),DataInput[#Headers],0))*(INDEX(DataInput[],BX$4*3,MATCH(TEXT($B33,0),DataInput[#Headers],0)))^2*PI()/6))</f>
        <v>#N/A</v>
      </c>
      <c r="BY33" s="15" t="e">
        <f>IF(INDEX(MouseList[],MATCH(BY$2,MouseList[Mouse '#],0),MATCH(MouseList[[#Headers],[Exclude?]],MouseList[#Headers],0))=TRUE,"",IF(INDEX(DataInput[],BY$2*3-1,MATCH(TEXT($B33,0),DataInput[#Headers],0))="","",INDEX(DataInput[],BY$4*3-1,MATCH(TEXT($B33,0),DataInput[#Headers],0))*(INDEX(DataInput[],BY$4*3,MATCH(TEXT($B33,0),DataInput[#Headers],0)))^2*PI()/6))</f>
        <v>#N/A</v>
      </c>
      <c r="BZ33" s="15" t="e">
        <f>IF(INDEX(MouseList[],MATCH(BZ$2,MouseList[Mouse '#],0),MATCH(MouseList[[#Headers],[Exclude?]],MouseList[#Headers],0))=TRUE,"",IF(INDEX(DataInput[],BZ$2*3-1,MATCH(TEXT($B33,0),DataInput[#Headers],0))="","",INDEX(DataInput[],BZ$4*3-1,MATCH(TEXT($B33,0),DataInput[#Headers],0))*(INDEX(DataInput[],BZ$4*3,MATCH(TEXT($B33,0),DataInput[#Headers],0)))^2*PI()/6))</f>
        <v>#N/A</v>
      </c>
      <c r="CA33" s="15" t="e">
        <f>IF(INDEX(MouseList[],MATCH(CA$2,MouseList[Mouse '#],0),MATCH(MouseList[[#Headers],[Exclude?]],MouseList[#Headers],0))=TRUE,"",IF(INDEX(DataInput[],CA$2*3-1,MATCH(TEXT($B33,0),DataInput[#Headers],0))="","",INDEX(DataInput[],CA$4*3-1,MATCH(TEXT($B33,0),DataInput[#Headers],0))*(INDEX(DataInput[],CA$4*3,MATCH(TEXT($B33,0),DataInput[#Headers],0)))^2*PI()/6))</f>
        <v>#N/A</v>
      </c>
      <c r="CB33" s="15" t="e">
        <f>IF(INDEX(MouseList[],MATCH(CB$2,MouseList[Mouse '#],0),MATCH(MouseList[[#Headers],[Exclude?]],MouseList[#Headers],0))=TRUE,"",IF(INDEX(DataInput[],CB$2*3-1,MATCH(TEXT($B33,0),DataInput[#Headers],0))="","",INDEX(DataInput[],CB$4*3-1,MATCH(TEXT($B33,0),DataInput[#Headers],0))*(INDEX(DataInput[],CB$4*3,MATCH(TEXT($B33,0),DataInput[#Headers],0)))^2*PI()/6))</f>
        <v>#N/A</v>
      </c>
      <c r="CC33" s="15" t="e">
        <f>IF(INDEX(MouseList[],MATCH(CC$2,MouseList[Mouse '#],0),MATCH(MouseList[[#Headers],[Exclude?]],MouseList[#Headers],0))=TRUE,"",IF(INDEX(DataInput[],CC$2*3-1,MATCH(TEXT($B33,0),DataInput[#Headers],0))="","",INDEX(DataInput[],CC$4*3-1,MATCH(TEXT($B33,0),DataInput[#Headers],0))*(INDEX(DataInput[],CC$4*3,MATCH(TEXT($B33,0),DataInput[#Headers],0)))^2*PI()/6))</f>
        <v>#N/A</v>
      </c>
      <c r="CD33" s="15" t="e">
        <f>IF(INDEX(MouseList[],MATCH(CD$2,MouseList[Mouse '#],0),MATCH(MouseList[[#Headers],[Exclude?]],MouseList[#Headers],0))=TRUE,"",IF(INDEX(DataInput[],CD$2*3-1,MATCH(TEXT($B33,0),DataInput[#Headers],0))="","",INDEX(DataInput[],CD$4*3-1,MATCH(TEXT($B33,0),DataInput[#Headers],0))*(INDEX(DataInput[],CD$4*3,MATCH(TEXT($B33,0),DataInput[#Headers],0)))^2*PI()/6))</f>
        <v>#N/A</v>
      </c>
      <c r="CE33" s="15" t="e">
        <f>IF(INDEX(MouseList[],MATCH(CE$2,MouseList[Mouse '#],0),MATCH(MouseList[[#Headers],[Exclude?]],MouseList[#Headers],0))=TRUE,"",IF(INDEX(DataInput[],CE$2*3-1,MATCH(TEXT($B33,0),DataInput[#Headers],0))="","",INDEX(DataInput[],CE$4*3-1,MATCH(TEXT($B33,0),DataInput[#Headers],0))*(INDEX(DataInput[],CE$4*3,MATCH(TEXT($B33,0),DataInput[#Headers],0)))^2*PI()/6))</f>
        <v>#N/A</v>
      </c>
      <c r="CF33" s="15" t="e">
        <f>IF(INDEX(MouseList[],MATCH(CF$2,MouseList[Mouse '#],0),MATCH(MouseList[[#Headers],[Exclude?]],MouseList[#Headers],0))=TRUE,"",IF(INDEX(DataInput[],CF$2*3-1,MATCH(TEXT($B33,0),DataInput[#Headers],0))="","",INDEX(DataInput[],CF$4*3-1,MATCH(TEXT($B33,0),DataInput[#Headers],0))*(INDEX(DataInput[],CF$4*3,MATCH(TEXT($B33,0),DataInput[#Headers],0)))^2*PI()/6))</f>
        <v>#N/A</v>
      </c>
      <c r="CG33" s="15" t="e">
        <f>IF(INDEX(MouseList[],MATCH(CG$2,MouseList[Mouse '#],0),MATCH(MouseList[[#Headers],[Exclude?]],MouseList[#Headers],0))=TRUE,"",IF(INDEX(DataInput[],CG$2*3-1,MATCH(TEXT($B33,0),DataInput[#Headers],0))="","",INDEX(DataInput[],CG$4*3-1,MATCH(TEXT($B33,0),DataInput[#Headers],0))*(INDEX(DataInput[],CG$4*3,MATCH(TEXT($B33,0),DataInput[#Headers],0)))^2*PI()/6))</f>
        <v>#N/A</v>
      </c>
      <c r="CH33" s="15" t="e">
        <f>IF(INDEX(MouseList[],MATCH(CH$2,MouseList[Mouse '#],0),MATCH(MouseList[[#Headers],[Exclude?]],MouseList[#Headers],0))=TRUE,"",IF(INDEX(DataInput[],CH$2*3-1,MATCH(TEXT($B33,0),DataInput[#Headers],0))="","",INDEX(DataInput[],CH$4*3-1,MATCH(TEXT($B33,0),DataInput[#Headers],0))*(INDEX(DataInput[],CH$4*3,MATCH(TEXT($B33,0),DataInput[#Headers],0)))^2*PI()/6))</f>
        <v>#N/A</v>
      </c>
      <c r="CI33" s="15" t="e">
        <f>IF(INDEX(MouseList[],MATCH(CI$2,MouseList[Mouse '#],0),MATCH(MouseList[[#Headers],[Exclude?]],MouseList[#Headers],0))=TRUE,"",IF(INDEX(DataInput[],CI$2*3-1,MATCH(TEXT($B33,0),DataInput[#Headers],0))="","",INDEX(DataInput[],CI$4*3-1,MATCH(TEXT($B33,0),DataInput[#Headers],0))*(INDEX(DataInput[],CI$4*3,MATCH(TEXT($B33,0),DataInput[#Headers],0)))^2*PI()/6))</f>
        <v>#N/A</v>
      </c>
      <c r="CJ33" s="15" t="e">
        <f>IF(INDEX(MouseList[],MATCH(CJ$2,MouseList[Mouse '#],0),MATCH(MouseList[[#Headers],[Exclude?]],MouseList[#Headers],0))=TRUE,"",IF(INDEX(DataInput[],CJ$2*3-1,MATCH(TEXT($B33,0),DataInput[#Headers],0))="","",INDEX(DataInput[],CJ$4*3-1,MATCH(TEXT($B33,0),DataInput[#Headers],0))*(INDEX(DataInput[],CJ$4*3,MATCH(TEXT($B33,0),DataInput[#Headers],0)))^2*PI()/6))</f>
        <v>#N/A</v>
      </c>
      <c r="CK33" s="15" t="e">
        <f>IF(INDEX(MouseList[],MATCH(CK$2,MouseList[Mouse '#],0),MATCH(MouseList[[#Headers],[Exclude?]],MouseList[#Headers],0))=TRUE,"",IF(INDEX(DataInput[],CK$2*3-1,MATCH(TEXT($B33,0),DataInput[#Headers],0))="","",INDEX(DataInput[],CK$4*3-1,MATCH(TEXT($B33,0),DataInput[#Headers],0))*(INDEX(DataInput[],CK$4*3,MATCH(TEXT($B33,0),DataInput[#Headers],0)))^2*PI()/6))</f>
        <v>#N/A</v>
      </c>
      <c r="CL33" s="15" t="e">
        <f>IF(INDEX(MouseList[],MATCH(CL$2,MouseList[Mouse '#],0),MATCH(MouseList[[#Headers],[Exclude?]],MouseList[#Headers],0))=TRUE,"",IF(INDEX(DataInput[],CL$2*3-1,MATCH(TEXT($B33,0),DataInput[#Headers],0))="","",INDEX(DataInput[],CL$4*3-1,MATCH(TEXT($B33,0),DataInput[#Headers],0))*(INDEX(DataInput[],CL$4*3,MATCH(TEXT($B33,0),DataInput[#Headers],0)))^2*PI()/6))</f>
        <v>#N/A</v>
      </c>
      <c r="CM33" s="15" t="e">
        <f>IF(INDEX(MouseList[],MATCH(CM$2,MouseList[Mouse '#],0),MATCH(MouseList[[#Headers],[Exclude?]],MouseList[#Headers],0))=TRUE,"",IF(INDEX(DataInput[],CM$2*3-1,MATCH(TEXT($B33,0),DataInput[#Headers],0))="","",INDEX(DataInput[],CM$4*3-1,MATCH(TEXT($B33,0),DataInput[#Headers],0))*(INDEX(DataInput[],CM$4*3,MATCH(TEXT($B33,0),DataInput[#Headers],0)))^2*PI()/6))</f>
        <v>#N/A</v>
      </c>
      <c r="CN33" s="15" t="e">
        <f>IF(INDEX(MouseList[],MATCH(CN$2,MouseList[Mouse '#],0),MATCH(MouseList[[#Headers],[Exclude?]],MouseList[#Headers],0))=TRUE,"",IF(INDEX(DataInput[],CN$2*3-1,MATCH(TEXT($B33,0),DataInput[#Headers],0))="","",INDEX(DataInput[],CN$4*3-1,MATCH(TEXT($B33,0),DataInput[#Headers],0))*(INDEX(DataInput[],CN$4*3,MATCH(TEXT($B33,0),DataInput[#Headers],0)))^2*PI()/6))</f>
        <v>#N/A</v>
      </c>
      <c r="CO33" s="15" t="e">
        <f>IF(INDEX(MouseList[],MATCH(CO$2,MouseList[Mouse '#],0),MATCH(MouseList[[#Headers],[Exclude?]],MouseList[#Headers],0))=TRUE,"",IF(INDEX(DataInput[],CO$2*3-1,MATCH(TEXT($B33,0),DataInput[#Headers],0))="","",INDEX(DataInput[],CO$4*3-1,MATCH(TEXT($B33,0),DataInput[#Headers],0))*(INDEX(DataInput[],CO$4*3,MATCH(TEXT($B33,0),DataInput[#Headers],0)))^2*PI()/6))</f>
        <v>#N/A</v>
      </c>
      <c r="CP33" s="15" t="e">
        <f>IF(INDEX(MouseList[],MATCH(CP$2,MouseList[Mouse '#],0),MATCH(MouseList[[#Headers],[Exclude?]],MouseList[#Headers],0))=TRUE,"",IF(INDEX(DataInput[],CP$2*3-1,MATCH(TEXT($B33,0),DataInput[#Headers],0))="","",INDEX(DataInput[],CP$4*3-1,MATCH(TEXT($B33,0),DataInput[#Headers],0))*(INDEX(DataInput[],CP$4*3,MATCH(TEXT($B33,0),DataInput[#Headers],0)))^2*PI()/6))</f>
        <v>#N/A</v>
      </c>
      <c r="CQ33" s="15" t="e">
        <f>IF(INDEX(MouseList[],MATCH(CQ$2,MouseList[Mouse '#],0),MATCH(MouseList[[#Headers],[Exclude?]],MouseList[#Headers],0))=TRUE,"",IF(INDEX(DataInput[],CQ$2*3-1,MATCH(TEXT($B33,0),DataInput[#Headers],0))="","",INDEX(DataInput[],CQ$4*3-1,MATCH(TEXT($B33,0),DataInput[#Headers],0))*(INDEX(DataInput[],CQ$4*3,MATCH(TEXT($B33,0),DataInput[#Headers],0)))^2*PI()/6))</f>
        <v>#N/A</v>
      </c>
      <c r="CR33" s="15" t="e">
        <f>IF(INDEX(MouseList[],MATCH(CR$2,MouseList[Mouse '#],0),MATCH(MouseList[[#Headers],[Exclude?]],MouseList[#Headers],0))=TRUE,"",IF(INDEX(DataInput[],CR$2*3-1,MATCH(TEXT($B33,0),DataInput[#Headers],0))="","",INDEX(DataInput[],CR$4*3-1,MATCH(TEXT($B33,0),DataInput[#Headers],0))*(INDEX(DataInput[],CR$4*3,MATCH(TEXT($B33,0),DataInput[#Headers],0)))^2*PI()/6))</f>
        <v>#N/A</v>
      </c>
      <c r="CS33" s="15" t="e">
        <f>IF(INDEX(MouseList[],MATCH(CS$2,MouseList[Mouse '#],0),MATCH(MouseList[[#Headers],[Exclude?]],MouseList[#Headers],0))=TRUE,"",IF(INDEX(DataInput[],CS$2*3-1,MATCH(TEXT($B33,0),DataInput[#Headers],0))="","",INDEX(DataInput[],CS$4*3-1,MATCH(TEXT($B33,0),DataInput[#Headers],0))*(INDEX(DataInput[],CS$4*3,MATCH(TEXT($B33,0),DataInput[#Headers],0)))^2*PI()/6))</f>
        <v>#N/A</v>
      </c>
      <c r="CT33" s="15" t="e">
        <f>IF(INDEX(MouseList[],MATCH(CT$2,MouseList[Mouse '#],0),MATCH(MouseList[[#Headers],[Exclude?]],MouseList[#Headers],0))=TRUE,"",IF(INDEX(DataInput[],CT$2*3-1,MATCH(TEXT($B33,0),DataInput[#Headers],0))="","",INDEX(DataInput[],CT$4*3-1,MATCH(TEXT($B33,0),DataInput[#Headers],0))*(INDEX(DataInput[],CT$4*3,MATCH(TEXT($B33,0),DataInput[#Headers],0)))^2*PI()/6))</f>
        <v>#N/A</v>
      </c>
      <c r="CU33" s="15" t="e">
        <f>IF(INDEX(MouseList[],MATCH(CU$2,MouseList[Mouse '#],0),MATCH(MouseList[[#Headers],[Exclude?]],MouseList[#Headers],0))=TRUE,"",IF(INDEX(DataInput[],CU$2*3-1,MATCH(TEXT($B33,0),DataInput[#Headers],0))="","",INDEX(DataInput[],CU$4*3-1,MATCH(TEXT($B33,0),DataInput[#Headers],0))*(INDEX(DataInput[],CU$4*3,MATCH(TEXT($B33,0),DataInput[#Headers],0)))^2*PI()/6))</f>
        <v>#N/A</v>
      </c>
      <c r="CV33" s="15" t="e">
        <f>IF(INDEX(MouseList[],MATCH(CV$2,MouseList[Mouse '#],0),MATCH(MouseList[[#Headers],[Exclude?]],MouseList[#Headers],0))=TRUE,"",IF(INDEX(DataInput[],CV$2*3-1,MATCH(TEXT($B33,0),DataInput[#Headers],0))="","",INDEX(DataInput[],CV$4*3-1,MATCH(TEXT($B33,0),DataInput[#Headers],0))*(INDEX(DataInput[],CV$4*3,MATCH(TEXT($B33,0),DataInput[#Headers],0)))^2*PI()/6))</f>
        <v>#N/A</v>
      </c>
      <c r="CW33" s="15" t="e">
        <f>IF(INDEX(MouseList[],MATCH(CW$2,MouseList[Mouse '#],0),MATCH(MouseList[[#Headers],[Exclude?]],MouseList[#Headers],0))=TRUE,"",IF(INDEX(DataInput[],CW$2*3-1,MATCH(TEXT($B33,0),DataInput[#Headers],0))="","",INDEX(DataInput[],CW$4*3-1,MATCH(TEXT($B33,0),DataInput[#Headers],0))*(INDEX(DataInput[],CW$4*3,MATCH(TEXT($B33,0),DataInput[#Headers],0)))^2*PI()/6))</f>
        <v>#N/A</v>
      </c>
      <c r="CX33" s="15" t="e">
        <f>IF(INDEX(MouseList[],MATCH(CX$2,MouseList[Mouse '#],0),MATCH(MouseList[[#Headers],[Exclude?]],MouseList[#Headers],0))=TRUE,"",IF(INDEX(DataInput[],CX$2*3-1,MATCH(TEXT($B33,0),DataInput[#Headers],0))="","",INDEX(DataInput[],CX$4*3-1,MATCH(TEXT($B33,0),DataInput[#Headers],0))*(INDEX(DataInput[],CX$4*3,MATCH(TEXT($B33,0),DataInput[#Headers],0)))^2*PI()/6))</f>
        <v>#N/A</v>
      </c>
      <c r="CY33" s="15" t="e">
        <f>IF(INDEX(MouseList[],MATCH(CY$2,MouseList[Mouse '#],0),MATCH(MouseList[[#Headers],[Exclude?]],MouseList[#Headers],0))=TRUE,"",IF(INDEX(DataInput[],CY$2*3-1,MATCH(TEXT($B33,0),DataInput[#Headers],0))="","",INDEX(DataInput[],CY$4*3-1,MATCH(TEXT($B33,0),DataInput[#Headers],0))*(INDEX(DataInput[],CY$4*3,MATCH(TEXT($B33,0),DataInput[#Headers],0)))^2*PI()/6))</f>
        <v>#N/A</v>
      </c>
      <c r="CZ33" s="15" t="e">
        <f>IF(INDEX(MouseList[],MATCH(CZ$2,MouseList[Mouse '#],0),MATCH(MouseList[[#Headers],[Exclude?]],MouseList[#Headers],0))=TRUE,"",IF(INDEX(DataInput[],CZ$2*3-1,MATCH(TEXT($B33,0),DataInput[#Headers],0))="","",INDEX(DataInput[],CZ$4*3-1,MATCH(TEXT($B33,0),DataInput[#Headers],0))*(INDEX(DataInput[],CZ$4*3,MATCH(TEXT($B33,0),DataInput[#Headers],0)))^2*PI()/6))</f>
        <v>#N/A</v>
      </c>
      <c r="DA33" s="15" t="e">
        <f>IF(INDEX(MouseList[],MATCH(DA$2,MouseList[Mouse '#],0),MATCH(MouseList[[#Headers],[Exclude?]],MouseList[#Headers],0))=TRUE,"",IF(INDEX(DataInput[],DA$2*3-1,MATCH(TEXT($B33,0),DataInput[#Headers],0))="","",INDEX(DataInput[],DA$4*3-1,MATCH(TEXT($B33,0),DataInput[#Headers],0))*(INDEX(DataInput[],DA$4*3,MATCH(TEXT($B33,0),DataInput[#Headers],0)))^2*PI()/6))</f>
        <v>#N/A</v>
      </c>
      <c r="DB33" s="15" t="e">
        <f>IF(INDEX(MouseList[],MATCH(DB$2,MouseList[Mouse '#],0),MATCH(MouseList[[#Headers],[Exclude?]],MouseList[#Headers],0))=TRUE,"",IF(INDEX(DataInput[],DB$2*3-1,MATCH(TEXT($B33,0),DataInput[#Headers],0))="","",INDEX(DataInput[],DB$4*3-1,MATCH(TEXT($B33,0),DataInput[#Headers],0))*(INDEX(DataInput[],DB$4*3,MATCH(TEXT($B33,0),DataInput[#Headers],0)))^2*PI()/6))</f>
        <v>#N/A</v>
      </c>
      <c r="DC33" s="15" t="e">
        <f>IF(INDEX(MouseList[],MATCH(DC$2,MouseList[Mouse '#],0),MATCH(MouseList[[#Headers],[Exclude?]],MouseList[#Headers],0))=TRUE,"",IF(INDEX(DataInput[],DC$2*3-1,MATCH(TEXT($B33,0),DataInput[#Headers],0))="","",INDEX(DataInput[],DC$4*3-1,MATCH(TEXT($B33,0),DataInput[#Headers],0))*(INDEX(DataInput[],DC$4*3,MATCH(TEXT($B33,0),DataInput[#Headers],0)))^2*PI()/6))</f>
        <v>#N/A</v>
      </c>
      <c r="DD33" s="15" t="e">
        <f>IF(INDEX(MouseList[],MATCH(DD$2,MouseList[Mouse '#],0),MATCH(MouseList[[#Headers],[Exclude?]],MouseList[#Headers],0))=TRUE,"",IF(INDEX(DataInput[],DD$2*3-1,MATCH(TEXT($B33,0),DataInput[#Headers],0))="","",INDEX(DataInput[],DD$4*3-1,MATCH(TEXT($B33,0),DataInput[#Headers],0))*(INDEX(DataInput[],DD$4*3,MATCH(TEXT($B33,0),DataInput[#Headers],0)))^2*PI()/6))</f>
        <v>#N/A</v>
      </c>
      <c r="DE33" s="15" t="e">
        <f>IF(INDEX(MouseList[],MATCH(DE$2,MouseList[Mouse '#],0),MATCH(MouseList[[#Headers],[Exclude?]],MouseList[#Headers],0))=TRUE,"",IF(INDEX(DataInput[],DE$2*3-1,MATCH(TEXT($B33,0),DataInput[#Headers],0))="","",INDEX(DataInput[],DE$4*3-1,MATCH(TEXT($B33,0),DataInput[#Headers],0))*(INDEX(DataInput[],DE$4*3,MATCH(TEXT($B33,0),DataInput[#Headers],0)))^2*PI()/6))</f>
        <v>#N/A</v>
      </c>
      <c r="DF33" s="15" t="e">
        <f>IF(INDEX(MouseList[],MATCH(DF$2,MouseList[Mouse '#],0),MATCH(MouseList[[#Headers],[Exclude?]],MouseList[#Headers],0))=TRUE,"",IF(INDEX(DataInput[],DF$2*3-1,MATCH(TEXT($B33,0),DataInput[#Headers],0))="","",INDEX(DataInput[],DF$4*3-1,MATCH(TEXT($B33,0),DataInput[#Headers],0))*(INDEX(DataInput[],DF$4*3,MATCH(TEXT($B33,0),DataInput[#Headers],0)))^2*PI()/6))</f>
        <v>#N/A</v>
      </c>
      <c r="DG33" s="15" t="e">
        <f>IF(INDEX(MouseList[],MATCH(DG$2,MouseList[Mouse '#],0),MATCH(MouseList[[#Headers],[Exclude?]],MouseList[#Headers],0))=TRUE,"",IF(INDEX(DataInput[],DG$2*3-1,MATCH(TEXT($B33,0),DataInput[#Headers],0))="","",INDEX(DataInput[],DG$4*3-1,MATCH(TEXT($B33,0),DataInput[#Headers],0))*(INDEX(DataInput[],DG$4*3,MATCH(TEXT($B33,0),DataInput[#Headers],0)))^2*PI()/6))</f>
        <v>#N/A</v>
      </c>
      <c r="DH33" s="15" t="e">
        <f>IF(INDEX(MouseList[],MATCH(DH$2,MouseList[Mouse '#],0),MATCH(MouseList[[#Headers],[Exclude?]],MouseList[#Headers],0))=TRUE,"",IF(INDEX(DataInput[],DH$2*3-1,MATCH(TEXT($B33,0),DataInput[#Headers],0))="","",INDEX(DataInput[],DH$4*3-1,MATCH(TEXT($B33,0),DataInput[#Headers],0))*(INDEX(DataInput[],DH$4*3,MATCH(TEXT($B33,0),DataInput[#Headers],0)))^2*PI()/6))</f>
        <v>#N/A</v>
      </c>
      <c r="DI33" s="15" t="e">
        <f>IF(INDEX(MouseList[],MATCH(DI$2,MouseList[Mouse '#],0),MATCH(MouseList[[#Headers],[Exclude?]],MouseList[#Headers],0))=TRUE,"",IF(INDEX(DataInput[],DI$2*3-1,MATCH(TEXT($B33,0),DataInput[#Headers],0))="","",INDEX(DataInput[],DI$4*3-1,MATCH(TEXT($B33,0),DataInput[#Headers],0))*(INDEX(DataInput[],DI$4*3,MATCH(TEXT($B33,0),DataInput[#Headers],0)))^2*PI()/6))</f>
        <v>#N/A</v>
      </c>
      <c r="DJ33" s="15" t="e">
        <f>IF(INDEX(MouseList[],MATCH(DJ$2,MouseList[Mouse '#],0),MATCH(MouseList[[#Headers],[Exclude?]],MouseList[#Headers],0))=TRUE,"",IF(INDEX(DataInput[],DJ$2*3-1,MATCH(TEXT($B33,0),DataInput[#Headers],0))="","",INDEX(DataInput[],DJ$4*3-1,MATCH(TEXT($B33,0),DataInput[#Headers],0))*(INDEX(DataInput[],DJ$4*3,MATCH(TEXT($B33,0),DataInput[#Headers],0)))^2*PI()/6))</f>
        <v>#N/A</v>
      </c>
      <c r="DK33" s="15" t="e">
        <f>IF(INDEX(MouseList[],MATCH(DK$2,MouseList[Mouse '#],0),MATCH(MouseList[[#Headers],[Exclude?]],MouseList[#Headers],0))=TRUE,"",IF(INDEX(DataInput[],DK$2*3-1,MATCH(TEXT($B33,0),DataInput[#Headers],0))="","",INDEX(DataInput[],DK$4*3-1,MATCH(TEXT($B33,0),DataInput[#Headers],0))*(INDEX(DataInput[],DK$4*3,MATCH(TEXT($B33,0),DataInput[#Headers],0)))^2*PI()/6))</f>
        <v>#N/A</v>
      </c>
      <c r="DL33" s="15" t="e">
        <f>IF(INDEX(MouseList[],MATCH(DL$2,MouseList[Mouse '#],0),MATCH(MouseList[[#Headers],[Exclude?]],MouseList[#Headers],0))=TRUE,"",IF(INDEX(DataInput[],DL$2*3-1,MATCH(TEXT($B33,0),DataInput[#Headers],0))="","",INDEX(DataInput[],DL$4*3-1,MATCH(TEXT($B33,0),DataInput[#Headers],0))*(INDEX(DataInput[],DL$4*3,MATCH(TEXT($B33,0),DataInput[#Headers],0)))^2*PI()/6))</f>
        <v>#N/A</v>
      </c>
      <c r="DM33" s="15" t="e">
        <f>IF(INDEX(MouseList[],MATCH(DM$2,MouseList[Mouse '#],0),MATCH(MouseList[[#Headers],[Exclude?]],MouseList[#Headers],0))=TRUE,"",IF(INDEX(DataInput[],DM$2*3-1,MATCH(TEXT($B33,0),DataInput[#Headers],0))="","",INDEX(DataInput[],DM$4*3-1,MATCH(TEXT($B33,0),DataInput[#Headers],0))*(INDEX(DataInput[],DM$4*3,MATCH(TEXT($B33,0),DataInput[#Headers],0)))^2*PI()/6))</f>
        <v>#N/A</v>
      </c>
      <c r="DN33" s="15" t="e">
        <f>IF(INDEX(MouseList[],MATCH(DN$2,MouseList[Mouse '#],0),MATCH(MouseList[[#Headers],[Exclude?]],MouseList[#Headers],0))=TRUE,"",IF(INDEX(DataInput[],DN$2*3-1,MATCH(TEXT($B33,0),DataInput[#Headers],0))="","",INDEX(DataInput[],DN$4*3-1,MATCH(TEXT($B33,0),DataInput[#Headers],0))*(INDEX(DataInput[],DN$4*3,MATCH(TEXT($B33,0),DataInput[#Headers],0)))^2*PI()/6))</f>
        <v>#N/A</v>
      </c>
      <c r="DO33" s="15" t="e">
        <f>IF(INDEX(MouseList[],MATCH(DO$2,MouseList[Mouse '#],0),MATCH(MouseList[[#Headers],[Exclude?]],MouseList[#Headers],0))=TRUE,"",IF(INDEX(DataInput[],DO$2*3-1,MATCH(TEXT($B33,0),DataInput[#Headers],0))="","",INDEX(DataInput[],DO$4*3-1,MATCH(TEXT($B33,0),DataInput[#Headers],0))*(INDEX(DataInput[],DO$4*3,MATCH(TEXT($B33,0),DataInput[#Headers],0)))^2*PI()/6))</f>
        <v>#N/A</v>
      </c>
      <c r="DP33" s="15" t="e">
        <f>IF(INDEX(MouseList[],MATCH(DP$2,MouseList[Mouse '#],0),MATCH(MouseList[[#Headers],[Exclude?]],MouseList[#Headers],0))=TRUE,"",IF(INDEX(DataInput[],DP$2*3-1,MATCH(TEXT($B33,0),DataInput[#Headers],0))="","",INDEX(DataInput[],DP$4*3-1,MATCH(TEXT($B33,0),DataInput[#Headers],0))*(INDEX(DataInput[],DP$4*3,MATCH(TEXT($B33,0),DataInput[#Headers],0)))^2*PI()/6))</f>
        <v>#N/A</v>
      </c>
      <c r="DQ33" s="15" t="e">
        <f>IF(INDEX(MouseList[],MATCH(DQ$2,MouseList[Mouse '#],0),MATCH(MouseList[[#Headers],[Exclude?]],MouseList[#Headers],0))=TRUE,"",IF(INDEX(DataInput[],DQ$2*3-1,MATCH(TEXT($B33,0),DataInput[#Headers],0))="","",INDEX(DataInput[],DQ$4*3-1,MATCH(TEXT($B33,0),DataInput[#Headers],0))*(INDEX(DataInput[],DQ$4*3,MATCH(TEXT($B33,0),DataInput[#Headers],0)))^2*PI()/6))</f>
        <v>#N/A</v>
      </c>
      <c r="DR33" s="15" t="e">
        <f>IF(INDEX(MouseList[],MATCH(DR$2,MouseList[Mouse '#],0),MATCH(MouseList[[#Headers],[Exclude?]],MouseList[#Headers],0))=TRUE,"",IF(INDEX(DataInput[],DR$2*3-1,MATCH(TEXT($B33,0),DataInput[#Headers],0))="","",INDEX(DataInput[],DR$4*3-1,MATCH(TEXT($B33,0),DataInput[#Headers],0))*(INDEX(DataInput[],DR$4*3,MATCH(TEXT($B33,0),DataInput[#Headers],0)))^2*PI()/6))</f>
        <v>#N/A</v>
      </c>
      <c r="DS33" s="15" t="e">
        <f>IF(INDEX(MouseList[],MATCH(DS$2,MouseList[Mouse '#],0),MATCH(MouseList[[#Headers],[Exclude?]],MouseList[#Headers],0))=TRUE,"",IF(INDEX(DataInput[],DS$2*3-1,MATCH(TEXT($B33,0),DataInput[#Headers],0))="","",INDEX(DataInput[],DS$4*3-1,MATCH(TEXT($B33,0),DataInput[#Headers],0))*(INDEX(DataInput[],DS$4*3,MATCH(TEXT($B33,0),DataInput[#Headers],0)))^2*PI()/6))</f>
        <v>#N/A</v>
      </c>
      <c r="DU33" s="14">
        <v>29</v>
      </c>
      <c r="DV33" s="14" t="str">
        <f>IFERROR(INDEX(MouseList[],MATCH(TV_after_Tx[[#This Row],[Sort '#]],MouseList[Sort '#],0),MATCH(TV_after_Tx[[#Headers],[Group]],MouseList[#Headers],0)),"")</f>
        <v/>
      </c>
      <c r="DW33" s="14" t="str">
        <f>IFERROR(INDEX(MouseList[],MATCH(TV_after_Tx[[#This Row],[Sort '#]],MouseList[Sort '#],0),MATCH(MouseList[[#Headers],[Mouse '#]],MouseList[#Headers],0)),"")</f>
        <v/>
      </c>
      <c r="DX33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33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33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33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33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33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33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33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33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33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33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33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33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33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33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33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33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33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33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33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33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33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33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33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33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33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33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33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33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33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33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33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33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33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33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33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33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33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33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33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33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33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33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33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33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33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34" spans="2:173">
      <c r="B34" s="14">
        <v>29</v>
      </c>
      <c r="C34" s="14">
        <f>INDEX('Data Input'!$J$1:$BF$3,2,MATCH(TEXT(TV[[#This Row],[Day '#]],0),DataInput[[#Headers],[Date of death]:[Necropsy]],0))</f>
        <v>94</v>
      </c>
      <c r="D34" s="15" t="str">
        <f>IF(INDEX(MouseList[],MATCH(D$2,MouseList[Mouse '#],0),MATCH(MouseList[[#Headers],[Exclude?]],MouseList[#Headers],0))=TRUE,"",IF(INDEX(DataInput[],D$2*3-1,MATCH(TEXT($B34,0),DataInput[#Headers],0))="","",INDEX(DataInput[],D$4*3-1,MATCH(TEXT($B34,0),DataInput[#Headers],0))*(INDEX(DataInput[],D$4*3,MATCH(TEXT($B34,0),DataInput[#Headers],0)))^2*PI()/6))</f>
        <v/>
      </c>
      <c r="E34" s="15" t="str">
        <f>IF(INDEX(MouseList[],MATCH(E$2,MouseList[Mouse '#],0),MATCH(MouseList[[#Headers],[Exclude?]],MouseList[#Headers],0))=TRUE,"",IF(INDEX(DataInput[],E$2*3-1,MATCH(TEXT($B34,0),DataInput[#Headers],0))="","",INDEX(DataInput[],E$4*3-1,MATCH(TEXT($B34,0),DataInput[#Headers],0))*(INDEX(DataInput[],E$4*3,MATCH(TEXT($B34,0),DataInput[#Headers],0)))^2*PI()/6))</f>
        <v/>
      </c>
      <c r="F34" s="15" t="str">
        <f>IF(INDEX(MouseList[],MATCH(F$2,MouseList[Mouse '#],0),MATCH(MouseList[[#Headers],[Exclude?]],MouseList[#Headers],0))=TRUE,"",IF(INDEX(DataInput[],F$2*3-1,MATCH(TEXT($B34,0),DataInput[#Headers],0))="","",INDEX(DataInput[],F$4*3-1,MATCH(TEXT($B34,0),DataInput[#Headers],0))*(INDEX(DataInput[],F$4*3,MATCH(TEXT($B34,0),DataInput[#Headers],0)))^2*PI()/6))</f>
        <v/>
      </c>
      <c r="G34" s="15" t="str">
        <f>IF(INDEX(MouseList[],MATCH(G$2,MouseList[Mouse '#],0),MATCH(MouseList[[#Headers],[Exclude?]],MouseList[#Headers],0))=TRUE,"",IF(INDEX(DataInput[],G$2*3-1,MATCH(TEXT($B34,0),DataInput[#Headers],0))="","",INDEX(DataInput[],G$4*3-1,MATCH(TEXT($B34,0),DataInput[#Headers],0))*(INDEX(DataInput[],G$4*3,MATCH(TEXT($B34,0),DataInput[#Headers],0)))^2*PI()/6))</f>
        <v/>
      </c>
      <c r="H34" s="15" t="str">
        <f>IF(INDEX(MouseList[],MATCH(H$2,MouseList[Mouse '#],0),MATCH(MouseList[[#Headers],[Exclude?]],MouseList[#Headers],0))=TRUE,"",IF(INDEX(DataInput[],H$2*3-1,MATCH(TEXT($B34,0),DataInput[#Headers],0))="","",INDEX(DataInput[],H$4*3-1,MATCH(TEXT($B34,0),DataInput[#Headers],0))*(INDEX(DataInput[],H$4*3,MATCH(TEXT($B34,0),DataInput[#Headers],0)))^2*PI()/6))</f>
        <v/>
      </c>
      <c r="I34" s="15" t="str">
        <f>IF(INDEX(MouseList[],MATCH(I$2,MouseList[Mouse '#],0),MATCH(MouseList[[#Headers],[Exclude?]],MouseList[#Headers],0))=TRUE,"",IF(INDEX(DataInput[],I$2*3-1,MATCH(TEXT($B34,0),DataInput[#Headers],0))="","",INDEX(DataInput[],I$4*3-1,MATCH(TEXT($B34,0),DataInput[#Headers],0))*(INDEX(DataInput[],I$4*3,MATCH(TEXT($B34,0),DataInput[#Headers],0)))^2*PI()/6))</f>
        <v/>
      </c>
      <c r="J34" s="15" t="str">
        <f>IF(INDEX(MouseList[],MATCH(J$2,MouseList[Mouse '#],0),MATCH(MouseList[[#Headers],[Exclude?]],MouseList[#Headers],0))=TRUE,"",IF(INDEX(DataInput[],J$2*3-1,MATCH(TEXT($B34,0),DataInput[#Headers],0))="","",INDEX(DataInput[],J$4*3-1,MATCH(TEXT($B34,0),DataInput[#Headers],0))*(INDEX(DataInput[],J$4*3,MATCH(TEXT($B34,0),DataInput[#Headers],0)))^2*PI()/6))</f>
        <v/>
      </c>
      <c r="K34" s="15" t="str">
        <f>IF(INDEX(MouseList[],MATCH(K$2,MouseList[Mouse '#],0),MATCH(MouseList[[#Headers],[Exclude?]],MouseList[#Headers],0))=TRUE,"",IF(INDEX(DataInput[],K$2*3-1,MATCH(TEXT($B34,0),DataInput[#Headers],0))="","",INDEX(DataInput[],K$4*3-1,MATCH(TEXT($B34,0),DataInput[#Headers],0))*(INDEX(DataInput[],K$4*3,MATCH(TEXT($B34,0),DataInput[#Headers],0)))^2*PI()/6))</f>
        <v/>
      </c>
      <c r="L34" s="15" t="str">
        <f>IF(INDEX(MouseList[],MATCH(L$2,MouseList[Mouse '#],0),MATCH(MouseList[[#Headers],[Exclude?]],MouseList[#Headers],0))=TRUE,"",IF(INDEX(DataInput[],L$2*3-1,MATCH(TEXT($B34,0),DataInput[#Headers],0))="","",INDEX(DataInput[],L$4*3-1,MATCH(TEXT($B34,0),DataInput[#Headers],0))*(INDEX(DataInput[],L$4*3,MATCH(TEXT($B34,0),DataInput[#Headers],0)))^2*PI()/6))</f>
        <v/>
      </c>
      <c r="M34" s="15" t="str">
        <f>IF(INDEX(MouseList[],MATCH(M$2,MouseList[Mouse '#],0),MATCH(MouseList[[#Headers],[Exclude?]],MouseList[#Headers],0))=TRUE,"",IF(INDEX(DataInput[],M$2*3-1,MATCH(TEXT($B34,0),DataInput[#Headers],0))="","",INDEX(DataInput[],M$4*3-1,MATCH(TEXT($B34,0),DataInput[#Headers],0))*(INDEX(DataInput[],M$4*3,MATCH(TEXT($B34,0),DataInput[#Headers],0)))^2*PI()/6))</f>
        <v/>
      </c>
      <c r="N34" s="15" t="str">
        <f>IF(INDEX(MouseList[],MATCH(N$2,MouseList[Mouse '#],0),MATCH(MouseList[[#Headers],[Exclude?]],MouseList[#Headers],0))=TRUE,"",IF(INDEX(DataInput[],N$2*3-1,MATCH(TEXT($B34,0),DataInput[#Headers],0))="","",INDEX(DataInput[],N$4*3-1,MATCH(TEXT($B34,0),DataInput[#Headers],0))*(INDEX(DataInput[],N$4*3,MATCH(TEXT($B34,0),DataInput[#Headers],0)))^2*PI()/6))</f>
        <v/>
      </c>
      <c r="O34" s="15" t="str">
        <f>IF(INDEX(MouseList[],MATCH(O$2,MouseList[Mouse '#],0),MATCH(MouseList[[#Headers],[Exclude?]],MouseList[#Headers],0))=TRUE,"",IF(INDEX(DataInput[],O$2*3-1,MATCH(TEXT($B34,0),DataInput[#Headers],0))="","",INDEX(DataInput[],O$4*3-1,MATCH(TEXT($B34,0),DataInput[#Headers],0))*(INDEX(DataInput[],O$4*3,MATCH(TEXT($B34,0),DataInput[#Headers],0)))^2*PI()/6))</f>
        <v/>
      </c>
      <c r="P34" s="15" t="str">
        <f>IF(INDEX(MouseList[],MATCH(P$2,MouseList[Mouse '#],0),MATCH(MouseList[[#Headers],[Exclude?]],MouseList[#Headers],0))=TRUE,"",IF(INDEX(DataInput[],P$2*3-1,MATCH(TEXT($B34,0),DataInput[#Headers],0))="","",INDEX(DataInput[],P$4*3-1,MATCH(TEXT($B34,0),DataInput[#Headers],0))*(INDEX(DataInput[],P$4*3,MATCH(TEXT($B34,0),DataInput[#Headers],0)))^2*PI()/6))</f>
        <v/>
      </c>
      <c r="Q34" s="15" t="str">
        <f>IF(INDEX(MouseList[],MATCH(Q$2,MouseList[Mouse '#],0),MATCH(MouseList[[#Headers],[Exclude?]],MouseList[#Headers],0))=TRUE,"",IF(INDEX(DataInput[],Q$2*3-1,MATCH(TEXT($B34,0),DataInput[#Headers],0))="","",INDEX(DataInput[],Q$4*3-1,MATCH(TEXT($B34,0),DataInput[#Headers],0))*(INDEX(DataInput[],Q$4*3,MATCH(TEXT($B34,0),DataInput[#Headers],0)))^2*PI()/6))</f>
        <v/>
      </c>
      <c r="R34" s="15" t="str">
        <f>IF(INDEX(MouseList[],MATCH(R$2,MouseList[Mouse '#],0),MATCH(MouseList[[#Headers],[Exclude?]],MouseList[#Headers],0))=TRUE,"",IF(INDEX(DataInput[],R$2*3-1,MATCH(TEXT($B34,0),DataInput[#Headers],0))="","",INDEX(DataInput[],R$4*3-1,MATCH(TEXT($B34,0),DataInput[#Headers],0))*(INDEX(DataInput[],R$4*3,MATCH(TEXT($B34,0),DataInput[#Headers],0)))^2*PI()/6))</f>
        <v/>
      </c>
      <c r="S34" s="15" t="str">
        <f>IF(INDEX(MouseList[],MATCH(S$2,MouseList[Mouse '#],0),MATCH(MouseList[[#Headers],[Exclude?]],MouseList[#Headers],0))=TRUE,"",IF(INDEX(DataInput[],S$2*3-1,MATCH(TEXT($B34,0),DataInput[#Headers],0))="","",INDEX(DataInput[],S$4*3-1,MATCH(TEXT($B34,0),DataInput[#Headers],0))*(INDEX(DataInput[],S$4*3,MATCH(TEXT($B34,0),DataInput[#Headers],0)))^2*PI()/6))</f>
        <v/>
      </c>
      <c r="T34" s="15" t="str">
        <f>IF(INDEX(MouseList[],MATCH(T$2,MouseList[Mouse '#],0),MATCH(MouseList[[#Headers],[Exclude?]],MouseList[#Headers],0))=TRUE,"",IF(INDEX(DataInput[],T$2*3-1,MATCH(TEXT($B34,0),DataInput[#Headers],0))="","",INDEX(DataInput[],T$4*3-1,MATCH(TEXT($B34,0),DataInput[#Headers],0))*(INDEX(DataInput[],T$4*3,MATCH(TEXT($B34,0),DataInput[#Headers],0)))^2*PI()/6))</f>
        <v/>
      </c>
      <c r="U34" s="15" t="str">
        <f>IF(INDEX(MouseList[],MATCH(U$2,MouseList[Mouse '#],0),MATCH(MouseList[[#Headers],[Exclude?]],MouseList[#Headers],0))=TRUE,"",IF(INDEX(DataInput[],U$2*3-1,MATCH(TEXT($B34,0),DataInput[#Headers],0))="","",INDEX(DataInput[],U$4*3-1,MATCH(TEXT($B34,0),DataInput[#Headers],0))*(INDEX(DataInput[],U$4*3,MATCH(TEXT($B34,0),DataInput[#Headers],0)))^2*PI()/6))</f>
        <v/>
      </c>
      <c r="V34" s="15" t="str">
        <f>IF(INDEX(MouseList[],MATCH(V$2,MouseList[Mouse '#],0),MATCH(MouseList[[#Headers],[Exclude?]],MouseList[#Headers],0))=TRUE,"",IF(INDEX(DataInput[],V$2*3-1,MATCH(TEXT($B34,0),DataInput[#Headers],0))="","",INDEX(DataInput[],V$4*3-1,MATCH(TEXT($B34,0),DataInput[#Headers],0))*(INDEX(DataInput[],V$4*3,MATCH(TEXT($B34,0),DataInput[#Headers],0)))^2*PI()/6))</f>
        <v/>
      </c>
      <c r="W34" s="15" t="str">
        <f>IF(INDEX(MouseList[],MATCH(W$2,MouseList[Mouse '#],0),MATCH(MouseList[[#Headers],[Exclude?]],MouseList[#Headers],0))=TRUE,"",IF(INDEX(DataInput[],W$2*3-1,MATCH(TEXT($B34,0),DataInput[#Headers],0))="","",INDEX(DataInput[],W$4*3-1,MATCH(TEXT($B34,0),DataInput[#Headers],0))*(INDEX(DataInput[],W$4*3,MATCH(TEXT($B34,0),DataInput[#Headers],0)))^2*PI()/6))</f>
        <v/>
      </c>
      <c r="X34" s="15" t="str">
        <f>IF(INDEX(MouseList[],MATCH(X$2,MouseList[Mouse '#],0),MATCH(MouseList[[#Headers],[Exclude?]],MouseList[#Headers],0))=TRUE,"",IF(INDEX(DataInput[],X$2*3-1,MATCH(TEXT($B34,0),DataInput[#Headers],0))="","",INDEX(DataInput[],X$4*3-1,MATCH(TEXT($B34,0),DataInput[#Headers],0))*(INDEX(DataInput[],X$4*3,MATCH(TEXT($B34,0),DataInput[#Headers],0)))^2*PI()/6))</f>
        <v/>
      </c>
      <c r="Y34" s="15" t="str">
        <f>IF(INDEX(MouseList[],MATCH(Y$2,MouseList[Mouse '#],0),MATCH(MouseList[[#Headers],[Exclude?]],MouseList[#Headers],0))=TRUE,"",IF(INDEX(DataInput[],Y$2*3-1,MATCH(TEXT($B34,0),DataInput[#Headers],0))="","",INDEX(DataInput[],Y$4*3-1,MATCH(TEXT($B34,0),DataInput[#Headers],0))*(INDEX(DataInput[],Y$4*3,MATCH(TEXT($B34,0),DataInput[#Headers],0)))^2*PI()/6))</f>
        <v/>
      </c>
      <c r="Z34" s="15" t="str">
        <f>IF(INDEX(MouseList[],MATCH(Z$2,MouseList[Mouse '#],0),MATCH(MouseList[[#Headers],[Exclude?]],MouseList[#Headers],0))=TRUE,"",IF(INDEX(DataInput[],Z$2*3-1,MATCH(TEXT($B34,0),DataInput[#Headers],0))="","",INDEX(DataInput[],Z$4*3-1,MATCH(TEXT($B34,0),DataInput[#Headers],0))*(INDEX(DataInput[],Z$4*3,MATCH(TEXT($B34,0),DataInput[#Headers],0)))^2*PI()/6))</f>
        <v/>
      </c>
      <c r="AA34" s="15" t="str">
        <f>IF(INDEX(MouseList[],MATCH(AA$2,MouseList[Mouse '#],0),MATCH(MouseList[[#Headers],[Exclude?]],MouseList[#Headers],0))=TRUE,"",IF(INDEX(DataInput[],AA$2*3-1,MATCH(TEXT($B34,0),DataInput[#Headers],0))="","",INDEX(DataInput[],AA$4*3-1,MATCH(TEXT($B34,0),DataInput[#Headers],0))*(INDEX(DataInput[],AA$4*3,MATCH(TEXT($B34,0),DataInput[#Headers],0)))^2*PI()/6))</f>
        <v/>
      </c>
      <c r="AB34" s="15" t="str">
        <f>IF(INDEX(MouseList[],MATCH(AB$2,MouseList[Mouse '#],0),MATCH(MouseList[[#Headers],[Exclude?]],MouseList[#Headers],0))=TRUE,"",IF(INDEX(DataInput[],AB$2*3-1,MATCH(TEXT($B34,0),DataInput[#Headers],0))="","",INDEX(DataInput[],AB$4*3-1,MATCH(TEXT($B34,0),DataInput[#Headers],0))*(INDEX(DataInput[],AB$4*3,MATCH(TEXT($B34,0),DataInput[#Headers],0)))^2*PI()/6))</f>
        <v/>
      </c>
      <c r="AC34" s="15" t="str">
        <f>IF(INDEX(MouseList[],MATCH(AC$2,MouseList[Mouse '#],0),MATCH(MouseList[[#Headers],[Exclude?]],MouseList[#Headers],0))=TRUE,"",IF(INDEX(DataInput[],AC$2*3-1,MATCH(TEXT($B34,0),DataInput[#Headers],0))="","",INDEX(DataInput[],AC$4*3-1,MATCH(TEXT($B34,0),DataInput[#Headers],0))*(INDEX(DataInput[],AC$4*3,MATCH(TEXT($B34,0),DataInput[#Headers],0)))^2*PI()/6))</f>
        <v/>
      </c>
      <c r="AD34" s="15" t="str">
        <f>IF(INDEX(MouseList[],MATCH(AD$2,MouseList[Mouse '#],0),MATCH(MouseList[[#Headers],[Exclude?]],MouseList[#Headers],0))=TRUE,"",IF(INDEX(DataInput[],AD$2*3-1,MATCH(TEXT($B34,0),DataInput[#Headers],0))="","",INDEX(DataInput[],AD$4*3-1,MATCH(TEXT($B34,0),DataInput[#Headers],0))*(INDEX(DataInput[],AD$4*3,MATCH(TEXT($B34,0),DataInput[#Headers],0)))^2*PI()/6))</f>
        <v/>
      </c>
      <c r="AE34" s="15" t="str">
        <f>IF(INDEX(MouseList[],MATCH(AE$2,MouseList[Mouse '#],0),MATCH(MouseList[[#Headers],[Exclude?]],MouseList[#Headers],0))=TRUE,"",IF(INDEX(DataInput[],AE$2*3-1,MATCH(TEXT($B34,0),DataInput[#Headers],0))="","",INDEX(DataInput[],AE$4*3-1,MATCH(TEXT($B34,0),DataInput[#Headers],0))*(INDEX(DataInput[],AE$4*3,MATCH(TEXT($B34,0),DataInput[#Headers],0)))^2*PI()/6))</f>
        <v/>
      </c>
      <c r="AF34" s="15" t="str">
        <f>IF(INDEX(MouseList[],MATCH(AF$2,MouseList[Mouse '#],0),MATCH(MouseList[[#Headers],[Exclude?]],MouseList[#Headers],0))=TRUE,"",IF(INDEX(DataInput[],AF$2*3-1,MATCH(TEXT($B34,0),DataInput[#Headers],0))="","",INDEX(DataInput[],AF$4*3-1,MATCH(TEXT($B34,0),DataInput[#Headers],0))*(INDEX(DataInput[],AF$4*3,MATCH(TEXT($B34,0),DataInput[#Headers],0)))^2*PI()/6))</f>
        <v/>
      </c>
      <c r="AG34" s="15" t="str">
        <f>IF(INDEX(MouseList[],MATCH(AG$2,MouseList[Mouse '#],0),MATCH(MouseList[[#Headers],[Exclude?]],MouseList[#Headers],0))=TRUE,"",IF(INDEX(DataInput[],AG$2*3-1,MATCH(TEXT($B34,0),DataInput[#Headers],0))="","",INDEX(DataInput[],AG$4*3-1,MATCH(TEXT($B34,0),DataInput[#Headers],0))*(INDEX(DataInput[],AG$4*3,MATCH(TEXT($B34,0),DataInput[#Headers],0)))^2*PI()/6))</f>
        <v/>
      </c>
      <c r="AH34" s="15" t="str">
        <f>IF(INDEX(MouseList[],MATCH(AH$2,MouseList[Mouse '#],0),MATCH(MouseList[[#Headers],[Exclude?]],MouseList[#Headers],0))=TRUE,"",IF(INDEX(DataInput[],AH$2*3-1,MATCH(TEXT($B34,0),DataInput[#Headers],0))="","",INDEX(DataInput[],AH$4*3-1,MATCH(TEXT($B34,0),DataInput[#Headers],0))*(INDEX(DataInput[],AH$4*3,MATCH(TEXT($B34,0),DataInput[#Headers],0)))^2*PI()/6))</f>
        <v/>
      </c>
      <c r="AI34" s="15" t="str">
        <f>IF(INDEX(MouseList[],MATCH(AI$2,MouseList[Mouse '#],0),MATCH(MouseList[[#Headers],[Exclude?]],MouseList[#Headers],0))=TRUE,"",IF(INDEX(DataInput[],AI$2*3-1,MATCH(TEXT($B34,0),DataInput[#Headers],0))="","",INDEX(DataInput[],AI$4*3-1,MATCH(TEXT($B34,0),DataInput[#Headers],0))*(INDEX(DataInput[],AI$4*3,MATCH(TEXT($B34,0),DataInput[#Headers],0)))^2*PI()/6))</f>
        <v/>
      </c>
      <c r="AJ34" s="15" t="str">
        <f>IF(INDEX(MouseList[],MATCH(AJ$2,MouseList[Mouse '#],0),MATCH(MouseList[[#Headers],[Exclude?]],MouseList[#Headers],0))=TRUE,"",IF(INDEX(DataInput[],AJ$2*3-1,MATCH(TEXT($B34,0),DataInput[#Headers],0))="","",INDEX(DataInput[],AJ$4*3-1,MATCH(TEXT($B34,0),DataInput[#Headers],0))*(INDEX(DataInput[],AJ$4*3,MATCH(TEXT($B34,0),DataInput[#Headers],0)))^2*PI()/6))</f>
        <v/>
      </c>
      <c r="AK34" s="15" t="str">
        <f>IF(INDEX(MouseList[],MATCH(AK$2,MouseList[Mouse '#],0),MATCH(MouseList[[#Headers],[Exclude?]],MouseList[#Headers],0))=TRUE,"",IF(INDEX(DataInput[],AK$2*3-1,MATCH(TEXT($B34,0),DataInput[#Headers],0))="","",INDEX(DataInput[],AK$4*3-1,MATCH(TEXT($B34,0),DataInput[#Headers],0))*(INDEX(DataInput[],AK$4*3,MATCH(TEXT($B34,0),DataInput[#Headers],0)))^2*PI()/6))</f>
        <v/>
      </c>
      <c r="AL34" s="15" t="str">
        <f>IF(INDEX(MouseList[],MATCH(AL$2,MouseList[Mouse '#],0),MATCH(MouseList[[#Headers],[Exclude?]],MouseList[#Headers],0))=TRUE,"",IF(INDEX(DataInput[],AL$2*3-1,MATCH(TEXT($B34,0),DataInput[#Headers],0))="","",INDEX(DataInput[],AL$4*3-1,MATCH(TEXT($B34,0),DataInput[#Headers],0))*(INDEX(DataInput[],AL$4*3,MATCH(TEXT($B34,0),DataInput[#Headers],0)))^2*PI()/6))</f>
        <v/>
      </c>
      <c r="AM34" s="15" t="str">
        <f>IF(INDEX(MouseList[],MATCH(AM$2,MouseList[Mouse '#],0),MATCH(MouseList[[#Headers],[Exclude?]],MouseList[#Headers],0))=TRUE,"",IF(INDEX(DataInput[],AM$2*3-1,MATCH(TEXT($B34,0),DataInput[#Headers],0))="","",INDEX(DataInput[],AM$4*3-1,MATCH(TEXT($B34,0),DataInput[#Headers],0))*(INDEX(DataInput[],AM$4*3,MATCH(TEXT($B34,0),DataInput[#Headers],0)))^2*PI()/6))</f>
        <v/>
      </c>
      <c r="AN34" s="15" t="str">
        <f>IF(INDEX(MouseList[],MATCH(AN$2,MouseList[Mouse '#],0),MATCH(MouseList[[#Headers],[Exclude?]],MouseList[#Headers],0))=TRUE,"",IF(INDEX(DataInput[],AN$2*3-1,MATCH(TEXT($B34,0),DataInput[#Headers],0))="","",INDEX(DataInput[],AN$4*3-1,MATCH(TEXT($B34,0),DataInput[#Headers],0))*(INDEX(DataInput[],AN$4*3,MATCH(TEXT($B34,0),DataInput[#Headers],0)))^2*PI()/6))</f>
        <v/>
      </c>
      <c r="AO34" s="15" t="str">
        <f>IF(INDEX(MouseList[],MATCH(AO$2,MouseList[Mouse '#],0),MATCH(MouseList[[#Headers],[Exclude?]],MouseList[#Headers],0))=TRUE,"",IF(INDEX(DataInput[],AO$2*3-1,MATCH(TEXT($B34,0),DataInput[#Headers],0))="","",INDEX(DataInput[],AO$4*3-1,MATCH(TEXT($B34,0),DataInput[#Headers],0))*(INDEX(DataInput[],AO$4*3,MATCH(TEXT($B34,0),DataInput[#Headers],0)))^2*PI()/6))</f>
        <v/>
      </c>
      <c r="AP34" s="15" t="str">
        <f>IF(INDEX(MouseList[],MATCH(AP$2,MouseList[Mouse '#],0),MATCH(MouseList[[#Headers],[Exclude?]],MouseList[#Headers],0))=TRUE,"",IF(INDEX(DataInput[],AP$2*3-1,MATCH(TEXT($B34,0),DataInput[#Headers],0))="","",INDEX(DataInput[],AP$4*3-1,MATCH(TEXT($B34,0),DataInput[#Headers],0))*(INDEX(DataInput[],AP$4*3,MATCH(TEXT($B34,0),DataInput[#Headers],0)))^2*PI()/6))</f>
        <v/>
      </c>
      <c r="AQ34" s="15" t="str">
        <f>IF(INDEX(MouseList[],MATCH(AQ$2,MouseList[Mouse '#],0),MATCH(MouseList[[#Headers],[Exclude?]],MouseList[#Headers],0))=TRUE,"",IF(INDEX(DataInput[],AQ$2*3-1,MATCH(TEXT($B34,0),DataInput[#Headers],0))="","",INDEX(DataInput[],AQ$4*3-1,MATCH(TEXT($B34,0),DataInput[#Headers],0))*(INDEX(DataInput[],AQ$4*3,MATCH(TEXT($B34,0),DataInput[#Headers],0)))^2*PI()/6))</f>
        <v/>
      </c>
      <c r="AR34" s="15" t="str">
        <f>IF(INDEX(MouseList[],MATCH(AR$2,MouseList[Mouse '#],0),MATCH(MouseList[[#Headers],[Exclude?]],MouseList[#Headers],0))=TRUE,"",IF(INDEX(DataInput[],AR$2*3-1,MATCH(TEXT($B34,0),DataInput[#Headers],0))="","",INDEX(DataInput[],AR$4*3-1,MATCH(TEXT($B34,0),DataInput[#Headers],0))*(INDEX(DataInput[],AR$4*3,MATCH(TEXT($B34,0),DataInput[#Headers],0)))^2*PI()/6))</f>
        <v/>
      </c>
      <c r="AS34" s="15" t="str">
        <f>IF(INDEX(MouseList[],MATCH(AS$2,MouseList[Mouse '#],0),MATCH(MouseList[[#Headers],[Exclude?]],MouseList[#Headers],0))=TRUE,"",IF(INDEX(DataInput[],AS$2*3-1,MATCH(TEXT($B34,0),DataInput[#Headers],0))="","",INDEX(DataInput[],AS$4*3-1,MATCH(TEXT($B34,0),DataInput[#Headers],0))*(INDEX(DataInput[],AS$4*3,MATCH(TEXT($B34,0),DataInput[#Headers],0)))^2*PI()/6))</f>
        <v/>
      </c>
      <c r="AT34" s="15" t="str">
        <f>IF(INDEX(MouseList[],MATCH(AT$2,MouseList[Mouse '#],0),MATCH(MouseList[[#Headers],[Exclude?]],MouseList[#Headers],0))=TRUE,"",IF(INDEX(DataInput[],AT$2*3-1,MATCH(TEXT($B34,0),DataInput[#Headers],0))="","",INDEX(DataInput[],AT$4*3-1,MATCH(TEXT($B34,0),DataInput[#Headers],0))*(INDEX(DataInput[],AT$4*3,MATCH(TEXT($B34,0),DataInput[#Headers],0)))^2*PI()/6))</f>
        <v/>
      </c>
      <c r="AU34" s="15" t="str">
        <f>IF(INDEX(MouseList[],MATCH(AU$2,MouseList[Mouse '#],0),MATCH(MouseList[[#Headers],[Exclude?]],MouseList[#Headers],0))=TRUE,"",IF(INDEX(DataInput[],AU$2*3-1,MATCH(TEXT($B34,0),DataInput[#Headers],0))="","",INDEX(DataInput[],AU$4*3-1,MATCH(TEXT($B34,0),DataInput[#Headers],0))*(INDEX(DataInput[],AU$4*3,MATCH(TEXT($B34,0),DataInput[#Headers],0)))^2*PI()/6))</f>
        <v/>
      </c>
      <c r="AV34" s="15" t="str">
        <f>IF(INDEX(MouseList[],MATCH(AV$2,MouseList[Mouse '#],0),MATCH(MouseList[[#Headers],[Exclude?]],MouseList[#Headers],0))=TRUE,"",IF(INDEX(DataInput[],AV$2*3-1,MATCH(TEXT($B34,0),DataInput[#Headers],0))="","",INDEX(DataInput[],AV$4*3-1,MATCH(TEXT($B34,0),DataInput[#Headers],0))*(INDEX(DataInput[],AV$4*3,MATCH(TEXT($B34,0),DataInput[#Headers],0)))^2*PI()/6))</f>
        <v/>
      </c>
      <c r="AW34" s="15" t="str">
        <f>IF(INDEX(MouseList[],MATCH(AW$2,MouseList[Mouse '#],0),MATCH(MouseList[[#Headers],[Exclude?]],MouseList[#Headers],0))=TRUE,"",IF(INDEX(DataInput[],AW$2*3-1,MATCH(TEXT($B34,0),DataInput[#Headers],0))="","",INDEX(DataInput[],AW$4*3-1,MATCH(TEXT($B34,0),DataInput[#Headers],0))*(INDEX(DataInput[],AW$4*3,MATCH(TEXT($B34,0),DataInput[#Headers],0)))^2*PI()/6))</f>
        <v/>
      </c>
      <c r="AX34" s="15" t="str">
        <f>IF(INDEX(MouseList[],MATCH(AX$2,MouseList[Mouse '#],0),MATCH(MouseList[[#Headers],[Exclude?]],MouseList[#Headers],0))=TRUE,"",IF(INDEX(DataInput[],AX$2*3-1,MATCH(TEXT($B34,0),DataInput[#Headers],0))="","",INDEX(DataInput[],AX$4*3-1,MATCH(TEXT($B34,0),DataInput[#Headers],0))*(INDEX(DataInput[],AX$4*3,MATCH(TEXT($B34,0),DataInput[#Headers],0)))^2*PI()/6))</f>
        <v/>
      </c>
      <c r="AY34" s="15" t="str">
        <f>IF(INDEX(MouseList[],MATCH(AY$2,MouseList[Mouse '#],0),MATCH(MouseList[[#Headers],[Exclude?]],MouseList[#Headers],0))=TRUE,"",IF(INDEX(DataInput[],AY$2*3-1,MATCH(TEXT($B34,0),DataInput[#Headers],0))="","",INDEX(DataInput[],AY$4*3-1,MATCH(TEXT($B34,0),DataInput[#Headers],0))*(INDEX(DataInput[],AY$4*3,MATCH(TEXT($B34,0),DataInput[#Headers],0)))^2*PI()/6))</f>
        <v/>
      </c>
      <c r="AZ34" s="15" t="str">
        <f>IF(INDEX(MouseList[],MATCH(AZ$2,MouseList[Mouse '#],0),MATCH(MouseList[[#Headers],[Exclude?]],MouseList[#Headers],0))=TRUE,"",IF(INDEX(DataInput[],AZ$2*3-1,MATCH(TEXT($B34,0),DataInput[#Headers],0))="","",INDEX(DataInput[],AZ$4*3-1,MATCH(TEXT($B34,0),DataInput[#Headers],0))*(INDEX(DataInput[],AZ$4*3,MATCH(TEXT($B34,0),DataInput[#Headers],0)))^2*PI()/6))</f>
        <v/>
      </c>
      <c r="BA34" s="15" t="str">
        <f>IF(INDEX(MouseList[],MATCH(BA$2,MouseList[Mouse '#],0),MATCH(MouseList[[#Headers],[Exclude?]],MouseList[#Headers],0))=TRUE,"",IF(INDEX(DataInput[],BA$2*3-1,MATCH(TEXT($B34,0),DataInput[#Headers],0))="","",INDEX(DataInput[],BA$4*3-1,MATCH(TEXT($B34,0),DataInput[#Headers],0))*(INDEX(DataInput[],BA$4*3,MATCH(TEXT($B34,0),DataInput[#Headers],0)))^2*PI()/6))</f>
        <v/>
      </c>
      <c r="BB34" s="15" t="str">
        <f>IF(INDEX(MouseList[],MATCH(BB$2,MouseList[Mouse '#],0),MATCH(MouseList[[#Headers],[Exclude?]],MouseList[#Headers],0))=TRUE,"",IF(INDEX(DataInput[],BB$2*3-1,MATCH(TEXT($B34,0),DataInput[#Headers],0))="","",INDEX(DataInput[],BB$4*3-1,MATCH(TEXT($B34,0),DataInput[#Headers],0))*(INDEX(DataInput[],BB$4*3,MATCH(TEXT($B34,0),DataInput[#Headers],0)))^2*PI()/6))</f>
        <v/>
      </c>
      <c r="BC34" s="15" t="str">
        <f>IF(INDEX(MouseList[],MATCH(BC$2,MouseList[Mouse '#],0),MATCH(MouseList[[#Headers],[Exclude?]],MouseList[#Headers],0))=TRUE,"",IF(INDEX(DataInput[],BC$2*3-1,MATCH(TEXT($B34,0),DataInput[#Headers],0))="","",INDEX(DataInput[],BC$4*3-1,MATCH(TEXT($B34,0),DataInput[#Headers],0))*(INDEX(DataInput[],BC$4*3,MATCH(TEXT($B34,0),DataInput[#Headers],0)))^2*PI()/6))</f>
        <v/>
      </c>
      <c r="BD34" s="15" t="str">
        <f>IF(INDEX(MouseList[],MATCH(BD$2,MouseList[Mouse '#],0),MATCH(MouseList[[#Headers],[Exclude?]],MouseList[#Headers],0))=TRUE,"",IF(INDEX(DataInput[],BD$2*3-1,MATCH(TEXT($B34,0),DataInput[#Headers],0))="","",INDEX(DataInput[],BD$4*3-1,MATCH(TEXT($B34,0),DataInput[#Headers],0))*(INDEX(DataInput[],BD$4*3,MATCH(TEXT($B34,0),DataInput[#Headers],0)))^2*PI()/6))</f>
        <v/>
      </c>
      <c r="BE34" s="15" t="str">
        <f>IF(INDEX(MouseList[],MATCH(BE$2,MouseList[Mouse '#],0),MATCH(MouseList[[#Headers],[Exclude?]],MouseList[#Headers],0))=TRUE,"",IF(INDEX(DataInput[],BE$2*3-1,MATCH(TEXT($B34,0),DataInput[#Headers],0))="","",INDEX(DataInput[],BE$4*3-1,MATCH(TEXT($B34,0),DataInput[#Headers],0))*(INDEX(DataInput[],BE$4*3,MATCH(TEXT($B34,0),DataInput[#Headers],0)))^2*PI()/6))</f>
        <v/>
      </c>
      <c r="BF34" s="15" t="str">
        <f>IF(INDEX(MouseList[],MATCH(BF$2,MouseList[Mouse '#],0),MATCH(MouseList[[#Headers],[Exclude?]],MouseList[#Headers],0))=TRUE,"",IF(INDEX(DataInput[],BF$2*3-1,MATCH(TEXT($B34,0),DataInput[#Headers],0))="","",INDEX(DataInput[],BF$4*3-1,MATCH(TEXT($B34,0),DataInput[#Headers],0))*(INDEX(DataInput[],BF$4*3,MATCH(TEXT($B34,0),DataInput[#Headers],0)))^2*PI()/6))</f>
        <v/>
      </c>
      <c r="BG34" s="15" t="str">
        <f>IF(INDEX(MouseList[],MATCH(BG$2,MouseList[Mouse '#],0),MATCH(MouseList[[#Headers],[Exclude?]],MouseList[#Headers],0))=TRUE,"",IF(INDEX(DataInput[],BG$2*3-1,MATCH(TEXT($B34,0),DataInput[#Headers],0))="","",INDEX(DataInput[],BG$4*3-1,MATCH(TEXT($B34,0),DataInput[#Headers],0))*(INDEX(DataInput[],BG$4*3,MATCH(TEXT($B34,0),DataInput[#Headers],0)))^2*PI()/6))</f>
        <v/>
      </c>
      <c r="BH34" s="15" t="str">
        <f>IF(INDEX(MouseList[],MATCH(BH$2,MouseList[Mouse '#],0),MATCH(MouseList[[#Headers],[Exclude?]],MouseList[#Headers],0))=TRUE,"",IF(INDEX(DataInput[],BH$2*3-1,MATCH(TEXT($B34,0),DataInput[#Headers],0))="","",INDEX(DataInput[],BH$4*3-1,MATCH(TEXT($B34,0),DataInput[#Headers],0))*(INDEX(DataInput[],BH$4*3,MATCH(TEXT($B34,0),DataInput[#Headers],0)))^2*PI()/6))</f>
        <v/>
      </c>
      <c r="BI34" s="15" t="str">
        <f>IF(INDEX(MouseList[],MATCH(BI$2,MouseList[Mouse '#],0),MATCH(MouseList[[#Headers],[Exclude?]],MouseList[#Headers],0))=TRUE,"",IF(INDEX(DataInput[],BI$2*3-1,MATCH(TEXT($B34,0),DataInput[#Headers],0))="","",INDEX(DataInput[],BI$4*3-1,MATCH(TEXT($B34,0),DataInput[#Headers],0))*(INDEX(DataInput[],BI$4*3,MATCH(TEXT($B34,0),DataInput[#Headers],0)))^2*PI()/6))</f>
        <v/>
      </c>
      <c r="BJ34" s="15" t="str">
        <f>IF(INDEX(MouseList[],MATCH(BJ$2,MouseList[Mouse '#],0),MATCH(MouseList[[#Headers],[Exclude?]],MouseList[#Headers],0))=TRUE,"",IF(INDEX(DataInput[],BJ$2*3-1,MATCH(TEXT($B34,0),DataInput[#Headers],0))="","",INDEX(DataInput[],BJ$4*3-1,MATCH(TEXT($B34,0),DataInput[#Headers],0))*(INDEX(DataInput[],BJ$4*3,MATCH(TEXT($B34,0),DataInput[#Headers],0)))^2*PI()/6))</f>
        <v/>
      </c>
      <c r="BK34" s="15" t="str">
        <f>IF(INDEX(MouseList[],MATCH(BK$2,MouseList[Mouse '#],0),MATCH(MouseList[[#Headers],[Exclude?]],MouseList[#Headers],0))=TRUE,"",IF(INDEX(DataInput[],BK$2*3-1,MATCH(TEXT($B34,0),DataInput[#Headers],0))="","",INDEX(DataInput[],BK$4*3-1,MATCH(TEXT($B34,0),DataInput[#Headers],0))*(INDEX(DataInput[],BK$4*3,MATCH(TEXT($B34,0),DataInput[#Headers],0)))^2*PI()/6))</f>
        <v/>
      </c>
      <c r="BL34" s="15" t="e">
        <f>IF(INDEX(MouseList[],MATCH(BL$2,MouseList[Mouse '#],0),MATCH(MouseList[[#Headers],[Exclude?]],MouseList[#Headers],0))=TRUE,"",IF(INDEX(DataInput[],BL$2*3-1,MATCH(TEXT($B34,0),DataInput[#Headers],0))="","",INDEX(DataInput[],BL$4*3-1,MATCH(TEXT($B34,0),DataInput[#Headers],0))*(INDEX(DataInput[],BL$4*3,MATCH(TEXT($B34,0),DataInput[#Headers],0)))^2*PI()/6))</f>
        <v>#N/A</v>
      </c>
      <c r="BM34" s="15" t="e">
        <f>IF(INDEX(MouseList[],MATCH(BM$2,MouseList[Mouse '#],0),MATCH(MouseList[[#Headers],[Exclude?]],MouseList[#Headers],0))=TRUE,"",IF(INDEX(DataInput[],BM$2*3-1,MATCH(TEXT($B34,0),DataInput[#Headers],0))="","",INDEX(DataInput[],BM$4*3-1,MATCH(TEXT($B34,0),DataInput[#Headers],0))*(INDEX(DataInput[],BM$4*3,MATCH(TEXT($B34,0),DataInput[#Headers],0)))^2*PI()/6))</f>
        <v>#N/A</v>
      </c>
      <c r="BN34" s="15" t="e">
        <f>IF(INDEX(MouseList[],MATCH(BN$2,MouseList[Mouse '#],0),MATCH(MouseList[[#Headers],[Exclude?]],MouseList[#Headers],0))=TRUE,"",IF(INDEX(DataInput[],BN$2*3-1,MATCH(TEXT($B34,0),DataInput[#Headers],0))="","",INDEX(DataInput[],BN$4*3-1,MATCH(TEXT($B34,0),DataInput[#Headers],0))*(INDEX(DataInput[],BN$4*3,MATCH(TEXT($B34,0),DataInput[#Headers],0)))^2*PI()/6))</f>
        <v>#N/A</v>
      </c>
      <c r="BO34" s="15" t="e">
        <f>IF(INDEX(MouseList[],MATCH(BO$2,MouseList[Mouse '#],0),MATCH(MouseList[[#Headers],[Exclude?]],MouseList[#Headers],0))=TRUE,"",IF(INDEX(DataInput[],BO$2*3-1,MATCH(TEXT($B34,0),DataInput[#Headers],0))="","",INDEX(DataInput[],BO$4*3-1,MATCH(TEXT($B34,0),DataInput[#Headers],0))*(INDEX(DataInput[],BO$4*3,MATCH(TEXT($B34,0),DataInput[#Headers],0)))^2*PI()/6))</f>
        <v>#N/A</v>
      </c>
      <c r="BP34" s="15" t="e">
        <f>IF(INDEX(MouseList[],MATCH(BP$2,MouseList[Mouse '#],0),MATCH(MouseList[[#Headers],[Exclude?]],MouseList[#Headers],0))=TRUE,"",IF(INDEX(DataInput[],BP$2*3-1,MATCH(TEXT($B34,0),DataInput[#Headers],0))="","",INDEX(DataInput[],BP$4*3-1,MATCH(TEXT($B34,0),DataInput[#Headers],0))*(INDEX(DataInput[],BP$4*3,MATCH(TEXT($B34,0),DataInput[#Headers],0)))^2*PI()/6))</f>
        <v>#N/A</v>
      </c>
      <c r="BQ34" s="15" t="e">
        <f>IF(INDEX(MouseList[],MATCH(BQ$2,MouseList[Mouse '#],0),MATCH(MouseList[[#Headers],[Exclude?]],MouseList[#Headers],0))=TRUE,"",IF(INDEX(DataInput[],BQ$2*3-1,MATCH(TEXT($B34,0),DataInput[#Headers],0))="","",INDEX(DataInput[],BQ$4*3-1,MATCH(TEXT($B34,0),DataInput[#Headers],0))*(INDEX(DataInput[],BQ$4*3,MATCH(TEXT($B34,0),DataInput[#Headers],0)))^2*PI()/6))</f>
        <v>#N/A</v>
      </c>
      <c r="BR34" s="15" t="e">
        <f>IF(INDEX(MouseList[],MATCH(BR$2,MouseList[Mouse '#],0),MATCH(MouseList[[#Headers],[Exclude?]],MouseList[#Headers],0))=TRUE,"",IF(INDEX(DataInput[],BR$2*3-1,MATCH(TEXT($B34,0),DataInput[#Headers],0))="","",INDEX(DataInput[],BR$4*3-1,MATCH(TEXT($B34,0),DataInput[#Headers],0))*(INDEX(DataInput[],BR$4*3,MATCH(TEXT($B34,0),DataInput[#Headers],0)))^2*PI()/6))</f>
        <v>#N/A</v>
      </c>
      <c r="BS34" s="15" t="e">
        <f>IF(INDEX(MouseList[],MATCH(BS$2,MouseList[Mouse '#],0),MATCH(MouseList[[#Headers],[Exclude?]],MouseList[#Headers],0))=TRUE,"",IF(INDEX(DataInput[],BS$2*3-1,MATCH(TEXT($B34,0),DataInput[#Headers],0))="","",INDEX(DataInput[],BS$4*3-1,MATCH(TEXT($B34,0),DataInput[#Headers],0))*(INDEX(DataInput[],BS$4*3,MATCH(TEXT($B34,0),DataInput[#Headers],0)))^2*PI()/6))</f>
        <v>#N/A</v>
      </c>
      <c r="BT34" s="15" t="e">
        <f>IF(INDEX(MouseList[],MATCH(BT$2,MouseList[Mouse '#],0),MATCH(MouseList[[#Headers],[Exclude?]],MouseList[#Headers],0))=TRUE,"",IF(INDEX(DataInput[],BT$2*3-1,MATCH(TEXT($B34,0),DataInput[#Headers],0))="","",INDEX(DataInput[],BT$4*3-1,MATCH(TEXT($B34,0),DataInput[#Headers],0))*(INDEX(DataInput[],BT$4*3,MATCH(TEXT($B34,0),DataInput[#Headers],0)))^2*PI()/6))</f>
        <v>#N/A</v>
      </c>
      <c r="BU34" s="15" t="e">
        <f>IF(INDEX(MouseList[],MATCH(BU$2,MouseList[Mouse '#],0),MATCH(MouseList[[#Headers],[Exclude?]],MouseList[#Headers],0))=TRUE,"",IF(INDEX(DataInput[],BU$2*3-1,MATCH(TEXT($B34,0),DataInput[#Headers],0))="","",INDEX(DataInput[],BU$4*3-1,MATCH(TEXT($B34,0),DataInput[#Headers],0))*(INDEX(DataInput[],BU$4*3,MATCH(TEXT($B34,0),DataInput[#Headers],0)))^2*PI()/6))</f>
        <v>#N/A</v>
      </c>
      <c r="BV34" s="15" t="e">
        <f>IF(INDEX(MouseList[],MATCH(BV$2,MouseList[Mouse '#],0),MATCH(MouseList[[#Headers],[Exclude?]],MouseList[#Headers],0))=TRUE,"",IF(INDEX(DataInput[],BV$2*3-1,MATCH(TEXT($B34,0),DataInput[#Headers],0))="","",INDEX(DataInput[],BV$4*3-1,MATCH(TEXT($B34,0),DataInput[#Headers],0))*(INDEX(DataInput[],BV$4*3,MATCH(TEXT($B34,0),DataInput[#Headers],0)))^2*PI()/6))</f>
        <v>#N/A</v>
      </c>
      <c r="BW34" s="15" t="e">
        <f>IF(INDEX(MouseList[],MATCH(BW$2,MouseList[Mouse '#],0),MATCH(MouseList[[#Headers],[Exclude?]],MouseList[#Headers],0))=TRUE,"",IF(INDEX(DataInput[],BW$2*3-1,MATCH(TEXT($B34,0),DataInput[#Headers],0))="","",INDEX(DataInput[],BW$4*3-1,MATCH(TEXT($B34,0),DataInput[#Headers],0))*(INDEX(DataInput[],BW$4*3,MATCH(TEXT($B34,0),DataInput[#Headers],0)))^2*PI()/6))</f>
        <v>#N/A</v>
      </c>
      <c r="BX34" s="15" t="e">
        <f>IF(INDEX(MouseList[],MATCH(BX$2,MouseList[Mouse '#],0),MATCH(MouseList[[#Headers],[Exclude?]],MouseList[#Headers],0))=TRUE,"",IF(INDEX(DataInput[],BX$2*3-1,MATCH(TEXT($B34,0),DataInput[#Headers],0))="","",INDEX(DataInput[],BX$4*3-1,MATCH(TEXT($B34,0),DataInput[#Headers],0))*(INDEX(DataInput[],BX$4*3,MATCH(TEXT($B34,0),DataInput[#Headers],0)))^2*PI()/6))</f>
        <v>#N/A</v>
      </c>
      <c r="BY34" s="15" t="e">
        <f>IF(INDEX(MouseList[],MATCH(BY$2,MouseList[Mouse '#],0),MATCH(MouseList[[#Headers],[Exclude?]],MouseList[#Headers],0))=TRUE,"",IF(INDEX(DataInput[],BY$2*3-1,MATCH(TEXT($B34,0),DataInput[#Headers],0))="","",INDEX(DataInput[],BY$4*3-1,MATCH(TEXT($B34,0),DataInput[#Headers],0))*(INDEX(DataInput[],BY$4*3,MATCH(TEXT($B34,0),DataInput[#Headers],0)))^2*PI()/6))</f>
        <v>#N/A</v>
      </c>
      <c r="BZ34" s="15" t="e">
        <f>IF(INDEX(MouseList[],MATCH(BZ$2,MouseList[Mouse '#],0),MATCH(MouseList[[#Headers],[Exclude?]],MouseList[#Headers],0))=TRUE,"",IF(INDEX(DataInput[],BZ$2*3-1,MATCH(TEXT($B34,0),DataInput[#Headers],0))="","",INDEX(DataInput[],BZ$4*3-1,MATCH(TEXT($B34,0),DataInput[#Headers],0))*(INDEX(DataInput[],BZ$4*3,MATCH(TEXT($B34,0),DataInput[#Headers],0)))^2*PI()/6))</f>
        <v>#N/A</v>
      </c>
      <c r="CA34" s="15" t="e">
        <f>IF(INDEX(MouseList[],MATCH(CA$2,MouseList[Mouse '#],0),MATCH(MouseList[[#Headers],[Exclude?]],MouseList[#Headers],0))=TRUE,"",IF(INDEX(DataInput[],CA$2*3-1,MATCH(TEXT($B34,0),DataInput[#Headers],0))="","",INDEX(DataInput[],CA$4*3-1,MATCH(TEXT($B34,0),DataInput[#Headers],0))*(INDEX(DataInput[],CA$4*3,MATCH(TEXT($B34,0),DataInput[#Headers],0)))^2*PI()/6))</f>
        <v>#N/A</v>
      </c>
      <c r="CB34" s="15" t="e">
        <f>IF(INDEX(MouseList[],MATCH(CB$2,MouseList[Mouse '#],0),MATCH(MouseList[[#Headers],[Exclude?]],MouseList[#Headers],0))=TRUE,"",IF(INDEX(DataInput[],CB$2*3-1,MATCH(TEXT($B34,0),DataInput[#Headers],0))="","",INDEX(DataInput[],CB$4*3-1,MATCH(TEXT($B34,0),DataInput[#Headers],0))*(INDEX(DataInput[],CB$4*3,MATCH(TEXT($B34,0),DataInput[#Headers],0)))^2*PI()/6))</f>
        <v>#N/A</v>
      </c>
      <c r="CC34" s="15" t="e">
        <f>IF(INDEX(MouseList[],MATCH(CC$2,MouseList[Mouse '#],0),MATCH(MouseList[[#Headers],[Exclude?]],MouseList[#Headers],0))=TRUE,"",IF(INDEX(DataInput[],CC$2*3-1,MATCH(TEXT($B34,0),DataInput[#Headers],0))="","",INDEX(DataInput[],CC$4*3-1,MATCH(TEXT($B34,0),DataInput[#Headers],0))*(INDEX(DataInput[],CC$4*3,MATCH(TEXT($B34,0),DataInput[#Headers],0)))^2*PI()/6))</f>
        <v>#N/A</v>
      </c>
      <c r="CD34" s="15" t="e">
        <f>IF(INDEX(MouseList[],MATCH(CD$2,MouseList[Mouse '#],0),MATCH(MouseList[[#Headers],[Exclude?]],MouseList[#Headers],0))=TRUE,"",IF(INDEX(DataInput[],CD$2*3-1,MATCH(TEXT($B34,0),DataInput[#Headers],0))="","",INDEX(DataInput[],CD$4*3-1,MATCH(TEXT($B34,0),DataInput[#Headers],0))*(INDEX(DataInput[],CD$4*3,MATCH(TEXT($B34,0),DataInput[#Headers],0)))^2*PI()/6))</f>
        <v>#N/A</v>
      </c>
      <c r="CE34" s="15" t="e">
        <f>IF(INDEX(MouseList[],MATCH(CE$2,MouseList[Mouse '#],0),MATCH(MouseList[[#Headers],[Exclude?]],MouseList[#Headers],0))=TRUE,"",IF(INDEX(DataInput[],CE$2*3-1,MATCH(TEXT($B34,0),DataInput[#Headers],0))="","",INDEX(DataInput[],CE$4*3-1,MATCH(TEXT($B34,0),DataInput[#Headers],0))*(INDEX(DataInput[],CE$4*3,MATCH(TEXT($B34,0),DataInput[#Headers],0)))^2*PI()/6))</f>
        <v>#N/A</v>
      </c>
      <c r="CF34" s="15" t="e">
        <f>IF(INDEX(MouseList[],MATCH(CF$2,MouseList[Mouse '#],0),MATCH(MouseList[[#Headers],[Exclude?]],MouseList[#Headers],0))=TRUE,"",IF(INDEX(DataInput[],CF$2*3-1,MATCH(TEXT($B34,0),DataInput[#Headers],0))="","",INDEX(DataInput[],CF$4*3-1,MATCH(TEXT($B34,0),DataInput[#Headers],0))*(INDEX(DataInput[],CF$4*3,MATCH(TEXT($B34,0),DataInput[#Headers],0)))^2*PI()/6))</f>
        <v>#N/A</v>
      </c>
      <c r="CG34" s="15" t="e">
        <f>IF(INDEX(MouseList[],MATCH(CG$2,MouseList[Mouse '#],0),MATCH(MouseList[[#Headers],[Exclude?]],MouseList[#Headers],0))=TRUE,"",IF(INDEX(DataInput[],CG$2*3-1,MATCH(TEXT($B34,0),DataInput[#Headers],0))="","",INDEX(DataInput[],CG$4*3-1,MATCH(TEXT($B34,0),DataInput[#Headers],0))*(INDEX(DataInput[],CG$4*3,MATCH(TEXT($B34,0),DataInput[#Headers],0)))^2*PI()/6))</f>
        <v>#N/A</v>
      </c>
      <c r="CH34" s="15" t="e">
        <f>IF(INDEX(MouseList[],MATCH(CH$2,MouseList[Mouse '#],0),MATCH(MouseList[[#Headers],[Exclude?]],MouseList[#Headers],0))=TRUE,"",IF(INDEX(DataInput[],CH$2*3-1,MATCH(TEXT($B34,0),DataInput[#Headers],0))="","",INDEX(DataInput[],CH$4*3-1,MATCH(TEXT($B34,0),DataInput[#Headers],0))*(INDEX(DataInput[],CH$4*3,MATCH(TEXT($B34,0),DataInput[#Headers],0)))^2*PI()/6))</f>
        <v>#N/A</v>
      </c>
      <c r="CI34" s="15" t="e">
        <f>IF(INDEX(MouseList[],MATCH(CI$2,MouseList[Mouse '#],0),MATCH(MouseList[[#Headers],[Exclude?]],MouseList[#Headers],0))=TRUE,"",IF(INDEX(DataInput[],CI$2*3-1,MATCH(TEXT($B34,0),DataInput[#Headers],0))="","",INDEX(DataInput[],CI$4*3-1,MATCH(TEXT($B34,0),DataInput[#Headers],0))*(INDEX(DataInput[],CI$4*3,MATCH(TEXT($B34,0),DataInput[#Headers],0)))^2*PI()/6))</f>
        <v>#N/A</v>
      </c>
      <c r="CJ34" s="15" t="e">
        <f>IF(INDEX(MouseList[],MATCH(CJ$2,MouseList[Mouse '#],0),MATCH(MouseList[[#Headers],[Exclude?]],MouseList[#Headers],0))=TRUE,"",IF(INDEX(DataInput[],CJ$2*3-1,MATCH(TEXT($B34,0),DataInput[#Headers],0))="","",INDEX(DataInput[],CJ$4*3-1,MATCH(TEXT($B34,0),DataInput[#Headers],0))*(INDEX(DataInput[],CJ$4*3,MATCH(TEXT($B34,0),DataInput[#Headers],0)))^2*PI()/6))</f>
        <v>#N/A</v>
      </c>
      <c r="CK34" s="15" t="e">
        <f>IF(INDEX(MouseList[],MATCH(CK$2,MouseList[Mouse '#],0),MATCH(MouseList[[#Headers],[Exclude?]],MouseList[#Headers],0))=TRUE,"",IF(INDEX(DataInput[],CK$2*3-1,MATCH(TEXT($B34,0),DataInput[#Headers],0))="","",INDEX(DataInput[],CK$4*3-1,MATCH(TEXT($B34,0),DataInput[#Headers],0))*(INDEX(DataInput[],CK$4*3,MATCH(TEXT($B34,0),DataInput[#Headers],0)))^2*PI()/6))</f>
        <v>#N/A</v>
      </c>
      <c r="CL34" s="15" t="e">
        <f>IF(INDEX(MouseList[],MATCH(CL$2,MouseList[Mouse '#],0),MATCH(MouseList[[#Headers],[Exclude?]],MouseList[#Headers],0))=TRUE,"",IF(INDEX(DataInput[],CL$2*3-1,MATCH(TEXT($B34,0),DataInput[#Headers],0))="","",INDEX(DataInput[],CL$4*3-1,MATCH(TEXT($B34,0),DataInput[#Headers],0))*(INDEX(DataInput[],CL$4*3,MATCH(TEXT($B34,0),DataInput[#Headers],0)))^2*PI()/6))</f>
        <v>#N/A</v>
      </c>
      <c r="CM34" s="15" t="e">
        <f>IF(INDEX(MouseList[],MATCH(CM$2,MouseList[Mouse '#],0),MATCH(MouseList[[#Headers],[Exclude?]],MouseList[#Headers],0))=TRUE,"",IF(INDEX(DataInput[],CM$2*3-1,MATCH(TEXT($B34,0),DataInput[#Headers],0))="","",INDEX(DataInput[],CM$4*3-1,MATCH(TEXT($B34,0),DataInput[#Headers],0))*(INDEX(DataInput[],CM$4*3,MATCH(TEXT($B34,0),DataInput[#Headers],0)))^2*PI()/6))</f>
        <v>#N/A</v>
      </c>
      <c r="CN34" s="15" t="e">
        <f>IF(INDEX(MouseList[],MATCH(CN$2,MouseList[Mouse '#],0),MATCH(MouseList[[#Headers],[Exclude?]],MouseList[#Headers],0))=TRUE,"",IF(INDEX(DataInput[],CN$2*3-1,MATCH(TEXT($B34,0),DataInput[#Headers],0))="","",INDEX(DataInput[],CN$4*3-1,MATCH(TEXT($B34,0),DataInput[#Headers],0))*(INDEX(DataInput[],CN$4*3,MATCH(TEXT($B34,0),DataInput[#Headers],0)))^2*PI()/6))</f>
        <v>#N/A</v>
      </c>
      <c r="CO34" s="15" t="e">
        <f>IF(INDEX(MouseList[],MATCH(CO$2,MouseList[Mouse '#],0),MATCH(MouseList[[#Headers],[Exclude?]],MouseList[#Headers],0))=TRUE,"",IF(INDEX(DataInput[],CO$2*3-1,MATCH(TEXT($B34,0),DataInput[#Headers],0))="","",INDEX(DataInput[],CO$4*3-1,MATCH(TEXT($B34,0),DataInput[#Headers],0))*(INDEX(DataInput[],CO$4*3,MATCH(TEXT($B34,0),DataInput[#Headers],0)))^2*PI()/6))</f>
        <v>#N/A</v>
      </c>
      <c r="CP34" s="15" t="e">
        <f>IF(INDEX(MouseList[],MATCH(CP$2,MouseList[Mouse '#],0),MATCH(MouseList[[#Headers],[Exclude?]],MouseList[#Headers],0))=TRUE,"",IF(INDEX(DataInput[],CP$2*3-1,MATCH(TEXT($B34,0),DataInput[#Headers],0))="","",INDEX(DataInput[],CP$4*3-1,MATCH(TEXT($B34,0),DataInput[#Headers],0))*(INDEX(DataInput[],CP$4*3,MATCH(TEXT($B34,0),DataInput[#Headers],0)))^2*PI()/6))</f>
        <v>#N/A</v>
      </c>
      <c r="CQ34" s="15" t="e">
        <f>IF(INDEX(MouseList[],MATCH(CQ$2,MouseList[Mouse '#],0),MATCH(MouseList[[#Headers],[Exclude?]],MouseList[#Headers],0))=TRUE,"",IF(INDEX(DataInput[],CQ$2*3-1,MATCH(TEXT($B34,0),DataInput[#Headers],0))="","",INDEX(DataInput[],CQ$4*3-1,MATCH(TEXT($B34,0),DataInput[#Headers],0))*(INDEX(DataInput[],CQ$4*3,MATCH(TEXT($B34,0),DataInput[#Headers],0)))^2*PI()/6))</f>
        <v>#N/A</v>
      </c>
      <c r="CR34" s="15" t="e">
        <f>IF(INDEX(MouseList[],MATCH(CR$2,MouseList[Mouse '#],0),MATCH(MouseList[[#Headers],[Exclude?]],MouseList[#Headers],0))=TRUE,"",IF(INDEX(DataInput[],CR$2*3-1,MATCH(TEXT($B34,0),DataInput[#Headers],0))="","",INDEX(DataInput[],CR$4*3-1,MATCH(TEXT($B34,0),DataInput[#Headers],0))*(INDEX(DataInput[],CR$4*3,MATCH(TEXT($B34,0),DataInput[#Headers],0)))^2*PI()/6))</f>
        <v>#N/A</v>
      </c>
      <c r="CS34" s="15" t="e">
        <f>IF(INDEX(MouseList[],MATCH(CS$2,MouseList[Mouse '#],0),MATCH(MouseList[[#Headers],[Exclude?]],MouseList[#Headers],0))=TRUE,"",IF(INDEX(DataInput[],CS$2*3-1,MATCH(TEXT($B34,0),DataInput[#Headers],0))="","",INDEX(DataInput[],CS$4*3-1,MATCH(TEXT($B34,0),DataInput[#Headers],0))*(INDEX(DataInput[],CS$4*3,MATCH(TEXT($B34,0),DataInput[#Headers],0)))^2*PI()/6))</f>
        <v>#N/A</v>
      </c>
      <c r="CT34" s="15" t="e">
        <f>IF(INDEX(MouseList[],MATCH(CT$2,MouseList[Mouse '#],0),MATCH(MouseList[[#Headers],[Exclude?]],MouseList[#Headers],0))=TRUE,"",IF(INDEX(DataInput[],CT$2*3-1,MATCH(TEXT($B34,0),DataInput[#Headers],0))="","",INDEX(DataInput[],CT$4*3-1,MATCH(TEXT($B34,0),DataInput[#Headers],0))*(INDEX(DataInput[],CT$4*3,MATCH(TEXT($B34,0),DataInput[#Headers],0)))^2*PI()/6))</f>
        <v>#N/A</v>
      </c>
      <c r="CU34" s="15" t="e">
        <f>IF(INDEX(MouseList[],MATCH(CU$2,MouseList[Mouse '#],0),MATCH(MouseList[[#Headers],[Exclude?]],MouseList[#Headers],0))=TRUE,"",IF(INDEX(DataInput[],CU$2*3-1,MATCH(TEXT($B34,0),DataInput[#Headers],0))="","",INDEX(DataInput[],CU$4*3-1,MATCH(TEXT($B34,0),DataInput[#Headers],0))*(INDEX(DataInput[],CU$4*3,MATCH(TEXT($B34,0),DataInput[#Headers],0)))^2*PI()/6))</f>
        <v>#N/A</v>
      </c>
      <c r="CV34" s="15" t="e">
        <f>IF(INDEX(MouseList[],MATCH(CV$2,MouseList[Mouse '#],0),MATCH(MouseList[[#Headers],[Exclude?]],MouseList[#Headers],0))=TRUE,"",IF(INDEX(DataInput[],CV$2*3-1,MATCH(TEXT($B34,0),DataInput[#Headers],0))="","",INDEX(DataInput[],CV$4*3-1,MATCH(TEXT($B34,0),DataInput[#Headers],0))*(INDEX(DataInput[],CV$4*3,MATCH(TEXT($B34,0),DataInput[#Headers],0)))^2*PI()/6))</f>
        <v>#N/A</v>
      </c>
      <c r="CW34" s="15" t="e">
        <f>IF(INDEX(MouseList[],MATCH(CW$2,MouseList[Mouse '#],0),MATCH(MouseList[[#Headers],[Exclude?]],MouseList[#Headers],0))=TRUE,"",IF(INDEX(DataInput[],CW$2*3-1,MATCH(TEXT($B34,0),DataInput[#Headers],0))="","",INDEX(DataInput[],CW$4*3-1,MATCH(TEXT($B34,0),DataInput[#Headers],0))*(INDEX(DataInput[],CW$4*3,MATCH(TEXT($B34,0),DataInput[#Headers],0)))^2*PI()/6))</f>
        <v>#N/A</v>
      </c>
      <c r="CX34" s="15" t="e">
        <f>IF(INDEX(MouseList[],MATCH(CX$2,MouseList[Mouse '#],0),MATCH(MouseList[[#Headers],[Exclude?]],MouseList[#Headers],0))=TRUE,"",IF(INDEX(DataInput[],CX$2*3-1,MATCH(TEXT($B34,0),DataInput[#Headers],0))="","",INDEX(DataInput[],CX$4*3-1,MATCH(TEXT($B34,0),DataInput[#Headers],0))*(INDEX(DataInput[],CX$4*3,MATCH(TEXT($B34,0),DataInput[#Headers],0)))^2*PI()/6))</f>
        <v>#N/A</v>
      </c>
      <c r="CY34" s="15" t="e">
        <f>IF(INDEX(MouseList[],MATCH(CY$2,MouseList[Mouse '#],0),MATCH(MouseList[[#Headers],[Exclude?]],MouseList[#Headers],0))=TRUE,"",IF(INDEX(DataInput[],CY$2*3-1,MATCH(TEXT($B34,0),DataInput[#Headers],0))="","",INDEX(DataInput[],CY$4*3-1,MATCH(TEXT($B34,0),DataInput[#Headers],0))*(INDEX(DataInput[],CY$4*3,MATCH(TEXT($B34,0),DataInput[#Headers],0)))^2*PI()/6))</f>
        <v>#N/A</v>
      </c>
      <c r="CZ34" s="15" t="e">
        <f>IF(INDEX(MouseList[],MATCH(CZ$2,MouseList[Mouse '#],0),MATCH(MouseList[[#Headers],[Exclude?]],MouseList[#Headers],0))=TRUE,"",IF(INDEX(DataInput[],CZ$2*3-1,MATCH(TEXT($B34,0),DataInput[#Headers],0))="","",INDEX(DataInput[],CZ$4*3-1,MATCH(TEXT($B34,0),DataInput[#Headers],0))*(INDEX(DataInput[],CZ$4*3,MATCH(TEXT($B34,0),DataInput[#Headers],0)))^2*PI()/6))</f>
        <v>#N/A</v>
      </c>
      <c r="DA34" s="15" t="e">
        <f>IF(INDEX(MouseList[],MATCH(DA$2,MouseList[Mouse '#],0),MATCH(MouseList[[#Headers],[Exclude?]],MouseList[#Headers],0))=TRUE,"",IF(INDEX(DataInput[],DA$2*3-1,MATCH(TEXT($B34,0),DataInput[#Headers],0))="","",INDEX(DataInput[],DA$4*3-1,MATCH(TEXT($B34,0),DataInput[#Headers],0))*(INDEX(DataInput[],DA$4*3,MATCH(TEXT($B34,0),DataInput[#Headers],0)))^2*PI()/6))</f>
        <v>#N/A</v>
      </c>
      <c r="DB34" s="15" t="e">
        <f>IF(INDEX(MouseList[],MATCH(DB$2,MouseList[Mouse '#],0),MATCH(MouseList[[#Headers],[Exclude?]],MouseList[#Headers],0))=TRUE,"",IF(INDEX(DataInput[],DB$2*3-1,MATCH(TEXT($B34,0),DataInput[#Headers],0))="","",INDEX(DataInput[],DB$4*3-1,MATCH(TEXT($B34,0),DataInput[#Headers],0))*(INDEX(DataInput[],DB$4*3,MATCH(TEXT($B34,0),DataInput[#Headers],0)))^2*PI()/6))</f>
        <v>#N/A</v>
      </c>
      <c r="DC34" s="15" t="e">
        <f>IF(INDEX(MouseList[],MATCH(DC$2,MouseList[Mouse '#],0),MATCH(MouseList[[#Headers],[Exclude?]],MouseList[#Headers],0))=TRUE,"",IF(INDEX(DataInput[],DC$2*3-1,MATCH(TEXT($B34,0),DataInput[#Headers],0))="","",INDEX(DataInput[],DC$4*3-1,MATCH(TEXT($B34,0),DataInput[#Headers],0))*(INDEX(DataInput[],DC$4*3,MATCH(TEXT($B34,0),DataInput[#Headers],0)))^2*PI()/6))</f>
        <v>#N/A</v>
      </c>
      <c r="DD34" s="15" t="e">
        <f>IF(INDEX(MouseList[],MATCH(DD$2,MouseList[Mouse '#],0),MATCH(MouseList[[#Headers],[Exclude?]],MouseList[#Headers],0))=TRUE,"",IF(INDEX(DataInput[],DD$2*3-1,MATCH(TEXT($B34,0),DataInput[#Headers],0))="","",INDEX(DataInput[],DD$4*3-1,MATCH(TEXT($B34,0),DataInput[#Headers],0))*(INDEX(DataInput[],DD$4*3,MATCH(TEXT($B34,0),DataInput[#Headers],0)))^2*PI()/6))</f>
        <v>#N/A</v>
      </c>
      <c r="DE34" s="15" t="e">
        <f>IF(INDEX(MouseList[],MATCH(DE$2,MouseList[Mouse '#],0),MATCH(MouseList[[#Headers],[Exclude?]],MouseList[#Headers],0))=TRUE,"",IF(INDEX(DataInput[],DE$2*3-1,MATCH(TEXT($B34,0),DataInput[#Headers],0))="","",INDEX(DataInput[],DE$4*3-1,MATCH(TEXT($B34,0),DataInput[#Headers],0))*(INDEX(DataInput[],DE$4*3,MATCH(TEXT($B34,0),DataInput[#Headers],0)))^2*PI()/6))</f>
        <v>#N/A</v>
      </c>
      <c r="DF34" s="15" t="e">
        <f>IF(INDEX(MouseList[],MATCH(DF$2,MouseList[Mouse '#],0),MATCH(MouseList[[#Headers],[Exclude?]],MouseList[#Headers],0))=TRUE,"",IF(INDEX(DataInput[],DF$2*3-1,MATCH(TEXT($B34,0),DataInput[#Headers],0))="","",INDEX(DataInput[],DF$4*3-1,MATCH(TEXT($B34,0),DataInput[#Headers],0))*(INDEX(DataInput[],DF$4*3,MATCH(TEXT($B34,0),DataInput[#Headers],0)))^2*PI()/6))</f>
        <v>#N/A</v>
      </c>
      <c r="DG34" s="15" t="e">
        <f>IF(INDEX(MouseList[],MATCH(DG$2,MouseList[Mouse '#],0),MATCH(MouseList[[#Headers],[Exclude?]],MouseList[#Headers],0))=TRUE,"",IF(INDEX(DataInput[],DG$2*3-1,MATCH(TEXT($B34,0),DataInput[#Headers],0))="","",INDEX(DataInput[],DG$4*3-1,MATCH(TEXT($B34,0),DataInput[#Headers],0))*(INDEX(DataInput[],DG$4*3,MATCH(TEXT($B34,0),DataInput[#Headers],0)))^2*PI()/6))</f>
        <v>#N/A</v>
      </c>
      <c r="DH34" s="15" t="e">
        <f>IF(INDEX(MouseList[],MATCH(DH$2,MouseList[Mouse '#],0),MATCH(MouseList[[#Headers],[Exclude?]],MouseList[#Headers],0))=TRUE,"",IF(INDEX(DataInput[],DH$2*3-1,MATCH(TEXT($B34,0),DataInput[#Headers],0))="","",INDEX(DataInput[],DH$4*3-1,MATCH(TEXT($B34,0),DataInput[#Headers],0))*(INDEX(DataInput[],DH$4*3,MATCH(TEXT($B34,0),DataInput[#Headers],0)))^2*PI()/6))</f>
        <v>#N/A</v>
      </c>
      <c r="DI34" s="15" t="e">
        <f>IF(INDEX(MouseList[],MATCH(DI$2,MouseList[Mouse '#],0),MATCH(MouseList[[#Headers],[Exclude?]],MouseList[#Headers],0))=TRUE,"",IF(INDEX(DataInput[],DI$2*3-1,MATCH(TEXT($B34,0),DataInput[#Headers],0))="","",INDEX(DataInput[],DI$4*3-1,MATCH(TEXT($B34,0),DataInput[#Headers],0))*(INDEX(DataInput[],DI$4*3,MATCH(TEXT($B34,0),DataInput[#Headers],0)))^2*PI()/6))</f>
        <v>#N/A</v>
      </c>
      <c r="DJ34" s="15" t="e">
        <f>IF(INDEX(MouseList[],MATCH(DJ$2,MouseList[Mouse '#],0),MATCH(MouseList[[#Headers],[Exclude?]],MouseList[#Headers],0))=TRUE,"",IF(INDEX(DataInput[],DJ$2*3-1,MATCH(TEXT($B34,0),DataInput[#Headers],0))="","",INDEX(DataInput[],DJ$4*3-1,MATCH(TEXT($B34,0),DataInput[#Headers],0))*(INDEX(DataInput[],DJ$4*3,MATCH(TEXT($B34,0),DataInput[#Headers],0)))^2*PI()/6))</f>
        <v>#N/A</v>
      </c>
      <c r="DK34" s="15" t="e">
        <f>IF(INDEX(MouseList[],MATCH(DK$2,MouseList[Mouse '#],0),MATCH(MouseList[[#Headers],[Exclude?]],MouseList[#Headers],0))=TRUE,"",IF(INDEX(DataInput[],DK$2*3-1,MATCH(TEXT($B34,0),DataInput[#Headers],0))="","",INDEX(DataInput[],DK$4*3-1,MATCH(TEXT($B34,0),DataInput[#Headers],0))*(INDEX(DataInput[],DK$4*3,MATCH(TEXT($B34,0),DataInput[#Headers],0)))^2*PI()/6))</f>
        <v>#N/A</v>
      </c>
      <c r="DL34" s="15" t="e">
        <f>IF(INDEX(MouseList[],MATCH(DL$2,MouseList[Mouse '#],0),MATCH(MouseList[[#Headers],[Exclude?]],MouseList[#Headers],0))=TRUE,"",IF(INDEX(DataInput[],DL$2*3-1,MATCH(TEXT($B34,0),DataInput[#Headers],0))="","",INDEX(DataInput[],DL$4*3-1,MATCH(TEXT($B34,0),DataInput[#Headers],0))*(INDEX(DataInput[],DL$4*3,MATCH(TEXT($B34,0),DataInput[#Headers],0)))^2*PI()/6))</f>
        <v>#N/A</v>
      </c>
      <c r="DM34" s="15" t="e">
        <f>IF(INDEX(MouseList[],MATCH(DM$2,MouseList[Mouse '#],0),MATCH(MouseList[[#Headers],[Exclude?]],MouseList[#Headers],0))=TRUE,"",IF(INDEX(DataInput[],DM$2*3-1,MATCH(TEXT($B34,0),DataInput[#Headers],0))="","",INDEX(DataInput[],DM$4*3-1,MATCH(TEXT($B34,0),DataInput[#Headers],0))*(INDEX(DataInput[],DM$4*3,MATCH(TEXT($B34,0),DataInput[#Headers],0)))^2*PI()/6))</f>
        <v>#N/A</v>
      </c>
      <c r="DN34" s="15" t="e">
        <f>IF(INDEX(MouseList[],MATCH(DN$2,MouseList[Mouse '#],0),MATCH(MouseList[[#Headers],[Exclude?]],MouseList[#Headers],0))=TRUE,"",IF(INDEX(DataInput[],DN$2*3-1,MATCH(TEXT($B34,0),DataInput[#Headers],0))="","",INDEX(DataInput[],DN$4*3-1,MATCH(TEXT($B34,0),DataInput[#Headers],0))*(INDEX(DataInput[],DN$4*3,MATCH(TEXT($B34,0),DataInput[#Headers],0)))^2*PI()/6))</f>
        <v>#N/A</v>
      </c>
      <c r="DO34" s="15" t="e">
        <f>IF(INDEX(MouseList[],MATCH(DO$2,MouseList[Mouse '#],0),MATCH(MouseList[[#Headers],[Exclude?]],MouseList[#Headers],0))=TRUE,"",IF(INDEX(DataInput[],DO$2*3-1,MATCH(TEXT($B34,0),DataInput[#Headers],0))="","",INDEX(DataInput[],DO$4*3-1,MATCH(TEXT($B34,0),DataInput[#Headers],0))*(INDEX(DataInput[],DO$4*3,MATCH(TEXT($B34,0),DataInput[#Headers],0)))^2*PI()/6))</f>
        <v>#N/A</v>
      </c>
      <c r="DP34" s="15" t="e">
        <f>IF(INDEX(MouseList[],MATCH(DP$2,MouseList[Mouse '#],0),MATCH(MouseList[[#Headers],[Exclude?]],MouseList[#Headers],0))=TRUE,"",IF(INDEX(DataInput[],DP$2*3-1,MATCH(TEXT($B34,0),DataInput[#Headers],0))="","",INDEX(DataInput[],DP$4*3-1,MATCH(TEXT($B34,0),DataInput[#Headers],0))*(INDEX(DataInput[],DP$4*3,MATCH(TEXT($B34,0),DataInput[#Headers],0)))^2*PI()/6))</f>
        <v>#N/A</v>
      </c>
      <c r="DQ34" s="15" t="e">
        <f>IF(INDEX(MouseList[],MATCH(DQ$2,MouseList[Mouse '#],0),MATCH(MouseList[[#Headers],[Exclude?]],MouseList[#Headers],0))=TRUE,"",IF(INDEX(DataInput[],DQ$2*3-1,MATCH(TEXT($B34,0),DataInput[#Headers],0))="","",INDEX(DataInput[],DQ$4*3-1,MATCH(TEXT($B34,0),DataInput[#Headers],0))*(INDEX(DataInput[],DQ$4*3,MATCH(TEXT($B34,0),DataInput[#Headers],0)))^2*PI()/6))</f>
        <v>#N/A</v>
      </c>
      <c r="DR34" s="15" t="e">
        <f>IF(INDEX(MouseList[],MATCH(DR$2,MouseList[Mouse '#],0),MATCH(MouseList[[#Headers],[Exclude?]],MouseList[#Headers],0))=TRUE,"",IF(INDEX(DataInput[],DR$2*3-1,MATCH(TEXT($B34,0),DataInput[#Headers],0))="","",INDEX(DataInput[],DR$4*3-1,MATCH(TEXT($B34,0),DataInput[#Headers],0))*(INDEX(DataInput[],DR$4*3,MATCH(TEXT($B34,0),DataInput[#Headers],0)))^2*PI()/6))</f>
        <v>#N/A</v>
      </c>
      <c r="DS34" s="15" t="e">
        <f>IF(INDEX(MouseList[],MATCH(DS$2,MouseList[Mouse '#],0),MATCH(MouseList[[#Headers],[Exclude?]],MouseList[#Headers],0))=TRUE,"",IF(INDEX(DataInput[],DS$2*3-1,MATCH(TEXT($B34,0),DataInput[#Headers],0))="","",INDEX(DataInput[],DS$4*3-1,MATCH(TEXT($B34,0),DataInput[#Headers],0))*(INDEX(DataInput[],DS$4*3,MATCH(TEXT($B34,0),DataInput[#Headers],0)))^2*PI()/6))</f>
        <v>#N/A</v>
      </c>
      <c r="DU34" s="14">
        <v>30</v>
      </c>
      <c r="DV34" s="14" t="str">
        <f>IFERROR(INDEX(MouseList[],MATCH(TV_after_Tx[[#This Row],[Sort '#]],MouseList[Sort '#],0),MATCH(TV_after_Tx[[#Headers],[Group]],MouseList[#Headers],0)),"")</f>
        <v/>
      </c>
      <c r="DW34" s="14" t="str">
        <f>IFERROR(INDEX(MouseList[],MATCH(TV_after_Tx[[#This Row],[Sort '#]],MouseList[Sort '#],0),MATCH(MouseList[[#Headers],[Mouse '#]],MouseList[#Headers],0)),"")</f>
        <v/>
      </c>
      <c r="DX34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34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34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34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34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34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34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34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34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34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34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34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34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34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34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34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34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34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34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34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34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34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34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34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34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34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34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34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34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34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34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34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34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34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34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34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34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34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34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34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34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34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34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34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34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34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35" spans="2:173">
      <c r="B35" s="14">
        <v>30</v>
      </c>
      <c r="C35" s="14">
        <f>INDEX('Data Input'!$J$1:$BF$3,2,MATCH(TEXT(TV[[#This Row],[Day '#]],0),DataInput[[#Headers],[Date of death]:[Necropsy]],0))</f>
        <v>97</v>
      </c>
      <c r="D35" s="15" t="str">
        <f>IF(INDEX(MouseList[],MATCH(D$2,MouseList[Mouse '#],0),MATCH(MouseList[[#Headers],[Exclude?]],MouseList[#Headers],0))=TRUE,"",IF(INDEX(DataInput[],D$2*3-1,MATCH(TEXT($B35,0),DataInput[#Headers],0))="","",INDEX(DataInput[],D$4*3-1,MATCH(TEXT($B35,0),DataInput[#Headers],0))*(INDEX(DataInput[],D$4*3,MATCH(TEXT($B35,0),DataInput[#Headers],0)))^2*PI()/6))</f>
        <v/>
      </c>
      <c r="E35" s="15" t="str">
        <f>IF(INDEX(MouseList[],MATCH(E$2,MouseList[Mouse '#],0),MATCH(MouseList[[#Headers],[Exclude?]],MouseList[#Headers],0))=TRUE,"",IF(INDEX(DataInput[],E$2*3-1,MATCH(TEXT($B35,0),DataInput[#Headers],0))="","",INDEX(DataInput[],E$4*3-1,MATCH(TEXT($B35,0),DataInput[#Headers],0))*(INDEX(DataInput[],E$4*3,MATCH(TEXT($B35,0),DataInput[#Headers],0)))^2*PI()/6))</f>
        <v/>
      </c>
      <c r="F35" s="15" t="str">
        <f>IF(INDEX(MouseList[],MATCH(F$2,MouseList[Mouse '#],0),MATCH(MouseList[[#Headers],[Exclude?]],MouseList[#Headers],0))=TRUE,"",IF(INDEX(DataInput[],F$2*3-1,MATCH(TEXT($B35,0),DataInput[#Headers],0))="","",INDEX(DataInput[],F$4*3-1,MATCH(TEXT($B35,0),DataInput[#Headers],0))*(INDEX(DataInput[],F$4*3,MATCH(TEXT($B35,0),DataInput[#Headers],0)))^2*PI()/6))</f>
        <v/>
      </c>
      <c r="G35" s="15" t="str">
        <f>IF(INDEX(MouseList[],MATCH(G$2,MouseList[Mouse '#],0),MATCH(MouseList[[#Headers],[Exclude?]],MouseList[#Headers],0))=TRUE,"",IF(INDEX(DataInput[],G$2*3-1,MATCH(TEXT($B35,0),DataInput[#Headers],0))="","",INDEX(DataInput[],G$4*3-1,MATCH(TEXT($B35,0),DataInput[#Headers],0))*(INDEX(DataInput[],G$4*3,MATCH(TEXT($B35,0),DataInput[#Headers],0)))^2*PI()/6))</f>
        <v/>
      </c>
      <c r="H35" s="15" t="str">
        <f>IF(INDEX(MouseList[],MATCH(H$2,MouseList[Mouse '#],0),MATCH(MouseList[[#Headers],[Exclude?]],MouseList[#Headers],0))=TRUE,"",IF(INDEX(DataInput[],H$2*3-1,MATCH(TEXT($B35,0),DataInput[#Headers],0))="","",INDEX(DataInput[],H$4*3-1,MATCH(TEXT($B35,0),DataInput[#Headers],0))*(INDEX(DataInput[],H$4*3,MATCH(TEXT($B35,0),DataInput[#Headers],0)))^2*PI()/6))</f>
        <v/>
      </c>
      <c r="I35" s="15" t="str">
        <f>IF(INDEX(MouseList[],MATCH(I$2,MouseList[Mouse '#],0),MATCH(MouseList[[#Headers],[Exclude?]],MouseList[#Headers],0))=TRUE,"",IF(INDEX(DataInput[],I$2*3-1,MATCH(TEXT($B35,0),DataInput[#Headers],0))="","",INDEX(DataInput[],I$4*3-1,MATCH(TEXT($B35,0),DataInput[#Headers],0))*(INDEX(DataInput[],I$4*3,MATCH(TEXT($B35,0),DataInput[#Headers],0)))^2*PI()/6))</f>
        <v/>
      </c>
      <c r="J35" s="15" t="str">
        <f>IF(INDEX(MouseList[],MATCH(J$2,MouseList[Mouse '#],0),MATCH(MouseList[[#Headers],[Exclude?]],MouseList[#Headers],0))=TRUE,"",IF(INDEX(DataInput[],J$2*3-1,MATCH(TEXT($B35,0),DataInput[#Headers],0))="","",INDEX(DataInput[],J$4*3-1,MATCH(TEXT($B35,0),DataInput[#Headers],0))*(INDEX(DataInput[],J$4*3,MATCH(TEXT($B35,0),DataInput[#Headers],0)))^2*PI()/6))</f>
        <v/>
      </c>
      <c r="K35" s="15" t="str">
        <f>IF(INDEX(MouseList[],MATCH(K$2,MouseList[Mouse '#],0),MATCH(MouseList[[#Headers],[Exclude?]],MouseList[#Headers],0))=TRUE,"",IF(INDEX(DataInput[],K$2*3-1,MATCH(TEXT($B35,0),DataInput[#Headers],0))="","",INDEX(DataInput[],K$4*3-1,MATCH(TEXT($B35,0),DataInput[#Headers],0))*(INDEX(DataInput[],K$4*3,MATCH(TEXT($B35,0),DataInput[#Headers],0)))^2*PI()/6))</f>
        <v/>
      </c>
      <c r="L35" s="15" t="str">
        <f>IF(INDEX(MouseList[],MATCH(L$2,MouseList[Mouse '#],0),MATCH(MouseList[[#Headers],[Exclude?]],MouseList[#Headers],0))=TRUE,"",IF(INDEX(DataInput[],L$2*3-1,MATCH(TEXT($B35,0),DataInput[#Headers],0))="","",INDEX(DataInput[],L$4*3-1,MATCH(TEXT($B35,0),DataInput[#Headers],0))*(INDEX(DataInput[],L$4*3,MATCH(TEXT($B35,0),DataInput[#Headers],0)))^2*PI()/6))</f>
        <v/>
      </c>
      <c r="M35" s="15" t="str">
        <f>IF(INDEX(MouseList[],MATCH(M$2,MouseList[Mouse '#],0),MATCH(MouseList[[#Headers],[Exclude?]],MouseList[#Headers],0))=TRUE,"",IF(INDEX(DataInput[],M$2*3-1,MATCH(TEXT($B35,0),DataInput[#Headers],0))="","",INDEX(DataInput[],M$4*3-1,MATCH(TEXT($B35,0),DataInput[#Headers],0))*(INDEX(DataInput[],M$4*3,MATCH(TEXT($B35,0),DataInput[#Headers],0)))^2*PI()/6))</f>
        <v/>
      </c>
      <c r="N35" s="15" t="str">
        <f>IF(INDEX(MouseList[],MATCH(N$2,MouseList[Mouse '#],0),MATCH(MouseList[[#Headers],[Exclude?]],MouseList[#Headers],0))=TRUE,"",IF(INDEX(DataInput[],N$2*3-1,MATCH(TEXT($B35,0),DataInput[#Headers],0))="","",INDEX(DataInput[],N$4*3-1,MATCH(TEXT($B35,0),DataInput[#Headers],0))*(INDEX(DataInput[],N$4*3,MATCH(TEXT($B35,0),DataInput[#Headers],0)))^2*PI()/6))</f>
        <v/>
      </c>
      <c r="O35" s="15" t="str">
        <f>IF(INDEX(MouseList[],MATCH(O$2,MouseList[Mouse '#],0),MATCH(MouseList[[#Headers],[Exclude?]],MouseList[#Headers],0))=TRUE,"",IF(INDEX(DataInput[],O$2*3-1,MATCH(TEXT($B35,0),DataInput[#Headers],0))="","",INDEX(DataInput[],O$4*3-1,MATCH(TEXT($B35,0),DataInput[#Headers],0))*(INDEX(DataInput[],O$4*3,MATCH(TEXT($B35,0),DataInput[#Headers],0)))^2*PI()/6))</f>
        <v/>
      </c>
      <c r="P35" s="15" t="str">
        <f>IF(INDEX(MouseList[],MATCH(P$2,MouseList[Mouse '#],0),MATCH(MouseList[[#Headers],[Exclude?]],MouseList[#Headers],0))=TRUE,"",IF(INDEX(DataInput[],P$2*3-1,MATCH(TEXT($B35,0),DataInput[#Headers],0))="","",INDEX(DataInput[],P$4*3-1,MATCH(TEXT($B35,0),DataInput[#Headers],0))*(INDEX(DataInput[],P$4*3,MATCH(TEXT($B35,0),DataInput[#Headers],0)))^2*PI()/6))</f>
        <v/>
      </c>
      <c r="Q35" s="15" t="str">
        <f>IF(INDEX(MouseList[],MATCH(Q$2,MouseList[Mouse '#],0),MATCH(MouseList[[#Headers],[Exclude?]],MouseList[#Headers],0))=TRUE,"",IF(INDEX(DataInput[],Q$2*3-1,MATCH(TEXT($B35,0),DataInput[#Headers],0))="","",INDEX(DataInput[],Q$4*3-1,MATCH(TEXT($B35,0),DataInput[#Headers],0))*(INDEX(DataInput[],Q$4*3,MATCH(TEXT($B35,0),DataInput[#Headers],0)))^2*PI()/6))</f>
        <v/>
      </c>
      <c r="R35" s="15" t="str">
        <f>IF(INDEX(MouseList[],MATCH(R$2,MouseList[Mouse '#],0),MATCH(MouseList[[#Headers],[Exclude?]],MouseList[#Headers],0))=TRUE,"",IF(INDEX(DataInput[],R$2*3-1,MATCH(TEXT($B35,0),DataInput[#Headers],0))="","",INDEX(DataInput[],R$4*3-1,MATCH(TEXT($B35,0),DataInput[#Headers],0))*(INDEX(DataInput[],R$4*3,MATCH(TEXT($B35,0),DataInput[#Headers],0)))^2*PI()/6))</f>
        <v/>
      </c>
      <c r="S35" s="15" t="str">
        <f>IF(INDEX(MouseList[],MATCH(S$2,MouseList[Mouse '#],0),MATCH(MouseList[[#Headers],[Exclude?]],MouseList[#Headers],0))=TRUE,"",IF(INDEX(DataInput[],S$2*3-1,MATCH(TEXT($B35,0),DataInput[#Headers],0))="","",INDEX(DataInput[],S$4*3-1,MATCH(TEXT($B35,0),DataInput[#Headers],0))*(INDEX(DataInput[],S$4*3,MATCH(TEXT($B35,0),DataInput[#Headers],0)))^2*PI()/6))</f>
        <v/>
      </c>
      <c r="T35" s="15" t="str">
        <f>IF(INDEX(MouseList[],MATCH(T$2,MouseList[Mouse '#],0),MATCH(MouseList[[#Headers],[Exclude?]],MouseList[#Headers],0))=TRUE,"",IF(INDEX(DataInput[],T$2*3-1,MATCH(TEXT($B35,0),DataInput[#Headers],0))="","",INDEX(DataInput[],T$4*3-1,MATCH(TEXT($B35,0),DataInput[#Headers],0))*(INDEX(DataInput[],T$4*3,MATCH(TEXT($B35,0),DataInput[#Headers],0)))^2*PI()/6))</f>
        <v/>
      </c>
      <c r="U35" s="15" t="str">
        <f>IF(INDEX(MouseList[],MATCH(U$2,MouseList[Mouse '#],0),MATCH(MouseList[[#Headers],[Exclude?]],MouseList[#Headers],0))=TRUE,"",IF(INDEX(DataInput[],U$2*3-1,MATCH(TEXT($B35,0),DataInput[#Headers],0))="","",INDEX(DataInput[],U$4*3-1,MATCH(TEXT($B35,0),DataInput[#Headers],0))*(INDEX(DataInput[],U$4*3,MATCH(TEXT($B35,0),DataInput[#Headers],0)))^2*PI()/6))</f>
        <v/>
      </c>
      <c r="V35" s="15" t="str">
        <f>IF(INDEX(MouseList[],MATCH(V$2,MouseList[Mouse '#],0),MATCH(MouseList[[#Headers],[Exclude?]],MouseList[#Headers],0))=TRUE,"",IF(INDEX(DataInput[],V$2*3-1,MATCH(TEXT($B35,0),DataInput[#Headers],0))="","",INDEX(DataInput[],V$4*3-1,MATCH(TEXT($B35,0),DataInput[#Headers],0))*(INDEX(DataInput[],V$4*3,MATCH(TEXT($B35,0),DataInput[#Headers],0)))^2*PI()/6))</f>
        <v/>
      </c>
      <c r="W35" s="15" t="str">
        <f>IF(INDEX(MouseList[],MATCH(W$2,MouseList[Mouse '#],0),MATCH(MouseList[[#Headers],[Exclude?]],MouseList[#Headers],0))=TRUE,"",IF(INDEX(DataInput[],W$2*3-1,MATCH(TEXT($B35,0),DataInput[#Headers],0))="","",INDEX(DataInput[],W$4*3-1,MATCH(TEXT($B35,0),DataInput[#Headers],0))*(INDEX(DataInput[],W$4*3,MATCH(TEXT($B35,0),DataInput[#Headers],0)))^2*PI()/6))</f>
        <v/>
      </c>
      <c r="X35" s="15" t="str">
        <f>IF(INDEX(MouseList[],MATCH(X$2,MouseList[Mouse '#],0),MATCH(MouseList[[#Headers],[Exclude?]],MouseList[#Headers],0))=TRUE,"",IF(INDEX(DataInput[],X$2*3-1,MATCH(TEXT($B35,0),DataInput[#Headers],0))="","",INDEX(DataInput[],X$4*3-1,MATCH(TEXT($B35,0),DataInput[#Headers],0))*(INDEX(DataInput[],X$4*3,MATCH(TEXT($B35,0),DataInput[#Headers],0)))^2*PI()/6))</f>
        <v/>
      </c>
      <c r="Y35" s="15" t="str">
        <f>IF(INDEX(MouseList[],MATCH(Y$2,MouseList[Mouse '#],0),MATCH(MouseList[[#Headers],[Exclude?]],MouseList[#Headers],0))=TRUE,"",IF(INDEX(DataInput[],Y$2*3-1,MATCH(TEXT($B35,0),DataInput[#Headers],0))="","",INDEX(DataInput[],Y$4*3-1,MATCH(TEXT($B35,0),DataInput[#Headers],0))*(INDEX(DataInput[],Y$4*3,MATCH(TEXT($B35,0),DataInput[#Headers],0)))^2*PI()/6))</f>
        <v/>
      </c>
      <c r="Z35" s="15" t="str">
        <f>IF(INDEX(MouseList[],MATCH(Z$2,MouseList[Mouse '#],0),MATCH(MouseList[[#Headers],[Exclude?]],MouseList[#Headers],0))=TRUE,"",IF(INDEX(DataInput[],Z$2*3-1,MATCH(TEXT($B35,0),DataInput[#Headers],0))="","",INDEX(DataInput[],Z$4*3-1,MATCH(TEXT($B35,0),DataInput[#Headers],0))*(INDEX(DataInput[],Z$4*3,MATCH(TEXT($B35,0),DataInput[#Headers],0)))^2*PI()/6))</f>
        <v/>
      </c>
      <c r="AA35" s="15" t="str">
        <f>IF(INDEX(MouseList[],MATCH(AA$2,MouseList[Mouse '#],0),MATCH(MouseList[[#Headers],[Exclude?]],MouseList[#Headers],0))=TRUE,"",IF(INDEX(DataInput[],AA$2*3-1,MATCH(TEXT($B35,0),DataInput[#Headers],0))="","",INDEX(DataInput[],AA$4*3-1,MATCH(TEXT($B35,0),DataInput[#Headers],0))*(INDEX(DataInput[],AA$4*3,MATCH(TEXT($B35,0),DataInput[#Headers],0)))^2*PI()/6))</f>
        <v/>
      </c>
      <c r="AB35" s="15" t="str">
        <f>IF(INDEX(MouseList[],MATCH(AB$2,MouseList[Mouse '#],0),MATCH(MouseList[[#Headers],[Exclude?]],MouseList[#Headers],0))=TRUE,"",IF(INDEX(DataInput[],AB$2*3-1,MATCH(TEXT($B35,0),DataInput[#Headers],0))="","",INDEX(DataInput[],AB$4*3-1,MATCH(TEXT($B35,0),DataInput[#Headers],0))*(INDEX(DataInput[],AB$4*3,MATCH(TEXT($B35,0),DataInput[#Headers],0)))^2*PI()/6))</f>
        <v/>
      </c>
      <c r="AC35" s="15" t="str">
        <f>IF(INDEX(MouseList[],MATCH(AC$2,MouseList[Mouse '#],0),MATCH(MouseList[[#Headers],[Exclude?]],MouseList[#Headers],0))=TRUE,"",IF(INDEX(DataInput[],AC$2*3-1,MATCH(TEXT($B35,0),DataInput[#Headers],0))="","",INDEX(DataInput[],AC$4*3-1,MATCH(TEXT($B35,0),DataInput[#Headers],0))*(INDEX(DataInput[],AC$4*3,MATCH(TEXT($B35,0),DataInput[#Headers],0)))^2*PI()/6))</f>
        <v/>
      </c>
      <c r="AD35" s="15" t="str">
        <f>IF(INDEX(MouseList[],MATCH(AD$2,MouseList[Mouse '#],0),MATCH(MouseList[[#Headers],[Exclude?]],MouseList[#Headers],0))=TRUE,"",IF(INDEX(DataInput[],AD$2*3-1,MATCH(TEXT($B35,0),DataInput[#Headers],0))="","",INDEX(DataInput[],AD$4*3-1,MATCH(TEXT($B35,0),DataInput[#Headers],0))*(INDEX(DataInput[],AD$4*3,MATCH(TEXT($B35,0),DataInput[#Headers],0)))^2*PI()/6))</f>
        <v/>
      </c>
      <c r="AE35" s="15" t="str">
        <f>IF(INDEX(MouseList[],MATCH(AE$2,MouseList[Mouse '#],0),MATCH(MouseList[[#Headers],[Exclude?]],MouseList[#Headers],0))=TRUE,"",IF(INDEX(DataInput[],AE$2*3-1,MATCH(TEXT($B35,0),DataInput[#Headers],0))="","",INDEX(DataInput[],AE$4*3-1,MATCH(TEXT($B35,0),DataInput[#Headers],0))*(INDEX(DataInput[],AE$4*3,MATCH(TEXT($B35,0),DataInput[#Headers],0)))^2*PI()/6))</f>
        <v/>
      </c>
      <c r="AF35" s="15" t="str">
        <f>IF(INDEX(MouseList[],MATCH(AF$2,MouseList[Mouse '#],0),MATCH(MouseList[[#Headers],[Exclude?]],MouseList[#Headers],0))=TRUE,"",IF(INDEX(DataInput[],AF$2*3-1,MATCH(TEXT($B35,0),DataInput[#Headers],0))="","",INDEX(DataInput[],AF$4*3-1,MATCH(TEXT($B35,0),DataInput[#Headers],0))*(INDEX(DataInput[],AF$4*3,MATCH(TEXT($B35,0),DataInput[#Headers],0)))^2*PI()/6))</f>
        <v/>
      </c>
      <c r="AG35" s="15" t="str">
        <f>IF(INDEX(MouseList[],MATCH(AG$2,MouseList[Mouse '#],0),MATCH(MouseList[[#Headers],[Exclude?]],MouseList[#Headers],0))=TRUE,"",IF(INDEX(DataInput[],AG$2*3-1,MATCH(TEXT($B35,0),DataInput[#Headers],0))="","",INDEX(DataInput[],AG$4*3-1,MATCH(TEXT($B35,0),DataInput[#Headers],0))*(INDEX(DataInput[],AG$4*3,MATCH(TEXT($B35,0),DataInput[#Headers],0)))^2*PI()/6))</f>
        <v/>
      </c>
      <c r="AH35" s="15" t="str">
        <f>IF(INDEX(MouseList[],MATCH(AH$2,MouseList[Mouse '#],0),MATCH(MouseList[[#Headers],[Exclude?]],MouseList[#Headers],0))=TRUE,"",IF(INDEX(DataInput[],AH$2*3-1,MATCH(TEXT($B35,0),DataInput[#Headers],0))="","",INDEX(DataInput[],AH$4*3-1,MATCH(TEXT($B35,0),DataInput[#Headers],0))*(INDEX(DataInput[],AH$4*3,MATCH(TEXT($B35,0),DataInput[#Headers],0)))^2*PI()/6))</f>
        <v/>
      </c>
      <c r="AI35" s="15" t="str">
        <f>IF(INDEX(MouseList[],MATCH(AI$2,MouseList[Mouse '#],0),MATCH(MouseList[[#Headers],[Exclude?]],MouseList[#Headers],0))=TRUE,"",IF(INDEX(DataInput[],AI$2*3-1,MATCH(TEXT($B35,0),DataInput[#Headers],0))="","",INDEX(DataInput[],AI$4*3-1,MATCH(TEXT($B35,0),DataInput[#Headers],0))*(INDEX(DataInput[],AI$4*3,MATCH(TEXT($B35,0),DataInput[#Headers],0)))^2*PI()/6))</f>
        <v/>
      </c>
      <c r="AJ35" s="15" t="str">
        <f>IF(INDEX(MouseList[],MATCH(AJ$2,MouseList[Mouse '#],0),MATCH(MouseList[[#Headers],[Exclude?]],MouseList[#Headers],0))=TRUE,"",IF(INDEX(DataInput[],AJ$2*3-1,MATCH(TEXT($B35,0),DataInput[#Headers],0))="","",INDEX(DataInput[],AJ$4*3-1,MATCH(TEXT($B35,0),DataInput[#Headers],0))*(INDEX(DataInput[],AJ$4*3,MATCH(TEXT($B35,0),DataInput[#Headers],0)))^2*PI()/6))</f>
        <v/>
      </c>
      <c r="AK35" s="15" t="str">
        <f>IF(INDEX(MouseList[],MATCH(AK$2,MouseList[Mouse '#],0),MATCH(MouseList[[#Headers],[Exclude?]],MouseList[#Headers],0))=TRUE,"",IF(INDEX(DataInput[],AK$2*3-1,MATCH(TEXT($B35,0),DataInput[#Headers],0))="","",INDEX(DataInput[],AK$4*3-1,MATCH(TEXT($B35,0),DataInput[#Headers],0))*(INDEX(DataInput[],AK$4*3,MATCH(TEXT($B35,0),DataInput[#Headers],0)))^2*PI()/6))</f>
        <v/>
      </c>
      <c r="AL35" s="15" t="str">
        <f>IF(INDEX(MouseList[],MATCH(AL$2,MouseList[Mouse '#],0),MATCH(MouseList[[#Headers],[Exclude?]],MouseList[#Headers],0))=TRUE,"",IF(INDEX(DataInput[],AL$2*3-1,MATCH(TEXT($B35,0),DataInput[#Headers],0))="","",INDEX(DataInput[],AL$4*3-1,MATCH(TEXT($B35,0),DataInput[#Headers],0))*(INDEX(DataInput[],AL$4*3,MATCH(TEXT($B35,0),DataInput[#Headers],0)))^2*PI()/6))</f>
        <v/>
      </c>
      <c r="AM35" s="15" t="str">
        <f>IF(INDEX(MouseList[],MATCH(AM$2,MouseList[Mouse '#],0),MATCH(MouseList[[#Headers],[Exclude?]],MouseList[#Headers],0))=TRUE,"",IF(INDEX(DataInput[],AM$2*3-1,MATCH(TEXT($B35,0),DataInput[#Headers],0))="","",INDEX(DataInput[],AM$4*3-1,MATCH(TEXT($B35,0),DataInput[#Headers],0))*(INDEX(DataInput[],AM$4*3,MATCH(TEXT($B35,0),DataInput[#Headers],0)))^2*PI()/6))</f>
        <v/>
      </c>
      <c r="AN35" s="15" t="str">
        <f>IF(INDEX(MouseList[],MATCH(AN$2,MouseList[Mouse '#],0),MATCH(MouseList[[#Headers],[Exclude?]],MouseList[#Headers],0))=TRUE,"",IF(INDEX(DataInput[],AN$2*3-1,MATCH(TEXT($B35,0),DataInput[#Headers],0))="","",INDEX(DataInput[],AN$4*3-1,MATCH(TEXT($B35,0),DataInput[#Headers],0))*(INDEX(DataInput[],AN$4*3,MATCH(TEXT($B35,0),DataInput[#Headers],0)))^2*PI()/6))</f>
        <v/>
      </c>
      <c r="AO35" s="15" t="str">
        <f>IF(INDEX(MouseList[],MATCH(AO$2,MouseList[Mouse '#],0),MATCH(MouseList[[#Headers],[Exclude?]],MouseList[#Headers],0))=TRUE,"",IF(INDEX(DataInput[],AO$2*3-1,MATCH(TEXT($B35,0),DataInput[#Headers],0))="","",INDEX(DataInput[],AO$4*3-1,MATCH(TEXT($B35,0),DataInput[#Headers],0))*(INDEX(DataInput[],AO$4*3,MATCH(TEXT($B35,0),DataInput[#Headers],0)))^2*PI()/6))</f>
        <v/>
      </c>
      <c r="AP35" s="15" t="str">
        <f>IF(INDEX(MouseList[],MATCH(AP$2,MouseList[Mouse '#],0),MATCH(MouseList[[#Headers],[Exclude?]],MouseList[#Headers],0))=TRUE,"",IF(INDEX(DataInput[],AP$2*3-1,MATCH(TEXT($B35,0),DataInput[#Headers],0))="","",INDEX(DataInput[],AP$4*3-1,MATCH(TEXT($B35,0),DataInput[#Headers],0))*(INDEX(DataInput[],AP$4*3,MATCH(TEXT($B35,0),DataInput[#Headers],0)))^2*PI()/6))</f>
        <v/>
      </c>
      <c r="AQ35" s="15" t="str">
        <f>IF(INDEX(MouseList[],MATCH(AQ$2,MouseList[Mouse '#],0),MATCH(MouseList[[#Headers],[Exclude?]],MouseList[#Headers],0))=TRUE,"",IF(INDEX(DataInput[],AQ$2*3-1,MATCH(TEXT($B35,0),DataInput[#Headers],0))="","",INDEX(DataInput[],AQ$4*3-1,MATCH(TEXT($B35,0),DataInput[#Headers],0))*(INDEX(DataInput[],AQ$4*3,MATCH(TEXT($B35,0),DataInput[#Headers],0)))^2*PI()/6))</f>
        <v/>
      </c>
      <c r="AR35" s="15" t="str">
        <f>IF(INDEX(MouseList[],MATCH(AR$2,MouseList[Mouse '#],0),MATCH(MouseList[[#Headers],[Exclude?]],MouseList[#Headers],0))=TRUE,"",IF(INDEX(DataInput[],AR$2*3-1,MATCH(TEXT($B35,0),DataInput[#Headers],0))="","",INDEX(DataInput[],AR$4*3-1,MATCH(TEXT($B35,0),DataInput[#Headers],0))*(INDEX(DataInput[],AR$4*3,MATCH(TEXT($B35,0),DataInput[#Headers],0)))^2*PI()/6))</f>
        <v/>
      </c>
      <c r="AS35" s="15" t="str">
        <f>IF(INDEX(MouseList[],MATCH(AS$2,MouseList[Mouse '#],0),MATCH(MouseList[[#Headers],[Exclude?]],MouseList[#Headers],0))=TRUE,"",IF(INDEX(DataInput[],AS$2*3-1,MATCH(TEXT($B35,0),DataInput[#Headers],0))="","",INDEX(DataInput[],AS$4*3-1,MATCH(TEXT($B35,0),DataInput[#Headers],0))*(INDEX(DataInput[],AS$4*3,MATCH(TEXT($B35,0),DataInput[#Headers],0)))^2*PI()/6))</f>
        <v/>
      </c>
      <c r="AT35" s="15" t="str">
        <f>IF(INDEX(MouseList[],MATCH(AT$2,MouseList[Mouse '#],0),MATCH(MouseList[[#Headers],[Exclude?]],MouseList[#Headers],0))=TRUE,"",IF(INDEX(DataInput[],AT$2*3-1,MATCH(TEXT($B35,0),DataInput[#Headers],0))="","",INDEX(DataInput[],AT$4*3-1,MATCH(TEXT($B35,0),DataInput[#Headers],0))*(INDEX(DataInput[],AT$4*3,MATCH(TEXT($B35,0),DataInput[#Headers],0)))^2*PI()/6))</f>
        <v/>
      </c>
      <c r="AU35" s="15" t="str">
        <f>IF(INDEX(MouseList[],MATCH(AU$2,MouseList[Mouse '#],0),MATCH(MouseList[[#Headers],[Exclude?]],MouseList[#Headers],0))=TRUE,"",IF(INDEX(DataInput[],AU$2*3-1,MATCH(TEXT($B35,0),DataInput[#Headers],0))="","",INDEX(DataInput[],AU$4*3-1,MATCH(TEXT($B35,0),DataInput[#Headers],0))*(INDEX(DataInput[],AU$4*3,MATCH(TEXT($B35,0),DataInput[#Headers],0)))^2*PI()/6))</f>
        <v/>
      </c>
      <c r="AV35" s="15" t="str">
        <f>IF(INDEX(MouseList[],MATCH(AV$2,MouseList[Mouse '#],0),MATCH(MouseList[[#Headers],[Exclude?]],MouseList[#Headers],0))=TRUE,"",IF(INDEX(DataInput[],AV$2*3-1,MATCH(TEXT($B35,0),DataInput[#Headers],0))="","",INDEX(DataInput[],AV$4*3-1,MATCH(TEXT($B35,0),DataInput[#Headers],0))*(INDEX(DataInput[],AV$4*3,MATCH(TEXT($B35,0),DataInput[#Headers],0)))^2*PI()/6))</f>
        <v/>
      </c>
      <c r="AW35" s="15" t="str">
        <f>IF(INDEX(MouseList[],MATCH(AW$2,MouseList[Mouse '#],0),MATCH(MouseList[[#Headers],[Exclude?]],MouseList[#Headers],0))=TRUE,"",IF(INDEX(DataInput[],AW$2*3-1,MATCH(TEXT($B35,0),DataInput[#Headers],0))="","",INDEX(DataInput[],AW$4*3-1,MATCH(TEXT($B35,0),DataInput[#Headers],0))*(INDEX(DataInput[],AW$4*3,MATCH(TEXT($B35,0),DataInput[#Headers],0)))^2*PI()/6))</f>
        <v/>
      </c>
      <c r="AX35" s="15" t="str">
        <f>IF(INDEX(MouseList[],MATCH(AX$2,MouseList[Mouse '#],0),MATCH(MouseList[[#Headers],[Exclude?]],MouseList[#Headers],0))=TRUE,"",IF(INDEX(DataInput[],AX$2*3-1,MATCH(TEXT($B35,0),DataInput[#Headers],0))="","",INDEX(DataInput[],AX$4*3-1,MATCH(TEXT($B35,0),DataInput[#Headers],0))*(INDEX(DataInput[],AX$4*3,MATCH(TEXT($B35,0),DataInput[#Headers],0)))^2*PI()/6))</f>
        <v/>
      </c>
      <c r="AY35" s="15" t="str">
        <f>IF(INDEX(MouseList[],MATCH(AY$2,MouseList[Mouse '#],0),MATCH(MouseList[[#Headers],[Exclude?]],MouseList[#Headers],0))=TRUE,"",IF(INDEX(DataInput[],AY$2*3-1,MATCH(TEXT($B35,0),DataInput[#Headers],0))="","",INDEX(DataInput[],AY$4*3-1,MATCH(TEXT($B35,0),DataInput[#Headers],0))*(INDEX(DataInput[],AY$4*3,MATCH(TEXT($B35,0),DataInput[#Headers],0)))^2*PI()/6))</f>
        <v/>
      </c>
      <c r="AZ35" s="15" t="str">
        <f>IF(INDEX(MouseList[],MATCH(AZ$2,MouseList[Mouse '#],0),MATCH(MouseList[[#Headers],[Exclude?]],MouseList[#Headers],0))=TRUE,"",IF(INDEX(DataInput[],AZ$2*3-1,MATCH(TEXT($B35,0),DataInput[#Headers],0))="","",INDEX(DataInput[],AZ$4*3-1,MATCH(TEXT($B35,0),DataInput[#Headers],0))*(INDEX(DataInput[],AZ$4*3,MATCH(TEXT($B35,0),DataInput[#Headers],0)))^2*PI()/6))</f>
        <v/>
      </c>
      <c r="BA35" s="15" t="str">
        <f>IF(INDEX(MouseList[],MATCH(BA$2,MouseList[Mouse '#],0),MATCH(MouseList[[#Headers],[Exclude?]],MouseList[#Headers],0))=TRUE,"",IF(INDEX(DataInput[],BA$2*3-1,MATCH(TEXT($B35,0),DataInput[#Headers],0))="","",INDEX(DataInput[],BA$4*3-1,MATCH(TEXT($B35,0),DataInput[#Headers],0))*(INDEX(DataInput[],BA$4*3,MATCH(TEXT($B35,0),DataInput[#Headers],0)))^2*PI()/6))</f>
        <v/>
      </c>
      <c r="BB35" s="15" t="str">
        <f>IF(INDEX(MouseList[],MATCH(BB$2,MouseList[Mouse '#],0),MATCH(MouseList[[#Headers],[Exclude?]],MouseList[#Headers],0))=TRUE,"",IF(INDEX(DataInput[],BB$2*3-1,MATCH(TEXT($B35,0),DataInput[#Headers],0))="","",INDEX(DataInput[],BB$4*3-1,MATCH(TEXT($B35,0),DataInput[#Headers],0))*(INDEX(DataInput[],BB$4*3,MATCH(TEXT($B35,0),DataInput[#Headers],0)))^2*PI()/6))</f>
        <v/>
      </c>
      <c r="BC35" s="15" t="str">
        <f>IF(INDEX(MouseList[],MATCH(BC$2,MouseList[Mouse '#],0),MATCH(MouseList[[#Headers],[Exclude?]],MouseList[#Headers],0))=TRUE,"",IF(INDEX(DataInput[],BC$2*3-1,MATCH(TEXT($B35,0),DataInput[#Headers],0))="","",INDEX(DataInput[],BC$4*3-1,MATCH(TEXT($B35,0),DataInput[#Headers],0))*(INDEX(DataInput[],BC$4*3,MATCH(TEXT($B35,0),DataInput[#Headers],0)))^2*PI()/6))</f>
        <v/>
      </c>
      <c r="BD35" s="15" t="str">
        <f>IF(INDEX(MouseList[],MATCH(BD$2,MouseList[Mouse '#],0),MATCH(MouseList[[#Headers],[Exclude?]],MouseList[#Headers],0))=TRUE,"",IF(INDEX(DataInput[],BD$2*3-1,MATCH(TEXT($B35,0),DataInput[#Headers],0))="","",INDEX(DataInput[],BD$4*3-1,MATCH(TEXT($B35,0),DataInput[#Headers],0))*(INDEX(DataInput[],BD$4*3,MATCH(TEXT($B35,0),DataInput[#Headers],0)))^2*PI()/6))</f>
        <v/>
      </c>
      <c r="BE35" s="15" t="str">
        <f>IF(INDEX(MouseList[],MATCH(BE$2,MouseList[Mouse '#],0),MATCH(MouseList[[#Headers],[Exclude?]],MouseList[#Headers],0))=TRUE,"",IF(INDEX(DataInput[],BE$2*3-1,MATCH(TEXT($B35,0),DataInput[#Headers],0))="","",INDEX(DataInput[],BE$4*3-1,MATCH(TEXT($B35,0),DataInput[#Headers],0))*(INDEX(DataInput[],BE$4*3,MATCH(TEXT($B35,0),DataInput[#Headers],0)))^2*PI()/6))</f>
        <v/>
      </c>
      <c r="BF35" s="15" t="str">
        <f>IF(INDEX(MouseList[],MATCH(BF$2,MouseList[Mouse '#],0),MATCH(MouseList[[#Headers],[Exclude?]],MouseList[#Headers],0))=TRUE,"",IF(INDEX(DataInput[],BF$2*3-1,MATCH(TEXT($B35,0),DataInput[#Headers],0))="","",INDEX(DataInput[],BF$4*3-1,MATCH(TEXT($B35,0),DataInput[#Headers],0))*(INDEX(DataInput[],BF$4*3,MATCH(TEXT($B35,0),DataInput[#Headers],0)))^2*PI()/6))</f>
        <v/>
      </c>
      <c r="BG35" s="15" t="str">
        <f>IF(INDEX(MouseList[],MATCH(BG$2,MouseList[Mouse '#],0),MATCH(MouseList[[#Headers],[Exclude?]],MouseList[#Headers],0))=TRUE,"",IF(INDEX(DataInput[],BG$2*3-1,MATCH(TEXT($B35,0),DataInput[#Headers],0))="","",INDEX(DataInput[],BG$4*3-1,MATCH(TEXT($B35,0),DataInput[#Headers],0))*(INDEX(DataInput[],BG$4*3,MATCH(TEXT($B35,0),DataInput[#Headers],0)))^2*PI()/6))</f>
        <v/>
      </c>
      <c r="BH35" s="15" t="str">
        <f>IF(INDEX(MouseList[],MATCH(BH$2,MouseList[Mouse '#],0),MATCH(MouseList[[#Headers],[Exclude?]],MouseList[#Headers],0))=TRUE,"",IF(INDEX(DataInput[],BH$2*3-1,MATCH(TEXT($B35,0),DataInput[#Headers],0))="","",INDEX(DataInput[],BH$4*3-1,MATCH(TEXT($B35,0),DataInput[#Headers],0))*(INDEX(DataInput[],BH$4*3,MATCH(TEXT($B35,0),DataInput[#Headers],0)))^2*PI()/6))</f>
        <v/>
      </c>
      <c r="BI35" s="15" t="str">
        <f>IF(INDEX(MouseList[],MATCH(BI$2,MouseList[Mouse '#],0),MATCH(MouseList[[#Headers],[Exclude?]],MouseList[#Headers],0))=TRUE,"",IF(INDEX(DataInput[],BI$2*3-1,MATCH(TEXT($B35,0),DataInput[#Headers],0))="","",INDEX(DataInput[],BI$4*3-1,MATCH(TEXT($B35,0),DataInput[#Headers],0))*(INDEX(DataInput[],BI$4*3,MATCH(TEXT($B35,0),DataInput[#Headers],0)))^2*PI()/6))</f>
        <v/>
      </c>
      <c r="BJ35" s="15" t="str">
        <f>IF(INDEX(MouseList[],MATCH(BJ$2,MouseList[Mouse '#],0),MATCH(MouseList[[#Headers],[Exclude?]],MouseList[#Headers],0))=TRUE,"",IF(INDEX(DataInput[],BJ$2*3-1,MATCH(TEXT($B35,0),DataInput[#Headers],0))="","",INDEX(DataInput[],BJ$4*3-1,MATCH(TEXT($B35,0),DataInput[#Headers],0))*(INDEX(DataInput[],BJ$4*3,MATCH(TEXT($B35,0),DataInput[#Headers],0)))^2*PI()/6))</f>
        <v/>
      </c>
      <c r="BK35" s="15" t="str">
        <f>IF(INDEX(MouseList[],MATCH(BK$2,MouseList[Mouse '#],0),MATCH(MouseList[[#Headers],[Exclude?]],MouseList[#Headers],0))=TRUE,"",IF(INDEX(DataInput[],BK$2*3-1,MATCH(TEXT($B35,0),DataInput[#Headers],0))="","",INDEX(DataInput[],BK$4*3-1,MATCH(TEXT($B35,0),DataInput[#Headers],0))*(INDEX(DataInput[],BK$4*3,MATCH(TEXT($B35,0),DataInput[#Headers],0)))^2*PI()/6))</f>
        <v/>
      </c>
      <c r="BL35" s="15" t="e">
        <f>IF(INDEX(MouseList[],MATCH(BL$2,MouseList[Mouse '#],0),MATCH(MouseList[[#Headers],[Exclude?]],MouseList[#Headers],0))=TRUE,"",IF(INDEX(DataInput[],BL$2*3-1,MATCH(TEXT($B35,0),DataInput[#Headers],0))="","",INDEX(DataInput[],BL$4*3-1,MATCH(TEXT($B35,0),DataInput[#Headers],0))*(INDEX(DataInput[],BL$4*3,MATCH(TEXT($B35,0),DataInput[#Headers],0)))^2*PI()/6))</f>
        <v>#N/A</v>
      </c>
      <c r="BM35" s="15" t="e">
        <f>IF(INDEX(MouseList[],MATCH(BM$2,MouseList[Mouse '#],0),MATCH(MouseList[[#Headers],[Exclude?]],MouseList[#Headers],0))=TRUE,"",IF(INDEX(DataInput[],BM$2*3-1,MATCH(TEXT($B35,0),DataInput[#Headers],0))="","",INDEX(DataInput[],BM$4*3-1,MATCH(TEXT($B35,0),DataInput[#Headers],0))*(INDEX(DataInput[],BM$4*3,MATCH(TEXT($B35,0),DataInput[#Headers],0)))^2*PI()/6))</f>
        <v>#N/A</v>
      </c>
      <c r="BN35" s="15" t="e">
        <f>IF(INDEX(MouseList[],MATCH(BN$2,MouseList[Mouse '#],0),MATCH(MouseList[[#Headers],[Exclude?]],MouseList[#Headers],0))=TRUE,"",IF(INDEX(DataInput[],BN$2*3-1,MATCH(TEXT($B35,0),DataInput[#Headers],0))="","",INDEX(DataInput[],BN$4*3-1,MATCH(TEXT($B35,0),DataInput[#Headers],0))*(INDEX(DataInput[],BN$4*3,MATCH(TEXT($B35,0),DataInput[#Headers],0)))^2*PI()/6))</f>
        <v>#N/A</v>
      </c>
      <c r="BO35" s="15" t="e">
        <f>IF(INDEX(MouseList[],MATCH(BO$2,MouseList[Mouse '#],0),MATCH(MouseList[[#Headers],[Exclude?]],MouseList[#Headers],0))=TRUE,"",IF(INDEX(DataInput[],BO$2*3-1,MATCH(TEXT($B35,0),DataInput[#Headers],0))="","",INDEX(DataInput[],BO$4*3-1,MATCH(TEXT($B35,0),DataInput[#Headers],0))*(INDEX(DataInput[],BO$4*3,MATCH(TEXT($B35,0),DataInput[#Headers],0)))^2*PI()/6))</f>
        <v>#N/A</v>
      </c>
      <c r="BP35" s="15" t="e">
        <f>IF(INDEX(MouseList[],MATCH(BP$2,MouseList[Mouse '#],0),MATCH(MouseList[[#Headers],[Exclude?]],MouseList[#Headers],0))=TRUE,"",IF(INDEX(DataInput[],BP$2*3-1,MATCH(TEXT($B35,0),DataInput[#Headers],0))="","",INDEX(DataInput[],BP$4*3-1,MATCH(TEXT($B35,0),DataInput[#Headers],0))*(INDEX(DataInput[],BP$4*3,MATCH(TEXT($B35,0),DataInput[#Headers],0)))^2*PI()/6))</f>
        <v>#N/A</v>
      </c>
      <c r="BQ35" s="15" t="e">
        <f>IF(INDEX(MouseList[],MATCH(BQ$2,MouseList[Mouse '#],0),MATCH(MouseList[[#Headers],[Exclude?]],MouseList[#Headers],0))=TRUE,"",IF(INDEX(DataInput[],BQ$2*3-1,MATCH(TEXT($B35,0),DataInput[#Headers],0))="","",INDEX(DataInput[],BQ$4*3-1,MATCH(TEXT($B35,0),DataInput[#Headers],0))*(INDEX(DataInput[],BQ$4*3,MATCH(TEXT($B35,0),DataInput[#Headers],0)))^2*PI()/6))</f>
        <v>#N/A</v>
      </c>
      <c r="BR35" s="15" t="e">
        <f>IF(INDEX(MouseList[],MATCH(BR$2,MouseList[Mouse '#],0),MATCH(MouseList[[#Headers],[Exclude?]],MouseList[#Headers],0))=TRUE,"",IF(INDEX(DataInput[],BR$2*3-1,MATCH(TEXT($B35,0),DataInput[#Headers],0))="","",INDEX(DataInput[],BR$4*3-1,MATCH(TEXT($B35,0),DataInput[#Headers],0))*(INDEX(DataInput[],BR$4*3,MATCH(TEXT($B35,0),DataInput[#Headers],0)))^2*PI()/6))</f>
        <v>#N/A</v>
      </c>
      <c r="BS35" s="15" t="e">
        <f>IF(INDEX(MouseList[],MATCH(BS$2,MouseList[Mouse '#],0),MATCH(MouseList[[#Headers],[Exclude?]],MouseList[#Headers],0))=TRUE,"",IF(INDEX(DataInput[],BS$2*3-1,MATCH(TEXT($B35,0),DataInput[#Headers],0))="","",INDEX(DataInput[],BS$4*3-1,MATCH(TEXT($B35,0),DataInput[#Headers],0))*(INDEX(DataInput[],BS$4*3,MATCH(TEXT($B35,0),DataInput[#Headers],0)))^2*PI()/6))</f>
        <v>#N/A</v>
      </c>
      <c r="BT35" s="15" t="e">
        <f>IF(INDEX(MouseList[],MATCH(BT$2,MouseList[Mouse '#],0),MATCH(MouseList[[#Headers],[Exclude?]],MouseList[#Headers],0))=TRUE,"",IF(INDEX(DataInput[],BT$2*3-1,MATCH(TEXT($B35,0),DataInput[#Headers],0))="","",INDEX(DataInput[],BT$4*3-1,MATCH(TEXT($B35,0),DataInput[#Headers],0))*(INDEX(DataInput[],BT$4*3,MATCH(TEXT($B35,0),DataInput[#Headers],0)))^2*PI()/6))</f>
        <v>#N/A</v>
      </c>
      <c r="BU35" s="15" t="e">
        <f>IF(INDEX(MouseList[],MATCH(BU$2,MouseList[Mouse '#],0),MATCH(MouseList[[#Headers],[Exclude?]],MouseList[#Headers],0))=TRUE,"",IF(INDEX(DataInput[],BU$2*3-1,MATCH(TEXT($B35,0),DataInput[#Headers],0))="","",INDEX(DataInput[],BU$4*3-1,MATCH(TEXT($B35,0),DataInput[#Headers],0))*(INDEX(DataInput[],BU$4*3,MATCH(TEXT($B35,0),DataInput[#Headers],0)))^2*PI()/6))</f>
        <v>#N/A</v>
      </c>
      <c r="BV35" s="15" t="e">
        <f>IF(INDEX(MouseList[],MATCH(BV$2,MouseList[Mouse '#],0),MATCH(MouseList[[#Headers],[Exclude?]],MouseList[#Headers],0))=TRUE,"",IF(INDEX(DataInput[],BV$2*3-1,MATCH(TEXT($B35,0),DataInput[#Headers],0))="","",INDEX(DataInput[],BV$4*3-1,MATCH(TEXT($B35,0),DataInput[#Headers],0))*(INDEX(DataInput[],BV$4*3,MATCH(TEXT($B35,0),DataInput[#Headers],0)))^2*PI()/6))</f>
        <v>#N/A</v>
      </c>
      <c r="BW35" s="15" t="e">
        <f>IF(INDEX(MouseList[],MATCH(BW$2,MouseList[Mouse '#],0),MATCH(MouseList[[#Headers],[Exclude?]],MouseList[#Headers],0))=TRUE,"",IF(INDEX(DataInput[],BW$2*3-1,MATCH(TEXT($B35,0),DataInput[#Headers],0))="","",INDEX(DataInput[],BW$4*3-1,MATCH(TEXT($B35,0),DataInput[#Headers],0))*(INDEX(DataInput[],BW$4*3,MATCH(TEXT($B35,0),DataInput[#Headers],0)))^2*PI()/6))</f>
        <v>#N/A</v>
      </c>
      <c r="BX35" s="15" t="e">
        <f>IF(INDEX(MouseList[],MATCH(BX$2,MouseList[Mouse '#],0),MATCH(MouseList[[#Headers],[Exclude?]],MouseList[#Headers],0))=TRUE,"",IF(INDEX(DataInput[],BX$2*3-1,MATCH(TEXT($B35,0),DataInput[#Headers],0))="","",INDEX(DataInput[],BX$4*3-1,MATCH(TEXT($B35,0),DataInput[#Headers],0))*(INDEX(DataInput[],BX$4*3,MATCH(TEXT($B35,0),DataInput[#Headers],0)))^2*PI()/6))</f>
        <v>#N/A</v>
      </c>
      <c r="BY35" s="15" t="e">
        <f>IF(INDEX(MouseList[],MATCH(BY$2,MouseList[Mouse '#],0),MATCH(MouseList[[#Headers],[Exclude?]],MouseList[#Headers],0))=TRUE,"",IF(INDEX(DataInput[],BY$2*3-1,MATCH(TEXT($B35,0),DataInput[#Headers],0))="","",INDEX(DataInput[],BY$4*3-1,MATCH(TEXT($B35,0),DataInput[#Headers],0))*(INDEX(DataInput[],BY$4*3,MATCH(TEXT($B35,0),DataInput[#Headers],0)))^2*PI()/6))</f>
        <v>#N/A</v>
      </c>
      <c r="BZ35" s="15" t="e">
        <f>IF(INDEX(MouseList[],MATCH(BZ$2,MouseList[Mouse '#],0),MATCH(MouseList[[#Headers],[Exclude?]],MouseList[#Headers],0))=TRUE,"",IF(INDEX(DataInput[],BZ$2*3-1,MATCH(TEXT($B35,0),DataInput[#Headers],0))="","",INDEX(DataInput[],BZ$4*3-1,MATCH(TEXT($B35,0),DataInput[#Headers],0))*(INDEX(DataInput[],BZ$4*3,MATCH(TEXT($B35,0),DataInput[#Headers],0)))^2*PI()/6))</f>
        <v>#N/A</v>
      </c>
      <c r="CA35" s="15" t="e">
        <f>IF(INDEX(MouseList[],MATCH(CA$2,MouseList[Mouse '#],0),MATCH(MouseList[[#Headers],[Exclude?]],MouseList[#Headers],0))=TRUE,"",IF(INDEX(DataInput[],CA$2*3-1,MATCH(TEXT($B35,0),DataInput[#Headers],0))="","",INDEX(DataInput[],CA$4*3-1,MATCH(TEXT($B35,0),DataInput[#Headers],0))*(INDEX(DataInput[],CA$4*3,MATCH(TEXT($B35,0),DataInput[#Headers],0)))^2*PI()/6))</f>
        <v>#N/A</v>
      </c>
      <c r="CB35" s="15" t="e">
        <f>IF(INDEX(MouseList[],MATCH(CB$2,MouseList[Mouse '#],0),MATCH(MouseList[[#Headers],[Exclude?]],MouseList[#Headers],0))=TRUE,"",IF(INDEX(DataInput[],CB$2*3-1,MATCH(TEXT($B35,0),DataInput[#Headers],0))="","",INDEX(DataInput[],CB$4*3-1,MATCH(TEXT($B35,0),DataInput[#Headers],0))*(INDEX(DataInput[],CB$4*3,MATCH(TEXT($B35,0),DataInput[#Headers],0)))^2*PI()/6))</f>
        <v>#N/A</v>
      </c>
      <c r="CC35" s="15" t="e">
        <f>IF(INDEX(MouseList[],MATCH(CC$2,MouseList[Mouse '#],0),MATCH(MouseList[[#Headers],[Exclude?]],MouseList[#Headers],0))=TRUE,"",IF(INDEX(DataInput[],CC$2*3-1,MATCH(TEXT($B35,0),DataInput[#Headers],0))="","",INDEX(DataInput[],CC$4*3-1,MATCH(TEXT($B35,0),DataInput[#Headers],0))*(INDEX(DataInput[],CC$4*3,MATCH(TEXT($B35,0),DataInput[#Headers],0)))^2*PI()/6))</f>
        <v>#N/A</v>
      </c>
      <c r="CD35" s="15" t="e">
        <f>IF(INDEX(MouseList[],MATCH(CD$2,MouseList[Mouse '#],0),MATCH(MouseList[[#Headers],[Exclude?]],MouseList[#Headers],0))=TRUE,"",IF(INDEX(DataInput[],CD$2*3-1,MATCH(TEXT($B35,0),DataInput[#Headers],0))="","",INDEX(DataInput[],CD$4*3-1,MATCH(TEXT($B35,0),DataInput[#Headers],0))*(INDEX(DataInput[],CD$4*3,MATCH(TEXT($B35,0),DataInput[#Headers],0)))^2*PI()/6))</f>
        <v>#N/A</v>
      </c>
      <c r="CE35" s="15" t="e">
        <f>IF(INDEX(MouseList[],MATCH(CE$2,MouseList[Mouse '#],0),MATCH(MouseList[[#Headers],[Exclude?]],MouseList[#Headers],0))=TRUE,"",IF(INDEX(DataInput[],CE$2*3-1,MATCH(TEXT($B35,0),DataInput[#Headers],0))="","",INDEX(DataInput[],CE$4*3-1,MATCH(TEXT($B35,0),DataInput[#Headers],0))*(INDEX(DataInput[],CE$4*3,MATCH(TEXT($B35,0),DataInput[#Headers],0)))^2*PI()/6))</f>
        <v>#N/A</v>
      </c>
      <c r="CF35" s="15" t="e">
        <f>IF(INDEX(MouseList[],MATCH(CF$2,MouseList[Mouse '#],0),MATCH(MouseList[[#Headers],[Exclude?]],MouseList[#Headers],0))=TRUE,"",IF(INDEX(DataInput[],CF$2*3-1,MATCH(TEXT($B35,0),DataInput[#Headers],0))="","",INDEX(DataInput[],CF$4*3-1,MATCH(TEXT($B35,0),DataInput[#Headers],0))*(INDEX(DataInput[],CF$4*3,MATCH(TEXT($B35,0),DataInput[#Headers],0)))^2*PI()/6))</f>
        <v>#N/A</v>
      </c>
      <c r="CG35" s="15" t="e">
        <f>IF(INDEX(MouseList[],MATCH(CG$2,MouseList[Mouse '#],0),MATCH(MouseList[[#Headers],[Exclude?]],MouseList[#Headers],0))=TRUE,"",IF(INDEX(DataInput[],CG$2*3-1,MATCH(TEXT($B35,0),DataInput[#Headers],0))="","",INDEX(DataInput[],CG$4*3-1,MATCH(TEXT($B35,0),DataInput[#Headers],0))*(INDEX(DataInput[],CG$4*3,MATCH(TEXT($B35,0),DataInput[#Headers],0)))^2*PI()/6))</f>
        <v>#N/A</v>
      </c>
      <c r="CH35" s="15" t="e">
        <f>IF(INDEX(MouseList[],MATCH(CH$2,MouseList[Mouse '#],0),MATCH(MouseList[[#Headers],[Exclude?]],MouseList[#Headers],0))=TRUE,"",IF(INDEX(DataInput[],CH$2*3-1,MATCH(TEXT($B35,0),DataInput[#Headers],0))="","",INDEX(DataInput[],CH$4*3-1,MATCH(TEXT($B35,0),DataInput[#Headers],0))*(INDEX(DataInput[],CH$4*3,MATCH(TEXT($B35,0),DataInput[#Headers],0)))^2*PI()/6))</f>
        <v>#N/A</v>
      </c>
      <c r="CI35" s="15" t="e">
        <f>IF(INDEX(MouseList[],MATCH(CI$2,MouseList[Mouse '#],0),MATCH(MouseList[[#Headers],[Exclude?]],MouseList[#Headers],0))=TRUE,"",IF(INDEX(DataInput[],CI$2*3-1,MATCH(TEXT($B35,0),DataInput[#Headers],0))="","",INDEX(DataInput[],CI$4*3-1,MATCH(TEXT($B35,0),DataInput[#Headers],0))*(INDEX(DataInput[],CI$4*3,MATCH(TEXT($B35,0),DataInput[#Headers],0)))^2*PI()/6))</f>
        <v>#N/A</v>
      </c>
      <c r="CJ35" s="15" t="e">
        <f>IF(INDEX(MouseList[],MATCH(CJ$2,MouseList[Mouse '#],0),MATCH(MouseList[[#Headers],[Exclude?]],MouseList[#Headers],0))=TRUE,"",IF(INDEX(DataInput[],CJ$2*3-1,MATCH(TEXT($B35,0),DataInput[#Headers],0))="","",INDEX(DataInput[],CJ$4*3-1,MATCH(TEXT($B35,0),DataInput[#Headers],0))*(INDEX(DataInput[],CJ$4*3,MATCH(TEXT($B35,0),DataInput[#Headers],0)))^2*PI()/6))</f>
        <v>#N/A</v>
      </c>
      <c r="CK35" s="15" t="e">
        <f>IF(INDEX(MouseList[],MATCH(CK$2,MouseList[Mouse '#],0),MATCH(MouseList[[#Headers],[Exclude?]],MouseList[#Headers],0))=TRUE,"",IF(INDEX(DataInput[],CK$2*3-1,MATCH(TEXT($B35,0),DataInput[#Headers],0))="","",INDEX(DataInput[],CK$4*3-1,MATCH(TEXT($B35,0),DataInput[#Headers],0))*(INDEX(DataInput[],CK$4*3,MATCH(TEXT($B35,0),DataInput[#Headers],0)))^2*PI()/6))</f>
        <v>#N/A</v>
      </c>
      <c r="CL35" s="15" t="e">
        <f>IF(INDEX(MouseList[],MATCH(CL$2,MouseList[Mouse '#],0),MATCH(MouseList[[#Headers],[Exclude?]],MouseList[#Headers],0))=TRUE,"",IF(INDEX(DataInput[],CL$2*3-1,MATCH(TEXT($B35,0),DataInput[#Headers],0))="","",INDEX(DataInput[],CL$4*3-1,MATCH(TEXT($B35,0),DataInput[#Headers],0))*(INDEX(DataInput[],CL$4*3,MATCH(TEXT($B35,0),DataInput[#Headers],0)))^2*PI()/6))</f>
        <v>#N/A</v>
      </c>
      <c r="CM35" s="15" t="e">
        <f>IF(INDEX(MouseList[],MATCH(CM$2,MouseList[Mouse '#],0),MATCH(MouseList[[#Headers],[Exclude?]],MouseList[#Headers],0))=TRUE,"",IF(INDEX(DataInput[],CM$2*3-1,MATCH(TEXT($B35,0),DataInput[#Headers],0))="","",INDEX(DataInput[],CM$4*3-1,MATCH(TEXT($B35,0),DataInput[#Headers],0))*(INDEX(DataInput[],CM$4*3,MATCH(TEXT($B35,0),DataInput[#Headers],0)))^2*PI()/6))</f>
        <v>#N/A</v>
      </c>
      <c r="CN35" s="15" t="e">
        <f>IF(INDEX(MouseList[],MATCH(CN$2,MouseList[Mouse '#],0),MATCH(MouseList[[#Headers],[Exclude?]],MouseList[#Headers],0))=TRUE,"",IF(INDEX(DataInput[],CN$2*3-1,MATCH(TEXT($B35,0),DataInput[#Headers],0))="","",INDEX(DataInput[],CN$4*3-1,MATCH(TEXT($B35,0),DataInput[#Headers],0))*(INDEX(DataInput[],CN$4*3,MATCH(TEXT($B35,0),DataInput[#Headers],0)))^2*PI()/6))</f>
        <v>#N/A</v>
      </c>
      <c r="CO35" s="15" t="e">
        <f>IF(INDEX(MouseList[],MATCH(CO$2,MouseList[Mouse '#],0),MATCH(MouseList[[#Headers],[Exclude?]],MouseList[#Headers],0))=TRUE,"",IF(INDEX(DataInput[],CO$2*3-1,MATCH(TEXT($B35,0),DataInput[#Headers],0))="","",INDEX(DataInput[],CO$4*3-1,MATCH(TEXT($B35,0),DataInput[#Headers],0))*(INDEX(DataInput[],CO$4*3,MATCH(TEXT($B35,0),DataInput[#Headers],0)))^2*PI()/6))</f>
        <v>#N/A</v>
      </c>
      <c r="CP35" s="15" t="e">
        <f>IF(INDEX(MouseList[],MATCH(CP$2,MouseList[Mouse '#],0),MATCH(MouseList[[#Headers],[Exclude?]],MouseList[#Headers],0))=TRUE,"",IF(INDEX(DataInput[],CP$2*3-1,MATCH(TEXT($B35,0),DataInput[#Headers],0))="","",INDEX(DataInput[],CP$4*3-1,MATCH(TEXT($B35,0),DataInput[#Headers],0))*(INDEX(DataInput[],CP$4*3,MATCH(TEXT($B35,0),DataInput[#Headers],0)))^2*PI()/6))</f>
        <v>#N/A</v>
      </c>
      <c r="CQ35" s="15" t="e">
        <f>IF(INDEX(MouseList[],MATCH(CQ$2,MouseList[Mouse '#],0),MATCH(MouseList[[#Headers],[Exclude?]],MouseList[#Headers],0))=TRUE,"",IF(INDEX(DataInput[],CQ$2*3-1,MATCH(TEXT($B35,0),DataInput[#Headers],0))="","",INDEX(DataInput[],CQ$4*3-1,MATCH(TEXT($B35,0),DataInput[#Headers],0))*(INDEX(DataInput[],CQ$4*3,MATCH(TEXT($B35,0),DataInput[#Headers],0)))^2*PI()/6))</f>
        <v>#N/A</v>
      </c>
      <c r="CR35" s="15" t="e">
        <f>IF(INDEX(MouseList[],MATCH(CR$2,MouseList[Mouse '#],0),MATCH(MouseList[[#Headers],[Exclude?]],MouseList[#Headers],0))=TRUE,"",IF(INDEX(DataInput[],CR$2*3-1,MATCH(TEXT($B35,0),DataInput[#Headers],0))="","",INDEX(DataInput[],CR$4*3-1,MATCH(TEXT($B35,0),DataInput[#Headers],0))*(INDEX(DataInput[],CR$4*3,MATCH(TEXT($B35,0),DataInput[#Headers],0)))^2*PI()/6))</f>
        <v>#N/A</v>
      </c>
      <c r="CS35" s="15" t="e">
        <f>IF(INDEX(MouseList[],MATCH(CS$2,MouseList[Mouse '#],0),MATCH(MouseList[[#Headers],[Exclude?]],MouseList[#Headers],0))=TRUE,"",IF(INDEX(DataInput[],CS$2*3-1,MATCH(TEXT($B35,0),DataInput[#Headers],0))="","",INDEX(DataInput[],CS$4*3-1,MATCH(TEXT($B35,0),DataInput[#Headers],0))*(INDEX(DataInput[],CS$4*3,MATCH(TEXT($B35,0),DataInput[#Headers],0)))^2*PI()/6))</f>
        <v>#N/A</v>
      </c>
      <c r="CT35" s="15" t="e">
        <f>IF(INDEX(MouseList[],MATCH(CT$2,MouseList[Mouse '#],0),MATCH(MouseList[[#Headers],[Exclude?]],MouseList[#Headers],0))=TRUE,"",IF(INDEX(DataInput[],CT$2*3-1,MATCH(TEXT($B35,0),DataInput[#Headers],0))="","",INDEX(DataInput[],CT$4*3-1,MATCH(TEXT($B35,0),DataInput[#Headers],0))*(INDEX(DataInput[],CT$4*3,MATCH(TEXT($B35,0),DataInput[#Headers],0)))^2*PI()/6))</f>
        <v>#N/A</v>
      </c>
      <c r="CU35" s="15" t="e">
        <f>IF(INDEX(MouseList[],MATCH(CU$2,MouseList[Mouse '#],0),MATCH(MouseList[[#Headers],[Exclude?]],MouseList[#Headers],0))=TRUE,"",IF(INDEX(DataInput[],CU$2*3-1,MATCH(TEXT($B35,0),DataInput[#Headers],0))="","",INDEX(DataInput[],CU$4*3-1,MATCH(TEXT($B35,0),DataInput[#Headers],0))*(INDEX(DataInput[],CU$4*3,MATCH(TEXT($B35,0),DataInput[#Headers],0)))^2*PI()/6))</f>
        <v>#N/A</v>
      </c>
      <c r="CV35" s="15" t="e">
        <f>IF(INDEX(MouseList[],MATCH(CV$2,MouseList[Mouse '#],0),MATCH(MouseList[[#Headers],[Exclude?]],MouseList[#Headers],0))=TRUE,"",IF(INDEX(DataInput[],CV$2*3-1,MATCH(TEXT($B35,0),DataInput[#Headers],0))="","",INDEX(DataInput[],CV$4*3-1,MATCH(TEXT($B35,0),DataInput[#Headers],0))*(INDEX(DataInput[],CV$4*3,MATCH(TEXT($B35,0),DataInput[#Headers],0)))^2*PI()/6))</f>
        <v>#N/A</v>
      </c>
      <c r="CW35" s="15" t="e">
        <f>IF(INDEX(MouseList[],MATCH(CW$2,MouseList[Mouse '#],0),MATCH(MouseList[[#Headers],[Exclude?]],MouseList[#Headers],0))=TRUE,"",IF(INDEX(DataInput[],CW$2*3-1,MATCH(TEXT($B35,0),DataInput[#Headers],0))="","",INDEX(DataInput[],CW$4*3-1,MATCH(TEXT($B35,0),DataInput[#Headers],0))*(INDEX(DataInput[],CW$4*3,MATCH(TEXT($B35,0),DataInput[#Headers],0)))^2*PI()/6))</f>
        <v>#N/A</v>
      </c>
      <c r="CX35" s="15" t="e">
        <f>IF(INDEX(MouseList[],MATCH(CX$2,MouseList[Mouse '#],0),MATCH(MouseList[[#Headers],[Exclude?]],MouseList[#Headers],0))=TRUE,"",IF(INDEX(DataInput[],CX$2*3-1,MATCH(TEXT($B35,0),DataInput[#Headers],0))="","",INDEX(DataInput[],CX$4*3-1,MATCH(TEXT($B35,0),DataInput[#Headers],0))*(INDEX(DataInput[],CX$4*3,MATCH(TEXT($B35,0),DataInput[#Headers],0)))^2*PI()/6))</f>
        <v>#N/A</v>
      </c>
      <c r="CY35" s="15" t="e">
        <f>IF(INDEX(MouseList[],MATCH(CY$2,MouseList[Mouse '#],0),MATCH(MouseList[[#Headers],[Exclude?]],MouseList[#Headers],0))=TRUE,"",IF(INDEX(DataInput[],CY$2*3-1,MATCH(TEXT($B35,0),DataInput[#Headers],0))="","",INDEX(DataInput[],CY$4*3-1,MATCH(TEXT($B35,0),DataInput[#Headers],0))*(INDEX(DataInput[],CY$4*3,MATCH(TEXT($B35,0),DataInput[#Headers],0)))^2*PI()/6))</f>
        <v>#N/A</v>
      </c>
      <c r="CZ35" s="15" t="e">
        <f>IF(INDEX(MouseList[],MATCH(CZ$2,MouseList[Mouse '#],0),MATCH(MouseList[[#Headers],[Exclude?]],MouseList[#Headers],0))=TRUE,"",IF(INDEX(DataInput[],CZ$2*3-1,MATCH(TEXT($B35,0),DataInput[#Headers],0))="","",INDEX(DataInput[],CZ$4*3-1,MATCH(TEXT($B35,0),DataInput[#Headers],0))*(INDEX(DataInput[],CZ$4*3,MATCH(TEXT($B35,0),DataInput[#Headers],0)))^2*PI()/6))</f>
        <v>#N/A</v>
      </c>
      <c r="DA35" s="15" t="e">
        <f>IF(INDEX(MouseList[],MATCH(DA$2,MouseList[Mouse '#],0),MATCH(MouseList[[#Headers],[Exclude?]],MouseList[#Headers],0))=TRUE,"",IF(INDEX(DataInput[],DA$2*3-1,MATCH(TEXT($B35,0),DataInput[#Headers],0))="","",INDEX(DataInput[],DA$4*3-1,MATCH(TEXT($B35,0),DataInput[#Headers],0))*(INDEX(DataInput[],DA$4*3,MATCH(TEXT($B35,0),DataInput[#Headers],0)))^2*PI()/6))</f>
        <v>#N/A</v>
      </c>
      <c r="DB35" s="15" t="e">
        <f>IF(INDEX(MouseList[],MATCH(DB$2,MouseList[Mouse '#],0),MATCH(MouseList[[#Headers],[Exclude?]],MouseList[#Headers],0))=TRUE,"",IF(INDEX(DataInput[],DB$2*3-1,MATCH(TEXT($B35,0),DataInput[#Headers],0))="","",INDEX(DataInput[],DB$4*3-1,MATCH(TEXT($B35,0),DataInput[#Headers],0))*(INDEX(DataInput[],DB$4*3,MATCH(TEXT($B35,0),DataInput[#Headers],0)))^2*PI()/6))</f>
        <v>#N/A</v>
      </c>
      <c r="DC35" s="15" t="e">
        <f>IF(INDEX(MouseList[],MATCH(DC$2,MouseList[Mouse '#],0),MATCH(MouseList[[#Headers],[Exclude?]],MouseList[#Headers],0))=TRUE,"",IF(INDEX(DataInput[],DC$2*3-1,MATCH(TEXT($B35,0),DataInput[#Headers],0))="","",INDEX(DataInput[],DC$4*3-1,MATCH(TEXT($B35,0),DataInput[#Headers],0))*(INDEX(DataInput[],DC$4*3,MATCH(TEXT($B35,0),DataInput[#Headers],0)))^2*PI()/6))</f>
        <v>#N/A</v>
      </c>
      <c r="DD35" s="15" t="e">
        <f>IF(INDEX(MouseList[],MATCH(DD$2,MouseList[Mouse '#],0),MATCH(MouseList[[#Headers],[Exclude?]],MouseList[#Headers],0))=TRUE,"",IF(INDEX(DataInput[],DD$2*3-1,MATCH(TEXT($B35,0),DataInput[#Headers],0))="","",INDEX(DataInput[],DD$4*3-1,MATCH(TEXT($B35,0),DataInput[#Headers],0))*(INDEX(DataInput[],DD$4*3,MATCH(TEXT($B35,0),DataInput[#Headers],0)))^2*PI()/6))</f>
        <v>#N/A</v>
      </c>
      <c r="DE35" s="15" t="e">
        <f>IF(INDEX(MouseList[],MATCH(DE$2,MouseList[Mouse '#],0),MATCH(MouseList[[#Headers],[Exclude?]],MouseList[#Headers],0))=TRUE,"",IF(INDEX(DataInput[],DE$2*3-1,MATCH(TEXT($B35,0),DataInput[#Headers],0))="","",INDEX(DataInput[],DE$4*3-1,MATCH(TEXT($B35,0),DataInput[#Headers],0))*(INDEX(DataInput[],DE$4*3,MATCH(TEXT($B35,0),DataInput[#Headers],0)))^2*PI()/6))</f>
        <v>#N/A</v>
      </c>
      <c r="DF35" s="15" t="e">
        <f>IF(INDEX(MouseList[],MATCH(DF$2,MouseList[Mouse '#],0),MATCH(MouseList[[#Headers],[Exclude?]],MouseList[#Headers],0))=TRUE,"",IF(INDEX(DataInput[],DF$2*3-1,MATCH(TEXT($B35,0),DataInput[#Headers],0))="","",INDEX(DataInput[],DF$4*3-1,MATCH(TEXT($B35,0),DataInput[#Headers],0))*(INDEX(DataInput[],DF$4*3,MATCH(TEXT($B35,0),DataInput[#Headers],0)))^2*PI()/6))</f>
        <v>#N/A</v>
      </c>
      <c r="DG35" s="15" t="e">
        <f>IF(INDEX(MouseList[],MATCH(DG$2,MouseList[Mouse '#],0),MATCH(MouseList[[#Headers],[Exclude?]],MouseList[#Headers],0))=TRUE,"",IF(INDEX(DataInput[],DG$2*3-1,MATCH(TEXT($B35,0),DataInput[#Headers],0))="","",INDEX(DataInput[],DG$4*3-1,MATCH(TEXT($B35,0),DataInput[#Headers],0))*(INDEX(DataInput[],DG$4*3,MATCH(TEXT($B35,0),DataInput[#Headers],0)))^2*PI()/6))</f>
        <v>#N/A</v>
      </c>
      <c r="DH35" s="15" t="e">
        <f>IF(INDEX(MouseList[],MATCH(DH$2,MouseList[Mouse '#],0),MATCH(MouseList[[#Headers],[Exclude?]],MouseList[#Headers],0))=TRUE,"",IF(INDEX(DataInput[],DH$2*3-1,MATCH(TEXT($B35,0),DataInput[#Headers],0))="","",INDEX(DataInput[],DH$4*3-1,MATCH(TEXT($B35,0),DataInput[#Headers],0))*(INDEX(DataInput[],DH$4*3,MATCH(TEXT($B35,0),DataInput[#Headers],0)))^2*PI()/6))</f>
        <v>#N/A</v>
      </c>
      <c r="DI35" s="15" t="e">
        <f>IF(INDEX(MouseList[],MATCH(DI$2,MouseList[Mouse '#],0),MATCH(MouseList[[#Headers],[Exclude?]],MouseList[#Headers],0))=TRUE,"",IF(INDEX(DataInput[],DI$2*3-1,MATCH(TEXT($B35,0),DataInput[#Headers],0))="","",INDEX(DataInput[],DI$4*3-1,MATCH(TEXT($B35,0),DataInput[#Headers],0))*(INDEX(DataInput[],DI$4*3,MATCH(TEXT($B35,0),DataInput[#Headers],0)))^2*PI()/6))</f>
        <v>#N/A</v>
      </c>
      <c r="DJ35" s="15" t="e">
        <f>IF(INDEX(MouseList[],MATCH(DJ$2,MouseList[Mouse '#],0),MATCH(MouseList[[#Headers],[Exclude?]],MouseList[#Headers],0))=TRUE,"",IF(INDEX(DataInput[],DJ$2*3-1,MATCH(TEXT($B35,0),DataInput[#Headers],0))="","",INDEX(DataInput[],DJ$4*3-1,MATCH(TEXT($B35,0),DataInput[#Headers],0))*(INDEX(DataInput[],DJ$4*3,MATCH(TEXT($B35,0),DataInput[#Headers],0)))^2*PI()/6))</f>
        <v>#N/A</v>
      </c>
      <c r="DK35" s="15" t="e">
        <f>IF(INDEX(MouseList[],MATCH(DK$2,MouseList[Mouse '#],0),MATCH(MouseList[[#Headers],[Exclude?]],MouseList[#Headers],0))=TRUE,"",IF(INDEX(DataInput[],DK$2*3-1,MATCH(TEXT($B35,0),DataInput[#Headers],0))="","",INDEX(DataInput[],DK$4*3-1,MATCH(TEXT($B35,0),DataInput[#Headers],0))*(INDEX(DataInput[],DK$4*3,MATCH(TEXT($B35,0),DataInput[#Headers],0)))^2*PI()/6))</f>
        <v>#N/A</v>
      </c>
      <c r="DL35" s="15" t="e">
        <f>IF(INDEX(MouseList[],MATCH(DL$2,MouseList[Mouse '#],0),MATCH(MouseList[[#Headers],[Exclude?]],MouseList[#Headers],0))=TRUE,"",IF(INDEX(DataInput[],DL$2*3-1,MATCH(TEXT($B35,0),DataInput[#Headers],0))="","",INDEX(DataInput[],DL$4*3-1,MATCH(TEXT($B35,0),DataInput[#Headers],0))*(INDEX(DataInput[],DL$4*3,MATCH(TEXT($B35,0),DataInput[#Headers],0)))^2*PI()/6))</f>
        <v>#N/A</v>
      </c>
      <c r="DM35" s="15" t="e">
        <f>IF(INDEX(MouseList[],MATCH(DM$2,MouseList[Mouse '#],0),MATCH(MouseList[[#Headers],[Exclude?]],MouseList[#Headers],0))=TRUE,"",IF(INDEX(DataInput[],DM$2*3-1,MATCH(TEXT($B35,0),DataInput[#Headers],0))="","",INDEX(DataInput[],DM$4*3-1,MATCH(TEXT($B35,0),DataInput[#Headers],0))*(INDEX(DataInput[],DM$4*3,MATCH(TEXT($B35,0),DataInput[#Headers],0)))^2*PI()/6))</f>
        <v>#N/A</v>
      </c>
      <c r="DN35" s="15" t="e">
        <f>IF(INDEX(MouseList[],MATCH(DN$2,MouseList[Mouse '#],0),MATCH(MouseList[[#Headers],[Exclude?]],MouseList[#Headers],0))=TRUE,"",IF(INDEX(DataInput[],DN$2*3-1,MATCH(TEXT($B35,0),DataInput[#Headers],0))="","",INDEX(DataInput[],DN$4*3-1,MATCH(TEXT($B35,0),DataInput[#Headers],0))*(INDEX(DataInput[],DN$4*3,MATCH(TEXT($B35,0),DataInput[#Headers],0)))^2*PI()/6))</f>
        <v>#N/A</v>
      </c>
      <c r="DO35" s="15" t="e">
        <f>IF(INDEX(MouseList[],MATCH(DO$2,MouseList[Mouse '#],0),MATCH(MouseList[[#Headers],[Exclude?]],MouseList[#Headers],0))=TRUE,"",IF(INDEX(DataInput[],DO$2*3-1,MATCH(TEXT($B35,0),DataInput[#Headers],0))="","",INDEX(DataInput[],DO$4*3-1,MATCH(TEXT($B35,0),DataInput[#Headers],0))*(INDEX(DataInput[],DO$4*3,MATCH(TEXT($B35,0),DataInput[#Headers],0)))^2*PI()/6))</f>
        <v>#N/A</v>
      </c>
      <c r="DP35" s="15" t="e">
        <f>IF(INDEX(MouseList[],MATCH(DP$2,MouseList[Mouse '#],0),MATCH(MouseList[[#Headers],[Exclude?]],MouseList[#Headers],0))=TRUE,"",IF(INDEX(DataInput[],DP$2*3-1,MATCH(TEXT($B35,0),DataInput[#Headers],0))="","",INDEX(DataInput[],DP$4*3-1,MATCH(TEXT($B35,0),DataInput[#Headers],0))*(INDEX(DataInput[],DP$4*3,MATCH(TEXT($B35,0),DataInput[#Headers],0)))^2*PI()/6))</f>
        <v>#N/A</v>
      </c>
      <c r="DQ35" s="15" t="e">
        <f>IF(INDEX(MouseList[],MATCH(DQ$2,MouseList[Mouse '#],0),MATCH(MouseList[[#Headers],[Exclude?]],MouseList[#Headers],0))=TRUE,"",IF(INDEX(DataInput[],DQ$2*3-1,MATCH(TEXT($B35,0),DataInput[#Headers],0))="","",INDEX(DataInput[],DQ$4*3-1,MATCH(TEXT($B35,0),DataInput[#Headers],0))*(INDEX(DataInput[],DQ$4*3,MATCH(TEXT($B35,0),DataInput[#Headers],0)))^2*PI()/6))</f>
        <v>#N/A</v>
      </c>
      <c r="DR35" s="15" t="e">
        <f>IF(INDEX(MouseList[],MATCH(DR$2,MouseList[Mouse '#],0),MATCH(MouseList[[#Headers],[Exclude?]],MouseList[#Headers],0))=TRUE,"",IF(INDEX(DataInput[],DR$2*3-1,MATCH(TEXT($B35,0),DataInput[#Headers],0))="","",INDEX(DataInput[],DR$4*3-1,MATCH(TEXT($B35,0),DataInput[#Headers],0))*(INDEX(DataInput[],DR$4*3,MATCH(TEXT($B35,0),DataInput[#Headers],0)))^2*PI()/6))</f>
        <v>#N/A</v>
      </c>
      <c r="DS35" s="15" t="e">
        <f>IF(INDEX(MouseList[],MATCH(DS$2,MouseList[Mouse '#],0),MATCH(MouseList[[#Headers],[Exclude?]],MouseList[#Headers],0))=TRUE,"",IF(INDEX(DataInput[],DS$2*3-1,MATCH(TEXT($B35,0),DataInput[#Headers],0))="","",INDEX(DataInput[],DS$4*3-1,MATCH(TEXT($B35,0),DataInput[#Headers],0))*(INDEX(DataInput[],DS$4*3,MATCH(TEXT($B35,0),DataInput[#Headers],0)))^2*PI()/6))</f>
        <v>#N/A</v>
      </c>
      <c r="DU35" s="14">
        <v>31</v>
      </c>
      <c r="DV35" s="14" t="str">
        <f>IFERROR(INDEX(MouseList[],MATCH(TV_after_Tx[[#This Row],[Sort '#]],MouseList[Sort '#],0),MATCH(TV_after_Tx[[#Headers],[Group]],MouseList[#Headers],0)),"")</f>
        <v/>
      </c>
      <c r="DW35" s="14" t="str">
        <f>IFERROR(INDEX(MouseList[],MATCH(TV_after_Tx[[#This Row],[Sort '#]],MouseList[Sort '#],0),MATCH(MouseList[[#Headers],[Mouse '#]],MouseList[#Headers],0)),"")</f>
        <v/>
      </c>
      <c r="DX35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35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35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35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35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35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35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35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35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35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35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35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35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35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35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35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35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35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35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35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35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35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35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35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35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35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35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35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35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35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35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35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35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35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35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35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35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35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35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35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35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35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35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35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35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35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36" spans="2:173">
      <c r="B36" s="14">
        <v>31</v>
      </c>
      <c r="C36" s="14">
        <f>INDEX('Data Input'!$J$1:$BF$3,2,MATCH(TEXT(TV[[#This Row],[Day '#]],0),DataInput[[#Headers],[Date of death]:[Necropsy]],0))</f>
        <v>102</v>
      </c>
      <c r="D36" s="15" t="str">
        <f>IF(INDEX(MouseList[],MATCH(D$2,MouseList[Mouse '#],0),MATCH(MouseList[[#Headers],[Exclude?]],MouseList[#Headers],0))=TRUE,"",IF(INDEX(DataInput[],D$2*3-1,MATCH(TEXT($B36,0),DataInput[#Headers],0))="","",INDEX(DataInput[],D$4*3-1,MATCH(TEXT($B36,0),DataInput[#Headers],0))*(INDEX(DataInput[],D$4*3,MATCH(TEXT($B36,0),DataInput[#Headers],0)))^2*PI()/6))</f>
        <v/>
      </c>
      <c r="E36" s="15" t="str">
        <f>IF(INDEX(MouseList[],MATCH(E$2,MouseList[Mouse '#],0),MATCH(MouseList[[#Headers],[Exclude?]],MouseList[#Headers],0))=TRUE,"",IF(INDEX(DataInput[],E$2*3-1,MATCH(TEXT($B36,0),DataInput[#Headers],0))="","",INDEX(DataInput[],E$4*3-1,MATCH(TEXT($B36,0),DataInput[#Headers],0))*(INDEX(DataInput[],E$4*3,MATCH(TEXT($B36,0),DataInput[#Headers],0)))^2*PI()/6))</f>
        <v/>
      </c>
      <c r="F36" s="15" t="str">
        <f>IF(INDEX(MouseList[],MATCH(F$2,MouseList[Mouse '#],0),MATCH(MouseList[[#Headers],[Exclude?]],MouseList[#Headers],0))=TRUE,"",IF(INDEX(DataInput[],F$2*3-1,MATCH(TEXT($B36,0),DataInput[#Headers],0))="","",INDEX(DataInput[],F$4*3-1,MATCH(TEXT($B36,0),DataInput[#Headers],0))*(INDEX(DataInput[],F$4*3,MATCH(TEXT($B36,0),DataInput[#Headers],0)))^2*PI()/6))</f>
        <v/>
      </c>
      <c r="G36" s="15" t="str">
        <f>IF(INDEX(MouseList[],MATCH(G$2,MouseList[Mouse '#],0),MATCH(MouseList[[#Headers],[Exclude?]],MouseList[#Headers],0))=TRUE,"",IF(INDEX(DataInput[],G$2*3-1,MATCH(TEXT($B36,0),DataInput[#Headers],0))="","",INDEX(DataInput[],G$4*3-1,MATCH(TEXT($B36,0),DataInput[#Headers],0))*(INDEX(DataInput[],G$4*3,MATCH(TEXT($B36,0),DataInput[#Headers],0)))^2*PI()/6))</f>
        <v/>
      </c>
      <c r="H36" s="15" t="str">
        <f>IF(INDEX(MouseList[],MATCH(H$2,MouseList[Mouse '#],0),MATCH(MouseList[[#Headers],[Exclude?]],MouseList[#Headers],0))=TRUE,"",IF(INDEX(DataInput[],H$2*3-1,MATCH(TEXT($B36,0),DataInput[#Headers],0))="","",INDEX(DataInput[],H$4*3-1,MATCH(TEXT($B36,0),DataInput[#Headers],0))*(INDEX(DataInput[],H$4*3,MATCH(TEXT($B36,0),DataInput[#Headers],0)))^2*PI()/6))</f>
        <v/>
      </c>
      <c r="I36" s="15" t="str">
        <f>IF(INDEX(MouseList[],MATCH(I$2,MouseList[Mouse '#],0),MATCH(MouseList[[#Headers],[Exclude?]],MouseList[#Headers],0))=TRUE,"",IF(INDEX(DataInput[],I$2*3-1,MATCH(TEXT($B36,0),DataInput[#Headers],0))="","",INDEX(DataInput[],I$4*3-1,MATCH(TEXT($B36,0),DataInput[#Headers],0))*(INDEX(DataInput[],I$4*3,MATCH(TEXT($B36,0),DataInput[#Headers],0)))^2*PI()/6))</f>
        <v/>
      </c>
      <c r="J36" s="15" t="str">
        <f>IF(INDEX(MouseList[],MATCH(J$2,MouseList[Mouse '#],0),MATCH(MouseList[[#Headers],[Exclude?]],MouseList[#Headers],0))=TRUE,"",IF(INDEX(DataInput[],J$2*3-1,MATCH(TEXT($B36,0),DataInput[#Headers],0))="","",INDEX(DataInput[],J$4*3-1,MATCH(TEXT($B36,0),DataInput[#Headers],0))*(INDEX(DataInput[],J$4*3,MATCH(TEXT($B36,0),DataInput[#Headers],0)))^2*PI()/6))</f>
        <v/>
      </c>
      <c r="K36" s="15" t="str">
        <f>IF(INDEX(MouseList[],MATCH(K$2,MouseList[Mouse '#],0),MATCH(MouseList[[#Headers],[Exclude?]],MouseList[#Headers],0))=TRUE,"",IF(INDEX(DataInput[],K$2*3-1,MATCH(TEXT($B36,0),DataInput[#Headers],0))="","",INDEX(DataInput[],K$4*3-1,MATCH(TEXT($B36,0),DataInput[#Headers],0))*(INDEX(DataInput[],K$4*3,MATCH(TEXT($B36,0),DataInput[#Headers],0)))^2*PI()/6))</f>
        <v/>
      </c>
      <c r="L36" s="15" t="str">
        <f>IF(INDEX(MouseList[],MATCH(L$2,MouseList[Mouse '#],0),MATCH(MouseList[[#Headers],[Exclude?]],MouseList[#Headers],0))=TRUE,"",IF(INDEX(DataInput[],L$2*3-1,MATCH(TEXT($B36,0),DataInput[#Headers],0))="","",INDEX(DataInput[],L$4*3-1,MATCH(TEXT($B36,0),DataInput[#Headers],0))*(INDEX(DataInput[],L$4*3,MATCH(TEXT($B36,0),DataInput[#Headers],0)))^2*PI()/6))</f>
        <v/>
      </c>
      <c r="M36" s="15" t="str">
        <f>IF(INDEX(MouseList[],MATCH(M$2,MouseList[Mouse '#],0),MATCH(MouseList[[#Headers],[Exclude?]],MouseList[#Headers],0))=TRUE,"",IF(INDEX(DataInput[],M$2*3-1,MATCH(TEXT($B36,0),DataInput[#Headers],0))="","",INDEX(DataInput[],M$4*3-1,MATCH(TEXT($B36,0),DataInput[#Headers],0))*(INDEX(DataInput[],M$4*3,MATCH(TEXT($B36,0),DataInput[#Headers],0)))^2*PI()/6))</f>
        <v/>
      </c>
      <c r="N36" s="15" t="str">
        <f>IF(INDEX(MouseList[],MATCH(N$2,MouseList[Mouse '#],0),MATCH(MouseList[[#Headers],[Exclude?]],MouseList[#Headers],0))=TRUE,"",IF(INDEX(DataInput[],N$2*3-1,MATCH(TEXT($B36,0),DataInput[#Headers],0))="","",INDEX(DataInput[],N$4*3-1,MATCH(TEXT($B36,0),DataInput[#Headers],0))*(INDEX(DataInput[],N$4*3,MATCH(TEXT($B36,0),DataInput[#Headers],0)))^2*PI()/6))</f>
        <v/>
      </c>
      <c r="O36" s="15" t="str">
        <f>IF(INDEX(MouseList[],MATCH(O$2,MouseList[Mouse '#],0),MATCH(MouseList[[#Headers],[Exclude?]],MouseList[#Headers],0))=TRUE,"",IF(INDEX(DataInput[],O$2*3-1,MATCH(TEXT($B36,0),DataInput[#Headers],0))="","",INDEX(DataInput[],O$4*3-1,MATCH(TEXT($B36,0),DataInput[#Headers],0))*(INDEX(DataInput[],O$4*3,MATCH(TEXT($B36,0),DataInput[#Headers],0)))^2*PI()/6))</f>
        <v/>
      </c>
      <c r="P36" s="15" t="str">
        <f>IF(INDEX(MouseList[],MATCH(P$2,MouseList[Mouse '#],0),MATCH(MouseList[[#Headers],[Exclude?]],MouseList[#Headers],0))=TRUE,"",IF(INDEX(DataInput[],P$2*3-1,MATCH(TEXT($B36,0),DataInput[#Headers],0))="","",INDEX(DataInput[],P$4*3-1,MATCH(TEXT($B36,0),DataInput[#Headers],0))*(INDEX(DataInput[],P$4*3,MATCH(TEXT($B36,0),DataInput[#Headers],0)))^2*PI()/6))</f>
        <v/>
      </c>
      <c r="Q36" s="15" t="str">
        <f>IF(INDEX(MouseList[],MATCH(Q$2,MouseList[Mouse '#],0),MATCH(MouseList[[#Headers],[Exclude?]],MouseList[#Headers],0))=TRUE,"",IF(INDEX(DataInput[],Q$2*3-1,MATCH(TEXT($B36,0),DataInput[#Headers],0))="","",INDEX(DataInput[],Q$4*3-1,MATCH(TEXT($B36,0),DataInput[#Headers],0))*(INDEX(DataInput[],Q$4*3,MATCH(TEXT($B36,0),DataInput[#Headers],0)))^2*PI()/6))</f>
        <v/>
      </c>
      <c r="R36" s="15" t="str">
        <f>IF(INDEX(MouseList[],MATCH(R$2,MouseList[Mouse '#],0),MATCH(MouseList[[#Headers],[Exclude?]],MouseList[#Headers],0))=TRUE,"",IF(INDEX(DataInput[],R$2*3-1,MATCH(TEXT($B36,0),DataInput[#Headers],0))="","",INDEX(DataInput[],R$4*3-1,MATCH(TEXT($B36,0),DataInput[#Headers],0))*(INDEX(DataInput[],R$4*3,MATCH(TEXT($B36,0),DataInput[#Headers],0)))^2*PI()/6))</f>
        <v/>
      </c>
      <c r="S36" s="15" t="str">
        <f>IF(INDEX(MouseList[],MATCH(S$2,MouseList[Mouse '#],0),MATCH(MouseList[[#Headers],[Exclude?]],MouseList[#Headers],0))=TRUE,"",IF(INDEX(DataInput[],S$2*3-1,MATCH(TEXT($B36,0),DataInput[#Headers],0))="","",INDEX(DataInput[],S$4*3-1,MATCH(TEXT($B36,0),DataInput[#Headers],0))*(INDEX(DataInput[],S$4*3,MATCH(TEXT($B36,0),DataInput[#Headers],0)))^2*PI()/6))</f>
        <v/>
      </c>
      <c r="T36" s="15" t="str">
        <f>IF(INDEX(MouseList[],MATCH(T$2,MouseList[Mouse '#],0),MATCH(MouseList[[#Headers],[Exclude?]],MouseList[#Headers],0))=TRUE,"",IF(INDEX(DataInput[],T$2*3-1,MATCH(TEXT($B36,0),DataInput[#Headers],0))="","",INDEX(DataInput[],T$4*3-1,MATCH(TEXT($B36,0),DataInput[#Headers],0))*(INDEX(DataInput[],T$4*3,MATCH(TEXT($B36,0),DataInput[#Headers],0)))^2*PI()/6))</f>
        <v/>
      </c>
      <c r="U36" s="15" t="str">
        <f>IF(INDEX(MouseList[],MATCH(U$2,MouseList[Mouse '#],0),MATCH(MouseList[[#Headers],[Exclude?]],MouseList[#Headers],0))=TRUE,"",IF(INDEX(DataInput[],U$2*3-1,MATCH(TEXT($B36,0),DataInput[#Headers],0))="","",INDEX(DataInput[],U$4*3-1,MATCH(TEXT($B36,0),DataInput[#Headers],0))*(INDEX(DataInput[],U$4*3,MATCH(TEXT($B36,0),DataInput[#Headers],0)))^2*PI()/6))</f>
        <v/>
      </c>
      <c r="V36" s="15" t="str">
        <f>IF(INDEX(MouseList[],MATCH(V$2,MouseList[Mouse '#],0),MATCH(MouseList[[#Headers],[Exclude?]],MouseList[#Headers],0))=TRUE,"",IF(INDEX(DataInput[],V$2*3-1,MATCH(TEXT($B36,0),DataInput[#Headers],0))="","",INDEX(DataInput[],V$4*3-1,MATCH(TEXT($B36,0),DataInput[#Headers],0))*(INDEX(DataInput[],V$4*3,MATCH(TEXT($B36,0),DataInput[#Headers],0)))^2*PI()/6))</f>
        <v/>
      </c>
      <c r="W36" s="15" t="str">
        <f>IF(INDEX(MouseList[],MATCH(W$2,MouseList[Mouse '#],0),MATCH(MouseList[[#Headers],[Exclude?]],MouseList[#Headers],0))=TRUE,"",IF(INDEX(DataInput[],W$2*3-1,MATCH(TEXT($B36,0),DataInput[#Headers],0))="","",INDEX(DataInput[],W$4*3-1,MATCH(TEXT($B36,0),DataInput[#Headers],0))*(INDEX(DataInput[],W$4*3,MATCH(TEXT($B36,0),DataInput[#Headers],0)))^2*PI()/6))</f>
        <v/>
      </c>
      <c r="X36" s="15" t="str">
        <f>IF(INDEX(MouseList[],MATCH(X$2,MouseList[Mouse '#],0),MATCH(MouseList[[#Headers],[Exclude?]],MouseList[#Headers],0))=TRUE,"",IF(INDEX(DataInput[],X$2*3-1,MATCH(TEXT($B36,0),DataInput[#Headers],0))="","",INDEX(DataInput[],X$4*3-1,MATCH(TEXT($B36,0),DataInput[#Headers],0))*(INDEX(DataInput[],X$4*3,MATCH(TEXT($B36,0),DataInput[#Headers],0)))^2*PI()/6))</f>
        <v/>
      </c>
      <c r="Y36" s="15" t="str">
        <f>IF(INDEX(MouseList[],MATCH(Y$2,MouseList[Mouse '#],0),MATCH(MouseList[[#Headers],[Exclude?]],MouseList[#Headers],0))=TRUE,"",IF(INDEX(DataInput[],Y$2*3-1,MATCH(TEXT($B36,0),DataInput[#Headers],0))="","",INDEX(DataInput[],Y$4*3-1,MATCH(TEXT($B36,0),DataInput[#Headers],0))*(INDEX(DataInput[],Y$4*3,MATCH(TEXT($B36,0),DataInput[#Headers],0)))^2*PI()/6))</f>
        <v/>
      </c>
      <c r="Z36" s="15" t="str">
        <f>IF(INDEX(MouseList[],MATCH(Z$2,MouseList[Mouse '#],0),MATCH(MouseList[[#Headers],[Exclude?]],MouseList[#Headers],0))=TRUE,"",IF(INDEX(DataInput[],Z$2*3-1,MATCH(TEXT($B36,0),DataInput[#Headers],0))="","",INDEX(DataInput[],Z$4*3-1,MATCH(TEXT($B36,0),DataInput[#Headers],0))*(INDEX(DataInput[],Z$4*3,MATCH(TEXT($B36,0),DataInput[#Headers],0)))^2*PI()/6))</f>
        <v/>
      </c>
      <c r="AA36" s="15" t="str">
        <f>IF(INDEX(MouseList[],MATCH(AA$2,MouseList[Mouse '#],0),MATCH(MouseList[[#Headers],[Exclude?]],MouseList[#Headers],0))=TRUE,"",IF(INDEX(DataInput[],AA$2*3-1,MATCH(TEXT($B36,0),DataInput[#Headers],0))="","",INDEX(DataInput[],AA$4*3-1,MATCH(TEXT($B36,0),DataInput[#Headers],0))*(INDEX(DataInput[],AA$4*3,MATCH(TEXT($B36,0),DataInput[#Headers],0)))^2*PI()/6))</f>
        <v/>
      </c>
      <c r="AB36" s="15" t="str">
        <f>IF(INDEX(MouseList[],MATCH(AB$2,MouseList[Mouse '#],0),MATCH(MouseList[[#Headers],[Exclude?]],MouseList[#Headers],0))=TRUE,"",IF(INDEX(DataInput[],AB$2*3-1,MATCH(TEXT($B36,0),DataInput[#Headers],0))="","",INDEX(DataInput[],AB$4*3-1,MATCH(TEXT($B36,0),DataInput[#Headers],0))*(INDEX(DataInput[],AB$4*3,MATCH(TEXT($B36,0),DataInput[#Headers],0)))^2*PI()/6))</f>
        <v/>
      </c>
      <c r="AC36" s="15" t="str">
        <f>IF(INDEX(MouseList[],MATCH(AC$2,MouseList[Mouse '#],0),MATCH(MouseList[[#Headers],[Exclude?]],MouseList[#Headers],0))=TRUE,"",IF(INDEX(DataInput[],AC$2*3-1,MATCH(TEXT($B36,0),DataInput[#Headers],0))="","",INDEX(DataInput[],AC$4*3-1,MATCH(TEXT($B36,0),DataInput[#Headers],0))*(INDEX(DataInput[],AC$4*3,MATCH(TEXT($B36,0),DataInput[#Headers],0)))^2*PI()/6))</f>
        <v/>
      </c>
      <c r="AD36" s="15" t="str">
        <f>IF(INDEX(MouseList[],MATCH(AD$2,MouseList[Mouse '#],0),MATCH(MouseList[[#Headers],[Exclude?]],MouseList[#Headers],0))=TRUE,"",IF(INDEX(DataInput[],AD$2*3-1,MATCH(TEXT($B36,0),DataInput[#Headers],0))="","",INDEX(DataInput[],AD$4*3-1,MATCH(TEXT($B36,0),DataInput[#Headers],0))*(INDEX(DataInput[],AD$4*3,MATCH(TEXT($B36,0),DataInput[#Headers],0)))^2*PI()/6))</f>
        <v/>
      </c>
      <c r="AE36" s="15" t="str">
        <f>IF(INDEX(MouseList[],MATCH(AE$2,MouseList[Mouse '#],0),MATCH(MouseList[[#Headers],[Exclude?]],MouseList[#Headers],0))=TRUE,"",IF(INDEX(DataInput[],AE$2*3-1,MATCH(TEXT($B36,0),DataInput[#Headers],0))="","",INDEX(DataInput[],AE$4*3-1,MATCH(TEXT($B36,0),DataInput[#Headers],0))*(INDEX(DataInput[],AE$4*3,MATCH(TEXT($B36,0),DataInput[#Headers],0)))^2*PI()/6))</f>
        <v/>
      </c>
      <c r="AF36" s="15" t="str">
        <f>IF(INDEX(MouseList[],MATCH(AF$2,MouseList[Mouse '#],0),MATCH(MouseList[[#Headers],[Exclude?]],MouseList[#Headers],0))=TRUE,"",IF(INDEX(DataInput[],AF$2*3-1,MATCH(TEXT($B36,0),DataInput[#Headers],0))="","",INDEX(DataInput[],AF$4*3-1,MATCH(TEXT($B36,0),DataInput[#Headers],0))*(INDEX(DataInput[],AF$4*3,MATCH(TEXT($B36,0),DataInput[#Headers],0)))^2*PI()/6))</f>
        <v/>
      </c>
      <c r="AG36" s="15" t="str">
        <f>IF(INDEX(MouseList[],MATCH(AG$2,MouseList[Mouse '#],0),MATCH(MouseList[[#Headers],[Exclude?]],MouseList[#Headers],0))=TRUE,"",IF(INDEX(DataInput[],AG$2*3-1,MATCH(TEXT($B36,0),DataInput[#Headers],0))="","",INDEX(DataInput[],AG$4*3-1,MATCH(TEXT($B36,0),DataInput[#Headers],0))*(INDEX(DataInput[],AG$4*3,MATCH(TEXT($B36,0),DataInput[#Headers],0)))^2*PI()/6))</f>
        <v/>
      </c>
      <c r="AH36" s="15" t="str">
        <f>IF(INDEX(MouseList[],MATCH(AH$2,MouseList[Mouse '#],0),MATCH(MouseList[[#Headers],[Exclude?]],MouseList[#Headers],0))=TRUE,"",IF(INDEX(DataInput[],AH$2*3-1,MATCH(TEXT($B36,0),DataInput[#Headers],0))="","",INDEX(DataInput[],AH$4*3-1,MATCH(TEXT($B36,0),DataInput[#Headers],0))*(INDEX(DataInput[],AH$4*3,MATCH(TEXT($B36,0),DataInput[#Headers],0)))^2*PI()/6))</f>
        <v/>
      </c>
      <c r="AI36" s="15" t="str">
        <f>IF(INDEX(MouseList[],MATCH(AI$2,MouseList[Mouse '#],0),MATCH(MouseList[[#Headers],[Exclude?]],MouseList[#Headers],0))=TRUE,"",IF(INDEX(DataInput[],AI$2*3-1,MATCH(TEXT($B36,0),DataInput[#Headers],0))="","",INDEX(DataInput[],AI$4*3-1,MATCH(TEXT($B36,0),DataInput[#Headers],0))*(INDEX(DataInput[],AI$4*3,MATCH(TEXT($B36,0),DataInput[#Headers],0)))^2*PI()/6))</f>
        <v/>
      </c>
      <c r="AJ36" s="15" t="str">
        <f>IF(INDEX(MouseList[],MATCH(AJ$2,MouseList[Mouse '#],0),MATCH(MouseList[[#Headers],[Exclude?]],MouseList[#Headers],0))=TRUE,"",IF(INDEX(DataInput[],AJ$2*3-1,MATCH(TEXT($B36,0),DataInput[#Headers],0))="","",INDEX(DataInput[],AJ$4*3-1,MATCH(TEXT($B36,0),DataInput[#Headers],0))*(INDEX(DataInput[],AJ$4*3,MATCH(TEXT($B36,0),DataInput[#Headers],0)))^2*PI()/6))</f>
        <v/>
      </c>
      <c r="AK36" s="15" t="str">
        <f>IF(INDEX(MouseList[],MATCH(AK$2,MouseList[Mouse '#],0),MATCH(MouseList[[#Headers],[Exclude?]],MouseList[#Headers],0))=TRUE,"",IF(INDEX(DataInput[],AK$2*3-1,MATCH(TEXT($B36,0),DataInput[#Headers],0))="","",INDEX(DataInput[],AK$4*3-1,MATCH(TEXT($B36,0),DataInput[#Headers],0))*(INDEX(DataInput[],AK$4*3,MATCH(TEXT($B36,0),DataInput[#Headers],0)))^2*PI()/6))</f>
        <v/>
      </c>
      <c r="AL36" s="15" t="str">
        <f>IF(INDEX(MouseList[],MATCH(AL$2,MouseList[Mouse '#],0),MATCH(MouseList[[#Headers],[Exclude?]],MouseList[#Headers],0))=TRUE,"",IF(INDEX(DataInput[],AL$2*3-1,MATCH(TEXT($B36,0),DataInput[#Headers],0))="","",INDEX(DataInput[],AL$4*3-1,MATCH(TEXT($B36,0),DataInput[#Headers],0))*(INDEX(DataInput[],AL$4*3,MATCH(TEXT($B36,0),DataInput[#Headers],0)))^2*PI()/6))</f>
        <v/>
      </c>
      <c r="AM36" s="15" t="str">
        <f>IF(INDEX(MouseList[],MATCH(AM$2,MouseList[Mouse '#],0),MATCH(MouseList[[#Headers],[Exclude?]],MouseList[#Headers],0))=TRUE,"",IF(INDEX(DataInput[],AM$2*3-1,MATCH(TEXT($B36,0),DataInput[#Headers],0))="","",INDEX(DataInput[],AM$4*3-1,MATCH(TEXT($B36,0),DataInput[#Headers],0))*(INDEX(DataInput[],AM$4*3,MATCH(TEXT($B36,0),DataInput[#Headers],0)))^2*PI()/6))</f>
        <v/>
      </c>
      <c r="AN36" s="15" t="str">
        <f>IF(INDEX(MouseList[],MATCH(AN$2,MouseList[Mouse '#],0),MATCH(MouseList[[#Headers],[Exclude?]],MouseList[#Headers],0))=TRUE,"",IF(INDEX(DataInput[],AN$2*3-1,MATCH(TEXT($B36,0),DataInput[#Headers],0))="","",INDEX(DataInput[],AN$4*3-1,MATCH(TEXT($B36,0),DataInput[#Headers],0))*(INDEX(DataInput[],AN$4*3,MATCH(TEXT($B36,0),DataInput[#Headers],0)))^2*PI()/6))</f>
        <v/>
      </c>
      <c r="AO36" s="15" t="str">
        <f>IF(INDEX(MouseList[],MATCH(AO$2,MouseList[Mouse '#],0),MATCH(MouseList[[#Headers],[Exclude?]],MouseList[#Headers],0))=TRUE,"",IF(INDEX(DataInput[],AO$2*3-1,MATCH(TEXT($B36,0),DataInput[#Headers],0))="","",INDEX(DataInput[],AO$4*3-1,MATCH(TEXT($B36,0),DataInput[#Headers],0))*(INDEX(DataInput[],AO$4*3,MATCH(TEXT($B36,0),DataInput[#Headers],0)))^2*PI()/6))</f>
        <v/>
      </c>
      <c r="AP36" s="15" t="str">
        <f>IF(INDEX(MouseList[],MATCH(AP$2,MouseList[Mouse '#],0),MATCH(MouseList[[#Headers],[Exclude?]],MouseList[#Headers],0))=TRUE,"",IF(INDEX(DataInput[],AP$2*3-1,MATCH(TEXT($B36,0),DataInput[#Headers],0))="","",INDEX(DataInput[],AP$4*3-1,MATCH(TEXT($B36,0),DataInput[#Headers],0))*(INDEX(DataInput[],AP$4*3,MATCH(TEXT($B36,0),DataInput[#Headers],0)))^2*PI()/6))</f>
        <v/>
      </c>
      <c r="AQ36" s="15" t="str">
        <f>IF(INDEX(MouseList[],MATCH(AQ$2,MouseList[Mouse '#],0),MATCH(MouseList[[#Headers],[Exclude?]],MouseList[#Headers],0))=TRUE,"",IF(INDEX(DataInput[],AQ$2*3-1,MATCH(TEXT($B36,0),DataInput[#Headers],0))="","",INDEX(DataInput[],AQ$4*3-1,MATCH(TEXT($B36,0),DataInput[#Headers],0))*(INDEX(DataInput[],AQ$4*3,MATCH(TEXT($B36,0),DataInput[#Headers],0)))^2*PI()/6))</f>
        <v/>
      </c>
      <c r="AR36" s="15" t="str">
        <f>IF(INDEX(MouseList[],MATCH(AR$2,MouseList[Mouse '#],0),MATCH(MouseList[[#Headers],[Exclude?]],MouseList[#Headers],0))=TRUE,"",IF(INDEX(DataInput[],AR$2*3-1,MATCH(TEXT($B36,0),DataInput[#Headers],0))="","",INDEX(DataInput[],AR$4*3-1,MATCH(TEXT($B36,0),DataInput[#Headers],0))*(INDEX(DataInput[],AR$4*3,MATCH(TEXT($B36,0),DataInput[#Headers],0)))^2*PI()/6))</f>
        <v/>
      </c>
      <c r="AS36" s="15" t="str">
        <f>IF(INDEX(MouseList[],MATCH(AS$2,MouseList[Mouse '#],0),MATCH(MouseList[[#Headers],[Exclude?]],MouseList[#Headers],0))=TRUE,"",IF(INDEX(DataInput[],AS$2*3-1,MATCH(TEXT($B36,0),DataInput[#Headers],0))="","",INDEX(DataInput[],AS$4*3-1,MATCH(TEXT($B36,0),DataInput[#Headers],0))*(INDEX(DataInput[],AS$4*3,MATCH(TEXT($B36,0),DataInput[#Headers],0)))^2*PI()/6))</f>
        <v/>
      </c>
      <c r="AT36" s="15" t="str">
        <f>IF(INDEX(MouseList[],MATCH(AT$2,MouseList[Mouse '#],0),MATCH(MouseList[[#Headers],[Exclude?]],MouseList[#Headers],0))=TRUE,"",IF(INDEX(DataInput[],AT$2*3-1,MATCH(TEXT($B36,0),DataInput[#Headers],0))="","",INDEX(DataInput[],AT$4*3-1,MATCH(TEXT($B36,0),DataInput[#Headers],0))*(INDEX(DataInput[],AT$4*3,MATCH(TEXT($B36,0),DataInput[#Headers],0)))^2*PI()/6))</f>
        <v/>
      </c>
      <c r="AU36" s="15" t="str">
        <f>IF(INDEX(MouseList[],MATCH(AU$2,MouseList[Mouse '#],0),MATCH(MouseList[[#Headers],[Exclude?]],MouseList[#Headers],0))=TRUE,"",IF(INDEX(DataInput[],AU$2*3-1,MATCH(TEXT($B36,0),DataInput[#Headers],0))="","",INDEX(DataInput[],AU$4*3-1,MATCH(TEXT($B36,0),DataInput[#Headers],0))*(INDEX(DataInput[],AU$4*3,MATCH(TEXT($B36,0),DataInput[#Headers],0)))^2*PI()/6))</f>
        <v/>
      </c>
      <c r="AV36" s="15" t="str">
        <f>IF(INDEX(MouseList[],MATCH(AV$2,MouseList[Mouse '#],0),MATCH(MouseList[[#Headers],[Exclude?]],MouseList[#Headers],0))=TRUE,"",IF(INDEX(DataInput[],AV$2*3-1,MATCH(TEXT($B36,0),DataInput[#Headers],0))="","",INDEX(DataInput[],AV$4*3-1,MATCH(TEXT($B36,0),DataInput[#Headers],0))*(INDEX(DataInput[],AV$4*3,MATCH(TEXT($B36,0),DataInput[#Headers],0)))^2*PI()/6))</f>
        <v/>
      </c>
      <c r="AW36" s="15" t="str">
        <f>IF(INDEX(MouseList[],MATCH(AW$2,MouseList[Mouse '#],0),MATCH(MouseList[[#Headers],[Exclude?]],MouseList[#Headers],0))=TRUE,"",IF(INDEX(DataInput[],AW$2*3-1,MATCH(TEXT($B36,0),DataInput[#Headers],0))="","",INDEX(DataInput[],AW$4*3-1,MATCH(TEXT($B36,0),DataInput[#Headers],0))*(INDEX(DataInput[],AW$4*3,MATCH(TEXT($B36,0),DataInput[#Headers],0)))^2*PI()/6))</f>
        <v/>
      </c>
      <c r="AX36" s="15" t="str">
        <f>IF(INDEX(MouseList[],MATCH(AX$2,MouseList[Mouse '#],0),MATCH(MouseList[[#Headers],[Exclude?]],MouseList[#Headers],0))=TRUE,"",IF(INDEX(DataInput[],AX$2*3-1,MATCH(TEXT($B36,0),DataInput[#Headers],0))="","",INDEX(DataInput[],AX$4*3-1,MATCH(TEXT($B36,0),DataInput[#Headers],0))*(INDEX(DataInput[],AX$4*3,MATCH(TEXT($B36,0),DataInput[#Headers],0)))^2*PI()/6))</f>
        <v/>
      </c>
      <c r="AY36" s="15" t="str">
        <f>IF(INDEX(MouseList[],MATCH(AY$2,MouseList[Mouse '#],0),MATCH(MouseList[[#Headers],[Exclude?]],MouseList[#Headers],0))=TRUE,"",IF(INDEX(DataInput[],AY$2*3-1,MATCH(TEXT($B36,0),DataInput[#Headers],0))="","",INDEX(DataInput[],AY$4*3-1,MATCH(TEXT($B36,0),DataInput[#Headers],0))*(INDEX(DataInput[],AY$4*3,MATCH(TEXT($B36,0),DataInput[#Headers],0)))^2*PI()/6))</f>
        <v/>
      </c>
      <c r="AZ36" s="15" t="str">
        <f>IF(INDEX(MouseList[],MATCH(AZ$2,MouseList[Mouse '#],0),MATCH(MouseList[[#Headers],[Exclude?]],MouseList[#Headers],0))=TRUE,"",IF(INDEX(DataInput[],AZ$2*3-1,MATCH(TEXT($B36,0),DataInput[#Headers],0))="","",INDEX(DataInput[],AZ$4*3-1,MATCH(TEXT($B36,0),DataInput[#Headers],0))*(INDEX(DataInput[],AZ$4*3,MATCH(TEXT($B36,0),DataInput[#Headers],0)))^2*PI()/6))</f>
        <v/>
      </c>
      <c r="BA36" s="15" t="str">
        <f>IF(INDEX(MouseList[],MATCH(BA$2,MouseList[Mouse '#],0),MATCH(MouseList[[#Headers],[Exclude?]],MouseList[#Headers],0))=TRUE,"",IF(INDEX(DataInput[],BA$2*3-1,MATCH(TEXT($B36,0),DataInput[#Headers],0))="","",INDEX(DataInput[],BA$4*3-1,MATCH(TEXT($B36,0),DataInput[#Headers],0))*(INDEX(DataInput[],BA$4*3,MATCH(TEXT($B36,0),DataInput[#Headers],0)))^2*PI()/6))</f>
        <v/>
      </c>
      <c r="BB36" s="15" t="str">
        <f>IF(INDEX(MouseList[],MATCH(BB$2,MouseList[Mouse '#],0),MATCH(MouseList[[#Headers],[Exclude?]],MouseList[#Headers],0))=TRUE,"",IF(INDEX(DataInput[],BB$2*3-1,MATCH(TEXT($B36,0),DataInput[#Headers],0))="","",INDEX(DataInput[],BB$4*3-1,MATCH(TEXT($B36,0),DataInput[#Headers],0))*(INDEX(DataInput[],BB$4*3,MATCH(TEXT($B36,0),DataInput[#Headers],0)))^2*PI()/6))</f>
        <v/>
      </c>
      <c r="BC36" s="15" t="str">
        <f>IF(INDEX(MouseList[],MATCH(BC$2,MouseList[Mouse '#],0),MATCH(MouseList[[#Headers],[Exclude?]],MouseList[#Headers],0))=TRUE,"",IF(INDEX(DataInput[],BC$2*3-1,MATCH(TEXT($B36,0),DataInput[#Headers],0))="","",INDEX(DataInput[],BC$4*3-1,MATCH(TEXT($B36,0),DataInput[#Headers],0))*(INDEX(DataInput[],BC$4*3,MATCH(TEXT($B36,0),DataInput[#Headers],0)))^2*PI()/6))</f>
        <v/>
      </c>
      <c r="BD36" s="15" t="str">
        <f>IF(INDEX(MouseList[],MATCH(BD$2,MouseList[Mouse '#],0),MATCH(MouseList[[#Headers],[Exclude?]],MouseList[#Headers],0))=TRUE,"",IF(INDEX(DataInput[],BD$2*3-1,MATCH(TEXT($B36,0),DataInput[#Headers],0))="","",INDEX(DataInput[],BD$4*3-1,MATCH(TEXT($B36,0),DataInput[#Headers],0))*(INDEX(DataInput[],BD$4*3,MATCH(TEXT($B36,0),DataInput[#Headers],0)))^2*PI()/6))</f>
        <v/>
      </c>
      <c r="BE36" s="15" t="str">
        <f>IF(INDEX(MouseList[],MATCH(BE$2,MouseList[Mouse '#],0),MATCH(MouseList[[#Headers],[Exclude?]],MouseList[#Headers],0))=TRUE,"",IF(INDEX(DataInput[],BE$2*3-1,MATCH(TEXT($B36,0),DataInput[#Headers],0))="","",INDEX(DataInput[],BE$4*3-1,MATCH(TEXT($B36,0),DataInput[#Headers],0))*(INDEX(DataInput[],BE$4*3,MATCH(TEXT($B36,0),DataInput[#Headers],0)))^2*PI()/6))</f>
        <v/>
      </c>
      <c r="BF36" s="15" t="str">
        <f>IF(INDEX(MouseList[],MATCH(BF$2,MouseList[Mouse '#],0),MATCH(MouseList[[#Headers],[Exclude?]],MouseList[#Headers],0))=TRUE,"",IF(INDEX(DataInput[],BF$2*3-1,MATCH(TEXT($B36,0),DataInput[#Headers],0))="","",INDEX(DataInput[],BF$4*3-1,MATCH(TEXT($B36,0),DataInput[#Headers],0))*(INDEX(DataInput[],BF$4*3,MATCH(TEXT($B36,0),DataInput[#Headers],0)))^2*PI()/6))</f>
        <v/>
      </c>
      <c r="BG36" s="15" t="str">
        <f>IF(INDEX(MouseList[],MATCH(BG$2,MouseList[Mouse '#],0),MATCH(MouseList[[#Headers],[Exclude?]],MouseList[#Headers],0))=TRUE,"",IF(INDEX(DataInput[],BG$2*3-1,MATCH(TEXT($B36,0),DataInput[#Headers],0))="","",INDEX(DataInput[],BG$4*3-1,MATCH(TEXT($B36,0),DataInput[#Headers],0))*(INDEX(DataInput[],BG$4*3,MATCH(TEXT($B36,0),DataInput[#Headers],0)))^2*PI()/6))</f>
        <v/>
      </c>
      <c r="BH36" s="15" t="str">
        <f>IF(INDEX(MouseList[],MATCH(BH$2,MouseList[Mouse '#],0),MATCH(MouseList[[#Headers],[Exclude?]],MouseList[#Headers],0))=TRUE,"",IF(INDEX(DataInput[],BH$2*3-1,MATCH(TEXT($B36,0),DataInput[#Headers],0))="","",INDEX(DataInput[],BH$4*3-1,MATCH(TEXT($B36,0),DataInput[#Headers],0))*(INDEX(DataInput[],BH$4*3,MATCH(TEXT($B36,0),DataInput[#Headers],0)))^2*PI()/6))</f>
        <v/>
      </c>
      <c r="BI36" s="15" t="str">
        <f>IF(INDEX(MouseList[],MATCH(BI$2,MouseList[Mouse '#],0),MATCH(MouseList[[#Headers],[Exclude?]],MouseList[#Headers],0))=TRUE,"",IF(INDEX(DataInput[],BI$2*3-1,MATCH(TEXT($B36,0),DataInput[#Headers],0))="","",INDEX(DataInput[],BI$4*3-1,MATCH(TEXT($B36,0),DataInput[#Headers],0))*(INDEX(DataInput[],BI$4*3,MATCH(TEXT($B36,0),DataInput[#Headers],0)))^2*PI()/6))</f>
        <v/>
      </c>
      <c r="BJ36" s="15" t="str">
        <f>IF(INDEX(MouseList[],MATCH(BJ$2,MouseList[Mouse '#],0),MATCH(MouseList[[#Headers],[Exclude?]],MouseList[#Headers],0))=TRUE,"",IF(INDEX(DataInput[],BJ$2*3-1,MATCH(TEXT($B36,0),DataInput[#Headers],0))="","",INDEX(DataInput[],BJ$4*3-1,MATCH(TEXT($B36,0),DataInput[#Headers],0))*(INDEX(DataInput[],BJ$4*3,MATCH(TEXT($B36,0),DataInput[#Headers],0)))^2*PI()/6))</f>
        <v/>
      </c>
      <c r="BK36" s="15" t="str">
        <f>IF(INDEX(MouseList[],MATCH(BK$2,MouseList[Mouse '#],0),MATCH(MouseList[[#Headers],[Exclude?]],MouseList[#Headers],0))=TRUE,"",IF(INDEX(DataInput[],BK$2*3-1,MATCH(TEXT($B36,0),DataInput[#Headers],0))="","",INDEX(DataInput[],BK$4*3-1,MATCH(TEXT($B36,0),DataInput[#Headers],0))*(INDEX(DataInput[],BK$4*3,MATCH(TEXT($B36,0),DataInput[#Headers],0)))^2*PI()/6))</f>
        <v/>
      </c>
      <c r="BL36" s="15" t="e">
        <f>IF(INDEX(MouseList[],MATCH(BL$2,MouseList[Mouse '#],0),MATCH(MouseList[[#Headers],[Exclude?]],MouseList[#Headers],0))=TRUE,"",IF(INDEX(DataInput[],BL$2*3-1,MATCH(TEXT($B36,0),DataInput[#Headers],0))="","",INDEX(DataInput[],BL$4*3-1,MATCH(TEXT($B36,0),DataInput[#Headers],0))*(INDEX(DataInput[],BL$4*3,MATCH(TEXT($B36,0),DataInput[#Headers],0)))^2*PI()/6))</f>
        <v>#N/A</v>
      </c>
      <c r="BM36" s="15" t="e">
        <f>IF(INDEX(MouseList[],MATCH(BM$2,MouseList[Mouse '#],0),MATCH(MouseList[[#Headers],[Exclude?]],MouseList[#Headers],0))=TRUE,"",IF(INDEX(DataInput[],BM$2*3-1,MATCH(TEXT($B36,0),DataInput[#Headers],0))="","",INDEX(DataInput[],BM$4*3-1,MATCH(TEXT($B36,0),DataInput[#Headers],0))*(INDEX(DataInput[],BM$4*3,MATCH(TEXT($B36,0),DataInput[#Headers],0)))^2*PI()/6))</f>
        <v>#N/A</v>
      </c>
      <c r="BN36" s="15" t="e">
        <f>IF(INDEX(MouseList[],MATCH(BN$2,MouseList[Mouse '#],0),MATCH(MouseList[[#Headers],[Exclude?]],MouseList[#Headers],0))=TRUE,"",IF(INDEX(DataInput[],BN$2*3-1,MATCH(TEXT($B36,0),DataInput[#Headers],0))="","",INDEX(DataInput[],BN$4*3-1,MATCH(TEXT($B36,0),DataInput[#Headers],0))*(INDEX(DataInput[],BN$4*3,MATCH(TEXT($B36,0),DataInput[#Headers],0)))^2*PI()/6))</f>
        <v>#N/A</v>
      </c>
      <c r="BO36" s="15" t="e">
        <f>IF(INDEX(MouseList[],MATCH(BO$2,MouseList[Mouse '#],0),MATCH(MouseList[[#Headers],[Exclude?]],MouseList[#Headers],0))=TRUE,"",IF(INDEX(DataInput[],BO$2*3-1,MATCH(TEXT($B36,0),DataInput[#Headers],0))="","",INDEX(DataInput[],BO$4*3-1,MATCH(TEXT($B36,0),DataInput[#Headers],0))*(INDEX(DataInput[],BO$4*3,MATCH(TEXT($B36,0),DataInput[#Headers],0)))^2*PI()/6))</f>
        <v>#N/A</v>
      </c>
      <c r="BP36" s="15" t="e">
        <f>IF(INDEX(MouseList[],MATCH(BP$2,MouseList[Mouse '#],0),MATCH(MouseList[[#Headers],[Exclude?]],MouseList[#Headers],0))=TRUE,"",IF(INDEX(DataInput[],BP$2*3-1,MATCH(TEXT($B36,0),DataInput[#Headers],0))="","",INDEX(DataInput[],BP$4*3-1,MATCH(TEXT($B36,0),DataInput[#Headers],0))*(INDEX(DataInput[],BP$4*3,MATCH(TEXT($B36,0),DataInput[#Headers],0)))^2*PI()/6))</f>
        <v>#N/A</v>
      </c>
      <c r="BQ36" s="15" t="e">
        <f>IF(INDEX(MouseList[],MATCH(BQ$2,MouseList[Mouse '#],0),MATCH(MouseList[[#Headers],[Exclude?]],MouseList[#Headers],0))=TRUE,"",IF(INDEX(DataInput[],BQ$2*3-1,MATCH(TEXT($B36,0),DataInput[#Headers],0))="","",INDEX(DataInput[],BQ$4*3-1,MATCH(TEXT($B36,0),DataInput[#Headers],0))*(INDEX(DataInput[],BQ$4*3,MATCH(TEXT($B36,0),DataInput[#Headers],0)))^2*PI()/6))</f>
        <v>#N/A</v>
      </c>
      <c r="BR36" s="15" t="e">
        <f>IF(INDEX(MouseList[],MATCH(BR$2,MouseList[Mouse '#],0),MATCH(MouseList[[#Headers],[Exclude?]],MouseList[#Headers],0))=TRUE,"",IF(INDEX(DataInput[],BR$2*3-1,MATCH(TEXT($B36,0),DataInput[#Headers],0))="","",INDEX(DataInput[],BR$4*3-1,MATCH(TEXT($B36,0),DataInput[#Headers],0))*(INDEX(DataInput[],BR$4*3,MATCH(TEXT($B36,0),DataInput[#Headers],0)))^2*PI()/6))</f>
        <v>#N/A</v>
      </c>
      <c r="BS36" s="15" t="e">
        <f>IF(INDEX(MouseList[],MATCH(BS$2,MouseList[Mouse '#],0),MATCH(MouseList[[#Headers],[Exclude?]],MouseList[#Headers],0))=TRUE,"",IF(INDEX(DataInput[],BS$2*3-1,MATCH(TEXT($B36,0),DataInput[#Headers],0))="","",INDEX(DataInput[],BS$4*3-1,MATCH(TEXT($B36,0),DataInput[#Headers],0))*(INDEX(DataInput[],BS$4*3,MATCH(TEXT($B36,0),DataInput[#Headers],0)))^2*PI()/6))</f>
        <v>#N/A</v>
      </c>
      <c r="BT36" s="15" t="e">
        <f>IF(INDEX(MouseList[],MATCH(BT$2,MouseList[Mouse '#],0),MATCH(MouseList[[#Headers],[Exclude?]],MouseList[#Headers],0))=TRUE,"",IF(INDEX(DataInput[],BT$2*3-1,MATCH(TEXT($B36,0),DataInput[#Headers],0))="","",INDEX(DataInput[],BT$4*3-1,MATCH(TEXT($B36,0),DataInput[#Headers],0))*(INDEX(DataInput[],BT$4*3,MATCH(TEXT($B36,0),DataInput[#Headers],0)))^2*PI()/6))</f>
        <v>#N/A</v>
      </c>
      <c r="BU36" s="15" t="e">
        <f>IF(INDEX(MouseList[],MATCH(BU$2,MouseList[Mouse '#],0),MATCH(MouseList[[#Headers],[Exclude?]],MouseList[#Headers],0))=TRUE,"",IF(INDEX(DataInput[],BU$2*3-1,MATCH(TEXT($B36,0),DataInput[#Headers],0))="","",INDEX(DataInput[],BU$4*3-1,MATCH(TEXT($B36,0),DataInput[#Headers],0))*(INDEX(DataInput[],BU$4*3,MATCH(TEXT($B36,0),DataInput[#Headers],0)))^2*PI()/6))</f>
        <v>#N/A</v>
      </c>
      <c r="BV36" s="15" t="e">
        <f>IF(INDEX(MouseList[],MATCH(BV$2,MouseList[Mouse '#],0),MATCH(MouseList[[#Headers],[Exclude?]],MouseList[#Headers],0))=TRUE,"",IF(INDEX(DataInput[],BV$2*3-1,MATCH(TEXT($B36,0),DataInput[#Headers],0))="","",INDEX(DataInput[],BV$4*3-1,MATCH(TEXT($B36,0),DataInput[#Headers],0))*(INDEX(DataInput[],BV$4*3,MATCH(TEXT($B36,0),DataInput[#Headers],0)))^2*PI()/6))</f>
        <v>#N/A</v>
      </c>
      <c r="BW36" s="15" t="e">
        <f>IF(INDEX(MouseList[],MATCH(BW$2,MouseList[Mouse '#],0),MATCH(MouseList[[#Headers],[Exclude?]],MouseList[#Headers],0))=TRUE,"",IF(INDEX(DataInput[],BW$2*3-1,MATCH(TEXT($B36,0),DataInput[#Headers],0))="","",INDEX(DataInput[],BW$4*3-1,MATCH(TEXT($B36,0),DataInput[#Headers],0))*(INDEX(DataInput[],BW$4*3,MATCH(TEXT($B36,0),DataInput[#Headers],0)))^2*PI()/6))</f>
        <v>#N/A</v>
      </c>
      <c r="BX36" s="15" t="e">
        <f>IF(INDEX(MouseList[],MATCH(BX$2,MouseList[Mouse '#],0),MATCH(MouseList[[#Headers],[Exclude?]],MouseList[#Headers],0))=TRUE,"",IF(INDEX(DataInput[],BX$2*3-1,MATCH(TEXT($B36,0),DataInput[#Headers],0))="","",INDEX(DataInput[],BX$4*3-1,MATCH(TEXT($B36,0),DataInput[#Headers],0))*(INDEX(DataInput[],BX$4*3,MATCH(TEXT($B36,0),DataInput[#Headers],0)))^2*PI()/6))</f>
        <v>#N/A</v>
      </c>
      <c r="BY36" s="15" t="e">
        <f>IF(INDEX(MouseList[],MATCH(BY$2,MouseList[Mouse '#],0),MATCH(MouseList[[#Headers],[Exclude?]],MouseList[#Headers],0))=TRUE,"",IF(INDEX(DataInput[],BY$2*3-1,MATCH(TEXT($B36,0),DataInput[#Headers],0))="","",INDEX(DataInput[],BY$4*3-1,MATCH(TEXT($B36,0),DataInput[#Headers],0))*(INDEX(DataInput[],BY$4*3,MATCH(TEXT($B36,0),DataInput[#Headers],0)))^2*PI()/6))</f>
        <v>#N/A</v>
      </c>
      <c r="BZ36" s="15" t="e">
        <f>IF(INDEX(MouseList[],MATCH(BZ$2,MouseList[Mouse '#],0),MATCH(MouseList[[#Headers],[Exclude?]],MouseList[#Headers],0))=TRUE,"",IF(INDEX(DataInput[],BZ$2*3-1,MATCH(TEXT($B36,0),DataInput[#Headers],0))="","",INDEX(DataInput[],BZ$4*3-1,MATCH(TEXT($B36,0),DataInput[#Headers],0))*(INDEX(DataInput[],BZ$4*3,MATCH(TEXT($B36,0),DataInput[#Headers],0)))^2*PI()/6))</f>
        <v>#N/A</v>
      </c>
      <c r="CA36" s="15" t="e">
        <f>IF(INDEX(MouseList[],MATCH(CA$2,MouseList[Mouse '#],0),MATCH(MouseList[[#Headers],[Exclude?]],MouseList[#Headers],0))=TRUE,"",IF(INDEX(DataInput[],CA$2*3-1,MATCH(TEXT($B36,0),DataInput[#Headers],0))="","",INDEX(DataInput[],CA$4*3-1,MATCH(TEXT($B36,0),DataInput[#Headers],0))*(INDEX(DataInput[],CA$4*3,MATCH(TEXT($B36,0),DataInput[#Headers],0)))^2*PI()/6))</f>
        <v>#N/A</v>
      </c>
      <c r="CB36" s="15" t="e">
        <f>IF(INDEX(MouseList[],MATCH(CB$2,MouseList[Mouse '#],0),MATCH(MouseList[[#Headers],[Exclude?]],MouseList[#Headers],0))=TRUE,"",IF(INDEX(DataInput[],CB$2*3-1,MATCH(TEXT($B36,0),DataInput[#Headers],0))="","",INDEX(DataInput[],CB$4*3-1,MATCH(TEXT($B36,0),DataInput[#Headers],0))*(INDEX(DataInput[],CB$4*3,MATCH(TEXT($B36,0),DataInput[#Headers],0)))^2*PI()/6))</f>
        <v>#N/A</v>
      </c>
      <c r="CC36" s="15" t="e">
        <f>IF(INDEX(MouseList[],MATCH(CC$2,MouseList[Mouse '#],0),MATCH(MouseList[[#Headers],[Exclude?]],MouseList[#Headers],0))=TRUE,"",IF(INDEX(DataInput[],CC$2*3-1,MATCH(TEXT($B36,0),DataInput[#Headers],0))="","",INDEX(DataInput[],CC$4*3-1,MATCH(TEXT($B36,0),DataInput[#Headers],0))*(INDEX(DataInput[],CC$4*3,MATCH(TEXT($B36,0),DataInput[#Headers],0)))^2*PI()/6))</f>
        <v>#N/A</v>
      </c>
      <c r="CD36" s="15" t="e">
        <f>IF(INDEX(MouseList[],MATCH(CD$2,MouseList[Mouse '#],0),MATCH(MouseList[[#Headers],[Exclude?]],MouseList[#Headers],0))=TRUE,"",IF(INDEX(DataInput[],CD$2*3-1,MATCH(TEXT($B36,0),DataInput[#Headers],0))="","",INDEX(DataInput[],CD$4*3-1,MATCH(TEXT($B36,0),DataInput[#Headers],0))*(INDEX(DataInput[],CD$4*3,MATCH(TEXT($B36,0),DataInput[#Headers],0)))^2*PI()/6))</f>
        <v>#N/A</v>
      </c>
      <c r="CE36" s="15" t="e">
        <f>IF(INDEX(MouseList[],MATCH(CE$2,MouseList[Mouse '#],0),MATCH(MouseList[[#Headers],[Exclude?]],MouseList[#Headers],0))=TRUE,"",IF(INDEX(DataInput[],CE$2*3-1,MATCH(TEXT($B36,0),DataInput[#Headers],0))="","",INDEX(DataInput[],CE$4*3-1,MATCH(TEXT($B36,0),DataInput[#Headers],0))*(INDEX(DataInput[],CE$4*3,MATCH(TEXT($B36,0),DataInput[#Headers],0)))^2*PI()/6))</f>
        <v>#N/A</v>
      </c>
      <c r="CF36" s="15" t="e">
        <f>IF(INDEX(MouseList[],MATCH(CF$2,MouseList[Mouse '#],0),MATCH(MouseList[[#Headers],[Exclude?]],MouseList[#Headers],0))=TRUE,"",IF(INDEX(DataInput[],CF$2*3-1,MATCH(TEXT($B36,0),DataInput[#Headers],0))="","",INDEX(DataInput[],CF$4*3-1,MATCH(TEXT($B36,0),DataInput[#Headers],0))*(INDEX(DataInput[],CF$4*3,MATCH(TEXT($B36,0),DataInput[#Headers],0)))^2*PI()/6))</f>
        <v>#N/A</v>
      </c>
      <c r="CG36" s="15" t="e">
        <f>IF(INDEX(MouseList[],MATCH(CG$2,MouseList[Mouse '#],0),MATCH(MouseList[[#Headers],[Exclude?]],MouseList[#Headers],0))=TRUE,"",IF(INDEX(DataInput[],CG$2*3-1,MATCH(TEXT($B36,0),DataInput[#Headers],0))="","",INDEX(DataInput[],CG$4*3-1,MATCH(TEXT($B36,0),DataInput[#Headers],0))*(INDEX(DataInput[],CG$4*3,MATCH(TEXT($B36,0),DataInput[#Headers],0)))^2*PI()/6))</f>
        <v>#N/A</v>
      </c>
      <c r="CH36" s="15" t="e">
        <f>IF(INDEX(MouseList[],MATCH(CH$2,MouseList[Mouse '#],0),MATCH(MouseList[[#Headers],[Exclude?]],MouseList[#Headers],0))=TRUE,"",IF(INDEX(DataInput[],CH$2*3-1,MATCH(TEXT($B36,0),DataInput[#Headers],0))="","",INDEX(DataInput[],CH$4*3-1,MATCH(TEXT($B36,0),DataInput[#Headers],0))*(INDEX(DataInput[],CH$4*3,MATCH(TEXT($B36,0),DataInput[#Headers],0)))^2*PI()/6))</f>
        <v>#N/A</v>
      </c>
      <c r="CI36" s="15" t="e">
        <f>IF(INDEX(MouseList[],MATCH(CI$2,MouseList[Mouse '#],0),MATCH(MouseList[[#Headers],[Exclude?]],MouseList[#Headers],0))=TRUE,"",IF(INDEX(DataInput[],CI$2*3-1,MATCH(TEXT($B36,0),DataInput[#Headers],0))="","",INDEX(DataInput[],CI$4*3-1,MATCH(TEXT($B36,0),DataInput[#Headers],0))*(INDEX(DataInput[],CI$4*3,MATCH(TEXT($B36,0),DataInput[#Headers],0)))^2*PI()/6))</f>
        <v>#N/A</v>
      </c>
      <c r="CJ36" s="15" t="e">
        <f>IF(INDEX(MouseList[],MATCH(CJ$2,MouseList[Mouse '#],0),MATCH(MouseList[[#Headers],[Exclude?]],MouseList[#Headers],0))=TRUE,"",IF(INDEX(DataInput[],CJ$2*3-1,MATCH(TEXT($B36,0),DataInput[#Headers],0))="","",INDEX(DataInput[],CJ$4*3-1,MATCH(TEXT($B36,0),DataInput[#Headers],0))*(INDEX(DataInput[],CJ$4*3,MATCH(TEXT($B36,0),DataInput[#Headers],0)))^2*PI()/6))</f>
        <v>#N/A</v>
      </c>
      <c r="CK36" s="15" t="e">
        <f>IF(INDEX(MouseList[],MATCH(CK$2,MouseList[Mouse '#],0),MATCH(MouseList[[#Headers],[Exclude?]],MouseList[#Headers],0))=TRUE,"",IF(INDEX(DataInput[],CK$2*3-1,MATCH(TEXT($B36,0),DataInput[#Headers],0))="","",INDEX(DataInput[],CK$4*3-1,MATCH(TEXT($B36,0),DataInput[#Headers],0))*(INDEX(DataInput[],CK$4*3,MATCH(TEXT($B36,0),DataInput[#Headers],0)))^2*PI()/6))</f>
        <v>#N/A</v>
      </c>
      <c r="CL36" s="15" t="e">
        <f>IF(INDEX(MouseList[],MATCH(CL$2,MouseList[Mouse '#],0),MATCH(MouseList[[#Headers],[Exclude?]],MouseList[#Headers],0))=TRUE,"",IF(INDEX(DataInput[],CL$2*3-1,MATCH(TEXT($B36,0),DataInput[#Headers],0))="","",INDEX(DataInput[],CL$4*3-1,MATCH(TEXT($B36,0),DataInput[#Headers],0))*(INDEX(DataInput[],CL$4*3,MATCH(TEXT($B36,0),DataInput[#Headers],0)))^2*PI()/6))</f>
        <v>#N/A</v>
      </c>
      <c r="CM36" s="15" t="e">
        <f>IF(INDEX(MouseList[],MATCH(CM$2,MouseList[Mouse '#],0),MATCH(MouseList[[#Headers],[Exclude?]],MouseList[#Headers],0))=TRUE,"",IF(INDEX(DataInput[],CM$2*3-1,MATCH(TEXT($B36,0),DataInput[#Headers],0))="","",INDEX(DataInput[],CM$4*3-1,MATCH(TEXT($B36,0),DataInput[#Headers],0))*(INDEX(DataInput[],CM$4*3,MATCH(TEXT($B36,0),DataInput[#Headers],0)))^2*PI()/6))</f>
        <v>#N/A</v>
      </c>
      <c r="CN36" s="15" t="e">
        <f>IF(INDEX(MouseList[],MATCH(CN$2,MouseList[Mouse '#],0),MATCH(MouseList[[#Headers],[Exclude?]],MouseList[#Headers],0))=TRUE,"",IF(INDEX(DataInput[],CN$2*3-1,MATCH(TEXT($B36,0),DataInput[#Headers],0))="","",INDEX(DataInput[],CN$4*3-1,MATCH(TEXT($B36,0),DataInput[#Headers],0))*(INDEX(DataInput[],CN$4*3,MATCH(TEXT($B36,0),DataInput[#Headers],0)))^2*PI()/6))</f>
        <v>#N/A</v>
      </c>
      <c r="CO36" s="15" t="e">
        <f>IF(INDEX(MouseList[],MATCH(CO$2,MouseList[Mouse '#],0),MATCH(MouseList[[#Headers],[Exclude?]],MouseList[#Headers],0))=TRUE,"",IF(INDEX(DataInput[],CO$2*3-1,MATCH(TEXT($B36,0),DataInput[#Headers],0))="","",INDEX(DataInput[],CO$4*3-1,MATCH(TEXT($B36,0),DataInput[#Headers],0))*(INDEX(DataInput[],CO$4*3,MATCH(TEXT($B36,0),DataInput[#Headers],0)))^2*PI()/6))</f>
        <v>#N/A</v>
      </c>
      <c r="CP36" s="15" t="e">
        <f>IF(INDEX(MouseList[],MATCH(CP$2,MouseList[Mouse '#],0),MATCH(MouseList[[#Headers],[Exclude?]],MouseList[#Headers],0))=TRUE,"",IF(INDEX(DataInput[],CP$2*3-1,MATCH(TEXT($B36,0),DataInput[#Headers],0))="","",INDEX(DataInput[],CP$4*3-1,MATCH(TEXT($B36,0),DataInput[#Headers],0))*(INDEX(DataInput[],CP$4*3,MATCH(TEXT($B36,0),DataInput[#Headers],0)))^2*PI()/6))</f>
        <v>#N/A</v>
      </c>
      <c r="CQ36" s="15" t="e">
        <f>IF(INDEX(MouseList[],MATCH(CQ$2,MouseList[Mouse '#],0),MATCH(MouseList[[#Headers],[Exclude?]],MouseList[#Headers],0))=TRUE,"",IF(INDEX(DataInput[],CQ$2*3-1,MATCH(TEXT($B36,0),DataInput[#Headers],0))="","",INDEX(DataInput[],CQ$4*3-1,MATCH(TEXT($B36,0),DataInput[#Headers],0))*(INDEX(DataInput[],CQ$4*3,MATCH(TEXT($B36,0),DataInput[#Headers],0)))^2*PI()/6))</f>
        <v>#N/A</v>
      </c>
      <c r="CR36" s="15" t="e">
        <f>IF(INDEX(MouseList[],MATCH(CR$2,MouseList[Mouse '#],0),MATCH(MouseList[[#Headers],[Exclude?]],MouseList[#Headers],0))=TRUE,"",IF(INDEX(DataInput[],CR$2*3-1,MATCH(TEXT($B36,0),DataInput[#Headers],0))="","",INDEX(DataInput[],CR$4*3-1,MATCH(TEXT($B36,0),DataInput[#Headers],0))*(INDEX(DataInput[],CR$4*3,MATCH(TEXT($B36,0),DataInput[#Headers],0)))^2*PI()/6))</f>
        <v>#N/A</v>
      </c>
      <c r="CS36" s="15" t="e">
        <f>IF(INDEX(MouseList[],MATCH(CS$2,MouseList[Mouse '#],0),MATCH(MouseList[[#Headers],[Exclude?]],MouseList[#Headers],0))=TRUE,"",IF(INDEX(DataInput[],CS$2*3-1,MATCH(TEXT($B36,0),DataInput[#Headers],0))="","",INDEX(DataInput[],CS$4*3-1,MATCH(TEXT($B36,0),DataInput[#Headers],0))*(INDEX(DataInput[],CS$4*3,MATCH(TEXT($B36,0),DataInput[#Headers],0)))^2*PI()/6))</f>
        <v>#N/A</v>
      </c>
      <c r="CT36" s="15" t="e">
        <f>IF(INDEX(MouseList[],MATCH(CT$2,MouseList[Mouse '#],0),MATCH(MouseList[[#Headers],[Exclude?]],MouseList[#Headers],0))=TRUE,"",IF(INDEX(DataInput[],CT$2*3-1,MATCH(TEXT($B36,0),DataInput[#Headers],0))="","",INDEX(DataInput[],CT$4*3-1,MATCH(TEXT($B36,0),DataInput[#Headers],0))*(INDEX(DataInput[],CT$4*3,MATCH(TEXT($B36,0),DataInput[#Headers],0)))^2*PI()/6))</f>
        <v>#N/A</v>
      </c>
      <c r="CU36" s="15" t="e">
        <f>IF(INDEX(MouseList[],MATCH(CU$2,MouseList[Mouse '#],0),MATCH(MouseList[[#Headers],[Exclude?]],MouseList[#Headers],0))=TRUE,"",IF(INDEX(DataInput[],CU$2*3-1,MATCH(TEXT($B36,0),DataInput[#Headers],0))="","",INDEX(DataInput[],CU$4*3-1,MATCH(TEXT($B36,0),DataInput[#Headers],0))*(INDEX(DataInput[],CU$4*3,MATCH(TEXT($B36,0),DataInput[#Headers],0)))^2*PI()/6))</f>
        <v>#N/A</v>
      </c>
      <c r="CV36" s="15" t="e">
        <f>IF(INDEX(MouseList[],MATCH(CV$2,MouseList[Mouse '#],0),MATCH(MouseList[[#Headers],[Exclude?]],MouseList[#Headers],0))=TRUE,"",IF(INDEX(DataInput[],CV$2*3-1,MATCH(TEXT($B36,0),DataInput[#Headers],0))="","",INDEX(DataInput[],CV$4*3-1,MATCH(TEXT($B36,0),DataInput[#Headers],0))*(INDEX(DataInput[],CV$4*3,MATCH(TEXT($B36,0),DataInput[#Headers],0)))^2*PI()/6))</f>
        <v>#N/A</v>
      </c>
      <c r="CW36" s="15" t="e">
        <f>IF(INDEX(MouseList[],MATCH(CW$2,MouseList[Mouse '#],0),MATCH(MouseList[[#Headers],[Exclude?]],MouseList[#Headers],0))=TRUE,"",IF(INDEX(DataInput[],CW$2*3-1,MATCH(TEXT($B36,0),DataInput[#Headers],0))="","",INDEX(DataInput[],CW$4*3-1,MATCH(TEXT($B36,0),DataInput[#Headers],0))*(INDEX(DataInput[],CW$4*3,MATCH(TEXT($B36,0),DataInput[#Headers],0)))^2*PI()/6))</f>
        <v>#N/A</v>
      </c>
      <c r="CX36" s="15" t="e">
        <f>IF(INDEX(MouseList[],MATCH(CX$2,MouseList[Mouse '#],0),MATCH(MouseList[[#Headers],[Exclude?]],MouseList[#Headers],0))=TRUE,"",IF(INDEX(DataInput[],CX$2*3-1,MATCH(TEXT($B36,0),DataInput[#Headers],0))="","",INDEX(DataInput[],CX$4*3-1,MATCH(TEXT($B36,0),DataInput[#Headers],0))*(INDEX(DataInput[],CX$4*3,MATCH(TEXT($B36,0),DataInput[#Headers],0)))^2*PI()/6))</f>
        <v>#N/A</v>
      </c>
      <c r="CY36" s="15" t="e">
        <f>IF(INDEX(MouseList[],MATCH(CY$2,MouseList[Mouse '#],0),MATCH(MouseList[[#Headers],[Exclude?]],MouseList[#Headers],0))=TRUE,"",IF(INDEX(DataInput[],CY$2*3-1,MATCH(TEXT($B36,0),DataInput[#Headers],0))="","",INDEX(DataInput[],CY$4*3-1,MATCH(TEXT($B36,0),DataInput[#Headers],0))*(INDEX(DataInput[],CY$4*3,MATCH(TEXT($B36,0),DataInput[#Headers],0)))^2*PI()/6))</f>
        <v>#N/A</v>
      </c>
      <c r="CZ36" s="15" t="e">
        <f>IF(INDEX(MouseList[],MATCH(CZ$2,MouseList[Mouse '#],0),MATCH(MouseList[[#Headers],[Exclude?]],MouseList[#Headers],0))=TRUE,"",IF(INDEX(DataInput[],CZ$2*3-1,MATCH(TEXT($B36,0),DataInput[#Headers],0))="","",INDEX(DataInput[],CZ$4*3-1,MATCH(TEXT($B36,0),DataInput[#Headers],0))*(INDEX(DataInput[],CZ$4*3,MATCH(TEXT($B36,0),DataInput[#Headers],0)))^2*PI()/6))</f>
        <v>#N/A</v>
      </c>
      <c r="DA36" s="15" t="e">
        <f>IF(INDEX(MouseList[],MATCH(DA$2,MouseList[Mouse '#],0),MATCH(MouseList[[#Headers],[Exclude?]],MouseList[#Headers],0))=TRUE,"",IF(INDEX(DataInput[],DA$2*3-1,MATCH(TEXT($B36,0),DataInput[#Headers],0))="","",INDEX(DataInput[],DA$4*3-1,MATCH(TEXT($B36,0),DataInput[#Headers],0))*(INDEX(DataInput[],DA$4*3,MATCH(TEXT($B36,0),DataInput[#Headers],0)))^2*PI()/6))</f>
        <v>#N/A</v>
      </c>
      <c r="DB36" s="15" t="e">
        <f>IF(INDEX(MouseList[],MATCH(DB$2,MouseList[Mouse '#],0),MATCH(MouseList[[#Headers],[Exclude?]],MouseList[#Headers],0))=TRUE,"",IF(INDEX(DataInput[],DB$2*3-1,MATCH(TEXT($B36,0),DataInput[#Headers],0))="","",INDEX(DataInput[],DB$4*3-1,MATCH(TEXT($B36,0),DataInput[#Headers],0))*(INDEX(DataInput[],DB$4*3,MATCH(TEXT($B36,0),DataInput[#Headers],0)))^2*PI()/6))</f>
        <v>#N/A</v>
      </c>
      <c r="DC36" s="15" t="e">
        <f>IF(INDEX(MouseList[],MATCH(DC$2,MouseList[Mouse '#],0),MATCH(MouseList[[#Headers],[Exclude?]],MouseList[#Headers],0))=TRUE,"",IF(INDEX(DataInput[],DC$2*3-1,MATCH(TEXT($B36,0),DataInput[#Headers],0))="","",INDEX(DataInput[],DC$4*3-1,MATCH(TEXT($B36,0),DataInput[#Headers],0))*(INDEX(DataInput[],DC$4*3,MATCH(TEXT($B36,0),DataInput[#Headers],0)))^2*PI()/6))</f>
        <v>#N/A</v>
      </c>
      <c r="DD36" s="15" t="e">
        <f>IF(INDEX(MouseList[],MATCH(DD$2,MouseList[Mouse '#],0),MATCH(MouseList[[#Headers],[Exclude?]],MouseList[#Headers],0))=TRUE,"",IF(INDEX(DataInput[],DD$2*3-1,MATCH(TEXT($B36,0),DataInput[#Headers],0))="","",INDEX(DataInput[],DD$4*3-1,MATCH(TEXT($B36,0),DataInput[#Headers],0))*(INDEX(DataInput[],DD$4*3,MATCH(TEXT($B36,0),DataInput[#Headers],0)))^2*PI()/6))</f>
        <v>#N/A</v>
      </c>
      <c r="DE36" s="15" t="e">
        <f>IF(INDEX(MouseList[],MATCH(DE$2,MouseList[Mouse '#],0),MATCH(MouseList[[#Headers],[Exclude?]],MouseList[#Headers],0))=TRUE,"",IF(INDEX(DataInput[],DE$2*3-1,MATCH(TEXT($B36,0),DataInput[#Headers],0))="","",INDEX(DataInput[],DE$4*3-1,MATCH(TEXT($B36,0),DataInput[#Headers],0))*(INDEX(DataInput[],DE$4*3,MATCH(TEXT($B36,0),DataInput[#Headers],0)))^2*PI()/6))</f>
        <v>#N/A</v>
      </c>
      <c r="DF36" s="15" t="e">
        <f>IF(INDEX(MouseList[],MATCH(DF$2,MouseList[Mouse '#],0),MATCH(MouseList[[#Headers],[Exclude?]],MouseList[#Headers],0))=TRUE,"",IF(INDEX(DataInput[],DF$2*3-1,MATCH(TEXT($B36,0),DataInput[#Headers],0))="","",INDEX(DataInput[],DF$4*3-1,MATCH(TEXT($B36,0),DataInput[#Headers],0))*(INDEX(DataInput[],DF$4*3,MATCH(TEXT($B36,0),DataInput[#Headers],0)))^2*PI()/6))</f>
        <v>#N/A</v>
      </c>
      <c r="DG36" s="15" t="e">
        <f>IF(INDEX(MouseList[],MATCH(DG$2,MouseList[Mouse '#],0),MATCH(MouseList[[#Headers],[Exclude?]],MouseList[#Headers],0))=TRUE,"",IF(INDEX(DataInput[],DG$2*3-1,MATCH(TEXT($B36,0),DataInput[#Headers],0))="","",INDEX(DataInput[],DG$4*3-1,MATCH(TEXT($B36,0),DataInput[#Headers],0))*(INDEX(DataInput[],DG$4*3,MATCH(TEXT($B36,0),DataInput[#Headers],0)))^2*PI()/6))</f>
        <v>#N/A</v>
      </c>
      <c r="DH36" s="15" t="e">
        <f>IF(INDEX(MouseList[],MATCH(DH$2,MouseList[Mouse '#],0),MATCH(MouseList[[#Headers],[Exclude?]],MouseList[#Headers],0))=TRUE,"",IF(INDEX(DataInput[],DH$2*3-1,MATCH(TEXT($B36,0),DataInput[#Headers],0))="","",INDEX(DataInput[],DH$4*3-1,MATCH(TEXT($B36,0),DataInput[#Headers],0))*(INDEX(DataInput[],DH$4*3,MATCH(TEXT($B36,0),DataInput[#Headers],0)))^2*PI()/6))</f>
        <v>#N/A</v>
      </c>
      <c r="DI36" s="15" t="e">
        <f>IF(INDEX(MouseList[],MATCH(DI$2,MouseList[Mouse '#],0),MATCH(MouseList[[#Headers],[Exclude?]],MouseList[#Headers],0))=TRUE,"",IF(INDEX(DataInput[],DI$2*3-1,MATCH(TEXT($B36,0),DataInput[#Headers],0))="","",INDEX(DataInput[],DI$4*3-1,MATCH(TEXT($B36,0),DataInput[#Headers],0))*(INDEX(DataInput[],DI$4*3,MATCH(TEXT($B36,0),DataInput[#Headers],0)))^2*PI()/6))</f>
        <v>#N/A</v>
      </c>
      <c r="DJ36" s="15" t="e">
        <f>IF(INDEX(MouseList[],MATCH(DJ$2,MouseList[Mouse '#],0),MATCH(MouseList[[#Headers],[Exclude?]],MouseList[#Headers],0))=TRUE,"",IF(INDEX(DataInput[],DJ$2*3-1,MATCH(TEXT($B36,0),DataInput[#Headers],0))="","",INDEX(DataInput[],DJ$4*3-1,MATCH(TEXT($B36,0),DataInput[#Headers],0))*(INDEX(DataInput[],DJ$4*3,MATCH(TEXT($B36,0),DataInput[#Headers],0)))^2*PI()/6))</f>
        <v>#N/A</v>
      </c>
      <c r="DK36" s="15" t="e">
        <f>IF(INDEX(MouseList[],MATCH(DK$2,MouseList[Mouse '#],0),MATCH(MouseList[[#Headers],[Exclude?]],MouseList[#Headers],0))=TRUE,"",IF(INDEX(DataInput[],DK$2*3-1,MATCH(TEXT($B36,0),DataInput[#Headers],0))="","",INDEX(DataInput[],DK$4*3-1,MATCH(TEXT($B36,0),DataInput[#Headers],0))*(INDEX(DataInput[],DK$4*3,MATCH(TEXT($B36,0),DataInput[#Headers],0)))^2*PI()/6))</f>
        <v>#N/A</v>
      </c>
      <c r="DL36" s="15" t="e">
        <f>IF(INDEX(MouseList[],MATCH(DL$2,MouseList[Mouse '#],0),MATCH(MouseList[[#Headers],[Exclude?]],MouseList[#Headers],0))=TRUE,"",IF(INDEX(DataInput[],DL$2*3-1,MATCH(TEXT($B36,0),DataInput[#Headers],0))="","",INDEX(DataInput[],DL$4*3-1,MATCH(TEXT($B36,0),DataInput[#Headers],0))*(INDEX(DataInput[],DL$4*3,MATCH(TEXT($B36,0),DataInput[#Headers],0)))^2*PI()/6))</f>
        <v>#N/A</v>
      </c>
      <c r="DM36" s="15" t="e">
        <f>IF(INDEX(MouseList[],MATCH(DM$2,MouseList[Mouse '#],0),MATCH(MouseList[[#Headers],[Exclude?]],MouseList[#Headers],0))=TRUE,"",IF(INDEX(DataInput[],DM$2*3-1,MATCH(TEXT($B36,0),DataInput[#Headers],0))="","",INDEX(DataInput[],DM$4*3-1,MATCH(TEXT($B36,0),DataInput[#Headers],0))*(INDEX(DataInput[],DM$4*3,MATCH(TEXT($B36,0),DataInput[#Headers],0)))^2*PI()/6))</f>
        <v>#N/A</v>
      </c>
      <c r="DN36" s="15" t="e">
        <f>IF(INDEX(MouseList[],MATCH(DN$2,MouseList[Mouse '#],0),MATCH(MouseList[[#Headers],[Exclude?]],MouseList[#Headers],0))=TRUE,"",IF(INDEX(DataInput[],DN$2*3-1,MATCH(TEXT($B36,0),DataInput[#Headers],0))="","",INDEX(DataInput[],DN$4*3-1,MATCH(TEXT($B36,0),DataInput[#Headers],0))*(INDEX(DataInput[],DN$4*3,MATCH(TEXT($B36,0),DataInput[#Headers],0)))^2*PI()/6))</f>
        <v>#N/A</v>
      </c>
      <c r="DO36" s="15" t="e">
        <f>IF(INDEX(MouseList[],MATCH(DO$2,MouseList[Mouse '#],0),MATCH(MouseList[[#Headers],[Exclude?]],MouseList[#Headers],0))=TRUE,"",IF(INDEX(DataInput[],DO$2*3-1,MATCH(TEXT($B36,0),DataInput[#Headers],0))="","",INDEX(DataInput[],DO$4*3-1,MATCH(TEXT($B36,0),DataInput[#Headers],0))*(INDEX(DataInput[],DO$4*3,MATCH(TEXT($B36,0),DataInput[#Headers],0)))^2*PI()/6))</f>
        <v>#N/A</v>
      </c>
      <c r="DP36" s="15" t="e">
        <f>IF(INDEX(MouseList[],MATCH(DP$2,MouseList[Mouse '#],0),MATCH(MouseList[[#Headers],[Exclude?]],MouseList[#Headers],0))=TRUE,"",IF(INDEX(DataInput[],DP$2*3-1,MATCH(TEXT($B36,0),DataInput[#Headers],0))="","",INDEX(DataInput[],DP$4*3-1,MATCH(TEXT($B36,0),DataInput[#Headers],0))*(INDEX(DataInput[],DP$4*3,MATCH(TEXT($B36,0),DataInput[#Headers],0)))^2*PI()/6))</f>
        <v>#N/A</v>
      </c>
      <c r="DQ36" s="15" t="e">
        <f>IF(INDEX(MouseList[],MATCH(DQ$2,MouseList[Mouse '#],0),MATCH(MouseList[[#Headers],[Exclude?]],MouseList[#Headers],0))=TRUE,"",IF(INDEX(DataInput[],DQ$2*3-1,MATCH(TEXT($B36,0),DataInput[#Headers],0))="","",INDEX(DataInput[],DQ$4*3-1,MATCH(TEXT($B36,0),DataInput[#Headers],0))*(INDEX(DataInput[],DQ$4*3,MATCH(TEXT($B36,0),DataInput[#Headers],0)))^2*PI()/6))</f>
        <v>#N/A</v>
      </c>
      <c r="DR36" s="15" t="e">
        <f>IF(INDEX(MouseList[],MATCH(DR$2,MouseList[Mouse '#],0),MATCH(MouseList[[#Headers],[Exclude?]],MouseList[#Headers],0))=TRUE,"",IF(INDEX(DataInput[],DR$2*3-1,MATCH(TEXT($B36,0),DataInput[#Headers],0))="","",INDEX(DataInput[],DR$4*3-1,MATCH(TEXT($B36,0),DataInput[#Headers],0))*(INDEX(DataInput[],DR$4*3,MATCH(TEXT($B36,0),DataInput[#Headers],0)))^2*PI()/6))</f>
        <v>#N/A</v>
      </c>
      <c r="DS36" s="15" t="e">
        <f>IF(INDEX(MouseList[],MATCH(DS$2,MouseList[Mouse '#],0),MATCH(MouseList[[#Headers],[Exclude?]],MouseList[#Headers],0))=TRUE,"",IF(INDEX(DataInput[],DS$2*3-1,MATCH(TEXT($B36,0),DataInput[#Headers],0))="","",INDEX(DataInput[],DS$4*3-1,MATCH(TEXT($B36,0),DataInput[#Headers],0))*(INDEX(DataInput[],DS$4*3,MATCH(TEXT($B36,0),DataInput[#Headers],0)))^2*PI()/6))</f>
        <v>#N/A</v>
      </c>
      <c r="DU36" s="14">
        <v>32</v>
      </c>
      <c r="DV36" s="14" t="str">
        <f>IFERROR(INDEX(MouseList[],MATCH(TV_after_Tx[[#This Row],[Sort '#]],MouseList[Sort '#],0),MATCH(TV_after_Tx[[#Headers],[Group]],MouseList[#Headers],0)),"")</f>
        <v/>
      </c>
      <c r="DW36" s="14" t="str">
        <f>IFERROR(INDEX(MouseList[],MATCH(TV_after_Tx[[#This Row],[Sort '#]],MouseList[Sort '#],0),MATCH(MouseList[[#Headers],[Mouse '#]],MouseList[#Headers],0)),"")</f>
        <v/>
      </c>
      <c r="DX36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36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36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36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36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36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36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36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36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36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36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36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36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36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36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36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36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36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36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36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36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36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36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36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36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36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36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36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36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36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36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36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36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36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36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36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36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36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36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36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36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36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36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36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36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36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37" spans="2:173">
      <c r="B37" s="14">
        <v>32</v>
      </c>
      <c r="C37" s="14">
        <f>INDEX('Data Input'!$J$1:$BF$3,2,MATCH(TEXT(TV[[#This Row],[Day '#]],0),DataInput[[#Headers],[Date of death]:[Necropsy]],0))</f>
        <v>105</v>
      </c>
      <c r="D37" s="15" t="str">
        <f>IF(INDEX(MouseList[],MATCH(D$2,MouseList[Mouse '#],0),MATCH(MouseList[[#Headers],[Exclude?]],MouseList[#Headers],0))=TRUE,"",IF(INDEX(DataInput[],D$2*3-1,MATCH(TEXT($B37,0),DataInput[#Headers],0))="","",INDEX(DataInput[],D$4*3-1,MATCH(TEXT($B37,0),DataInput[#Headers],0))*(INDEX(DataInput[],D$4*3,MATCH(TEXT($B37,0),DataInput[#Headers],0)))^2*PI()/6))</f>
        <v/>
      </c>
      <c r="E37" s="15" t="str">
        <f>IF(INDEX(MouseList[],MATCH(E$2,MouseList[Mouse '#],0),MATCH(MouseList[[#Headers],[Exclude?]],MouseList[#Headers],0))=TRUE,"",IF(INDEX(DataInput[],E$2*3-1,MATCH(TEXT($B37,0),DataInput[#Headers],0))="","",INDEX(DataInput[],E$4*3-1,MATCH(TEXT($B37,0),DataInput[#Headers],0))*(INDEX(DataInput[],E$4*3,MATCH(TEXT($B37,0),DataInput[#Headers],0)))^2*PI()/6))</f>
        <v/>
      </c>
      <c r="F37" s="15" t="str">
        <f>IF(INDEX(MouseList[],MATCH(F$2,MouseList[Mouse '#],0),MATCH(MouseList[[#Headers],[Exclude?]],MouseList[#Headers],0))=TRUE,"",IF(INDEX(DataInput[],F$2*3-1,MATCH(TEXT($B37,0),DataInput[#Headers],0))="","",INDEX(DataInput[],F$4*3-1,MATCH(TEXT($B37,0),DataInput[#Headers],0))*(INDEX(DataInput[],F$4*3,MATCH(TEXT($B37,0),DataInput[#Headers],0)))^2*PI()/6))</f>
        <v/>
      </c>
      <c r="G37" s="15" t="str">
        <f>IF(INDEX(MouseList[],MATCH(G$2,MouseList[Mouse '#],0),MATCH(MouseList[[#Headers],[Exclude?]],MouseList[#Headers],0))=TRUE,"",IF(INDEX(DataInput[],G$2*3-1,MATCH(TEXT($B37,0),DataInput[#Headers],0))="","",INDEX(DataInput[],G$4*3-1,MATCH(TEXT($B37,0),DataInput[#Headers],0))*(INDEX(DataInput[],G$4*3,MATCH(TEXT($B37,0),DataInput[#Headers],0)))^2*PI()/6))</f>
        <v/>
      </c>
      <c r="H37" s="15" t="str">
        <f>IF(INDEX(MouseList[],MATCH(H$2,MouseList[Mouse '#],0),MATCH(MouseList[[#Headers],[Exclude?]],MouseList[#Headers],0))=TRUE,"",IF(INDEX(DataInput[],H$2*3-1,MATCH(TEXT($B37,0),DataInput[#Headers],0))="","",INDEX(DataInput[],H$4*3-1,MATCH(TEXT($B37,0),DataInput[#Headers],0))*(INDEX(DataInput[],H$4*3,MATCH(TEXT($B37,0),DataInput[#Headers],0)))^2*PI()/6))</f>
        <v/>
      </c>
      <c r="I37" s="15" t="str">
        <f>IF(INDEX(MouseList[],MATCH(I$2,MouseList[Mouse '#],0),MATCH(MouseList[[#Headers],[Exclude?]],MouseList[#Headers],0))=TRUE,"",IF(INDEX(DataInput[],I$2*3-1,MATCH(TEXT($B37,0),DataInput[#Headers],0))="","",INDEX(DataInput[],I$4*3-1,MATCH(TEXT($B37,0),DataInput[#Headers],0))*(INDEX(DataInput[],I$4*3,MATCH(TEXT($B37,0),DataInput[#Headers],0)))^2*PI()/6))</f>
        <v/>
      </c>
      <c r="J37" s="15" t="str">
        <f>IF(INDEX(MouseList[],MATCH(J$2,MouseList[Mouse '#],0),MATCH(MouseList[[#Headers],[Exclude?]],MouseList[#Headers],0))=TRUE,"",IF(INDEX(DataInput[],J$2*3-1,MATCH(TEXT($B37,0),DataInput[#Headers],0))="","",INDEX(DataInput[],J$4*3-1,MATCH(TEXT($B37,0),DataInput[#Headers],0))*(INDEX(DataInput[],J$4*3,MATCH(TEXT($B37,0),DataInput[#Headers],0)))^2*PI()/6))</f>
        <v/>
      </c>
      <c r="K37" s="15" t="str">
        <f>IF(INDEX(MouseList[],MATCH(K$2,MouseList[Mouse '#],0),MATCH(MouseList[[#Headers],[Exclude?]],MouseList[#Headers],0))=TRUE,"",IF(INDEX(DataInput[],K$2*3-1,MATCH(TEXT($B37,0),DataInput[#Headers],0))="","",INDEX(DataInput[],K$4*3-1,MATCH(TEXT($B37,0),DataInput[#Headers],0))*(INDEX(DataInput[],K$4*3,MATCH(TEXT($B37,0),DataInput[#Headers],0)))^2*PI()/6))</f>
        <v/>
      </c>
      <c r="L37" s="15" t="str">
        <f>IF(INDEX(MouseList[],MATCH(L$2,MouseList[Mouse '#],0),MATCH(MouseList[[#Headers],[Exclude?]],MouseList[#Headers],0))=TRUE,"",IF(INDEX(DataInput[],L$2*3-1,MATCH(TEXT($B37,0),DataInput[#Headers],0))="","",INDEX(DataInput[],L$4*3-1,MATCH(TEXT($B37,0),DataInput[#Headers],0))*(INDEX(DataInput[],L$4*3,MATCH(TEXT($B37,0),DataInput[#Headers],0)))^2*PI()/6))</f>
        <v/>
      </c>
      <c r="M37" s="15" t="str">
        <f>IF(INDEX(MouseList[],MATCH(M$2,MouseList[Mouse '#],0),MATCH(MouseList[[#Headers],[Exclude?]],MouseList[#Headers],0))=TRUE,"",IF(INDEX(DataInput[],M$2*3-1,MATCH(TEXT($B37,0),DataInput[#Headers],0))="","",INDEX(DataInput[],M$4*3-1,MATCH(TEXT($B37,0),DataInput[#Headers],0))*(INDEX(DataInput[],M$4*3,MATCH(TEXT($B37,0),DataInput[#Headers],0)))^2*PI()/6))</f>
        <v/>
      </c>
      <c r="N37" s="15" t="str">
        <f>IF(INDEX(MouseList[],MATCH(N$2,MouseList[Mouse '#],0),MATCH(MouseList[[#Headers],[Exclude?]],MouseList[#Headers],0))=TRUE,"",IF(INDEX(DataInput[],N$2*3-1,MATCH(TEXT($B37,0),DataInput[#Headers],0))="","",INDEX(DataInput[],N$4*3-1,MATCH(TEXT($B37,0),DataInput[#Headers],0))*(INDEX(DataInput[],N$4*3,MATCH(TEXT($B37,0),DataInput[#Headers],0)))^2*PI()/6))</f>
        <v/>
      </c>
      <c r="O37" s="15" t="str">
        <f>IF(INDEX(MouseList[],MATCH(O$2,MouseList[Mouse '#],0),MATCH(MouseList[[#Headers],[Exclude?]],MouseList[#Headers],0))=TRUE,"",IF(INDEX(DataInput[],O$2*3-1,MATCH(TEXT($B37,0),DataInput[#Headers],0))="","",INDEX(DataInput[],O$4*3-1,MATCH(TEXT($B37,0),DataInput[#Headers],0))*(INDEX(DataInput[],O$4*3,MATCH(TEXT($B37,0),DataInput[#Headers],0)))^2*PI()/6))</f>
        <v/>
      </c>
      <c r="P37" s="15" t="str">
        <f>IF(INDEX(MouseList[],MATCH(P$2,MouseList[Mouse '#],0),MATCH(MouseList[[#Headers],[Exclude?]],MouseList[#Headers],0))=TRUE,"",IF(INDEX(DataInput[],P$2*3-1,MATCH(TEXT($B37,0),DataInput[#Headers],0))="","",INDEX(DataInput[],P$4*3-1,MATCH(TEXT($B37,0),DataInput[#Headers],0))*(INDEX(DataInput[],P$4*3,MATCH(TEXT($B37,0),DataInput[#Headers],0)))^2*PI()/6))</f>
        <v/>
      </c>
      <c r="Q37" s="15" t="str">
        <f>IF(INDEX(MouseList[],MATCH(Q$2,MouseList[Mouse '#],0),MATCH(MouseList[[#Headers],[Exclude?]],MouseList[#Headers],0))=TRUE,"",IF(INDEX(DataInput[],Q$2*3-1,MATCH(TEXT($B37,0),DataInput[#Headers],0))="","",INDEX(DataInput[],Q$4*3-1,MATCH(TEXT($B37,0),DataInput[#Headers],0))*(INDEX(DataInput[],Q$4*3,MATCH(TEXT($B37,0),DataInput[#Headers],0)))^2*PI()/6))</f>
        <v/>
      </c>
      <c r="R37" s="15" t="str">
        <f>IF(INDEX(MouseList[],MATCH(R$2,MouseList[Mouse '#],0),MATCH(MouseList[[#Headers],[Exclude?]],MouseList[#Headers],0))=TRUE,"",IF(INDEX(DataInput[],R$2*3-1,MATCH(TEXT($B37,0),DataInput[#Headers],0))="","",INDEX(DataInput[],R$4*3-1,MATCH(TEXT($B37,0),DataInput[#Headers],0))*(INDEX(DataInput[],R$4*3,MATCH(TEXT($B37,0),DataInput[#Headers],0)))^2*PI()/6))</f>
        <v/>
      </c>
      <c r="S37" s="15" t="str">
        <f>IF(INDEX(MouseList[],MATCH(S$2,MouseList[Mouse '#],0),MATCH(MouseList[[#Headers],[Exclude?]],MouseList[#Headers],0))=TRUE,"",IF(INDEX(DataInput[],S$2*3-1,MATCH(TEXT($B37,0),DataInput[#Headers],0))="","",INDEX(DataInput[],S$4*3-1,MATCH(TEXT($B37,0),DataInput[#Headers],0))*(INDEX(DataInput[],S$4*3,MATCH(TEXT($B37,0),DataInput[#Headers],0)))^2*PI()/6))</f>
        <v/>
      </c>
      <c r="T37" s="15" t="str">
        <f>IF(INDEX(MouseList[],MATCH(T$2,MouseList[Mouse '#],0),MATCH(MouseList[[#Headers],[Exclude?]],MouseList[#Headers],0))=TRUE,"",IF(INDEX(DataInput[],T$2*3-1,MATCH(TEXT($B37,0),DataInput[#Headers],0))="","",INDEX(DataInput[],T$4*3-1,MATCH(TEXT($B37,0),DataInput[#Headers],0))*(INDEX(DataInput[],T$4*3,MATCH(TEXT($B37,0),DataInput[#Headers],0)))^2*PI()/6))</f>
        <v/>
      </c>
      <c r="U37" s="15" t="str">
        <f>IF(INDEX(MouseList[],MATCH(U$2,MouseList[Mouse '#],0),MATCH(MouseList[[#Headers],[Exclude?]],MouseList[#Headers],0))=TRUE,"",IF(INDEX(DataInput[],U$2*3-1,MATCH(TEXT($B37,0),DataInput[#Headers],0))="","",INDEX(DataInput[],U$4*3-1,MATCH(TEXT($B37,0),DataInput[#Headers],0))*(INDEX(DataInput[],U$4*3,MATCH(TEXT($B37,0),DataInput[#Headers],0)))^2*PI()/6))</f>
        <v/>
      </c>
      <c r="V37" s="15" t="str">
        <f>IF(INDEX(MouseList[],MATCH(V$2,MouseList[Mouse '#],0),MATCH(MouseList[[#Headers],[Exclude?]],MouseList[#Headers],0))=TRUE,"",IF(INDEX(DataInput[],V$2*3-1,MATCH(TEXT($B37,0),DataInput[#Headers],0))="","",INDEX(DataInput[],V$4*3-1,MATCH(TEXT($B37,0),DataInput[#Headers],0))*(INDEX(DataInput[],V$4*3,MATCH(TEXT($B37,0),DataInput[#Headers],0)))^2*PI()/6))</f>
        <v/>
      </c>
      <c r="W37" s="15" t="str">
        <f>IF(INDEX(MouseList[],MATCH(W$2,MouseList[Mouse '#],0),MATCH(MouseList[[#Headers],[Exclude?]],MouseList[#Headers],0))=TRUE,"",IF(INDEX(DataInput[],W$2*3-1,MATCH(TEXT($B37,0),DataInput[#Headers],0))="","",INDEX(DataInput[],W$4*3-1,MATCH(TEXT($B37,0),DataInput[#Headers],0))*(INDEX(DataInput[],W$4*3,MATCH(TEXT($B37,0),DataInput[#Headers],0)))^2*PI()/6))</f>
        <v/>
      </c>
      <c r="X37" s="15" t="str">
        <f>IF(INDEX(MouseList[],MATCH(X$2,MouseList[Mouse '#],0),MATCH(MouseList[[#Headers],[Exclude?]],MouseList[#Headers],0))=TRUE,"",IF(INDEX(DataInput[],X$2*3-1,MATCH(TEXT($B37,0),DataInput[#Headers],0))="","",INDEX(DataInput[],X$4*3-1,MATCH(TEXT($B37,0),DataInput[#Headers],0))*(INDEX(DataInput[],X$4*3,MATCH(TEXT($B37,0),DataInput[#Headers],0)))^2*PI()/6))</f>
        <v/>
      </c>
      <c r="Y37" s="15" t="str">
        <f>IF(INDEX(MouseList[],MATCH(Y$2,MouseList[Mouse '#],0),MATCH(MouseList[[#Headers],[Exclude?]],MouseList[#Headers],0))=TRUE,"",IF(INDEX(DataInput[],Y$2*3-1,MATCH(TEXT($B37,0),DataInput[#Headers],0))="","",INDEX(DataInput[],Y$4*3-1,MATCH(TEXT($B37,0),DataInput[#Headers],0))*(INDEX(DataInput[],Y$4*3,MATCH(TEXT($B37,0),DataInput[#Headers],0)))^2*PI()/6))</f>
        <v/>
      </c>
      <c r="Z37" s="15" t="str">
        <f>IF(INDEX(MouseList[],MATCH(Z$2,MouseList[Mouse '#],0),MATCH(MouseList[[#Headers],[Exclude?]],MouseList[#Headers],0))=TRUE,"",IF(INDEX(DataInput[],Z$2*3-1,MATCH(TEXT($B37,0),DataInput[#Headers],0))="","",INDEX(DataInput[],Z$4*3-1,MATCH(TEXT($B37,0),DataInput[#Headers],0))*(INDEX(DataInput[],Z$4*3,MATCH(TEXT($B37,0),DataInput[#Headers],0)))^2*PI()/6))</f>
        <v/>
      </c>
      <c r="AA37" s="15" t="str">
        <f>IF(INDEX(MouseList[],MATCH(AA$2,MouseList[Mouse '#],0),MATCH(MouseList[[#Headers],[Exclude?]],MouseList[#Headers],0))=TRUE,"",IF(INDEX(DataInput[],AA$2*3-1,MATCH(TEXT($B37,0),DataInput[#Headers],0))="","",INDEX(DataInput[],AA$4*3-1,MATCH(TEXT($B37,0),DataInput[#Headers],0))*(INDEX(DataInput[],AA$4*3,MATCH(TEXT($B37,0),DataInput[#Headers],0)))^2*PI()/6))</f>
        <v/>
      </c>
      <c r="AB37" s="15" t="str">
        <f>IF(INDEX(MouseList[],MATCH(AB$2,MouseList[Mouse '#],0),MATCH(MouseList[[#Headers],[Exclude?]],MouseList[#Headers],0))=TRUE,"",IF(INDEX(DataInput[],AB$2*3-1,MATCH(TEXT($B37,0),DataInput[#Headers],0))="","",INDEX(DataInput[],AB$4*3-1,MATCH(TEXT($B37,0),DataInput[#Headers],0))*(INDEX(DataInput[],AB$4*3,MATCH(TEXT($B37,0),DataInput[#Headers],0)))^2*PI()/6))</f>
        <v/>
      </c>
      <c r="AC37" s="15" t="str">
        <f>IF(INDEX(MouseList[],MATCH(AC$2,MouseList[Mouse '#],0),MATCH(MouseList[[#Headers],[Exclude?]],MouseList[#Headers],0))=TRUE,"",IF(INDEX(DataInput[],AC$2*3-1,MATCH(TEXT($B37,0),DataInput[#Headers],0))="","",INDEX(DataInput[],AC$4*3-1,MATCH(TEXT($B37,0),DataInput[#Headers],0))*(INDEX(DataInput[],AC$4*3,MATCH(TEXT($B37,0),DataInput[#Headers],0)))^2*PI()/6))</f>
        <v/>
      </c>
      <c r="AD37" s="15" t="str">
        <f>IF(INDEX(MouseList[],MATCH(AD$2,MouseList[Mouse '#],0),MATCH(MouseList[[#Headers],[Exclude?]],MouseList[#Headers],0))=TRUE,"",IF(INDEX(DataInput[],AD$2*3-1,MATCH(TEXT($B37,0),DataInput[#Headers],0))="","",INDEX(DataInput[],AD$4*3-1,MATCH(TEXT($B37,0),DataInput[#Headers],0))*(INDEX(DataInput[],AD$4*3,MATCH(TEXT($B37,0),DataInput[#Headers],0)))^2*PI()/6))</f>
        <v/>
      </c>
      <c r="AE37" s="15" t="str">
        <f>IF(INDEX(MouseList[],MATCH(AE$2,MouseList[Mouse '#],0),MATCH(MouseList[[#Headers],[Exclude?]],MouseList[#Headers],0))=TRUE,"",IF(INDEX(DataInput[],AE$2*3-1,MATCH(TEXT($B37,0),DataInput[#Headers],0))="","",INDEX(DataInput[],AE$4*3-1,MATCH(TEXT($B37,0),DataInput[#Headers],0))*(INDEX(DataInput[],AE$4*3,MATCH(TEXT($B37,0),DataInput[#Headers],0)))^2*PI()/6))</f>
        <v/>
      </c>
      <c r="AF37" s="15" t="str">
        <f>IF(INDEX(MouseList[],MATCH(AF$2,MouseList[Mouse '#],0),MATCH(MouseList[[#Headers],[Exclude?]],MouseList[#Headers],0))=TRUE,"",IF(INDEX(DataInput[],AF$2*3-1,MATCH(TEXT($B37,0),DataInput[#Headers],0))="","",INDEX(DataInput[],AF$4*3-1,MATCH(TEXT($B37,0),DataInput[#Headers],0))*(INDEX(DataInput[],AF$4*3,MATCH(TEXT($B37,0),DataInput[#Headers],0)))^2*PI()/6))</f>
        <v/>
      </c>
      <c r="AG37" s="15" t="str">
        <f>IF(INDEX(MouseList[],MATCH(AG$2,MouseList[Mouse '#],0),MATCH(MouseList[[#Headers],[Exclude?]],MouseList[#Headers],0))=TRUE,"",IF(INDEX(DataInput[],AG$2*3-1,MATCH(TEXT($B37,0),DataInput[#Headers],0))="","",INDEX(DataInput[],AG$4*3-1,MATCH(TEXT($B37,0),DataInput[#Headers],0))*(INDEX(DataInput[],AG$4*3,MATCH(TEXT($B37,0),DataInput[#Headers],0)))^2*PI()/6))</f>
        <v/>
      </c>
      <c r="AH37" s="15" t="str">
        <f>IF(INDEX(MouseList[],MATCH(AH$2,MouseList[Mouse '#],0),MATCH(MouseList[[#Headers],[Exclude?]],MouseList[#Headers],0))=TRUE,"",IF(INDEX(DataInput[],AH$2*3-1,MATCH(TEXT($B37,0),DataInput[#Headers],0))="","",INDEX(DataInput[],AH$4*3-1,MATCH(TEXT($B37,0),DataInput[#Headers],0))*(INDEX(DataInput[],AH$4*3,MATCH(TEXT($B37,0),DataInput[#Headers],0)))^2*PI()/6))</f>
        <v/>
      </c>
      <c r="AI37" s="15" t="str">
        <f>IF(INDEX(MouseList[],MATCH(AI$2,MouseList[Mouse '#],0),MATCH(MouseList[[#Headers],[Exclude?]],MouseList[#Headers],0))=TRUE,"",IF(INDEX(DataInput[],AI$2*3-1,MATCH(TEXT($B37,0),DataInput[#Headers],0))="","",INDEX(DataInput[],AI$4*3-1,MATCH(TEXT($B37,0),DataInput[#Headers],0))*(INDEX(DataInput[],AI$4*3,MATCH(TEXT($B37,0),DataInput[#Headers],0)))^2*PI()/6))</f>
        <v/>
      </c>
      <c r="AJ37" s="15" t="str">
        <f>IF(INDEX(MouseList[],MATCH(AJ$2,MouseList[Mouse '#],0),MATCH(MouseList[[#Headers],[Exclude?]],MouseList[#Headers],0))=TRUE,"",IF(INDEX(DataInput[],AJ$2*3-1,MATCH(TEXT($B37,0),DataInput[#Headers],0))="","",INDEX(DataInput[],AJ$4*3-1,MATCH(TEXT($B37,0),DataInput[#Headers],0))*(INDEX(DataInput[],AJ$4*3,MATCH(TEXT($B37,0),DataInput[#Headers],0)))^2*PI()/6))</f>
        <v/>
      </c>
      <c r="AK37" s="15" t="str">
        <f>IF(INDEX(MouseList[],MATCH(AK$2,MouseList[Mouse '#],0),MATCH(MouseList[[#Headers],[Exclude?]],MouseList[#Headers],0))=TRUE,"",IF(INDEX(DataInput[],AK$2*3-1,MATCH(TEXT($B37,0),DataInput[#Headers],0))="","",INDEX(DataInput[],AK$4*3-1,MATCH(TEXT($B37,0),DataInput[#Headers],0))*(INDEX(DataInput[],AK$4*3,MATCH(TEXT($B37,0),DataInput[#Headers],0)))^2*PI()/6))</f>
        <v/>
      </c>
      <c r="AL37" s="15" t="str">
        <f>IF(INDEX(MouseList[],MATCH(AL$2,MouseList[Mouse '#],0),MATCH(MouseList[[#Headers],[Exclude?]],MouseList[#Headers],0))=TRUE,"",IF(INDEX(DataInput[],AL$2*3-1,MATCH(TEXT($B37,0),DataInput[#Headers],0))="","",INDEX(DataInput[],AL$4*3-1,MATCH(TEXT($B37,0),DataInput[#Headers],0))*(INDEX(DataInput[],AL$4*3,MATCH(TEXT($B37,0),DataInput[#Headers],0)))^2*PI()/6))</f>
        <v/>
      </c>
      <c r="AM37" s="15" t="str">
        <f>IF(INDEX(MouseList[],MATCH(AM$2,MouseList[Mouse '#],0),MATCH(MouseList[[#Headers],[Exclude?]],MouseList[#Headers],0))=TRUE,"",IF(INDEX(DataInput[],AM$2*3-1,MATCH(TEXT($B37,0),DataInput[#Headers],0))="","",INDEX(DataInput[],AM$4*3-1,MATCH(TEXT($B37,0),DataInput[#Headers],0))*(INDEX(DataInput[],AM$4*3,MATCH(TEXT($B37,0),DataInput[#Headers],0)))^2*PI()/6))</f>
        <v/>
      </c>
      <c r="AN37" s="15" t="str">
        <f>IF(INDEX(MouseList[],MATCH(AN$2,MouseList[Mouse '#],0),MATCH(MouseList[[#Headers],[Exclude?]],MouseList[#Headers],0))=TRUE,"",IF(INDEX(DataInput[],AN$2*3-1,MATCH(TEXT($B37,0),DataInput[#Headers],0))="","",INDEX(DataInput[],AN$4*3-1,MATCH(TEXT($B37,0),DataInput[#Headers],0))*(INDEX(DataInput[],AN$4*3,MATCH(TEXT($B37,0),DataInput[#Headers],0)))^2*PI()/6))</f>
        <v/>
      </c>
      <c r="AO37" s="15" t="str">
        <f>IF(INDEX(MouseList[],MATCH(AO$2,MouseList[Mouse '#],0),MATCH(MouseList[[#Headers],[Exclude?]],MouseList[#Headers],0))=TRUE,"",IF(INDEX(DataInput[],AO$2*3-1,MATCH(TEXT($B37,0),DataInput[#Headers],0))="","",INDEX(DataInput[],AO$4*3-1,MATCH(TEXT($B37,0),DataInput[#Headers],0))*(INDEX(DataInput[],AO$4*3,MATCH(TEXT($B37,0),DataInput[#Headers],0)))^2*PI()/6))</f>
        <v/>
      </c>
      <c r="AP37" s="15" t="str">
        <f>IF(INDEX(MouseList[],MATCH(AP$2,MouseList[Mouse '#],0),MATCH(MouseList[[#Headers],[Exclude?]],MouseList[#Headers],0))=TRUE,"",IF(INDEX(DataInput[],AP$2*3-1,MATCH(TEXT($B37,0),DataInput[#Headers],0))="","",INDEX(DataInput[],AP$4*3-1,MATCH(TEXT($B37,0),DataInput[#Headers],0))*(INDEX(DataInput[],AP$4*3,MATCH(TEXT($B37,0),DataInput[#Headers],0)))^2*PI()/6))</f>
        <v/>
      </c>
      <c r="AQ37" s="15" t="str">
        <f>IF(INDEX(MouseList[],MATCH(AQ$2,MouseList[Mouse '#],0),MATCH(MouseList[[#Headers],[Exclude?]],MouseList[#Headers],0))=TRUE,"",IF(INDEX(DataInput[],AQ$2*3-1,MATCH(TEXT($B37,0),DataInput[#Headers],0))="","",INDEX(DataInput[],AQ$4*3-1,MATCH(TEXT($B37,0),DataInput[#Headers],0))*(INDEX(DataInput[],AQ$4*3,MATCH(TEXT($B37,0),DataInput[#Headers],0)))^2*PI()/6))</f>
        <v/>
      </c>
      <c r="AR37" s="15" t="str">
        <f>IF(INDEX(MouseList[],MATCH(AR$2,MouseList[Mouse '#],0),MATCH(MouseList[[#Headers],[Exclude?]],MouseList[#Headers],0))=TRUE,"",IF(INDEX(DataInput[],AR$2*3-1,MATCH(TEXT($B37,0),DataInput[#Headers],0))="","",INDEX(DataInput[],AR$4*3-1,MATCH(TEXT($B37,0),DataInput[#Headers],0))*(INDEX(DataInput[],AR$4*3,MATCH(TEXT($B37,0),DataInput[#Headers],0)))^2*PI()/6))</f>
        <v/>
      </c>
      <c r="AS37" s="15" t="str">
        <f>IF(INDEX(MouseList[],MATCH(AS$2,MouseList[Mouse '#],0),MATCH(MouseList[[#Headers],[Exclude?]],MouseList[#Headers],0))=TRUE,"",IF(INDEX(DataInput[],AS$2*3-1,MATCH(TEXT($B37,0),DataInput[#Headers],0))="","",INDEX(DataInput[],AS$4*3-1,MATCH(TEXT($B37,0),DataInput[#Headers],0))*(INDEX(DataInput[],AS$4*3,MATCH(TEXT($B37,0),DataInput[#Headers],0)))^2*PI()/6))</f>
        <v/>
      </c>
      <c r="AT37" s="15" t="str">
        <f>IF(INDEX(MouseList[],MATCH(AT$2,MouseList[Mouse '#],0),MATCH(MouseList[[#Headers],[Exclude?]],MouseList[#Headers],0))=TRUE,"",IF(INDEX(DataInput[],AT$2*3-1,MATCH(TEXT($B37,0),DataInput[#Headers],0))="","",INDEX(DataInput[],AT$4*3-1,MATCH(TEXT($B37,0),DataInput[#Headers],0))*(INDEX(DataInput[],AT$4*3,MATCH(TEXT($B37,0),DataInput[#Headers],0)))^2*PI()/6))</f>
        <v/>
      </c>
      <c r="AU37" s="15" t="str">
        <f>IF(INDEX(MouseList[],MATCH(AU$2,MouseList[Mouse '#],0),MATCH(MouseList[[#Headers],[Exclude?]],MouseList[#Headers],0))=TRUE,"",IF(INDEX(DataInput[],AU$2*3-1,MATCH(TEXT($B37,0),DataInput[#Headers],0))="","",INDEX(DataInput[],AU$4*3-1,MATCH(TEXT($B37,0),DataInput[#Headers],0))*(INDEX(DataInput[],AU$4*3,MATCH(TEXT($B37,0),DataInput[#Headers],0)))^2*PI()/6))</f>
        <v/>
      </c>
      <c r="AV37" s="15" t="str">
        <f>IF(INDEX(MouseList[],MATCH(AV$2,MouseList[Mouse '#],0),MATCH(MouseList[[#Headers],[Exclude?]],MouseList[#Headers],0))=TRUE,"",IF(INDEX(DataInput[],AV$2*3-1,MATCH(TEXT($B37,0),DataInput[#Headers],0))="","",INDEX(DataInput[],AV$4*3-1,MATCH(TEXT($B37,0),DataInput[#Headers],0))*(INDEX(DataInput[],AV$4*3,MATCH(TEXT($B37,0),DataInput[#Headers],0)))^2*PI()/6))</f>
        <v/>
      </c>
      <c r="AW37" s="15" t="str">
        <f>IF(INDEX(MouseList[],MATCH(AW$2,MouseList[Mouse '#],0),MATCH(MouseList[[#Headers],[Exclude?]],MouseList[#Headers],0))=TRUE,"",IF(INDEX(DataInput[],AW$2*3-1,MATCH(TEXT($B37,0),DataInput[#Headers],0))="","",INDEX(DataInput[],AW$4*3-1,MATCH(TEXT($B37,0),DataInput[#Headers],0))*(INDEX(DataInput[],AW$4*3,MATCH(TEXT($B37,0),DataInput[#Headers],0)))^2*PI()/6))</f>
        <v/>
      </c>
      <c r="AX37" s="15" t="str">
        <f>IF(INDEX(MouseList[],MATCH(AX$2,MouseList[Mouse '#],0),MATCH(MouseList[[#Headers],[Exclude?]],MouseList[#Headers],0))=TRUE,"",IF(INDEX(DataInput[],AX$2*3-1,MATCH(TEXT($B37,0),DataInput[#Headers],0))="","",INDEX(DataInput[],AX$4*3-1,MATCH(TEXT($B37,0),DataInput[#Headers],0))*(INDEX(DataInput[],AX$4*3,MATCH(TEXT($B37,0),DataInput[#Headers],0)))^2*PI()/6))</f>
        <v/>
      </c>
      <c r="AY37" s="15" t="str">
        <f>IF(INDEX(MouseList[],MATCH(AY$2,MouseList[Mouse '#],0),MATCH(MouseList[[#Headers],[Exclude?]],MouseList[#Headers],0))=TRUE,"",IF(INDEX(DataInput[],AY$2*3-1,MATCH(TEXT($B37,0),DataInput[#Headers],0))="","",INDEX(DataInput[],AY$4*3-1,MATCH(TEXT($B37,0),DataInput[#Headers],0))*(INDEX(DataInput[],AY$4*3,MATCH(TEXT($B37,0),DataInput[#Headers],0)))^2*PI()/6))</f>
        <v/>
      </c>
      <c r="AZ37" s="15" t="str">
        <f>IF(INDEX(MouseList[],MATCH(AZ$2,MouseList[Mouse '#],0),MATCH(MouseList[[#Headers],[Exclude?]],MouseList[#Headers],0))=TRUE,"",IF(INDEX(DataInput[],AZ$2*3-1,MATCH(TEXT($B37,0),DataInput[#Headers],0))="","",INDEX(DataInput[],AZ$4*3-1,MATCH(TEXT($B37,0),DataInput[#Headers],0))*(INDEX(DataInput[],AZ$4*3,MATCH(TEXT($B37,0),DataInput[#Headers],0)))^2*PI()/6))</f>
        <v/>
      </c>
      <c r="BA37" s="15" t="str">
        <f>IF(INDEX(MouseList[],MATCH(BA$2,MouseList[Mouse '#],0),MATCH(MouseList[[#Headers],[Exclude?]],MouseList[#Headers],0))=TRUE,"",IF(INDEX(DataInput[],BA$2*3-1,MATCH(TEXT($B37,0),DataInput[#Headers],0))="","",INDEX(DataInput[],BA$4*3-1,MATCH(TEXT($B37,0),DataInput[#Headers],0))*(INDEX(DataInput[],BA$4*3,MATCH(TEXT($B37,0),DataInput[#Headers],0)))^2*PI()/6))</f>
        <v/>
      </c>
      <c r="BB37" s="15" t="str">
        <f>IF(INDEX(MouseList[],MATCH(BB$2,MouseList[Mouse '#],0),MATCH(MouseList[[#Headers],[Exclude?]],MouseList[#Headers],0))=TRUE,"",IF(INDEX(DataInput[],BB$2*3-1,MATCH(TEXT($B37,0),DataInput[#Headers],0))="","",INDEX(DataInput[],BB$4*3-1,MATCH(TEXT($B37,0),DataInput[#Headers],0))*(INDEX(DataInput[],BB$4*3,MATCH(TEXT($B37,0),DataInput[#Headers],0)))^2*PI()/6))</f>
        <v/>
      </c>
      <c r="BC37" s="15" t="str">
        <f>IF(INDEX(MouseList[],MATCH(BC$2,MouseList[Mouse '#],0),MATCH(MouseList[[#Headers],[Exclude?]],MouseList[#Headers],0))=TRUE,"",IF(INDEX(DataInput[],BC$2*3-1,MATCH(TEXT($B37,0),DataInput[#Headers],0))="","",INDEX(DataInput[],BC$4*3-1,MATCH(TEXT($B37,0),DataInput[#Headers],0))*(INDEX(DataInput[],BC$4*3,MATCH(TEXT($B37,0),DataInput[#Headers],0)))^2*PI()/6))</f>
        <v/>
      </c>
      <c r="BD37" s="15" t="str">
        <f>IF(INDEX(MouseList[],MATCH(BD$2,MouseList[Mouse '#],0),MATCH(MouseList[[#Headers],[Exclude?]],MouseList[#Headers],0))=TRUE,"",IF(INDEX(DataInput[],BD$2*3-1,MATCH(TEXT($B37,0),DataInput[#Headers],0))="","",INDEX(DataInput[],BD$4*3-1,MATCH(TEXT($B37,0),DataInput[#Headers],0))*(INDEX(DataInput[],BD$4*3,MATCH(TEXT($B37,0),DataInput[#Headers],0)))^2*PI()/6))</f>
        <v/>
      </c>
      <c r="BE37" s="15" t="str">
        <f>IF(INDEX(MouseList[],MATCH(BE$2,MouseList[Mouse '#],0),MATCH(MouseList[[#Headers],[Exclude?]],MouseList[#Headers],0))=TRUE,"",IF(INDEX(DataInput[],BE$2*3-1,MATCH(TEXT($B37,0),DataInput[#Headers],0))="","",INDEX(DataInput[],BE$4*3-1,MATCH(TEXT($B37,0),DataInput[#Headers],0))*(INDEX(DataInput[],BE$4*3,MATCH(TEXT($B37,0),DataInput[#Headers],0)))^2*PI()/6))</f>
        <v/>
      </c>
      <c r="BF37" s="15" t="str">
        <f>IF(INDEX(MouseList[],MATCH(BF$2,MouseList[Mouse '#],0),MATCH(MouseList[[#Headers],[Exclude?]],MouseList[#Headers],0))=TRUE,"",IF(INDEX(DataInput[],BF$2*3-1,MATCH(TEXT($B37,0),DataInput[#Headers],0))="","",INDEX(DataInput[],BF$4*3-1,MATCH(TEXT($B37,0),DataInput[#Headers],0))*(INDEX(DataInput[],BF$4*3,MATCH(TEXT($B37,0),DataInput[#Headers],0)))^2*PI()/6))</f>
        <v/>
      </c>
      <c r="BG37" s="15" t="str">
        <f>IF(INDEX(MouseList[],MATCH(BG$2,MouseList[Mouse '#],0),MATCH(MouseList[[#Headers],[Exclude?]],MouseList[#Headers],0))=TRUE,"",IF(INDEX(DataInput[],BG$2*3-1,MATCH(TEXT($B37,0),DataInput[#Headers],0))="","",INDEX(DataInput[],BG$4*3-1,MATCH(TEXT($B37,0),DataInput[#Headers],0))*(INDEX(DataInput[],BG$4*3,MATCH(TEXT($B37,0),DataInput[#Headers],0)))^2*PI()/6))</f>
        <v/>
      </c>
      <c r="BH37" s="15" t="str">
        <f>IF(INDEX(MouseList[],MATCH(BH$2,MouseList[Mouse '#],0),MATCH(MouseList[[#Headers],[Exclude?]],MouseList[#Headers],0))=TRUE,"",IF(INDEX(DataInput[],BH$2*3-1,MATCH(TEXT($B37,0),DataInput[#Headers],0))="","",INDEX(DataInput[],BH$4*3-1,MATCH(TEXT($B37,0),DataInput[#Headers],0))*(INDEX(DataInput[],BH$4*3,MATCH(TEXT($B37,0),DataInput[#Headers],0)))^2*PI()/6))</f>
        <v/>
      </c>
      <c r="BI37" s="15" t="str">
        <f>IF(INDEX(MouseList[],MATCH(BI$2,MouseList[Mouse '#],0),MATCH(MouseList[[#Headers],[Exclude?]],MouseList[#Headers],0))=TRUE,"",IF(INDEX(DataInput[],BI$2*3-1,MATCH(TEXT($B37,0),DataInput[#Headers],0))="","",INDEX(DataInput[],BI$4*3-1,MATCH(TEXT($B37,0),DataInput[#Headers],0))*(INDEX(DataInput[],BI$4*3,MATCH(TEXT($B37,0),DataInput[#Headers],0)))^2*PI()/6))</f>
        <v/>
      </c>
      <c r="BJ37" s="15" t="str">
        <f>IF(INDEX(MouseList[],MATCH(BJ$2,MouseList[Mouse '#],0),MATCH(MouseList[[#Headers],[Exclude?]],MouseList[#Headers],0))=TRUE,"",IF(INDEX(DataInput[],BJ$2*3-1,MATCH(TEXT($B37,0),DataInput[#Headers],0))="","",INDEX(DataInput[],BJ$4*3-1,MATCH(TEXT($B37,0),DataInput[#Headers],0))*(INDEX(DataInput[],BJ$4*3,MATCH(TEXT($B37,0),DataInput[#Headers],0)))^2*PI()/6))</f>
        <v/>
      </c>
      <c r="BK37" s="15" t="str">
        <f>IF(INDEX(MouseList[],MATCH(BK$2,MouseList[Mouse '#],0),MATCH(MouseList[[#Headers],[Exclude?]],MouseList[#Headers],0))=TRUE,"",IF(INDEX(DataInput[],BK$2*3-1,MATCH(TEXT($B37,0),DataInput[#Headers],0))="","",INDEX(DataInput[],BK$4*3-1,MATCH(TEXT($B37,0),DataInput[#Headers],0))*(INDEX(DataInput[],BK$4*3,MATCH(TEXT($B37,0),DataInput[#Headers],0)))^2*PI()/6))</f>
        <v/>
      </c>
      <c r="BL37" s="15" t="e">
        <f>IF(INDEX(MouseList[],MATCH(BL$2,MouseList[Mouse '#],0),MATCH(MouseList[[#Headers],[Exclude?]],MouseList[#Headers],0))=TRUE,"",IF(INDEX(DataInput[],BL$2*3-1,MATCH(TEXT($B37,0),DataInput[#Headers],0))="","",INDEX(DataInput[],BL$4*3-1,MATCH(TEXT($B37,0),DataInput[#Headers],0))*(INDEX(DataInput[],BL$4*3,MATCH(TEXT($B37,0),DataInput[#Headers],0)))^2*PI()/6))</f>
        <v>#N/A</v>
      </c>
      <c r="BM37" s="15" t="e">
        <f>IF(INDEX(MouseList[],MATCH(BM$2,MouseList[Mouse '#],0),MATCH(MouseList[[#Headers],[Exclude?]],MouseList[#Headers],0))=TRUE,"",IF(INDEX(DataInput[],BM$2*3-1,MATCH(TEXT($B37,0),DataInput[#Headers],0))="","",INDEX(DataInput[],BM$4*3-1,MATCH(TEXT($B37,0),DataInput[#Headers],0))*(INDEX(DataInput[],BM$4*3,MATCH(TEXT($B37,0),DataInput[#Headers],0)))^2*PI()/6))</f>
        <v>#N/A</v>
      </c>
      <c r="BN37" s="15" t="e">
        <f>IF(INDEX(MouseList[],MATCH(BN$2,MouseList[Mouse '#],0),MATCH(MouseList[[#Headers],[Exclude?]],MouseList[#Headers],0))=TRUE,"",IF(INDEX(DataInput[],BN$2*3-1,MATCH(TEXT($B37,0),DataInput[#Headers],0))="","",INDEX(DataInput[],BN$4*3-1,MATCH(TEXT($B37,0),DataInput[#Headers],0))*(INDEX(DataInput[],BN$4*3,MATCH(TEXT($B37,0),DataInput[#Headers],0)))^2*PI()/6))</f>
        <v>#N/A</v>
      </c>
      <c r="BO37" s="15" t="e">
        <f>IF(INDEX(MouseList[],MATCH(BO$2,MouseList[Mouse '#],0),MATCH(MouseList[[#Headers],[Exclude?]],MouseList[#Headers],0))=TRUE,"",IF(INDEX(DataInput[],BO$2*3-1,MATCH(TEXT($B37,0),DataInput[#Headers],0))="","",INDEX(DataInput[],BO$4*3-1,MATCH(TEXT($B37,0),DataInput[#Headers],0))*(INDEX(DataInput[],BO$4*3,MATCH(TEXT($B37,0),DataInput[#Headers],0)))^2*PI()/6))</f>
        <v>#N/A</v>
      </c>
      <c r="BP37" s="15" t="e">
        <f>IF(INDEX(MouseList[],MATCH(BP$2,MouseList[Mouse '#],0),MATCH(MouseList[[#Headers],[Exclude?]],MouseList[#Headers],0))=TRUE,"",IF(INDEX(DataInput[],BP$2*3-1,MATCH(TEXT($B37,0),DataInput[#Headers],0))="","",INDEX(DataInput[],BP$4*3-1,MATCH(TEXT($B37,0),DataInput[#Headers],0))*(INDEX(DataInput[],BP$4*3,MATCH(TEXT($B37,0),DataInput[#Headers],0)))^2*PI()/6))</f>
        <v>#N/A</v>
      </c>
      <c r="BQ37" s="15" t="e">
        <f>IF(INDEX(MouseList[],MATCH(BQ$2,MouseList[Mouse '#],0),MATCH(MouseList[[#Headers],[Exclude?]],MouseList[#Headers],0))=TRUE,"",IF(INDEX(DataInput[],BQ$2*3-1,MATCH(TEXT($B37,0),DataInput[#Headers],0))="","",INDEX(DataInput[],BQ$4*3-1,MATCH(TEXT($B37,0),DataInput[#Headers],0))*(INDEX(DataInput[],BQ$4*3,MATCH(TEXT($B37,0),DataInput[#Headers],0)))^2*PI()/6))</f>
        <v>#N/A</v>
      </c>
      <c r="BR37" s="15" t="e">
        <f>IF(INDEX(MouseList[],MATCH(BR$2,MouseList[Mouse '#],0),MATCH(MouseList[[#Headers],[Exclude?]],MouseList[#Headers],0))=TRUE,"",IF(INDEX(DataInput[],BR$2*3-1,MATCH(TEXT($B37,0),DataInput[#Headers],0))="","",INDEX(DataInput[],BR$4*3-1,MATCH(TEXT($B37,0),DataInput[#Headers],0))*(INDEX(DataInput[],BR$4*3,MATCH(TEXT($B37,0),DataInput[#Headers],0)))^2*PI()/6))</f>
        <v>#N/A</v>
      </c>
      <c r="BS37" s="15" t="e">
        <f>IF(INDEX(MouseList[],MATCH(BS$2,MouseList[Mouse '#],0),MATCH(MouseList[[#Headers],[Exclude?]],MouseList[#Headers],0))=TRUE,"",IF(INDEX(DataInput[],BS$2*3-1,MATCH(TEXT($B37,0),DataInput[#Headers],0))="","",INDEX(DataInput[],BS$4*3-1,MATCH(TEXT($B37,0),DataInput[#Headers],0))*(INDEX(DataInput[],BS$4*3,MATCH(TEXT($B37,0),DataInput[#Headers],0)))^2*PI()/6))</f>
        <v>#N/A</v>
      </c>
      <c r="BT37" s="15" t="e">
        <f>IF(INDEX(MouseList[],MATCH(BT$2,MouseList[Mouse '#],0),MATCH(MouseList[[#Headers],[Exclude?]],MouseList[#Headers],0))=TRUE,"",IF(INDEX(DataInput[],BT$2*3-1,MATCH(TEXT($B37,0),DataInput[#Headers],0))="","",INDEX(DataInput[],BT$4*3-1,MATCH(TEXT($B37,0),DataInput[#Headers],0))*(INDEX(DataInput[],BT$4*3,MATCH(TEXT($B37,0),DataInput[#Headers],0)))^2*PI()/6))</f>
        <v>#N/A</v>
      </c>
      <c r="BU37" s="15" t="e">
        <f>IF(INDEX(MouseList[],MATCH(BU$2,MouseList[Mouse '#],0),MATCH(MouseList[[#Headers],[Exclude?]],MouseList[#Headers],0))=TRUE,"",IF(INDEX(DataInput[],BU$2*3-1,MATCH(TEXT($B37,0),DataInput[#Headers],0))="","",INDEX(DataInput[],BU$4*3-1,MATCH(TEXT($B37,0),DataInput[#Headers],0))*(INDEX(DataInput[],BU$4*3,MATCH(TEXT($B37,0),DataInput[#Headers],0)))^2*PI()/6))</f>
        <v>#N/A</v>
      </c>
      <c r="BV37" s="15" t="e">
        <f>IF(INDEX(MouseList[],MATCH(BV$2,MouseList[Mouse '#],0),MATCH(MouseList[[#Headers],[Exclude?]],MouseList[#Headers],0))=TRUE,"",IF(INDEX(DataInput[],BV$2*3-1,MATCH(TEXT($B37,0),DataInput[#Headers],0))="","",INDEX(DataInput[],BV$4*3-1,MATCH(TEXT($B37,0),DataInput[#Headers],0))*(INDEX(DataInput[],BV$4*3,MATCH(TEXT($B37,0),DataInput[#Headers],0)))^2*PI()/6))</f>
        <v>#N/A</v>
      </c>
      <c r="BW37" s="15" t="e">
        <f>IF(INDEX(MouseList[],MATCH(BW$2,MouseList[Mouse '#],0),MATCH(MouseList[[#Headers],[Exclude?]],MouseList[#Headers],0))=TRUE,"",IF(INDEX(DataInput[],BW$2*3-1,MATCH(TEXT($B37,0),DataInput[#Headers],0))="","",INDEX(DataInput[],BW$4*3-1,MATCH(TEXT($B37,0),DataInput[#Headers],0))*(INDEX(DataInput[],BW$4*3,MATCH(TEXT($B37,0),DataInput[#Headers],0)))^2*PI()/6))</f>
        <v>#N/A</v>
      </c>
      <c r="BX37" s="15" t="e">
        <f>IF(INDEX(MouseList[],MATCH(BX$2,MouseList[Mouse '#],0),MATCH(MouseList[[#Headers],[Exclude?]],MouseList[#Headers],0))=TRUE,"",IF(INDEX(DataInput[],BX$2*3-1,MATCH(TEXT($B37,0),DataInput[#Headers],0))="","",INDEX(DataInput[],BX$4*3-1,MATCH(TEXT($B37,0),DataInput[#Headers],0))*(INDEX(DataInput[],BX$4*3,MATCH(TEXT($B37,0),DataInput[#Headers],0)))^2*PI()/6))</f>
        <v>#N/A</v>
      </c>
      <c r="BY37" s="15" t="e">
        <f>IF(INDEX(MouseList[],MATCH(BY$2,MouseList[Mouse '#],0),MATCH(MouseList[[#Headers],[Exclude?]],MouseList[#Headers],0))=TRUE,"",IF(INDEX(DataInput[],BY$2*3-1,MATCH(TEXT($B37,0),DataInput[#Headers],0))="","",INDEX(DataInput[],BY$4*3-1,MATCH(TEXT($B37,0),DataInput[#Headers],0))*(INDEX(DataInput[],BY$4*3,MATCH(TEXT($B37,0),DataInput[#Headers],0)))^2*PI()/6))</f>
        <v>#N/A</v>
      </c>
      <c r="BZ37" s="15" t="e">
        <f>IF(INDEX(MouseList[],MATCH(BZ$2,MouseList[Mouse '#],0),MATCH(MouseList[[#Headers],[Exclude?]],MouseList[#Headers],0))=TRUE,"",IF(INDEX(DataInput[],BZ$2*3-1,MATCH(TEXT($B37,0),DataInput[#Headers],0))="","",INDEX(DataInput[],BZ$4*3-1,MATCH(TEXT($B37,0),DataInput[#Headers],0))*(INDEX(DataInput[],BZ$4*3,MATCH(TEXT($B37,0),DataInput[#Headers],0)))^2*PI()/6))</f>
        <v>#N/A</v>
      </c>
      <c r="CA37" s="15" t="e">
        <f>IF(INDEX(MouseList[],MATCH(CA$2,MouseList[Mouse '#],0),MATCH(MouseList[[#Headers],[Exclude?]],MouseList[#Headers],0))=TRUE,"",IF(INDEX(DataInput[],CA$2*3-1,MATCH(TEXT($B37,0),DataInput[#Headers],0))="","",INDEX(DataInput[],CA$4*3-1,MATCH(TEXT($B37,0),DataInput[#Headers],0))*(INDEX(DataInput[],CA$4*3,MATCH(TEXT($B37,0),DataInput[#Headers],0)))^2*PI()/6))</f>
        <v>#N/A</v>
      </c>
      <c r="CB37" s="15" t="e">
        <f>IF(INDEX(MouseList[],MATCH(CB$2,MouseList[Mouse '#],0),MATCH(MouseList[[#Headers],[Exclude?]],MouseList[#Headers],0))=TRUE,"",IF(INDEX(DataInput[],CB$2*3-1,MATCH(TEXT($B37,0),DataInput[#Headers],0))="","",INDEX(DataInput[],CB$4*3-1,MATCH(TEXT($B37,0),DataInput[#Headers],0))*(INDEX(DataInput[],CB$4*3,MATCH(TEXT($B37,0),DataInput[#Headers],0)))^2*PI()/6))</f>
        <v>#N/A</v>
      </c>
      <c r="CC37" s="15" t="e">
        <f>IF(INDEX(MouseList[],MATCH(CC$2,MouseList[Mouse '#],0),MATCH(MouseList[[#Headers],[Exclude?]],MouseList[#Headers],0))=TRUE,"",IF(INDEX(DataInput[],CC$2*3-1,MATCH(TEXT($B37,0),DataInput[#Headers],0))="","",INDEX(DataInput[],CC$4*3-1,MATCH(TEXT($B37,0),DataInput[#Headers],0))*(INDEX(DataInput[],CC$4*3,MATCH(TEXT($B37,0),DataInput[#Headers],0)))^2*PI()/6))</f>
        <v>#N/A</v>
      </c>
      <c r="CD37" s="15" t="e">
        <f>IF(INDEX(MouseList[],MATCH(CD$2,MouseList[Mouse '#],0),MATCH(MouseList[[#Headers],[Exclude?]],MouseList[#Headers],0))=TRUE,"",IF(INDEX(DataInput[],CD$2*3-1,MATCH(TEXT($B37,0),DataInput[#Headers],0))="","",INDEX(DataInput[],CD$4*3-1,MATCH(TEXT($B37,0),DataInput[#Headers],0))*(INDEX(DataInput[],CD$4*3,MATCH(TEXT($B37,0),DataInput[#Headers],0)))^2*PI()/6))</f>
        <v>#N/A</v>
      </c>
      <c r="CE37" s="15" t="e">
        <f>IF(INDEX(MouseList[],MATCH(CE$2,MouseList[Mouse '#],0),MATCH(MouseList[[#Headers],[Exclude?]],MouseList[#Headers],0))=TRUE,"",IF(INDEX(DataInput[],CE$2*3-1,MATCH(TEXT($B37,0),DataInput[#Headers],0))="","",INDEX(DataInput[],CE$4*3-1,MATCH(TEXT($B37,0),DataInput[#Headers],0))*(INDEX(DataInput[],CE$4*3,MATCH(TEXT($B37,0),DataInput[#Headers],0)))^2*PI()/6))</f>
        <v>#N/A</v>
      </c>
      <c r="CF37" s="15" t="e">
        <f>IF(INDEX(MouseList[],MATCH(CF$2,MouseList[Mouse '#],0),MATCH(MouseList[[#Headers],[Exclude?]],MouseList[#Headers],0))=TRUE,"",IF(INDEX(DataInput[],CF$2*3-1,MATCH(TEXT($B37,0),DataInput[#Headers],0))="","",INDEX(DataInput[],CF$4*3-1,MATCH(TEXT($B37,0),DataInput[#Headers],0))*(INDEX(DataInput[],CF$4*3,MATCH(TEXT($B37,0),DataInput[#Headers],0)))^2*PI()/6))</f>
        <v>#N/A</v>
      </c>
      <c r="CG37" s="15" t="e">
        <f>IF(INDEX(MouseList[],MATCH(CG$2,MouseList[Mouse '#],0),MATCH(MouseList[[#Headers],[Exclude?]],MouseList[#Headers],0))=TRUE,"",IF(INDEX(DataInput[],CG$2*3-1,MATCH(TEXT($B37,0),DataInput[#Headers],0))="","",INDEX(DataInput[],CG$4*3-1,MATCH(TEXT($B37,0),DataInput[#Headers],0))*(INDEX(DataInput[],CG$4*3,MATCH(TEXT($B37,0),DataInput[#Headers],0)))^2*PI()/6))</f>
        <v>#N/A</v>
      </c>
      <c r="CH37" s="15" t="e">
        <f>IF(INDEX(MouseList[],MATCH(CH$2,MouseList[Mouse '#],0),MATCH(MouseList[[#Headers],[Exclude?]],MouseList[#Headers],0))=TRUE,"",IF(INDEX(DataInput[],CH$2*3-1,MATCH(TEXT($B37,0),DataInput[#Headers],0))="","",INDEX(DataInput[],CH$4*3-1,MATCH(TEXT($B37,0),DataInput[#Headers],0))*(INDEX(DataInput[],CH$4*3,MATCH(TEXT($B37,0),DataInput[#Headers],0)))^2*PI()/6))</f>
        <v>#N/A</v>
      </c>
      <c r="CI37" s="15" t="e">
        <f>IF(INDEX(MouseList[],MATCH(CI$2,MouseList[Mouse '#],0),MATCH(MouseList[[#Headers],[Exclude?]],MouseList[#Headers],0))=TRUE,"",IF(INDEX(DataInput[],CI$2*3-1,MATCH(TEXT($B37,0),DataInput[#Headers],0))="","",INDEX(DataInput[],CI$4*3-1,MATCH(TEXT($B37,0),DataInput[#Headers],0))*(INDEX(DataInput[],CI$4*3,MATCH(TEXT($B37,0),DataInput[#Headers],0)))^2*PI()/6))</f>
        <v>#N/A</v>
      </c>
      <c r="CJ37" s="15" t="e">
        <f>IF(INDEX(MouseList[],MATCH(CJ$2,MouseList[Mouse '#],0),MATCH(MouseList[[#Headers],[Exclude?]],MouseList[#Headers],0))=TRUE,"",IF(INDEX(DataInput[],CJ$2*3-1,MATCH(TEXT($B37,0),DataInput[#Headers],0))="","",INDEX(DataInput[],CJ$4*3-1,MATCH(TEXT($B37,0),DataInput[#Headers],0))*(INDEX(DataInput[],CJ$4*3,MATCH(TEXT($B37,0),DataInput[#Headers],0)))^2*PI()/6))</f>
        <v>#N/A</v>
      </c>
      <c r="CK37" s="15" t="e">
        <f>IF(INDEX(MouseList[],MATCH(CK$2,MouseList[Mouse '#],0),MATCH(MouseList[[#Headers],[Exclude?]],MouseList[#Headers],0))=TRUE,"",IF(INDEX(DataInput[],CK$2*3-1,MATCH(TEXT($B37,0),DataInput[#Headers],0))="","",INDEX(DataInput[],CK$4*3-1,MATCH(TEXT($B37,0),DataInput[#Headers],0))*(INDEX(DataInput[],CK$4*3,MATCH(TEXT($B37,0),DataInput[#Headers],0)))^2*PI()/6))</f>
        <v>#N/A</v>
      </c>
      <c r="CL37" s="15" t="e">
        <f>IF(INDEX(MouseList[],MATCH(CL$2,MouseList[Mouse '#],0),MATCH(MouseList[[#Headers],[Exclude?]],MouseList[#Headers],0))=TRUE,"",IF(INDEX(DataInput[],CL$2*3-1,MATCH(TEXT($B37,0),DataInput[#Headers],0))="","",INDEX(DataInput[],CL$4*3-1,MATCH(TEXT($B37,0),DataInput[#Headers],0))*(INDEX(DataInput[],CL$4*3,MATCH(TEXT($B37,0),DataInput[#Headers],0)))^2*PI()/6))</f>
        <v>#N/A</v>
      </c>
      <c r="CM37" s="15" t="e">
        <f>IF(INDEX(MouseList[],MATCH(CM$2,MouseList[Mouse '#],0),MATCH(MouseList[[#Headers],[Exclude?]],MouseList[#Headers],0))=TRUE,"",IF(INDEX(DataInput[],CM$2*3-1,MATCH(TEXT($B37,0),DataInput[#Headers],0))="","",INDEX(DataInput[],CM$4*3-1,MATCH(TEXT($B37,0),DataInput[#Headers],0))*(INDEX(DataInput[],CM$4*3,MATCH(TEXT($B37,0),DataInput[#Headers],0)))^2*PI()/6))</f>
        <v>#N/A</v>
      </c>
      <c r="CN37" s="15" t="e">
        <f>IF(INDEX(MouseList[],MATCH(CN$2,MouseList[Mouse '#],0),MATCH(MouseList[[#Headers],[Exclude?]],MouseList[#Headers],0))=TRUE,"",IF(INDEX(DataInput[],CN$2*3-1,MATCH(TEXT($B37,0),DataInput[#Headers],0))="","",INDEX(DataInput[],CN$4*3-1,MATCH(TEXT($B37,0),DataInput[#Headers],0))*(INDEX(DataInput[],CN$4*3,MATCH(TEXT($B37,0),DataInput[#Headers],0)))^2*PI()/6))</f>
        <v>#N/A</v>
      </c>
      <c r="CO37" s="15" t="e">
        <f>IF(INDEX(MouseList[],MATCH(CO$2,MouseList[Mouse '#],0),MATCH(MouseList[[#Headers],[Exclude?]],MouseList[#Headers],0))=TRUE,"",IF(INDEX(DataInput[],CO$2*3-1,MATCH(TEXT($B37,0),DataInput[#Headers],0))="","",INDEX(DataInput[],CO$4*3-1,MATCH(TEXT($B37,0),DataInput[#Headers],0))*(INDEX(DataInput[],CO$4*3,MATCH(TEXT($B37,0),DataInput[#Headers],0)))^2*PI()/6))</f>
        <v>#N/A</v>
      </c>
      <c r="CP37" s="15" t="e">
        <f>IF(INDEX(MouseList[],MATCH(CP$2,MouseList[Mouse '#],0),MATCH(MouseList[[#Headers],[Exclude?]],MouseList[#Headers],0))=TRUE,"",IF(INDEX(DataInput[],CP$2*3-1,MATCH(TEXT($B37,0),DataInput[#Headers],0))="","",INDEX(DataInput[],CP$4*3-1,MATCH(TEXT($B37,0),DataInput[#Headers],0))*(INDEX(DataInput[],CP$4*3,MATCH(TEXT($B37,0),DataInput[#Headers],0)))^2*PI()/6))</f>
        <v>#N/A</v>
      </c>
      <c r="CQ37" s="15" t="e">
        <f>IF(INDEX(MouseList[],MATCH(CQ$2,MouseList[Mouse '#],0),MATCH(MouseList[[#Headers],[Exclude?]],MouseList[#Headers],0))=TRUE,"",IF(INDEX(DataInput[],CQ$2*3-1,MATCH(TEXT($B37,0),DataInput[#Headers],0))="","",INDEX(DataInput[],CQ$4*3-1,MATCH(TEXT($B37,0),DataInput[#Headers],0))*(INDEX(DataInput[],CQ$4*3,MATCH(TEXT($B37,0),DataInput[#Headers],0)))^2*PI()/6))</f>
        <v>#N/A</v>
      </c>
      <c r="CR37" s="15" t="e">
        <f>IF(INDEX(MouseList[],MATCH(CR$2,MouseList[Mouse '#],0),MATCH(MouseList[[#Headers],[Exclude?]],MouseList[#Headers],0))=TRUE,"",IF(INDEX(DataInput[],CR$2*3-1,MATCH(TEXT($B37,0),DataInput[#Headers],0))="","",INDEX(DataInput[],CR$4*3-1,MATCH(TEXT($B37,0),DataInput[#Headers],0))*(INDEX(DataInput[],CR$4*3,MATCH(TEXT($B37,0),DataInput[#Headers],0)))^2*PI()/6))</f>
        <v>#N/A</v>
      </c>
      <c r="CS37" s="15" t="e">
        <f>IF(INDEX(MouseList[],MATCH(CS$2,MouseList[Mouse '#],0),MATCH(MouseList[[#Headers],[Exclude?]],MouseList[#Headers],0))=TRUE,"",IF(INDEX(DataInput[],CS$2*3-1,MATCH(TEXT($B37,0),DataInput[#Headers],0))="","",INDEX(DataInput[],CS$4*3-1,MATCH(TEXT($B37,0),DataInput[#Headers],0))*(INDEX(DataInput[],CS$4*3,MATCH(TEXT($B37,0),DataInput[#Headers],0)))^2*PI()/6))</f>
        <v>#N/A</v>
      </c>
      <c r="CT37" s="15" t="e">
        <f>IF(INDEX(MouseList[],MATCH(CT$2,MouseList[Mouse '#],0),MATCH(MouseList[[#Headers],[Exclude?]],MouseList[#Headers],0))=TRUE,"",IF(INDEX(DataInput[],CT$2*3-1,MATCH(TEXT($B37,0),DataInput[#Headers],0))="","",INDEX(DataInput[],CT$4*3-1,MATCH(TEXT($B37,0),DataInput[#Headers],0))*(INDEX(DataInput[],CT$4*3,MATCH(TEXT($B37,0),DataInput[#Headers],0)))^2*PI()/6))</f>
        <v>#N/A</v>
      </c>
      <c r="CU37" s="15" t="e">
        <f>IF(INDEX(MouseList[],MATCH(CU$2,MouseList[Mouse '#],0),MATCH(MouseList[[#Headers],[Exclude?]],MouseList[#Headers],0))=TRUE,"",IF(INDEX(DataInput[],CU$2*3-1,MATCH(TEXT($B37,0),DataInput[#Headers],0))="","",INDEX(DataInput[],CU$4*3-1,MATCH(TEXT($B37,0),DataInput[#Headers],0))*(INDEX(DataInput[],CU$4*3,MATCH(TEXT($B37,0),DataInput[#Headers],0)))^2*PI()/6))</f>
        <v>#N/A</v>
      </c>
      <c r="CV37" s="15" t="e">
        <f>IF(INDEX(MouseList[],MATCH(CV$2,MouseList[Mouse '#],0),MATCH(MouseList[[#Headers],[Exclude?]],MouseList[#Headers],0))=TRUE,"",IF(INDEX(DataInput[],CV$2*3-1,MATCH(TEXT($B37,0),DataInput[#Headers],0))="","",INDEX(DataInput[],CV$4*3-1,MATCH(TEXT($B37,0),DataInput[#Headers],0))*(INDEX(DataInput[],CV$4*3,MATCH(TEXT($B37,0),DataInput[#Headers],0)))^2*PI()/6))</f>
        <v>#N/A</v>
      </c>
      <c r="CW37" s="15" t="e">
        <f>IF(INDEX(MouseList[],MATCH(CW$2,MouseList[Mouse '#],0),MATCH(MouseList[[#Headers],[Exclude?]],MouseList[#Headers],0))=TRUE,"",IF(INDEX(DataInput[],CW$2*3-1,MATCH(TEXT($B37,0),DataInput[#Headers],0))="","",INDEX(DataInput[],CW$4*3-1,MATCH(TEXT($B37,0),DataInput[#Headers],0))*(INDEX(DataInput[],CW$4*3,MATCH(TEXT($B37,0),DataInput[#Headers],0)))^2*PI()/6))</f>
        <v>#N/A</v>
      </c>
      <c r="CX37" s="15" t="e">
        <f>IF(INDEX(MouseList[],MATCH(CX$2,MouseList[Mouse '#],0),MATCH(MouseList[[#Headers],[Exclude?]],MouseList[#Headers],0))=TRUE,"",IF(INDEX(DataInput[],CX$2*3-1,MATCH(TEXT($B37,0),DataInput[#Headers],0))="","",INDEX(DataInput[],CX$4*3-1,MATCH(TEXT($B37,0),DataInput[#Headers],0))*(INDEX(DataInput[],CX$4*3,MATCH(TEXT($B37,0),DataInput[#Headers],0)))^2*PI()/6))</f>
        <v>#N/A</v>
      </c>
      <c r="CY37" s="15" t="e">
        <f>IF(INDEX(MouseList[],MATCH(CY$2,MouseList[Mouse '#],0),MATCH(MouseList[[#Headers],[Exclude?]],MouseList[#Headers],0))=TRUE,"",IF(INDEX(DataInput[],CY$2*3-1,MATCH(TEXT($B37,0),DataInput[#Headers],0))="","",INDEX(DataInput[],CY$4*3-1,MATCH(TEXT($B37,0),DataInput[#Headers],0))*(INDEX(DataInput[],CY$4*3,MATCH(TEXT($B37,0),DataInput[#Headers],0)))^2*PI()/6))</f>
        <v>#N/A</v>
      </c>
      <c r="CZ37" s="15" t="e">
        <f>IF(INDEX(MouseList[],MATCH(CZ$2,MouseList[Mouse '#],0),MATCH(MouseList[[#Headers],[Exclude?]],MouseList[#Headers],0))=TRUE,"",IF(INDEX(DataInput[],CZ$2*3-1,MATCH(TEXT($B37,0),DataInput[#Headers],0))="","",INDEX(DataInput[],CZ$4*3-1,MATCH(TEXT($B37,0),DataInput[#Headers],0))*(INDEX(DataInput[],CZ$4*3,MATCH(TEXT($B37,0),DataInput[#Headers],0)))^2*PI()/6))</f>
        <v>#N/A</v>
      </c>
      <c r="DA37" s="15" t="e">
        <f>IF(INDEX(MouseList[],MATCH(DA$2,MouseList[Mouse '#],0),MATCH(MouseList[[#Headers],[Exclude?]],MouseList[#Headers],0))=TRUE,"",IF(INDEX(DataInput[],DA$2*3-1,MATCH(TEXT($B37,0),DataInput[#Headers],0))="","",INDEX(DataInput[],DA$4*3-1,MATCH(TEXT($B37,0),DataInput[#Headers],0))*(INDEX(DataInput[],DA$4*3,MATCH(TEXT($B37,0),DataInput[#Headers],0)))^2*PI()/6))</f>
        <v>#N/A</v>
      </c>
      <c r="DB37" s="15" t="e">
        <f>IF(INDEX(MouseList[],MATCH(DB$2,MouseList[Mouse '#],0),MATCH(MouseList[[#Headers],[Exclude?]],MouseList[#Headers],0))=TRUE,"",IF(INDEX(DataInput[],DB$2*3-1,MATCH(TEXT($B37,0),DataInput[#Headers],0))="","",INDEX(DataInput[],DB$4*3-1,MATCH(TEXT($B37,0),DataInput[#Headers],0))*(INDEX(DataInput[],DB$4*3,MATCH(TEXT($B37,0),DataInput[#Headers],0)))^2*PI()/6))</f>
        <v>#N/A</v>
      </c>
      <c r="DC37" s="15" t="e">
        <f>IF(INDEX(MouseList[],MATCH(DC$2,MouseList[Mouse '#],0),MATCH(MouseList[[#Headers],[Exclude?]],MouseList[#Headers],0))=TRUE,"",IF(INDEX(DataInput[],DC$2*3-1,MATCH(TEXT($B37,0),DataInput[#Headers],0))="","",INDEX(DataInput[],DC$4*3-1,MATCH(TEXT($B37,0),DataInput[#Headers],0))*(INDEX(DataInput[],DC$4*3,MATCH(TEXT($B37,0),DataInput[#Headers],0)))^2*PI()/6))</f>
        <v>#N/A</v>
      </c>
      <c r="DD37" s="15" t="e">
        <f>IF(INDEX(MouseList[],MATCH(DD$2,MouseList[Mouse '#],0),MATCH(MouseList[[#Headers],[Exclude?]],MouseList[#Headers],0))=TRUE,"",IF(INDEX(DataInput[],DD$2*3-1,MATCH(TEXT($B37,0),DataInput[#Headers],0))="","",INDEX(DataInput[],DD$4*3-1,MATCH(TEXT($B37,0),DataInput[#Headers],0))*(INDEX(DataInput[],DD$4*3,MATCH(TEXT($B37,0),DataInput[#Headers],0)))^2*PI()/6))</f>
        <v>#N/A</v>
      </c>
      <c r="DE37" s="15" t="e">
        <f>IF(INDEX(MouseList[],MATCH(DE$2,MouseList[Mouse '#],0),MATCH(MouseList[[#Headers],[Exclude?]],MouseList[#Headers],0))=TRUE,"",IF(INDEX(DataInput[],DE$2*3-1,MATCH(TEXT($B37,0),DataInput[#Headers],0))="","",INDEX(DataInput[],DE$4*3-1,MATCH(TEXT($B37,0),DataInput[#Headers],0))*(INDEX(DataInput[],DE$4*3,MATCH(TEXT($B37,0),DataInput[#Headers],0)))^2*PI()/6))</f>
        <v>#N/A</v>
      </c>
      <c r="DF37" s="15" t="e">
        <f>IF(INDEX(MouseList[],MATCH(DF$2,MouseList[Mouse '#],0),MATCH(MouseList[[#Headers],[Exclude?]],MouseList[#Headers],0))=TRUE,"",IF(INDEX(DataInput[],DF$2*3-1,MATCH(TEXT($B37,0),DataInput[#Headers],0))="","",INDEX(DataInput[],DF$4*3-1,MATCH(TEXT($B37,0),DataInput[#Headers],0))*(INDEX(DataInput[],DF$4*3,MATCH(TEXT($B37,0),DataInput[#Headers],0)))^2*PI()/6))</f>
        <v>#N/A</v>
      </c>
      <c r="DG37" s="15" t="e">
        <f>IF(INDEX(MouseList[],MATCH(DG$2,MouseList[Mouse '#],0),MATCH(MouseList[[#Headers],[Exclude?]],MouseList[#Headers],0))=TRUE,"",IF(INDEX(DataInput[],DG$2*3-1,MATCH(TEXT($B37,0),DataInput[#Headers],0))="","",INDEX(DataInput[],DG$4*3-1,MATCH(TEXT($B37,0),DataInput[#Headers],0))*(INDEX(DataInput[],DG$4*3,MATCH(TEXT($B37,0),DataInput[#Headers],0)))^2*PI()/6))</f>
        <v>#N/A</v>
      </c>
      <c r="DH37" s="15" t="e">
        <f>IF(INDEX(MouseList[],MATCH(DH$2,MouseList[Mouse '#],0),MATCH(MouseList[[#Headers],[Exclude?]],MouseList[#Headers],0))=TRUE,"",IF(INDEX(DataInput[],DH$2*3-1,MATCH(TEXT($B37,0),DataInput[#Headers],0))="","",INDEX(DataInput[],DH$4*3-1,MATCH(TEXT($B37,0),DataInput[#Headers],0))*(INDEX(DataInput[],DH$4*3,MATCH(TEXT($B37,0),DataInput[#Headers],0)))^2*PI()/6))</f>
        <v>#N/A</v>
      </c>
      <c r="DI37" s="15" t="e">
        <f>IF(INDEX(MouseList[],MATCH(DI$2,MouseList[Mouse '#],0),MATCH(MouseList[[#Headers],[Exclude?]],MouseList[#Headers],0))=TRUE,"",IF(INDEX(DataInput[],DI$2*3-1,MATCH(TEXT($B37,0),DataInput[#Headers],0))="","",INDEX(DataInput[],DI$4*3-1,MATCH(TEXT($B37,0),DataInput[#Headers],0))*(INDEX(DataInput[],DI$4*3,MATCH(TEXT($B37,0),DataInput[#Headers],0)))^2*PI()/6))</f>
        <v>#N/A</v>
      </c>
      <c r="DJ37" s="15" t="e">
        <f>IF(INDEX(MouseList[],MATCH(DJ$2,MouseList[Mouse '#],0),MATCH(MouseList[[#Headers],[Exclude?]],MouseList[#Headers],0))=TRUE,"",IF(INDEX(DataInput[],DJ$2*3-1,MATCH(TEXT($B37,0),DataInput[#Headers],0))="","",INDEX(DataInput[],DJ$4*3-1,MATCH(TEXT($B37,0),DataInput[#Headers],0))*(INDEX(DataInput[],DJ$4*3,MATCH(TEXT($B37,0),DataInput[#Headers],0)))^2*PI()/6))</f>
        <v>#N/A</v>
      </c>
      <c r="DK37" s="15" t="e">
        <f>IF(INDEX(MouseList[],MATCH(DK$2,MouseList[Mouse '#],0),MATCH(MouseList[[#Headers],[Exclude?]],MouseList[#Headers],0))=TRUE,"",IF(INDEX(DataInput[],DK$2*3-1,MATCH(TEXT($B37,0),DataInput[#Headers],0))="","",INDEX(DataInput[],DK$4*3-1,MATCH(TEXT($B37,0),DataInput[#Headers],0))*(INDEX(DataInput[],DK$4*3,MATCH(TEXT($B37,0),DataInput[#Headers],0)))^2*PI()/6))</f>
        <v>#N/A</v>
      </c>
      <c r="DL37" s="15" t="e">
        <f>IF(INDEX(MouseList[],MATCH(DL$2,MouseList[Mouse '#],0),MATCH(MouseList[[#Headers],[Exclude?]],MouseList[#Headers],0))=TRUE,"",IF(INDEX(DataInput[],DL$2*3-1,MATCH(TEXT($B37,0),DataInput[#Headers],0))="","",INDEX(DataInput[],DL$4*3-1,MATCH(TEXT($B37,0),DataInput[#Headers],0))*(INDEX(DataInput[],DL$4*3,MATCH(TEXT($B37,0),DataInput[#Headers],0)))^2*PI()/6))</f>
        <v>#N/A</v>
      </c>
      <c r="DM37" s="15" t="e">
        <f>IF(INDEX(MouseList[],MATCH(DM$2,MouseList[Mouse '#],0),MATCH(MouseList[[#Headers],[Exclude?]],MouseList[#Headers],0))=TRUE,"",IF(INDEX(DataInput[],DM$2*3-1,MATCH(TEXT($B37,0),DataInput[#Headers],0))="","",INDEX(DataInput[],DM$4*3-1,MATCH(TEXT($B37,0),DataInput[#Headers],0))*(INDEX(DataInput[],DM$4*3,MATCH(TEXT($B37,0),DataInput[#Headers],0)))^2*PI()/6))</f>
        <v>#N/A</v>
      </c>
      <c r="DN37" s="15" t="e">
        <f>IF(INDEX(MouseList[],MATCH(DN$2,MouseList[Mouse '#],0),MATCH(MouseList[[#Headers],[Exclude?]],MouseList[#Headers],0))=TRUE,"",IF(INDEX(DataInput[],DN$2*3-1,MATCH(TEXT($B37,0),DataInput[#Headers],0))="","",INDEX(DataInput[],DN$4*3-1,MATCH(TEXT($B37,0),DataInput[#Headers],0))*(INDEX(DataInput[],DN$4*3,MATCH(TEXT($B37,0),DataInput[#Headers],0)))^2*PI()/6))</f>
        <v>#N/A</v>
      </c>
      <c r="DO37" s="15" t="e">
        <f>IF(INDEX(MouseList[],MATCH(DO$2,MouseList[Mouse '#],0),MATCH(MouseList[[#Headers],[Exclude?]],MouseList[#Headers],0))=TRUE,"",IF(INDEX(DataInput[],DO$2*3-1,MATCH(TEXT($B37,0),DataInput[#Headers],0))="","",INDEX(DataInput[],DO$4*3-1,MATCH(TEXT($B37,0),DataInput[#Headers],0))*(INDEX(DataInput[],DO$4*3,MATCH(TEXT($B37,0),DataInput[#Headers],0)))^2*PI()/6))</f>
        <v>#N/A</v>
      </c>
      <c r="DP37" s="15" t="e">
        <f>IF(INDEX(MouseList[],MATCH(DP$2,MouseList[Mouse '#],0),MATCH(MouseList[[#Headers],[Exclude?]],MouseList[#Headers],0))=TRUE,"",IF(INDEX(DataInput[],DP$2*3-1,MATCH(TEXT($B37,0),DataInput[#Headers],0))="","",INDEX(DataInput[],DP$4*3-1,MATCH(TEXT($B37,0),DataInput[#Headers],0))*(INDEX(DataInput[],DP$4*3,MATCH(TEXT($B37,0),DataInput[#Headers],0)))^2*PI()/6))</f>
        <v>#N/A</v>
      </c>
      <c r="DQ37" s="15" t="e">
        <f>IF(INDEX(MouseList[],MATCH(DQ$2,MouseList[Mouse '#],0),MATCH(MouseList[[#Headers],[Exclude?]],MouseList[#Headers],0))=TRUE,"",IF(INDEX(DataInput[],DQ$2*3-1,MATCH(TEXT($B37,0),DataInput[#Headers],0))="","",INDEX(DataInput[],DQ$4*3-1,MATCH(TEXT($B37,0),DataInput[#Headers],0))*(INDEX(DataInput[],DQ$4*3,MATCH(TEXT($B37,0),DataInput[#Headers],0)))^2*PI()/6))</f>
        <v>#N/A</v>
      </c>
      <c r="DR37" s="15" t="e">
        <f>IF(INDEX(MouseList[],MATCH(DR$2,MouseList[Mouse '#],0),MATCH(MouseList[[#Headers],[Exclude?]],MouseList[#Headers],0))=TRUE,"",IF(INDEX(DataInput[],DR$2*3-1,MATCH(TEXT($B37,0),DataInput[#Headers],0))="","",INDEX(DataInput[],DR$4*3-1,MATCH(TEXT($B37,0),DataInput[#Headers],0))*(INDEX(DataInput[],DR$4*3,MATCH(TEXT($B37,0),DataInput[#Headers],0)))^2*PI()/6))</f>
        <v>#N/A</v>
      </c>
      <c r="DS37" s="15" t="e">
        <f>IF(INDEX(MouseList[],MATCH(DS$2,MouseList[Mouse '#],0),MATCH(MouseList[[#Headers],[Exclude?]],MouseList[#Headers],0))=TRUE,"",IF(INDEX(DataInput[],DS$2*3-1,MATCH(TEXT($B37,0),DataInput[#Headers],0))="","",INDEX(DataInput[],DS$4*3-1,MATCH(TEXT($B37,0),DataInput[#Headers],0))*(INDEX(DataInput[],DS$4*3,MATCH(TEXT($B37,0),DataInput[#Headers],0)))^2*PI()/6))</f>
        <v>#N/A</v>
      </c>
      <c r="DU37" s="14">
        <v>33</v>
      </c>
      <c r="DV37" s="14" t="str">
        <f>IFERROR(INDEX(MouseList[],MATCH(TV_after_Tx[[#This Row],[Sort '#]],MouseList[Sort '#],0),MATCH(TV_after_Tx[[#Headers],[Group]],MouseList[#Headers],0)),"")</f>
        <v/>
      </c>
      <c r="DW37" s="14" t="str">
        <f>IFERROR(INDEX(MouseList[],MATCH(TV_after_Tx[[#This Row],[Sort '#]],MouseList[Sort '#],0),MATCH(MouseList[[#Headers],[Mouse '#]],MouseList[#Headers],0)),"")</f>
        <v/>
      </c>
      <c r="DX37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37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37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37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37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37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37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37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37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37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37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37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37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37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37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37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37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37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37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37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37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37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37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37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37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37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37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37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37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37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37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37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37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37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37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37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37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37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37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37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37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37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37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37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37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37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38" spans="2:173">
      <c r="B38" s="14">
        <v>33</v>
      </c>
      <c r="C38" s="14">
        <f>INDEX('Data Input'!$J$1:$BF$3,2,MATCH(TEXT(TV[[#This Row],[Day '#]],0),DataInput[[#Headers],[Date of death]:[Necropsy]],0))</f>
        <v>109</v>
      </c>
      <c r="D38" s="15" t="str">
        <f>IF(INDEX(MouseList[],MATCH(D$2,MouseList[Mouse '#],0),MATCH(MouseList[[#Headers],[Exclude?]],MouseList[#Headers],0))=TRUE,"",IF(INDEX(DataInput[],D$2*3-1,MATCH(TEXT($B38,0),DataInput[#Headers],0))="","",INDEX(DataInput[],D$4*3-1,MATCH(TEXT($B38,0),DataInput[#Headers],0))*(INDEX(DataInput[],D$4*3,MATCH(TEXT($B38,0),DataInput[#Headers],0)))^2*PI()/6))</f>
        <v/>
      </c>
      <c r="E38" s="15" t="str">
        <f>IF(INDEX(MouseList[],MATCH(E$2,MouseList[Mouse '#],0),MATCH(MouseList[[#Headers],[Exclude?]],MouseList[#Headers],0))=TRUE,"",IF(INDEX(DataInput[],E$2*3-1,MATCH(TEXT($B38,0),DataInput[#Headers],0))="","",INDEX(DataInput[],E$4*3-1,MATCH(TEXT($B38,0),DataInput[#Headers],0))*(INDEX(DataInput[],E$4*3,MATCH(TEXT($B38,0),DataInput[#Headers],0)))^2*PI()/6))</f>
        <v/>
      </c>
      <c r="F38" s="15" t="str">
        <f>IF(INDEX(MouseList[],MATCH(F$2,MouseList[Mouse '#],0),MATCH(MouseList[[#Headers],[Exclude?]],MouseList[#Headers],0))=TRUE,"",IF(INDEX(DataInput[],F$2*3-1,MATCH(TEXT($B38,0),DataInput[#Headers],0))="","",INDEX(DataInput[],F$4*3-1,MATCH(TEXT($B38,0),DataInput[#Headers],0))*(INDEX(DataInput[],F$4*3,MATCH(TEXT($B38,0),DataInput[#Headers],0)))^2*PI()/6))</f>
        <v/>
      </c>
      <c r="G38" s="15" t="str">
        <f>IF(INDEX(MouseList[],MATCH(G$2,MouseList[Mouse '#],0),MATCH(MouseList[[#Headers],[Exclude?]],MouseList[#Headers],0))=TRUE,"",IF(INDEX(DataInput[],G$2*3-1,MATCH(TEXT($B38,0),DataInput[#Headers],0))="","",INDEX(DataInput[],G$4*3-1,MATCH(TEXT($B38,0),DataInput[#Headers],0))*(INDEX(DataInput[],G$4*3,MATCH(TEXT($B38,0),DataInput[#Headers],0)))^2*PI()/6))</f>
        <v/>
      </c>
      <c r="H38" s="15" t="str">
        <f>IF(INDEX(MouseList[],MATCH(H$2,MouseList[Mouse '#],0),MATCH(MouseList[[#Headers],[Exclude?]],MouseList[#Headers],0))=TRUE,"",IF(INDEX(DataInput[],H$2*3-1,MATCH(TEXT($B38,0),DataInput[#Headers],0))="","",INDEX(DataInput[],H$4*3-1,MATCH(TEXT($B38,0),DataInput[#Headers],0))*(INDEX(DataInput[],H$4*3,MATCH(TEXT($B38,0),DataInput[#Headers],0)))^2*PI()/6))</f>
        <v/>
      </c>
      <c r="I38" s="15" t="str">
        <f>IF(INDEX(MouseList[],MATCH(I$2,MouseList[Mouse '#],0),MATCH(MouseList[[#Headers],[Exclude?]],MouseList[#Headers],0))=TRUE,"",IF(INDEX(DataInput[],I$2*3-1,MATCH(TEXT($B38,0),DataInput[#Headers],0))="","",INDEX(DataInput[],I$4*3-1,MATCH(TEXT($B38,0),DataInput[#Headers],0))*(INDEX(DataInput[],I$4*3,MATCH(TEXT($B38,0),DataInput[#Headers],0)))^2*PI()/6))</f>
        <v/>
      </c>
      <c r="J38" s="15" t="str">
        <f>IF(INDEX(MouseList[],MATCH(J$2,MouseList[Mouse '#],0),MATCH(MouseList[[#Headers],[Exclude?]],MouseList[#Headers],0))=TRUE,"",IF(INDEX(DataInput[],J$2*3-1,MATCH(TEXT($B38,0),DataInput[#Headers],0))="","",INDEX(DataInput[],J$4*3-1,MATCH(TEXT($B38,0),DataInput[#Headers],0))*(INDEX(DataInput[],J$4*3,MATCH(TEXT($B38,0),DataInput[#Headers],0)))^2*PI()/6))</f>
        <v/>
      </c>
      <c r="K38" s="15" t="str">
        <f>IF(INDEX(MouseList[],MATCH(K$2,MouseList[Mouse '#],0),MATCH(MouseList[[#Headers],[Exclude?]],MouseList[#Headers],0))=TRUE,"",IF(INDEX(DataInput[],K$2*3-1,MATCH(TEXT($B38,0),DataInput[#Headers],0))="","",INDEX(DataInput[],K$4*3-1,MATCH(TEXT($B38,0),DataInput[#Headers],0))*(INDEX(DataInput[],K$4*3,MATCH(TEXT($B38,0),DataInput[#Headers],0)))^2*PI()/6))</f>
        <v/>
      </c>
      <c r="L38" s="15" t="str">
        <f>IF(INDEX(MouseList[],MATCH(L$2,MouseList[Mouse '#],0),MATCH(MouseList[[#Headers],[Exclude?]],MouseList[#Headers],0))=TRUE,"",IF(INDEX(DataInput[],L$2*3-1,MATCH(TEXT($B38,0),DataInput[#Headers],0))="","",INDEX(DataInput[],L$4*3-1,MATCH(TEXT($B38,0),DataInput[#Headers],0))*(INDEX(DataInput[],L$4*3,MATCH(TEXT($B38,0),DataInput[#Headers],0)))^2*PI()/6))</f>
        <v/>
      </c>
      <c r="M38" s="15" t="str">
        <f>IF(INDEX(MouseList[],MATCH(M$2,MouseList[Mouse '#],0),MATCH(MouseList[[#Headers],[Exclude?]],MouseList[#Headers],0))=TRUE,"",IF(INDEX(DataInput[],M$2*3-1,MATCH(TEXT($B38,0),DataInput[#Headers],0))="","",INDEX(DataInput[],M$4*3-1,MATCH(TEXT($B38,0),DataInput[#Headers],0))*(INDEX(DataInput[],M$4*3,MATCH(TEXT($B38,0),DataInput[#Headers],0)))^2*PI()/6))</f>
        <v/>
      </c>
      <c r="N38" s="15" t="str">
        <f>IF(INDEX(MouseList[],MATCH(N$2,MouseList[Mouse '#],0),MATCH(MouseList[[#Headers],[Exclude?]],MouseList[#Headers],0))=TRUE,"",IF(INDEX(DataInput[],N$2*3-1,MATCH(TEXT($B38,0),DataInput[#Headers],0))="","",INDEX(DataInput[],N$4*3-1,MATCH(TEXT($B38,0),DataInput[#Headers],0))*(INDEX(DataInput[],N$4*3,MATCH(TEXT($B38,0),DataInput[#Headers],0)))^2*PI()/6))</f>
        <v/>
      </c>
      <c r="O38" s="15" t="str">
        <f>IF(INDEX(MouseList[],MATCH(O$2,MouseList[Mouse '#],0),MATCH(MouseList[[#Headers],[Exclude?]],MouseList[#Headers],0))=TRUE,"",IF(INDEX(DataInput[],O$2*3-1,MATCH(TEXT($B38,0),DataInput[#Headers],0))="","",INDEX(DataInput[],O$4*3-1,MATCH(TEXT($B38,0),DataInput[#Headers],0))*(INDEX(DataInput[],O$4*3,MATCH(TEXT($B38,0),DataInput[#Headers],0)))^2*PI()/6))</f>
        <v/>
      </c>
      <c r="P38" s="15" t="str">
        <f>IF(INDEX(MouseList[],MATCH(P$2,MouseList[Mouse '#],0),MATCH(MouseList[[#Headers],[Exclude?]],MouseList[#Headers],0))=TRUE,"",IF(INDEX(DataInput[],P$2*3-1,MATCH(TEXT($B38,0),DataInput[#Headers],0))="","",INDEX(DataInput[],P$4*3-1,MATCH(TEXT($B38,0),DataInput[#Headers],0))*(INDEX(DataInput[],P$4*3,MATCH(TEXT($B38,0),DataInput[#Headers],0)))^2*PI()/6))</f>
        <v/>
      </c>
      <c r="Q38" s="15" t="str">
        <f>IF(INDEX(MouseList[],MATCH(Q$2,MouseList[Mouse '#],0),MATCH(MouseList[[#Headers],[Exclude?]],MouseList[#Headers],0))=TRUE,"",IF(INDEX(DataInput[],Q$2*3-1,MATCH(TEXT($B38,0),DataInput[#Headers],0))="","",INDEX(DataInput[],Q$4*3-1,MATCH(TEXT($B38,0),DataInput[#Headers],0))*(INDEX(DataInput[],Q$4*3,MATCH(TEXT($B38,0),DataInput[#Headers],0)))^2*PI()/6))</f>
        <v/>
      </c>
      <c r="R38" s="15" t="str">
        <f>IF(INDEX(MouseList[],MATCH(R$2,MouseList[Mouse '#],0),MATCH(MouseList[[#Headers],[Exclude?]],MouseList[#Headers],0))=TRUE,"",IF(INDEX(DataInput[],R$2*3-1,MATCH(TEXT($B38,0),DataInput[#Headers],0))="","",INDEX(DataInput[],R$4*3-1,MATCH(TEXT($B38,0),DataInput[#Headers],0))*(INDEX(DataInput[],R$4*3,MATCH(TEXT($B38,0),DataInput[#Headers],0)))^2*PI()/6))</f>
        <v/>
      </c>
      <c r="S38" s="15" t="str">
        <f>IF(INDEX(MouseList[],MATCH(S$2,MouseList[Mouse '#],0),MATCH(MouseList[[#Headers],[Exclude?]],MouseList[#Headers],0))=TRUE,"",IF(INDEX(DataInput[],S$2*3-1,MATCH(TEXT($B38,0),DataInput[#Headers],0))="","",INDEX(DataInput[],S$4*3-1,MATCH(TEXT($B38,0),DataInput[#Headers],0))*(INDEX(DataInput[],S$4*3,MATCH(TEXT($B38,0),DataInput[#Headers],0)))^2*PI()/6))</f>
        <v/>
      </c>
      <c r="T38" s="15" t="str">
        <f>IF(INDEX(MouseList[],MATCH(T$2,MouseList[Mouse '#],0),MATCH(MouseList[[#Headers],[Exclude?]],MouseList[#Headers],0))=TRUE,"",IF(INDEX(DataInput[],T$2*3-1,MATCH(TEXT($B38,0),DataInput[#Headers],0))="","",INDEX(DataInput[],T$4*3-1,MATCH(TEXT($B38,0),DataInput[#Headers],0))*(INDEX(DataInput[],T$4*3,MATCH(TEXT($B38,0),DataInput[#Headers],0)))^2*PI()/6))</f>
        <v/>
      </c>
      <c r="U38" s="15" t="str">
        <f>IF(INDEX(MouseList[],MATCH(U$2,MouseList[Mouse '#],0),MATCH(MouseList[[#Headers],[Exclude?]],MouseList[#Headers],0))=TRUE,"",IF(INDEX(DataInput[],U$2*3-1,MATCH(TEXT($B38,0),DataInput[#Headers],0))="","",INDEX(DataInput[],U$4*3-1,MATCH(TEXT($B38,0),DataInput[#Headers],0))*(INDEX(DataInput[],U$4*3,MATCH(TEXT($B38,0),DataInput[#Headers],0)))^2*PI()/6))</f>
        <v/>
      </c>
      <c r="V38" s="15" t="str">
        <f>IF(INDEX(MouseList[],MATCH(V$2,MouseList[Mouse '#],0),MATCH(MouseList[[#Headers],[Exclude?]],MouseList[#Headers],0))=TRUE,"",IF(INDEX(DataInput[],V$2*3-1,MATCH(TEXT($B38,0),DataInput[#Headers],0))="","",INDEX(DataInput[],V$4*3-1,MATCH(TEXT($B38,0),DataInput[#Headers],0))*(INDEX(DataInput[],V$4*3,MATCH(TEXT($B38,0),DataInput[#Headers],0)))^2*PI()/6))</f>
        <v/>
      </c>
      <c r="W38" s="15" t="str">
        <f>IF(INDEX(MouseList[],MATCH(W$2,MouseList[Mouse '#],0),MATCH(MouseList[[#Headers],[Exclude?]],MouseList[#Headers],0))=TRUE,"",IF(INDEX(DataInput[],W$2*3-1,MATCH(TEXT($B38,0),DataInput[#Headers],0))="","",INDEX(DataInput[],W$4*3-1,MATCH(TEXT($B38,0),DataInput[#Headers],0))*(INDEX(DataInput[],W$4*3,MATCH(TEXT($B38,0),DataInput[#Headers],0)))^2*PI()/6))</f>
        <v/>
      </c>
      <c r="X38" s="15" t="str">
        <f>IF(INDEX(MouseList[],MATCH(X$2,MouseList[Mouse '#],0),MATCH(MouseList[[#Headers],[Exclude?]],MouseList[#Headers],0))=TRUE,"",IF(INDEX(DataInput[],X$2*3-1,MATCH(TEXT($B38,0),DataInput[#Headers],0))="","",INDEX(DataInput[],X$4*3-1,MATCH(TEXT($B38,0),DataInput[#Headers],0))*(INDEX(DataInput[],X$4*3,MATCH(TEXT($B38,0),DataInput[#Headers],0)))^2*PI()/6))</f>
        <v/>
      </c>
      <c r="Y38" s="15" t="str">
        <f>IF(INDEX(MouseList[],MATCH(Y$2,MouseList[Mouse '#],0),MATCH(MouseList[[#Headers],[Exclude?]],MouseList[#Headers],0))=TRUE,"",IF(INDEX(DataInput[],Y$2*3-1,MATCH(TEXT($B38,0),DataInput[#Headers],0))="","",INDEX(DataInput[],Y$4*3-1,MATCH(TEXT($B38,0),DataInput[#Headers],0))*(INDEX(DataInput[],Y$4*3,MATCH(TEXT($B38,0),DataInput[#Headers],0)))^2*PI()/6))</f>
        <v/>
      </c>
      <c r="Z38" s="15" t="str">
        <f>IF(INDEX(MouseList[],MATCH(Z$2,MouseList[Mouse '#],0),MATCH(MouseList[[#Headers],[Exclude?]],MouseList[#Headers],0))=TRUE,"",IF(INDEX(DataInput[],Z$2*3-1,MATCH(TEXT($B38,0),DataInput[#Headers],0))="","",INDEX(DataInput[],Z$4*3-1,MATCH(TEXT($B38,0),DataInput[#Headers],0))*(INDEX(DataInput[],Z$4*3,MATCH(TEXT($B38,0),DataInput[#Headers],0)))^2*PI()/6))</f>
        <v/>
      </c>
      <c r="AA38" s="15" t="str">
        <f>IF(INDEX(MouseList[],MATCH(AA$2,MouseList[Mouse '#],0),MATCH(MouseList[[#Headers],[Exclude?]],MouseList[#Headers],0))=TRUE,"",IF(INDEX(DataInput[],AA$2*3-1,MATCH(TEXT($B38,0),DataInput[#Headers],0))="","",INDEX(DataInput[],AA$4*3-1,MATCH(TEXT($B38,0),DataInput[#Headers],0))*(INDEX(DataInput[],AA$4*3,MATCH(TEXT($B38,0),DataInput[#Headers],0)))^2*PI()/6))</f>
        <v/>
      </c>
      <c r="AB38" s="15" t="str">
        <f>IF(INDEX(MouseList[],MATCH(AB$2,MouseList[Mouse '#],0),MATCH(MouseList[[#Headers],[Exclude?]],MouseList[#Headers],0))=TRUE,"",IF(INDEX(DataInput[],AB$2*3-1,MATCH(TEXT($B38,0),DataInput[#Headers],0))="","",INDEX(DataInput[],AB$4*3-1,MATCH(TEXT($B38,0),DataInput[#Headers],0))*(INDEX(DataInput[],AB$4*3,MATCH(TEXT($B38,0),DataInput[#Headers],0)))^2*PI()/6))</f>
        <v/>
      </c>
      <c r="AC38" s="15" t="str">
        <f>IF(INDEX(MouseList[],MATCH(AC$2,MouseList[Mouse '#],0),MATCH(MouseList[[#Headers],[Exclude?]],MouseList[#Headers],0))=TRUE,"",IF(INDEX(DataInput[],AC$2*3-1,MATCH(TEXT($B38,0),DataInput[#Headers],0))="","",INDEX(DataInput[],AC$4*3-1,MATCH(TEXT($B38,0),DataInput[#Headers],0))*(INDEX(DataInput[],AC$4*3,MATCH(TEXT($B38,0),DataInput[#Headers],0)))^2*PI()/6))</f>
        <v/>
      </c>
      <c r="AD38" s="15" t="str">
        <f>IF(INDEX(MouseList[],MATCH(AD$2,MouseList[Mouse '#],0),MATCH(MouseList[[#Headers],[Exclude?]],MouseList[#Headers],0))=TRUE,"",IF(INDEX(DataInput[],AD$2*3-1,MATCH(TEXT($B38,0),DataInput[#Headers],0))="","",INDEX(DataInput[],AD$4*3-1,MATCH(TEXT($B38,0),DataInput[#Headers],0))*(INDEX(DataInput[],AD$4*3,MATCH(TEXT($B38,0),DataInput[#Headers],0)))^2*PI()/6))</f>
        <v/>
      </c>
      <c r="AE38" s="15" t="str">
        <f>IF(INDEX(MouseList[],MATCH(AE$2,MouseList[Mouse '#],0),MATCH(MouseList[[#Headers],[Exclude?]],MouseList[#Headers],0))=TRUE,"",IF(INDEX(DataInput[],AE$2*3-1,MATCH(TEXT($B38,0),DataInput[#Headers],0))="","",INDEX(DataInput[],AE$4*3-1,MATCH(TEXT($B38,0),DataInput[#Headers],0))*(INDEX(DataInput[],AE$4*3,MATCH(TEXT($B38,0),DataInput[#Headers],0)))^2*PI()/6))</f>
        <v/>
      </c>
      <c r="AF38" s="15" t="str">
        <f>IF(INDEX(MouseList[],MATCH(AF$2,MouseList[Mouse '#],0),MATCH(MouseList[[#Headers],[Exclude?]],MouseList[#Headers],0))=TRUE,"",IF(INDEX(DataInput[],AF$2*3-1,MATCH(TEXT($B38,0),DataInput[#Headers],0))="","",INDEX(DataInput[],AF$4*3-1,MATCH(TEXT($B38,0),DataInput[#Headers],0))*(INDEX(DataInput[],AF$4*3,MATCH(TEXT($B38,0),DataInput[#Headers],0)))^2*PI()/6))</f>
        <v/>
      </c>
      <c r="AG38" s="15" t="str">
        <f>IF(INDEX(MouseList[],MATCH(AG$2,MouseList[Mouse '#],0),MATCH(MouseList[[#Headers],[Exclude?]],MouseList[#Headers],0))=TRUE,"",IF(INDEX(DataInput[],AG$2*3-1,MATCH(TEXT($B38,0),DataInput[#Headers],0))="","",INDEX(DataInput[],AG$4*3-1,MATCH(TEXT($B38,0),DataInput[#Headers],0))*(INDEX(DataInput[],AG$4*3,MATCH(TEXT($B38,0),DataInput[#Headers],0)))^2*PI()/6))</f>
        <v/>
      </c>
      <c r="AH38" s="15" t="str">
        <f>IF(INDEX(MouseList[],MATCH(AH$2,MouseList[Mouse '#],0),MATCH(MouseList[[#Headers],[Exclude?]],MouseList[#Headers],0))=TRUE,"",IF(INDEX(DataInput[],AH$2*3-1,MATCH(TEXT($B38,0),DataInput[#Headers],0))="","",INDEX(DataInput[],AH$4*3-1,MATCH(TEXT($B38,0),DataInput[#Headers],0))*(INDEX(DataInput[],AH$4*3,MATCH(TEXT($B38,0),DataInput[#Headers],0)))^2*PI()/6))</f>
        <v/>
      </c>
      <c r="AI38" s="15" t="str">
        <f>IF(INDEX(MouseList[],MATCH(AI$2,MouseList[Mouse '#],0),MATCH(MouseList[[#Headers],[Exclude?]],MouseList[#Headers],0))=TRUE,"",IF(INDEX(DataInput[],AI$2*3-1,MATCH(TEXT($B38,0),DataInput[#Headers],0))="","",INDEX(DataInput[],AI$4*3-1,MATCH(TEXT($B38,0),DataInput[#Headers],0))*(INDEX(DataInput[],AI$4*3,MATCH(TEXT($B38,0),DataInput[#Headers],0)))^2*PI()/6))</f>
        <v/>
      </c>
      <c r="AJ38" s="15" t="str">
        <f>IF(INDEX(MouseList[],MATCH(AJ$2,MouseList[Mouse '#],0),MATCH(MouseList[[#Headers],[Exclude?]],MouseList[#Headers],0))=TRUE,"",IF(INDEX(DataInput[],AJ$2*3-1,MATCH(TEXT($B38,0),DataInput[#Headers],0))="","",INDEX(DataInput[],AJ$4*3-1,MATCH(TEXT($B38,0),DataInput[#Headers],0))*(INDEX(DataInput[],AJ$4*3,MATCH(TEXT($B38,0),DataInput[#Headers],0)))^2*PI()/6))</f>
        <v/>
      </c>
      <c r="AK38" s="15" t="str">
        <f>IF(INDEX(MouseList[],MATCH(AK$2,MouseList[Mouse '#],0),MATCH(MouseList[[#Headers],[Exclude?]],MouseList[#Headers],0))=TRUE,"",IF(INDEX(DataInput[],AK$2*3-1,MATCH(TEXT($B38,0),DataInput[#Headers],0))="","",INDEX(DataInput[],AK$4*3-1,MATCH(TEXT($B38,0),DataInput[#Headers],0))*(INDEX(DataInput[],AK$4*3,MATCH(TEXT($B38,0),DataInput[#Headers],0)))^2*PI()/6))</f>
        <v/>
      </c>
      <c r="AL38" s="15" t="str">
        <f>IF(INDEX(MouseList[],MATCH(AL$2,MouseList[Mouse '#],0),MATCH(MouseList[[#Headers],[Exclude?]],MouseList[#Headers],0))=TRUE,"",IF(INDEX(DataInput[],AL$2*3-1,MATCH(TEXT($B38,0),DataInput[#Headers],0))="","",INDEX(DataInput[],AL$4*3-1,MATCH(TEXT($B38,0),DataInput[#Headers],0))*(INDEX(DataInput[],AL$4*3,MATCH(TEXT($B38,0),DataInput[#Headers],0)))^2*PI()/6))</f>
        <v/>
      </c>
      <c r="AM38" s="15" t="str">
        <f>IF(INDEX(MouseList[],MATCH(AM$2,MouseList[Mouse '#],0),MATCH(MouseList[[#Headers],[Exclude?]],MouseList[#Headers],0))=TRUE,"",IF(INDEX(DataInput[],AM$2*3-1,MATCH(TEXT($B38,0),DataInput[#Headers],0))="","",INDEX(DataInput[],AM$4*3-1,MATCH(TEXT($B38,0),DataInput[#Headers],0))*(INDEX(DataInput[],AM$4*3,MATCH(TEXT($B38,0),DataInput[#Headers],0)))^2*PI()/6))</f>
        <v/>
      </c>
      <c r="AN38" s="15" t="str">
        <f>IF(INDEX(MouseList[],MATCH(AN$2,MouseList[Mouse '#],0),MATCH(MouseList[[#Headers],[Exclude?]],MouseList[#Headers],0))=TRUE,"",IF(INDEX(DataInput[],AN$2*3-1,MATCH(TEXT($B38,0),DataInput[#Headers],0))="","",INDEX(DataInput[],AN$4*3-1,MATCH(TEXT($B38,0),DataInput[#Headers],0))*(INDEX(DataInput[],AN$4*3,MATCH(TEXT($B38,0),DataInput[#Headers],0)))^2*PI()/6))</f>
        <v/>
      </c>
      <c r="AO38" s="15" t="str">
        <f>IF(INDEX(MouseList[],MATCH(AO$2,MouseList[Mouse '#],0),MATCH(MouseList[[#Headers],[Exclude?]],MouseList[#Headers],0))=TRUE,"",IF(INDEX(DataInput[],AO$2*3-1,MATCH(TEXT($B38,0),DataInput[#Headers],0))="","",INDEX(DataInput[],AO$4*3-1,MATCH(TEXT($B38,0),DataInput[#Headers],0))*(INDEX(DataInput[],AO$4*3,MATCH(TEXT($B38,0),DataInput[#Headers],0)))^2*PI()/6))</f>
        <v/>
      </c>
      <c r="AP38" s="15" t="str">
        <f>IF(INDEX(MouseList[],MATCH(AP$2,MouseList[Mouse '#],0),MATCH(MouseList[[#Headers],[Exclude?]],MouseList[#Headers],0))=TRUE,"",IF(INDEX(DataInput[],AP$2*3-1,MATCH(TEXT($B38,0),DataInput[#Headers],0))="","",INDEX(DataInput[],AP$4*3-1,MATCH(TEXT($B38,0),DataInput[#Headers],0))*(INDEX(DataInput[],AP$4*3,MATCH(TEXT($B38,0),DataInput[#Headers],0)))^2*PI()/6))</f>
        <v/>
      </c>
      <c r="AQ38" s="15" t="str">
        <f>IF(INDEX(MouseList[],MATCH(AQ$2,MouseList[Mouse '#],0),MATCH(MouseList[[#Headers],[Exclude?]],MouseList[#Headers],0))=TRUE,"",IF(INDEX(DataInput[],AQ$2*3-1,MATCH(TEXT($B38,0),DataInput[#Headers],0))="","",INDEX(DataInput[],AQ$4*3-1,MATCH(TEXT($B38,0),DataInput[#Headers],0))*(INDEX(DataInput[],AQ$4*3,MATCH(TEXT($B38,0),DataInput[#Headers],0)))^2*PI()/6))</f>
        <v/>
      </c>
      <c r="AR38" s="15" t="str">
        <f>IF(INDEX(MouseList[],MATCH(AR$2,MouseList[Mouse '#],0),MATCH(MouseList[[#Headers],[Exclude?]],MouseList[#Headers],0))=TRUE,"",IF(INDEX(DataInput[],AR$2*3-1,MATCH(TEXT($B38,0),DataInput[#Headers],0))="","",INDEX(DataInput[],AR$4*3-1,MATCH(TEXT($B38,0),DataInput[#Headers],0))*(INDEX(DataInput[],AR$4*3,MATCH(TEXT($B38,0),DataInput[#Headers],0)))^2*PI()/6))</f>
        <v/>
      </c>
      <c r="AS38" s="15" t="str">
        <f>IF(INDEX(MouseList[],MATCH(AS$2,MouseList[Mouse '#],0),MATCH(MouseList[[#Headers],[Exclude?]],MouseList[#Headers],0))=TRUE,"",IF(INDEX(DataInput[],AS$2*3-1,MATCH(TEXT($B38,0),DataInput[#Headers],0))="","",INDEX(DataInput[],AS$4*3-1,MATCH(TEXT($B38,0),DataInput[#Headers],0))*(INDEX(DataInput[],AS$4*3,MATCH(TEXT($B38,0),DataInput[#Headers],0)))^2*PI()/6))</f>
        <v/>
      </c>
      <c r="AT38" s="15" t="str">
        <f>IF(INDEX(MouseList[],MATCH(AT$2,MouseList[Mouse '#],0),MATCH(MouseList[[#Headers],[Exclude?]],MouseList[#Headers],0))=TRUE,"",IF(INDEX(DataInput[],AT$2*3-1,MATCH(TEXT($B38,0),DataInput[#Headers],0))="","",INDEX(DataInput[],AT$4*3-1,MATCH(TEXT($B38,0),DataInput[#Headers],0))*(INDEX(DataInput[],AT$4*3,MATCH(TEXT($B38,0),DataInput[#Headers],0)))^2*PI()/6))</f>
        <v/>
      </c>
      <c r="AU38" s="15" t="str">
        <f>IF(INDEX(MouseList[],MATCH(AU$2,MouseList[Mouse '#],0),MATCH(MouseList[[#Headers],[Exclude?]],MouseList[#Headers],0))=TRUE,"",IF(INDEX(DataInput[],AU$2*3-1,MATCH(TEXT($B38,0),DataInput[#Headers],0))="","",INDEX(DataInput[],AU$4*3-1,MATCH(TEXT($B38,0),DataInput[#Headers],0))*(INDEX(DataInput[],AU$4*3,MATCH(TEXT($B38,0),DataInput[#Headers],0)))^2*PI()/6))</f>
        <v/>
      </c>
      <c r="AV38" s="15" t="str">
        <f>IF(INDEX(MouseList[],MATCH(AV$2,MouseList[Mouse '#],0),MATCH(MouseList[[#Headers],[Exclude?]],MouseList[#Headers],0))=TRUE,"",IF(INDEX(DataInput[],AV$2*3-1,MATCH(TEXT($B38,0),DataInput[#Headers],0))="","",INDEX(DataInput[],AV$4*3-1,MATCH(TEXT($B38,0),DataInput[#Headers],0))*(INDEX(DataInput[],AV$4*3,MATCH(TEXT($B38,0),DataInput[#Headers],0)))^2*PI()/6))</f>
        <v/>
      </c>
      <c r="AW38" s="15" t="str">
        <f>IF(INDEX(MouseList[],MATCH(AW$2,MouseList[Mouse '#],0),MATCH(MouseList[[#Headers],[Exclude?]],MouseList[#Headers],0))=TRUE,"",IF(INDEX(DataInput[],AW$2*3-1,MATCH(TEXT($B38,0),DataInput[#Headers],0))="","",INDEX(DataInput[],AW$4*3-1,MATCH(TEXT($B38,0),DataInput[#Headers],0))*(INDEX(DataInput[],AW$4*3,MATCH(TEXT($B38,0),DataInput[#Headers],0)))^2*PI()/6))</f>
        <v/>
      </c>
      <c r="AX38" s="15" t="str">
        <f>IF(INDEX(MouseList[],MATCH(AX$2,MouseList[Mouse '#],0),MATCH(MouseList[[#Headers],[Exclude?]],MouseList[#Headers],0))=TRUE,"",IF(INDEX(DataInput[],AX$2*3-1,MATCH(TEXT($B38,0),DataInput[#Headers],0))="","",INDEX(DataInput[],AX$4*3-1,MATCH(TEXT($B38,0),DataInput[#Headers],0))*(INDEX(DataInput[],AX$4*3,MATCH(TEXT($B38,0),DataInput[#Headers],0)))^2*PI()/6))</f>
        <v/>
      </c>
      <c r="AY38" s="15" t="str">
        <f>IF(INDEX(MouseList[],MATCH(AY$2,MouseList[Mouse '#],0),MATCH(MouseList[[#Headers],[Exclude?]],MouseList[#Headers],0))=TRUE,"",IF(INDEX(DataInput[],AY$2*3-1,MATCH(TEXT($B38,0),DataInput[#Headers],0))="","",INDEX(DataInput[],AY$4*3-1,MATCH(TEXT($B38,0),DataInput[#Headers],0))*(INDEX(DataInput[],AY$4*3,MATCH(TEXT($B38,0),DataInput[#Headers],0)))^2*PI()/6))</f>
        <v/>
      </c>
      <c r="AZ38" s="15" t="str">
        <f>IF(INDEX(MouseList[],MATCH(AZ$2,MouseList[Mouse '#],0),MATCH(MouseList[[#Headers],[Exclude?]],MouseList[#Headers],0))=TRUE,"",IF(INDEX(DataInput[],AZ$2*3-1,MATCH(TEXT($B38,0),DataInput[#Headers],0))="","",INDEX(DataInput[],AZ$4*3-1,MATCH(TEXT($B38,0),DataInput[#Headers],0))*(INDEX(DataInput[],AZ$4*3,MATCH(TEXT($B38,0),DataInput[#Headers],0)))^2*PI()/6))</f>
        <v/>
      </c>
      <c r="BA38" s="15" t="str">
        <f>IF(INDEX(MouseList[],MATCH(BA$2,MouseList[Mouse '#],0),MATCH(MouseList[[#Headers],[Exclude?]],MouseList[#Headers],0))=TRUE,"",IF(INDEX(DataInput[],BA$2*3-1,MATCH(TEXT($B38,0),DataInput[#Headers],0))="","",INDEX(DataInput[],BA$4*3-1,MATCH(TEXT($B38,0),DataInput[#Headers],0))*(INDEX(DataInput[],BA$4*3,MATCH(TEXT($B38,0),DataInput[#Headers],0)))^2*PI()/6))</f>
        <v/>
      </c>
      <c r="BB38" s="15" t="str">
        <f>IF(INDEX(MouseList[],MATCH(BB$2,MouseList[Mouse '#],0),MATCH(MouseList[[#Headers],[Exclude?]],MouseList[#Headers],0))=TRUE,"",IF(INDEX(DataInput[],BB$2*3-1,MATCH(TEXT($B38,0),DataInput[#Headers],0))="","",INDEX(DataInput[],BB$4*3-1,MATCH(TEXT($B38,0),DataInput[#Headers],0))*(INDEX(DataInput[],BB$4*3,MATCH(TEXT($B38,0),DataInput[#Headers],0)))^2*PI()/6))</f>
        <v/>
      </c>
      <c r="BC38" s="15" t="str">
        <f>IF(INDEX(MouseList[],MATCH(BC$2,MouseList[Mouse '#],0),MATCH(MouseList[[#Headers],[Exclude?]],MouseList[#Headers],0))=TRUE,"",IF(INDEX(DataInput[],BC$2*3-1,MATCH(TEXT($B38,0),DataInput[#Headers],0))="","",INDEX(DataInput[],BC$4*3-1,MATCH(TEXT($B38,0),DataInput[#Headers],0))*(INDEX(DataInput[],BC$4*3,MATCH(TEXT($B38,0),DataInput[#Headers],0)))^2*PI()/6))</f>
        <v/>
      </c>
      <c r="BD38" s="15" t="str">
        <f>IF(INDEX(MouseList[],MATCH(BD$2,MouseList[Mouse '#],0),MATCH(MouseList[[#Headers],[Exclude?]],MouseList[#Headers],0))=TRUE,"",IF(INDEX(DataInput[],BD$2*3-1,MATCH(TEXT($B38,0),DataInput[#Headers],0))="","",INDEX(DataInput[],BD$4*3-1,MATCH(TEXT($B38,0),DataInput[#Headers],0))*(INDEX(DataInput[],BD$4*3,MATCH(TEXT($B38,0),DataInput[#Headers],0)))^2*PI()/6))</f>
        <v/>
      </c>
      <c r="BE38" s="15" t="str">
        <f>IF(INDEX(MouseList[],MATCH(BE$2,MouseList[Mouse '#],0),MATCH(MouseList[[#Headers],[Exclude?]],MouseList[#Headers],0))=TRUE,"",IF(INDEX(DataInput[],BE$2*3-1,MATCH(TEXT($B38,0),DataInput[#Headers],0))="","",INDEX(DataInput[],BE$4*3-1,MATCH(TEXT($B38,0),DataInput[#Headers],0))*(INDEX(DataInput[],BE$4*3,MATCH(TEXT($B38,0),DataInput[#Headers],0)))^2*PI()/6))</f>
        <v/>
      </c>
      <c r="BF38" s="15" t="str">
        <f>IF(INDEX(MouseList[],MATCH(BF$2,MouseList[Mouse '#],0),MATCH(MouseList[[#Headers],[Exclude?]],MouseList[#Headers],0))=TRUE,"",IF(INDEX(DataInput[],BF$2*3-1,MATCH(TEXT($B38,0),DataInput[#Headers],0))="","",INDEX(DataInput[],BF$4*3-1,MATCH(TEXT($B38,0),DataInput[#Headers],0))*(INDEX(DataInput[],BF$4*3,MATCH(TEXT($B38,0),DataInput[#Headers],0)))^2*PI()/6))</f>
        <v/>
      </c>
      <c r="BG38" s="15" t="str">
        <f>IF(INDEX(MouseList[],MATCH(BG$2,MouseList[Mouse '#],0),MATCH(MouseList[[#Headers],[Exclude?]],MouseList[#Headers],0))=TRUE,"",IF(INDEX(DataInput[],BG$2*3-1,MATCH(TEXT($B38,0),DataInput[#Headers],0))="","",INDEX(DataInput[],BG$4*3-1,MATCH(TEXT($B38,0),DataInput[#Headers],0))*(INDEX(DataInput[],BG$4*3,MATCH(TEXT($B38,0),DataInput[#Headers],0)))^2*PI()/6))</f>
        <v/>
      </c>
      <c r="BH38" s="15" t="str">
        <f>IF(INDEX(MouseList[],MATCH(BH$2,MouseList[Mouse '#],0),MATCH(MouseList[[#Headers],[Exclude?]],MouseList[#Headers],0))=TRUE,"",IF(INDEX(DataInput[],BH$2*3-1,MATCH(TEXT($B38,0),DataInput[#Headers],0))="","",INDEX(DataInput[],BH$4*3-1,MATCH(TEXT($B38,0),DataInput[#Headers],0))*(INDEX(DataInput[],BH$4*3,MATCH(TEXT($B38,0),DataInput[#Headers],0)))^2*PI()/6))</f>
        <v/>
      </c>
      <c r="BI38" s="15" t="str">
        <f>IF(INDEX(MouseList[],MATCH(BI$2,MouseList[Mouse '#],0),MATCH(MouseList[[#Headers],[Exclude?]],MouseList[#Headers],0))=TRUE,"",IF(INDEX(DataInput[],BI$2*3-1,MATCH(TEXT($B38,0),DataInput[#Headers],0))="","",INDEX(DataInput[],BI$4*3-1,MATCH(TEXT($B38,0),DataInput[#Headers],0))*(INDEX(DataInput[],BI$4*3,MATCH(TEXT($B38,0),DataInput[#Headers],0)))^2*PI()/6))</f>
        <v/>
      </c>
      <c r="BJ38" s="15" t="str">
        <f>IF(INDEX(MouseList[],MATCH(BJ$2,MouseList[Mouse '#],0),MATCH(MouseList[[#Headers],[Exclude?]],MouseList[#Headers],0))=TRUE,"",IF(INDEX(DataInput[],BJ$2*3-1,MATCH(TEXT($B38,0),DataInput[#Headers],0))="","",INDEX(DataInput[],BJ$4*3-1,MATCH(TEXT($B38,0),DataInput[#Headers],0))*(INDEX(DataInput[],BJ$4*3,MATCH(TEXT($B38,0),DataInput[#Headers],0)))^2*PI()/6))</f>
        <v/>
      </c>
      <c r="BK38" s="15" t="str">
        <f>IF(INDEX(MouseList[],MATCH(BK$2,MouseList[Mouse '#],0),MATCH(MouseList[[#Headers],[Exclude?]],MouseList[#Headers],0))=TRUE,"",IF(INDEX(DataInput[],BK$2*3-1,MATCH(TEXT($B38,0),DataInput[#Headers],0))="","",INDEX(DataInput[],BK$4*3-1,MATCH(TEXT($B38,0),DataInput[#Headers],0))*(INDEX(DataInput[],BK$4*3,MATCH(TEXT($B38,0),DataInput[#Headers],0)))^2*PI()/6))</f>
        <v/>
      </c>
      <c r="BL38" s="15" t="e">
        <f>IF(INDEX(MouseList[],MATCH(BL$2,MouseList[Mouse '#],0),MATCH(MouseList[[#Headers],[Exclude?]],MouseList[#Headers],0))=TRUE,"",IF(INDEX(DataInput[],BL$2*3-1,MATCH(TEXT($B38,0),DataInput[#Headers],0))="","",INDEX(DataInput[],BL$4*3-1,MATCH(TEXT($B38,0),DataInput[#Headers],0))*(INDEX(DataInput[],BL$4*3,MATCH(TEXT($B38,0),DataInput[#Headers],0)))^2*PI()/6))</f>
        <v>#N/A</v>
      </c>
      <c r="BM38" s="15" t="e">
        <f>IF(INDEX(MouseList[],MATCH(BM$2,MouseList[Mouse '#],0),MATCH(MouseList[[#Headers],[Exclude?]],MouseList[#Headers],0))=TRUE,"",IF(INDEX(DataInput[],BM$2*3-1,MATCH(TEXT($B38,0),DataInput[#Headers],0))="","",INDEX(DataInput[],BM$4*3-1,MATCH(TEXT($B38,0),DataInput[#Headers],0))*(INDEX(DataInput[],BM$4*3,MATCH(TEXT($B38,0),DataInput[#Headers],0)))^2*PI()/6))</f>
        <v>#N/A</v>
      </c>
      <c r="BN38" s="15" t="e">
        <f>IF(INDEX(MouseList[],MATCH(BN$2,MouseList[Mouse '#],0),MATCH(MouseList[[#Headers],[Exclude?]],MouseList[#Headers],0))=TRUE,"",IF(INDEX(DataInput[],BN$2*3-1,MATCH(TEXT($B38,0),DataInput[#Headers],0))="","",INDEX(DataInput[],BN$4*3-1,MATCH(TEXT($B38,0),DataInput[#Headers],0))*(INDEX(DataInput[],BN$4*3,MATCH(TEXT($B38,0),DataInput[#Headers],0)))^2*PI()/6))</f>
        <v>#N/A</v>
      </c>
      <c r="BO38" s="15" t="e">
        <f>IF(INDEX(MouseList[],MATCH(BO$2,MouseList[Mouse '#],0),MATCH(MouseList[[#Headers],[Exclude?]],MouseList[#Headers],0))=TRUE,"",IF(INDEX(DataInput[],BO$2*3-1,MATCH(TEXT($B38,0),DataInput[#Headers],0))="","",INDEX(DataInput[],BO$4*3-1,MATCH(TEXT($B38,0),DataInput[#Headers],0))*(INDEX(DataInput[],BO$4*3,MATCH(TEXT($B38,0),DataInput[#Headers],0)))^2*PI()/6))</f>
        <v>#N/A</v>
      </c>
      <c r="BP38" s="15" t="e">
        <f>IF(INDEX(MouseList[],MATCH(BP$2,MouseList[Mouse '#],0),MATCH(MouseList[[#Headers],[Exclude?]],MouseList[#Headers],0))=TRUE,"",IF(INDEX(DataInput[],BP$2*3-1,MATCH(TEXT($B38,0),DataInput[#Headers],0))="","",INDEX(DataInput[],BP$4*3-1,MATCH(TEXT($B38,0),DataInput[#Headers],0))*(INDEX(DataInput[],BP$4*3,MATCH(TEXT($B38,0),DataInput[#Headers],0)))^2*PI()/6))</f>
        <v>#N/A</v>
      </c>
      <c r="BQ38" s="15" t="e">
        <f>IF(INDEX(MouseList[],MATCH(BQ$2,MouseList[Mouse '#],0),MATCH(MouseList[[#Headers],[Exclude?]],MouseList[#Headers],0))=TRUE,"",IF(INDEX(DataInput[],BQ$2*3-1,MATCH(TEXT($B38,0),DataInput[#Headers],0))="","",INDEX(DataInput[],BQ$4*3-1,MATCH(TEXT($B38,0),DataInput[#Headers],0))*(INDEX(DataInput[],BQ$4*3,MATCH(TEXT($B38,0),DataInput[#Headers],0)))^2*PI()/6))</f>
        <v>#N/A</v>
      </c>
      <c r="BR38" s="15" t="e">
        <f>IF(INDEX(MouseList[],MATCH(BR$2,MouseList[Mouse '#],0),MATCH(MouseList[[#Headers],[Exclude?]],MouseList[#Headers],0))=TRUE,"",IF(INDEX(DataInput[],BR$2*3-1,MATCH(TEXT($B38,0),DataInput[#Headers],0))="","",INDEX(DataInput[],BR$4*3-1,MATCH(TEXT($B38,0),DataInput[#Headers],0))*(INDEX(DataInput[],BR$4*3,MATCH(TEXT($B38,0),DataInput[#Headers],0)))^2*PI()/6))</f>
        <v>#N/A</v>
      </c>
      <c r="BS38" s="15" t="e">
        <f>IF(INDEX(MouseList[],MATCH(BS$2,MouseList[Mouse '#],0),MATCH(MouseList[[#Headers],[Exclude?]],MouseList[#Headers],0))=TRUE,"",IF(INDEX(DataInput[],BS$2*3-1,MATCH(TEXT($B38,0),DataInput[#Headers],0))="","",INDEX(DataInput[],BS$4*3-1,MATCH(TEXT($B38,0),DataInput[#Headers],0))*(INDEX(DataInput[],BS$4*3,MATCH(TEXT($B38,0),DataInput[#Headers],0)))^2*PI()/6))</f>
        <v>#N/A</v>
      </c>
      <c r="BT38" s="15" t="e">
        <f>IF(INDEX(MouseList[],MATCH(BT$2,MouseList[Mouse '#],0),MATCH(MouseList[[#Headers],[Exclude?]],MouseList[#Headers],0))=TRUE,"",IF(INDEX(DataInput[],BT$2*3-1,MATCH(TEXT($B38,0),DataInput[#Headers],0))="","",INDEX(DataInput[],BT$4*3-1,MATCH(TEXT($B38,0),DataInput[#Headers],0))*(INDEX(DataInput[],BT$4*3,MATCH(TEXT($B38,0),DataInput[#Headers],0)))^2*PI()/6))</f>
        <v>#N/A</v>
      </c>
      <c r="BU38" s="15" t="e">
        <f>IF(INDEX(MouseList[],MATCH(BU$2,MouseList[Mouse '#],0),MATCH(MouseList[[#Headers],[Exclude?]],MouseList[#Headers],0))=TRUE,"",IF(INDEX(DataInput[],BU$2*3-1,MATCH(TEXT($B38,0),DataInput[#Headers],0))="","",INDEX(DataInput[],BU$4*3-1,MATCH(TEXT($B38,0),DataInput[#Headers],0))*(INDEX(DataInput[],BU$4*3,MATCH(TEXT($B38,0),DataInput[#Headers],0)))^2*PI()/6))</f>
        <v>#N/A</v>
      </c>
      <c r="BV38" s="15" t="e">
        <f>IF(INDEX(MouseList[],MATCH(BV$2,MouseList[Mouse '#],0),MATCH(MouseList[[#Headers],[Exclude?]],MouseList[#Headers],0))=TRUE,"",IF(INDEX(DataInput[],BV$2*3-1,MATCH(TEXT($B38,0),DataInput[#Headers],0))="","",INDEX(DataInput[],BV$4*3-1,MATCH(TEXT($B38,0),DataInput[#Headers],0))*(INDEX(DataInput[],BV$4*3,MATCH(TEXT($B38,0),DataInput[#Headers],0)))^2*PI()/6))</f>
        <v>#N/A</v>
      </c>
      <c r="BW38" s="15" t="e">
        <f>IF(INDEX(MouseList[],MATCH(BW$2,MouseList[Mouse '#],0),MATCH(MouseList[[#Headers],[Exclude?]],MouseList[#Headers],0))=TRUE,"",IF(INDEX(DataInput[],BW$2*3-1,MATCH(TEXT($B38,0),DataInput[#Headers],0))="","",INDEX(DataInput[],BW$4*3-1,MATCH(TEXT($B38,0),DataInput[#Headers],0))*(INDEX(DataInput[],BW$4*3,MATCH(TEXT($B38,0),DataInput[#Headers],0)))^2*PI()/6))</f>
        <v>#N/A</v>
      </c>
      <c r="BX38" s="15" t="e">
        <f>IF(INDEX(MouseList[],MATCH(BX$2,MouseList[Mouse '#],0),MATCH(MouseList[[#Headers],[Exclude?]],MouseList[#Headers],0))=TRUE,"",IF(INDEX(DataInput[],BX$2*3-1,MATCH(TEXT($B38,0),DataInput[#Headers],0))="","",INDEX(DataInput[],BX$4*3-1,MATCH(TEXT($B38,0),DataInput[#Headers],0))*(INDEX(DataInput[],BX$4*3,MATCH(TEXT($B38,0),DataInput[#Headers],0)))^2*PI()/6))</f>
        <v>#N/A</v>
      </c>
      <c r="BY38" s="15" t="e">
        <f>IF(INDEX(MouseList[],MATCH(BY$2,MouseList[Mouse '#],0),MATCH(MouseList[[#Headers],[Exclude?]],MouseList[#Headers],0))=TRUE,"",IF(INDEX(DataInput[],BY$2*3-1,MATCH(TEXT($B38,0),DataInput[#Headers],0))="","",INDEX(DataInput[],BY$4*3-1,MATCH(TEXT($B38,0),DataInput[#Headers],0))*(INDEX(DataInput[],BY$4*3,MATCH(TEXT($B38,0),DataInput[#Headers],0)))^2*PI()/6))</f>
        <v>#N/A</v>
      </c>
      <c r="BZ38" s="15" t="e">
        <f>IF(INDEX(MouseList[],MATCH(BZ$2,MouseList[Mouse '#],0),MATCH(MouseList[[#Headers],[Exclude?]],MouseList[#Headers],0))=TRUE,"",IF(INDEX(DataInput[],BZ$2*3-1,MATCH(TEXT($B38,0),DataInput[#Headers],0))="","",INDEX(DataInput[],BZ$4*3-1,MATCH(TEXT($B38,0),DataInput[#Headers],0))*(INDEX(DataInput[],BZ$4*3,MATCH(TEXT($B38,0),DataInput[#Headers],0)))^2*PI()/6))</f>
        <v>#N/A</v>
      </c>
      <c r="CA38" s="15" t="e">
        <f>IF(INDEX(MouseList[],MATCH(CA$2,MouseList[Mouse '#],0),MATCH(MouseList[[#Headers],[Exclude?]],MouseList[#Headers],0))=TRUE,"",IF(INDEX(DataInput[],CA$2*3-1,MATCH(TEXT($B38,0),DataInput[#Headers],0))="","",INDEX(DataInput[],CA$4*3-1,MATCH(TEXT($B38,0),DataInput[#Headers],0))*(INDEX(DataInput[],CA$4*3,MATCH(TEXT($B38,0),DataInput[#Headers],0)))^2*PI()/6))</f>
        <v>#N/A</v>
      </c>
      <c r="CB38" s="15" t="e">
        <f>IF(INDEX(MouseList[],MATCH(CB$2,MouseList[Mouse '#],0),MATCH(MouseList[[#Headers],[Exclude?]],MouseList[#Headers],0))=TRUE,"",IF(INDEX(DataInput[],CB$2*3-1,MATCH(TEXT($B38,0),DataInput[#Headers],0))="","",INDEX(DataInput[],CB$4*3-1,MATCH(TEXT($B38,0),DataInput[#Headers],0))*(INDEX(DataInput[],CB$4*3,MATCH(TEXT($B38,0),DataInput[#Headers],0)))^2*PI()/6))</f>
        <v>#N/A</v>
      </c>
      <c r="CC38" s="15" t="e">
        <f>IF(INDEX(MouseList[],MATCH(CC$2,MouseList[Mouse '#],0),MATCH(MouseList[[#Headers],[Exclude?]],MouseList[#Headers],0))=TRUE,"",IF(INDEX(DataInput[],CC$2*3-1,MATCH(TEXT($B38,0),DataInput[#Headers],0))="","",INDEX(DataInput[],CC$4*3-1,MATCH(TEXT($B38,0),DataInput[#Headers],0))*(INDEX(DataInput[],CC$4*3,MATCH(TEXT($B38,0),DataInput[#Headers],0)))^2*PI()/6))</f>
        <v>#N/A</v>
      </c>
      <c r="CD38" s="15" t="e">
        <f>IF(INDEX(MouseList[],MATCH(CD$2,MouseList[Mouse '#],0),MATCH(MouseList[[#Headers],[Exclude?]],MouseList[#Headers],0))=TRUE,"",IF(INDEX(DataInput[],CD$2*3-1,MATCH(TEXT($B38,0),DataInput[#Headers],0))="","",INDEX(DataInput[],CD$4*3-1,MATCH(TEXT($B38,0),DataInput[#Headers],0))*(INDEX(DataInput[],CD$4*3,MATCH(TEXT($B38,0),DataInput[#Headers],0)))^2*PI()/6))</f>
        <v>#N/A</v>
      </c>
      <c r="CE38" s="15" t="e">
        <f>IF(INDEX(MouseList[],MATCH(CE$2,MouseList[Mouse '#],0),MATCH(MouseList[[#Headers],[Exclude?]],MouseList[#Headers],0))=TRUE,"",IF(INDEX(DataInput[],CE$2*3-1,MATCH(TEXT($B38,0),DataInput[#Headers],0))="","",INDEX(DataInput[],CE$4*3-1,MATCH(TEXT($B38,0),DataInput[#Headers],0))*(INDEX(DataInput[],CE$4*3,MATCH(TEXT($B38,0),DataInput[#Headers],0)))^2*PI()/6))</f>
        <v>#N/A</v>
      </c>
      <c r="CF38" s="15" t="e">
        <f>IF(INDEX(MouseList[],MATCH(CF$2,MouseList[Mouse '#],0),MATCH(MouseList[[#Headers],[Exclude?]],MouseList[#Headers],0))=TRUE,"",IF(INDEX(DataInput[],CF$2*3-1,MATCH(TEXT($B38,0),DataInput[#Headers],0))="","",INDEX(DataInput[],CF$4*3-1,MATCH(TEXT($B38,0),DataInput[#Headers],0))*(INDEX(DataInput[],CF$4*3,MATCH(TEXT($B38,0),DataInput[#Headers],0)))^2*PI()/6))</f>
        <v>#N/A</v>
      </c>
      <c r="CG38" s="15" t="e">
        <f>IF(INDEX(MouseList[],MATCH(CG$2,MouseList[Mouse '#],0),MATCH(MouseList[[#Headers],[Exclude?]],MouseList[#Headers],0))=TRUE,"",IF(INDEX(DataInput[],CG$2*3-1,MATCH(TEXT($B38,0),DataInput[#Headers],0))="","",INDEX(DataInput[],CG$4*3-1,MATCH(TEXT($B38,0),DataInput[#Headers],0))*(INDEX(DataInput[],CG$4*3,MATCH(TEXT($B38,0),DataInput[#Headers],0)))^2*PI()/6))</f>
        <v>#N/A</v>
      </c>
      <c r="CH38" s="15" t="e">
        <f>IF(INDEX(MouseList[],MATCH(CH$2,MouseList[Mouse '#],0),MATCH(MouseList[[#Headers],[Exclude?]],MouseList[#Headers],0))=TRUE,"",IF(INDEX(DataInput[],CH$2*3-1,MATCH(TEXT($B38,0),DataInput[#Headers],0))="","",INDEX(DataInput[],CH$4*3-1,MATCH(TEXT($B38,0),DataInput[#Headers],0))*(INDEX(DataInput[],CH$4*3,MATCH(TEXT($B38,0),DataInput[#Headers],0)))^2*PI()/6))</f>
        <v>#N/A</v>
      </c>
      <c r="CI38" s="15" t="e">
        <f>IF(INDEX(MouseList[],MATCH(CI$2,MouseList[Mouse '#],0),MATCH(MouseList[[#Headers],[Exclude?]],MouseList[#Headers],0))=TRUE,"",IF(INDEX(DataInput[],CI$2*3-1,MATCH(TEXT($B38,0),DataInput[#Headers],0))="","",INDEX(DataInput[],CI$4*3-1,MATCH(TEXT($B38,0),DataInput[#Headers],0))*(INDEX(DataInput[],CI$4*3,MATCH(TEXT($B38,0),DataInput[#Headers],0)))^2*PI()/6))</f>
        <v>#N/A</v>
      </c>
      <c r="CJ38" s="15" t="e">
        <f>IF(INDEX(MouseList[],MATCH(CJ$2,MouseList[Mouse '#],0),MATCH(MouseList[[#Headers],[Exclude?]],MouseList[#Headers],0))=TRUE,"",IF(INDEX(DataInput[],CJ$2*3-1,MATCH(TEXT($B38,0),DataInput[#Headers],0))="","",INDEX(DataInput[],CJ$4*3-1,MATCH(TEXT($B38,0),DataInput[#Headers],0))*(INDEX(DataInput[],CJ$4*3,MATCH(TEXT($B38,0),DataInput[#Headers],0)))^2*PI()/6))</f>
        <v>#N/A</v>
      </c>
      <c r="CK38" s="15" t="e">
        <f>IF(INDEX(MouseList[],MATCH(CK$2,MouseList[Mouse '#],0),MATCH(MouseList[[#Headers],[Exclude?]],MouseList[#Headers],0))=TRUE,"",IF(INDEX(DataInput[],CK$2*3-1,MATCH(TEXT($B38,0),DataInput[#Headers],0))="","",INDEX(DataInput[],CK$4*3-1,MATCH(TEXT($B38,0),DataInput[#Headers],0))*(INDEX(DataInput[],CK$4*3,MATCH(TEXT($B38,0),DataInput[#Headers],0)))^2*PI()/6))</f>
        <v>#N/A</v>
      </c>
      <c r="CL38" s="15" t="e">
        <f>IF(INDEX(MouseList[],MATCH(CL$2,MouseList[Mouse '#],0),MATCH(MouseList[[#Headers],[Exclude?]],MouseList[#Headers],0))=TRUE,"",IF(INDEX(DataInput[],CL$2*3-1,MATCH(TEXT($B38,0),DataInput[#Headers],0))="","",INDEX(DataInput[],CL$4*3-1,MATCH(TEXT($B38,0),DataInput[#Headers],0))*(INDEX(DataInput[],CL$4*3,MATCH(TEXT($B38,0),DataInput[#Headers],0)))^2*PI()/6))</f>
        <v>#N/A</v>
      </c>
      <c r="CM38" s="15" t="e">
        <f>IF(INDEX(MouseList[],MATCH(CM$2,MouseList[Mouse '#],0),MATCH(MouseList[[#Headers],[Exclude?]],MouseList[#Headers],0))=TRUE,"",IF(INDEX(DataInput[],CM$2*3-1,MATCH(TEXT($B38,0),DataInput[#Headers],0))="","",INDEX(DataInput[],CM$4*3-1,MATCH(TEXT($B38,0),DataInput[#Headers],0))*(INDEX(DataInput[],CM$4*3,MATCH(TEXT($B38,0),DataInput[#Headers],0)))^2*PI()/6))</f>
        <v>#N/A</v>
      </c>
      <c r="CN38" s="15" t="e">
        <f>IF(INDEX(MouseList[],MATCH(CN$2,MouseList[Mouse '#],0),MATCH(MouseList[[#Headers],[Exclude?]],MouseList[#Headers],0))=TRUE,"",IF(INDEX(DataInput[],CN$2*3-1,MATCH(TEXT($B38,0),DataInput[#Headers],0))="","",INDEX(DataInput[],CN$4*3-1,MATCH(TEXT($B38,0),DataInput[#Headers],0))*(INDEX(DataInput[],CN$4*3,MATCH(TEXT($B38,0),DataInput[#Headers],0)))^2*PI()/6))</f>
        <v>#N/A</v>
      </c>
      <c r="CO38" s="15" t="e">
        <f>IF(INDEX(MouseList[],MATCH(CO$2,MouseList[Mouse '#],0),MATCH(MouseList[[#Headers],[Exclude?]],MouseList[#Headers],0))=TRUE,"",IF(INDEX(DataInput[],CO$2*3-1,MATCH(TEXT($B38,0),DataInput[#Headers],0))="","",INDEX(DataInput[],CO$4*3-1,MATCH(TEXT($B38,0),DataInput[#Headers],0))*(INDEX(DataInput[],CO$4*3,MATCH(TEXT($B38,0),DataInput[#Headers],0)))^2*PI()/6))</f>
        <v>#N/A</v>
      </c>
      <c r="CP38" s="15" t="e">
        <f>IF(INDEX(MouseList[],MATCH(CP$2,MouseList[Mouse '#],0),MATCH(MouseList[[#Headers],[Exclude?]],MouseList[#Headers],0))=TRUE,"",IF(INDEX(DataInput[],CP$2*3-1,MATCH(TEXT($B38,0),DataInput[#Headers],0))="","",INDEX(DataInput[],CP$4*3-1,MATCH(TEXT($B38,0),DataInput[#Headers],0))*(INDEX(DataInput[],CP$4*3,MATCH(TEXT($B38,0),DataInput[#Headers],0)))^2*PI()/6))</f>
        <v>#N/A</v>
      </c>
      <c r="CQ38" s="15" t="e">
        <f>IF(INDEX(MouseList[],MATCH(CQ$2,MouseList[Mouse '#],0),MATCH(MouseList[[#Headers],[Exclude?]],MouseList[#Headers],0))=TRUE,"",IF(INDEX(DataInput[],CQ$2*3-1,MATCH(TEXT($B38,0),DataInput[#Headers],0))="","",INDEX(DataInput[],CQ$4*3-1,MATCH(TEXT($B38,0),DataInput[#Headers],0))*(INDEX(DataInput[],CQ$4*3,MATCH(TEXT($B38,0),DataInput[#Headers],0)))^2*PI()/6))</f>
        <v>#N/A</v>
      </c>
      <c r="CR38" s="15" t="e">
        <f>IF(INDEX(MouseList[],MATCH(CR$2,MouseList[Mouse '#],0),MATCH(MouseList[[#Headers],[Exclude?]],MouseList[#Headers],0))=TRUE,"",IF(INDEX(DataInput[],CR$2*3-1,MATCH(TEXT($B38,0),DataInput[#Headers],0))="","",INDEX(DataInput[],CR$4*3-1,MATCH(TEXT($B38,0),DataInput[#Headers],0))*(INDEX(DataInput[],CR$4*3,MATCH(TEXT($B38,0),DataInput[#Headers],0)))^2*PI()/6))</f>
        <v>#N/A</v>
      </c>
      <c r="CS38" s="15" t="e">
        <f>IF(INDEX(MouseList[],MATCH(CS$2,MouseList[Mouse '#],0),MATCH(MouseList[[#Headers],[Exclude?]],MouseList[#Headers],0))=TRUE,"",IF(INDEX(DataInput[],CS$2*3-1,MATCH(TEXT($B38,0),DataInput[#Headers],0))="","",INDEX(DataInput[],CS$4*3-1,MATCH(TEXT($B38,0),DataInput[#Headers],0))*(INDEX(DataInput[],CS$4*3,MATCH(TEXT($B38,0),DataInput[#Headers],0)))^2*PI()/6))</f>
        <v>#N/A</v>
      </c>
      <c r="CT38" s="15" t="e">
        <f>IF(INDEX(MouseList[],MATCH(CT$2,MouseList[Mouse '#],0),MATCH(MouseList[[#Headers],[Exclude?]],MouseList[#Headers],0))=TRUE,"",IF(INDEX(DataInput[],CT$2*3-1,MATCH(TEXT($B38,0),DataInput[#Headers],0))="","",INDEX(DataInput[],CT$4*3-1,MATCH(TEXT($B38,0),DataInput[#Headers],0))*(INDEX(DataInput[],CT$4*3,MATCH(TEXT($B38,0),DataInput[#Headers],0)))^2*PI()/6))</f>
        <v>#N/A</v>
      </c>
      <c r="CU38" s="15" t="e">
        <f>IF(INDEX(MouseList[],MATCH(CU$2,MouseList[Mouse '#],0),MATCH(MouseList[[#Headers],[Exclude?]],MouseList[#Headers],0))=TRUE,"",IF(INDEX(DataInput[],CU$2*3-1,MATCH(TEXT($B38,0),DataInput[#Headers],0))="","",INDEX(DataInput[],CU$4*3-1,MATCH(TEXT($B38,0),DataInput[#Headers],0))*(INDEX(DataInput[],CU$4*3,MATCH(TEXT($B38,0),DataInput[#Headers],0)))^2*PI()/6))</f>
        <v>#N/A</v>
      </c>
      <c r="CV38" s="15" t="e">
        <f>IF(INDEX(MouseList[],MATCH(CV$2,MouseList[Mouse '#],0),MATCH(MouseList[[#Headers],[Exclude?]],MouseList[#Headers],0))=TRUE,"",IF(INDEX(DataInput[],CV$2*3-1,MATCH(TEXT($B38,0),DataInput[#Headers],0))="","",INDEX(DataInput[],CV$4*3-1,MATCH(TEXT($B38,0),DataInput[#Headers],0))*(INDEX(DataInput[],CV$4*3,MATCH(TEXT($B38,0),DataInput[#Headers],0)))^2*PI()/6))</f>
        <v>#N/A</v>
      </c>
      <c r="CW38" s="15" t="e">
        <f>IF(INDEX(MouseList[],MATCH(CW$2,MouseList[Mouse '#],0),MATCH(MouseList[[#Headers],[Exclude?]],MouseList[#Headers],0))=TRUE,"",IF(INDEX(DataInput[],CW$2*3-1,MATCH(TEXT($B38,0),DataInput[#Headers],0))="","",INDEX(DataInput[],CW$4*3-1,MATCH(TEXT($B38,0),DataInput[#Headers],0))*(INDEX(DataInput[],CW$4*3,MATCH(TEXT($B38,0),DataInput[#Headers],0)))^2*PI()/6))</f>
        <v>#N/A</v>
      </c>
      <c r="CX38" s="15" t="e">
        <f>IF(INDEX(MouseList[],MATCH(CX$2,MouseList[Mouse '#],0),MATCH(MouseList[[#Headers],[Exclude?]],MouseList[#Headers],0))=TRUE,"",IF(INDEX(DataInput[],CX$2*3-1,MATCH(TEXT($B38,0),DataInput[#Headers],0))="","",INDEX(DataInput[],CX$4*3-1,MATCH(TEXT($B38,0),DataInput[#Headers],0))*(INDEX(DataInput[],CX$4*3,MATCH(TEXT($B38,0),DataInput[#Headers],0)))^2*PI()/6))</f>
        <v>#N/A</v>
      </c>
      <c r="CY38" s="15" t="e">
        <f>IF(INDEX(MouseList[],MATCH(CY$2,MouseList[Mouse '#],0),MATCH(MouseList[[#Headers],[Exclude?]],MouseList[#Headers],0))=TRUE,"",IF(INDEX(DataInput[],CY$2*3-1,MATCH(TEXT($B38,0),DataInput[#Headers],0))="","",INDEX(DataInput[],CY$4*3-1,MATCH(TEXT($B38,0),DataInput[#Headers],0))*(INDEX(DataInput[],CY$4*3,MATCH(TEXT($B38,0),DataInput[#Headers],0)))^2*PI()/6))</f>
        <v>#N/A</v>
      </c>
      <c r="CZ38" s="15" t="e">
        <f>IF(INDEX(MouseList[],MATCH(CZ$2,MouseList[Mouse '#],0),MATCH(MouseList[[#Headers],[Exclude?]],MouseList[#Headers],0))=TRUE,"",IF(INDEX(DataInput[],CZ$2*3-1,MATCH(TEXT($B38,0),DataInput[#Headers],0))="","",INDEX(DataInput[],CZ$4*3-1,MATCH(TEXT($B38,0),DataInput[#Headers],0))*(INDEX(DataInput[],CZ$4*3,MATCH(TEXT($B38,0),DataInput[#Headers],0)))^2*PI()/6))</f>
        <v>#N/A</v>
      </c>
      <c r="DA38" s="15" t="e">
        <f>IF(INDEX(MouseList[],MATCH(DA$2,MouseList[Mouse '#],0),MATCH(MouseList[[#Headers],[Exclude?]],MouseList[#Headers],0))=TRUE,"",IF(INDEX(DataInput[],DA$2*3-1,MATCH(TEXT($B38,0),DataInput[#Headers],0))="","",INDEX(DataInput[],DA$4*3-1,MATCH(TEXT($B38,0),DataInput[#Headers],0))*(INDEX(DataInput[],DA$4*3,MATCH(TEXT($B38,0),DataInput[#Headers],0)))^2*PI()/6))</f>
        <v>#N/A</v>
      </c>
      <c r="DB38" s="15" t="e">
        <f>IF(INDEX(MouseList[],MATCH(DB$2,MouseList[Mouse '#],0),MATCH(MouseList[[#Headers],[Exclude?]],MouseList[#Headers],0))=TRUE,"",IF(INDEX(DataInput[],DB$2*3-1,MATCH(TEXT($B38,0),DataInput[#Headers],0))="","",INDEX(DataInput[],DB$4*3-1,MATCH(TEXT($B38,0),DataInput[#Headers],0))*(INDEX(DataInput[],DB$4*3,MATCH(TEXT($B38,0),DataInput[#Headers],0)))^2*PI()/6))</f>
        <v>#N/A</v>
      </c>
      <c r="DC38" s="15" t="e">
        <f>IF(INDEX(MouseList[],MATCH(DC$2,MouseList[Mouse '#],0),MATCH(MouseList[[#Headers],[Exclude?]],MouseList[#Headers],0))=TRUE,"",IF(INDEX(DataInput[],DC$2*3-1,MATCH(TEXT($B38,0),DataInput[#Headers],0))="","",INDEX(DataInput[],DC$4*3-1,MATCH(TEXT($B38,0),DataInput[#Headers],0))*(INDEX(DataInput[],DC$4*3,MATCH(TEXT($B38,0),DataInput[#Headers],0)))^2*PI()/6))</f>
        <v>#N/A</v>
      </c>
      <c r="DD38" s="15" t="e">
        <f>IF(INDEX(MouseList[],MATCH(DD$2,MouseList[Mouse '#],0),MATCH(MouseList[[#Headers],[Exclude?]],MouseList[#Headers],0))=TRUE,"",IF(INDEX(DataInput[],DD$2*3-1,MATCH(TEXT($B38,0),DataInput[#Headers],0))="","",INDEX(DataInput[],DD$4*3-1,MATCH(TEXT($B38,0),DataInput[#Headers],0))*(INDEX(DataInput[],DD$4*3,MATCH(TEXT($B38,0),DataInput[#Headers],0)))^2*PI()/6))</f>
        <v>#N/A</v>
      </c>
      <c r="DE38" s="15" t="e">
        <f>IF(INDEX(MouseList[],MATCH(DE$2,MouseList[Mouse '#],0),MATCH(MouseList[[#Headers],[Exclude?]],MouseList[#Headers],0))=TRUE,"",IF(INDEX(DataInput[],DE$2*3-1,MATCH(TEXT($B38,0),DataInput[#Headers],0))="","",INDEX(DataInput[],DE$4*3-1,MATCH(TEXT($B38,0),DataInput[#Headers],0))*(INDEX(DataInput[],DE$4*3,MATCH(TEXT($B38,0),DataInput[#Headers],0)))^2*PI()/6))</f>
        <v>#N/A</v>
      </c>
      <c r="DF38" s="15" t="e">
        <f>IF(INDEX(MouseList[],MATCH(DF$2,MouseList[Mouse '#],0),MATCH(MouseList[[#Headers],[Exclude?]],MouseList[#Headers],0))=TRUE,"",IF(INDEX(DataInput[],DF$2*3-1,MATCH(TEXT($B38,0),DataInput[#Headers],0))="","",INDEX(DataInput[],DF$4*3-1,MATCH(TEXT($B38,0),DataInput[#Headers],0))*(INDEX(DataInput[],DF$4*3,MATCH(TEXT($B38,0),DataInput[#Headers],0)))^2*PI()/6))</f>
        <v>#N/A</v>
      </c>
      <c r="DG38" s="15" t="e">
        <f>IF(INDEX(MouseList[],MATCH(DG$2,MouseList[Mouse '#],0),MATCH(MouseList[[#Headers],[Exclude?]],MouseList[#Headers],0))=TRUE,"",IF(INDEX(DataInput[],DG$2*3-1,MATCH(TEXT($B38,0),DataInput[#Headers],0))="","",INDEX(DataInput[],DG$4*3-1,MATCH(TEXT($B38,0),DataInput[#Headers],0))*(INDEX(DataInput[],DG$4*3,MATCH(TEXT($B38,0),DataInput[#Headers],0)))^2*PI()/6))</f>
        <v>#N/A</v>
      </c>
      <c r="DH38" s="15" t="e">
        <f>IF(INDEX(MouseList[],MATCH(DH$2,MouseList[Mouse '#],0),MATCH(MouseList[[#Headers],[Exclude?]],MouseList[#Headers],0))=TRUE,"",IF(INDEX(DataInput[],DH$2*3-1,MATCH(TEXT($B38,0),DataInput[#Headers],0))="","",INDEX(DataInput[],DH$4*3-1,MATCH(TEXT($B38,0),DataInput[#Headers],0))*(INDEX(DataInput[],DH$4*3,MATCH(TEXT($B38,0),DataInput[#Headers],0)))^2*PI()/6))</f>
        <v>#N/A</v>
      </c>
      <c r="DI38" s="15" t="e">
        <f>IF(INDEX(MouseList[],MATCH(DI$2,MouseList[Mouse '#],0),MATCH(MouseList[[#Headers],[Exclude?]],MouseList[#Headers],0))=TRUE,"",IF(INDEX(DataInput[],DI$2*3-1,MATCH(TEXT($B38,0),DataInput[#Headers],0))="","",INDEX(DataInput[],DI$4*3-1,MATCH(TEXT($B38,0),DataInput[#Headers],0))*(INDEX(DataInput[],DI$4*3,MATCH(TEXT($B38,0),DataInput[#Headers],0)))^2*PI()/6))</f>
        <v>#N/A</v>
      </c>
      <c r="DJ38" s="15" t="e">
        <f>IF(INDEX(MouseList[],MATCH(DJ$2,MouseList[Mouse '#],0),MATCH(MouseList[[#Headers],[Exclude?]],MouseList[#Headers],0))=TRUE,"",IF(INDEX(DataInput[],DJ$2*3-1,MATCH(TEXT($B38,0),DataInput[#Headers],0))="","",INDEX(DataInput[],DJ$4*3-1,MATCH(TEXT($B38,0),DataInput[#Headers],0))*(INDEX(DataInput[],DJ$4*3,MATCH(TEXT($B38,0),DataInput[#Headers],0)))^2*PI()/6))</f>
        <v>#N/A</v>
      </c>
      <c r="DK38" s="15" t="e">
        <f>IF(INDEX(MouseList[],MATCH(DK$2,MouseList[Mouse '#],0),MATCH(MouseList[[#Headers],[Exclude?]],MouseList[#Headers],0))=TRUE,"",IF(INDEX(DataInput[],DK$2*3-1,MATCH(TEXT($B38,0),DataInput[#Headers],0))="","",INDEX(DataInput[],DK$4*3-1,MATCH(TEXT($B38,0),DataInput[#Headers],0))*(INDEX(DataInput[],DK$4*3,MATCH(TEXT($B38,0),DataInput[#Headers],0)))^2*PI()/6))</f>
        <v>#N/A</v>
      </c>
      <c r="DL38" s="15" t="e">
        <f>IF(INDEX(MouseList[],MATCH(DL$2,MouseList[Mouse '#],0),MATCH(MouseList[[#Headers],[Exclude?]],MouseList[#Headers],0))=TRUE,"",IF(INDEX(DataInput[],DL$2*3-1,MATCH(TEXT($B38,0),DataInput[#Headers],0))="","",INDEX(DataInput[],DL$4*3-1,MATCH(TEXT($B38,0),DataInput[#Headers],0))*(INDEX(DataInput[],DL$4*3,MATCH(TEXT($B38,0),DataInput[#Headers],0)))^2*PI()/6))</f>
        <v>#N/A</v>
      </c>
      <c r="DM38" s="15" t="e">
        <f>IF(INDEX(MouseList[],MATCH(DM$2,MouseList[Mouse '#],0),MATCH(MouseList[[#Headers],[Exclude?]],MouseList[#Headers],0))=TRUE,"",IF(INDEX(DataInput[],DM$2*3-1,MATCH(TEXT($B38,0),DataInput[#Headers],0))="","",INDEX(DataInput[],DM$4*3-1,MATCH(TEXT($B38,0),DataInput[#Headers],0))*(INDEX(DataInput[],DM$4*3,MATCH(TEXT($B38,0),DataInput[#Headers],0)))^2*PI()/6))</f>
        <v>#N/A</v>
      </c>
      <c r="DN38" s="15" t="e">
        <f>IF(INDEX(MouseList[],MATCH(DN$2,MouseList[Mouse '#],0),MATCH(MouseList[[#Headers],[Exclude?]],MouseList[#Headers],0))=TRUE,"",IF(INDEX(DataInput[],DN$2*3-1,MATCH(TEXT($B38,0),DataInput[#Headers],0))="","",INDEX(DataInput[],DN$4*3-1,MATCH(TEXT($B38,0),DataInput[#Headers],0))*(INDEX(DataInput[],DN$4*3,MATCH(TEXT($B38,0),DataInput[#Headers],0)))^2*PI()/6))</f>
        <v>#N/A</v>
      </c>
      <c r="DO38" s="15" t="e">
        <f>IF(INDEX(MouseList[],MATCH(DO$2,MouseList[Mouse '#],0),MATCH(MouseList[[#Headers],[Exclude?]],MouseList[#Headers],0))=TRUE,"",IF(INDEX(DataInput[],DO$2*3-1,MATCH(TEXT($B38,0),DataInput[#Headers],0))="","",INDEX(DataInput[],DO$4*3-1,MATCH(TEXT($B38,0),DataInput[#Headers],0))*(INDEX(DataInput[],DO$4*3,MATCH(TEXT($B38,0),DataInput[#Headers],0)))^2*PI()/6))</f>
        <v>#N/A</v>
      </c>
      <c r="DP38" s="15" t="e">
        <f>IF(INDEX(MouseList[],MATCH(DP$2,MouseList[Mouse '#],0),MATCH(MouseList[[#Headers],[Exclude?]],MouseList[#Headers],0))=TRUE,"",IF(INDEX(DataInput[],DP$2*3-1,MATCH(TEXT($B38,0),DataInput[#Headers],0))="","",INDEX(DataInput[],DP$4*3-1,MATCH(TEXT($B38,0),DataInput[#Headers],0))*(INDEX(DataInput[],DP$4*3,MATCH(TEXT($B38,0),DataInput[#Headers],0)))^2*PI()/6))</f>
        <v>#N/A</v>
      </c>
      <c r="DQ38" s="15" t="e">
        <f>IF(INDEX(MouseList[],MATCH(DQ$2,MouseList[Mouse '#],0),MATCH(MouseList[[#Headers],[Exclude?]],MouseList[#Headers],0))=TRUE,"",IF(INDEX(DataInput[],DQ$2*3-1,MATCH(TEXT($B38,0),DataInput[#Headers],0))="","",INDEX(DataInput[],DQ$4*3-1,MATCH(TEXT($B38,0),DataInput[#Headers],0))*(INDEX(DataInput[],DQ$4*3,MATCH(TEXT($B38,0),DataInput[#Headers],0)))^2*PI()/6))</f>
        <v>#N/A</v>
      </c>
      <c r="DR38" s="15" t="e">
        <f>IF(INDEX(MouseList[],MATCH(DR$2,MouseList[Mouse '#],0),MATCH(MouseList[[#Headers],[Exclude?]],MouseList[#Headers],0))=TRUE,"",IF(INDEX(DataInput[],DR$2*3-1,MATCH(TEXT($B38,0),DataInput[#Headers],0))="","",INDEX(DataInput[],DR$4*3-1,MATCH(TEXT($B38,0),DataInput[#Headers],0))*(INDEX(DataInput[],DR$4*3,MATCH(TEXT($B38,0),DataInput[#Headers],0)))^2*PI()/6))</f>
        <v>#N/A</v>
      </c>
      <c r="DS38" s="15" t="e">
        <f>IF(INDEX(MouseList[],MATCH(DS$2,MouseList[Mouse '#],0),MATCH(MouseList[[#Headers],[Exclude?]],MouseList[#Headers],0))=TRUE,"",IF(INDEX(DataInput[],DS$2*3-1,MATCH(TEXT($B38,0),DataInput[#Headers],0))="","",INDEX(DataInput[],DS$4*3-1,MATCH(TEXT($B38,0),DataInput[#Headers],0))*(INDEX(DataInput[],DS$4*3,MATCH(TEXT($B38,0),DataInput[#Headers],0)))^2*PI()/6))</f>
        <v>#N/A</v>
      </c>
      <c r="DU38" s="14">
        <v>34</v>
      </c>
      <c r="DV38" s="14" t="str">
        <f>IFERROR(INDEX(MouseList[],MATCH(TV_after_Tx[[#This Row],[Sort '#]],MouseList[Sort '#],0),MATCH(TV_after_Tx[[#Headers],[Group]],MouseList[#Headers],0)),"")</f>
        <v/>
      </c>
      <c r="DW38" s="14" t="str">
        <f>IFERROR(INDEX(MouseList[],MATCH(TV_after_Tx[[#This Row],[Sort '#]],MouseList[Sort '#],0),MATCH(MouseList[[#Headers],[Mouse '#]],MouseList[#Headers],0)),"")</f>
        <v/>
      </c>
      <c r="DX38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38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38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38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38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38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38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38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38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38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38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38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38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38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38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38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38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38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38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38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38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38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38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38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38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38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38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38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38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38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38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38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38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38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38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38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38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38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38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38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38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38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38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38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38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38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39" spans="2:173">
      <c r="B39" s="14">
        <v>34</v>
      </c>
      <c r="C39" s="14">
        <f>INDEX('Data Input'!$J$1:$BF$3,2,MATCH(TEXT(TV[[#This Row],[Day '#]],0),DataInput[[#Headers],[Date of death]:[Necropsy]],0))</f>
        <v>112</v>
      </c>
      <c r="D39" s="15" t="str">
        <f>IF(INDEX(MouseList[],MATCH(D$2,MouseList[Mouse '#],0),MATCH(MouseList[[#Headers],[Exclude?]],MouseList[#Headers],0))=TRUE,"",IF(INDEX(DataInput[],D$2*3-1,MATCH(TEXT($B39,0),DataInput[#Headers],0))="","",INDEX(DataInput[],D$4*3-1,MATCH(TEXT($B39,0),DataInput[#Headers],0))*(INDEX(DataInput[],D$4*3,MATCH(TEXT($B39,0),DataInput[#Headers],0)))^2*PI()/6))</f>
        <v/>
      </c>
      <c r="E39" s="15" t="str">
        <f>IF(INDEX(MouseList[],MATCH(E$2,MouseList[Mouse '#],0),MATCH(MouseList[[#Headers],[Exclude?]],MouseList[#Headers],0))=TRUE,"",IF(INDEX(DataInput[],E$2*3-1,MATCH(TEXT($B39,0),DataInput[#Headers],0))="","",INDEX(DataInput[],E$4*3-1,MATCH(TEXT($B39,0),DataInput[#Headers],0))*(INDEX(DataInput[],E$4*3,MATCH(TEXT($B39,0),DataInput[#Headers],0)))^2*PI()/6))</f>
        <v/>
      </c>
      <c r="F39" s="15" t="str">
        <f>IF(INDEX(MouseList[],MATCH(F$2,MouseList[Mouse '#],0),MATCH(MouseList[[#Headers],[Exclude?]],MouseList[#Headers],0))=TRUE,"",IF(INDEX(DataInput[],F$2*3-1,MATCH(TEXT($B39,0),DataInput[#Headers],0))="","",INDEX(DataInput[],F$4*3-1,MATCH(TEXT($B39,0),DataInput[#Headers],0))*(INDEX(DataInput[],F$4*3,MATCH(TEXT($B39,0),DataInput[#Headers],0)))^2*PI()/6))</f>
        <v/>
      </c>
      <c r="G39" s="15" t="str">
        <f>IF(INDEX(MouseList[],MATCH(G$2,MouseList[Mouse '#],0),MATCH(MouseList[[#Headers],[Exclude?]],MouseList[#Headers],0))=TRUE,"",IF(INDEX(DataInput[],G$2*3-1,MATCH(TEXT($B39,0),DataInput[#Headers],0))="","",INDEX(DataInput[],G$4*3-1,MATCH(TEXT($B39,0),DataInput[#Headers],0))*(INDEX(DataInput[],G$4*3,MATCH(TEXT($B39,0),DataInput[#Headers],0)))^2*PI()/6))</f>
        <v/>
      </c>
      <c r="H39" s="15" t="str">
        <f>IF(INDEX(MouseList[],MATCH(H$2,MouseList[Mouse '#],0),MATCH(MouseList[[#Headers],[Exclude?]],MouseList[#Headers],0))=TRUE,"",IF(INDEX(DataInput[],H$2*3-1,MATCH(TEXT($B39,0),DataInput[#Headers],0))="","",INDEX(DataInput[],H$4*3-1,MATCH(TEXT($B39,0),DataInput[#Headers],0))*(INDEX(DataInput[],H$4*3,MATCH(TEXT($B39,0),DataInput[#Headers],0)))^2*PI()/6))</f>
        <v/>
      </c>
      <c r="I39" s="15" t="str">
        <f>IF(INDEX(MouseList[],MATCH(I$2,MouseList[Mouse '#],0),MATCH(MouseList[[#Headers],[Exclude?]],MouseList[#Headers],0))=TRUE,"",IF(INDEX(DataInput[],I$2*3-1,MATCH(TEXT($B39,0),DataInput[#Headers],0))="","",INDEX(DataInput[],I$4*3-1,MATCH(TEXT($B39,0),DataInput[#Headers],0))*(INDEX(DataInput[],I$4*3,MATCH(TEXT($B39,0),DataInput[#Headers],0)))^2*PI()/6))</f>
        <v/>
      </c>
      <c r="J39" s="15" t="str">
        <f>IF(INDEX(MouseList[],MATCH(J$2,MouseList[Mouse '#],0),MATCH(MouseList[[#Headers],[Exclude?]],MouseList[#Headers],0))=TRUE,"",IF(INDEX(DataInput[],J$2*3-1,MATCH(TEXT($B39,0),DataInput[#Headers],0))="","",INDEX(DataInput[],J$4*3-1,MATCH(TEXT($B39,0),DataInput[#Headers],0))*(INDEX(DataInput[],J$4*3,MATCH(TEXT($B39,0),DataInput[#Headers],0)))^2*PI()/6))</f>
        <v/>
      </c>
      <c r="K39" s="15" t="str">
        <f>IF(INDEX(MouseList[],MATCH(K$2,MouseList[Mouse '#],0),MATCH(MouseList[[#Headers],[Exclude?]],MouseList[#Headers],0))=TRUE,"",IF(INDEX(DataInput[],K$2*3-1,MATCH(TEXT($B39,0),DataInput[#Headers],0))="","",INDEX(DataInput[],K$4*3-1,MATCH(TEXT($B39,0),DataInput[#Headers],0))*(INDEX(DataInput[],K$4*3,MATCH(TEXT($B39,0),DataInput[#Headers],0)))^2*PI()/6))</f>
        <v/>
      </c>
      <c r="L39" s="15" t="str">
        <f>IF(INDEX(MouseList[],MATCH(L$2,MouseList[Mouse '#],0),MATCH(MouseList[[#Headers],[Exclude?]],MouseList[#Headers],0))=TRUE,"",IF(INDEX(DataInput[],L$2*3-1,MATCH(TEXT($B39,0),DataInput[#Headers],0))="","",INDEX(DataInput[],L$4*3-1,MATCH(TEXT($B39,0),DataInput[#Headers],0))*(INDEX(DataInput[],L$4*3,MATCH(TEXT($B39,0),DataInput[#Headers],0)))^2*PI()/6))</f>
        <v/>
      </c>
      <c r="M39" s="15" t="str">
        <f>IF(INDEX(MouseList[],MATCH(M$2,MouseList[Mouse '#],0),MATCH(MouseList[[#Headers],[Exclude?]],MouseList[#Headers],0))=TRUE,"",IF(INDEX(DataInput[],M$2*3-1,MATCH(TEXT($B39,0),DataInput[#Headers],0))="","",INDEX(DataInput[],M$4*3-1,MATCH(TEXT($B39,0),DataInput[#Headers],0))*(INDEX(DataInput[],M$4*3,MATCH(TEXT($B39,0),DataInput[#Headers],0)))^2*PI()/6))</f>
        <v/>
      </c>
      <c r="N39" s="15" t="str">
        <f>IF(INDEX(MouseList[],MATCH(N$2,MouseList[Mouse '#],0),MATCH(MouseList[[#Headers],[Exclude?]],MouseList[#Headers],0))=TRUE,"",IF(INDEX(DataInput[],N$2*3-1,MATCH(TEXT($B39,0),DataInput[#Headers],0))="","",INDEX(DataInput[],N$4*3-1,MATCH(TEXT($B39,0),DataInput[#Headers],0))*(INDEX(DataInput[],N$4*3,MATCH(TEXT($B39,0),DataInput[#Headers],0)))^2*PI()/6))</f>
        <v/>
      </c>
      <c r="O39" s="15" t="str">
        <f>IF(INDEX(MouseList[],MATCH(O$2,MouseList[Mouse '#],0),MATCH(MouseList[[#Headers],[Exclude?]],MouseList[#Headers],0))=TRUE,"",IF(INDEX(DataInput[],O$2*3-1,MATCH(TEXT($B39,0),DataInput[#Headers],0))="","",INDEX(DataInput[],O$4*3-1,MATCH(TEXT($B39,0),DataInput[#Headers],0))*(INDEX(DataInput[],O$4*3,MATCH(TEXT($B39,0),DataInput[#Headers],0)))^2*PI()/6))</f>
        <v/>
      </c>
      <c r="P39" s="15" t="str">
        <f>IF(INDEX(MouseList[],MATCH(P$2,MouseList[Mouse '#],0),MATCH(MouseList[[#Headers],[Exclude?]],MouseList[#Headers],0))=TRUE,"",IF(INDEX(DataInput[],P$2*3-1,MATCH(TEXT($B39,0),DataInput[#Headers],0))="","",INDEX(DataInput[],P$4*3-1,MATCH(TEXT($B39,0),DataInput[#Headers],0))*(INDEX(DataInput[],P$4*3,MATCH(TEXT($B39,0),DataInput[#Headers],0)))^2*PI()/6))</f>
        <v/>
      </c>
      <c r="Q39" s="15" t="str">
        <f>IF(INDEX(MouseList[],MATCH(Q$2,MouseList[Mouse '#],0),MATCH(MouseList[[#Headers],[Exclude?]],MouseList[#Headers],0))=TRUE,"",IF(INDEX(DataInput[],Q$2*3-1,MATCH(TEXT($B39,0),DataInput[#Headers],0))="","",INDEX(DataInput[],Q$4*3-1,MATCH(TEXT($B39,0),DataInput[#Headers],0))*(INDEX(DataInput[],Q$4*3,MATCH(TEXT($B39,0),DataInput[#Headers],0)))^2*PI()/6))</f>
        <v/>
      </c>
      <c r="R39" s="15" t="str">
        <f>IF(INDEX(MouseList[],MATCH(R$2,MouseList[Mouse '#],0),MATCH(MouseList[[#Headers],[Exclude?]],MouseList[#Headers],0))=TRUE,"",IF(INDEX(DataInput[],R$2*3-1,MATCH(TEXT($B39,0),DataInput[#Headers],0))="","",INDEX(DataInput[],R$4*3-1,MATCH(TEXT($B39,0),DataInput[#Headers],0))*(INDEX(DataInput[],R$4*3,MATCH(TEXT($B39,0),DataInput[#Headers],0)))^2*PI()/6))</f>
        <v/>
      </c>
      <c r="S39" s="15" t="str">
        <f>IF(INDEX(MouseList[],MATCH(S$2,MouseList[Mouse '#],0),MATCH(MouseList[[#Headers],[Exclude?]],MouseList[#Headers],0))=TRUE,"",IF(INDEX(DataInput[],S$2*3-1,MATCH(TEXT($B39,0),DataInput[#Headers],0))="","",INDEX(DataInput[],S$4*3-1,MATCH(TEXT($B39,0),DataInput[#Headers],0))*(INDEX(DataInput[],S$4*3,MATCH(TEXT($B39,0),DataInput[#Headers],0)))^2*PI()/6))</f>
        <v/>
      </c>
      <c r="T39" s="15" t="str">
        <f>IF(INDEX(MouseList[],MATCH(T$2,MouseList[Mouse '#],0),MATCH(MouseList[[#Headers],[Exclude?]],MouseList[#Headers],0))=TRUE,"",IF(INDEX(DataInput[],T$2*3-1,MATCH(TEXT($B39,0),DataInput[#Headers],0))="","",INDEX(DataInput[],T$4*3-1,MATCH(TEXT($B39,0),DataInput[#Headers],0))*(INDEX(DataInput[],T$4*3,MATCH(TEXT($B39,0),DataInput[#Headers],0)))^2*PI()/6))</f>
        <v/>
      </c>
      <c r="U39" s="15" t="str">
        <f>IF(INDEX(MouseList[],MATCH(U$2,MouseList[Mouse '#],0),MATCH(MouseList[[#Headers],[Exclude?]],MouseList[#Headers],0))=TRUE,"",IF(INDEX(DataInput[],U$2*3-1,MATCH(TEXT($B39,0),DataInput[#Headers],0))="","",INDEX(DataInput[],U$4*3-1,MATCH(TEXT($B39,0),DataInput[#Headers],0))*(INDEX(DataInput[],U$4*3,MATCH(TEXT($B39,0),DataInput[#Headers],0)))^2*PI()/6))</f>
        <v/>
      </c>
      <c r="V39" s="15" t="str">
        <f>IF(INDEX(MouseList[],MATCH(V$2,MouseList[Mouse '#],0),MATCH(MouseList[[#Headers],[Exclude?]],MouseList[#Headers],0))=TRUE,"",IF(INDEX(DataInput[],V$2*3-1,MATCH(TEXT($B39,0),DataInput[#Headers],0))="","",INDEX(DataInput[],V$4*3-1,MATCH(TEXT($B39,0),DataInput[#Headers],0))*(INDEX(DataInput[],V$4*3,MATCH(TEXT($B39,0),DataInput[#Headers],0)))^2*PI()/6))</f>
        <v/>
      </c>
      <c r="W39" s="15" t="str">
        <f>IF(INDEX(MouseList[],MATCH(W$2,MouseList[Mouse '#],0),MATCH(MouseList[[#Headers],[Exclude?]],MouseList[#Headers],0))=TRUE,"",IF(INDEX(DataInput[],W$2*3-1,MATCH(TEXT($B39,0),DataInput[#Headers],0))="","",INDEX(DataInput[],W$4*3-1,MATCH(TEXT($B39,0),DataInput[#Headers],0))*(INDEX(DataInput[],W$4*3,MATCH(TEXT($B39,0),DataInput[#Headers],0)))^2*PI()/6))</f>
        <v/>
      </c>
      <c r="X39" s="15" t="str">
        <f>IF(INDEX(MouseList[],MATCH(X$2,MouseList[Mouse '#],0),MATCH(MouseList[[#Headers],[Exclude?]],MouseList[#Headers],0))=TRUE,"",IF(INDEX(DataInput[],X$2*3-1,MATCH(TEXT($B39,0),DataInput[#Headers],0))="","",INDEX(DataInput[],X$4*3-1,MATCH(TEXT($B39,0),DataInput[#Headers],0))*(INDEX(DataInput[],X$4*3,MATCH(TEXT($B39,0),DataInput[#Headers],0)))^2*PI()/6))</f>
        <v/>
      </c>
      <c r="Y39" s="15" t="str">
        <f>IF(INDEX(MouseList[],MATCH(Y$2,MouseList[Mouse '#],0),MATCH(MouseList[[#Headers],[Exclude?]],MouseList[#Headers],0))=TRUE,"",IF(INDEX(DataInput[],Y$2*3-1,MATCH(TEXT($B39,0),DataInput[#Headers],0))="","",INDEX(DataInput[],Y$4*3-1,MATCH(TEXT($B39,0),DataInput[#Headers],0))*(INDEX(DataInput[],Y$4*3,MATCH(TEXT($B39,0),DataInput[#Headers],0)))^2*PI()/6))</f>
        <v/>
      </c>
      <c r="Z39" s="15" t="str">
        <f>IF(INDEX(MouseList[],MATCH(Z$2,MouseList[Mouse '#],0),MATCH(MouseList[[#Headers],[Exclude?]],MouseList[#Headers],0))=TRUE,"",IF(INDEX(DataInput[],Z$2*3-1,MATCH(TEXT($B39,0),DataInput[#Headers],0))="","",INDEX(DataInput[],Z$4*3-1,MATCH(TEXT($B39,0),DataInput[#Headers],0))*(INDEX(DataInput[],Z$4*3,MATCH(TEXT($B39,0),DataInput[#Headers],0)))^2*PI()/6))</f>
        <v/>
      </c>
      <c r="AA39" s="15" t="str">
        <f>IF(INDEX(MouseList[],MATCH(AA$2,MouseList[Mouse '#],0),MATCH(MouseList[[#Headers],[Exclude?]],MouseList[#Headers],0))=TRUE,"",IF(INDEX(DataInput[],AA$2*3-1,MATCH(TEXT($B39,0),DataInput[#Headers],0))="","",INDEX(DataInput[],AA$4*3-1,MATCH(TEXT($B39,0),DataInput[#Headers],0))*(INDEX(DataInput[],AA$4*3,MATCH(TEXT($B39,0),DataInput[#Headers],0)))^2*PI()/6))</f>
        <v/>
      </c>
      <c r="AB39" s="15" t="str">
        <f>IF(INDEX(MouseList[],MATCH(AB$2,MouseList[Mouse '#],0),MATCH(MouseList[[#Headers],[Exclude?]],MouseList[#Headers],0))=TRUE,"",IF(INDEX(DataInput[],AB$2*3-1,MATCH(TEXT($B39,0),DataInput[#Headers],0))="","",INDEX(DataInput[],AB$4*3-1,MATCH(TEXT($B39,0),DataInput[#Headers],0))*(INDEX(DataInput[],AB$4*3,MATCH(TEXT($B39,0),DataInput[#Headers],0)))^2*PI()/6))</f>
        <v/>
      </c>
      <c r="AC39" s="15" t="str">
        <f>IF(INDEX(MouseList[],MATCH(AC$2,MouseList[Mouse '#],0),MATCH(MouseList[[#Headers],[Exclude?]],MouseList[#Headers],0))=TRUE,"",IF(INDEX(DataInput[],AC$2*3-1,MATCH(TEXT($B39,0),DataInput[#Headers],0))="","",INDEX(DataInput[],AC$4*3-1,MATCH(TEXT($B39,0),DataInput[#Headers],0))*(INDEX(DataInput[],AC$4*3,MATCH(TEXT($B39,0),DataInput[#Headers],0)))^2*PI()/6))</f>
        <v/>
      </c>
      <c r="AD39" s="15" t="str">
        <f>IF(INDEX(MouseList[],MATCH(AD$2,MouseList[Mouse '#],0),MATCH(MouseList[[#Headers],[Exclude?]],MouseList[#Headers],0))=TRUE,"",IF(INDEX(DataInput[],AD$2*3-1,MATCH(TEXT($B39,0),DataInput[#Headers],0))="","",INDEX(DataInput[],AD$4*3-1,MATCH(TEXT($B39,0),DataInput[#Headers],0))*(INDEX(DataInput[],AD$4*3,MATCH(TEXT($B39,0),DataInput[#Headers],0)))^2*PI()/6))</f>
        <v/>
      </c>
      <c r="AE39" s="15" t="str">
        <f>IF(INDEX(MouseList[],MATCH(AE$2,MouseList[Mouse '#],0),MATCH(MouseList[[#Headers],[Exclude?]],MouseList[#Headers],0))=TRUE,"",IF(INDEX(DataInput[],AE$2*3-1,MATCH(TEXT($B39,0),DataInput[#Headers],0))="","",INDEX(DataInput[],AE$4*3-1,MATCH(TEXT($B39,0),DataInput[#Headers],0))*(INDEX(DataInput[],AE$4*3,MATCH(TEXT($B39,0),DataInput[#Headers],0)))^2*PI()/6))</f>
        <v/>
      </c>
      <c r="AF39" s="15" t="str">
        <f>IF(INDEX(MouseList[],MATCH(AF$2,MouseList[Mouse '#],0),MATCH(MouseList[[#Headers],[Exclude?]],MouseList[#Headers],0))=TRUE,"",IF(INDEX(DataInput[],AF$2*3-1,MATCH(TEXT($B39,0),DataInput[#Headers],0))="","",INDEX(DataInput[],AF$4*3-1,MATCH(TEXT($B39,0),DataInput[#Headers],0))*(INDEX(DataInput[],AF$4*3,MATCH(TEXT($B39,0),DataInput[#Headers],0)))^2*PI()/6))</f>
        <v/>
      </c>
      <c r="AG39" s="15" t="str">
        <f>IF(INDEX(MouseList[],MATCH(AG$2,MouseList[Mouse '#],0),MATCH(MouseList[[#Headers],[Exclude?]],MouseList[#Headers],0))=TRUE,"",IF(INDEX(DataInput[],AG$2*3-1,MATCH(TEXT($B39,0),DataInput[#Headers],0))="","",INDEX(DataInput[],AG$4*3-1,MATCH(TEXT($B39,0),DataInput[#Headers],0))*(INDEX(DataInput[],AG$4*3,MATCH(TEXT($B39,0),DataInput[#Headers],0)))^2*PI()/6))</f>
        <v/>
      </c>
      <c r="AH39" s="15" t="str">
        <f>IF(INDEX(MouseList[],MATCH(AH$2,MouseList[Mouse '#],0),MATCH(MouseList[[#Headers],[Exclude?]],MouseList[#Headers],0))=TRUE,"",IF(INDEX(DataInput[],AH$2*3-1,MATCH(TEXT($B39,0),DataInput[#Headers],0))="","",INDEX(DataInput[],AH$4*3-1,MATCH(TEXT($B39,0),DataInput[#Headers],0))*(INDEX(DataInput[],AH$4*3,MATCH(TEXT($B39,0),DataInput[#Headers],0)))^2*PI()/6))</f>
        <v/>
      </c>
      <c r="AI39" s="15" t="str">
        <f>IF(INDEX(MouseList[],MATCH(AI$2,MouseList[Mouse '#],0),MATCH(MouseList[[#Headers],[Exclude?]],MouseList[#Headers],0))=TRUE,"",IF(INDEX(DataInput[],AI$2*3-1,MATCH(TEXT($B39,0),DataInput[#Headers],0))="","",INDEX(DataInput[],AI$4*3-1,MATCH(TEXT($B39,0),DataInput[#Headers],0))*(INDEX(DataInput[],AI$4*3,MATCH(TEXT($B39,0),DataInput[#Headers],0)))^2*PI()/6))</f>
        <v/>
      </c>
      <c r="AJ39" s="15" t="str">
        <f>IF(INDEX(MouseList[],MATCH(AJ$2,MouseList[Mouse '#],0),MATCH(MouseList[[#Headers],[Exclude?]],MouseList[#Headers],0))=TRUE,"",IF(INDEX(DataInput[],AJ$2*3-1,MATCH(TEXT($B39,0),DataInput[#Headers],0))="","",INDEX(DataInput[],AJ$4*3-1,MATCH(TEXT($B39,0),DataInput[#Headers],0))*(INDEX(DataInput[],AJ$4*3,MATCH(TEXT($B39,0),DataInput[#Headers],0)))^2*PI()/6))</f>
        <v/>
      </c>
      <c r="AK39" s="15" t="str">
        <f>IF(INDEX(MouseList[],MATCH(AK$2,MouseList[Mouse '#],0),MATCH(MouseList[[#Headers],[Exclude?]],MouseList[#Headers],0))=TRUE,"",IF(INDEX(DataInput[],AK$2*3-1,MATCH(TEXT($B39,0),DataInput[#Headers],0))="","",INDEX(DataInput[],AK$4*3-1,MATCH(TEXT($B39,0),DataInput[#Headers],0))*(INDEX(DataInput[],AK$4*3,MATCH(TEXT($B39,0),DataInput[#Headers],0)))^2*PI()/6))</f>
        <v/>
      </c>
      <c r="AL39" s="15" t="str">
        <f>IF(INDEX(MouseList[],MATCH(AL$2,MouseList[Mouse '#],0),MATCH(MouseList[[#Headers],[Exclude?]],MouseList[#Headers],0))=TRUE,"",IF(INDEX(DataInput[],AL$2*3-1,MATCH(TEXT($B39,0),DataInput[#Headers],0))="","",INDEX(DataInput[],AL$4*3-1,MATCH(TEXT($B39,0),DataInput[#Headers],0))*(INDEX(DataInput[],AL$4*3,MATCH(TEXT($B39,0),DataInput[#Headers],0)))^2*PI()/6))</f>
        <v/>
      </c>
      <c r="AM39" s="15" t="str">
        <f>IF(INDEX(MouseList[],MATCH(AM$2,MouseList[Mouse '#],0),MATCH(MouseList[[#Headers],[Exclude?]],MouseList[#Headers],0))=TRUE,"",IF(INDEX(DataInput[],AM$2*3-1,MATCH(TEXT($B39,0),DataInput[#Headers],0))="","",INDEX(DataInput[],AM$4*3-1,MATCH(TEXT($B39,0),DataInput[#Headers],0))*(INDEX(DataInput[],AM$4*3,MATCH(TEXT($B39,0),DataInput[#Headers],0)))^2*PI()/6))</f>
        <v/>
      </c>
      <c r="AN39" s="15" t="str">
        <f>IF(INDEX(MouseList[],MATCH(AN$2,MouseList[Mouse '#],0),MATCH(MouseList[[#Headers],[Exclude?]],MouseList[#Headers],0))=TRUE,"",IF(INDEX(DataInput[],AN$2*3-1,MATCH(TEXT($B39,0),DataInput[#Headers],0))="","",INDEX(DataInput[],AN$4*3-1,MATCH(TEXT($B39,0),DataInput[#Headers],0))*(INDEX(DataInput[],AN$4*3,MATCH(TEXT($B39,0),DataInput[#Headers],0)))^2*PI()/6))</f>
        <v/>
      </c>
      <c r="AO39" s="15" t="str">
        <f>IF(INDEX(MouseList[],MATCH(AO$2,MouseList[Mouse '#],0),MATCH(MouseList[[#Headers],[Exclude?]],MouseList[#Headers],0))=TRUE,"",IF(INDEX(DataInput[],AO$2*3-1,MATCH(TEXT($B39,0),DataInput[#Headers],0))="","",INDEX(DataInput[],AO$4*3-1,MATCH(TEXT($B39,0),DataInput[#Headers],0))*(INDEX(DataInput[],AO$4*3,MATCH(TEXT($B39,0),DataInput[#Headers],0)))^2*PI()/6))</f>
        <v/>
      </c>
      <c r="AP39" s="15" t="str">
        <f>IF(INDEX(MouseList[],MATCH(AP$2,MouseList[Mouse '#],0),MATCH(MouseList[[#Headers],[Exclude?]],MouseList[#Headers],0))=TRUE,"",IF(INDEX(DataInput[],AP$2*3-1,MATCH(TEXT($B39,0),DataInput[#Headers],0))="","",INDEX(DataInput[],AP$4*3-1,MATCH(TEXT($B39,0),DataInput[#Headers],0))*(INDEX(DataInput[],AP$4*3,MATCH(TEXT($B39,0),DataInput[#Headers],0)))^2*PI()/6))</f>
        <v/>
      </c>
      <c r="AQ39" s="15" t="str">
        <f>IF(INDEX(MouseList[],MATCH(AQ$2,MouseList[Mouse '#],0),MATCH(MouseList[[#Headers],[Exclude?]],MouseList[#Headers],0))=TRUE,"",IF(INDEX(DataInput[],AQ$2*3-1,MATCH(TEXT($B39,0),DataInput[#Headers],0))="","",INDEX(DataInput[],AQ$4*3-1,MATCH(TEXT($B39,0),DataInput[#Headers],0))*(INDEX(DataInput[],AQ$4*3,MATCH(TEXT($B39,0),DataInput[#Headers],0)))^2*PI()/6))</f>
        <v/>
      </c>
      <c r="AR39" s="15" t="str">
        <f>IF(INDEX(MouseList[],MATCH(AR$2,MouseList[Mouse '#],0),MATCH(MouseList[[#Headers],[Exclude?]],MouseList[#Headers],0))=TRUE,"",IF(INDEX(DataInput[],AR$2*3-1,MATCH(TEXT($B39,0),DataInput[#Headers],0))="","",INDEX(DataInput[],AR$4*3-1,MATCH(TEXT($B39,0),DataInput[#Headers],0))*(INDEX(DataInput[],AR$4*3,MATCH(TEXT($B39,0),DataInput[#Headers],0)))^2*PI()/6))</f>
        <v/>
      </c>
      <c r="AS39" s="15" t="str">
        <f>IF(INDEX(MouseList[],MATCH(AS$2,MouseList[Mouse '#],0),MATCH(MouseList[[#Headers],[Exclude?]],MouseList[#Headers],0))=TRUE,"",IF(INDEX(DataInput[],AS$2*3-1,MATCH(TEXT($B39,0),DataInput[#Headers],0))="","",INDEX(DataInput[],AS$4*3-1,MATCH(TEXT($B39,0),DataInput[#Headers],0))*(INDEX(DataInput[],AS$4*3,MATCH(TEXT($B39,0),DataInput[#Headers],0)))^2*PI()/6))</f>
        <v/>
      </c>
      <c r="AT39" s="15" t="str">
        <f>IF(INDEX(MouseList[],MATCH(AT$2,MouseList[Mouse '#],0),MATCH(MouseList[[#Headers],[Exclude?]],MouseList[#Headers],0))=TRUE,"",IF(INDEX(DataInput[],AT$2*3-1,MATCH(TEXT($B39,0),DataInput[#Headers],0))="","",INDEX(DataInput[],AT$4*3-1,MATCH(TEXT($B39,0),DataInput[#Headers],0))*(INDEX(DataInput[],AT$4*3,MATCH(TEXT($B39,0),DataInput[#Headers],0)))^2*PI()/6))</f>
        <v/>
      </c>
      <c r="AU39" s="15" t="str">
        <f>IF(INDEX(MouseList[],MATCH(AU$2,MouseList[Mouse '#],0),MATCH(MouseList[[#Headers],[Exclude?]],MouseList[#Headers],0))=TRUE,"",IF(INDEX(DataInput[],AU$2*3-1,MATCH(TEXT($B39,0),DataInput[#Headers],0))="","",INDEX(DataInput[],AU$4*3-1,MATCH(TEXT($B39,0),DataInput[#Headers],0))*(INDEX(DataInput[],AU$4*3,MATCH(TEXT($B39,0),DataInput[#Headers],0)))^2*PI()/6))</f>
        <v/>
      </c>
      <c r="AV39" s="15" t="str">
        <f>IF(INDEX(MouseList[],MATCH(AV$2,MouseList[Mouse '#],0),MATCH(MouseList[[#Headers],[Exclude?]],MouseList[#Headers],0))=TRUE,"",IF(INDEX(DataInput[],AV$2*3-1,MATCH(TEXT($B39,0),DataInput[#Headers],0))="","",INDEX(DataInput[],AV$4*3-1,MATCH(TEXT($B39,0),DataInput[#Headers],0))*(INDEX(DataInput[],AV$4*3,MATCH(TEXT($B39,0),DataInput[#Headers],0)))^2*PI()/6))</f>
        <v/>
      </c>
      <c r="AW39" s="15" t="str">
        <f>IF(INDEX(MouseList[],MATCH(AW$2,MouseList[Mouse '#],0),MATCH(MouseList[[#Headers],[Exclude?]],MouseList[#Headers],0))=TRUE,"",IF(INDEX(DataInput[],AW$2*3-1,MATCH(TEXT($B39,0),DataInput[#Headers],0))="","",INDEX(DataInput[],AW$4*3-1,MATCH(TEXT($B39,0),DataInput[#Headers],0))*(INDEX(DataInput[],AW$4*3,MATCH(TEXT($B39,0),DataInput[#Headers],0)))^2*PI()/6))</f>
        <v/>
      </c>
      <c r="AX39" s="15" t="str">
        <f>IF(INDEX(MouseList[],MATCH(AX$2,MouseList[Mouse '#],0),MATCH(MouseList[[#Headers],[Exclude?]],MouseList[#Headers],0))=TRUE,"",IF(INDEX(DataInput[],AX$2*3-1,MATCH(TEXT($B39,0),DataInput[#Headers],0))="","",INDEX(DataInput[],AX$4*3-1,MATCH(TEXT($B39,0),DataInput[#Headers],0))*(INDEX(DataInput[],AX$4*3,MATCH(TEXT($B39,0),DataInput[#Headers],0)))^2*PI()/6))</f>
        <v/>
      </c>
      <c r="AY39" s="15" t="str">
        <f>IF(INDEX(MouseList[],MATCH(AY$2,MouseList[Mouse '#],0),MATCH(MouseList[[#Headers],[Exclude?]],MouseList[#Headers],0))=TRUE,"",IF(INDEX(DataInput[],AY$2*3-1,MATCH(TEXT($B39,0),DataInput[#Headers],0))="","",INDEX(DataInput[],AY$4*3-1,MATCH(TEXT($B39,0),DataInput[#Headers],0))*(INDEX(DataInput[],AY$4*3,MATCH(TEXT($B39,0),DataInput[#Headers],0)))^2*PI()/6))</f>
        <v/>
      </c>
      <c r="AZ39" s="15" t="str">
        <f>IF(INDEX(MouseList[],MATCH(AZ$2,MouseList[Mouse '#],0),MATCH(MouseList[[#Headers],[Exclude?]],MouseList[#Headers],0))=TRUE,"",IF(INDEX(DataInput[],AZ$2*3-1,MATCH(TEXT($B39,0),DataInput[#Headers],0))="","",INDEX(DataInput[],AZ$4*3-1,MATCH(TEXT($B39,0),DataInput[#Headers],0))*(INDEX(DataInput[],AZ$4*3,MATCH(TEXT($B39,0),DataInput[#Headers],0)))^2*PI()/6))</f>
        <v/>
      </c>
      <c r="BA39" s="15" t="str">
        <f>IF(INDEX(MouseList[],MATCH(BA$2,MouseList[Mouse '#],0),MATCH(MouseList[[#Headers],[Exclude?]],MouseList[#Headers],0))=TRUE,"",IF(INDEX(DataInput[],BA$2*3-1,MATCH(TEXT($B39,0),DataInput[#Headers],0))="","",INDEX(DataInput[],BA$4*3-1,MATCH(TEXT($B39,0),DataInput[#Headers],0))*(INDEX(DataInput[],BA$4*3,MATCH(TEXT($B39,0),DataInput[#Headers],0)))^2*PI()/6))</f>
        <v/>
      </c>
      <c r="BB39" s="15" t="str">
        <f>IF(INDEX(MouseList[],MATCH(BB$2,MouseList[Mouse '#],0),MATCH(MouseList[[#Headers],[Exclude?]],MouseList[#Headers],0))=TRUE,"",IF(INDEX(DataInput[],BB$2*3-1,MATCH(TEXT($B39,0),DataInput[#Headers],0))="","",INDEX(DataInput[],BB$4*3-1,MATCH(TEXT($B39,0),DataInput[#Headers],0))*(INDEX(DataInput[],BB$4*3,MATCH(TEXT($B39,0),DataInput[#Headers],0)))^2*PI()/6))</f>
        <v/>
      </c>
      <c r="BC39" s="15" t="str">
        <f>IF(INDEX(MouseList[],MATCH(BC$2,MouseList[Mouse '#],0),MATCH(MouseList[[#Headers],[Exclude?]],MouseList[#Headers],0))=TRUE,"",IF(INDEX(DataInput[],BC$2*3-1,MATCH(TEXT($B39,0),DataInput[#Headers],0))="","",INDEX(DataInput[],BC$4*3-1,MATCH(TEXT($B39,0),DataInput[#Headers],0))*(INDEX(DataInput[],BC$4*3,MATCH(TEXT($B39,0),DataInput[#Headers],0)))^2*PI()/6))</f>
        <v/>
      </c>
      <c r="BD39" s="15" t="str">
        <f>IF(INDEX(MouseList[],MATCH(BD$2,MouseList[Mouse '#],0),MATCH(MouseList[[#Headers],[Exclude?]],MouseList[#Headers],0))=TRUE,"",IF(INDEX(DataInput[],BD$2*3-1,MATCH(TEXT($B39,0),DataInput[#Headers],0))="","",INDEX(DataInput[],BD$4*3-1,MATCH(TEXT($B39,0),DataInput[#Headers],0))*(INDEX(DataInput[],BD$4*3,MATCH(TEXT($B39,0),DataInput[#Headers],0)))^2*PI()/6))</f>
        <v/>
      </c>
      <c r="BE39" s="15" t="str">
        <f>IF(INDEX(MouseList[],MATCH(BE$2,MouseList[Mouse '#],0),MATCH(MouseList[[#Headers],[Exclude?]],MouseList[#Headers],0))=TRUE,"",IF(INDEX(DataInput[],BE$2*3-1,MATCH(TEXT($B39,0),DataInput[#Headers],0))="","",INDEX(DataInput[],BE$4*3-1,MATCH(TEXT($B39,0),DataInput[#Headers],0))*(INDEX(DataInput[],BE$4*3,MATCH(TEXT($B39,0),DataInput[#Headers],0)))^2*PI()/6))</f>
        <v/>
      </c>
      <c r="BF39" s="15" t="str">
        <f>IF(INDEX(MouseList[],MATCH(BF$2,MouseList[Mouse '#],0),MATCH(MouseList[[#Headers],[Exclude?]],MouseList[#Headers],0))=TRUE,"",IF(INDEX(DataInput[],BF$2*3-1,MATCH(TEXT($B39,0),DataInput[#Headers],0))="","",INDEX(DataInput[],BF$4*3-1,MATCH(TEXT($B39,0),DataInput[#Headers],0))*(INDEX(DataInput[],BF$4*3,MATCH(TEXT($B39,0),DataInput[#Headers],0)))^2*PI()/6))</f>
        <v/>
      </c>
      <c r="BG39" s="15" t="str">
        <f>IF(INDEX(MouseList[],MATCH(BG$2,MouseList[Mouse '#],0),MATCH(MouseList[[#Headers],[Exclude?]],MouseList[#Headers],0))=TRUE,"",IF(INDEX(DataInput[],BG$2*3-1,MATCH(TEXT($B39,0),DataInput[#Headers],0))="","",INDEX(DataInput[],BG$4*3-1,MATCH(TEXT($B39,0),DataInput[#Headers],0))*(INDEX(DataInput[],BG$4*3,MATCH(TEXT($B39,0),DataInput[#Headers],0)))^2*PI()/6))</f>
        <v/>
      </c>
      <c r="BH39" s="15" t="str">
        <f>IF(INDEX(MouseList[],MATCH(BH$2,MouseList[Mouse '#],0),MATCH(MouseList[[#Headers],[Exclude?]],MouseList[#Headers],0))=TRUE,"",IF(INDEX(DataInput[],BH$2*3-1,MATCH(TEXT($B39,0),DataInput[#Headers],0))="","",INDEX(DataInput[],BH$4*3-1,MATCH(TEXT($B39,0),DataInput[#Headers],0))*(INDEX(DataInput[],BH$4*3,MATCH(TEXT($B39,0),DataInput[#Headers],0)))^2*PI()/6))</f>
        <v/>
      </c>
      <c r="BI39" s="15" t="str">
        <f>IF(INDEX(MouseList[],MATCH(BI$2,MouseList[Mouse '#],0),MATCH(MouseList[[#Headers],[Exclude?]],MouseList[#Headers],0))=TRUE,"",IF(INDEX(DataInput[],BI$2*3-1,MATCH(TEXT($B39,0),DataInput[#Headers],0))="","",INDEX(DataInput[],BI$4*3-1,MATCH(TEXT($B39,0),DataInput[#Headers],0))*(INDEX(DataInput[],BI$4*3,MATCH(TEXT($B39,0),DataInput[#Headers],0)))^2*PI()/6))</f>
        <v/>
      </c>
      <c r="BJ39" s="15" t="str">
        <f>IF(INDEX(MouseList[],MATCH(BJ$2,MouseList[Mouse '#],0),MATCH(MouseList[[#Headers],[Exclude?]],MouseList[#Headers],0))=TRUE,"",IF(INDEX(DataInput[],BJ$2*3-1,MATCH(TEXT($B39,0),DataInput[#Headers],0))="","",INDEX(DataInput[],BJ$4*3-1,MATCH(TEXT($B39,0),DataInput[#Headers],0))*(INDEX(DataInput[],BJ$4*3,MATCH(TEXT($B39,0),DataInput[#Headers],0)))^2*PI()/6))</f>
        <v/>
      </c>
      <c r="BK39" s="15" t="str">
        <f>IF(INDEX(MouseList[],MATCH(BK$2,MouseList[Mouse '#],0),MATCH(MouseList[[#Headers],[Exclude?]],MouseList[#Headers],0))=TRUE,"",IF(INDEX(DataInput[],BK$2*3-1,MATCH(TEXT($B39,0),DataInput[#Headers],0))="","",INDEX(DataInput[],BK$4*3-1,MATCH(TEXT($B39,0),DataInput[#Headers],0))*(INDEX(DataInput[],BK$4*3,MATCH(TEXT($B39,0),DataInput[#Headers],0)))^2*PI()/6))</f>
        <v/>
      </c>
      <c r="BL39" s="15" t="e">
        <f>IF(INDEX(MouseList[],MATCH(BL$2,MouseList[Mouse '#],0),MATCH(MouseList[[#Headers],[Exclude?]],MouseList[#Headers],0))=TRUE,"",IF(INDEX(DataInput[],BL$2*3-1,MATCH(TEXT($B39,0),DataInput[#Headers],0))="","",INDEX(DataInput[],BL$4*3-1,MATCH(TEXT($B39,0),DataInput[#Headers],0))*(INDEX(DataInput[],BL$4*3,MATCH(TEXT($B39,0),DataInput[#Headers],0)))^2*PI()/6))</f>
        <v>#N/A</v>
      </c>
      <c r="BM39" s="15" t="e">
        <f>IF(INDEX(MouseList[],MATCH(BM$2,MouseList[Mouse '#],0),MATCH(MouseList[[#Headers],[Exclude?]],MouseList[#Headers],0))=TRUE,"",IF(INDEX(DataInput[],BM$2*3-1,MATCH(TEXT($B39,0),DataInput[#Headers],0))="","",INDEX(DataInput[],BM$4*3-1,MATCH(TEXT($B39,0),DataInput[#Headers],0))*(INDEX(DataInput[],BM$4*3,MATCH(TEXT($B39,0),DataInput[#Headers],0)))^2*PI()/6))</f>
        <v>#N/A</v>
      </c>
      <c r="BN39" s="15" t="e">
        <f>IF(INDEX(MouseList[],MATCH(BN$2,MouseList[Mouse '#],0),MATCH(MouseList[[#Headers],[Exclude?]],MouseList[#Headers],0))=TRUE,"",IF(INDEX(DataInput[],BN$2*3-1,MATCH(TEXT($B39,0),DataInput[#Headers],0))="","",INDEX(DataInput[],BN$4*3-1,MATCH(TEXT($B39,0),DataInput[#Headers],0))*(INDEX(DataInput[],BN$4*3,MATCH(TEXT($B39,0),DataInput[#Headers],0)))^2*PI()/6))</f>
        <v>#N/A</v>
      </c>
      <c r="BO39" s="15" t="e">
        <f>IF(INDEX(MouseList[],MATCH(BO$2,MouseList[Mouse '#],0),MATCH(MouseList[[#Headers],[Exclude?]],MouseList[#Headers],0))=TRUE,"",IF(INDEX(DataInput[],BO$2*3-1,MATCH(TEXT($B39,0),DataInput[#Headers],0))="","",INDEX(DataInput[],BO$4*3-1,MATCH(TEXT($B39,0),DataInput[#Headers],0))*(INDEX(DataInput[],BO$4*3,MATCH(TEXT($B39,0),DataInput[#Headers],0)))^2*PI()/6))</f>
        <v>#N/A</v>
      </c>
      <c r="BP39" s="15" t="e">
        <f>IF(INDEX(MouseList[],MATCH(BP$2,MouseList[Mouse '#],0),MATCH(MouseList[[#Headers],[Exclude?]],MouseList[#Headers],0))=TRUE,"",IF(INDEX(DataInput[],BP$2*3-1,MATCH(TEXT($B39,0),DataInput[#Headers],0))="","",INDEX(DataInput[],BP$4*3-1,MATCH(TEXT($B39,0),DataInput[#Headers],0))*(INDEX(DataInput[],BP$4*3,MATCH(TEXT($B39,0),DataInput[#Headers],0)))^2*PI()/6))</f>
        <v>#N/A</v>
      </c>
      <c r="BQ39" s="15" t="e">
        <f>IF(INDEX(MouseList[],MATCH(BQ$2,MouseList[Mouse '#],0),MATCH(MouseList[[#Headers],[Exclude?]],MouseList[#Headers],0))=TRUE,"",IF(INDEX(DataInput[],BQ$2*3-1,MATCH(TEXT($B39,0),DataInput[#Headers],0))="","",INDEX(DataInput[],BQ$4*3-1,MATCH(TEXT($B39,0),DataInput[#Headers],0))*(INDEX(DataInput[],BQ$4*3,MATCH(TEXT($B39,0),DataInput[#Headers],0)))^2*PI()/6))</f>
        <v>#N/A</v>
      </c>
      <c r="BR39" s="15" t="e">
        <f>IF(INDEX(MouseList[],MATCH(BR$2,MouseList[Mouse '#],0),MATCH(MouseList[[#Headers],[Exclude?]],MouseList[#Headers],0))=TRUE,"",IF(INDEX(DataInput[],BR$2*3-1,MATCH(TEXT($B39,0),DataInput[#Headers],0))="","",INDEX(DataInput[],BR$4*3-1,MATCH(TEXT($B39,0),DataInput[#Headers],0))*(INDEX(DataInput[],BR$4*3,MATCH(TEXT($B39,0),DataInput[#Headers],0)))^2*PI()/6))</f>
        <v>#N/A</v>
      </c>
      <c r="BS39" s="15" t="e">
        <f>IF(INDEX(MouseList[],MATCH(BS$2,MouseList[Mouse '#],0),MATCH(MouseList[[#Headers],[Exclude?]],MouseList[#Headers],0))=TRUE,"",IF(INDEX(DataInput[],BS$2*3-1,MATCH(TEXT($B39,0),DataInput[#Headers],0))="","",INDEX(DataInput[],BS$4*3-1,MATCH(TEXT($B39,0),DataInput[#Headers],0))*(INDEX(DataInput[],BS$4*3,MATCH(TEXT($B39,0),DataInput[#Headers],0)))^2*PI()/6))</f>
        <v>#N/A</v>
      </c>
      <c r="BT39" s="15" t="e">
        <f>IF(INDEX(MouseList[],MATCH(BT$2,MouseList[Mouse '#],0),MATCH(MouseList[[#Headers],[Exclude?]],MouseList[#Headers],0))=TRUE,"",IF(INDEX(DataInput[],BT$2*3-1,MATCH(TEXT($B39,0),DataInput[#Headers],0))="","",INDEX(DataInput[],BT$4*3-1,MATCH(TEXT($B39,0),DataInput[#Headers],0))*(INDEX(DataInput[],BT$4*3,MATCH(TEXT($B39,0),DataInput[#Headers],0)))^2*PI()/6))</f>
        <v>#N/A</v>
      </c>
      <c r="BU39" s="15" t="e">
        <f>IF(INDEX(MouseList[],MATCH(BU$2,MouseList[Mouse '#],0),MATCH(MouseList[[#Headers],[Exclude?]],MouseList[#Headers],0))=TRUE,"",IF(INDEX(DataInput[],BU$2*3-1,MATCH(TEXT($B39,0),DataInput[#Headers],0))="","",INDEX(DataInput[],BU$4*3-1,MATCH(TEXT($B39,0),DataInput[#Headers],0))*(INDEX(DataInput[],BU$4*3,MATCH(TEXT($B39,0),DataInput[#Headers],0)))^2*PI()/6))</f>
        <v>#N/A</v>
      </c>
      <c r="BV39" s="15" t="e">
        <f>IF(INDEX(MouseList[],MATCH(BV$2,MouseList[Mouse '#],0),MATCH(MouseList[[#Headers],[Exclude?]],MouseList[#Headers],0))=TRUE,"",IF(INDEX(DataInput[],BV$2*3-1,MATCH(TEXT($B39,0),DataInput[#Headers],0))="","",INDEX(DataInput[],BV$4*3-1,MATCH(TEXT($B39,0),DataInput[#Headers],0))*(INDEX(DataInput[],BV$4*3,MATCH(TEXT($B39,0),DataInput[#Headers],0)))^2*PI()/6))</f>
        <v>#N/A</v>
      </c>
      <c r="BW39" s="15" t="e">
        <f>IF(INDEX(MouseList[],MATCH(BW$2,MouseList[Mouse '#],0),MATCH(MouseList[[#Headers],[Exclude?]],MouseList[#Headers],0))=TRUE,"",IF(INDEX(DataInput[],BW$2*3-1,MATCH(TEXT($B39,0),DataInput[#Headers],0))="","",INDEX(DataInput[],BW$4*3-1,MATCH(TEXT($B39,0),DataInput[#Headers],0))*(INDEX(DataInput[],BW$4*3,MATCH(TEXT($B39,0),DataInput[#Headers],0)))^2*PI()/6))</f>
        <v>#N/A</v>
      </c>
      <c r="BX39" s="15" t="e">
        <f>IF(INDEX(MouseList[],MATCH(BX$2,MouseList[Mouse '#],0),MATCH(MouseList[[#Headers],[Exclude?]],MouseList[#Headers],0))=TRUE,"",IF(INDEX(DataInput[],BX$2*3-1,MATCH(TEXT($B39,0),DataInput[#Headers],0))="","",INDEX(DataInput[],BX$4*3-1,MATCH(TEXT($B39,0),DataInput[#Headers],0))*(INDEX(DataInput[],BX$4*3,MATCH(TEXT($B39,0),DataInput[#Headers],0)))^2*PI()/6))</f>
        <v>#N/A</v>
      </c>
      <c r="BY39" s="15" t="e">
        <f>IF(INDEX(MouseList[],MATCH(BY$2,MouseList[Mouse '#],0),MATCH(MouseList[[#Headers],[Exclude?]],MouseList[#Headers],0))=TRUE,"",IF(INDEX(DataInput[],BY$2*3-1,MATCH(TEXT($B39,0),DataInput[#Headers],0))="","",INDEX(DataInput[],BY$4*3-1,MATCH(TEXT($B39,0),DataInput[#Headers],0))*(INDEX(DataInput[],BY$4*3,MATCH(TEXT($B39,0),DataInput[#Headers],0)))^2*PI()/6))</f>
        <v>#N/A</v>
      </c>
      <c r="BZ39" s="15" t="e">
        <f>IF(INDEX(MouseList[],MATCH(BZ$2,MouseList[Mouse '#],0),MATCH(MouseList[[#Headers],[Exclude?]],MouseList[#Headers],0))=TRUE,"",IF(INDEX(DataInput[],BZ$2*3-1,MATCH(TEXT($B39,0),DataInput[#Headers],0))="","",INDEX(DataInput[],BZ$4*3-1,MATCH(TEXT($B39,0),DataInput[#Headers],0))*(INDEX(DataInput[],BZ$4*3,MATCH(TEXT($B39,0),DataInput[#Headers],0)))^2*PI()/6))</f>
        <v>#N/A</v>
      </c>
      <c r="CA39" s="15" t="e">
        <f>IF(INDEX(MouseList[],MATCH(CA$2,MouseList[Mouse '#],0),MATCH(MouseList[[#Headers],[Exclude?]],MouseList[#Headers],0))=TRUE,"",IF(INDEX(DataInput[],CA$2*3-1,MATCH(TEXT($B39,0),DataInput[#Headers],0))="","",INDEX(DataInput[],CA$4*3-1,MATCH(TEXT($B39,0),DataInput[#Headers],0))*(INDEX(DataInput[],CA$4*3,MATCH(TEXT($B39,0),DataInput[#Headers],0)))^2*PI()/6))</f>
        <v>#N/A</v>
      </c>
      <c r="CB39" s="15" t="e">
        <f>IF(INDEX(MouseList[],MATCH(CB$2,MouseList[Mouse '#],0),MATCH(MouseList[[#Headers],[Exclude?]],MouseList[#Headers],0))=TRUE,"",IF(INDEX(DataInput[],CB$2*3-1,MATCH(TEXT($B39,0),DataInput[#Headers],0))="","",INDEX(DataInput[],CB$4*3-1,MATCH(TEXT($B39,0),DataInput[#Headers],0))*(INDEX(DataInput[],CB$4*3,MATCH(TEXT($B39,0),DataInput[#Headers],0)))^2*PI()/6))</f>
        <v>#N/A</v>
      </c>
      <c r="CC39" s="15" t="e">
        <f>IF(INDEX(MouseList[],MATCH(CC$2,MouseList[Mouse '#],0),MATCH(MouseList[[#Headers],[Exclude?]],MouseList[#Headers],0))=TRUE,"",IF(INDEX(DataInput[],CC$2*3-1,MATCH(TEXT($B39,0),DataInput[#Headers],0))="","",INDEX(DataInput[],CC$4*3-1,MATCH(TEXT($B39,0),DataInput[#Headers],0))*(INDEX(DataInput[],CC$4*3,MATCH(TEXT($B39,0),DataInput[#Headers],0)))^2*PI()/6))</f>
        <v>#N/A</v>
      </c>
      <c r="CD39" s="15" t="e">
        <f>IF(INDEX(MouseList[],MATCH(CD$2,MouseList[Mouse '#],0),MATCH(MouseList[[#Headers],[Exclude?]],MouseList[#Headers],0))=TRUE,"",IF(INDEX(DataInput[],CD$2*3-1,MATCH(TEXT($B39,0),DataInput[#Headers],0))="","",INDEX(DataInput[],CD$4*3-1,MATCH(TEXT($B39,0),DataInput[#Headers],0))*(INDEX(DataInput[],CD$4*3,MATCH(TEXT($B39,0),DataInput[#Headers],0)))^2*PI()/6))</f>
        <v>#N/A</v>
      </c>
      <c r="CE39" s="15" t="e">
        <f>IF(INDEX(MouseList[],MATCH(CE$2,MouseList[Mouse '#],0),MATCH(MouseList[[#Headers],[Exclude?]],MouseList[#Headers],0))=TRUE,"",IF(INDEX(DataInput[],CE$2*3-1,MATCH(TEXT($B39,0),DataInput[#Headers],0))="","",INDEX(DataInput[],CE$4*3-1,MATCH(TEXT($B39,0),DataInput[#Headers],0))*(INDEX(DataInput[],CE$4*3,MATCH(TEXT($B39,0),DataInput[#Headers],0)))^2*PI()/6))</f>
        <v>#N/A</v>
      </c>
      <c r="CF39" s="15" t="e">
        <f>IF(INDEX(MouseList[],MATCH(CF$2,MouseList[Mouse '#],0),MATCH(MouseList[[#Headers],[Exclude?]],MouseList[#Headers],0))=TRUE,"",IF(INDEX(DataInput[],CF$2*3-1,MATCH(TEXT($B39,0),DataInput[#Headers],0))="","",INDEX(DataInput[],CF$4*3-1,MATCH(TEXT($B39,0),DataInput[#Headers],0))*(INDEX(DataInput[],CF$4*3,MATCH(TEXT($B39,0),DataInput[#Headers],0)))^2*PI()/6))</f>
        <v>#N/A</v>
      </c>
      <c r="CG39" s="15" t="e">
        <f>IF(INDEX(MouseList[],MATCH(CG$2,MouseList[Mouse '#],0),MATCH(MouseList[[#Headers],[Exclude?]],MouseList[#Headers],0))=TRUE,"",IF(INDEX(DataInput[],CG$2*3-1,MATCH(TEXT($B39,0),DataInput[#Headers],0))="","",INDEX(DataInput[],CG$4*3-1,MATCH(TEXT($B39,0),DataInput[#Headers],0))*(INDEX(DataInput[],CG$4*3,MATCH(TEXT($B39,0),DataInput[#Headers],0)))^2*PI()/6))</f>
        <v>#N/A</v>
      </c>
      <c r="CH39" s="15" t="e">
        <f>IF(INDEX(MouseList[],MATCH(CH$2,MouseList[Mouse '#],0),MATCH(MouseList[[#Headers],[Exclude?]],MouseList[#Headers],0))=TRUE,"",IF(INDEX(DataInput[],CH$2*3-1,MATCH(TEXT($B39,0),DataInput[#Headers],0))="","",INDEX(DataInput[],CH$4*3-1,MATCH(TEXT($B39,0),DataInput[#Headers],0))*(INDEX(DataInput[],CH$4*3,MATCH(TEXT($B39,0),DataInput[#Headers],0)))^2*PI()/6))</f>
        <v>#N/A</v>
      </c>
      <c r="CI39" s="15" t="e">
        <f>IF(INDEX(MouseList[],MATCH(CI$2,MouseList[Mouse '#],0),MATCH(MouseList[[#Headers],[Exclude?]],MouseList[#Headers],0))=TRUE,"",IF(INDEX(DataInput[],CI$2*3-1,MATCH(TEXT($B39,0),DataInput[#Headers],0))="","",INDEX(DataInput[],CI$4*3-1,MATCH(TEXT($B39,0),DataInput[#Headers],0))*(INDEX(DataInput[],CI$4*3,MATCH(TEXT($B39,0),DataInput[#Headers],0)))^2*PI()/6))</f>
        <v>#N/A</v>
      </c>
      <c r="CJ39" s="15" t="e">
        <f>IF(INDEX(MouseList[],MATCH(CJ$2,MouseList[Mouse '#],0),MATCH(MouseList[[#Headers],[Exclude?]],MouseList[#Headers],0))=TRUE,"",IF(INDEX(DataInput[],CJ$2*3-1,MATCH(TEXT($B39,0),DataInput[#Headers],0))="","",INDEX(DataInput[],CJ$4*3-1,MATCH(TEXT($B39,0),DataInput[#Headers],0))*(INDEX(DataInput[],CJ$4*3,MATCH(TEXT($B39,0),DataInput[#Headers],0)))^2*PI()/6))</f>
        <v>#N/A</v>
      </c>
      <c r="CK39" s="15" t="e">
        <f>IF(INDEX(MouseList[],MATCH(CK$2,MouseList[Mouse '#],0),MATCH(MouseList[[#Headers],[Exclude?]],MouseList[#Headers],0))=TRUE,"",IF(INDEX(DataInput[],CK$2*3-1,MATCH(TEXT($B39,0),DataInput[#Headers],0))="","",INDEX(DataInput[],CK$4*3-1,MATCH(TEXT($B39,0),DataInput[#Headers],0))*(INDEX(DataInput[],CK$4*3,MATCH(TEXT($B39,0),DataInput[#Headers],0)))^2*PI()/6))</f>
        <v>#N/A</v>
      </c>
      <c r="CL39" s="15" t="e">
        <f>IF(INDEX(MouseList[],MATCH(CL$2,MouseList[Mouse '#],0),MATCH(MouseList[[#Headers],[Exclude?]],MouseList[#Headers],0))=TRUE,"",IF(INDEX(DataInput[],CL$2*3-1,MATCH(TEXT($B39,0),DataInput[#Headers],0))="","",INDEX(DataInput[],CL$4*3-1,MATCH(TEXT($B39,0),DataInput[#Headers],0))*(INDEX(DataInput[],CL$4*3,MATCH(TEXT($B39,0),DataInput[#Headers],0)))^2*PI()/6))</f>
        <v>#N/A</v>
      </c>
      <c r="CM39" s="15" t="e">
        <f>IF(INDEX(MouseList[],MATCH(CM$2,MouseList[Mouse '#],0),MATCH(MouseList[[#Headers],[Exclude?]],MouseList[#Headers],0))=TRUE,"",IF(INDEX(DataInput[],CM$2*3-1,MATCH(TEXT($B39,0),DataInput[#Headers],0))="","",INDEX(DataInput[],CM$4*3-1,MATCH(TEXT($B39,0),DataInput[#Headers],0))*(INDEX(DataInput[],CM$4*3,MATCH(TEXT($B39,0),DataInput[#Headers],0)))^2*PI()/6))</f>
        <v>#N/A</v>
      </c>
      <c r="CN39" s="15" t="e">
        <f>IF(INDEX(MouseList[],MATCH(CN$2,MouseList[Mouse '#],0),MATCH(MouseList[[#Headers],[Exclude?]],MouseList[#Headers],0))=TRUE,"",IF(INDEX(DataInput[],CN$2*3-1,MATCH(TEXT($B39,0),DataInput[#Headers],0))="","",INDEX(DataInput[],CN$4*3-1,MATCH(TEXT($B39,0),DataInput[#Headers],0))*(INDEX(DataInput[],CN$4*3,MATCH(TEXT($B39,0),DataInput[#Headers],0)))^2*PI()/6))</f>
        <v>#N/A</v>
      </c>
      <c r="CO39" s="15" t="e">
        <f>IF(INDEX(MouseList[],MATCH(CO$2,MouseList[Mouse '#],0),MATCH(MouseList[[#Headers],[Exclude?]],MouseList[#Headers],0))=TRUE,"",IF(INDEX(DataInput[],CO$2*3-1,MATCH(TEXT($B39,0),DataInput[#Headers],0))="","",INDEX(DataInput[],CO$4*3-1,MATCH(TEXT($B39,0),DataInput[#Headers],0))*(INDEX(DataInput[],CO$4*3,MATCH(TEXT($B39,0),DataInput[#Headers],0)))^2*PI()/6))</f>
        <v>#N/A</v>
      </c>
      <c r="CP39" s="15" t="e">
        <f>IF(INDEX(MouseList[],MATCH(CP$2,MouseList[Mouse '#],0),MATCH(MouseList[[#Headers],[Exclude?]],MouseList[#Headers],0))=TRUE,"",IF(INDEX(DataInput[],CP$2*3-1,MATCH(TEXT($B39,0),DataInput[#Headers],0))="","",INDEX(DataInput[],CP$4*3-1,MATCH(TEXT($B39,0),DataInput[#Headers],0))*(INDEX(DataInput[],CP$4*3,MATCH(TEXT($B39,0),DataInput[#Headers],0)))^2*PI()/6))</f>
        <v>#N/A</v>
      </c>
      <c r="CQ39" s="15" t="e">
        <f>IF(INDEX(MouseList[],MATCH(CQ$2,MouseList[Mouse '#],0),MATCH(MouseList[[#Headers],[Exclude?]],MouseList[#Headers],0))=TRUE,"",IF(INDEX(DataInput[],CQ$2*3-1,MATCH(TEXT($B39,0),DataInput[#Headers],0))="","",INDEX(DataInput[],CQ$4*3-1,MATCH(TEXT($B39,0),DataInput[#Headers],0))*(INDEX(DataInput[],CQ$4*3,MATCH(TEXT($B39,0),DataInput[#Headers],0)))^2*PI()/6))</f>
        <v>#N/A</v>
      </c>
      <c r="CR39" s="15" t="e">
        <f>IF(INDEX(MouseList[],MATCH(CR$2,MouseList[Mouse '#],0),MATCH(MouseList[[#Headers],[Exclude?]],MouseList[#Headers],0))=TRUE,"",IF(INDEX(DataInput[],CR$2*3-1,MATCH(TEXT($B39,0),DataInput[#Headers],0))="","",INDEX(DataInput[],CR$4*3-1,MATCH(TEXT($B39,0),DataInput[#Headers],0))*(INDEX(DataInput[],CR$4*3,MATCH(TEXT($B39,0),DataInput[#Headers],0)))^2*PI()/6))</f>
        <v>#N/A</v>
      </c>
      <c r="CS39" s="15" t="e">
        <f>IF(INDEX(MouseList[],MATCH(CS$2,MouseList[Mouse '#],0),MATCH(MouseList[[#Headers],[Exclude?]],MouseList[#Headers],0))=TRUE,"",IF(INDEX(DataInput[],CS$2*3-1,MATCH(TEXT($B39,0),DataInput[#Headers],0))="","",INDEX(DataInput[],CS$4*3-1,MATCH(TEXT($B39,0),DataInput[#Headers],0))*(INDEX(DataInput[],CS$4*3,MATCH(TEXT($B39,0),DataInput[#Headers],0)))^2*PI()/6))</f>
        <v>#N/A</v>
      </c>
      <c r="CT39" s="15" t="e">
        <f>IF(INDEX(MouseList[],MATCH(CT$2,MouseList[Mouse '#],0),MATCH(MouseList[[#Headers],[Exclude?]],MouseList[#Headers],0))=TRUE,"",IF(INDEX(DataInput[],CT$2*3-1,MATCH(TEXT($B39,0),DataInput[#Headers],0))="","",INDEX(DataInput[],CT$4*3-1,MATCH(TEXT($B39,0),DataInput[#Headers],0))*(INDEX(DataInput[],CT$4*3,MATCH(TEXT($B39,0),DataInput[#Headers],0)))^2*PI()/6))</f>
        <v>#N/A</v>
      </c>
      <c r="CU39" s="15" t="e">
        <f>IF(INDEX(MouseList[],MATCH(CU$2,MouseList[Mouse '#],0),MATCH(MouseList[[#Headers],[Exclude?]],MouseList[#Headers],0))=TRUE,"",IF(INDEX(DataInput[],CU$2*3-1,MATCH(TEXT($B39,0),DataInput[#Headers],0))="","",INDEX(DataInput[],CU$4*3-1,MATCH(TEXT($B39,0),DataInput[#Headers],0))*(INDEX(DataInput[],CU$4*3,MATCH(TEXT($B39,0),DataInput[#Headers],0)))^2*PI()/6))</f>
        <v>#N/A</v>
      </c>
      <c r="CV39" s="15" t="e">
        <f>IF(INDEX(MouseList[],MATCH(CV$2,MouseList[Mouse '#],0),MATCH(MouseList[[#Headers],[Exclude?]],MouseList[#Headers],0))=TRUE,"",IF(INDEX(DataInput[],CV$2*3-1,MATCH(TEXT($B39,0),DataInput[#Headers],0))="","",INDEX(DataInput[],CV$4*3-1,MATCH(TEXT($B39,0),DataInput[#Headers],0))*(INDEX(DataInput[],CV$4*3,MATCH(TEXT($B39,0),DataInput[#Headers],0)))^2*PI()/6))</f>
        <v>#N/A</v>
      </c>
      <c r="CW39" s="15" t="e">
        <f>IF(INDEX(MouseList[],MATCH(CW$2,MouseList[Mouse '#],0),MATCH(MouseList[[#Headers],[Exclude?]],MouseList[#Headers],0))=TRUE,"",IF(INDEX(DataInput[],CW$2*3-1,MATCH(TEXT($B39,0),DataInput[#Headers],0))="","",INDEX(DataInput[],CW$4*3-1,MATCH(TEXT($B39,0),DataInput[#Headers],0))*(INDEX(DataInput[],CW$4*3,MATCH(TEXT($B39,0),DataInput[#Headers],0)))^2*PI()/6))</f>
        <v>#N/A</v>
      </c>
      <c r="CX39" s="15" t="e">
        <f>IF(INDEX(MouseList[],MATCH(CX$2,MouseList[Mouse '#],0),MATCH(MouseList[[#Headers],[Exclude?]],MouseList[#Headers],0))=TRUE,"",IF(INDEX(DataInput[],CX$2*3-1,MATCH(TEXT($B39,0),DataInput[#Headers],0))="","",INDEX(DataInput[],CX$4*3-1,MATCH(TEXT($B39,0),DataInput[#Headers],0))*(INDEX(DataInput[],CX$4*3,MATCH(TEXT($B39,0),DataInput[#Headers],0)))^2*PI()/6))</f>
        <v>#N/A</v>
      </c>
      <c r="CY39" s="15" t="e">
        <f>IF(INDEX(MouseList[],MATCH(CY$2,MouseList[Mouse '#],0),MATCH(MouseList[[#Headers],[Exclude?]],MouseList[#Headers],0))=TRUE,"",IF(INDEX(DataInput[],CY$2*3-1,MATCH(TEXT($B39,0),DataInput[#Headers],0))="","",INDEX(DataInput[],CY$4*3-1,MATCH(TEXT($B39,0),DataInput[#Headers],0))*(INDEX(DataInput[],CY$4*3,MATCH(TEXT($B39,0),DataInput[#Headers],0)))^2*PI()/6))</f>
        <v>#N/A</v>
      </c>
      <c r="CZ39" s="15" t="e">
        <f>IF(INDEX(MouseList[],MATCH(CZ$2,MouseList[Mouse '#],0),MATCH(MouseList[[#Headers],[Exclude?]],MouseList[#Headers],0))=TRUE,"",IF(INDEX(DataInput[],CZ$2*3-1,MATCH(TEXT($B39,0),DataInput[#Headers],0))="","",INDEX(DataInput[],CZ$4*3-1,MATCH(TEXT($B39,0),DataInput[#Headers],0))*(INDEX(DataInput[],CZ$4*3,MATCH(TEXT($B39,0),DataInput[#Headers],0)))^2*PI()/6))</f>
        <v>#N/A</v>
      </c>
      <c r="DA39" s="15" t="e">
        <f>IF(INDEX(MouseList[],MATCH(DA$2,MouseList[Mouse '#],0),MATCH(MouseList[[#Headers],[Exclude?]],MouseList[#Headers],0))=TRUE,"",IF(INDEX(DataInput[],DA$2*3-1,MATCH(TEXT($B39,0),DataInput[#Headers],0))="","",INDEX(DataInput[],DA$4*3-1,MATCH(TEXT($B39,0),DataInput[#Headers],0))*(INDEX(DataInput[],DA$4*3,MATCH(TEXT($B39,0),DataInput[#Headers],0)))^2*PI()/6))</f>
        <v>#N/A</v>
      </c>
      <c r="DB39" s="15" t="e">
        <f>IF(INDEX(MouseList[],MATCH(DB$2,MouseList[Mouse '#],0),MATCH(MouseList[[#Headers],[Exclude?]],MouseList[#Headers],0))=TRUE,"",IF(INDEX(DataInput[],DB$2*3-1,MATCH(TEXT($B39,0),DataInput[#Headers],0))="","",INDEX(DataInput[],DB$4*3-1,MATCH(TEXT($B39,0),DataInput[#Headers],0))*(INDEX(DataInput[],DB$4*3,MATCH(TEXT($B39,0),DataInput[#Headers],0)))^2*PI()/6))</f>
        <v>#N/A</v>
      </c>
      <c r="DC39" s="15" t="e">
        <f>IF(INDEX(MouseList[],MATCH(DC$2,MouseList[Mouse '#],0),MATCH(MouseList[[#Headers],[Exclude?]],MouseList[#Headers],0))=TRUE,"",IF(INDEX(DataInput[],DC$2*3-1,MATCH(TEXT($B39,0),DataInput[#Headers],0))="","",INDEX(DataInput[],DC$4*3-1,MATCH(TEXT($B39,0),DataInput[#Headers],0))*(INDEX(DataInput[],DC$4*3,MATCH(TEXT($B39,0),DataInput[#Headers],0)))^2*PI()/6))</f>
        <v>#N/A</v>
      </c>
      <c r="DD39" s="15" t="e">
        <f>IF(INDEX(MouseList[],MATCH(DD$2,MouseList[Mouse '#],0),MATCH(MouseList[[#Headers],[Exclude?]],MouseList[#Headers],0))=TRUE,"",IF(INDEX(DataInput[],DD$2*3-1,MATCH(TEXT($B39,0),DataInput[#Headers],0))="","",INDEX(DataInput[],DD$4*3-1,MATCH(TEXT($B39,0),DataInput[#Headers],0))*(INDEX(DataInput[],DD$4*3,MATCH(TEXT($B39,0),DataInput[#Headers],0)))^2*PI()/6))</f>
        <v>#N/A</v>
      </c>
      <c r="DE39" s="15" t="e">
        <f>IF(INDEX(MouseList[],MATCH(DE$2,MouseList[Mouse '#],0),MATCH(MouseList[[#Headers],[Exclude?]],MouseList[#Headers],0))=TRUE,"",IF(INDEX(DataInput[],DE$2*3-1,MATCH(TEXT($B39,0),DataInput[#Headers],0))="","",INDEX(DataInput[],DE$4*3-1,MATCH(TEXT($B39,0),DataInput[#Headers],0))*(INDEX(DataInput[],DE$4*3,MATCH(TEXT($B39,0),DataInput[#Headers],0)))^2*PI()/6))</f>
        <v>#N/A</v>
      </c>
      <c r="DF39" s="15" t="e">
        <f>IF(INDEX(MouseList[],MATCH(DF$2,MouseList[Mouse '#],0),MATCH(MouseList[[#Headers],[Exclude?]],MouseList[#Headers],0))=TRUE,"",IF(INDEX(DataInput[],DF$2*3-1,MATCH(TEXT($B39,0),DataInput[#Headers],0))="","",INDEX(DataInput[],DF$4*3-1,MATCH(TEXT($B39,0),DataInput[#Headers],0))*(INDEX(DataInput[],DF$4*3,MATCH(TEXT($B39,0),DataInput[#Headers],0)))^2*PI()/6))</f>
        <v>#N/A</v>
      </c>
      <c r="DG39" s="15" t="e">
        <f>IF(INDEX(MouseList[],MATCH(DG$2,MouseList[Mouse '#],0),MATCH(MouseList[[#Headers],[Exclude?]],MouseList[#Headers],0))=TRUE,"",IF(INDEX(DataInput[],DG$2*3-1,MATCH(TEXT($B39,0),DataInput[#Headers],0))="","",INDEX(DataInput[],DG$4*3-1,MATCH(TEXT($B39,0),DataInput[#Headers],0))*(INDEX(DataInput[],DG$4*3,MATCH(TEXT($B39,0),DataInput[#Headers],0)))^2*PI()/6))</f>
        <v>#N/A</v>
      </c>
      <c r="DH39" s="15" t="e">
        <f>IF(INDEX(MouseList[],MATCH(DH$2,MouseList[Mouse '#],0),MATCH(MouseList[[#Headers],[Exclude?]],MouseList[#Headers],0))=TRUE,"",IF(INDEX(DataInput[],DH$2*3-1,MATCH(TEXT($B39,0),DataInput[#Headers],0))="","",INDEX(DataInput[],DH$4*3-1,MATCH(TEXT($B39,0),DataInput[#Headers],0))*(INDEX(DataInput[],DH$4*3,MATCH(TEXT($B39,0),DataInput[#Headers],0)))^2*PI()/6))</f>
        <v>#N/A</v>
      </c>
      <c r="DI39" s="15" t="e">
        <f>IF(INDEX(MouseList[],MATCH(DI$2,MouseList[Mouse '#],0),MATCH(MouseList[[#Headers],[Exclude?]],MouseList[#Headers],0))=TRUE,"",IF(INDEX(DataInput[],DI$2*3-1,MATCH(TEXT($B39,0),DataInput[#Headers],0))="","",INDEX(DataInput[],DI$4*3-1,MATCH(TEXT($B39,0),DataInput[#Headers],0))*(INDEX(DataInput[],DI$4*3,MATCH(TEXT($B39,0),DataInput[#Headers],0)))^2*PI()/6))</f>
        <v>#N/A</v>
      </c>
      <c r="DJ39" s="15" t="e">
        <f>IF(INDEX(MouseList[],MATCH(DJ$2,MouseList[Mouse '#],0),MATCH(MouseList[[#Headers],[Exclude?]],MouseList[#Headers],0))=TRUE,"",IF(INDEX(DataInput[],DJ$2*3-1,MATCH(TEXT($B39,0),DataInput[#Headers],0))="","",INDEX(DataInput[],DJ$4*3-1,MATCH(TEXT($B39,0),DataInput[#Headers],0))*(INDEX(DataInput[],DJ$4*3,MATCH(TEXT($B39,0),DataInput[#Headers],0)))^2*PI()/6))</f>
        <v>#N/A</v>
      </c>
      <c r="DK39" s="15" t="e">
        <f>IF(INDEX(MouseList[],MATCH(DK$2,MouseList[Mouse '#],0),MATCH(MouseList[[#Headers],[Exclude?]],MouseList[#Headers],0))=TRUE,"",IF(INDEX(DataInput[],DK$2*3-1,MATCH(TEXT($B39,0),DataInput[#Headers],0))="","",INDEX(DataInput[],DK$4*3-1,MATCH(TEXT($B39,0),DataInput[#Headers],0))*(INDEX(DataInput[],DK$4*3,MATCH(TEXT($B39,0),DataInput[#Headers],0)))^2*PI()/6))</f>
        <v>#N/A</v>
      </c>
      <c r="DL39" s="15" t="e">
        <f>IF(INDEX(MouseList[],MATCH(DL$2,MouseList[Mouse '#],0),MATCH(MouseList[[#Headers],[Exclude?]],MouseList[#Headers],0))=TRUE,"",IF(INDEX(DataInput[],DL$2*3-1,MATCH(TEXT($B39,0),DataInput[#Headers],0))="","",INDEX(DataInput[],DL$4*3-1,MATCH(TEXT($B39,0),DataInput[#Headers],0))*(INDEX(DataInput[],DL$4*3,MATCH(TEXT($B39,0),DataInput[#Headers],0)))^2*PI()/6))</f>
        <v>#N/A</v>
      </c>
      <c r="DM39" s="15" t="e">
        <f>IF(INDEX(MouseList[],MATCH(DM$2,MouseList[Mouse '#],0),MATCH(MouseList[[#Headers],[Exclude?]],MouseList[#Headers],0))=TRUE,"",IF(INDEX(DataInput[],DM$2*3-1,MATCH(TEXT($B39,0),DataInput[#Headers],0))="","",INDEX(DataInput[],DM$4*3-1,MATCH(TEXT($B39,0),DataInput[#Headers],0))*(INDEX(DataInput[],DM$4*3,MATCH(TEXT($B39,0),DataInput[#Headers],0)))^2*PI()/6))</f>
        <v>#N/A</v>
      </c>
      <c r="DN39" s="15" t="e">
        <f>IF(INDEX(MouseList[],MATCH(DN$2,MouseList[Mouse '#],0),MATCH(MouseList[[#Headers],[Exclude?]],MouseList[#Headers],0))=TRUE,"",IF(INDEX(DataInput[],DN$2*3-1,MATCH(TEXT($B39,0),DataInput[#Headers],0))="","",INDEX(DataInput[],DN$4*3-1,MATCH(TEXT($B39,0),DataInput[#Headers],0))*(INDEX(DataInput[],DN$4*3,MATCH(TEXT($B39,0),DataInput[#Headers],0)))^2*PI()/6))</f>
        <v>#N/A</v>
      </c>
      <c r="DO39" s="15" t="e">
        <f>IF(INDEX(MouseList[],MATCH(DO$2,MouseList[Mouse '#],0),MATCH(MouseList[[#Headers],[Exclude?]],MouseList[#Headers],0))=TRUE,"",IF(INDEX(DataInput[],DO$2*3-1,MATCH(TEXT($B39,0),DataInput[#Headers],0))="","",INDEX(DataInput[],DO$4*3-1,MATCH(TEXT($B39,0),DataInput[#Headers],0))*(INDEX(DataInput[],DO$4*3,MATCH(TEXT($B39,0),DataInput[#Headers],0)))^2*PI()/6))</f>
        <v>#N/A</v>
      </c>
      <c r="DP39" s="15" t="e">
        <f>IF(INDEX(MouseList[],MATCH(DP$2,MouseList[Mouse '#],0),MATCH(MouseList[[#Headers],[Exclude?]],MouseList[#Headers],0))=TRUE,"",IF(INDEX(DataInput[],DP$2*3-1,MATCH(TEXT($B39,0),DataInput[#Headers],0))="","",INDEX(DataInput[],DP$4*3-1,MATCH(TEXT($B39,0),DataInput[#Headers],0))*(INDEX(DataInput[],DP$4*3,MATCH(TEXT($B39,0),DataInput[#Headers],0)))^2*PI()/6))</f>
        <v>#N/A</v>
      </c>
      <c r="DQ39" s="15" t="e">
        <f>IF(INDEX(MouseList[],MATCH(DQ$2,MouseList[Mouse '#],0),MATCH(MouseList[[#Headers],[Exclude?]],MouseList[#Headers],0))=TRUE,"",IF(INDEX(DataInput[],DQ$2*3-1,MATCH(TEXT($B39,0),DataInput[#Headers],0))="","",INDEX(DataInput[],DQ$4*3-1,MATCH(TEXT($B39,0),DataInput[#Headers],0))*(INDEX(DataInput[],DQ$4*3,MATCH(TEXT($B39,0),DataInput[#Headers],0)))^2*PI()/6))</f>
        <v>#N/A</v>
      </c>
      <c r="DR39" s="15" t="e">
        <f>IF(INDEX(MouseList[],MATCH(DR$2,MouseList[Mouse '#],0),MATCH(MouseList[[#Headers],[Exclude?]],MouseList[#Headers],0))=TRUE,"",IF(INDEX(DataInput[],DR$2*3-1,MATCH(TEXT($B39,0),DataInput[#Headers],0))="","",INDEX(DataInput[],DR$4*3-1,MATCH(TEXT($B39,0),DataInput[#Headers],0))*(INDEX(DataInput[],DR$4*3,MATCH(TEXT($B39,0),DataInput[#Headers],0)))^2*PI()/6))</f>
        <v>#N/A</v>
      </c>
      <c r="DS39" s="15" t="e">
        <f>IF(INDEX(MouseList[],MATCH(DS$2,MouseList[Mouse '#],0),MATCH(MouseList[[#Headers],[Exclude?]],MouseList[#Headers],0))=TRUE,"",IF(INDEX(DataInput[],DS$2*3-1,MATCH(TEXT($B39,0),DataInput[#Headers],0))="","",INDEX(DataInput[],DS$4*3-1,MATCH(TEXT($B39,0),DataInput[#Headers],0))*(INDEX(DataInput[],DS$4*3,MATCH(TEXT($B39,0),DataInput[#Headers],0)))^2*PI()/6))</f>
        <v>#N/A</v>
      </c>
      <c r="DU39" s="14">
        <v>35</v>
      </c>
      <c r="DV39" s="14" t="str">
        <f>IFERROR(INDEX(MouseList[],MATCH(TV_after_Tx[[#This Row],[Sort '#]],MouseList[Sort '#],0),MATCH(TV_after_Tx[[#Headers],[Group]],MouseList[#Headers],0)),"")</f>
        <v/>
      </c>
      <c r="DW39" s="14" t="str">
        <f>IFERROR(INDEX(MouseList[],MATCH(TV_after_Tx[[#This Row],[Sort '#]],MouseList[Sort '#],0),MATCH(MouseList[[#Headers],[Mouse '#]],MouseList[#Headers],0)),"")</f>
        <v/>
      </c>
      <c r="DX39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39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39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39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39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39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39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39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39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39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39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39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39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39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39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39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39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39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39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39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39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39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39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39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39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39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39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39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39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39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39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39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39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39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39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39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39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39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39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39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39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39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39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39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39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39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40" spans="2:173">
      <c r="B40" s="14">
        <v>35</v>
      </c>
      <c r="C40" s="14">
        <f>INDEX('Data Input'!$J$1:$BF$3,2,MATCH(TEXT(TV[[#This Row],[Day '#]],0),DataInput[[#Headers],[Date of death]:[Necropsy]],0))</f>
        <v>116</v>
      </c>
      <c r="D40" s="15" t="str">
        <f>IF(INDEX(MouseList[],MATCH(D$2,MouseList[Mouse '#],0),MATCH(MouseList[[#Headers],[Exclude?]],MouseList[#Headers],0))=TRUE,"",IF(INDEX(DataInput[],D$2*3-1,MATCH(TEXT($B40,0),DataInput[#Headers],0))="","",INDEX(DataInput[],D$4*3-1,MATCH(TEXT($B40,0),DataInput[#Headers],0))*(INDEX(DataInput[],D$4*3,MATCH(TEXT($B40,0),DataInput[#Headers],0)))^2*PI()/6))</f>
        <v/>
      </c>
      <c r="E40" s="15" t="str">
        <f>IF(INDEX(MouseList[],MATCH(E$2,MouseList[Mouse '#],0),MATCH(MouseList[[#Headers],[Exclude?]],MouseList[#Headers],0))=TRUE,"",IF(INDEX(DataInput[],E$2*3-1,MATCH(TEXT($B40,0),DataInput[#Headers],0))="","",INDEX(DataInput[],E$4*3-1,MATCH(TEXT($B40,0),DataInput[#Headers],0))*(INDEX(DataInput[],E$4*3,MATCH(TEXT($B40,0),DataInput[#Headers],0)))^2*PI()/6))</f>
        <v/>
      </c>
      <c r="F40" s="15" t="str">
        <f>IF(INDEX(MouseList[],MATCH(F$2,MouseList[Mouse '#],0),MATCH(MouseList[[#Headers],[Exclude?]],MouseList[#Headers],0))=TRUE,"",IF(INDEX(DataInput[],F$2*3-1,MATCH(TEXT($B40,0),DataInput[#Headers],0))="","",INDEX(DataInput[],F$4*3-1,MATCH(TEXT($B40,0),DataInput[#Headers],0))*(INDEX(DataInput[],F$4*3,MATCH(TEXT($B40,0),DataInput[#Headers],0)))^2*PI()/6))</f>
        <v/>
      </c>
      <c r="G40" s="15" t="str">
        <f>IF(INDEX(MouseList[],MATCH(G$2,MouseList[Mouse '#],0),MATCH(MouseList[[#Headers],[Exclude?]],MouseList[#Headers],0))=TRUE,"",IF(INDEX(DataInput[],G$2*3-1,MATCH(TEXT($B40,0),DataInput[#Headers],0))="","",INDEX(DataInput[],G$4*3-1,MATCH(TEXT($B40,0),DataInput[#Headers],0))*(INDEX(DataInput[],G$4*3,MATCH(TEXT($B40,0),DataInput[#Headers],0)))^2*PI()/6))</f>
        <v/>
      </c>
      <c r="H40" s="15" t="str">
        <f>IF(INDEX(MouseList[],MATCH(H$2,MouseList[Mouse '#],0),MATCH(MouseList[[#Headers],[Exclude?]],MouseList[#Headers],0))=TRUE,"",IF(INDEX(DataInput[],H$2*3-1,MATCH(TEXT($B40,0),DataInput[#Headers],0))="","",INDEX(DataInput[],H$4*3-1,MATCH(TEXT($B40,0),DataInput[#Headers],0))*(INDEX(DataInput[],H$4*3,MATCH(TEXT($B40,0),DataInput[#Headers],0)))^2*PI()/6))</f>
        <v/>
      </c>
      <c r="I40" s="15" t="str">
        <f>IF(INDEX(MouseList[],MATCH(I$2,MouseList[Mouse '#],0),MATCH(MouseList[[#Headers],[Exclude?]],MouseList[#Headers],0))=TRUE,"",IF(INDEX(DataInput[],I$2*3-1,MATCH(TEXT($B40,0),DataInput[#Headers],0))="","",INDEX(DataInput[],I$4*3-1,MATCH(TEXT($B40,0),DataInput[#Headers],0))*(INDEX(DataInput[],I$4*3,MATCH(TEXT($B40,0),DataInput[#Headers],0)))^2*PI()/6))</f>
        <v/>
      </c>
      <c r="J40" s="15" t="str">
        <f>IF(INDEX(MouseList[],MATCH(J$2,MouseList[Mouse '#],0),MATCH(MouseList[[#Headers],[Exclude?]],MouseList[#Headers],0))=TRUE,"",IF(INDEX(DataInput[],J$2*3-1,MATCH(TEXT($B40,0),DataInput[#Headers],0))="","",INDEX(DataInput[],J$4*3-1,MATCH(TEXT($B40,0),DataInput[#Headers],0))*(INDEX(DataInput[],J$4*3,MATCH(TEXT($B40,0),DataInput[#Headers],0)))^2*PI()/6))</f>
        <v/>
      </c>
      <c r="K40" s="15" t="str">
        <f>IF(INDEX(MouseList[],MATCH(K$2,MouseList[Mouse '#],0),MATCH(MouseList[[#Headers],[Exclude?]],MouseList[#Headers],0))=TRUE,"",IF(INDEX(DataInput[],K$2*3-1,MATCH(TEXT($B40,0),DataInput[#Headers],0))="","",INDEX(DataInput[],K$4*3-1,MATCH(TEXT($B40,0),DataInput[#Headers],0))*(INDEX(DataInput[],K$4*3,MATCH(TEXT($B40,0),DataInput[#Headers],0)))^2*PI()/6))</f>
        <v/>
      </c>
      <c r="L40" s="15" t="str">
        <f>IF(INDEX(MouseList[],MATCH(L$2,MouseList[Mouse '#],0),MATCH(MouseList[[#Headers],[Exclude?]],MouseList[#Headers],0))=TRUE,"",IF(INDEX(DataInput[],L$2*3-1,MATCH(TEXT($B40,0),DataInput[#Headers],0))="","",INDEX(DataInput[],L$4*3-1,MATCH(TEXT($B40,0),DataInput[#Headers],0))*(INDEX(DataInput[],L$4*3,MATCH(TEXT($B40,0),DataInput[#Headers],0)))^2*PI()/6))</f>
        <v/>
      </c>
      <c r="M40" s="15" t="str">
        <f>IF(INDEX(MouseList[],MATCH(M$2,MouseList[Mouse '#],0),MATCH(MouseList[[#Headers],[Exclude?]],MouseList[#Headers],0))=TRUE,"",IF(INDEX(DataInput[],M$2*3-1,MATCH(TEXT($B40,0),DataInput[#Headers],0))="","",INDEX(DataInput[],M$4*3-1,MATCH(TEXT($B40,0),DataInput[#Headers],0))*(INDEX(DataInput[],M$4*3,MATCH(TEXT($B40,0),DataInput[#Headers],0)))^2*PI()/6))</f>
        <v/>
      </c>
      <c r="N40" s="15" t="str">
        <f>IF(INDEX(MouseList[],MATCH(N$2,MouseList[Mouse '#],0),MATCH(MouseList[[#Headers],[Exclude?]],MouseList[#Headers],0))=TRUE,"",IF(INDEX(DataInput[],N$2*3-1,MATCH(TEXT($B40,0),DataInput[#Headers],0))="","",INDEX(DataInput[],N$4*3-1,MATCH(TEXT($B40,0),DataInput[#Headers],0))*(INDEX(DataInput[],N$4*3,MATCH(TEXT($B40,0),DataInput[#Headers],0)))^2*PI()/6))</f>
        <v/>
      </c>
      <c r="O40" s="15" t="str">
        <f>IF(INDEX(MouseList[],MATCH(O$2,MouseList[Mouse '#],0),MATCH(MouseList[[#Headers],[Exclude?]],MouseList[#Headers],0))=TRUE,"",IF(INDEX(DataInput[],O$2*3-1,MATCH(TEXT($B40,0),DataInput[#Headers],0))="","",INDEX(DataInput[],O$4*3-1,MATCH(TEXT($B40,0),DataInput[#Headers],0))*(INDEX(DataInput[],O$4*3,MATCH(TEXT($B40,0),DataInput[#Headers],0)))^2*PI()/6))</f>
        <v/>
      </c>
      <c r="P40" s="15" t="str">
        <f>IF(INDEX(MouseList[],MATCH(P$2,MouseList[Mouse '#],0),MATCH(MouseList[[#Headers],[Exclude?]],MouseList[#Headers],0))=TRUE,"",IF(INDEX(DataInput[],P$2*3-1,MATCH(TEXT($B40,0),DataInput[#Headers],0))="","",INDEX(DataInput[],P$4*3-1,MATCH(TEXT($B40,0),DataInput[#Headers],0))*(INDEX(DataInput[],P$4*3,MATCH(TEXT($B40,0),DataInput[#Headers],0)))^2*PI()/6))</f>
        <v/>
      </c>
      <c r="Q40" s="15" t="str">
        <f>IF(INDEX(MouseList[],MATCH(Q$2,MouseList[Mouse '#],0),MATCH(MouseList[[#Headers],[Exclude?]],MouseList[#Headers],0))=TRUE,"",IF(INDEX(DataInput[],Q$2*3-1,MATCH(TEXT($B40,0),DataInput[#Headers],0))="","",INDEX(DataInput[],Q$4*3-1,MATCH(TEXT($B40,0),DataInput[#Headers],0))*(INDEX(DataInput[],Q$4*3,MATCH(TEXT($B40,0),DataInput[#Headers],0)))^2*PI()/6))</f>
        <v/>
      </c>
      <c r="R40" s="15" t="str">
        <f>IF(INDEX(MouseList[],MATCH(R$2,MouseList[Mouse '#],0),MATCH(MouseList[[#Headers],[Exclude?]],MouseList[#Headers],0))=TRUE,"",IF(INDEX(DataInput[],R$2*3-1,MATCH(TEXT($B40,0),DataInput[#Headers],0))="","",INDEX(DataInput[],R$4*3-1,MATCH(TEXT($B40,0),DataInput[#Headers],0))*(INDEX(DataInput[],R$4*3,MATCH(TEXT($B40,0),DataInput[#Headers],0)))^2*PI()/6))</f>
        <v/>
      </c>
      <c r="S40" s="15" t="str">
        <f>IF(INDEX(MouseList[],MATCH(S$2,MouseList[Mouse '#],0),MATCH(MouseList[[#Headers],[Exclude?]],MouseList[#Headers],0))=TRUE,"",IF(INDEX(DataInput[],S$2*3-1,MATCH(TEXT($B40,0),DataInput[#Headers],0))="","",INDEX(DataInput[],S$4*3-1,MATCH(TEXT($B40,0),DataInput[#Headers],0))*(INDEX(DataInput[],S$4*3,MATCH(TEXT($B40,0),DataInput[#Headers],0)))^2*PI()/6))</f>
        <v/>
      </c>
      <c r="T40" s="15" t="str">
        <f>IF(INDEX(MouseList[],MATCH(T$2,MouseList[Mouse '#],0),MATCH(MouseList[[#Headers],[Exclude?]],MouseList[#Headers],0))=TRUE,"",IF(INDEX(DataInput[],T$2*3-1,MATCH(TEXT($B40,0),DataInput[#Headers],0))="","",INDEX(DataInput[],T$4*3-1,MATCH(TEXT($B40,0),DataInput[#Headers],0))*(INDEX(DataInput[],T$4*3,MATCH(TEXT($B40,0),DataInput[#Headers],0)))^2*PI()/6))</f>
        <v/>
      </c>
      <c r="U40" s="15" t="str">
        <f>IF(INDEX(MouseList[],MATCH(U$2,MouseList[Mouse '#],0),MATCH(MouseList[[#Headers],[Exclude?]],MouseList[#Headers],0))=TRUE,"",IF(INDEX(DataInput[],U$2*3-1,MATCH(TEXT($B40,0),DataInput[#Headers],0))="","",INDEX(DataInput[],U$4*3-1,MATCH(TEXT($B40,0),DataInput[#Headers],0))*(INDEX(DataInput[],U$4*3,MATCH(TEXT($B40,0),DataInput[#Headers],0)))^2*PI()/6))</f>
        <v/>
      </c>
      <c r="V40" s="15" t="str">
        <f>IF(INDEX(MouseList[],MATCH(V$2,MouseList[Mouse '#],0),MATCH(MouseList[[#Headers],[Exclude?]],MouseList[#Headers],0))=TRUE,"",IF(INDEX(DataInput[],V$2*3-1,MATCH(TEXT($B40,0),DataInput[#Headers],0))="","",INDEX(DataInput[],V$4*3-1,MATCH(TEXT($B40,0),DataInput[#Headers],0))*(INDEX(DataInput[],V$4*3,MATCH(TEXT($B40,0),DataInput[#Headers],0)))^2*PI()/6))</f>
        <v/>
      </c>
      <c r="W40" s="15" t="str">
        <f>IF(INDEX(MouseList[],MATCH(W$2,MouseList[Mouse '#],0),MATCH(MouseList[[#Headers],[Exclude?]],MouseList[#Headers],0))=TRUE,"",IF(INDEX(DataInput[],W$2*3-1,MATCH(TEXT($B40,0),DataInput[#Headers],0))="","",INDEX(DataInput[],W$4*3-1,MATCH(TEXT($B40,0),DataInput[#Headers],0))*(INDEX(DataInput[],W$4*3,MATCH(TEXT($B40,0),DataInput[#Headers],0)))^2*PI()/6))</f>
        <v/>
      </c>
      <c r="X40" s="15" t="str">
        <f>IF(INDEX(MouseList[],MATCH(X$2,MouseList[Mouse '#],0),MATCH(MouseList[[#Headers],[Exclude?]],MouseList[#Headers],0))=TRUE,"",IF(INDEX(DataInput[],X$2*3-1,MATCH(TEXT($B40,0),DataInput[#Headers],0))="","",INDEX(DataInput[],X$4*3-1,MATCH(TEXT($B40,0),DataInput[#Headers],0))*(INDEX(DataInput[],X$4*3,MATCH(TEXT($B40,0),DataInput[#Headers],0)))^2*PI()/6))</f>
        <v/>
      </c>
      <c r="Y40" s="15" t="str">
        <f>IF(INDEX(MouseList[],MATCH(Y$2,MouseList[Mouse '#],0),MATCH(MouseList[[#Headers],[Exclude?]],MouseList[#Headers],0))=TRUE,"",IF(INDEX(DataInput[],Y$2*3-1,MATCH(TEXT($B40,0),DataInput[#Headers],0))="","",INDEX(DataInput[],Y$4*3-1,MATCH(TEXT($B40,0),DataInput[#Headers],0))*(INDEX(DataInput[],Y$4*3,MATCH(TEXT($B40,0),DataInput[#Headers],0)))^2*PI()/6))</f>
        <v/>
      </c>
      <c r="Z40" s="15" t="str">
        <f>IF(INDEX(MouseList[],MATCH(Z$2,MouseList[Mouse '#],0),MATCH(MouseList[[#Headers],[Exclude?]],MouseList[#Headers],0))=TRUE,"",IF(INDEX(DataInput[],Z$2*3-1,MATCH(TEXT($B40,0),DataInput[#Headers],0))="","",INDEX(DataInput[],Z$4*3-1,MATCH(TEXT($B40,0),DataInput[#Headers],0))*(INDEX(DataInput[],Z$4*3,MATCH(TEXT($B40,0),DataInput[#Headers],0)))^2*PI()/6))</f>
        <v/>
      </c>
      <c r="AA40" s="15" t="str">
        <f>IF(INDEX(MouseList[],MATCH(AA$2,MouseList[Mouse '#],0),MATCH(MouseList[[#Headers],[Exclude?]],MouseList[#Headers],0))=TRUE,"",IF(INDEX(DataInput[],AA$2*3-1,MATCH(TEXT($B40,0),DataInput[#Headers],0))="","",INDEX(DataInput[],AA$4*3-1,MATCH(TEXT($B40,0),DataInput[#Headers],0))*(INDEX(DataInput[],AA$4*3,MATCH(TEXT($B40,0),DataInput[#Headers],0)))^2*PI()/6))</f>
        <v/>
      </c>
      <c r="AB40" s="15" t="str">
        <f>IF(INDEX(MouseList[],MATCH(AB$2,MouseList[Mouse '#],0),MATCH(MouseList[[#Headers],[Exclude?]],MouseList[#Headers],0))=TRUE,"",IF(INDEX(DataInput[],AB$2*3-1,MATCH(TEXT($B40,0),DataInput[#Headers],0))="","",INDEX(DataInput[],AB$4*3-1,MATCH(TEXT($B40,0),DataInput[#Headers],0))*(INDEX(DataInput[],AB$4*3,MATCH(TEXT($B40,0),DataInput[#Headers],0)))^2*PI()/6))</f>
        <v/>
      </c>
      <c r="AC40" s="15" t="str">
        <f>IF(INDEX(MouseList[],MATCH(AC$2,MouseList[Mouse '#],0),MATCH(MouseList[[#Headers],[Exclude?]],MouseList[#Headers],0))=TRUE,"",IF(INDEX(DataInput[],AC$2*3-1,MATCH(TEXT($B40,0),DataInput[#Headers],0))="","",INDEX(DataInput[],AC$4*3-1,MATCH(TEXT($B40,0),DataInput[#Headers],0))*(INDEX(DataInput[],AC$4*3,MATCH(TEXT($B40,0),DataInput[#Headers],0)))^2*PI()/6))</f>
        <v/>
      </c>
      <c r="AD40" s="15" t="str">
        <f>IF(INDEX(MouseList[],MATCH(AD$2,MouseList[Mouse '#],0),MATCH(MouseList[[#Headers],[Exclude?]],MouseList[#Headers],0))=TRUE,"",IF(INDEX(DataInput[],AD$2*3-1,MATCH(TEXT($B40,0),DataInput[#Headers],0))="","",INDEX(DataInput[],AD$4*3-1,MATCH(TEXT($B40,0),DataInput[#Headers],0))*(INDEX(DataInput[],AD$4*3,MATCH(TEXT($B40,0),DataInput[#Headers],0)))^2*PI()/6))</f>
        <v/>
      </c>
      <c r="AE40" s="15" t="str">
        <f>IF(INDEX(MouseList[],MATCH(AE$2,MouseList[Mouse '#],0),MATCH(MouseList[[#Headers],[Exclude?]],MouseList[#Headers],0))=TRUE,"",IF(INDEX(DataInput[],AE$2*3-1,MATCH(TEXT($B40,0),DataInput[#Headers],0))="","",INDEX(DataInput[],AE$4*3-1,MATCH(TEXT($B40,0),DataInput[#Headers],0))*(INDEX(DataInput[],AE$4*3,MATCH(TEXT($B40,0),DataInput[#Headers],0)))^2*PI()/6))</f>
        <v/>
      </c>
      <c r="AF40" s="15" t="str">
        <f>IF(INDEX(MouseList[],MATCH(AF$2,MouseList[Mouse '#],0),MATCH(MouseList[[#Headers],[Exclude?]],MouseList[#Headers],0))=TRUE,"",IF(INDEX(DataInput[],AF$2*3-1,MATCH(TEXT($B40,0),DataInput[#Headers],0))="","",INDEX(DataInput[],AF$4*3-1,MATCH(TEXT($B40,0),DataInput[#Headers],0))*(INDEX(DataInput[],AF$4*3,MATCH(TEXT($B40,0),DataInput[#Headers],0)))^2*PI()/6))</f>
        <v/>
      </c>
      <c r="AG40" s="15" t="str">
        <f>IF(INDEX(MouseList[],MATCH(AG$2,MouseList[Mouse '#],0),MATCH(MouseList[[#Headers],[Exclude?]],MouseList[#Headers],0))=TRUE,"",IF(INDEX(DataInput[],AG$2*3-1,MATCH(TEXT($B40,0),DataInput[#Headers],0))="","",INDEX(DataInput[],AG$4*3-1,MATCH(TEXT($B40,0),DataInput[#Headers],0))*(INDEX(DataInput[],AG$4*3,MATCH(TEXT($B40,0),DataInput[#Headers],0)))^2*PI()/6))</f>
        <v/>
      </c>
      <c r="AH40" s="15" t="str">
        <f>IF(INDEX(MouseList[],MATCH(AH$2,MouseList[Mouse '#],0),MATCH(MouseList[[#Headers],[Exclude?]],MouseList[#Headers],0))=TRUE,"",IF(INDEX(DataInput[],AH$2*3-1,MATCH(TEXT($B40,0),DataInput[#Headers],0))="","",INDEX(DataInput[],AH$4*3-1,MATCH(TEXT($B40,0),DataInput[#Headers],0))*(INDEX(DataInput[],AH$4*3,MATCH(TEXT($B40,0),DataInput[#Headers],0)))^2*PI()/6))</f>
        <v/>
      </c>
      <c r="AI40" s="15" t="str">
        <f>IF(INDEX(MouseList[],MATCH(AI$2,MouseList[Mouse '#],0),MATCH(MouseList[[#Headers],[Exclude?]],MouseList[#Headers],0))=TRUE,"",IF(INDEX(DataInput[],AI$2*3-1,MATCH(TEXT($B40,0),DataInput[#Headers],0))="","",INDEX(DataInput[],AI$4*3-1,MATCH(TEXT($B40,0),DataInput[#Headers],0))*(INDEX(DataInput[],AI$4*3,MATCH(TEXT($B40,0),DataInput[#Headers],0)))^2*PI()/6))</f>
        <v/>
      </c>
      <c r="AJ40" s="15" t="str">
        <f>IF(INDEX(MouseList[],MATCH(AJ$2,MouseList[Mouse '#],0),MATCH(MouseList[[#Headers],[Exclude?]],MouseList[#Headers],0))=TRUE,"",IF(INDEX(DataInput[],AJ$2*3-1,MATCH(TEXT($B40,0),DataInput[#Headers],0))="","",INDEX(DataInput[],AJ$4*3-1,MATCH(TEXT($B40,0),DataInput[#Headers],0))*(INDEX(DataInput[],AJ$4*3,MATCH(TEXT($B40,0),DataInput[#Headers],0)))^2*PI()/6))</f>
        <v/>
      </c>
      <c r="AK40" s="15" t="str">
        <f>IF(INDEX(MouseList[],MATCH(AK$2,MouseList[Mouse '#],0),MATCH(MouseList[[#Headers],[Exclude?]],MouseList[#Headers],0))=TRUE,"",IF(INDEX(DataInput[],AK$2*3-1,MATCH(TEXT($B40,0),DataInput[#Headers],0))="","",INDEX(DataInput[],AK$4*3-1,MATCH(TEXT($B40,0),DataInput[#Headers],0))*(INDEX(DataInput[],AK$4*3,MATCH(TEXT($B40,0),DataInput[#Headers],0)))^2*PI()/6))</f>
        <v/>
      </c>
      <c r="AL40" s="15" t="str">
        <f>IF(INDEX(MouseList[],MATCH(AL$2,MouseList[Mouse '#],0),MATCH(MouseList[[#Headers],[Exclude?]],MouseList[#Headers],0))=TRUE,"",IF(INDEX(DataInput[],AL$2*3-1,MATCH(TEXT($B40,0),DataInput[#Headers],0))="","",INDEX(DataInput[],AL$4*3-1,MATCH(TEXT($B40,0),DataInput[#Headers],0))*(INDEX(DataInput[],AL$4*3,MATCH(TEXT($B40,0),DataInput[#Headers],0)))^2*PI()/6))</f>
        <v/>
      </c>
      <c r="AM40" s="15" t="str">
        <f>IF(INDEX(MouseList[],MATCH(AM$2,MouseList[Mouse '#],0),MATCH(MouseList[[#Headers],[Exclude?]],MouseList[#Headers],0))=TRUE,"",IF(INDEX(DataInput[],AM$2*3-1,MATCH(TEXT($B40,0),DataInput[#Headers],0))="","",INDEX(DataInput[],AM$4*3-1,MATCH(TEXT($B40,0),DataInput[#Headers],0))*(INDEX(DataInput[],AM$4*3,MATCH(TEXT($B40,0),DataInput[#Headers],0)))^2*PI()/6))</f>
        <v/>
      </c>
      <c r="AN40" s="15" t="str">
        <f>IF(INDEX(MouseList[],MATCH(AN$2,MouseList[Mouse '#],0),MATCH(MouseList[[#Headers],[Exclude?]],MouseList[#Headers],0))=TRUE,"",IF(INDEX(DataInput[],AN$2*3-1,MATCH(TEXT($B40,0),DataInput[#Headers],0))="","",INDEX(DataInput[],AN$4*3-1,MATCH(TEXT($B40,0),DataInput[#Headers],0))*(INDEX(DataInput[],AN$4*3,MATCH(TEXT($B40,0),DataInput[#Headers],0)))^2*PI()/6))</f>
        <v/>
      </c>
      <c r="AO40" s="15" t="str">
        <f>IF(INDEX(MouseList[],MATCH(AO$2,MouseList[Mouse '#],0),MATCH(MouseList[[#Headers],[Exclude?]],MouseList[#Headers],0))=TRUE,"",IF(INDEX(DataInput[],AO$2*3-1,MATCH(TEXT($B40,0),DataInput[#Headers],0))="","",INDEX(DataInput[],AO$4*3-1,MATCH(TEXT($B40,0),DataInput[#Headers],0))*(INDEX(DataInput[],AO$4*3,MATCH(TEXT($B40,0),DataInput[#Headers],0)))^2*PI()/6))</f>
        <v/>
      </c>
      <c r="AP40" s="15" t="str">
        <f>IF(INDEX(MouseList[],MATCH(AP$2,MouseList[Mouse '#],0),MATCH(MouseList[[#Headers],[Exclude?]],MouseList[#Headers],0))=TRUE,"",IF(INDEX(DataInput[],AP$2*3-1,MATCH(TEXT($B40,0),DataInput[#Headers],0))="","",INDEX(DataInput[],AP$4*3-1,MATCH(TEXT($B40,0),DataInput[#Headers],0))*(INDEX(DataInput[],AP$4*3,MATCH(TEXT($B40,0),DataInput[#Headers],0)))^2*PI()/6))</f>
        <v/>
      </c>
      <c r="AQ40" s="15" t="str">
        <f>IF(INDEX(MouseList[],MATCH(AQ$2,MouseList[Mouse '#],0),MATCH(MouseList[[#Headers],[Exclude?]],MouseList[#Headers],0))=TRUE,"",IF(INDEX(DataInput[],AQ$2*3-1,MATCH(TEXT($B40,0),DataInput[#Headers],0))="","",INDEX(DataInput[],AQ$4*3-1,MATCH(TEXT($B40,0),DataInput[#Headers],0))*(INDEX(DataInput[],AQ$4*3,MATCH(TEXT($B40,0),DataInput[#Headers],0)))^2*PI()/6))</f>
        <v/>
      </c>
      <c r="AR40" s="15" t="str">
        <f>IF(INDEX(MouseList[],MATCH(AR$2,MouseList[Mouse '#],0),MATCH(MouseList[[#Headers],[Exclude?]],MouseList[#Headers],0))=TRUE,"",IF(INDEX(DataInput[],AR$2*3-1,MATCH(TEXT($B40,0),DataInput[#Headers],0))="","",INDEX(DataInput[],AR$4*3-1,MATCH(TEXT($B40,0),DataInput[#Headers],0))*(INDEX(DataInput[],AR$4*3,MATCH(TEXT($B40,0),DataInput[#Headers],0)))^2*PI()/6))</f>
        <v/>
      </c>
      <c r="AS40" s="15" t="str">
        <f>IF(INDEX(MouseList[],MATCH(AS$2,MouseList[Mouse '#],0),MATCH(MouseList[[#Headers],[Exclude?]],MouseList[#Headers],0))=TRUE,"",IF(INDEX(DataInput[],AS$2*3-1,MATCH(TEXT($B40,0),DataInput[#Headers],0))="","",INDEX(DataInput[],AS$4*3-1,MATCH(TEXT($B40,0),DataInput[#Headers],0))*(INDEX(DataInput[],AS$4*3,MATCH(TEXT($B40,0),DataInput[#Headers],0)))^2*PI()/6))</f>
        <v/>
      </c>
      <c r="AT40" s="15" t="str">
        <f>IF(INDEX(MouseList[],MATCH(AT$2,MouseList[Mouse '#],0),MATCH(MouseList[[#Headers],[Exclude?]],MouseList[#Headers],0))=TRUE,"",IF(INDEX(DataInput[],AT$2*3-1,MATCH(TEXT($B40,0),DataInput[#Headers],0))="","",INDEX(DataInput[],AT$4*3-1,MATCH(TEXT($B40,0),DataInput[#Headers],0))*(INDEX(DataInput[],AT$4*3,MATCH(TEXT($B40,0),DataInput[#Headers],0)))^2*PI()/6))</f>
        <v/>
      </c>
      <c r="AU40" s="15" t="str">
        <f>IF(INDEX(MouseList[],MATCH(AU$2,MouseList[Mouse '#],0),MATCH(MouseList[[#Headers],[Exclude?]],MouseList[#Headers],0))=TRUE,"",IF(INDEX(DataInput[],AU$2*3-1,MATCH(TEXT($B40,0),DataInput[#Headers],0))="","",INDEX(DataInput[],AU$4*3-1,MATCH(TEXT($B40,0),DataInput[#Headers],0))*(INDEX(DataInput[],AU$4*3,MATCH(TEXT($B40,0),DataInput[#Headers],0)))^2*PI()/6))</f>
        <v/>
      </c>
      <c r="AV40" s="15" t="str">
        <f>IF(INDEX(MouseList[],MATCH(AV$2,MouseList[Mouse '#],0),MATCH(MouseList[[#Headers],[Exclude?]],MouseList[#Headers],0))=TRUE,"",IF(INDEX(DataInput[],AV$2*3-1,MATCH(TEXT($B40,0),DataInput[#Headers],0))="","",INDEX(DataInput[],AV$4*3-1,MATCH(TEXT($B40,0),DataInput[#Headers],0))*(INDEX(DataInput[],AV$4*3,MATCH(TEXT($B40,0),DataInput[#Headers],0)))^2*PI()/6))</f>
        <v/>
      </c>
      <c r="AW40" s="15" t="str">
        <f>IF(INDEX(MouseList[],MATCH(AW$2,MouseList[Mouse '#],0),MATCH(MouseList[[#Headers],[Exclude?]],MouseList[#Headers],0))=TRUE,"",IF(INDEX(DataInput[],AW$2*3-1,MATCH(TEXT($B40,0),DataInput[#Headers],0))="","",INDEX(DataInput[],AW$4*3-1,MATCH(TEXT($B40,0),DataInput[#Headers],0))*(INDEX(DataInput[],AW$4*3,MATCH(TEXT($B40,0),DataInput[#Headers],0)))^2*PI()/6))</f>
        <v/>
      </c>
      <c r="AX40" s="15" t="str">
        <f>IF(INDEX(MouseList[],MATCH(AX$2,MouseList[Mouse '#],0),MATCH(MouseList[[#Headers],[Exclude?]],MouseList[#Headers],0))=TRUE,"",IF(INDEX(DataInput[],AX$2*3-1,MATCH(TEXT($B40,0),DataInput[#Headers],0))="","",INDEX(DataInput[],AX$4*3-1,MATCH(TEXT($B40,0),DataInput[#Headers],0))*(INDEX(DataInput[],AX$4*3,MATCH(TEXT($B40,0),DataInput[#Headers],0)))^2*PI()/6))</f>
        <v/>
      </c>
      <c r="AY40" s="15" t="str">
        <f>IF(INDEX(MouseList[],MATCH(AY$2,MouseList[Mouse '#],0),MATCH(MouseList[[#Headers],[Exclude?]],MouseList[#Headers],0))=TRUE,"",IF(INDEX(DataInput[],AY$2*3-1,MATCH(TEXT($B40,0),DataInput[#Headers],0))="","",INDEX(DataInput[],AY$4*3-1,MATCH(TEXT($B40,0),DataInput[#Headers],0))*(INDEX(DataInput[],AY$4*3,MATCH(TEXT($B40,0),DataInput[#Headers],0)))^2*PI()/6))</f>
        <v/>
      </c>
      <c r="AZ40" s="15" t="str">
        <f>IF(INDEX(MouseList[],MATCH(AZ$2,MouseList[Mouse '#],0),MATCH(MouseList[[#Headers],[Exclude?]],MouseList[#Headers],0))=TRUE,"",IF(INDEX(DataInput[],AZ$2*3-1,MATCH(TEXT($B40,0),DataInput[#Headers],0))="","",INDEX(DataInput[],AZ$4*3-1,MATCH(TEXT($B40,0),DataInput[#Headers],0))*(INDEX(DataInput[],AZ$4*3,MATCH(TEXT($B40,0),DataInput[#Headers],0)))^2*PI()/6))</f>
        <v/>
      </c>
      <c r="BA40" s="15" t="str">
        <f>IF(INDEX(MouseList[],MATCH(BA$2,MouseList[Mouse '#],0),MATCH(MouseList[[#Headers],[Exclude?]],MouseList[#Headers],0))=TRUE,"",IF(INDEX(DataInput[],BA$2*3-1,MATCH(TEXT($B40,0),DataInput[#Headers],0))="","",INDEX(DataInput[],BA$4*3-1,MATCH(TEXT($B40,0),DataInput[#Headers],0))*(INDEX(DataInput[],BA$4*3,MATCH(TEXT($B40,0),DataInput[#Headers],0)))^2*PI()/6))</f>
        <v/>
      </c>
      <c r="BB40" s="15" t="str">
        <f>IF(INDEX(MouseList[],MATCH(BB$2,MouseList[Mouse '#],0),MATCH(MouseList[[#Headers],[Exclude?]],MouseList[#Headers],0))=TRUE,"",IF(INDEX(DataInput[],BB$2*3-1,MATCH(TEXT($B40,0),DataInput[#Headers],0))="","",INDEX(DataInput[],BB$4*3-1,MATCH(TEXT($B40,0),DataInput[#Headers],0))*(INDEX(DataInput[],BB$4*3,MATCH(TEXT($B40,0),DataInput[#Headers],0)))^2*PI()/6))</f>
        <v/>
      </c>
      <c r="BC40" s="15" t="str">
        <f>IF(INDEX(MouseList[],MATCH(BC$2,MouseList[Mouse '#],0),MATCH(MouseList[[#Headers],[Exclude?]],MouseList[#Headers],0))=TRUE,"",IF(INDEX(DataInput[],BC$2*3-1,MATCH(TEXT($B40,0),DataInput[#Headers],0))="","",INDEX(DataInput[],BC$4*3-1,MATCH(TEXT($B40,0),DataInput[#Headers],0))*(INDEX(DataInput[],BC$4*3,MATCH(TEXT($B40,0),DataInput[#Headers],0)))^2*PI()/6))</f>
        <v/>
      </c>
      <c r="BD40" s="15" t="str">
        <f>IF(INDEX(MouseList[],MATCH(BD$2,MouseList[Mouse '#],0),MATCH(MouseList[[#Headers],[Exclude?]],MouseList[#Headers],0))=TRUE,"",IF(INDEX(DataInput[],BD$2*3-1,MATCH(TEXT($B40,0),DataInput[#Headers],0))="","",INDEX(DataInput[],BD$4*3-1,MATCH(TEXT($B40,0),DataInput[#Headers],0))*(INDEX(DataInput[],BD$4*3,MATCH(TEXT($B40,0),DataInput[#Headers],0)))^2*PI()/6))</f>
        <v/>
      </c>
      <c r="BE40" s="15" t="str">
        <f>IF(INDEX(MouseList[],MATCH(BE$2,MouseList[Mouse '#],0),MATCH(MouseList[[#Headers],[Exclude?]],MouseList[#Headers],0))=TRUE,"",IF(INDEX(DataInput[],BE$2*3-1,MATCH(TEXT($B40,0),DataInput[#Headers],0))="","",INDEX(DataInput[],BE$4*3-1,MATCH(TEXT($B40,0),DataInput[#Headers],0))*(INDEX(DataInput[],BE$4*3,MATCH(TEXT($B40,0),DataInput[#Headers],0)))^2*PI()/6))</f>
        <v/>
      </c>
      <c r="BF40" s="15" t="str">
        <f>IF(INDEX(MouseList[],MATCH(BF$2,MouseList[Mouse '#],0),MATCH(MouseList[[#Headers],[Exclude?]],MouseList[#Headers],0))=TRUE,"",IF(INDEX(DataInput[],BF$2*3-1,MATCH(TEXT($B40,0),DataInput[#Headers],0))="","",INDEX(DataInput[],BF$4*3-1,MATCH(TEXT($B40,0),DataInput[#Headers],0))*(INDEX(DataInput[],BF$4*3,MATCH(TEXT($B40,0),DataInput[#Headers],0)))^2*PI()/6))</f>
        <v/>
      </c>
      <c r="BG40" s="15" t="str">
        <f>IF(INDEX(MouseList[],MATCH(BG$2,MouseList[Mouse '#],0),MATCH(MouseList[[#Headers],[Exclude?]],MouseList[#Headers],0))=TRUE,"",IF(INDEX(DataInput[],BG$2*3-1,MATCH(TEXT($B40,0),DataInput[#Headers],0))="","",INDEX(DataInput[],BG$4*3-1,MATCH(TEXT($B40,0),DataInput[#Headers],0))*(INDEX(DataInput[],BG$4*3,MATCH(TEXT($B40,0),DataInput[#Headers],0)))^2*PI()/6))</f>
        <v/>
      </c>
      <c r="BH40" s="15" t="str">
        <f>IF(INDEX(MouseList[],MATCH(BH$2,MouseList[Mouse '#],0),MATCH(MouseList[[#Headers],[Exclude?]],MouseList[#Headers],0))=TRUE,"",IF(INDEX(DataInput[],BH$2*3-1,MATCH(TEXT($B40,0),DataInput[#Headers],0))="","",INDEX(DataInput[],BH$4*3-1,MATCH(TEXT($B40,0),DataInput[#Headers],0))*(INDEX(DataInput[],BH$4*3,MATCH(TEXT($B40,0),DataInput[#Headers],0)))^2*PI()/6))</f>
        <v/>
      </c>
      <c r="BI40" s="15" t="str">
        <f>IF(INDEX(MouseList[],MATCH(BI$2,MouseList[Mouse '#],0),MATCH(MouseList[[#Headers],[Exclude?]],MouseList[#Headers],0))=TRUE,"",IF(INDEX(DataInput[],BI$2*3-1,MATCH(TEXT($B40,0),DataInput[#Headers],0))="","",INDEX(DataInput[],BI$4*3-1,MATCH(TEXT($B40,0),DataInput[#Headers],0))*(INDEX(DataInput[],BI$4*3,MATCH(TEXT($B40,0),DataInput[#Headers],0)))^2*PI()/6))</f>
        <v/>
      </c>
      <c r="BJ40" s="15" t="str">
        <f>IF(INDEX(MouseList[],MATCH(BJ$2,MouseList[Mouse '#],0),MATCH(MouseList[[#Headers],[Exclude?]],MouseList[#Headers],0))=TRUE,"",IF(INDEX(DataInput[],BJ$2*3-1,MATCH(TEXT($B40,0),DataInput[#Headers],0))="","",INDEX(DataInput[],BJ$4*3-1,MATCH(TEXT($B40,0),DataInput[#Headers],0))*(INDEX(DataInput[],BJ$4*3,MATCH(TEXT($B40,0),DataInput[#Headers],0)))^2*PI()/6))</f>
        <v/>
      </c>
      <c r="BK40" s="15" t="str">
        <f>IF(INDEX(MouseList[],MATCH(BK$2,MouseList[Mouse '#],0),MATCH(MouseList[[#Headers],[Exclude?]],MouseList[#Headers],0))=TRUE,"",IF(INDEX(DataInput[],BK$2*3-1,MATCH(TEXT($B40,0),DataInput[#Headers],0))="","",INDEX(DataInput[],BK$4*3-1,MATCH(TEXT($B40,0),DataInput[#Headers],0))*(INDEX(DataInput[],BK$4*3,MATCH(TEXT($B40,0),DataInput[#Headers],0)))^2*PI()/6))</f>
        <v/>
      </c>
      <c r="BL40" s="15" t="e">
        <f>IF(INDEX(MouseList[],MATCH(BL$2,MouseList[Mouse '#],0),MATCH(MouseList[[#Headers],[Exclude?]],MouseList[#Headers],0))=TRUE,"",IF(INDEX(DataInput[],BL$2*3-1,MATCH(TEXT($B40,0),DataInput[#Headers],0))="","",INDEX(DataInput[],BL$4*3-1,MATCH(TEXT($B40,0),DataInput[#Headers],0))*(INDEX(DataInput[],BL$4*3,MATCH(TEXT($B40,0),DataInput[#Headers],0)))^2*PI()/6))</f>
        <v>#N/A</v>
      </c>
      <c r="BM40" s="15" t="e">
        <f>IF(INDEX(MouseList[],MATCH(BM$2,MouseList[Mouse '#],0),MATCH(MouseList[[#Headers],[Exclude?]],MouseList[#Headers],0))=TRUE,"",IF(INDEX(DataInput[],BM$2*3-1,MATCH(TEXT($B40,0),DataInput[#Headers],0))="","",INDEX(DataInput[],BM$4*3-1,MATCH(TEXT($B40,0),DataInput[#Headers],0))*(INDEX(DataInput[],BM$4*3,MATCH(TEXT($B40,0),DataInput[#Headers],0)))^2*PI()/6))</f>
        <v>#N/A</v>
      </c>
      <c r="BN40" s="15" t="e">
        <f>IF(INDEX(MouseList[],MATCH(BN$2,MouseList[Mouse '#],0),MATCH(MouseList[[#Headers],[Exclude?]],MouseList[#Headers],0))=TRUE,"",IF(INDEX(DataInput[],BN$2*3-1,MATCH(TEXT($B40,0),DataInput[#Headers],0))="","",INDEX(DataInput[],BN$4*3-1,MATCH(TEXT($B40,0),DataInput[#Headers],0))*(INDEX(DataInput[],BN$4*3,MATCH(TEXT($B40,0),DataInput[#Headers],0)))^2*PI()/6))</f>
        <v>#N/A</v>
      </c>
      <c r="BO40" s="15" t="e">
        <f>IF(INDEX(MouseList[],MATCH(BO$2,MouseList[Mouse '#],0),MATCH(MouseList[[#Headers],[Exclude?]],MouseList[#Headers],0))=TRUE,"",IF(INDEX(DataInput[],BO$2*3-1,MATCH(TEXT($B40,0),DataInput[#Headers],0))="","",INDEX(DataInput[],BO$4*3-1,MATCH(TEXT($B40,0),DataInput[#Headers],0))*(INDEX(DataInput[],BO$4*3,MATCH(TEXT($B40,0),DataInput[#Headers],0)))^2*PI()/6))</f>
        <v>#N/A</v>
      </c>
      <c r="BP40" s="15" t="e">
        <f>IF(INDEX(MouseList[],MATCH(BP$2,MouseList[Mouse '#],0),MATCH(MouseList[[#Headers],[Exclude?]],MouseList[#Headers],0))=TRUE,"",IF(INDEX(DataInput[],BP$2*3-1,MATCH(TEXT($B40,0),DataInput[#Headers],0))="","",INDEX(DataInput[],BP$4*3-1,MATCH(TEXT($B40,0),DataInput[#Headers],0))*(INDEX(DataInput[],BP$4*3,MATCH(TEXT($B40,0),DataInput[#Headers],0)))^2*PI()/6))</f>
        <v>#N/A</v>
      </c>
      <c r="BQ40" s="15" t="e">
        <f>IF(INDEX(MouseList[],MATCH(BQ$2,MouseList[Mouse '#],0),MATCH(MouseList[[#Headers],[Exclude?]],MouseList[#Headers],0))=TRUE,"",IF(INDEX(DataInput[],BQ$2*3-1,MATCH(TEXT($B40,0),DataInput[#Headers],0))="","",INDEX(DataInput[],BQ$4*3-1,MATCH(TEXT($B40,0),DataInput[#Headers],0))*(INDEX(DataInput[],BQ$4*3,MATCH(TEXT($B40,0),DataInput[#Headers],0)))^2*PI()/6))</f>
        <v>#N/A</v>
      </c>
      <c r="BR40" s="15" t="e">
        <f>IF(INDEX(MouseList[],MATCH(BR$2,MouseList[Mouse '#],0),MATCH(MouseList[[#Headers],[Exclude?]],MouseList[#Headers],0))=TRUE,"",IF(INDEX(DataInput[],BR$2*3-1,MATCH(TEXT($B40,0),DataInput[#Headers],0))="","",INDEX(DataInput[],BR$4*3-1,MATCH(TEXT($B40,0),DataInput[#Headers],0))*(INDEX(DataInput[],BR$4*3,MATCH(TEXT($B40,0),DataInput[#Headers],0)))^2*PI()/6))</f>
        <v>#N/A</v>
      </c>
      <c r="BS40" s="15" t="e">
        <f>IF(INDEX(MouseList[],MATCH(BS$2,MouseList[Mouse '#],0),MATCH(MouseList[[#Headers],[Exclude?]],MouseList[#Headers],0))=TRUE,"",IF(INDEX(DataInput[],BS$2*3-1,MATCH(TEXT($B40,0),DataInput[#Headers],0))="","",INDEX(DataInput[],BS$4*3-1,MATCH(TEXT($B40,0),DataInput[#Headers],0))*(INDEX(DataInput[],BS$4*3,MATCH(TEXT($B40,0),DataInput[#Headers],0)))^2*PI()/6))</f>
        <v>#N/A</v>
      </c>
      <c r="BT40" s="15" t="e">
        <f>IF(INDEX(MouseList[],MATCH(BT$2,MouseList[Mouse '#],0),MATCH(MouseList[[#Headers],[Exclude?]],MouseList[#Headers],0))=TRUE,"",IF(INDEX(DataInput[],BT$2*3-1,MATCH(TEXT($B40,0),DataInput[#Headers],0))="","",INDEX(DataInput[],BT$4*3-1,MATCH(TEXT($B40,0),DataInput[#Headers],0))*(INDEX(DataInput[],BT$4*3,MATCH(TEXT($B40,0),DataInput[#Headers],0)))^2*PI()/6))</f>
        <v>#N/A</v>
      </c>
      <c r="BU40" s="15" t="e">
        <f>IF(INDEX(MouseList[],MATCH(BU$2,MouseList[Mouse '#],0),MATCH(MouseList[[#Headers],[Exclude?]],MouseList[#Headers],0))=TRUE,"",IF(INDEX(DataInput[],BU$2*3-1,MATCH(TEXT($B40,0),DataInput[#Headers],0))="","",INDEX(DataInput[],BU$4*3-1,MATCH(TEXT($B40,0),DataInput[#Headers],0))*(INDEX(DataInput[],BU$4*3,MATCH(TEXT($B40,0),DataInput[#Headers],0)))^2*PI()/6))</f>
        <v>#N/A</v>
      </c>
      <c r="BV40" s="15" t="e">
        <f>IF(INDEX(MouseList[],MATCH(BV$2,MouseList[Mouse '#],0),MATCH(MouseList[[#Headers],[Exclude?]],MouseList[#Headers],0))=TRUE,"",IF(INDEX(DataInput[],BV$2*3-1,MATCH(TEXT($B40,0),DataInput[#Headers],0))="","",INDEX(DataInput[],BV$4*3-1,MATCH(TEXT($B40,0),DataInput[#Headers],0))*(INDEX(DataInput[],BV$4*3,MATCH(TEXT($B40,0),DataInput[#Headers],0)))^2*PI()/6))</f>
        <v>#N/A</v>
      </c>
      <c r="BW40" s="15" t="e">
        <f>IF(INDEX(MouseList[],MATCH(BW$2,MouseList[Mouse '#],0),MATCH(MouseList[[#Headers],[Exclude?]],MouseList[#Headers],0))=TRUE,"",IF(INDEX(DataInput[],BW$2*3-1,MATCH(TEXT($B40,0),DataInput[#Headers],0))="","",INDEX(DataInput[],BW$4*3-1,MATCH(TEXT($B40,0),DataInput[#Headers],0))*(INDEX(DataInput[],BW$4*3,MATCH(TEXT($B40,0),DataInput[#Headers],0)))^2*PI()/6))</f>
        <v>#N/A</v>
      </c>
      <c r="BX40" s="15" t="e">
        <f>IF(INDEX(MouseList[],MATCH(BX$2,MouseList[Mouse '#],0),MATCH(MouseList[[#Headers],[Exclude?]],MouseList[#Headers],0))=TRUE,"",IF(INDEX(DataInput[],BX$2*3-1,MATCH(TEXT($B40,0),DataInput[#Headers],0))="","",INDEX(DataInput[],BX$4*3-1,MATCH(TEXT($B40,0),DataInput[#Headers],0))*(INDEX(DataInput[],BX$4*3,MATCH(TEXT($B40,0),DataInput[#Headers],0)))^2*PI()/6))</f>
        <v>#N/A</v>
      </c>
      <c r="BY40" s="15" t="e">
        <f>IF(INDEX(MouseList[],MATCH(BY$2,MouseList[Mouse '#],0),MATCH(MouseList[[#Headers],[Exclude?]],MouseList[#Headers],0))=TRUE,"",IF(INDEX(DataInput[],BY$2*3-1,MATCH(TEXT($B40,0),DataInput[#Headers],0))="","",INDEX(DataInput[],BY$4*3-1,MATCH(TEXT($B40,0),DataInput[#Headers],0))*(INDEX(DataInput[],BY$4*3,MATCH(TEXT($B40,0),DataInput[#Headers],0)))^2*PI()/6))</f>
        <v>#N/A</v>
      </c>
      <c r="BZ40" s="15" t="e">
        <f>IF(INDEX(MouseList[],MATCH(BZ$2,MouseList[Mouse '#],0),MATCH(MouseList[[#Headers],[Exclude?]],MouseList[#Headers],0))=TRUE,"",IF(INDEX(DataInput[],BZ$2*3-1,MATCH(TEXT($B40,0),DataInput[#Headers],0))="","",INDEX(DataInput[],BZ$4*3-1,MATCH(TEXT($B40,0),DataInput[#Headers],0))*(INDEX(DataInput[],BZ$4*3,MATCH(TEXT($B40,0),DataInput[#Headers],0)))^2*PI()/6))</f>
        <v>#N/A</v>
      </c>
      <c r="CA40" s="15" t="e">
        <f>IF(INDEX(MouseList[],MATCH(CA$2,MouseList[Mouse '#],0),MATCH(MouseList[[#Headers],[Exclude?]],MouseList[#Headers],0))=TRUE,"",IF(INDEX(DataInput[],CA$2*3-1,MATCH(TEXT($B40,0),DataInput[#Headers],0))="","",INDEX(DataInput[],CA$4*3-1,MATCH(TEXT($B40,0),DataInput[#Headers],0))*(INDEX(DataInput[],CA$4*3,MATCH(TEXT($B40,0),DataInput[#Headers],0)))^2*PI()/6))</f>
        <v>#N/A</v>
      </c>
      <c r="CB40" s="15" t="e">
        <f>IF(INDEX(MouseList[],MATCH(CB$2,MouseList[Mouse '#],0),MATCH(MouseList[[#Headers],[Exclude?]],MouseList[#Headers],0))=TRUE,"",IF(INDEX(DataInput[],CB$2*3-1,MATCH(TEXT($B40,0),DataInput[#Headers],0))="","",INDEX(DataInput[],CB$4*3-1,MATCH(TEXT($B40,0),DataInput[#Headers],0))*(INDEX(DataInput[],CB$4*3,MATCH(TEXT($B40,0),DataInput[#Headers],0)))^2*PI()/6))</f>
        <v>#N/A</v>
      </c>
      <c r="CC40" s="15" t="e">
        <f>IF(INDEX(MouseList[],MATCH(CC$2,MouseList[Mouse '#],0),MATCH(MouseList[[#Headers],[Exclude?]],MouseList[#Headers],0))=TRUE,"",IF(INDEX(DataInput[],CC$2*3-1,MATCH(TEXT($B40,0),DataInput[#Headers],0))="","",INDEX(DataInput[],CC$4*3-1,MATCH(TEXT($B40,0),DataInput[#Headers],0))*(INDEX(DataInput[],CC$4*3,MATCH(TEXT($B40,0),DataInput[#Headers],0)))^2*PI()/6))</f>
        <v>#N/A</v>
      </c>
      <c r="CD40" s="15" t="e">
        <f>IF(INDEX(MouseList[],MATCH(CD$2,MouseList[Mouse '#],0),MATCH(MouseList[[#Headers],[Exclude?]],MouseList[#Headers],0))=TRUE,"",IF(INDEX(DataInput[],CD$2*3-1,MATCH(TEXT($B40,0),DataInput[#Headers],0))="","",INDEX(DataInput[],CD$4*3-1,MATCH(TEXT($B40,0),DataInput[#Headers],0))*(INDEX(DataInput[],CD$4*3,MATCH(TEXT($B40,0),DataInput[#Headers],0)))^2*PI()/6))</f>
        <v>#N/A</v>
      </c>
      <c r="CE40" s="15" t="e">
        <f>IF(INDEX(MouseList[],MATCH(CE$2,MouseList[Mouse '#],0),MATCH(MouseList[[#Headers],[Exclude?]],MouseList[#Headers],0))=TRUE,"",IF(INDEX(DataInput[],CE$2*3-1,MATCH(TEXT($B40,0),DataInput[#Headers],0))="","",INDEX(DataInput[],CE$4*3-1,MATCH(TEXT($B40,0),DataInput[#Headers],0))*(INDEX(DataInput[],CE$4*3,MATCH(TEXT($B40,0),DataInput[#Headers],0)))^2*PI()/6))</f>
        <v>#N/A</v>
      </c>
      <c r="CF40" s="15" t="e">
        <f>IF(INDEX(MouseList[],MATCH(CF$2,MouseList[Mouse '#],0),MATCH(MouseList[[#Headers],[Exclude?]],MouseList[#Headers],0))=TRUE,"",IF(INDEX(DataInput[],CF$2*3-1,MATCH(TEXT($B40,0),DataInput[#Headers],0))="","",INDEX(DataInput[],CF$4*3-1,MATCH(TEXT($B40,0),DataInput[#Headers],0))*(INDEX(DataInput[],CF$4*3,MATCH(TEXT($B40,0),DataInput[#Headers],0)))^2*PI()/6))</f>
        <v>#N/A</v>
      </c>
      <c r="CG40" s="15" t="e">
        <f>IF(INDEX(MouseList[],MATCH(CG$2,MouseList[Mouse '#],0),MATCH(MouseList[[#Headers],[Exclude?]],MouseList[#Headers],0))=TRUE,"",IF(INDEX(DataInput[],CG$2*3-1,MATCH(TEXT($B40,0),DataInput[#Headers],0))="","",INDEX(DataInput[],CG$4*3-1,MATCH(TEXT($B40,0),DataInput[#Headers],0))*(INDEX(DataInput[],CG$4*3,MATCH(TEXT($B40,0),DataInput[#Headers],0)))^2*PI()/6))</f>
        <v>#N/A</v>
      </c>
      <c r="CH40" s="15" t="e">
        <f>IF(INDEX(MouseList[],MATCH(CH$2,MouseList[Mouse '#],0),MATCH(MouseList[[#Headers],[Exclude?]],MouseList[#Headers],0))=TRUE,"",IF(INDEX(DataInput[],CH$2*3-1,MATCH(TEXT($B40,0),DataInput[#Headers],0))="","",INDEX(DataInput[],CH$4*3-1,MATCH(TEXT($B40,0),DataInput[#Headers],0))*(INDEX(DataInput[],CH$4*3,MATCH(TEXT($B40,0),DataInput[#Headers],0)))^2*PI()/6))</f>
        <v>#N/A</v>
      </c>
      <c r="CI40" s="15" t="e">
        <f>IF(INDEX(MouseList[],MATCH(CI$2,MouseList[Mouse '#],0),MATCH(MouseList[[#Headers],[Exclude?]],MouseList[#Headers],0))=TRUE,"",IF(INDEX(DataInput[],CI$2*3-1,MATCH(TEXT($B40,0),DataInput[#Headers],0))="","",INDEX(DataInput[],CI$4*3-1,MATCH(TEXT($B40,0),DataInput[#Headers],0))*(INDEX(DataInput[],CI$4*3,MATCH(TEXT($B40,0),DataInput[#Headers],0)))^2*PI()/6))</f>
        <v>#N/A</v>
      </c>
      <c r="CJ40" s="15" t="e">
        <f>IF(INDEX(MouseList[],MATCH(CJ$2,MouseList[Mouse '#],0),MATCH(MouseList[[#Headers],[Exclude?]],MouseList[#Headers],0))=TRUE,"",IF(INDEX(DataInput[],CJ$2*3-1,MATCH(TEXT($B40,0),DataInput[#Headers],0))="","",INDEX(DataInput[],CJ$4*3-1,MATCH(TEXT($B40,0),DataInput[#Headers],0))*(INDEX(DataInput[],CJ$4*3,MATCH(TEXT($B40,0),DataInput[#Headers],0)))^2*PI()/6))</f>
        <v>#N/A</v>
      </c>
      <c r="CK40" s="15" t="e">
        <f>IF(INDEX(MouseList[],MATCH(CK$2,MouseList[Mouse '#],0),MATCH(MouseList[[#Headers],[Exclude?]],MouseList[#Headers],0))=TRUE,"",IF(INDEX(DataInput[],CK$2*3-1,MATCH(TEXT($B40,0),DataInput[#Headers],0))="","",INDEX(DataInput[],CK$4*3-1,MATCH(TEXT($B40,0),DataInput[#Headers],0))*(INDEX(DataInput[],CK$4*3,MATCH(TEXT($B40,0),DataInput[#Headers],0)))^2*PI()/6))</f>
        <v>#N/A</v>
      </c>
      <c r="CL40" s="15" t="e">
        <f>IF(INDEX(MouseList[],MATCH(CL$2,MouseList[Mouse '#],0),MATCH(MouseList[[#Headers],[Exclude?]],MouseList[#Headers],0))=TRUE,"",IF(INDEX(DataInput[],CL$2*3-1,MATCH(TEXT($B40,0),DataInput[#Headers],0))="","",INDEX(DataInput[],CL$4*3-1,MATCH(TEXT($B40,0),DataInput[#Headers],0))*(INDEX(DataInput[],CL$4*3,MATCH(TEXT($B40,0),DataInput[#Headers],0)))^2*PI()/6))</f>
        <v>#N/A</v>
      </c>
      <c r="CM40" s="15" t="e">
        <f>IF(INDEX(MouseList[],MATCH(CM$2,MouseList[Mouse '#],0),MATCH(MouseList[[#Headers],[Exclude?]],MouseList[#Headers],0))=TRUE,"",IF(INDEX(DataInput[],CM$2*3-1,MATCH(TEXT($B40,0),DataInput[#Headers],0))="","",INDEX(DataInput[],CM$4*3-1,MATCH(TEXT($B40,0),DataInput[#Headers],0))*(INDEX(DataInput[],CM$4*3,MATCH(TEXT($B40,0),DataInput[#Headers],0)))^2*PI()/6))</f>
        <v>#N/A</v>
      </c>
      <c r="CN40" s="15" t="e">
        <f>IF(INDEX(MouseList[],MATCH(CN$2,MouseList[Mouse '#],0),MATCH(MouseList[[#Headers],[Exclude?]],MouseList[#Headers],0))=TRUE,"",IF(INDEX(DataInput[],CN$2*3-1,MATCH(TEXT($B40,0),DataInput[#Headers],0))="","",INDEX(DataInput[],CN$4*3-1,MATCH(TEXT($B40,0),DataInput[#Headers],0))*(INDEX(DataInput[],CN$4*3,MATCH(TEXT($B40,0),DataInput[#Headers],0)))^2*PI()/6))</f>
        <v>#N/A</v>
      </c>
      <c r="CO40" s="15" t="e">
        <f>IF(INDEX(MouseList[],MATCH(CO$2,MouseList[Mouse '#],0),MATCH(MouseList[[#Headers],[Exclude?]],MouseList[#Headers],0))=TRUE,"",IF(INDEX(DataInput[],CO$2*3-1,MATCH(TEXT($B40,0),DataInput[#Headers],0))="","",INDEX(DataInput[],CO$4*3-1,MATCH(TEXT($B40,0),DataInput[#Headers],0))*(INDEX(DataInput[],CO$4*3,MATCH(TEXT($B40,0),DataInput[#Headers],0)))^2*PI()/6))</f>
        <v>#N/A</v>
      </c>
      <c r="CP40" s="15" t="e">
        <f>IF(INDEX(MouseList[],MATCH(CP$2,MouseList[Mouse '#],0),MATCH(MouseList[[#Headers],[Exclude?]],MouseList[#Headers],0))=TRUE,"",IF(INDEX(DataInput[],CP$2*3-1,MATCH(TEXT($B40,0),DataInput[#Headers],0))="","",INDEX(DataInput[],CP$4*3-1,MATCH(TEXT($B40,0),DataInput[#Headers],0))*(INDEX(DataInput[],CP$4*3,MATCH(TEXT($B40,0),DataInput[#Headers],0)))^2*PI()/6))</f>
        <v>#N/A</v>
      </c>
      <c r="CQ40" s="15" t="e">
        <f>IF(INDEX(MouseList[],MATCH(CQ$2,MouseList[Mouse '#],0),MATCH(MouseList[[#Headers],[Exclude?]],MouseList[#Headers],0))=TRUE,"",IF(INDEX(DataInput[],CQ$2*3-1,MATCH(TEXT($B40,0),DataInput[#Headers],0))="","",INDEX(DataInput[],CQ$4*3-1,MATCH(TEXT($B40,0),DataInput[#Headers],0))*(INDEX(DataInput[],CQ$4*3,MATCH(TEXT($B40,0),DataInput[#Headers],0)))^2*PI()/6))</f>
        <v>#N/A</v>
      </c>
      <c r="CR40" s="15" t="e">
        <f>IF(INDEX(MouseList[],MATCH(CR$2,MouseList[Mouse '#],0),MATCH(MouseList[[#Headers],[Exclude?]],MouseList[#Headers],0))=TRUE,"",IF(INDEX(DataInput[],CR$2*3-1,MATCH(TEXT($B40,0),DataInput[#Headers],0))="","",INDEX(DataInput[],CR$4*3-1,MATCH(TEXT($B40,0),DataInput[#Headers],0))*(INDEX(DataInput[],CR$4*3,MATCH(TEXT($B40,0),DataInput[#Headers],0)))^2*PI()/6))</f>
        <v>#N/A</v>
      </c>
      <c r="CS40" s="15" t="e">
        <f>IF(INDEX(MouseList[],MATCH(CS$2,MouseList[Mouse '#],0),MATCH(MouseList[[#Headers],[Exclude?]],MouseList[#Headers],0))=TRUE,"",IF(INDEX(DataInput[],CS$2*3-1,MATCH(TEXT($B40,0),DataInput[#Headers],0))="","",INDEX(DataInput[],CS$4*3-1,MATCH(TEXT($B40,0),DataInput[#Headers],0))*(INDEX(DataInput[],CS$4*3,MATCH(TEXT($B40,0),DataInput[#Headers],0)))^2*PI()/6))</f>
        <v>#N/A</v>
      </c>
      <c r="CT40" s="15" t="e">
        <f>IF(INDEX(MouseList[],MATCH(CT$2,MouseList[Mouse '#],0),MATCH(MouseList[[#Headers],[Exclude?]],MouseList[#Headers],0))=TRUE,"",IF(INDEX(DataInput[],CT$2*3-1,MATCH(TEXT($B40,0),DataInput[#Headers],0))="","",INDEX(DataInput[],CT$4*3-1,MATCH(TEXT($B40,0),DataInput[#Headers],0))*(INDEX(DataInput[],CT$4*3,MATCH(TEXT($B40,0),DataInput[#Headers],0)))^2*PI()/6))</f>
        <v>#N/A</v>
      </c>
      <c r="CU40" s="15" t="e">
        <f>IF(INDEX(MouseList[],MATCH(CU$2,MouseList[Mouse '#],0),MATCH(MouseList[[#Headers],[Exclude?]],MouseList[#Headers],0))=TRUE,"",IF(INDEX(DataInput[],CU$2*3-1,MATCH(TEXT($B40,0),DataInput[#Headers],0))="","",INDEX(DataInput[],CU$4*3-1,MATCH(TEXT($B40,0),DataInput[#Headers],0))*(INDEX(DataInput[],CU$4*3,MATCH(TEXT($B40,0),DataInput[#Headers],0)))^2*PI()/6))</f>
        <v>#N/A</v>
      </c>
      <c r="CV40" s="15" t="e">
        <f>IF(INDEX(MouseList[],MATCH(CV$2,MouseList[Mouse '#],0),MATCH(MouseList[[#Headers],[Exclude?]],MouseList[#Headers],0))=TRUE,"",IF(INDEX(DataInput[],CV$2*3-1,MATCH(TEXT($B40,0),DataInput[#Headers],0))="","",INDEX(DataInput[],CV$4*3-1,MATCH(TEXT($B40,0),DataInput[#Headers],0))*(INDEX(DataInput[],CV$4*3,MATCH(TEXT($B40,0),DataInput[#Headers],0)))^2*PI()/6))</f>
        <v>#N/A</v>
      </c>
      <c r="CW40" s="15" t="e">
        <f>IF(INDEX(MouseList[],MATCH(CW$2,MouseList[Mouse '#],0),MATCH(MouseList[[#Headers],[Exclude?]],MouseList[#Headers],0))=TRUE,"",IF(INDEX(DataInput[],CW$2*3-1,MATCH(TEXT($B40,0),DataInput[#Headers],0))="","",INDEX(DataInput[],CW$4*3-1,MATCH(TEXT($B40,0),DataInput[#Headers],0))*(INDEX(DataInput[],CW$4*3,MATCH(TEXT($B40,0),DataInput[#Headers],0)))^2*PI()/6))</f>
        <v>#N/A</v>
      </c>
      <c r="CX40" s="15" t="e">
        <f>IF(INDEX(MouseList[],MATCH(CX$2,MouseList[Mouse '#],0),MATCH(MouseList[[#Headers],[Exclude?]],MouseList[#Headers],0))=TRUE,"",IF(INDEX(DataInput[],CX$2*3-1,MATCH(TEXT($B40,0),DataInput[#Headers],0))="","",INDEX(DataInput[],CX$4*3-1,MATCH(TEXT($B40,0),DataInput[#Headers],0))*(INDEX(DataInput[],CX$4*3,MATCH(TEXT($B40,0),DataInput[#Headers],0)))^2*PI()/6))</f>
        <v>#N/A</v>
      </c>
      <c r="CY40" s="15" t="e">
        <f>IF(INDEX(MouseList[],MATCH(CY$2,MouseList[Mouse '#],0),MATCH(MouseList[[#Headers],[Exclude?]],MouseList[#Headers],0))=TRUE,"",IF(INDEX(DataInput[],CY$2*3-1,MATCH(TEXT($B40,0),DataInput[#Headers],0))="","",INDEX(DataInput[],CY$4*3-1,MATCH(TEXT($B40,0),DataInput[#Headers],0))*(INDEX(DataInput[],CY$4*3,MATCH(TEXT($B40,0),DataInput[#Headers],0)))^2*PI()/6))</f>
        <v>#N/A</v>
      </c>
      <c r="CZ40" s="15" t="e">
        <f>IF(INDEX(MouseList[],MATCH(CZ$2,MouseList[Mouse '#],0),MATCH(MouseList[[#Headers],[Exclude?]],MouseList[#Headers],0))=TRUE,"",IF(INDEX(DataInput[],CZ$2*3-1,MATCH(TEXT($B40,0),DataInput[#Headers],0))="","",INDEX(DataInput[],CZ$4*3-1,MATCH(TEXT($B40,0),DataInput[#Headers],0))*(INDEX(DataInput[],CZ$4*3,MATCH(TEXT($B40,0),DataInput[#Headers],0)))^2*PI()/6))</f>
        <v>#N/A</v>
      </c>
      <c r="DA40" s="15" t="e">
        <f>IF(INDEX(MouseList[],MATCH(DA$2,MouseList[Mouse '#],0),MATCH(MouseList[[#Headers],[Exclude?]],MouseList[#Headers],0))=TRUE,"",IF(INDEX(DataInput[],DA$2*3-1,MATCH(TEXT($B40,0),DataInput[#Headers],0))="","",INDEX(DataInput[],DA$4*3-1,MATCH(TEXT($B40,0),DataInput[#Headers],0))*(INDEX(DataInput[],DA$4*3,MATCH(TEXT($B40,0),DataInput[#Headers],0)))^2*PI()/6))</f>
        <v>#N/A</v>
      </c>
      <c r="DB40" s="15" t="e">
        <f>IF(INDEX(MouseList[],MATCH(DB$2,MouseList[Mouse '#],0),MATCH(MouseList[[#Headers],[Exclude?]],MouseList[#Headers],0))=TRUE,"",IF(INDEX(DataInput[],DB$2*3-1,MATCH(TEXT($B40,0),DataInput[#Headers],0))="","",INDEX(DataInput[],DB$4*3-1,MATCH(TEXT($B40,0),DataInput[#Headers],0))*(INDEX(DataInput[],DB$4*3,MATCH(TEXT($B40,0),DataInput[#Headers],0)))^2*PI()/6))</f>
        <v>#N/A</v>
      </c>
      <c r="DC40" s="15" t="e">
        <f>IF(INDEX(MouseList[],MATCH(DC$2,MouseList[Mouse '#],0),MATCH(MouseList[[#Headers],[Exclude?]],MouseList[#Headers],0))=TRUE,"",IF(INDEX(DataInput[],DC$2*3-1,MATCH(TEXT($B40,0),DataInput[#Headers],0))="","",INDEX(DataInput[],DC$4*3-1,MATCH(TEXT($B40,0),DataInput[#Headers],0))*(INDEX(DataInput[],DC$4*3,MATCH(TEXT($B40,0),DataInput[#Headers],0)))^2*PI()/6))</f>
        <v>#N/A</v>
      </c>
      <c r="DD40" s="15" t="e">
        <f>IF(INDEX(MouseList[],MATCH(DD$2,MouseList[Mouse '#],0),MATCH(MouseList[[#Headers],[Exclude?]],MouseList[#Headers],0))=TRUE,"",IF(INDEX(DataInput[],DD$2*3-1,MATCH(TEXT($B40,0),DataInput[#Headers],0))="","",INDEX(DataInput[],DD$4*3-1,MATCH(TEXT($B40,0),DataInput[#Headers],0))*(INDEX(DataInput[],DD$4*3,MATCH(TEXT($B40,0),DataInput[#Headers],0)))^2*PI()/6))</f>
        <v>#N/A</v>
      </c>
      <c r="DE40" s="15" t="e">
        <f>IF(INDEX(MouseList[],MATCH(DE$2,MouseList[Mouse '#],0),MATCH(MouseList[[#Headers],[Exclude?]],MouseList[#Headers],0))=TRUE,"",IF(INDEX(DataInput[],DE$2*3-1,MATCH(TEXT($B40,0),DataInput[#Headers],0))="","",INDEX(DataInput[],DE$4*3-1,MATCH(TEXT($B40,0),DataInput[#Headers],0))*(INDEX(DataInput[],DE$4*3,MATCH(TEXT($B40,0),DataInput[#Headers],0)))^2*PI()/6))</f>
        <v>#N/A</v>
      </c>
      <c r="DF40" s="15" t="e">
        <f>IF(INDEX(MouseList[],MATCH(DF$2,MouseList[Mouse '#],0),MATCH(MouseList[[#Headers],[Exclude?]],MouseList[#Headers],0))=TRUE,"",IF(INDEX(DataInput[],DF$2*3-1,MATCH(TEXT($B40,0),DataInput[#Headers],0))="","",INDEX(DataInput[],DF$4*3-1,MATCH(TEXT($B40,0),DataInput[#Headers],0))*(INDEX(DataInput[],DF$4*3,MATCH(TEXT($B40,0),DataInput[#Headers],0)))^2*PI()/6))</f>
        <v>#N/A</v>
      </c>
      <c r="DG40" s="15" t="e">
        <f>IF(INDEX(MouseList[],MATCH(DG$2,MouseList[Mouse '#],0),MATCH(MouseList[[#Headers],[Exclude?]],MouseList[#Headers],0))=TRUE,"",IF(INDEX(DataInput[],DG$2*3-1,MATCH(TEXT($B40,0),DataInput[#Headers],0))="","",INDEX(DataInput[],DG$4*3-1,MATCH(TEXT($B40,0),DataInput[#Headers],0))*(INDEX(DataInput[],DG$4*3,MATCH(TEXT($B40,0),DataInput[#Headers],0)))^2*PI()/6))</f>
        <v>#N/A</v>
      </c>
      <c r="DH40" s="15" t="e">
        <f>IF(INDEX(MouseList[],MATCH(DH$2,MouseList[Mouse '#],0),MATCH(MouseList[[#Headers],[Exclude?]],MouseList[#Headers],0))=TRUE,"",IF(INDEX(DataInput[],DH$2*3-1,MATCH(TEXT($B40,0),DataInput[#Headers],0))="","",INDEX(DataInput[],DH$4*3-1,MATCH(TEXT($B40,0),DataInput[#Headers],0))*(INDEX(DataInput[],DH$4*3,MATCH(TEXT($B40,0),DataInput[#Headers],0)))^2*PI()/6))</f>
        <v>#N/A</v>
      </c>
      <c r="DI40" s="15" t="e">
        <f>IF(INDEX(MouseList[],MATCH(DI$2,MouseList[Mouse '#],0),MATCH(MouseList[[#Headers],[Exclude?]],MouseList[#Headers],0))=TRUE,"",IF(INDEX(DataInput[],DI$2*3-1,MATCH(TEXT($B40,0),DataInput[#Headers],0))="","",INDEX(DataInput[],DI$4*3-1,MATCH(TEXT($B40,0),DataInput[#Headers],0))*(INDEX(DataInput[],DI$4*3,MATCH(TEXT($B40,0),DataInput[#Headers],0)))^2*PI()/6))</f>
        <v>#N/A</v>
      </c>
      <c r="DJ40" s="15" t="e">
        <f>IF(INDEX(MouseList[],MATCH(DJ$2,MouseList[Mouse '#],0),MATCH(MouseList[[#Headers],[Exclude?]],MouseList[#Headers],0))=TRUE,"",IF(INDEX(DataInput[],DJ$2*3-1,MATCH(TEXT($B40,0),DataInput[#Headers],0))="","",INDEX(DataInput[],DJ$4*3-1,MATCH(TEXT($B40,0),DataInput[#Headers],0))*(INDEX(DataInput[],DJ$4*3,MATCH(TEXT($B40,0),DataInput[#Headers],0)))^2*PI()/6))</f>
        <v>#N/A</v>
      </c>
      <c r="DK40" s="15" t="e">
        <f>IF(INDEX(MouseList[],MATCH(DK$2,MouseList[Mouse '#],0),MATCH(MouseList[[#Headers],[Exclude?]],MouseList[#Headers],0))=TRUE,"",IF(INDEX(DataInput[],DK$2*3-1,MATCH(TEXT($B40,0),DataInput[#Headers],0))="","",INDEX(DataInput[],DK$4*3-1,MATCH(TEXT($B40,0),DataInput[#Headers],0))*(INDEX(DataInput[],DK$4*3,MATCH(TEXT($B40,0),DataInput[#Headers],0)))^2*PI()/6))</f>
        <v>#N/A</v>
      </c>
      <c r="DL40" s="15" t="e">
        <f>IF(INDEX(MouseList[],MATCH(DL$2,MouseList[Mouse '#],0),MATCH(MouseList[[#Headers],[Exclude?]],MouseList[#Headers],0))=TRUE,"",IF(INDEX(DataInput[],DL$2*3-1,MATCH(TEXT($B40,0),DataInput[#Headers],0))="","",INDEX(DataInput[],DL$4*3-1,MATCH(TEXT($B40,0),DataInput[#Headers],0))*(INDEX(DataInput[],DL$4*3,MATCH(TEXT($B40,0),DataInput[#Headers],0)))^2*PI()/6))</f>
        <v>#N/A</v>
      </c>
      <c r="DM40" s="15" t="e">
        <f>IF(INDEX(MouseList[],MATCH(DM$2,MouseList[Mouse '#],0),MATCH(MouseList[[#Headers],[Exclude?]],MouseList[#Headers],0))=TRUE,"",IF(INDEX(DataInput[],DM$2*3-1,MATCH(TEXT($B40,0),DataInput[#Headers],0))="","",INDEX(DataInput[],DM$4*3-1,MATCH(TEXT($B40,0),DataInput[#Headers],0))*(INDEX(DataInput[],DM$4*3,MATCH(TEXT($B40,0),DataInput[#Headers],0)))^2*PI()/6))</f>
        <v>#N/A</v>
      </c>
      <c r="DN40" s="15" t="e">
        <f>IF(INDEX(MouseList[],MATCH(DN$2,MouseList[Mouse '#],0),MATCH(MouseList[[#Headers],[Exclude?]],MouseList[#Headers],0))=TRUE,"",IF(INDEX(DataInput[],DN$2*3-1,MATCH(TEXT($B40,0),DataInput[#Headers],0))="","",INDEX(DataInput[],DN$4*3-1,MATCH(TEXT($B40,0),DataInput[#Headers],0))*(INDEX(DataInput[],DN$4*3,MATCH(TEXT($B40,0),DataInput[#Headers],0)))^2*PI()/6))</f>
        <v>#N/A</v>
      </c>
      <c r="DO40" s="15" t="e">
        <f>IF(INDEX(MouseList[],MATCH(DO$2,MouseList[Mouse '#],0),MATCH(MouseList[[#Headers],[Exclude?]],MouseList[#Headers],0))=TRUE,"",IF(INDEX(DataInput[],DO$2*3-1,MATCH(TEXT($B40,0),DataInput[#Headers],0))="","",INDEX(DataInput[],DO$4*3-1,MATCH(TEXT($B40,0),DataInput[#Headers],0))*(INDEX(DataInput[],DO$4*3,MATCH(TEXT($B40,0),DataInput[#Headers],0)))^2*PI()/6))</f>
        <v>#N/A</v>
      </c>
      <c r="DP40" s="15" t="e">
        <f>IF(INDEX(MouseList[],MATCH(DP$2,MouseList[Mouse '#],0),MATCH(MouseList[[#Headers],[Exclude?]],MouseList[#Headers],0))=TRUE,"",IF(INDEX(DataInput[],DP$2*3-1,MATCH(TEXT($B40,0),DataInput[#Headers],0))="","",INDEX(DataInput[],DP$4*3-1,MATCH(TEXT($B40,0),DataInput[#Headers],0))*(INDEX(DataInput[],DP$4*3,MATCH(TEXT($B40,0),DataInput[#Headers],0)))^2*PI()/6))</f>
        <v>#N/A</v>
      </c>
      <c r="DQ40" s="15" t="e">
        <f>IF(INDEX(MouseList[],MATCH(DQ$2,MouseList[Mouse '#],0),MATCH(MouseList[[#Headers],[Exclude?]],MouseList[#Headers],0))=TRUE,"",IF(INDEX(DataInput[],DQ$2*3-1,MATCH(TEXT($B40,0),DataInput[#Headers],0))="","",INDEX(DataInput[],DQ$4*3-1,MATCH(TEXT($B40,0),DataInput[#Headers],0))*(INDEX(DataInput[],DQ$4*3,MATCH(TEXT($B40,0),DataInput[#Headers],0)))^2*PI()/6))</f>
        <v>#N/A</v>
      </c>
      <c r="DR40" s="15" t="e">
        <f>IF(INDEX(MouseList[],MATCH(DR$2,MouseList[Mouse '#],0),MATCH(MouseList[[#Headers],[Exclude?]],MouseList[#Headers],0))=TRUE,"",IF(INDEX(DataInput[],DR$2*3-1,MATCH(TEXT($B40,0),DataInput[#Headers],0))="","",INDEX(DataInput[],DR$4*3-1,MATCH(TEXT($B40,0),DataInput[#Headers],0))*(INDEX(DataInput[],DR$4*3,MATCH(TEXT($B40,0),DataInput[#Headers],0)))^2*PI()/6))</f>
        <v>#N/A</v>
      </c>
      <c r="DS40" s="15" t="e">
        <f>IF(INDEX(MouseList[],MATCH(DS$2,MouseList[Mouse '#],0),MATCH(MouseList[[#Headers],[Exclude?]],MouseList[#Headers],0))=TRUE,"",IF(INDEX(DataInput[],DS$2*3-1,MATCH(TEXT($B40,0),DataInput[#Headers],0))="","",INDEX(DataInput[],DS$4*3-1,MATCH(TEXT($B40,0),DataInput[#Headers],0))*(INDEX(DataInput[],DS$4*3,MATCH(TEXT($B40,0),DataInput[#Headers],0)))^2*PI()/6))</f>
        <v>#N/A</v>
      </c>
      <c r="DU40" s="14">
        <v>36</v>
      </c>
      <c r="DV40" s="14" t="str">
        <f>IFERROR(INDEX(MouseList[],MATCH(TV_after_Tx[[#This Row],[Sort '#]],MouseList[Sort '#],0),MATCH(TV_after_Tx[[#Headers],[Group]],MouseList[#Headers],0)),"")</f>
        <v/>
      </c>
      <c r="DW40" s="14" t="str">
        <f>IFERROR(INDEX(MouseList[],MATCH(TV_after_Tx[[#This Row],[Sort '#]],MouseList[Sort '#],0),MATCH(MouseList[[#Headers],[Mouse '#]],MouseList[#Headers],0)),"")</f>
        <v/>
      </c>
      <c r="DX40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40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40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40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40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40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40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40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40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40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40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40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40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40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40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40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40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40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40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40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40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40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40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40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40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40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40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40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40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40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40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40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40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40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40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40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40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40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40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40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40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40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40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40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40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40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41" spans="2:173">
      <c r="B41" s="14">
        <v>36</v>
      </c>
      <c r="C41" s="14">
        <f>INDEX('Data Input'!$J$1:$BF$3,2,MATCH(TEXT(TV[[#This Row],[Day '#]],0),DataInput[[#Headers],[Date of death]:[Necropsy]],0))</f>
        <v>119</v>
      </c>
      <c r="D41" s="15" t="str">
        <f>IF(INDEX(MouseList[],MATCH(D$2,MouseList[Mouse '#],0),MATCH(MouseList[[#Headers],[Exclude?]],MouseList[#Headers],0))=TRUE,"",IF(INDEX(DataInput[],D$2*3-1,MATCH(TEXT($B41,0),DataInput[#Headers],0))="","",INDEX(DataInput[],D$4*3-1,MATCH(TEXT($B41,0),DataInput[#Headers],0))*(INDEX(DataInput[],D$4*3,MATCH(TEXT($B41,0),DataInput[#Headers],0)))^2*PI()/6))</f>
        <v/>
      </c>
      <c r="E41" s="15" t="str">
        <f>IF(INDEX(MouseList[],MATCH(E$2,MouseList[Mouse '#],0),MATCH(MouseList[[#Headers],[Exclude?]],MouseList[#Headers],0))=TRUE,"",IF(INDEX(DataInput[],E$2*3-1,MATCH(TEXT($B41,0),DataInput[#Headers],0))="","",INDEX(DataInput[],E$4*3-1,MATCH(TEXT($B41,0),DataInput[#Headers],0))*(INDEX(DataInput[],E$4*3,MATCH(TEXT($B41,0),DataInput[#Headers],0)))^2*PI()/6))</f>
        <v/>
      </c>
      <c r="F41" s="15" t="str">
        <f>IF(INDEX(MouseList[],MATCH(F$2,MouseList[Mouse '#],0),MATCH(MouseList[[#Headers],[Exclude?]],MouseList[#Headers],0))=TRUE,"",IF(INDEX(DataInput[],F$2*3-1,MATCH(TEXT($B41,0),DataInput[#Headers],0))="","",INDEX(DataInput[],F$4*3-1,MATCH(TEXT($B41,0),DataInput[#Headers],0))*(INDEX(DataInput[],F$4*3,MATCH(TEXT($B41,0),DataInput[#Headers],0)))^2*PI()/6))</f>
        <v/>
      </c>
      <c r="G41" s="15" t="str">
        <f>IF(INDEX(MouseList[],MATCH(G$2,MouseList[Mouse '#],0),MATCH(MouseList[[#Headers],[Exclude?]],MouseList[#Headers],0))=TRUE,"",IF(INDEX(DataInput[],G$2*3-1,MATCH(TEXT($B41,0),DataInput[#Headers],0))="","",INDEX(DataInput[],G$4*3-1,MATCH(TEXT($B41,0),DataInput[#Headers],0))*(INDEX(DataInput[],G$4*3,MATCH(TEXT($B41,0),DataInput[#Headers],0)))^2*PI()/6))</f>
        <v/>
      </c>
      <c r="H41" s="15" t="str">
        <f>IF(INDEX(MouseList[],MATCH(H$2,MouseList[Mouse '#],0),MATCH(MouseList[[#Headers],[Exclude?]],MouseList[#Headers],0))=TRUE,"",IF(INDEX(DataInput[],H$2*3-1,MATCH(TEXT($B41,0),DataInput[#Headers],0))="","",INDEX(DataInput[],H$4*3-1,MATCH(TEXT($B41,0),DataInput[#Headers],0))*(INDEX(DataInput[],H$4*3,MATCH(TEXT($B41,0),DataInput[#Headers],0)))^2*PI()/6))</f>
        <v/>
      </c>
      <c r="I41" s="15" t="str">
        <f>IF(INDEX(MouseList[],MATCH(I$2,MouseList[Mouse '#],0),MATCH(MouseList[[#Headers],[Exclude?]],MouseList[#Headers],0))=TRUE,"",IF(INDEX(DataInput[],I$2*3-1,MATCH(TEXT($B41,0),DataInput[#Headers],0))="","",INDEX(DataInput[],I$4*3-1,MATCH(TEXT($B41,0),DataInput[#Headers],0))*(INDEX(DataInput[],I$4*3,MATCH(TEXT($B41,0),DataInput[#Headers],0)))^2*PI()/6))</f>
        <v/>
      </c>
      <c r="J41" s="15" t="str">
        <f>IF(INDEX(MouseList[],MATCH(J$2,MouseList[Mouse '#],0),MATCH(MouseList[[#Headers],[Exclude?]],MouseList[#Headers],0))=TRUE,"",IF(INDEX(DataInput[],J$2*3-1,MATCH(TEXT($B41,0),DataInput[#Headers],0))="","",INDEX(DataInput[],J$4*3-1,MATCH(TEXT($B41,0),DataInput[#Headers],0))*(INDEX(DataInput[],J$4*3,MATCH(TEXT($B41,0),DataInput[#Headers],0)))^2*PI()/6))</f>
        <v/>
      </c>
      <c r="K41" s="15" t="str">
        <f>IF(INDEX(MouseList[],MATCH(K$2,MouseList[Mouse '#],0),MATCH(MouseList[[#Headers],[Exclude?]],MouseList[#Headers],0))=TRUE,"",IF(INDEX(DataInput[],K$2*3-1,MATCH(TEXT($B41,0),DataInput[#Headers],0))="","",INDEX(DataInput[],K$4*3-1,MATCH(TEXT($B41,0),DataInput[#Headers],0))*(INDEX(DataInput[],K$4*3,MATCH(TEXT($B41,0),DataInput[#Headers],0)))^2*PI()/6))</f>
        <v/>
      </c>
      <c r="L41" s="15" t="str">
        <f>IF(INDEX(MouseList[],MATCH(L$2,MouseList[Mouse '#],0),MATCH(MouseList[[#Headers],[Exclude?]],MouseList[#Headers],0))=TRUE,"",IF(INDEX(DataInput[],L$2*3-1,MATCH(TEXT($B41,0),DataInput[#Headers],0))="","",INDEX(DataInput[],L$4*3-1,MATCH(TEXT($B41,0),DataInput[#Headers],0))*(INDEX(DataInput[],L$4*3,MATCH(TEXT($B41,0),DataInput[#Headers],0)))^2*PI()/6))</f>
        <v/>
      </c>
      <c r="M41" s="15" t="str">
        <f>IF(INDEX(MouseList[],MATCH(M$2,MouseList[Mouse '#],0),MATCH(MouseList[[#Headers],[Exclude?]],MouseList[#Headers],0))=TRUE,"",IF(INDEX(DataInput[],M$2*3-1,MATCH(TEXT($B41,0),DataInput[#Headers],0))="","",INDEX(DataInput[],M$4*3-1,MATCH(TEXT($B41,0),DataInput[#Headers],0))*(INDEX(DataInput[],M$4*3,MATCH(TEXT($B41,0),DataInput[#Headers],0)))^2*PI()/6))</f>
        <v/>
      </c>
      <c r="N41" s="15" t="str">
        <f>IF(INDEX(MouseList[],MATCH(N$2,MouseList[Mouse '#],0),MATCH(MouseList[[#Headers],[Exclude?]],MouseList[#Headers],0))=TRUE,"",IF(INDEX(DataInput[],N$2*3-1,MATCH(TEXT($B41,0),DataInput[#Headers],0))="","",INDEX(DataInput[],N$4*3-1,MATCH(TEXT($B41,0),DataInput[#Headers],0))*(INDEX(DataInput[],N$4*3,MATCH(TEXT($B41,0),DataInput[#Headers],0)))^2*PI()/6))</f>
        <v/>
      </c>
      <c r="O41" s="15" t="str">
        <f>IF(INDEX(MouseList[],MATCH(O$2,MouseList[Mouse '#],0),MATCH(MouseList[[#Headers],[Exclude?]],MouseList[#Headers],0))=TRUE,"",IF(INDEX(DataInput[],O$2*3-1,MATCH(TEXT($B41,0),DataInput[#Headers],0))="","",INDEX(DataInput[],O$4*3-1,MATCH(TEXT($B41,0),DataInput[#Headers],0))*(INDEX(DataInput[],O$4*3,MATCH(TEXT($B41,0),DataInput[#Headers],0)))^2*PI()/6))</f>
        <v/>
      </c>
      <c r="P41" s="15" t="str">
        <f>IF(INDEX(MouseList[],MATCH(P$2,MouseList[Mouse '#],0),MATCH(MouseList[[#Headers],[Exclude?]],MouseList[#Headers],0))=TRUE,"",IF(INDEX(DataInput[],P$2*3-1,MATCH(TEXT($B41,0),DataInput[#Headers],0))="","",INDEX(DataInput[],P$4*3-1,MATCH(TEXT($B41,0),DataInput[#Headers],0))*(INDEX(DataInput[],P$4*3,MATCH(TEXT($B41,0),DataInput[#Headers],0)))^2*PI()/6))</f>
        <v/>
      </c>
      <c r="Q41" s="15" t="str">
        <f>IF(INDEX(MouseList[],MATCH(Q$2,MouseList[Mouse '#],0),MATCH(MouseList[[#Headers],[Exclude?]],MouseList[#Headers],0))=TRUE,"",IF(INDEX(DataInput[],Q$2*3-1,MATCH(TEXT($B41,0),DataInput[#Headers],0))="","",INDEX(DataInput[],Q$4*3-1,MATCH(TEXT($B41,0),DataInput[#Headers],0))*(INDEX(DataInput[],Q$4*3,MATCH(TEXT($B41,0),DataInput[#Headers],0)))^2*PI()/6))</f>
        <v/>
      </c>
      <c r="R41" s="15" t="str">
        <f>IF(INDEX(MouseList[],MATCH(R$2,MouseList[Mouse '#],0),MATCH(MouseList[[#Headers],[Exclude?]],MouseList[#Headers],0))=TRUE,"",IF(INDEX(DataInput[],R$2*3-1,MATCH(TEXT($B41,0),DataInput[#Headers],0))="","",INDEX(DataInput[],R$4*3-1,MATCH(TEXT($B41,0),DataInput[#Headers],0))*(INDEX(DataInput[],R$4*3,MATCH(TEXT($B41,0),DataInput[#Headers],0)))^2*PI()/6))</f>
        <v/>
      </c>
      <c r="S41" s="15" t="str">
        <f>IF(INDEX(MouseList[],MATCH(S$2,MouseList[Mouse '#],0),MATCH(MouseList[[#Headers],[Exclude?]],MouseList[#Headers],0))=TRUE,"",IF(INDEX(DataInput[],S$2*3-1,MATCH(TEXT($B41,0),DataInput[#Headers],0))="","",INDEX(DataInput[],S$4*3-1,MATCH(TEXT($B41,0),DataInput[#Headers],0))*(INDEX(DataInput[],S$4*3,MATCH(TEXT($B41,0),DataInput[#Headers],0)))^2*PI()/6))</f>
        <v/>
      </c>
      <c r="T41" s="15" t="str">
        <f>IF(INDEX(MouseList[],MATCH(T$2,MouseList[Mouse '#],0),MATCH(MouseList[[#Headers],[Exclude?]],MouseList[#Headers],0))=TRUE,"",IF(INDEX(DataInput[],T$2*3-1,MATCH(TEXT($B41,0),DataInput[#Headers],0))="","",INDEX(DataInput[],T$4*3-1,MATCH(TEXT($B41,0),DataInput[#Headers],0))*(INDEX(DataInput[],T$4*3,MATCH(TEXT($B41,0),DataInput[#Headers],0)))^2*PI()/6))</f>
        <v/>
      </c>
      <c r="U41" s="15" t="str">
        <f>IF(INDEX(MouseList[],MATCH(U$2,MouseList[Mouse '#],0),MATCH(MouseList[[#Headers],[Exclude?]],MouseList[#Headers],0))=TRUE,"",IF(INDEX(DataInput[],U$2*3-1,MATCH(TEXT($B41,0),DataInput[#Headers],0))="","",INDEX(DataInput[],U$4*3-1,MATCH(TEXT($B41,0),DataInput[#Headers],0))*(INDEX(DataInput[],U$4*3,MATCH(TEXT($B41,0),DataInput[#Headers],0)))^2*PI()/6))</f>
        <v/>
      </c>
      <c r="V41" s="15" t="str">
        <f>IF(INDEX(MouseList[],MATCH(V$2,MouseList[Mouse '#],0),MATCH(MouseList[[#Headers],[Exclude?]],MouseList[#Headers],0))=TRUE,"",IF(INDEX(DataInput[],V$2*3-1,MATCH(TEXT($B41,0),DataInput[#Headers],0))="","",INDEX(DataInput[],V$4*3-1,MATCH(TEXT($B41,0),DataInput[#Headers],0))*(INDEX(DataInput[],V$4*3,MATCH(TEXT($B41,0),DataInput[#Headers],0)))^2*PI()/6))</f>
        <v/>
      </c>
      <c r="W41" s="15" t="str">
        <f>IF(INDEX(MouseList[],MATCH(W$2,MouseList[Mouse '#],0),MATCH(MouseList[[#Headers],[Exclude?]],MouseList[#Headers],0))=TRUE,"",IF(INDEX(DataInput[],W$2*3-1,MATCH(TEXT($B41,0),DataInput[#Headers],0))="","",INDEX(DataInput[],W$4*3-1,MATCH(TEXT($B41,0),DataInput[#Headers],0))*(INDEX(DataInput[],W$4*3,MATCH(TEXT($B41,0),DataInput[#Headers],0)))^2*PI()/6))</f>
        <v/>
      </c>
      <c r="X41" s="15" t="str">
        <f>IF(INDEX(MouseList[],MATCH(X$2,MouseList[Mouse '#],0),MATCH(MouseList[[#Headers],[Exclude?]],MouseList[#Headers],0))=TRUE,"",IF(INDEX(DataInput[],X$2*3-1,MATCH(TEXT($B41,0),DataInput[#Headers],0))="","",INDEX(DataInput[],X$4*3-1,MATCH(TEXT($B41,0),DataInput[#Headers],0))*(INDEX(DataInput[],X$4*3,MATCH(TEXT($B41,0),DataInput[#Headers],0)))^2*PI()/6))</f>
        <v/>
      </c>
      <c r="Y41" s="15" t="str">
        <f>IF(INDEX(MouseList[],MATCH(Y$2,MouseList[Mouse '#],0),MATCH(MouseList[[#Headers],[Exclude?]],MouseList[#Headers],0))=TRUE,"",IF(INDEX(DataInput[],Y$2*3-1,MATCH(TEXT($B41,0),DataInput[#Headers],0))="","",INDEX(DataInput[],Y$4*3-1,MATCH(TEXT($B41,0),DataInput[#Headers],0))*(INDEX(DataInput[],Y$4*3,MATCH(TEXT($B41,0),DataInput[#Headers],0)))^2*PI()/6))</f>
        <v/>
      </c>
      <c r="Z41" s="15" t="str">
        <f>IF(INDEX(MouseList[],MATCH(Z$2,MouseList[Mouse '#],0),MATCH(MouseList[[#Headers],[Exclude?]],MouseList[#Headers],0))=TRUE,"",IF(INDEX(DataInput[],Z$2*3-1,MATCH(TEXT($B41,0),DataInput[#Headers],0))="","",INDEX(DataInput[],Z$4*3-1,MATCH(TEXT($B41,0),DataInput[#Headers],0))*(INDEX(DataInput[],Z$4*3,MATCH(TEXT($B41,0),DataInput[#Headers],0)))^2*PI()/6))</f>
        <v/>
      </c>
      <c r="AA41" s="15" t="str">
        <f>IF(INDEX(MouseList[],MATCH(AA$2,MouseList[Mouse '#],0),MATCH(MouseList[[#Headers],[Exclude?]],MouseList[#Headers],0))=TRUE,"",IF(INDEX(DataInput[],AA$2*3-1,MATCH(TEXT($B41,0),DataInput[#Headers],0))="","",INDEX(DataInput[],AA$4*3-1,MATCH(TEXT($B41,0),DataInput[#Headers],0))*(INDEX(DataInput[],AA$4*3,MATCH(TEXT($B41,0),DataInput[#Headers],0)))^2*PI()/6))</f>
        <v/>
      </c>
      <c r="AB41" s="15" t="str">
        <f>IF(INDEX(MouseList[],MATCH(AB$2,MouseList[Mouse '#],0),MATCH(MouseList[[#Headers],[Exclude?]],MouseList[#Headers],0))=TRUE,"",IF(INDEX(DataInput[],AB$2*3-1,MATCH(TEXT($B41,0),DataInput[#Headers],0))="","",INDEX(DataInput[],AB$4*3-1,MATCH(TEXT($B41,0),DataInput[#Headers],0))*(INDEX(DataInput[],AB$4*3,MATCH(TEXT($B41,0),DataInput[#Headers],0)))^2*PI()/6))</f>
        <v/>
      </c>
      <c r="AC41" s="15" t="str">
        <f>IF(INDEX(MouseList[],MATCH(AC$2,MouseList[Mouse '#],0),MATCH(MouseList[[#Headers],[Exclude?]],MouseList[#Headers],0))=TRUE,"",IF(INDEX(DataInput[],AC$2*3-1,MATCH(TEXT($B41,0),DataInput[#Headers],0))="","",INDEX(DataInput[],AC$4*3-1,MATCH(TEXT($B41,0),DataInput[#Headers],0))*(INDEX(DataInput[],AC$4*3,MATCH(TEXT($B41,0),DataInput[#Headers],0)))^2*PI()/6))</f>
        <v/>
      </c>
      <c r="AD41" s="15" t="str">
        <f>IF(INDEX(MouseList[],MATCH(AD$2,MouseList[Mouse '#],0),MATCH(MouseList[[#Headers],[Exclude?]],MouseList[#Headers],0))=TRUE,"",IF(INDEX(DataInput[],AD$2*3-1,MATCH(TEXT($B41,0),DataInput[#Headers],0))="","",INDEX(DataInput[],AD$4*3-1,MATCH(TEXT($B41,0),DataInput[#Headers],0))*(INDEX(DataInput[],AD$4*3,MATCH(TEXT($B41,0),DataInput[#Headers],0)))^2*PI()/6))</f>
        <v/>
      </c>
      <c r="AE41" s="15" t="str">
        <f>IF(INDEX(MouseList[],MATCH(AE$2,MouseList[Mouse '#],0),MATCH(MouseList[[#Headers],[Exclude?]],MouseList[#Headers],0))=TRUE,"",IF(INDEX(DataInput[],AE$2*3-1,MATCH(TEXT($B41,0),DataInput[#Headers],0))="","",INDEX(DataInput[],AE$4*3-1,MATCH(TEXT($B41,0),DataInput[#Headers],0))*(INDEX(DataInput[],AE$4*3,MATCH(TEXT($B41,0),DataInput[#Headers],0)))^2*PI()/6))</f>
        <v/>
      </c>
      <c r="AF41" s="15" t="str">
        <f>IF(INDEX(MouseList[],MATCH(AF$2,MouseList[Mouse '#],0),MATCH(MouseList[[#Headers],[Exclude?]],MouseList[#Headers],0))=TRUE,"",IF(INDEX(DataInput[],AF$2*3-1,MATCH(TEXT($B41,0),DataInput[#Headers],0))="","",INDEX(DataInput[],AF$4*3-1,MATCH(TEXT($B41,0),DataInput[#Headers],0))*(INDEX(DataInput[],AF$4*3,MATCH(TEXT($B41,0),DataInput[#Headers],0)))^2*PI()/6))</f>
        <v/>
      </c>
      <c r="AG41" s="15" t="str">
        <f>IF(INDEX(MouseList[],MATCH(AG$2,MouseList[Mouse '#],0),MATCH(MouseList[[#Headers],[Exclude?]],MouseList[#Headers],0))=TRUE,"",IF(INDEX(DataInput[],AG$2*3-1,MATCH(TEXT($B41,0),DataInput[#Headers],0))="","",INDEX(DataInput[],AG$4*3-1,MATCH(TEXT($B41,0),DataInput[#Headers],0))*(INDEX(DataInput[],AG$4*3,MATCH(TEXT($B41,0),DataInput[#Headers],0)))^2*PI()/6))</f>
        <v/>
      </c>
      <c r="AH41" s="15" t="str">
        <f>IF(INDEX(MouseList[],MATCH(AH$2,MouseList[Mouse '#],0),MATCH(MouseList[[#Headers],[Exclude?]],MouseList[#Headers],0))=TRUE,"",IF(INDEX(DataInput[],AH$2*3-1,MATCH(TEXT($B41,0),DataInput[#Headers],0))="","",INDEX(DataInput[],AH$4*3-1,MATCH(TEXT($B41,0),DataInput[#Headers],0))*(INDEX(DataInput[],AH$4*3,MATCH(TEXT($B41,0),DataInput[#Headers],0)))^2*PI()/6))</f>
        <v/>
      </c>
      <c r="AI41" s="15" t="str">
        <f>IF(INDEX(MouseList[],MATCH(AI$2,MouseList[Mouse '#],0),MATCH(MouseList[[#Headers],[Exclude?]],MouseList[#Headers],0))=TRUE,"",IF(INDEX(DataInput[],AI$2*3-1,MATCH(TEXT($B41,0),DataInput[#Headers],0))="","",INDEX(DataInput[],AI$4*3-1,MATCH(TEXT($B41,0),DataInput[#Headers],0))*(INDEX(DataInput[],AI$4*3,MATCH(TEXT($B41,0),DataInput[#Headers],0)))^2*PI()/6))</f>
        <v/>
      </c>
      <c r="AJ41" s="15" t="str">
        <f>IF(INDEX(MouseList[],MATCH(AJ$2,MouseList[Mouse '#],0),MATCH(MouseList[[#Headers],[Exclude?]],MouseList[#Headers],0))=TRUE,"",IF(INDEX(DataInput[],AJ$2*3-1,MATCH(TEXT($B41,0),DataInput[#Headers],0))="","",INDEX(DataInput[],AJ$4*3-1,MATCH(TEXT($B41,0),DataInput[#Headers],0))*(INDEX(DataInput[],AJ$4*3,MATCH(TEXT($B41,0),DataInput[#Headers],0)))^2*PI()/6))</f>
        <v/>
      </c>
      <c r="AK41" s="15" t="str">
        <f>IF(INDEX(MouseList[],MATCH(AK$2,MouseList[Mouse '#],0),MATCH(MouseList[[#Headers],[Exclude?]],MouseList[#Headers],0))=TRUE,"",IF(INDEX(DataInput[],AK$2*3-1,MATCH(TEXT($B41,0),DataInput[#Headers],0))="","",INDEX(DataInput[],AK$4*3-1,MATCH(TEXT($B41,0),DataInput[#Headers],0))*(INDEX(DataInput[],AK$4*3,MATCH(TEXT($B41,0),DataInput[#Headers],0)))^2*PI()/6))</f>
        <v/>
      </c>
      <c r="AL41" s="15" t="str">
        <f>IF(INDEX(MouseList[],MATCH(AL$2,MouseList[Mouse '#],0),MATCH(MouseList[[#Headers],[Exclude?]],MouseList[#Headers],0))=TRUE,"",IF(INDEX(DataInput[],AL$2*3-1,MATCH(TEXT($B41,0),DataInput[#Headers],0))="","",INDEX(DataInput[],AL$4*3-1,MATCH(TEXT($B41,0),DataInput[#Headers],0))*(INDEX(DataInput[],AL$4*3,MATCH(TEXT($B41,0),DataInput[#Headers],0)))^2*PI()/6))</f>
        <v/>
      </c>
      <c r="AM41" s="15" t="str">
        <f>IF(INDEX(MouseList[],MATCH(AM$2,MouseList[Mouse '#],0),MATCH(MouseList[[#Headers],[Exclude?]],MouseList[#Headers],0))=TRUE,"",IF(INDEX(DataInput[],AM$2*3-1,MATCH(TEXT($B41,0),DataInput[#Headers],0))="","",INDEX(DataInput[],AM$4*3-1,MATCH(TEXT($B41,0),DataInput[#Headers],0))*(INDEX(DataInput[],AM$4*3,MATCH(TEXT($B41,0),DataInput[#Headers],0)))^2*PI()/6))</f>
        <v/>
      </c>
      <c r="AN41" s="15" t="str">
        <f>IF(INDEX(MouseList[],MATCH(AN$2,MouseList[Mouse '#],0),MATCH(MouseList[[#Headers],[Exclude?]],MouseList[#Headers],0))=TRUE,"",IF(INDEX(DataInput[],AN$2*3-1,MATCH(TEXT($B41,0),DataInput[#Headers],0))="","",INDEX(DataInput[],AN$4*3-1,MATCH(TEXT($B41,0),DataInput[#Headers],0))*(INDEX(DataInput[],AN$4*3,MATCH(TEXT($B41,0),DataInput[#Headers],0)))^2*PI()/6))</f>
        <v/>
      </c>
      <c r="AO41" s="15" t="str">
        <f>IF(INDEX(MouseList[],MATCH(AO$2,MouseList[Mouse '#],0),MATCH(MouseList[[#Headers],[Exclude?]],MouseList[#Headers],0))=TRUE,"",IF(INDEX(DataInput[],AO$2*3-1,MATCH(TEXT($B41,0),DataInput[#Headers],0))="","",INDEX(DataInput[],AO$4*3-1,MATCH(TEXT($B41,0),DataInput[#Headers],0))*(INDEX(DataInput[],AO$4*3,MATCH(TEXT($B41,0),DataInput[#Headers],0)))^2*PI()/6))</f>
        <v/>
      </c>
      <c r="AP41" s="15" t="str">
        <f>IF(INDEX(MouseList[],MATCH(AP$2,MouseList[Mouse '#],0),MATCH(MouseList[[#Headers],[Exclude?]],MouseList[#Headers],0))=TRUE,"",IF(INDEX(DataInput[],AP$2*3-1,MATCH(TEXT($B41,0),DataInput[#Headers],0))="","",INDEX(DataInput[],AP$4*3-1,MATCH(TEXT($B41,0),DataInput[#Headers],0))*(INDEX(DataInput[],AP$4*3,MATCH(TEXT($B41,0),DataInput[#Headers],0)))^2*PI()/6))</f>
        <v/>
      </c>
      <c r="AQ41" s="15" t="str">
        <f>IF(INDEX(MouseList[],MATCH(AQ$2,MouseList[Mouse '#],0),MATCH(MouseList[[#Headers],[Exclude?]],MouseList[#Headers],0))=TRUE,"",IF(INDEX(DataInput[],AQ$2*3-1,MATCH(TEXT($B41,0),DataInput[#Headers],0))="","",INDEX(DataInput[],AQ$4*3-1,MATCH(TEXT($B41,0),DataInput[#Headers],0))*(INDEX(DataInput[],AQ$4*3,MATCH(TEXT($B41,0),DataInput[#Headers],0)))^2*PI()/6))</f>
        <v/>
      </c>
      <c r="AR41" s="15" t="str">
        <f>IF(INDEX(MouseList[],MATCH(AR$2,MouseList[Mouse '#],0),MATCH(MouseList[[#Headers],[Exclude?]],MouseList[#Headers],0))=TRUE,"",IF(INDEX(DataInput[],AR$2*3-1,MATCH(TEXT($B41,0),DataInput[#Headers],0))="","",INDEX(DataInput[],AR$4*3-1,MATCH(TEXT($B41,0),DataInput[#Headers],0))*(INDEX(DataInput[],AR$4*3,MATCH(TEXT($B41,0),DataInput[#Headers],0)))^2*PI()/6))</f>
        <v/>
      </c>
      <c r="AS41" s="15" t="str">
        <f>IF(INDEX(MouseList[],MATCH(AS$2,MouseList[Mouse '#],0),MATCH(MouseList[[#Headers],[Exclude?]],MouseList[#Headers],0))=TRUE,"",IF(INDEX(DataInput[],AS$2*3-1,MATCH(TEXT($B41,0),DataInput[#Headers],0))="","",INDEX(DataInput[],AS$4*3-1,MATCH(TEXT($B41,0),DataInput[#Headers],0))*(INDEX(DataInput[],AS$4*3,MATCH(TEXT($B41,0),DataInput[#Headers],0)))^2*PI()/6))</f>
        <v/>
      </c>
      <c r="AT41" s="15" t="str">
        <f>IF(INDEX(MouseList[],MATCH(AT$2,MouseList[Mouse '#],0),MATCH(MouseList[[#Headers],[Exclude?]],MouseList[#Headers],0))=TRUE,"",IF(INDEX(DataInput[],AT$2*3-1,MATCH(TEXT($B41,0),DataInput[#Headers],0))="","",INDEX(DataInput[],AT$4*3-1,MATCH(TEXT($B41,0),DataInput[#Headers],0))*(INDEX(DataInput[],AT$4*3,MATCH(TEXT($B41,0),DataInput[#Headers],0)))^2*PI()/6))</f>
        <v/>
      </c>
      <c r="AU41" s="15" t="str">
        <f>IF(INDEX(MouseList[],MATCH(AU$2,MouseList[Mouse '#],0),MATCH(MouseList[[#Headers],[Exclude?]],MouseList[#Headers],0))=TRUE,"",IF(INDEX(DataInput[],AU$2*3-1,MATCH(TEXT($B41,0),DataInput[#Headers],0))="","",INDEX(DataInput[],AU$4*3-1,MATCH(TEXT($B41,0),DataInput[#Headers],0))*(INDEX(DataInput[],AU$4*3,MATCH(TEXT($B41,0),DataInput[#Headers],0)))^2*PI()/6))</f>
        <v/>
      </c>
      <c r="AV41" s="15" t="str">
        <f>IF(INDEX(MouseList[],MATCH(AV$2,MouseList[Mouse '#],0),MATCH(MouseList[[#Headers],[Exclude?]],MouseList[#Headers],0))=TRUE,"",IF(INDEX(DataInput[],AV$2*3-1,MATCH(TEXT($B41,0),DataInput[#Headers],0))="","",INDEX(DataInput[],AV$4*3-1,MATCH(TEXT($B41,0),DataInput[#Headers],0))*(INDEX(DataInput[],AV$4*3,MATCH(TEXT($B41,0),DataInput[#Headers],0)))^2*PI()/6))</f>
        <v/>
      </c>
      <c r="AW41" s="15" t="str">
        <f>IF(INDEX(MouseList[],MATCH(AW$2,MouseList[Mouse '#],0),MATCH(MouseList[[#Headers],[Exclude?]],MouseList[#Headers],0))=TRUE,"",IF(INDEX(DataInput[],AW$2*3-1,MATCH(TEXT($B41,0),DataInput[#Headers],0))="","",INDEX(DataInput[],AW$4*3-1,MATCH(TEXT($B41,0),DataInput[#Headers],0))*(INDEX(DataInput[],AW$4*3,MATCH(TEXT($B41,0),DataInput[#Headers],0)))^2*PI()/6))</f>
        <v/>
      </c>
      <c r="AX41" s="15" t="str">
        <f>IF(INDEX(MouseList[],MATCH(AX$2,MouseList[Mouse '#],0),MATCH(MouseList[[#Headers],[Exclude?]],MouseList[#Headers],0))=TRUE,"",IF(INDEX(DataInput[],AX$2*3-1,MATCH(TEXT($B41,0),DataInput[#Headers],0))="","",INDEX(DataInput[],AX$4*3-1,MATCH(TEXT($B41,0),DataInput[#Headers],0))*(INDEX(DataInput[],AX$4*3,MATCH(TEXT($B41,0),DataInput[#Headers],0)))^2*PI()/6))</f>
        <v/>
      </c>
      <c r="AY41" s="15" t="str">
        <f>IF(INDEX(MouseList[],MATCH(AY$2,MouseList[Mouse '#],0),MATCH(MouseList[[#Headers],[Exclude?]],MouseList[#Headers],0))=TRUE,"",IF(INDEX(DataInput[],AY$2*3-1,MATCH(TEXT($B41,0),DataInput[#Headers],0))="","",INDEX(DataInput[],AY$4*3-1,MATCH(TEXT($B41,0),DataInput[#Headers],0))*(INDEX(DataInput[],AY$4*3,MATCH(TEXT($B41,0),DataInput[#Headers],0)))^2*PI()/6))</f>
        <v/>
      </c>
      <c r="AZ41" s="15" t="str">
        <f>IF(INDEX(MouseList[],MATCH(AZ$2,MouseList[Mouse '#],0),MATCH(MouseList[[#Headers],[Exclude?]],MouseList[#Headers],0))=TRUE,"",IF(INDEX(DataInput[],AZ$2*3-1,MATCH(TEXT($B41,0),DataInput[#Headers],0))="","",INDEX(DataInput[],AZ$4*3-1,MATCH(TEXT($B41,0),DataInput[#Headers],0))*(INDEX(DataInput[],AZ$4*3,MATCH(TEXT($B41,0),DataInput[#Headers],0)))^2*PI()/6))</f>
        <v/>
      </c>
      <c r="BA41" s="15" t="str">
        <f>IF(INDEX(MouseList[],MATCH(BA$2,MouseList[Mouse '#],0),MATCH(MouseList[[#Headers],[Exclude?]],MouseList[#Headers],0))=TRUE,"",IF(INDEX(DataInput[],BA$2*3-1,MATCH(TEXT($B41,0),DataInput[#Headers],0))="","",INDEX(DataInput[],BA$4*3-1,MATCH(TEXT($B41,0),DataInput[#Headers],0))*(INDEX(DataInput[],BA$4*3,MATCH(TEXT($B41,0),DataInput[#Headers],0)))^2*PI()/6))</f>
        <v/>
      </c>
      <c r="BB41" s="15" t="str">
        <f>IF(INDEX(MouseList[],MATCH(BB$2,MouseList[Mouse '#],0),MATCH(MouseList[[#Headers],[Exclude?]],MouseList[#Headers],0))=TRUE,"",IF(INDEX(DataInput[],BB$2*3-1,MATCH(TEXT($B41,0),DataInput[#Headers],0))="","",INDEX(DataInput[],BB$4*3-1,MATCH(TEXT($B41,0),DataInput[#Headers],0))*(INDEX(DataInput[],BB$4*3,MATCH(TEXT($B41,0),DataInput[#Headers],0)))^2*PI()/6))</f>
        <v/>
      </c>
      <c r="BC41" s="15" t="str">
        <f>IF(INDEX(MouseList[],MATCH(BC$2,MouseList[Mouse '#],0),MATCH(MouseList[[#Headers],[Exclude?]],MouseList[#Headers],0))=TRUE,"",IF(INDEX(DataInput[],BC$2*3-1,MATCH(TEXT($B41,0),DataInput[#Headers],0))="","",INDEX(DataInput[],BC$4*3-1,MATCH(TEXT($B41,0),DataInput[#Headers],0))*(INDEX(DataInput[],BC$4*3,MATCH(TEXT($B41,0),DataInput[#Headers],0)))^2*PI()/6))</f>
        <v/>
      </c>
      <c r="BD41" s="15" t="str">
        <f>IF(INDEX(MouseList[],MATCH(BD$2,MouseList[Mouse '#],0),MATCH(MouseList[[#Headers],[Exclude?]],MouseList[#Headers],0))=TRUE,"",IF(INDEX(DataInput[],BD$2*3-1,MATCH(TEXT($B41,0),DataInput[#Headers],0))="","",INDEX(DataInput[],BD$4*3-1,MATCH(TEXT($B41,0),DataInput[#Headers],0))*(INDEX(DataInput[],BD$4*3,MATCH(TEXT($B41,0),DataInput[#Headers],0)))^2*PI()/6))</f>
        <v/>
      </c>
      <c r="BE41" s="15" t="str">
        <f>IF(INDEX(MouseList[],MATCH(BE$2,MouseList[Mouse '#],0),MATCH(MouseList[[#Headers],[Exclude?]],MouseList[#Headers],0))=TRUE,"",IF(INDEX(DataInput[],BE$2*3-1,MATCH(TEXT($B41,0),DataInput[#Headers],0))="","",INDEX(DataInput[],BE$4*3-1,MATCH(TEXT($B41,0),DataInput[#Headers],0))*(INDEX(DataInput[],BE$4*3,MATCH(TEXT($B41,0),DataInput[#Headers],0)))^2*PI()/6))</f>
        <v/>
      </c>
      <c r="BF41" s="15" t="str">
        <f>IF(INDEX(MouseList[],MATCH(BF$2,MouseList[Mouse '#],0),MATCH(MouseList[[#Headers],[Exclude?]],MouseList[#Headers],0))=TRUE,"",IF(INDEX(DataInput[],BF$2*3-1,MATCH(TEXT($B41,0),DataInput[#Headers],0))="","",INDEX(DataInput[],BF$4*3-1,MATCH(TEXT($B41,0),DataInput[#Headers],0))*(INDEX(DataInput[],BF$4*3,MATCH(TEXT($B41,0),DataInput[#Headers],0)))^2*PI()/6))</f>
        <v/>
      </c>
      <c r="BG41" s="15" t="str">
        <f>IF(INDEX(MouseList[],MATCH(BG$2,MouseList[Mouse '#],0),MATCH(MouseList[[#Headers],[Exclude?]],MouseList[#Headers],0))=TRUE,"",IF(INDEX(DataInput[],BG$2*3-1,MATCH(TEXT($B41,0),DataInput[#Headers],0))="","",INDEX(DataInput[],BG$4*3-1,MATCH(TEXT($B41,0),DataInput[#Headers],0))*(INDEX(DataInput[],BG$4*3,MATCH(TEXT($B41,0),DataInput[#Headers],0)))^2*PI()/6))</f>
        <v/>
      </c>
      <c r="BH41" s="15" t="str">
        <f>IF(INDEX(MouseList[],MATCH(BH$2,MouseList[Mouse '#],0),MATCH(MouseList[[#Headers],[Exclude?]],MouseList[#Headers],0))=TRUE,"",IF(INDEX(DataInput[],BH$2*3-1,MATCH(TEXT($B41,0),DataInput[#Headers],0))="","",INDEX(DataInput[],BH$4*3-1,MATCH(TEXT($B41,0),DataInput[#Headers],0))*(INDEX(DataInput[],BH$4*3,MATCH(TEXT($B41,0),DataInput[#Headers],0)))^2*PI()/6))</f>
        <v/>
      </c>
      <c r="BI41" s="15" t="str">
        <f>IF(INDEX(MouseList[],MATCH(BI$2,MouseList[Mouse '#],0),MATCH(MouseList[[#Headers],[Exclude?]],MouseList[#Headers],0))=TRUE,"",IF(INDEX(DataInput[],BI$2*3-1,MATCH(TEXT($B41,0),DataInput[#Headers],0))="","",INDEX(DataInput[],BI$4*3-1,MATCH(TEXT($B41,0),DataInput[#Headers],0))*(INDEX(DataInput[],BI$4*3,MATCH(TEXT($B41,0),DataInput[#Headers],0)))^2*PI()/6))</f>
        <v/>
      </c>
      <c r="BJ41" s="15" t="str">
        <f>IF(INDEX(MouseList[],MATCH(BJ$2,MouseList[Mouse '#],0),MATCH(MouseList[[#Headers],[Exclude?]],MouseList[#Headers],0))=TRUE,"",IF(INDEX(DataInput[],BJ$2*3-1,MATCH(TEXT($B41,0),DataInput[#Headers],0))="","",INDEX(DataInput[],BJ$4*3-1,MATCH(TEXT($B41,0),DataInput[#Headers],0))*(INDEX(DataInput[],BJ$4*3,MATCH(TEXT($B41,0),DataInput[#Headers],0)))^2*PI()/6))</f>
        <v/>
      </c>
      <c r="BK41" s="15" t="str">
        <f>IF(INDEX(MouseList[],MATCH(BK$2,MouseList[Mouse '#],0),MATCH(MouseList[[#Headers],[Exclude?]],MouseList[#Headers],0))=TRUE,"",IF(INDEX(DataInput[],BK$2*3-1,MATCH(TEXT($B41,0),DataInput[#Headers],0))="","",INDEX(DataInput[],BK$4*3-1,MATCH(TEXT($B41,0),DataInput[#Headers],0))*(INDEX(DataInput[],BK$4*3,MATCH(TEXT($B41,0),DataInput[#Headers],0)))^2*PI()/6))</f>
        <v/>
      </c>
      <c r="BL41" s="15" t="e">
        <f>IF(INDEX(MouseList[],MATCH(BL$2,MouseList[Mouse '#],0),MATCH(MouseList[[#Headers],[Exclude?]],MouseList[#Headers],0))=TRUE,"",IF(INDEX(DataInput[],BL$2*3-1,MATCH(TEXT($B41,0),DataInput[#Headers],0))="","",INDEX(DataInput[],BL$4*3-1,MATCH(TEXT($B41,0),DataInput[#Headers],0))*(INDEX(DataInput[],BL$4*3,MATCH(TEXT($B41,0),DataInput[#Headers],0)))^2*PI()/6))</f>
        <v>#N/A</v>
      </c>
      <c r="BM41" s="15" t="e">
        <f>IF(INDEX(MouseList[],MATCH(BM$2,MouseList[Mouse '#],0),MATCH(MouseList[[#Headers],[Exclude?]],MouseList[#Headers],0))=TRUE,"",IF(INDEX(DataInput[],BM$2*3-1,MATCH(TEXT($B41,0),DataInput[#Headers],0))="","",INDEX(DataInput[],BM$4*3-1,MATCH(TEXT($B41,0),DataInput[#Headers],0))*(INDEX(DataInput[],BM$4*3,MATCH(TEXT($B41,0),DataInput[#Headers],0)))^2*PI()/6))</f>
        <v>#N/A</v>
      </c>
      <c r="BN41" s="15" t="e">
        <f>IF(INDEX(MouseList[],MATCH(BN$2,MouseList[Mouse '#],0),MATCH(MouseList[[#Headers],[Exclude?]],MouseList[#Headers],0))=TRUE,"",IF(INDEX(DataInput[],BN$2*3-1,MATCH(TEXT($B41,0),DataInput[#Headers],0))="","",INDEX(DataInput[],BN$4*3-1,MATCH(TEXT($B41,0),DataInput[#Headers],0))*(INDEX(DataInput[],BN$4*3,MATCH(TEXT($B41,0),DataInput[#Headers],0)))^2*PI()/6))</f>
        <v>#N/A</v>
      </c>
      <c r="BO41" s="15" t="e">
        <f>IF(INDEX(MouseList[],MATCH(BO$2,MouseList[Mouse '#],0),MATCH(MouseList[[#Headers],[Exclude?]],MouseList[#Headers],0))=TRUE,"",IF(INDEX(DataInput[],BO$2*3-1,MATCH(TEXT($B41,0),DataInput[#Headers],0))="","",INDEX(DataInput[],BO$4*3-1,MATCH(TEXT($B41,0),DataInput[#Headers],0))*(INDEX(DataInput[],BO$4*3,MATCH(TEXT($B41,0),DataInput[#Headers],0)))^2*PI()/6))</f>
        <v>#N/A</v>
      </c>
      <c r="BP41" s="15" t="e">
        <f>IF(INDEX(MouseList[],MATCH(BP$2,MouseList[Mouse '#],0),MATCH(MouseList[[#Headers],[Exclude?]],MouseList[#Headers],0))=TRUE,"",IF(INDEX(DataInput[],BP$2*3-1,MATCH(TEXT($B41,0),DataInput[#Headers],0))="","",INDEX(DataInput[],BP$4*3-1,MATCH(TEXT($B41,0),DataInput[#Headers],0))*(INDEX(DataInput[],BP$4*3,MATCH(TEXT($B41,0),DataInput[#Headers],0)))^2*PI()/6))</f>
        <v>#N/A</v>
      </c>
      <c r="BQ41" s="15" t="e">
        <f>IF(INDEX(MouseList[],MATCH(BQ$2,MouseList[Mouse '#],0),MATCH(MouseList[[#Headers],[Exclude?]],MouseList[#Headers],0))=TRUE,"",IF(INDEX(DataInput[],BQ$2*3-1,MATCH(TEXT($B41,0),DataInput[#Headers],0))="","",INDEX(DataInput[],BQ$4*3-1,MATCH(TEXT($B41,0),DataInput[#Headers],0))*(INDEX(DataInput[],BQ$4*3,MATCH(TEXT($B41,0),DataInput[#Headers],0)))^2*PI()/6))</f>
        <v>#N/A</v>
      </c>
      <c r="BR41" s="15" t="e">
        <f>IF(INDEX(MouseList[],MATCH(BR$2,MouseList[Mouse '#],0),MATCH(MouseList[[#Headers],[Exclude?]],MouseList[#Headers],0))=TRUE,"",IF(INDEX(DataInput[],BR$2*3-1,MATCH(TEXT($B41,0),DataInput[#Headers],0))="","",INDEX(DataInput[],BR$4*3-1,MATCH(TEXT($B41,0),DataInput[#Headers],0))*(INDEX(DataInput[],BR$4*3,MATCH(TEXT($B41,0),DataInput[#Headers],0)))^2*PI()/6))</f>
        <v>#N/A</v>
      </c>
      <c r="BS41" s="15" t="e">
        <f>IF(INDEX(MouseList[],MATCH(BS$2,MouseList[Mouse '#],0),MATCH(MouseList[[#Headers],[Exclude?]],MouseList[#Headers],0))=TRUE,"",IF(INDEX(DataInput[],BS$2*3-1,MATCH(TEXT($B41,0),DataInput[#Headers],0))="","",INDEX(DataInput[],BS$4*3-1,MATCH(TEXT($B41,0),DataInput[#Headers],0))*(INDEX(DataInput[],BS$4*3,MATCH(TEXT($B41,0),DataInput[#Headers],0)))^2*PI()/6))</f>
        <v>#N/A</v>
      </c>
      <c r="BT41" s="15" t="e">
        <f>IF(INDEX(MouseList[],MATCH(BT$2,MouseList[Mouse '#],0),MATCH(MouseList[[#Headers],[Exclude?]],MouseList[#Headers],0))=TRUE,"",IF(INDEX(DataInput[],BT$2*3-1,MATCH(TEXT($B41,0),DataInput[#Headers],0))="","",INDEX(DataInput[],BT$4*3-1,MATCH(TEXT($B41,0),DataInput[#Headers],0))*(INDEX(DataInput[],BT$4*3,MATCH(TEXT($B41,0),DataInput[#Headers],0)))^2*PI()/6))</f>
        <v>#N/A</v>
      </c>
      <c r="BU41" s="15" t="e">
        <f>IF(INDEX(MouseList[],MATCH(BU$2,MouseList[Mouse '#],0),MATCH(MouseList[[#Headers],[Exclude?]],MouseList[#Headers],0))=TRUE,"",IF(INDEX(DataInput[],BU$2*3-1,MATCH(TEXT($B41,0),DataInput[#Headers],0))="","",INDEX(DataInput[],BU$4*3-1,MATCH(TEXT($B41,0),DataInput[#Headers],0))*(INDEX(DataInput[],BU$4*3,MATCH(TEXT($B41,0),DataInput[#Headers],0)))^2*PI()/6))</f>
        <v>#N/A</v>
      </c>
      <c r="BV41" s="15" t="e">
        <f>IF(INDEX(MouseList[],MATCH(BV$2,MouseList[Mouse '#],0),MATCH(MouseList[[#Headers],[Exclude?]],MouseList[#Headers],0))=TRUE,"",IF(INDEX(DataInput[],BV$2*3-1,MATCH(TEXT($B41,0),DataInput[#Headers],0))="","",INDEX(DataInput[],BV$4*3-1,MATCH(TEXT($B41,0),DataInput[#Headers],0))*(INDEX(DataInput[],BV$4*3,MATCH(TEXT($B41,0),DataInput[#Headers],0)))^2*PI()/6))</f>
        <v>#N/A</v>
      </c>
      <c r="BW41" s="15" t="e">
        <f>IF(INDEX(MouseList[],MATCH(BW$2,MouseList[Mouse '#],0),MATCH(MouseList[[#Headers],[Exclude?]],MouseList[#Headers],0))=TRUE,"",IF(INDEX(DataInput[],BW$2*3-1,MATCH(TEXT($B41,0),DataInput[#Headers],0))="","",INDEX(DataInput[],BW$4*3-1,MATCH(TEXT($B41,0),DataInput[#Headers],0))*(INDEX(DataInput[],BW$4*3,MATCH(TEXT($B41,0),DataInput[#Headers],0)))^2*PI()/6))</f>
        <v>#N/A</v>
      </c>
      <c r="BX41" s="15" t="e">
        <f>IF(INDEX(MouseList[],MATCH(BX$2,MouseList[Mouse '#],0),MATCH(MouseList[[#Headers],[Exclude?]],MouseList[#Headers],0))=TRUE,"",IF(INDEX(DataInput[],BX$2*3-1,MATCH(TEXT($B41,0),DataInput[#Headers],0))="","",INDEX(DataInput[],BX$4*3-1,MATCH(TEXT($B41,0),DataInput[#Headers],0))*(INDEX(DataInput[],BX$4*3,MATCH(TEXT($B41,0),DataInput[#Headers],0)))^2*PI()/6))</f>
        <v>#N/A</v>
      </c>
      <c r="BY41" s="15" t="e">
        <f>IF(INDEX(MouseList[],MATCH(BY$2,MouseList[Mouse '#],0),MATCH(MouseList[[#Headers],[Exclude?]],MouseList[#Headers],0))=TRUE,"",IF(INDEX(DataInput[],BY$2*3-1,MATCH(TEXT($B41,0),DataInput[#Headers],0))="","",INDEX(DataInput[],BY$4*3-1,MATCH(TEXT($B41,0),DataInput[#Headers],0))*(INDEX(DataInput[],BY$4*3,MATCH(TEXT($B41,0),DataInput[#Headers],0)))^2*PI()/6))</f>
        <v>#N/A</v>
      </c>
      <c r="BZ41" s="15" t="e">
        <f>IF(INDEX(MouseList[],MATCH(BZ$2,MouseList[Mouse '#],0),MATCH(MouseList[[#Headers],[Exclude?]],MouseList[#Headers],0))=TRUE,"",IF(INDEX(DataInput[],BZ$2*3-1,MATCH(TEXT($B41,0),DataInput[#Headers],0))="","",INDEX(DataInput[],BZ$4*3-1,MATCH(TEXT($B41,0),DataInput[#Headers],0))*(INDEX(DataInput[],BZ$4*3,MATCH(TEXT($B41,0),DataInput[#Headers],0)))^2*PI()/6))</f>
        <v>#N/A</v>
      </c>
      <c r="CA41" s="15" t="e">
        <f>IF(INDEX(MouseList[],MATCH(CA$2,MouseList[Mouse '#],0),MATCH(MouseList[[#Headers],[Exclude?]],MouseList[#Headers],0))=TRUE,"",IF(INDEX(DataInput[],CA$2*3-1,MATCH(TEXT($B41,0),DataInput[#Headers],0))="","",INDEX(DataInput[],CA$4*3-1,MATCH(TEXT($B41,0),DataInput[#Headers],0))*(INDEX(DataInput[],CA$4*3,MATCH(TEXT($B41,0),DataInput[#Headers],0)))^2*PI()/6))</f>
        <v>#N/A</v>
      </c>
      <c r="CB41" s="15" t="e">
        <f>IF(INDEX(MouseList[],MATCH(CB$2,MouseList[Mouse '#],0),MATCH(MouseList[[#Headers],[Exclude?]],MouseList[#Headers],0))=TRUE,"",IF(INDEX(DataInput[],CB$2*3-1,MATCH(TEXT($B41,0),DataInput[#Headers],0))="","",INDEX(DataInput[],CB$4*3-1,MATCH(TEXT($B41,0),DataInput[#Headers],0))*(INDEX(DataInput[],CB$4*3,MATCH(TEXT($B41,0),DataInput[#Headers],0)))^2*PI()/6))</f>
        <v>#N/A</v>
      </c>
      <c r="CC41" s="15" t="e">
        <f>IF(INDEX(MouseList[],MATCH(CC$2,MouseList[Mouse '#],0),MATCH(MouseList[[#Headers],[Exclude?]],MouseList[#Headers],0))=TRUE,"",IF(INDEX(DataInput[],CC$2*3-1,MATCH(TEXT($B41,0),DataInput[#Headers],0))="","",INDEX(DataInput[],CC$4*3-1,MATCH(TEXT($B41,0),DataInput[#Headers],0))*(INDEX(DataInput[],CC$4*3,MATCH(TEXT($B41,0),DataInput[#Headers],0)))^2*PI()/6))</f>
        <v>#N/A</v>
      </c>
      <c r="CD41" s="15" t="e">
        <f>IF(INDEX(MouseList[],MATCH(CD$2,MouseList[Mouse '#],0),MATCH(MouseList[[#Headers],[Exclude?]],MouseList[#Headers],0))=TRUE,"",IF(INDEX(DataInput[],CD$2*3-1,MATCH(TEXT($B41,0),DataInput[#Headers],0))="","",INDEX(DataInput[],CD$4*3-1,MATCH(TEXT($B41,0),DataInput[#Headers],0))*(INDEX(DataInput[],CD$4*3,MATCH(TEXT($B41,0),DataInput[#Headers],0)))^2*PI()/6))</f>
        <v>#N/A</v>
      </c>
      <c r="CE41" s="15" t="e">
        <f>IF(INDEX(MouseList[],MATCH(CE$2,MouseList[Mouse '#],0),MATCH(MouseList[[#Headers],[Exclude?]],MouseList[#Headers],0))=TRUE,"",IF(INDEX(DataInput[],CE$2*3-1,MATCH(TEXT($B41,0),DataInput[#Headers],0))="","",INDEX(DataInput[],CE$4*3-1,MATCH(TEXT($B41,0),DataInput[#Headers],0))*(INDEX(DataInput[],CE$4*3,MATCH(TEXT($B41,0),DataInput[#Headers],0)))^2*PI()/6))</f>
        <v>#N/A</v>
      </c>
      <c r="CF41" s="15" t="e">
        <f>IF(INDEX(MouseList[],MATCH(CF$2,MouseList[Mouse '#],0),MATCH(MouseList[[#Headers],[Exclude?]],MouseList[#Headers],0))=TRUE,"",IF(INDEX(DataInput[],CF$2*3-1,MATCH(TEXT($B41,0),DataInput[#Headers],0))="","",INDEX(DataInput[],CF$4*3-1,MATCH(TEXT($B41,0),DataInput[#Headers],0))*(INDEX(DataInput[],CF$4*3,MATCH(TEXT($B41,0),DataInput[#Headers],0)))^2*PI()/6))</f>
        <v>#N/A</v>
      </c>
      <c r="CG41" s="15" t="e">
        <f>IF(INDEX(MouseList[],MATCH(CG$2,MouseList[Mouse '#],0),MATCH(MouseList[[#Headers],[Exclude?]],MouseList[#Headers],0))=TRUE,"",IF(INDEX(DataInput[],CG$2*3-1,MATCH(TEXT($B41,0),DataInput[#Headers],0))="","",INDEX(DataInput[],CG$4*3-1,MATCH(TEXT($B41,0),DataInput[#Headers],0))*(INDEX(DataInput[],CG$4*3,MATCH(TEXT($B41,0),DataInput[#Headers],0)))^2*PI()/6))</f>
        <v>#N/A</v>
      </c>
      <c r="CH41" s="15" t="e">
        <f>IF(INDEX(MouseList[],MATCH(CH$2,MouseList[Mouse '#],0),MATCH(MouseList[[#Headers],[Exclude?]],MouseList[#Headers],0))=TRUE,"",IF(INDEX(DataInput[],CH$2*3-1,MATCH(TEXT($B41,0),DataInput[#Headers],0))="","",INDEX(DataInput[],CH$4*3-1,MATCH(TEXT($B41,0),DataInput[#Headers],0))*(INDEX(DataInput[],CH$4*3,MATCH(TEXT($B41,0),DataInput[#Headers],0)))^2*PI()/6))</f>
        <v>#N/A</v>
      </c>
      <c r="CI41" s="15" t="e">
        <f>IF(INDEX(MouseList[],MATCH(CI$2,MouseList[Mouse '#],0),MATCH(MouseList[[#Headers],[Exclude?]],MouseList[#Headers],0))=TRUE,"",IF(INDEX(DataInput[],CI$2*3-1,MATCH(TEXT($B41,0),DataInput[#Headers],0))="","",INDEX(DataInput[],CI$4*3-1,MATCH(TEXT($B41,0),DataInput[#Headers],0))*(INDEX(DataInput[],CI$4*3,MATCH(TEXT($B41,0),DataInput[#Headers],0)))^2*PI()/6))</f>
        <v>#N/A</v>
      </c>
      <c r="CJ41" s="15" t="e">
        <f>IF(INDEX(MouseList[],MATCH(CJ$2,MouseList[Mouse '#],0),MATCH(MouseList[[#Headers],[Exclude?]],MouseList[#Headers],0))=TRUE,"",IF(INDEX(DataInput[],CJ$2*3-1,MATCH(TEXT($B41,0),DataInput[#Headers],0))="","",INDEX(DataInput[],CJ$4*3-1,MATCH(TEXT($B41,0),DataInput[#Headers],0))*(INDEX(DataInput[],CJ$4*3,MATCH(TEXT($B41,0),DataInput[#Headers],0)))^2*PI()/6))</f>
        <v>#N/A</v>
      </c>
      <c r="CK41" s="15" t="e">
        <f>IF(INDEX(MouseList[],MATCH(CK$2,MouseList[Mouse '#],0),MATCH(MouseList[[#Headers],[Exclude?]],MouseList[#Headers],0))=TRUE,"",IF(INDEX(DataInput[],CK$2*3-1,MATCH(TEXT($B41,0),DataInput[#Headers],0))="","",INDEX(DataInput[],CK$4*3-1,MATCH(TEXT($B41,0),DataInput[#Headers],0))*(INDEX(DataInput[],CK$4*3,MATCH(TEXT($B41,0),DataInput[#Headers],0)))^2*PI()/6))</f>
        <v>#N/A</v>
      </c>
      <c r="CL41" s="15" t="e">
        <f>IF(INDEX(MouseList[],MATCH(CL$2,MouseList[Mouse '#],0),MATCH(MouseList[[#Headers],[Exclude?]],MouseList[#Headers],0))=TRUE,"",IF(INDEX(DataInput[],CL$2*3-1,MATCH(TEXT($B41,0),DataInput[#Headers],0))="","",INDEX(DataInput[],CL$4*3-1,MATCH(TEXT($B41,0),DataInput[#Headers],0))*(INDEX(DataInput[],CL$4*3,MATCH(TEXT($B41,0),DataInput[#Headers],0)))^2*PI()/6))</f>
        <v>#N/A</v>
      </c>
      <c r="CM41" s="15" t="e">
        <f>IF(INDEX(MouseList[],MATCH(CM$2,MouseList[Mouse '#],0),MATCH(MouseList[[#Headers],[Exclude?]],MouseList[#Headers],0))=TRUE,"",IF(INDEX(DataInput[],CM$2*3-1,MATCH(TEXT($B41,0),DataInput[#Headers],0))="","",INDEX(DataInput[],CM$4*3-1,MATCH(TEXT($B41,0),DataInput[#Headers],0))*(INDEX(DataInput[],CM$4*3,MATCH(TEXT($B41,0),DataInput[#Headers],0)))^2*PI()/6))</f>
        <v>#N/A</v>
      </c>
      <c r="CN41" s="15" t="e">
        <f>IF(INDEX(MouseList[],MATCH(CN$2,MouseList[Mouse '#],0),MATCH(MouseList[[#Headers],[Exclude?]],MouseList[#Headers],0))=TRUE,"",IF(INDEX(DataInput[],CN$2*3-1,MATCH(TEXT($B41,0),DataInput[#Headers],0))="","",INDEX(DataInput[],CN$4*3-1,MATCH(TEXT($B41,0),DataInput[#Headers],0))*(INDEX(DataInput[],CN$4*3,MATCH(TEXT($B41,0),DataInput[#Headers],0)))^2*PI()/6))</f>
        <v>#N/A</v>
      </c>
      <c r="CO41" s="15" t="e">
        <f>IF(INDEX(MouseList[],MATCH(CO$2,MouseList[Mouse '#],0),MATCH(MouseList[[#Headers],[Exclude?]],MouseList[#Headers],0))=TRUE,"",IF(INDEX(DataInput[],CO$2*3-1,MATCH(TEXT($B41,0),DataInput[#Headers],0))="","",INDEX(DataInput[],CO$4*3-1,MATCH(TEXT($B41,0),DataInput[#Headers],0))*(INDEX(DataInput[],CO$4*3,MATCH(TEXT($B41,0),DataInput[#Headers],0)))^2*PI()/6))</f>
        <v>#N/A</v>
      </c>
      <c r="CP41" s="15" t="e">
        <f>IF(INDEX(MouseList[],MATCH(CP$2,MouseList[Mouse '#],0),MATCH(MouseList[[#Headers],[Exclude?]],MouseList[#Headers],0))=TRUE,"",IF(INDEX(DataInput[],CP$2*3-1,MATCH(TEXT($B41,0),DataInput[#Headers],0))="","",INDEX(DataInput[],CP$4*3-1,MATCH(TEXT($B41,0),DataInput[#Headers],0))*(INDEX(DataInput[],CP$4*3,MATCH(TEXT($B41,0),DataInput[#Headers],0)))^2*PI()/6))</f>
        <v>#N/A</v>
      </c>
      <c r="CQ41" s="15" t="e">
        <f>IF(INDEX(MouseList[],MATCH(CQ$2,MouseList[Mouse '#],0),MATCH(MouseList[[#Headers],[Exclude?]],MouseList[#Headers],0))=TRUE,"",IF(INDEX(DataInput[],CQ$2*3-1,MATCH(TEXT($B41,0),DataInput[#Headers],0))="","",INDEX(DataInput[],CQ$4*3-1,MATCH(TEXT($B41,0),DataInput[#Headers],0))*(INDEX(DataInput[],CQ$4*3,MATCH(TEXT($B41,0),DataInput[#Headers],0)))^2*PI()/6))</f>
        <v>#N/A</v>
      </c>
      <c r="CR41" s="15" t="e">
        <f>IF(INDEX(MouseList[],MATCH(CR$2,MouseList[Mouse '#],0),MATCH(MouseList[[#Headers],[Exclude?]],MouseList[#Headers],0))=TRUE,"",IF(INDEX(DataInput[],CR$2*3-1,MATCH(TEXT($B41,0),DataInput[#Headers],0))="","",INDEX(DataInput[],CR$4*3-1,MATCH(TEXT($B41,0),DataInput[#Headers],0))*(INDEX(DataInput[],CR$4*3,MATCH(TEXT($B41,0),DataInput[#Headers],0)))^2*PI()/6))</f>
        <v>#N/A</v>
      </c>
      <c r="CS41" s="15" t="e">
        <f>IF(INDEX(MouseList[],MATCH(CS$2,MouseList[Mouse '#],0),MATCH(MouseList[[#Headers],[Exclude?]],MouseList[#Headers],0))=TRUE,"",IF(INDEX(DataInput[],CS$2*3-1,MATCH(TEXT($B41,0),DataInput[#Headers],0))="","",INDEX(DataInput[],CS$4*3-1,MATCH(TEXT($B41,0),DataInput[#Headers],0))*(INDEX(DataInput[],CS$4*3,MATCH(TEXT($B41,0),DataInput[#Headers],0)))^2*PI()/6))</f>
        <v>#N/A</v>
      </c>
      <c r="CT41" s="15" t="e">
        <f>IF(INDEX(MouseList[],MATCH(CT$2,MouseList[Mouse '#],0),MATCH(MouseList[[#Headers],[Exclude?]],MouseList[#Headers],0))=TRUE,"",IF(INDEX(DataInput[],CT$2*3-1,MATCH(TEXT($B41,0),DataInput[#Headers],0))="","",INDEX(DataInput[],CT$4*3-1,MATCH(TEXT($B41,0),DataInput[#Headers],0))*(INDEX(DataInput[],CT$4*3,MATCH(TEXT($B41,0),DataInput[#Headers],0)))^2*PI()/6))</f>
        <v>#N/A</v>
      </c>
      <c r="CU41" s="15" t="e">
        <f>IF(INDEX(MouseList[],MATCH(CU$2,MouseList[Mouse '#],0),MATCH(MouseList[[#Headers],[Exclude?]],MouseList[#Headers],0))=TRUE,"",IF(INDEX(DataInput[],CU$2*3-1,MATCH(TEXT($B41,0),DataInput[#Headers],0))="","",INDEX(DataInput[],CU$4*3-1,MATCH(TEXT($B41,0),DataInput[#Headers],0))*(INDEX(DataInput[],CU$4*3,MATCH(TEXT($B41,0),DataInput[#Headers],0)))^2*PI()/6))</f>
        <v>#N/A</v>
      </c>
      <c r="CV41" s="15" t="e">
        <f>IF(INDEX(MouseList[],MATCH(CV$2,MouseList[Mouse '#],0),MATCH(MouseList[[#Headers],[Exclude?]],MouseList[#Headers],0))=TRUE,"",IF(INDEX(DataInput[],CV$2*3-1,MATCH(TEXT($B41,0),DataInput[#Headers],0))="","",INDEX(DataInput[],CV$4*3-1,MATCH(TEXT($B41,0),DataInput[#Headers],0))*(INDEX(DataInput[],CV$4*3,MATCH(TEXT($B41,0),DataInput[#Headers],0)))^2*PI()/6))</f>
        <v>#N/A</v>
      </c>
      <c r="CW41" s="15" t="e">
        <f>IF(INDEX(MouseList[],MATCH(CW$2,MouseList[Mouse '#],0),MATCH(MouseList[[#Headers],[Exclude?]],MouseList[#Headers],0))=TRUE,"",IF(INDEX(DataInput[],CW$2*3-1,MATCH(TEXT($B41,0),DataInput[#Headers],0))="","",INDEX(DataInput[],CW$4*3-1,MATCH(TEXT($B41,0),DataInput[#Headers],0))*(INDEX(DataInput[],CW$4*3,MATCH(TEXT($B41,0),DataInput[#Headers],0)))^2*PI()/6))</f>
        <v>#N/A</v>
      </c>
      <c r="CX41" s="15" t="e">
        <f>IF(INDEX(MouseList[],MATCH(CX$2,MouseList[Mouse '#],0),MATCH(MouseList[[#Headers],[Exclude?]],MouseList[#Headers],0))=TRUE,"",IF(INDEX(DataInput[],CX$2*3-1,MATCH(TEXT($B41,0),DataInput[#Headers],0))="","",INDEX(DataInput[],CX$4*3-1,MATCH(TEXT($B41,0),DataInput[#Headers],0))*(INDEX(DataInput[],CX$4*3,MATCH(TEXT($B41,0),DataInput[#Headers],0)))^2*PI()/6))</f>
        <v>#N/A</v>
      </c>
      <c r="CY41" s="15" t="e">
        <f>IF(INDEX(MouseList[],MATCH(CY$2,MouseList[Mouse '#],0),MATCH(MouseList[[#Headers],[Exclude?]],MouseList[#Headers],0))=TRUE,"",IF(INDEX(DataInput[],CY$2*3-1,MATCH(TEXT($B41,0),DataInput[#Headers],0))="","",INDEX(DataInput[],CY$4*3-1,MATCH(TEXT($B41,0),DataInput[#Headers],0))*(INDEX(DataInput[],CY$4*3,MATCH(TEXT($B41,0),DataInput[#Headers],0)))^2*PI()/6))</f>
        <v>#N/A</v>
      </c>
      <c r="CZ41" s="15" t="e">
        <f>IF(INDEX(MouseList[],MATCH(CZ$2,MouseList[Mouse '#],0),MATCH(MouseList[[#Headers],[Exclude?]],MouseList[#Headers],0))=TRUE,"",IF(INDEX(DataInput[],CZ$2*3-1,MATCH(TEXT($B41,0),DataInput[#Headers],0))="","",INDEX(DataInput[],CZ$4*3-1,MATCH(TEXT($B41,0),DataInput[#Headers],0))*(INDEX(DataInput[],CZ$4*3,MATCH(TEXT($B41,0),DataInput[#Headers],0)))^2*PI()/6))</f>
        <v>#N/A</v>
      </c>
      <c r="DA41" s="15" t="e">
        <f>IF(INDEX(MouseList[],MATCH(DA$2,MouseList[Mouse '#],0),MATCH(MouseList[[#Headers],[Exclude?]],MouseList[#Headers],0))=TRUE,"",IF(INDEX(DataInput[],DA$2*3-1,MATCH(TEXT($B41,0),DataInput[#Headers],0))="","",INDEX(DataInput[],DA$4*3-1,MATCH(TEXT($B41,0),DataInput[#Headers],0))*(INDEX(DataInput[],DA$4*3,MATCH(TEXT($B41,0),DataInput[#Headers],0)))^2*PI()/6))</f>
        <v>#N/A</v>
      </c>
      <c r="DB41" s="15" t="e">
        <f>IF(INDEX(MouseList[],MATCH(DB$2,MouseList[Mouse '#],0),MATCH(MouseList[[#Headers],[Exclude?]],MouseList[#Headers],0))=TRUE,"",IF(INDEX(DataInput[],DB$2*3-1,MATCH(TEXT($B41,0),DataInput[#Headers],0))="","",INDEX(DataInput[],DB$4*3-1,MATCH(TEXT($B41,0),DataInput[#Headers],0))*(INDEX(DataInput[],DB$4*3,MATCH(TEXT($B41,0),DataInput[#Headers],0)))^2*PI()/6))</f>
        <v>#N/A</v>
      </c>
      <c r="DC41" s="15" t="e">
        <f>IF(INDEX(MouseList[],MATCH(DC$2,MouseList[Mouse '#],0),MATCH(MouseList[[#Headers],[Exclude?]],MouseList[#Headers],0))=TRUE,"",IF(INDEX(DataInput[],DC$2*3-1,MATCH(TEXT($B41,0),DataInput[#Headers],0))="","",INDEX(DataInput[],DC$4*3-1,MATCH(TEXT($B41,0),DataInput[#Headers],0))*(INDEX(DataInput[],DC$4*3,MATCH(TEXT($B41,0),DataInput[#Headers],0)))^2*PI()/6))</f>
        <v>#N/A</v>
      </c>
      <c r="DD41" s="15" t="e">
        <f>IF(INDEX(MouseList[],MATCH(DD$2,MouseList[Mouse '#],0),MATCH(MouseList[[#Headers],[Exclude?]],MouseList[#Headers],0))=TRUE,"",IF(INDEX(DataInput[],DD$2*3-1,MATCH(TEXT($B41,0),DataInput[#Headers],0))="","",INDEX(DataInput[],DD$4*3-1,MATCH(TEXT($B41,0),DataInput[#Headers],0))*(INDEX(DataInput[],DD$4*3,MATCH(TEXT($B41,0),DataInput[#Headers],0)))^2*PI()/6))</f>
        <v>#N/A</v>
      </c>
      <c r="DE41" s="15" t="e">
        <f>IF(INDEX(MouseList[],MATCH(DE$2,MouseList[Mouse '#],0),MATCH(MouseList[[#Headers],[Exclude?]],MouseList[#Headers],0))=TRUE,"",IF(INDEX(DataInput[],DE$2*3-1,MATCH(TEXT($B41,0),DataInput[#Headers],0))="","",INDEX(DataInput[],DE$4*3-1,MATCH(TEXT($B41,0),DataInput[#Headers],0))*(INDEX(DataInput[],DE$4*3,MATCH(TEXT($B41,0),DataInput[#Headers],0)))^2*PI()/6))</f>
        <v>#N/A</v>
      </c>
      <c r="DF41" s="15" t="e">
        <f>IF(INDEX(MouseList[],MATCH(DF$2,MouseList[Mouse '#],0),MATCH(MouseList[[#Headers],[Exclude?]],MouseList[#Headers],0))=TRUE,"",IF(INDEX(DataInput[],DF$2*3-1,MATCH(TEXT($B41,0),DataInput[#Headers],0))="","",INDEX(DataInput[],DF$4*3-1,MATCH(TEXT($B41,0),DataInput[#Headers],0))*(INDEX(DataInput[],DF$4*3,MATCH(TEXT($B41,0),DataInput[#Headers],0)))^2*PI()/6))</f>
        <v>#N/A</v>
      </c>
      <c r="DG41" s="15" t="e">
        <f>IF(INDEX(MouseList[],MATCH(DG$2,MouseList[Mouse '#],0),MATCH(MouseList[[#Headers],[Exclude?]],MouseList[#Headers],0))=TRUE,"",IF(INDEX(DataInput[],DG$2*3-1,MATCH(TEXT($B41,0),DataInput[#Headers],0))="","",INDEX(DataInput[],DG$4*3-1,MATCH(TEXT($B41,0),DataInput[#Headers],0))*(INDEX(DataInput[],DG$4*3,MATCH(TEXT($B41,0),DataInput[#Headers],0)))^2*PI()/6))</f>
        <v>#N/A</v>
      </c>
      <c r="DH41" s="15" t="e">
        <f>IF(INDEX(MouseList[],MATCH(DH$2,MouseList[Mouse '#],0),MATCH(MouseList[[#Headers],[Exclude?]],MouseList[#Headers],0))=TRUE,"",IF(INDEX(DataInput[],DH$2*3-1,MATCH(TEXT($B41,0),DataInput[#Headers],0))="","",INDEX(DataInput[],DH$4*3-1,MATCH(TEXT($B41,0),DataInput[#Headers],0))*(INDEX(DataInput[],DH$4*3,MATCH(TEXT($B41,0),DataInput[#Headers],0)))^2*PI()/6))</f>
        <v>#N/A</v>
      </c>
      <c r="DI41" s="15" t="e">
        <f>IF(INDEX(MouseList[],MATCH(DI$2,MouseList[Mouse '#],0),MATCH(MouseList[[#Headers],[Exclude?]],MouseList[#Headers],0))=TRUE,"",IF(INDEX(DataInput[],DI$2*3-1,MATCH(TEXT($B41,0),DataInput[#Headers],0))="","",INDEX(DataInput[],DI$4*3-1,MATCH(TEXT($B41,0),DataInput[#Headers],0))*(INDEX(DataInput[],DI$4*3,MATCH(TEXT($B41,0),DataInput[#Headers],0)))^2*PI()/6))</f>
        <v>#N/A</v>
      </c>
      <c r="DJ41" s="15" t="e">
        <f>IF(INDEX(MouseList[],MATCH(DJ$2,MouseList[Mouse '#],0),MATCH(MouseList[[#Headers],[Exclude?]],MouseList[#Headers],0))=TRUE,"",IF(INDEX(DataInput[],DJ$2*3-1,MATCH(TEXT($B41,0),DataInput[#Headers],0))="","",INDEX(DataInput[],DJ$4*3-1,MATCH(TEXT($B41,0),DataInput[#Headers],0))*(INDEX(DataInput[],DJ$4*3,MATCH(TEXT($B41,0),DataInput[#Headers],0)))^2*PI()/6))</f>
        <v>#N/A</v>
      </c>
      <c r="DK41" s="15" t="e">
        <f>IF(INDEX(MouseList[],MATCH(DK$2,MouseList[Mouse '#],0),MATCH(MouseList[[#Headers],[Exclude?]],MouseList[#Headers],0))=TRUE,"",IF(INDEX(DataInput[],DK$2*3-1,MATCH(TEXT($B41,0),DataInput[#Headers],0))="","",INDEX(DataInput[],DK$4*3-1,MATCH(TEXT($B41,0),DataInput[#Headers],0))*(INDEX(DataInput[],DK$4*3,MATCH(TEXT($B41,0),DataInput[#Headers],0)))^2*PI()/6))</f>
        <v>#N/A</v>
      </c>
      <c r="DL41" s="15" t="e">
        <f>IF(INDEX(MouseList[],MATCH(DL$2,MouseList[Mouse '#],0),MATCH(MouseList[[#Headers],[Exclude?]],MouseList[#Headers],0))=TRUE,"",IF(INDEX(DataInput[],DL$2*3-1,MATCH(TEXT($B41,0),DataInput[#Headers],0))="","",INDEX(DataInput[],DL$4*3-1,MATCH(TEXT($B41,0),DataInput[#Headers],0))*(INDEX(DataInput[],DL$4*3,MATCH(TEXT($B41,0),DataInput[#Headers],0)))^2*PI()/6))</f>
        <v>#N/A</v>
      </c>
      <c r="DM41" s="15" t="e">
        <f>IF(INDEX(MouseList[],MATCH(DM$2,MouseList[Mouse '#],0),MATCH(MouseList[[#Headers],[Exclude?]],MouseList[#Headers],0))=TRUE,"",IF(INDEX(DataInput[],DM$2*3-1,MATCH(TEXT($B41,0),DataInput[#Headers],0))="","",INDEX(DataInput[],DM$4*3-1,MATCH(TEXT($B41,0),DataInput[#Headers],0))*(INDEX(DataInput[],DM$4*3,MATCH(TEXT($B41,0),DataInput[#Headers],0)))^2*PI()/6))</f>
        <v>#N/A</v>
      </c>
      <c r="DN41" s="15" t="e">
        <f>IF(INDEX(MouseList[],MATCH(DN$2,MouseList[Mouse '#],0),MATCH(MouseList[[#Headers],[Exclude?]],MouseList[#Headers],0))=TRUE,"",IF(INDEX(DataInput[],DN$2*3-1,MATCH(TEXT($B41,0),DataInput[#Headers],0))="","",INDEX(DataInput[],DN$4*3-1,MATCH(TEXT($B41,0),DataInput[#Headers],0))*(INDEX(DataInput[],DN$4*3,MATCH(TEXT($B41,0),DataInput[#Headers],0)))^2*PI()/6))</f>
        <v>#N/A</v>
      </c>
      <c r="DO41" s="15" t="e">
        <f>IF(INDEX(MouseList[],MATCH(DO$2,MouseList[Mouse '#],0),MATCH(MouseList[[#Headers],[Exclude?]],MouseList[#Headers],0))=TRUE,"",IF(INDEX(DataInput[],DO$2*3-1,MATCH(TEXT($B41,0),DataInput[#Headers],0))="","",INDEX(DataInput[],DO$4*3-1,MATCH(TEXT($B41,0),DataInput[#Headers],0))*(INDEX(DataInput[],DO$4*3,MATCH(TEXT($B41,0),DataInput[#Headers],0)))^2*PI()/6))</f>
        <v>#N/A</v>
      </c>
      <c r="DP41" s="15" t="e">
        <f>IF(INDEX(MouseList[],MATCH(DP$2,MouseList[Mouse '#],0),MATCH(MouseList[[#Headers],[Exclude?]],MouseList[#Headers],0))=TRUE,"",IF(INDEX(DataInput[],DP$2*3-1,MATCH(TEXT($B41,0),DataInput[#Headers],0))="","",INDEX(DataInput[],DP$4*3-1,MATCH(TEXT($B41,0),DataInput[#Headers],0))*(INDEX(DataInput[],DP$4*3,MATCH(TEXT($B41,0),DataInput[#Headers],0)))^2*PI()/6))</f>
        <v>#N/A</v>
      </c>
      <c r="DQ41" s="15" t="e">
        <f>IF(INDEX(MouseList[],MATCH(DQ$2,MouseList[Mouse '#],0),MATCH(MouseList[[#Headers],[Exclude?]],MouseList[#Headers],0))=TRUE,"",IF(INDEX(DataInput[],DQ$2*3-1,MATCH(TEXT($B41,0),DataInput[#Headers],0))="","",INDEX(DataInput[],DQ$4*3-1,MATCH(TEXT($B41,0),DataInput[#Headers],0))*(INDEX(DataInput[],DQ$4*3,MATCH(TEXT($B41,0),DataInput[#Headers],0)))^2*PI()/6))</f>
        <v>#N/A</v>
      </c>
      <c r="DR41" s="15" t="e">
        <f>IF(INDEX(MouseList[],MATCH(DR$2,MouseList[Mouse '#],0),MATCH(MouseList[[#Headers],[Exclude?]],MouseList[#Headers],0))=TRUE,"",IF(INDEX(DataInput[],DR$2*3-1,MATCH(TEXT($B41,0),DataInput[#Headers],0))="","",INDEX(DataInput[],DR$4*3-1,MATCH(TEXT($B41,0),DataInput[#Headers],0))*(INDEX(DataInput[],DR$4*3,MATCH(TEXT($B41,0),DataInput[#Headers],0)))^2*PI()/6))</f>
        <v>#N/A</v>
      </c>
      <c r="DS41" s="15" t="e">
        <f>IF(INDEX(MouseList[],MATCH(DS$2,MouseList[Mouse '#],0),MATCH(MouseList[[#Headers],[Exclude?]],MouseList[#Headers],0))=TRUE,"",IF(INDEX(DataInput[],DS$2*3-1,MATCH(TEXT($B41,0),DataInput[#Headers],0))="","",INDEX(DataInput[],DS$4*3-1,MATCH(TEXT($B41,0),DataInput[#Headers],0))*(INDEX(DataInput[],DS$4*3,MATCH(TEXT($B41,0),DataInput[#Headers],0)))^2*PI()/6))</f>
        <v>#N/A</v>
      </c>
      <c r="DU41" s="14">
        <v>37</v>
      </c>
      <c r="DV41" s="14" t="str">
        <f>IFERROR(INDEX(MouseList[],MATCH(TV_after_Tx[[#This Row],[Sort '#]],MouseList[Sort '#],0),MATCH(TV_after_Tx[[#Headers],[Group]],MouseList[#Headers],0)),"")</f>
        <v/>
      </c>
      <c r="DW41" s="14" t="str">
        <f>IFERROR(INDEX(MouseList[],MATCH(TV_after_Tx[[#This Row],[Sort '#]],MouseList[Sort '#],0),MATCH(MouseList[[#Headers],[Mouse '#]],MouseList[#Headers],0)),"")</f>
        <v/>
      </c>
      <c r="DX41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41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41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41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41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41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41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41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41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41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41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41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41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41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41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41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41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41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41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41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41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41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41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41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41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41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41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41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41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41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41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41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41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41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41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41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41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41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41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41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41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41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41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41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41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41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42" spans="2:173">
      <c r="B42" s="14">
        <v>37</v>
      </c>
      <c r="C42" s="14">
        <f>INDEX('Data Input'!$J$1:$BF$3,2,MATCH(TEXT(TV[[#This Row],[Day '#]],0),DataInput[[#Headers],[Date of death]:[Necropsy]],0))</f>
        <v>0</v>
      </c>
      <c r="D42" s="15" t="str">
        <f>IF(INDEX(MouseList[],MATCH(D$2,MouseList[Mouse '#],0),MATCH(MouseList[[#Headers],[Exclude?]],MouseList[#Headers],0))=TRUE,"",IF(INDEX(DataInput[],D$2*3-1,MATCH(TEXT($B42,0),DataInput[#Headers],0))="","",INDEX(DataInput[],D$4*3-1,MATCH(TEXT($B42,0),DataInput[#Headers],0))*(INDEX(DataInput[],D$4*3,MATCH(TEXT($B42,0),DataInput[#Headers],0)))^2*PI()/6))</f>
        <v/>
      </c>
      <c r="E42" s="15" t="str">
        <f>IF(INDEX(MouseList[],MATCH(E$2,MouseList[Mouse '#],0),MATCH(MouseList[[#Headers],[Exclude?]],MouseList[#Headers],0))=TRUE,"",IF(INDEX(DataInput[],E$2*3-1,MATCH(TEXT($B42,0),DataInput[#Headers],0))="","",INDEX(DataInput[],E$4*3-1,MATCH(TEXT($B42,0),DataInput[#Headers],0))*(INDEX(DataInput[],E$4*3,MATCH(TEXT($B42,0),DataInput[#Headers],0)))^2*PI()/6))</f>
        <v/>
      </c>
      <c r="F42" s="15" t="str">
        <f>IF(INDEX(MouseList[],MATCH(F$2,MouseList[Mouse '#],0),MATCH(MouseList[[#Headers],[Exclude?]],MouseList[#Headers],0))=TRUE,"",IF(INDEX(DataInput[],F$2*3-1,MATCH(TEXT($B42,0),DataInput[#Headers],0))="","",INDEX(DataInput[],F$4*3-1,MATCH(TEXT($B42,0),DataInput[#Headers],0))*(INDEX(DataInput[],F$4*3,MATCH(TEXT($B42,0),DataInput[#Headers],0)))^2*PI()/6))</f>
        <v/>
      </c>
      <c r="G42" s="15" t="str">
        <f>IF(INDEX(MouseList[],MATCH(G$2,MouseList[Mouse '#],0),MATCH(MouseList[[#Headers],[Exclude?]],MouseList[#Headers],0))=TRUE,"",IF(INDEX(DataInput[],G$2*3-1,MATCH(TEXT($B42,0),DataInput[#Headers],0))="","",INDEX(DataInput[],G$4*3-1,MATCH(TEXT($B42,0),DataInput[#Headers],0))*(INDEX(DataInput[],G$4*3,MATCH(TEXT($B42,0),DataInput[#Headers],0)))^2*PI()/6))</f>
        <v/>
      </c>
      <c r="H42" s="15" t="str">
        <f>IF(INDEX(MouseList[],MATCH(H$2,MouseList[Mouse '#],0),MATCH(MouseList[[#Headers],[Exclude?]],MouseList[#Headers],0))=TRUE,"",IF(INDEX(DataInput[],H$2*3-1,MATCH(TEXT($B42,0),DataInput[#Headers],0))="","",INDEX(DataInput[],H$4*3-1,MATCH(TEXT($B42,0),DataInput[#Headers],0))*(INDEX(DataInput[],H$4*3,MATCH(TEXT($B42,0),DataInput[#Headers],0)))^2*PI()/6))</f>
        <v/>
      </c>
      <c r="I42" s="15" t="str">
        <f>IF(INDEX(MouseList[],MATCH(I$2,MouseList[Mouse '#],0),MATCH(MouseList[[#Headers],[Exclude?]],MouseList[#Headers],0))=TRUE,"",IF(INDEX(DataInput[],I$2*3-1,MATCH(TEXT($B42,0),DataInput[#Headers],0))="","",INDEX(DataInput[],I$4*3-1,MATCH(TEXT($B42,0),DataInput[#Headers],0))*(INDEX(DataInput[],I$4*3,MATCH(TEXT($B42,0),DataInput[#Headers],0)))^2*PI()/6))</f>
        <v/>
      </c>
      <c r="J42" s="15" t="str">
        <f>IF(INDEX(MouseList[],MATCH(J$2,MouseList[Mouse '#],0),MATCH(MouseList[[#Headers],[Exclude?]],MouseList[#Headers],0))=TRUE,"",IF(INDEX(DataInput[],J$2*3-1,MATCH(TEXT($B42,0),DataInput[#Headers],0))="","",INDEX(DataInput[],J$4*3-1,MATCH(TEXT($B42,0),DataInput[#Headers],0))*(INDEX(DataInput[],J$4*3,MATCH(TEXT($B42,0),DataInput[#Headers],0)))^2*PI()/6))</f>
        <v/>
      </c>
      <c r="K42" s="15" t="str">
        <f>IF(INDEX(MouseList[],MATCH(K$2,MouseList[Mouse '#],0),MATCH(MouseList[[#Headers],[Exclude?]],MouseList[#Headers],0))=TRUE,"",IF(INDEX(DataInput[],K$2*3-1,MATCH(TEXT($B42,0),DataInput[#Headers],0))="","",INDEX(DataInput[],K$4*3-1,MATCH(TEXT($B42,0),DataInput[#Headers],0))*(INDEX(DataInput[],K$4*3,MATCH(TEXT($B42,0),DataInput[#Headers],0)))^2*PI()/6))</f>
        <v/>
      </c>
      <c r="L42" s="15" t="str">
        <f>IF(INDEX(MouseList[],MATCH(L$2,MouseList[Mouse '#],0),MATCH(MouseList[[#Headers],[Exclude?]],MouseList[#Headers],0))=TRUE,"",IF(INDEX(DataInput[],L$2*3-1,MATCH(TEXT($B42,0),DataInput[#Headers],0))="","",INDEX(DataInput[],L$4*3-1,MATCH(TEXT($B42,0),DataInput[#Headers],0))*(INDEX(DataInput[],L$4*3,MATCH(TEXT($B42,0),DataInput[#Headers],0)))^2*PI()/6))</f>
        <v/>
      </c>
      <c r="M42" s="15" t="str">
        <f>IF(INDEX(MouseList[],MATCH(M$2,MouseList[Mouse '#],0),MATCH(MouseList[[#Headers],[Exclude?]],MouseList[#Headers],0))=TRUE,"",IF(INDEX(DataInput[],M$2*3-1,MATCH(TEXT($B42,0),DataInput[#Headers],0))="","",INDEX(DataInput[],M$4*3-1,MATCH(TEXT($B42,0),DataInput[#Headers],0))*(INDEX(DataInput[],M$4*3,MATCH(TEXT($B42,0),DataInput[#Headers],0)))^2*PI()/6))</f>
        <v/>
      </c>
      <c r="N42" s="15" t="str">
        <f>IF(INDEX(MouseList[],MATCH(N$2,MouseList[Mouse '#],0),MATCH(MouseList[[#Headers],[Exclude?]],MouseList[#Headers],0))=TRUE,"",IF(INDEX(DataInput[],N$2*3-1,MATCH(TEXT($B42,0),DataInput[#Headers],0))="","",INDEX(DataInput[],N$4*3-1,MATCH(TEXT($B42,0),DataInput[#Headers],0))*(INDEX(DataInput[],N$4*3,MATCH(TEXT($B42,0),DataInput[#Headers],0)))^2*PI()/6))</f>
        <v/>
      </c>
      <c r="O42" s="15" t="str">
        <f>IF(INDEX(MouseList[],MATCH(O$2,MouseList[Mouse '#],0),MATCH(MouseList[[#Headers],[Exclude?]],MouseList[#Headers],0))=TRUE,"",IF(INDEX(DataInput[],O$2*3-1,MATCH(TEXT($B42,0),DataInput[#Headers],0))="","",INDEX(DataInput[],O$4*3-1,MATCH(TEXT($B42,0),DataInput[#Headers],0))*(INDEX(DataInput[],O$4*3,MATCH(TEXT($B42,0),DataInput[#Headers],0)))^2*PI()/6))</f>
        <v/>
      </c>
      <c r="P42" s="15" t="str">
        <f>IF(INDEX(MouseList[],MATCH(P$2,MouseList[Mouse '#],0),MATCH(MouseList[[#Headers],[Exclude?]],MouseList[#Headers],0))=TRUE,"",IF(INDEX(DataInput[],P$2*3-1,MATCH(TEXT($B42,0),DataInput[#Headers],0))="","",INDEX(DataInput[],P$4*3-1,MATCH(TEXT($B42,0),DataInput[#Headers],0))*(INDEX(DataInput[],P$4*3,MATCH(TEXT($B42,0),DataInput[#Headers],0)))^2*PI()/6))</f>
        <v/>
      </c>
      <c r="Q42" s="15" t="str">
        <f>IF(INDEX(MouseList[],MATCH(Q$2,MouseList[Mouse '#],0),MATCH(MouseList[[#Headers],[Exclude?]],MouseList[#Headers],0))=TRUE,"",IF(INDEX(DataInput[],Q$2*3-1,MATCH(TEXT($B42,0),DataInput[#Headers],0))="","",INDEX(DataInput[],Q$4*3-1,MATCH(TEXT($B42,0),DataInput[#Headers],0))*(INDEX(DataInput[],Q$4*3,MATCH(TEXT($B42,0),DataInput[#Headers],0)))^2*PI()/6))</f>
        <v/>
      </c>
      <c r="R42" s="15" t="str">
        <f>IF(INDEX(MouseList[],MATCH(R$2,MouseList[Mouse '#],0),MATCH(MouseList[[#Headers],[Exclude?]],MouseList[#Headers],0))=TRUE,"",IF(INDEX(DataInput[],R$2*3-1,MATCH(TEXT($B42,0),DataInput[#Headers],0))="","",INDEX(DataInput[],R$4*3-1,MATCH(TEXT($B42,0),DataInput[#Headers],0))*(INDEX(DataInput[],R$4*3,MATCH(TEXT($B42,0),DataInput[#Headers],0)))^2*PI()/6))</f>
        <v/>
      </c>
      <c r="S42" s="15" t="str">
        <f>IF(INDEX(MouseList[],MATCH(S$2,MouseList[Mouse '#],0),MATCH(MouseList[[#Headers],[Exclude?]],MouseList[#Headers],0))=TRUE,"",IF(INDEX(DataInput[],S$2*3-1,MATCH(TEXT($B42,0),DataInput[#Headers],0))="","",INDEX(DataInput[],S$4*3-1,MATCH(TEXT($B42,0),DataInput[#Headers],0))*(INDEX(DataInput[],S$4*3,MATCH(TEXT($B42,0),DataInput[#Headers],0)))^2*PI()/6))</f>
        <v/>
      </c>
      <c r="T42" s="15" t="str">
        <f>IF(INDEX(MouseList[],MATCH(T$2,MouseList[Mouse '#],0),MATCH(MouseList[[#Headers],[Exclude?]],MouseList[#Headers],0))=TRUE,"",IF(INDEX(DataInput[],T$2*3-1,MATCH(TEXT($B42,0),DataInput[#Headers],0))="","",INDEX(DataInput[],T$4*3-1,MATCH(TEXT($B42,0),DataInput[#Headers],0))*(INDEX(DataInput[],T$4*3,MATCH(TEXT($B42,0),DataInput[#Headers],0)))^2*PI()/6))</f>
        <v/>
      </c>
      <c r="U42" s="15" t="str">
        <f>IF(INDEX(MouseList[],MATCH(U$2,MouseList[Mouse '#],0),MATCH(MouseList[[#Headers],[Exclude?]],MouseList[#Headers],0))=TRUE,"",IF(INDEX(DataInput[],U$2*3-1,MATCH(TEXT($B42,0),DataInput[#Headers],0))="","",INDEX(DataInput[],U$4*3-1,MATCH(TEXT($B42,0),DataInput[#Headers],0))*(INDEX(DataInput[],U$4*3,MATCH(TEXT($B42,0),DataInput[#Headers],0)))^2*PI()/6))</f>
        <v/>
      </c>
      <c r="V42" s="15" t="str">
        <f>IF(INDEX(MouseList[],MATCH(V$2,MouseList[Mouse '#],0),MATCH(MouseList[[#Headers],[Exclude?]],MouseList[#Headers],0))=TRUE,"",IF(INDEX(DataInput[],V$2*3-1,MATCH(TEXT($B42,0),DataInput[#Headers],0))="","",INDEX(DataInput[],V$4*3-1,MATCH(TEXT($B42,0),DataInput[#Headers],0))*(INDEX(DataInput[],V$4*3,MATCH(TEXT($B42,0),DataInput[#Headers],0)))^2*PI()/6))</f>
        <v/>
      </c>
      <c r="W42" s="15" t="str">
        <f>IF(INDEX(MouseList[],MATCH(W$2,MouseList[Mouse '#],0),MATCH(MouseList[[#Headers],[Exclude?]],MouseList[#Headers],0))=TRUE,"",IF(INDEX(DataInput[],W$2*3-1,MATCH(TEXT($B42,0),DataInput[#Headers],0))="","",INDEX(DataInput[],W$4*3-1,MATCH(TEXT($B42,0),DataInput[#Headers],0))*(INDEX(DataInput[],W$4*3,MATCH(TEXT($B42,0),DataInput[#Headers],0)))^2*PI()/6))</f>
        <v/>
      </c>
      <c r="X42" s="15" t="str">
        <f>IF(INDEX(MouseList[],MATCH(X$2,MouseList[Mouse '#],0),MATCH(MouseList[[#Headers],[Exclude?]],MouseList[#Headers],0))=TRUE,"",IF(INDEX(DataInput[],X$2*3-1,MATCH(TEXT($B42,0),DataInput[#Headers],0))="","",INDEX(DataInput[],X$4*3-1,MATCH(TEXT($B42,0),DataInput[#Headers],0))*(INDEX(DataInput[],X$4*3,MATCH(TEXT($B42,0),DataInput[#Headers],0)))^2*PI()/6))</f>
        <v/>
      </c>
      <c r="Y42" s="15" t="str">
        <f>IF(INDEX(MouseList[],MATCH(Y$2,MouseList[Mouse '#],0),MATCH(MouseList[[#Headers],[Exclude?]],MouseList[#Headers],0))=TRUE,"",IF(INDEX(DataInput[],Y$2*3-1,MATCH(TEXT($B42,0),DataInput[#Headers],0))="","",INDEX(DataInput[],Y$4*3-1,MATCH(TEXT($B42,0),DataInput[#Headers],0))*(INDEX(DataInput[],Y$4*3,MATCH(TEXT($B42,0),DataInput[#Headers],0)))^2*PI()/6))</f>
        <v/>
      </c>
      <c r="Z42" s="15" t="str">
        <f>IF(INDEX(MouseList[],MATCH(Z$2,MouseList[Mouse '#],0),MATCH(MouseList[[#Headers],[Exclude?]],MouseList[#Headers],0))=TRUE,"",IF(INDEX(DataInput[],Z$2*3-1,MATCH(TEXT($B42,0),DataInput[#Headers],0))="","",INDEX(DataInput[],Z$4*3-1,MATCH(TEXT($B42,0),DataInput[#Headers],0))*(INDEX(DataInput[],Z$4*3,MATCH(TEXT($B42,0),DataInput[#Headers],0)))^2*PI()/6))</f>
        <v/>
      </c>
      <c r="AA42" s="15" t="str">
        <f>IF(INDEX(MouseList[],MATCH(AA$2,MouseList[Mouse '#],0),MATCH(MouseList[[#Headers],[Exclude?]],MouseList[#Headers],0))=TRUE,"",IF(INDEX(DataInput[],AA$2*3-1,MATCH(TEXT($B42,0),DataInput[#Headers],0))="","",INDEX(DataInput[],AA$4*3-1,MATCH(TEXT($B42,0),DataInput[#Headers],0))*(INDEX(DataInput[],AA$4*3,MATCH(TEXT($B42,0),DataInput[#Headers],0)))^2*PI()/6))</f>
        <v/>
      </c>
      <c r="AB42" s="15" t="str">
        <f>IF(INDEX(MouseList[],MATCH(AB$2,MouseList[Mouse '#],0),MATCH(MouseList[[#Headers],[Exclude?]],MouseList[#Headers],0))=TRUE,"",IF(INDEX(DataInput[],AB$2*3-1,MATCH(TEXT($B42,0),DataInput[#Headers],0))="","",INDEX(DataInput[],AB$4*3-1,MATCH(TEXT($B42,0),DataInput[#Headers],0))*(INDEX(DataInput[],AB$4*3,MATCH(TEXT($B42,0),DataInput[#Headers],0)))^2*PI()/6))</f>
        <v/>
      </c>
      <c r="AC42" s="15" t="str">
        <f>IF(INDEX(MouseList[],MATCH(AC$2,MouseList[Mouse '#],0),MATCH(MouseList[[#Headers],[Exclude?]],MouseList[#Headers],0))=TRUE,"",IF(INDEX(DataInput[],AC$2*3-1,MATCH(TEXT($B42,0),DataInput[#Headers],0))="","",INDEX(DataInput[],AC$4*3-1,MATCH(TEXT($B42,0),DataInput[#Headers],0))*(INDEX(DataInput[],AC$4*3,MATCH(TEXT($B42,0),DataInput[#Headers],0)))^2*PI()/6))</f>
        <v/>
      </c>
      <c r="AD42" s="15" t="str">
        <f>IF(INDEX(MouseList[],MATCH(AD$2,MouseList[Mouse '#],0),MATCH(MouseList[[#Headers],[Exclude?]],MouseList[#Headers],0))=TRUE,"",IF(INDEX(DataInput[],AD$2*3-1,MATCH(TEXT($B42,0),DataInput[#Headers],0))="","",INDEX(DataInput[],AD$4*3-1,MATCH(TEXT($B42,0),DataInput[#Headers],0))*(INDEX(DataInput[],AD$4*3,MATCH(TEXT($B42,0),DataInput[#Headers],0)))^2*PI()/6))</f>
        <v/>
      </c>
      <c r="AE42" s="15" t="str">
        <f>IF(INDEX(MouseList[],MATCH(AE$2,MouseList[Mouse '#],0),MATCH(MouseList[[#Headers],[Exclude?]],MouseList[#Headers],0))=TRUE,"",IF(INDEX(DataInput[],AE$2*3-1,MATCH(TEXT($B42,0),DataInput[#Headers],0))="","",INDEX(DataInput[],AE$4*3-1,MATCH(TEXT($B42,0),DataInput[#Headers],0))*(INDEX(DataInput[],AE$4*3,MATCH(TEXT($B42,0),DataInput[#Headers],0)))^2*PI()/6))</f>
        <v/>
      </c>
      <c r="AF42" s="15" t="str">
        <f>IF(INDEX(MouseList[],MATCH(AF$2,MouseList[Mouse '#],0),MATCH(MouseList[[#Headers],[Exclude?]],MouseList[#Headers],0))=TRUE,"",IF(INDEX(DataInput[],AF$2*3-1,MATCH(TEXT($B42,0),DataInput[#Headers],0))="","",INDEX(DataInput[],AF$4*3-1,MATCH(TEXT($B42,0),DataInput[#Headers],0))*(INDEX(DataInput[],AF$4*3,MATCH(TEXT($B42,0),DataInput[#Headers],0)))^2*PI()/6))</f>
        <v/>
      </c>
      <c r="AG42" s="15" t="str">
        <f>IF(INDEX(MouseList[],MATCH(AG$2,MouseList[Mouse '#],0),MATCH(MouseList[[#Headers],[Exclude?]],MouseList[#Headers],0))=TRUE,"",IF(INDEX(DataInput[],AG$2*3-1,MATCH(TEXT($B42,0),DataInput[#Headers],0))="","",INDEX(DataInput[],AG$4*3-1,MATCH(TEXT($B42,0),DataInput[#Headers],0))*(INDEX(DataInput[],AG$4*3,MATCH(TEXT($B42,0),DataInput[#Headers],0)))^2*PI()/6))</f>
        <v/>
      </c>
      <c r="AH42" s="15" t="str">
        <f>IF(INDEX(MouseList[],MATCH(AH$2,MouseList[Mouse '#],0),MATCH(MouseList[[#Headers],[Exclude?]],MouseList[#Headers],0))=TRUE,"",IF(INDEX(DataInput[],AH$2*3-1,MATCH(TEXT($B42,0),DataInput[#Headers],0))="","",INDEX(DataInput[],AH$4*3-1,MATCH(TEXT($B42,0),DataInput[#Headers],0))*(INDEX(DataInput[],AH$4*3,MATCH(TEXT($B42,0),DataInput[#Headers],0)))^2*PI()/6))</f>
        <v/>
      </c>
      <c r="AI42" s="15" t="str">
        <f>IF(INDEX(MouseList[],MATCH(AI$2,MouseList[Mouse '#],0),MATCH(MouseList[[#Headers],[Exclude?]],MouseList[#Headers],0))=TRUE,"",IF(INDEX(DataInput[],AI$2*3-1,MATCH(TEXT($B42,0),DataInput[#Headers],0))="","",INDEX(DataInput[],AI$4*3-1,MATCH(TEXT($B42,0),DataInput[#Headers],0))*(INDEX(DataInput[],AI$4*3,MATCH(TEXT($B42,0),DataInput[#Headers],0)))^2*PI()/6))</f>
        <v/>
      </c>
      <c r="AJ42" s="15" t="str">
        <f>IF(INDEX(MouseList[],MATCH(AJ$2,MouseList[Mouse '#],0),MATCH(MouseList[[#Headers],[Exclude?]],MouseList[#Headers],0))=TRUE,"",IF(INDEX(DataInput[],AJ$2*3-1,MATCH(TEXT($B42,0),DataInput[#Headers],0))="","",INDEX(DataInput[],AJ$4*3-1,MATCH(TEXT($B42,0),DataInput[#Headers],0))*(INDEX(DataInput[],AJ$4*3,MATCH(TEXT($B42,0),DataInput[#Headers],0)))^2*PI()/6))</f>
        <v/>
      </c>
      <c r="AK42" s="15" t="str">
        <f>IF(INDEX(MouseList[],MATCH(AK$2,MouseList[Mouse '#],0),MATCH(MouseList[[#Headers],[Exclude?]],MouseList[#Headers],0))=TRUE,"",IF(INDEX(DataInput[],AK$2*3-1,MATCH(TEXT($B42,0),DataInput[#Headers],0))="","",INDEX(DataInput[],AK$4*3-1,MATCH(TEXT($B42,0),DataInput[#Headers],0))*(INDEX(DataInput[],AK$4*3,MATCH(TEXT($B42,0),DataInput[#Headers],0)))^2*PI()/6))</f>
        <v/>
      </c>
      <c r="AL42" s="15" t="str">
        <f>IF(INDEX(MouseList[],MATCH(AL$2,MouseList[Mouse '#],0),MATCH(MouseList[[#Headers],[Exclude?]],MouseList[#Headers],0))=TRUE,"",IF(INDEX(DataInput[],AL$2*3-1,MATCH(TEXT($B42,0),DataInput[#Headers],0))="","",INDEX(DataInput[],AL$4*3-1,MATCH(TEXT($B42,0),DataInput[#Headers],0))*(INDEX(DataInput[],AL$4*3,MATCH(TEXT($B42,0),DataInput[#Headers],0)))^2*PI()/6))</f>
        <v/>
      </c>
      <c r="AM42" s="15" t="str">
        <f>IF(INDEX(MouseList[],MATCH(AM$2,MouseList[Mouse '#],0),MATCH(MouseList[[#Headers],[Exclude?]],MouseList[#Headers],0))=TRUE,"",IF(INDEX(DataInput[],AM$2*3-1,MATCH(TEXT($B42,0),DataInput[#Headers],0))="","",INDEX(DataInput[],AM$4*3-1,MATCH(TEXT($B42,0),DataInput[#Headers],0))*(INDEX(DataInput[],AM$4*3,MATCH(TEXT($B42,0),DataInput[#Headers],0)))^2*PI()/6))</f>
        <v/>
      </c>
      <c r="AN42" s="15" t="str">
        <f>IF(INDEX(MouseList[],MATCH(AN$2,MouseList[Mouse '#],0),MATCH(MouseList[[#Headers],[Exclude?]],MouseList[#Headers],0))=TRUE,"",IF(INDEX(DataInput[],AN$2*3-1,MATCH(TEXT($B42,0),DataInput[#Headers],0))="","",INDEX(DataInput[],AN$4*3-1,MATCH(TEXT($B42,0),DataInput[#Headers],0))*(INDEX(DataInput[],AN$4*3,MATCH(TEXT($B42,0),DataInput[#Headers],0)))^2*PI()/6))</f>
        <v/>
      </c>
      <c r="AO42" s="15" t="str">
        <f>IF(INDEX(MouseList[],MATCH(AO$2,MouseList[Mouse '#],0),MATCH(MouseList[[#Headers],[Exclude?]],MouseList[#Headers],0))=TRUE,"",IF(INDEX(DataInput[],AO$2*3-1,MATCH(TEXT($B42,0),DataInput[#Headers],0))="","",INDEX(DataInput[],AO$4*3-1,MATCH(TEXT($B42,0),DataInput[#Headers],0))*(INDEX(DataInput[],AO$4*3,MATCH(TEXT($B42,0),DataInput[#Headers],0)))^2*PI()/6))</f>
        <v/>
      </c>
      <c r="AP42" s="15" t="str">
        <f>IF(INDEX(MouseList[],MATCH(AP$2,MouseList[Mouse '#],0),MATCH(MouseList[[#Headers],[Exclude?]],MouseList[#Headers],0))=TRUE,"",IF(INDEX(DataInput[],AP$2*3-1,MATCH(TEXT($B42,0),DataInput[#Headers],0))="","",INDEX(DataInput[],AP$4*3-1,MATCH(TEXT($B42,0),DataInput[#Headers],0))*(INDEX(DataInput[],AP$4*3,MATCH(TEXT($B42,0),DataInput[#Headers],0)))^2*PI()/6))</f>
        <v/>
      </c>
      <c r="AQ42" s="15" t="str">
        <f>IF(INDEX(MouseList[],MATCH(AQ$2,MouseList[Mouse '#],0),MATCH(MouseList[[#Headers],[Exclude?]],MouseList[#Headers],0))=TRUE,"",IF(INDEX(DataInput[],AQ$2*3-1,MATCH(TEXT($B42,0),DataInput[#Headers],0))="","",INDEX(DataInput[],AQ$4*3-1,MATCH(TEXT($B42,0),DataInput[#Headers],0))*(INDEX(DataInput[],AQ$4*3,MATCH(TEXT($B42,0),DataInput[#Headers],0)))^2*PI()/6))</f>
        <v/>
      </c>
      <c r="AR42" s="15" t="str">
        <f>IF(INDEX(MouseList[],MATCH(AR$2,MouseList[Mouse '#],0),MATCH(MouseList[[#Headers],[Exclude?]],MouseList[#Headers],0))=TRUE,"",IF(INDEX(DataInput[],AR$2*3-1,MATCH(TEXT($B42,0),DataInput[#Headers],0))="","",INDEX(DataInput[],AR$4*3-1,MATCH(TEXT($B42,0),DataInput[#Headers],0))*(INDEX(DataInput[],AR$4*3,MATCH(TEXT($B42,0),DataInput[#Headers],0)))^2*PI()/6))</f>
        <v/>
      </c>
      <c r="AS42" s="15" t="str">
        <f>IF(INDEX(MouseList[],MATCH(AS$2,MouseList[Mouse '#],0),MATCH(MouseList[[#Headers],[Exclude?]],MouseList[#Headers],0))=TRUE,"",IF(INDEX(DataInput[],AS$2*3-1,MATCH(TEXT($B42,0),DataInput[#Headers],0))="","",INDEX(DataInput[],AS$4*3-1,MATCH(TEXT($B42,0),DataInput[#Headers],0))*(INDEX(DataInput[],AS$4*3,MATCH(TEXT($B42,0),DataInput[#Headers],0)))^2*PI()/6))</f>
        <v/>
      </c>
      <c r="AT42" s="15" t="str">
        <f>IF(INDEX(MouseList[],MATCH(AT$2,MouseList[Mouse '#],0),MATCH(MouseList[[#Headers],[Exclude?]],MouseList[#Headers],0))=TRUE,"",IF(INDEX(DataInput[],AT$2*3-1,MATCH(TEXT($B42,0),DataInput[#Headers],0))="","",INDEX(DataInput[],AT$4*3-1,MATCH(TEXT($B42,0),DataInput[#Headers],0))*(INDEX(DataInput[],AT$4*3,MATCH(TEXT($B42,0),DataInput[#Headers],0)))^2*PI()/6))</f>
        <v/>
      </c>
      <c r="AU42" s="15" t="str">
        <f>IF(INDEX(MouseList[],MATCH(AU$2,MouseList[Mouse '#],0),MATCH(MouseList[[#Headers],[Exclude?]],MouseList[#Headers],0))=TRUE,"",IF(INDEX(DataInput[],AU$2*3-1,MATCH(TEXT($B42,0),DataInput[#Headers],0))="","",INDEX(DataInput[],AU$4*3-1,MATCH(TEXT($B42,0),DataInput[#Headers],0))*(INDEX(DataInput[],AU$4*3,MATCH(TEXT($B42,0),DataInput[#Headers],0)))^2*PI()/6))</f>
        <v/>
      </c>
      <c r="AV42" s="15" t="str">
        <f>IF(INDEX(MouseList[],MATCH(AV$2,MouseList[Mouse '#],0),MATCH(MouseList[[#Headers],[Exclude?]],MouseList[#Headers],0))=TRUE,"",IF(INDEX(DataInput[],AV$2*3-1,MATCH(TEXT($B42,0),DataInput[#Headers],0))="","",INDEX(DataInput[],AV$4*3-1,MATCH(TEXT($B42,0),DataInput[#Headers],0))*(INDEX(DataInput[],AV$4*3,MATCH(TEXT($B42,0),DataInput[#Headers],0)))^2*PI()/6))</f>
        <v/>
      </c>
      <c r="AW42" s="15" t="str">
        <f>IF(INDEX(MouseList[],MATCH(AW$2,MouseList[Mouse '#],0),MATCH(MouseList[[#Headers],[Exclude?]],MouseList[#Headers],0))=TRUE,"",IF(INDEX(DataInput[],AW$2*3-1,MATCH(TEXT($B42,0),DataInput[#Headers],0))="","",INDEX(DataInput[],AW$4*3-1,MATCH(TEXT($B42,0),DataInput[#Headers],0))*(INDEX(DataInput[],AW$4*3,MATCH(TEXT($B42,0),DataInput[#Headers],0)))^2*PI()/6))</f>
        <v/>
      </c>
      <c r="AX42" s="15" t="str">
        <f>IF(INDEX(MouseList[],MATCH(AX$2,MouseList[Mouse '#],0),MATCH(MouseList[[#Headers],[Exclude?]],MouseList[#Headers],0))=TRUE,"",IF(INDEX(DataInput[],AX$2*3-1,MATCH(TEXT($B42,0),DataInput[#Headers],0))="","",INDEX(DataInput[],AX$4*3-1,MATCH(TEXT($B42,0),DataInput[#Headers],0))*(INDEX(DataInput[],AX$4*3,MATCH(TEXT($B42,0),DataInput[#Headers],0)))^2*PI()/6))</f>
        <v/>
      </c>
      <c r="AY42" s="15" t="str">
        <f>IF(INDEX(MouseList[],MATCH(AY$2,MouseList[Mouse '#],0),MATCH(MouseList[[#Headers],[Exclude?]],MouseList[#Headers],0))=TRUE,"",IF(INDEX(DataInput[],AY$2*3-1,MATCH(TEXT($B42,0),DataInput[#Headers],0))="","",INDEX(DataInput[],AY$4*3-1,MATCH(TEXT($B42,0),DataInput[#Headers],0))*(INDEX(DataInput[],AY$4*3,MATCH(TEXT($B42,0),DataInput[#Headers],0)))^2*PI()/6))</f>
        <v/>
      </c>
      <c r="AZ42" s="15" t="str">
        <f>IF(INDEX(MouseList[],MATCH(AZ$2,MouseList[Mouse '#],0),MATCH(MouseList[[#Headers],[Exclude?]],MouseList[#Headers],0))=TRUE,"",IF(INDEX(DataInput[],AZ$2*3-1,MATCH(TEXT($B42,0),DataInput[#Headers],0))="","",INDEX(DataInput[],AZ$4*3-1,MATCH(TEXT($B42,0),DataInput[#Headers],0))*(INDEX(DataInput[],AZ$4*3,MATCH(TEXT($B42,0),DataInput[#Headers],0)))^2*PI()/6))</f>
        <v/>
      </c>
      <c r="BA42" s="15" t="str">
        <f>IF(INDEX(MouseList[],MATCH(BA$2,MouseList[Mouse '#],0),MATCH(MouseList[[#Headers],[Exclude?]],MouseList[#Headers],0))=TRUE,"",IF(INDEX(DataInput[],BA$2*3-1,MATCH(TEXT($B42,0),DataInput[#Headers],0))="","",INDEX(DataInput[],BA$4*3-1,MATCH(TEXT($B42,0),DataInput[#Headers],0))*(INDEX(DataInput[],BA$4*3,MATCH(TEXT($B42,0),DataInput[#Headers],0)))^2*PI()/6))</f>
        <v/>
      </c>
      <c r="BB42" s="15" t="str">
        <f>IF(INDEX(MouseList[],MATCH(BB$2,MouseList[Mouse '#],0),MATCH(MouseList[[#Headers],[Exclude?]],MouseList[#Headers],0))=TRUE,"",IF(INDEX(DataInput[],BB$2*3-1,MATCH(TEXT($B42,0),DataInput[#Headers],0))="","",INDEX(DataInput[],BB$4*3-1,MATCH(TEXT($B42,0),DataInput[#Headers],0))*(INDEX(DataInput[],BB$4*3,MATCH(TEXT($B42,0),DataInput[#Headers],0)))^2*PI()/6))</f>
        <v/>
      </c>
      <c r="BC42" s="15" t="str">
        <f>IF(INDEX(MouseList[],MATCH(BC$2,MouseList[Mouse '#],0),MATCH(MouseList[[#Headers],[Exclude?]],MouseList[#Headers],0))=TRUE,"",IF(INDEX(DataInput[],BC$2*3-1,MATCH(TEXT($B42,0),DataInput[#Headers],0))="","",INDEX(DataInput[],BC$4*3-1,MATCH(TEXT($B42,0),DataInput[#Headers],0))*(INDEX(DataInput[],BC$4*3,MATCH(TEXT($B42,0),DataInput[#Headers],0)))^2*PI()/6))</f>
        <v/>
      </c>
      <c r="BD42" s="15" t="str">
        <f>IF(INDEX(MouseList[],MATCH(BD$2,MouseList[Mouse '#],0),MATCH(MouseList[[#Headers],[Exclude?]],MouseList[#Headers],0))=TRUE,"",IF(INDEX(DataInput[],BD$2*3-1,MATCH(TEXT($B42,0),DataInput[#Headers],0))="","",INDEX(DataInput[],BD$4*3-1,MATCH(TEXT($B42,0),DataInput[#Headers],0))*(INDEX(DataInput[],BD$4*3,MATCH(TEXT($B42,0),DataInput[#Headers],0)))^2*PI()/6))</f>
        <v/>
      </c>
      <c r="BE42" s="15" t="str">
        <f>IF(INDEX(MouseList[],MATCH(BE$2,MouseList[Mouse '#],0),MATCH(MouseList[[#Headers],[Exclude?]],MouseList[#Headers],0))=TRUE,"",IF(INDEX(DataInput[],BE$2*3-1,MATCH(TEXT($B42,0),DataInput[#Headers],0))="","",INDEX(DataInput[],BE$4*3-1,MATCH(TEXT($B42,0),DataInput[#Headers],0))*(INDEX(DataInput[],BE$4*3,MATCH(TEXT($B42,0),DataInput[#Headers],0)))^2*PI()/6))</f>
        <v/>
      </c>
      <c r="BF42" s="15" t="str">
        <f>IF(INDEX(MouseList[],MATCH(BF$2,MouseList[Mouse '#],0),MATCH(MouseList[[#Headers],[Exclude?]],MouseList[#Headers],0))=TRUE,"",IF(INDEX(DataInput[],BF$2*3-1,MATCH(TEXT($B42,0),DataInput[#Headers],0))="","",INDEX(DataInput[],BF$4*3-1,MATCH(TEXT($B42,0),DataInput[#Headers],0))*(INDEX(DataInput[],BF$4*3,MATCH(TEXT($B42,0),DataInput[#Headers],0)))^2*PI()/6))</f>
        <v/>
      </c>
      <c r="BG42" s="15" t="str">
        <f>IF(INDEX(MouseList[],MATCH(BG$2,MouseList[Mouse '#],0),MATCH(MouseList[[#Headers],[Exclude?]],MouseList[#Headers],0))=TRUE,"",IF(INDEX(DataInput[],BG$2*3-1,MATCH(TEXT($B42,0),DataInput[#Headers],0))="","",INDEX(DataInput[],BG$4*3-1,MATCH(TEXT($B42,0),DataInput[#Headers],0))*(INDEX(DataInput[],BG$4*3,MATCH(TEXT($B42,0),DataInput[#Headers],0)))^2*PI()/6))</f>
        <v/>
      </c>
      <c r="BH42" s="15" t="str">
        <f>IF(INDEX(MouseList[],MATCH(BH$2,MouseList[Mouse '#],0),MATCH(MouseList[[#Headers],[Exclude?]],MouseList[#Headers],0))=TRUE,"",IF(INDEX(DataInput[],BH$2*3-1,MATCH(TEXT($B42,0),DataInput[#Headers],0))="","",INDEX(DataInput[],BH$4*3-1,MATCH(TEXT($B42,0),DataInput[#Headers],0))*(INDEX(DataInput[],BH$4*3,MATCH(TEXT($B42,0),DataInput[#Headers],0)))^2*PI()/6))</f>
        <v/>
      </c>
      <c r="BI42" s="15" t="str">
        <f>IF(INDEX(MouseList[],MATCH(BI$2,MouseList[Mouse '#],0),MATCH(MouseList[[#Headers],[Exclude?]],MouseList[#Headers],0))=TRUE,"",IF(INDEX(DataInput[],BI$2*3-1,MATCH(TEXT($B42,0),DataInput[#Headers],0))="","",INDEX(DataInput[],BI$4*3-1,MATCH(TEXT($B42,0),DataInput[#Headers],0))*(INDEX(DataInput[],BI$4*3,MATCH(TEXT($B42,0),DataInput[#Headers],0)))^2*PI()/6))</f>
        <v/>
      </c>
      <c r="BJ42" s="15" t="str">
        <f>IF(INDEX(MouseList[],MATCH(BJ$2,MouseList[Mouse '#],0),MATCH(MouseList[[#Headers],[Exclude?]],MouseList[#Headers],0))=TRUE,"",IF(INDEX(DataInput[],BJ$2*3-1,MATCH(TEXT($B42,0),DataInput[#Headers],0))="","",INDEX(DataInput[],BJ$4*3-1,MATCH(TEXT($B42,0),DataInput[#Headers],0))*(INDEX(DataInput[],BJ$4*3,MATCH(TEXT($B42,0),DataInput[#Headers],0)))^2*PI()/6))</f>
        <v/>
      </c>
      <c r="BK42" s="15" t="str">
        <f>IF(INDEX(MouseList[],MATCH(BK$2,MouseList[Mouse '#],0),MATCH(MouseList[[#Headers],[Exclude?]],MouseList[#Headers],0))=TRUE,"",IF(INDEX(DataInput[],BK$2*3-1,MATCH(TEXT($B42,0),DataInput[#Headers],0))="","",INDEX(DataInput[],BK$4*3-1,MATCH(TEXT($B42,0),DataInput[#Headers],0))*(INDEX(DataInput[],BK$4*3,MATCH(TEXT($B42,0),DataInput[#Headers],0)))^2*PI()/6))</f>
        <v/>
      </c>
      <c r="BL42" s="15" t="e">
        <f>IF(INDEX(MouseList[],MATCH(BL$2,MouseList[Mouse '#],0),MATCH(MouseList[[#Headers],[Exclude?]],MouseList[#Headers],0))=TRUE,"",IF(INDEX(DataInput[],BL$2*3-1,MATCH(TEXT($B42,0),DataInput[#Headers],0))="","",INDEX(DataInput[],BL$4*3-1,MATCH(TEXT($B42,0),DataInput[#Headers],0))*(INDEX(DataInput[],BL$4*3,MATCH(TEXT($B42,0),DataInput[#Headers],0)))^2*PI()/6))</f>
        <v>#N/A</v>
      </c>
      <c r="BM42" s="15" t="e">
        <f>IF(INDEX(MouseList[],MATCH(BM$2,MouseList[Mouse '#],0),MATCH(MouseList[[#Headers],[Exclude?]],MouseList[#Headers],0))=TRUE,"",IF(INDEX(DataInput[],BM$2*3-1,MATCH(TEXT($B42,0),DataInput[#Headers],0))="","",INDEX(DataInput[],BM$4*3-1,MATCH(TEXT($B42,0),DataInput[#Headers],0))*(INDEX(DataInput[],BM$4*3,MATCH(TEXT($B42,0),DataInput[#Headers],0)))^2*PI()/6))</f>
        <v>#N/A</v>
      </c>
      <c r="BN42" s="15" t="e">
        <f>IF(INDEX(MouseList[],MATCH(BN$2,MouseList[Mouse '#],0),MATCH(MouseList[[#Headers],[Exclude?]],MouseList[#Headers],0))=TRUE,"",IF(INDEX(DataInput[],BN$2*3-1,MATCH(TEXT($B42,0),DataInput[#Headers],0))="","",INDEX(DataInput[],BN$4*3-1,MATCH(TEXT($B42,0),DataInput[#Headers],0))*(INDEX(DataInput[],BN$4*3,MATCH(TEXT($B42,0),DataInput[#Headers],0)))^2*PI()/6))</f>
        <v>#N/A</v>
      </c>
      <c r="BO42" s="15" t="e">
        <f>IF(INDEX(MouseList[],MATCH(BO$2,MouseList[Mouse '#],0),MATCH(MouseList[[#Headers],[Exclude?]],MouseList[#Headers],0))=TRUE,"",IF(INDEX(DataInput[],BO$2*3-1,MATCH(TEXT($B42,0),DataInput[#Headers],0))="","",INDEX(DataInput[],BO$4*3-1,MATCH(TEXT($B42,0),DataInput[#Headers],0))*(INDEX(DataInput[],BO$4*3,MATCH(TEXT($B42,0),DataInput[#Headers],0)))^2*PI()/6))</f>
        <v>#N/A</v>
      </c>
      <c r="BP42" s="15" t="e">
        <f>IF(INDEX(MouseList[],MATCH(BP$2,MouseList[Mouse '#],0),MATCH(MouseList[[#Headers],[Exclude?]],MouseList[#Headers],0))=TRUE,"",IF(INDEX(DataInput[],BP$2*3-1,MATCH(TEXT($B42,0),DataInput[#Headers],0))="","",INDEX(DataInput[],BP$4*3-1,MATCH(TEXT($B42,0),DataInput[#Headers],0))*(INDEX(DataInput[],BP$4*3,MATCH(TEXT($B42,0),DataInput[#Headers],0)))^2*PI()/6))</f>
        <v>#N/A</v>
      </c>
      <c r="BQ42" s="15" t="e">
        <f>IF(INDEX(MouseList[],MATCH(BQ$2,MouseList[Mouse '#],0),MATCH(MouseList[[#Headers],[Exclude?]],MouseList[#Headers],0))=TRUE,"",IF(INDEX(DataInput[],BQ$2*3-1,MATCH(TEXT($B42,0),DataInput[#Headers],0))="","",INDEX(DataInput[],BQ$4*3-1,MATCH(TEXT($B42,0),DataInput[#Headers],0))*(INDEX(DataInput[],BQ$4*3,MATCH(TEXT($B42,0),DataInput[#Headers],0)))^2*PI()/6))</f>
        <v>#N/A</v>
      </c>
      <c r="BR42" s="15" t="e">
        <f>IF(INDEX(MouseList[],MATCH(BR$2,MouseList[Mouse '#],0),MATCH(MouseList[[#Headers],[Exclude?]],MouseList[#Headers],0))=TRUE,"",IF(INDEX(DataInput[],BR$2*3-1,MATCH(TEXT($B42,0),DataInput[#Headers],0))="","",INDEX(DataInput[],BR$4*3-1,MATCH(TEXT($B42,0),DataInput[#Headers],0))*(INDEX(DataInput[],BR$4*3,MATCH(TEXT($B42,0),DataInput[#Headers],0)))^2*PI()/6))</f>
        <v>#N/A</v>
      </c>
      <c r="BS42" s="15" t="e">
        <f>IF(INDEX(MouseList[],MATCH(BS$2,MouseList[Mouse '#],0),MATCH(MouseList[[#Headers],[Exclude?]],MouseList[#Headers],0))=TRUE,"",IF(INDEX(DataInput[],BS$2*3-1,MATCH(TEXT($B42,0),DataInput[#Headers],0))="","",INDEX(DataInput[],BS$4*3-1,MATCH(TEXT($B42,0),DataInput[#Headers],0))*(INDEX(DataInput[],BS$4*3,MATCH(TEXT($B42,0),DataInput[#Headers],0)))^2*PI()/6))</f>
        <v>#N/A</v>
      </c>
      <c r="BT42" s="15" t="e">
        <f>IF(INDEX(MouseList[],MATCH(BT$2,MouseList[Mouse '#],0),MATCH(MouseList[[#Headers],[Exclude?]],MouseList[#Headers],0))=TRUE,"",IF(INDEX(DataInput[],BT$2*3-1,MATCH(TEXT($B42,0),DataInput[#Headers],0))="","",INDEX(DataInput[],BT$4*3-1,MATCH(TEXT($B42,0),DataInput[#Headers],0))*(INDEX(DataInput[],BT$4*3,MATCH(TEXT($B42,0),DataInput[#Headers],0)))^2*PI()/6))</f>
        <v>#N/A</v>
      </c>
      <c r="BU42" s="15" t="e">
        <f>IF(INDEX(MouseList[],MATCH(BU$2,MouseList[Mouse '#],0),MATCH(MouseList[[#Headers],[Exclude?]],MouseList[#Headers],0))=TRUE,"",IF(INDEX(DataInput[],BU$2*3-1,MATCH(TEXT($B42,0),DataInput[#Headers],0))="","",INDEX(DataInput[],BU$4*3-1,MATCH(TEXT($B42,0),DataInput[#Headers],0))*(INDEX(DataInput[],BU$4*3,MATCH(TEXT($B42,0),DataInput[#Headers],0)))^2*PI()/6))</f>
        <v>#N/A</v>
      </c>
      <c r="BV42" s="15" t="e">
        <f>IF(INDEX(MouseList[],MATCH(BV$2,MouseList[Mouse '#],0),MATCH(MouseList[[#Headers],[Exclude?]],MouseList[#Headers],0))=TRUE,"",IF(INDEX(DataInput[],BV$2*3-1,MATCH(TEXT($B42,0),DataInput[#Headers],0))="","",INDEX(DataInput[],BV$4*3-1,MATCH(TEXT($B42,0),DataInput[#Headers],0))*(INDEX(DataInput[],BV$4*3,MATCH(TEXT($B42,0),DataInput[#Headers],0)))^2*PI()/6))</f>
        <v>#N/A</v>
      </c>
      <c r="BW42" s="15" t="e">
        <f>IF(INDEX(MouseList[],MATCH(BW$2,MouseList[Mouse '#],0),MATCH(MouseList[[#Headers],[Exclude?]],MouseList[#Headers],0))=TRUE,"",IF(INDEX(DataInput[],BW$2*3-1,MATCH(TEXT($B42,0),DataInput[#Headers],0))="","",INDEX(DataInput[],BW$4*3-1,MATCH(TEXT($B42,0),DataInput[#Headers],0))*(INDEX(DataInput[],BW$4*3,MATCH(TEXT($B42,0),DataInput[#Headers],0)))^2*PI()/6))</f>
        <v>#N/A</v>
      </c>
      <c r="BX42" s="15" t="e">
        <f>IF(INDEX(MouseList[],MATCH(BX$2,MouseList[Mouse '#],0),MATCH(MouseList[[#Headers],[Exclude?]],MouseList[#Headers],0))=TRUE,"",IF(INDEX(DataInput[],BX$2*3-1,MATCH(TEXT($B42,0),DataInput[#Headers],0))="","",INDEX(DataInput[],BX$4*3-1,MATCH(TEXT($B42,0),DataInput[#Headers],0))*(INDEX(DataInput[],BX$4*3,MATCH(TEXT($B42,0),DataInput[#Headers],0)))^2*PI()/6))</f>
        <v>#N/A</v>
      </c>
      <c r="BY42" s="15" t="e">
        <f>IF(INDEX(MouseList[],MATCH(BY$2,MouseList[Mouse '#],0),MATCH(MouseList[[#Headers],[Exclude?]],MouseList[#Headers],0))=TRUE,"",IF(INDEX(DataInput[],BY$2*3-1,MATCH(TEXT($B42,0),DataInput[#Headers],0))="","",INDEX(DataInput[],BY$4*3-1,MATCH(TEXT($B42,0),DataInput[#Headers],0))*(INDEX(DataInput[],BY$4*3,MATCH(TEXT($B42,0),DataInput[#Headers],0)))^2*PI()/6))</f>
        <v>#N/A</v>
      </c>
      <c r="BZ42" s="15" t="e">
        <f>IF(INDEX(MouseList[],MATCH(BZ$2,MouseList[Mouse '#],0),MATCH(MouseList[[#Headers],[Exclude?]],MouseList[#Headers],0))=TRUE,"",IF(INDEX(DataInput[],BZ$2*3-1,MATCH(TEXT($B42,0),DataInput[#Headers],0))="","",INDEX(DataInput[],BZ$4*3-1,MATCH(TEXT($B42,0),DataInput[#Headers],0))*(INDEX(DataInput[],BZ$4*3,MATCH(TEXT($B42,0),DataInput[#Headers],0)))^2*PI()/6))</f>
        <v>#N/A</v>
      </c>
      <c r="CA42" s="15" t="e">
        <f>IF(INDEX(MouseList[],MATCH(CA$2,MouseList[Mouse '#],0),MATCH(MouseList[[#Headers],[Exclude?]],MouseList[#Headers],0))=TRUE,"",IF(INDEX(DataInput[],CA$2*3-1,MATCH(TEXT($B42,0),DataInput[#Headers],0))="","",INDEX(DataInput[],CA$4*3-1,MATCH(TEXT($B42,0),DataInput[#Headers],0))*(INDEX(DataInput[],CA$4*3,MATCH(TEXT($B42,0),DataInput[#Headers],0)))^2*PI()/6))</f>
        <v>#N/A</v>
      </c>
      <c r="CB42" s="15" t="e">
        <f>IF(INDEX(MouseList[],MATCH(CB$2,MouseList[Mouse '#],0),MATCH(MouseList[[#Headers],[Exclude?]],MouseList[#Headers],0))=TRUE,"",IF(INDEX(DataInput[],CB$2*3-1,MATCH(TEXT($B42,0),DataInput[#Headers],0))="","",INDEX(DataInput[],CB$4*3-1,MATCH(TEXT($B42,0),DataInput[#Headers],0))*(INDEX(DataInput[],CB$4*3,MATCH(TEXT($B42,0),DataInput[#Headers],0)))^2*PI()/6))</f>
        <v>#N/A</v>
      </c>
      <c r="CC42" s="15" t="e">
        <f>IF(INDEX(MouseList[],MATCH(CC$2,MouseList[Mouse '#],0),MATCH(MouseList[[#Headers],[Exclude?]],MouseList[#Headers],0))=TRUE,"",IF(INDEX(DataInput[],CC$2*3-1,MATCH(TEXT($B42,0),DataInput[#Headers],0))="","",INDEX(DataInput[],CC$4*3-1,MATCH(TEXT($B42,0),DataInput[#Headers],0))*(INDEX(DataInput[],CC$4*3,MATCH(TEXT($B42,0),DataInput[#Headers],0)))^2*PI()/6))</f>
        <v>#N/A</v>
      </c>
      <c r="CD42" s="15" t="e">
        <f>IF(INDEX(MouseList[],MATCH(CD$2,MouseList[Mouse '#],0),MATCH(MouseList[[#Headers],[Exclude?]],MouseList[#Headers],0))=TRUE,"",IF(INDEX(DataInput[],CD$2*3-1,MATCH(TEXT($B42,0),DataInput[#Headers],0))="","",INDEX(DataInput[],CD$4*3-1,MATCH(TEXT($B42,0),DataInput[#Headers],0))*(INDEX(DataInput[],CD$4*3,MATCH(TEXT($B42,0),DataInput[#Headers],0)))^2*PI()/6))</f>
        <v>#N/A</v>
      </c>
      <c r="CE42" s="15" t="e">
        <f>IF(INDEX(MouseList[],MATCH(CE$2,MouseList[Mouse '#],0),MATCH(MouseList[[#Headers],[Exclude?]],MouseList[#Headers],0))=TRUE,"",IF(INDEX(DataInput[],CE$2*3-1,MATCH(TEXT($B42,0),DataInput[#Headers],0))="","",INDEX(DataInput[],CE$4*3-1,MATCH(TEXT($B42,0),DataInput[#Headers],0))*(INDEX(DataInput[],CE$4*3,MATCH(TEXT($B42,0),DataInput[#Headers],0)))^2*PI()/6))</f>
        <v>#N/A</v>
      </c>
      <c r="CF42" s="15" t="e">
        <f>IF(INDEX(MouseList[],MATCH(CF$2,MouseList[Mouse '#],0),MATCH(MouseList[[#Headers],[Exclude?]],MouseList[#Headers],0))=TRUE,"",IF(INDEX(DataInput[],CF$2*3-1,MATCH(TEXT($B42,0),DataInput[#Headers],0))="","",INDEX(DataInput[],CF$4*3-1,MATCH(TEXT($B42,0),DataInput[#Headers],0))*(INDEX(DataInput[],CF$4*3,MATCH(TEXT($B42,0),DataInput[#Headers],0)))^2*PI()/6))</f>
        <v>#N/A</v>
      </c>
      <c r="CG42" s="15" t="e">
        <f>IF(INDEX(MouseList[],MATCH(CG$2,MouseList[Mouse '#],0),MATCH(MouseList[[#Headers],[Exclude?]],MouseList[#Headers],0))=TRUE,"",IF(INDEX(DataInput[],CG$2*3-1,MATCH(TEXT($B42,0),DataInput[#Headers],0))="","",INDEX(DataInput[],CG$4*3-1,MATCH(TEXT($B42,0),DataInput[#Headers],0))*(INDEX(DataInput[],CG$4*3,MATCH(TEXT($B42,0),DataInput[#Headers],0)))^2*PI()/6))</f>
        <v>#N/A</v>
      </c>
      <c r="CH42" s="15" t="e">
        <f>IF(INDEX(MouseList[],MATCH(CH$2,MouseList[Mouse '#],0),MATCH(MouseList[[#Headers],[Exclude?]],MouseList[#Headers],0))=TRUE,"",IF(INDEX(DataInput[],CH$2*3-1,MATCH(TEXT($B42,0),DataInput[#Headers],0))="","",INDEX(DataInput[],CH$4*3-1,MATCH(TEXT($B42,0),DataInput[#Headers],0))*(INDEX(DataInput[],CH$4*3,MATCH(TEXT($B42,0),DataInput[#Headers],0)))^2*PI()/6))</f>
        <v>#N/A</v>
      </c>
      <c r="CI42" s="15" t="e">
        <f>IF(INDEX(MouseList[],MATCH(CI$2,MouseList[Mouse '#],0),MATCH(MouseList[[#Headers],[Exclude?]],MouseList[#Headers],0))=TRUE,"",IF(INDEX(DataInput[],CI$2*3-1,MATCH(TEXT($B42,0),DataInput[#Headers],0))="","",INDEX(DataInput[],CI$4*3-1,MATCH(TEXT($B42,0),DataInput[#Headers],0))*(INDEX(DataInput[],CI$4*3,MATCH(TEXT($B42,0),DataInput[#Headers],0)))^2*PI()/6))</f>
        <v>#N/A</v>
      </c>
      <c r="CJ42" s="15" t="e">
        <f>IF(INDEX(MouseList[],MATCH(CJ$2,MouseList[Mouse '#],0),MATCH(MouseList[[#Headers],[Exclude?]],MouseList[#Headers],0))=TRUE,"",IF(INDEX(DataInput[],CJ$2*3-1,MATCH(TEXT($B42,0),DataInput[#Headers],0))="","",INDEX(DataInput[],CJ$4*3-1,MATCH(TEXT($B42,0),DataInput[#Headers],0))*(INDEX(DataInput[],CJ$4*3,MATCH(TEXT($B42,0),DataInput[#Headers],0)))^2*PI()/6))</f>
        <v>#N/A</v>
      </c>
      <c r="CK42" s="15" t="e">
        <f>IF(INDEX(MouseList[],MATCH(CK$2,MouseList[Mouse '#],0),MATCH(MouseList[[#Headers],[Exclude?]],MouseList[#Headers],0))=TRUE,"",IF(INDEX(DataInput[],CK$2*3-1,MATCH(TEXT($B42,0),DataInput[#Headers],0))="","",INDEX(DataInput[],CK$4*3-1,MATCH(TEXT($B42,0),DataInput[#Headers],0))*(INDEX(DataInput[],CK$4*3,MATCH(TEXT($B42,0),DataInput[#Headers],0)))^2*PI()/6))</f>
        <v>#N/A</v>
      </c>
      <c r="CL42" s="15" t="e">
        <f>IF(INDEX(MouseList[],MATCH(CL$2,MouseList[Mouse '#],0),MATCH(MouseList[[#Headers],[Exclude?]],MouseList[#Headers],0))=TRUE,"",IF(INDEX(DataInput[],CL$2*3-1,MATCH(TEXT($B42,0),DataInput[#Headers],0))="","",INDEX(DataInput[],CL$4*3-1,MATCH(TEXT($B42,0),DataInput[#Headers],0))*(INDEX(DataInput[],CL$4*3,MATCH(TEXT($B42,0),DataInput[#Headers],0)))^2*PI()/6))</f>
        <v>#N/A</v>
      </c>
      <c r="CM42" s="15" t="e">
        <f>IF(INDEX(MouseList[],MATCH(CM$2,MouseList[Mouse '#],0),MATCH(MouseList[[#Headers],[Exclude?]],MouseList[#Headers],0))=TRUE,"",IF(INDEX(DataInput[],CM$2*3-1,MATCH(TEXT($B42,0),DataInput[#Headers],0))="","",INDEX(DataInput[],CM$4*3-1,MATCH(TEXT($B42,0),DataInput[#Headers],0))*(INDEX(DataInput[],CM$4*3,MATCH(TEXT($B42,0),DataInput[#Headers],0)))^2*PI()/6))</f>
        <v>#N/A</v>
      </c>
      <c r="CN42" s="15" t="e">
        <f>IF(INDEX(MouseList[],MATCH(CN$2,MouseList[Mouse '#],0),MATCH(MouseList[[#Headers],[Exclude?]],MouseList[#Headers],0))=TRUE,"",IF(INDEX(DataInput[],CN$2*3-1,MATCH(TEXT($B42,0),DataInput[#Headers],0))="","",INDEX(DataInput[],CN$4*3-1,MATCH(TEXT($B42,0),DataInput[#Headers],0))*(INDEX(DataInput[],CN$4*3,MATCH(TEXT($B42,0),DataInput[#Headers],0)))^2*PI()/6))</f>
        <v>#N/A</v>
      </c>
      <c r="CO42" s="15" t="e">
        <f>IF(INDEX(MouseList[],MATCH(CO$2,MouseList[Mouse '#],0),MATCH(MouseList[[#Headers],[Exclude?]],MouseList[#Headers],0))=TRUE,"",IF(INDEX(DataInput[],CO$2*3-1,MATCH(TEXT($B42,0),DataInput[#Headers],0))="","",INDEX(DataInput[],CO$4*3-1,MATCH(TEXT($B42,0),DataInput[#Headers],0))*(INDEX(DataInput[],CO$4*3,MATCH(TEXT($B42,0),DataInput[#Headers],0)))^2*PI()/6))</f>
        <v>#N/A</v>
      </c>
      <c r="CP42" s="15" t="e">
        <f>IF(INDEX(MouseList[],MATCH(CP$2,MouseList[Mouse '#],0),MATCH(MouseList[[#Headers],[Exclude?]],MouseList[#Headers],0))=TRUE,"",IF(INDEX(DataInput[],CP$2*3-1,MATCH(TEXT($B42,0),DataInput[#Headers],0))="","",INDEX(DataInput[],CP$4*3-1,MATCH(TEXT($B42,0),DataInput[#Headers],0))*(INDEX(DataInput[],CP$4*3,MATCH(TEXT($B42,0),DataInput[#Headers],0)))^2*PI()/6))</f>
        <v>#N/A</v>
      </c>
      <c r="CQ42" s="15" t="e">
        <f>IF(INDEX(MouseList[],MATCH(CQ$2,MouseList[Mouse '#],0),MATCH(MouseList[[#Headers],[Exclude?]],MouseList[#Headers],0))=TRUE,"",IF(INDEX(DataInput[],CQ$2*3-1,MATCH(TEXT($B42,0),DataInput[#Headers],0))="","",INDEX(DataInput[],CQ$4*3-1,MATCH(TEXT($B42,0),DataInput[#Headers],0))*(INDEX(DataInput[],CQ$4*3,MATCH(TEXT($B42,0),DataInput[#Headers],0)))^2*PI()/6))</f>
        <v>#N/A</v>
      </c>
      <c r="CR42" s="15" t="e">
        <f>IF(INDEX(MouseList[],MATCH(CR$2,MouseList[Mouse '#],0),MATCH(MouseList[[#Headers],[Exclude?]],MouseList[#Headers],0))=TRUE,"",IF(INDEX(DataInput[],CR$2*3-1,MATCH(TEXT($B42,0),DataInput[#Headers],0))="","",INDEX(DataInput[],CR$4*3-1,MATCH(TEXT($B42,0),DataInput[#Headers],0))*(INDEX(DataInput[],CR$4*3,MATCH(TEXT($B42,0),DataInput[#Headers],0)))^2*PI()/6))</f>
        <v>#N/A</v>
      </c>
      <c r="CS42" s="15" t="e">
        <f>IF(INDEX(MouseList[],MATCH(CS$2,MouseList[Mouse '#],0),MATCH(MouseList[[#Headers],[Exclude?]],MouseList[#Headers],0))=TRUE,"",IF(INDEX(DataInput[],CS$2*3-1,MATCH(TEXT($B42,0),DataInput[#Headers],0))="","",INDEX(DataInput[],CS$4*3-1,MATCH(TEXT($B42,0),DataInput[#Headers],0))*(INDEX(DataInput[],CS$4*3,MATCH(TEXT($B42,0),DataInput[#Headers],0)))^2*PI()/6))</f>
        <v>#N/A</v>
      </c>
      <c r="CT42" s="15" t="e">
        <f>IF(INDEX(MouseList[],MATCH(CT$2,MouseList[Mouse '#],0),MATCH(MouseList[[#Headers],[Exclude?]],MouseList[#Headers],0))=TRUE,"",IF(INDEX(DataInput[],CT$2*3-1,MATCH(TEXT($B42,0),DataInput[#Headers],0))="","",INDEX(DataInput[],CT$4*3-1,MATCH(TEXT($B42,0),DataInput[#Headers],0))*(INDEX(DataInput[],CT$4*3,MATCH(TEXT($B42,0),DataInput[#Headers],0)))^2*PI()/6))</f>
        <v>#N/A</v>
      </c>
      <c r="CU42" s="15" t="e">
        <f>IF(INDEX(MouseList[],MATCH(CU$2,MouseList[Mouse '#],0),MATCH(MouseList[[#Headers],[Exclude?]],MouseList[#Headers],0))=TRUE,"",IF(INDEX(DataInput[],CU$2*3-1,MATCH(TEXT($B42,0),DataInput[#Headers],0))="","",INDEX(DataInput[],CU$4*3-1,MATCH(TEXT($B42,0),DataInput[#Headers],0))*(INDEX(DataInput[],CU$4*3,MATCH(TEXT($B42,0),DataInput[#Headers],0)))^2*PI()/6))</f>
        <v>#N/A</v>
      </c>
      <c r="CV42" s="15" t="e">
        <f>IF(INDEX(MouseList[],MATCH(CV$2,MouseList[Mouse '#],0),MATCH(MouseList[[#Headers],[Exclude?]],MouseList[#Headers],0))=TRUE,"",IF(INDEX(DataInput[],CV$2*3-1,MATCH(TEXT($B42,0),DataInput[#Headers],0))="","",INDEX(DataInput[],CV$4*3-1,MATCH(TEXT($B42,0),DataInput[#Headers],0))*(INDEX(DataInput[],CV$4*3,MATCH(TEXT($B42,0),DataInput[#Headers],0)))^2*PI()/6))</f>
        <v>#N/A</v>
      </c>
      <c r="CW42" s="15" t="e">
        <f>IF(INDEX(MouseList[],MATCH(CW$2,MouseList[Mouse '#],0),MATCH(MouseList[[#Headers],[Exclude?]],MouseList[#Headers],0))=TRUE,"",IF(INDEX(DataInput[],CW$2*3-1,MATCH(TEXT($B42,0),DataInput[#Headers],0))="","",INDEX(DataInput[],CW$4*3-1,MATCH(TEXT($B42,0),DataInput[#Headers],0))*(INDEX(DataInput[],CW$4*3,MATCH(TEXT($B42,0),DataInput[#Headers],0)))^2*PI()/6))</f>
        <v>#N/A</v>
      </c>
      <c r="CX42" s="15" t="e">
        <f>IF(INDEX(MouseList[],MATCH(CX$2,MouseList[Mouse '#],0),MATCH(MouseList[[#Headers],[Exclude?]],MouseList[#Headers],0))=TRUE,"",IF(INDEX(DataInput[],CX$2*3-1,MATCH(TEXT($B42,0),DataInput[#Headers],0))="","",INDEX(DataInput[],CX$4*3-1,MATCH(TEXT($B42,0),DataInput[#Headers],0))*(INDEX(DataInput[],CX$4*3,MATCH(TEXT($B42,0),DataInput[#Headers],0)))^2*PI()/6))</f>
        <v>#N/A</v>
      </c>
      <c r="CY42" s="15" t="e">
        <f>IF(INDEX(MouseList[],MATCH(CY$2,MouseList[Mouse '#],0),MATCH(MouseList[[#Headers],[Exclude?]],MouseList[#Headers],0))=TRUE,"",IF(INDEX(DataInput[],CY$2*3-1,MATCH(TEXT($B42,0),DataInput[#Headers],0))="","",INDEX(DataInput[],CY$4*3-1,MATCH(TEXT($B42,0),DataInput[#Headers],0))*(INDEX(DataInput[],CY$4*3,MATCH(TEXT($B42,0),DataInput[#Headers],0)))^2*PI()/6))</f>
        <v>#N/A</v>
      </c>
      <c r="CZ42" s="15" t="e">
        <f>IF(INDEX(MouseList[],MATCH(CZ$2,MouseList[Mouse '#],0),MATCH(MouseList[[#Headers],[Exclude?]],MouseList[#Headers],0))=TRUE,"",IF(INDEX(DataInput[],CZ$2*3-1,MATCH(TEXT($B42,0),DataInput[#Headers],0))="","",INDEX(DataInput[],CZ$4*3-1,MATCH(TEXT($B42,0),DataInput[#Headers],0))*(INDEX(DataInput[],CZ$4*3,MATCH(TEXT($B42,0),DataInput[#Headers],0)))^2*PI()/6))</f>
        <v>#N/A</v>
      </c>
      <c r="DA42" s="15" t="e">
        <f>IF(INDEX(MouseList[],MATCH(DA$2,MouseList[Mouse '#],0),MATCH(MouseList[[#Headers],[Exclude?]],MouseList[#Headers],0))=TRUE,"",IF(INDEX(DataInput[],DA$2*3-1,MATCH(TEXT($B42,0),DataInput[#Headers],0))="","",INDEX(DataInput[],DA$4*3-1,MATCH(TEXT($B42,0),DataInput[#Headers],0))*(INDEX(DataInput[],DA$4*3,MATCH(TEXT($B42,0),DataInput[#Headers],0)))^2*PI()/6))</f>
        <v>#N/A</v>
      </c>
      <c r="DB42" s="15" t="e">
        <f>IF(INDEX(MouseList[],MATCH(DB$2,MouseList[Mouse '#],0),MATCH(MouseList[[#Headers],[Exclude?]],MouseList[#Headers],0))=TRUE,"",IF(INDEX(DataInput[],DB$2*3-1,MATCH(TEXT($B42,0),DataInput[#Headers],0))="","",INDEX(DataInput[],DB$4*3-1,MATCH(TEXT($B42,0),DataInput[#Headers],0))*(INDEX(DataInput[],DB$4*3,MATCH(TEXT($B42,0),DataInput[#Headers],0)))^2*PI()/6))</f>
        <v>#N/A</v>
      </c>
      <c r="DC42" s="15" t="e">
        <f>IF(INDEX(MouseList[],MATCH(DC$2,MouseList[Mouse '#],0),MATCH(MouseList[[#Headers],[Exclude?]],MouseList[#Headers],0))=TRUE,"",IF(INDEX(DataInput[],DC$2*3-1,MATCH(TEXT($B42,0),DataInput[#Headers],0))="","",INDEX(DataInput[],DC$4*3-1,MATCH(TEXT($B42,0),DataInput[#Headers],0))*(INDEX(DataInput[],DC$4*3,MATCH(TEXT($B42,0),DataInput[#Headers],0)))^2*PI()/6))</f>
        <v>#N/A</v>
      </c>
      <c r="DD42" s="15" t="e">
        <f>IF(INDEX(MouseList[],MATCH(DD$2,MouseList[Mouse '#],0),MATCH(MouseList[[#Headers],[Exclude?]],MouseList[#Headers],0))=TRUE,"",IF(INDEX(DataInput[],DD$2*3-1,MATCH(TEXT($B42,0),DataInput[#Headers],0))="","",INDEX(DataInput[],DD$4*3-1,MATCH(TEXT($B42,0),DataInput[#Headers],0))*(INDEX(DataInput[],DD$4*3,MATCH(TEXT($B42,0),DataInput[#Headers],0)))^2*PI()/6))</f>
        <v>#N/A</v>
      </c>
      <c r="DE42" s="15" t="e">
        <f>IF(INDEX(MouseList[],MATCH(DE$2,MouseList[Mouse '#],0),MATCH(MouseList[[#Headers],[Exclude?]],MouseList[#Headers],0))=TRUE,"",IF(INDEX(DataInput[],DE$2*3-1,MATCH(TEXT($B42,0),DataInput[#Headers],0))="","",INDEX(DataInput[],DE$4*3-1,MATCH(TEXT($B42,0),DataInput[#Headers],0))*(INDEX(DataInput[],DE$4*3,MATCH(TEXT($B42,0),DataInput[#Headers],0)))^2*PI()/6))</f>
        <v>#N/A</v>
      </c>
      <c r="DF42" s="15" t="e">
        <f>IF(INDEX(MouseList[],MATCH(DF$2,MouseList[Mouse '#],0),MATCH(MouseList[[#Headers],[Exclude?]],MouseList[#Headers],0))=TRUE,"",IF(INDEX(DataInput[],DF$2*3-1,MATCH(TEXT($B42,0),DataInput[#Headers],0))="","",INDEX(DataInput[],DF$4*3-1,MATCH(TEXT($B42,0),DataInput[#Headers],0))*(INDEX(DataInput[],DF$4*3,MATCH(TEXT($B42,0),DataInput[#Headers],0)))^2*PI()/6))</f>
        <v>#N/A</v>
      </c>
      <c r="DG42" s="15" t="e">
        <f>IF(INDEX(MouseList[],MATCH(DG$2,MouseList[Mouse '#],0),MATCH(MouseList[[#Headers],[Exclude?]],MouseList[#Headers],0))=TRUE,"",IF(INDEX(DataInput[],DG$2*3-1,MATCH(TEXT($B42,0),DataInput[#Headers],0))="","",INDEX(DataInput[],DG$4*3-1,MATCH(TEXT($B42,0),DataInput[#Headers],0))*(INDEX(DataInput[],DG$4*3,MATCH(TEXT($B42,0),DataInput[#Headers],0)))^2*PI()/6))</f>
        <v>#N/A</v>
      </c>
      <c r="DH42" s="15" t="e">
        <f>IF(INDEX(MouseList[],MATCH(DH$2,MouseList[Mouse '#],0),MATCH(MouseList[[#Headers],[Exclude?]],MouseList[#Headers],0))=TRUE,"",IF(INDEX(DataInput[],DH$2*3-1,MATCH(TEXT($B42,0),DataInput[#Headers],0))="","",INDEX(DataInput[],DH$4*3-1,MATCH(TEXT($B42,0),DataInput[#Headers],0))*(INDEX(DataInput[],DH$4*3,MATCH(TEXT($B42,0),DataInput[#Headers],0)))^2*PI()/6))</f>
        <v>#N/A</v>
      </c>
      <c r="DI42" s="15" t="e">
        <f>IF(INDEX(MouseList[],MATCH(DI$2,MouseList[Mouse '#],0),MATCH(MouseList[[#Headers],[Exclude?]],MouseList[#Headers],0))=TRUE,"",IF(INDEX(DataInput[],DI$2*3-1,MATCH(TEXT($B42,0),DataInput[#Headers],0))="","",INDEX(DataInput[],DI$4*3-1,MATCH(TEXT($B42,0),DataInput[#Headers],0))*(INDEX(DataInput[],DI$4*3,MATCH(TEXT($B42,0),DataInput[#Headers],0)))^2*PI()/6))</f>
        <v>#N/A</v>
      </c>
      <c r="DJ42" s="15" t="e">
        <f>IF(INDEX(MouseList[],MATCH(DJ$2,MouseList[Mouse '#],0),MATCH(MouseList[[#Headers],[Exclude?]],MouseList[#Headers],0))=TRUE,"",IF(INDEX(DataInput[],DJ$2*3-1,MATCH(TEXT($B42,0),DataInput[#Headers],0))="","",INDEX(DataInput[],DJ$4*3-1,MATCH(TEXT($B42,0),DataInput[#Headers],0))*(INDEX(DataInput[],DJ$4*3,MATCH(TEXT($B42,0),DataInput[#Headers],0)))^2*PI()/6))</f>
        <v>#N/A</v>
      </c>
      <c r="DK42" s="15" t="e">
        <f>IF(INDEX(MouseList[],MATCH(DK$2,MouseList[Mouse '#],0),MATCH(MouseList[[#Headers],[Exclude?]],MouseList[#Headers],0))=TRUE,"",IF(INDEX(DataInput[],DK$2*3-1,MATCH(TEXT($B42,0),DataInput[#Headers],0))="","",INDEX(DataInput[],DK$4*3-1,MATCH(TEXT($B42,0),DataInput[#Headers],0))*(INDEX(DataInput[],DK$4*3,MATCH(TEXT($B42,0),DataInput[#Headers],0)))^2*PI()/6))</f>
        <v>#N/A</v>
      </c>
      <c r="DL42" s="15" t="e">
        <f>IF(INDEX(MouseList[],MATCH(DL$2,MouseList[Mouse '#],0),MATCH(MouseList[[#Headers],[Exclude?]],MouseList[#Headers],0))=TRUE,"",IF(INDEX(DataInput[],DL$2*3-1,MATCH(TEXT($B42,0),DataInput[#Headers],0))="","",INDEX(DataInput[],DL$4*3-1,MATCH(TEXT($B42,0),DataInput[#Headers],0))*(INDEX(DataInput[],DL$4*3,MATCH(TEXT($B42,0),DataInput[#Headers],0)))^2*PI()/6))</f>
        <v>#N/A</v>
      </c>
      <c r="DM42" s="15" t="e">
        <f>IF(INDEX(MouseList[],MATCH(DM$2,MouseList[Mouse '#],0),MATCH(MouseList[[#Headers],[Exclude?]],MouseList[#Headers],0))=TRUE,"",IF(INDEX(DataInput[],DM$2*3-1,MATCH(TEXT($B42,0),DataInput[#Headers],0))="","",INDEX(DataInput[],DM$4*3-1,MATCH(TEXT($B42,0),DataInput[#Headers],0))*(INDEX(DataInput[],DM$4*3,MATCH(TEXT($B42,0),DataInput[#Headers],0)))^2*PI()/6))</f>
        <v>#N/A</v>
      </c>
      <c r="DN42" s="15" t="e">
        <f>IF(INDEX(MouseList[],MATCH(DN$2,MouseList[Mouse '#],0),MATCH(MouseList[[#Headers],[Exclude?]],MouseList[#Headers],0))=TRUE,"",IF(INDEX(DataInput[],DN$2*3-1,MATCH(TEXT($B42,0),DataInput[#Headers],0))="","",INDEX(DataInput[],DN$4*3-1,MATCH(TEXT($B42,0),DataInput[#Headers],0))*(INDEX(DataInput[],DN$4*3,MATCH(TEXT($B42,0),DataInput[#Headers],0)))^2*PI()/6))</f>
        <v>#N/A</v>
      </c>
      <c r="DO42" s="15" t="e">
        <f>IF(INDEX(MouseList[],MATCH(DO$2,MouseList[Mouse '#],0),MATCH(MouseList[[#Headers],[Exclude?]],MouseList[#Headers],0))=TRUE,"",IF(INDEX(DataInput[],DO$2*3-1,MATCH(TEXT($B42,0),DataInput[#Headers],0))="","",INDEX(DataInput[],DO$4*3-1,MATCH(TEXT($B42,0),DataInput[#Headers],0))*(INDEX(DataInput[],DO$4*3,MATCH(TEXT($B42,0),DataInput[#Headers],0)))^2*PI()/6))</f>
        <v>#N/A</v>
      </c>
      <c r="DP42" s="15" t="e">
        <f>IF(INDEX(MouseList[],MATCH(DP$2,MouseList[Mouse '#],0),MATCH(MouseList[[#Headers],[Exclude?]],MouseList[#Headers],0))=TRUE,"",IF(INDEX(DataInput[],DP$2*3-1,MATCH(TEXT($B42,0),DataInput[#Headers],0))="","",INDEX(DataInput[],DP$4*3-1,MATCH(TEXT($B42,0),DataInput[#Headers],0))*(INDEX(DataInput[],DP$4*3,MATCH(TEXT($B42,0),DataInput[#Headers],0)))^2*PI()/6))</f>
        <v>#N/A</v>
      </c>
      <c r="DQ42" s="15" t="e">
        <f>IF(INDEX(MouseList[],MATCH(DQ$2,MouseList[Mouse '#],0),MATCH(MouseList[[#Headers],[Exclude?]],MouseList[#Headers],0))=TRUE,"",IF(INDEX(DataInput[],DQ$2*3-1,MATCH(TEXT($B42,0),DataInput[#Headers],0))="","",INDEX(DataInput[],DQ$4*3-1,MATCH(TEXT($B42,0),DataInput[#Headers],0))*(INDEX(DataInput[],DQ$4*3,MATCH(TEXT($B42,0),DataInput[#Headers],0)))^2*PI()/6))</f>
        <v>#N/A</v>
      </c>
      <c r="DR42" s="15" t="e">
        <f>IF(INDEX(MouseList[],MATCH(DR$2,MouseList[Mouse '#],0),MATCH(MouseList[[#Headers],[Exclude?]],MouseList[#Headers],0))=TRUE,"",IF(INDEX(DataInput[],DR$2*3-1,MATCH(TEXT($B42,0),DataInput[#Headers],0))="","",INDEX(DataInput[],DR$4*3-1,MATCH(TEXT($B42,0),DataInput[#Headers],0))*(INDEX(DataInput[],DR$4*3,MATCH(TEXT($B42,0),DataInput[#Headers],0)))^2*PI()/6))</f>
        <v>#N/A</v>
      </c>
      <c r="DS42" s="15" t="e">
        <f>IF(INDEX(MouseList[],MATCH(DS$2,MouseList[Mouse '#],0),MATCH(MouseList[[#Headers],[Exclude?]],MouseList[#Headers],0))=TRUE,"",IF(INDEX(DataInput[],DS$2*3-1,MATCH(TEXT($B42,0),DataInput[#Headers],0))="","",INDEX(DataInput[],DS$4*3-1,MATCH(TEXT($B42,0),DataInput[#Headers],0))*(INDEX(DataInput[],DS$4*3,MATCH(TEXT($B42,0),DataInput[#Headers],0)))^2*PI()/6))</f>
        <v>#N/A</v>
      </c>
      <c r="DU42" s="14">
        <v>38</v>
      </c>
      <c r="DV42" s="14" t="str">
        <f>IFERROR(INDEX(MouseList[],MATCH(TV_after_Tx[[#This Row],[Sort '#]],MouseList[Sort '#],0),MATCH(TV_after_Tx[[#Headers],[Group]],MouseList[#Headers],0)),"")</f>
        <v/>
      </c>
      <c r="DW42" s="14" t="str">
        <f>IFERROR(INDEX(MouseList[],MATCH(TV_after_Tx[[#This Row],[Sort '#]],MouseList[Sort '#],0),MATCH(MouseList[[#Headers],[Mouse '#]],MouseList[#Headers],0)),"")</f>
        <v/>
      </c>
      <c r="DX42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42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42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42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42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42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42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42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42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42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42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42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42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42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42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42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42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42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42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42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42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42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42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42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42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42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42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42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42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42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42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42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42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42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42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42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42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42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42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42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42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42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42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42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42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42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43" spans="2:173">
      <c r="B43" s="14">
        <v>38</v>
      </c>
      <c r="C43" s="14">
        <f>INDEX('Data Input'!$J$1:$BF$3,2,MATCH(TEXT(TV[[#This Row],[Day '#]],0),DataInput[[#Headers],[Date of death]:[Necropsy]],0))</f>
        <v>0</v>
      </c>
      <c r="D43" s="15" t="str">
        <f>IF(INDEX(MouseList[],MATCH(D$2,MouseList[Mouse '#],0),MATCH(MouseList[[#Headers],[Exclude?]],MouseList[#Headers],0))=TRUE,"",IF(INDEX(DataInput[],D$2*3-1,MATCH(TEXT($B43,0),DataInput[#Headers],0))="","",INDEX(DataInput[],D$4*3-1,MATCH(TEXT($B43,0),DataInput[#Headers],0))*(INDEX(DataInput[],D$4*3,MATCH(TEXT($B43,0),DataInput[#Headers],0)))^2*PI()/6))</f>
        <v/>
      </c>
      <c r="E43" s="15" t="str">
        <f>IF(INDEX(MouseList[],MATCH(E$2,MouseList[Mouse '#],0),MATCH(MouseList[[#Headers],[Exclude?]],MouseList[#Headers],0))=TRUE,"",IF(INDEX(DataInput[],E$2*3-1,MATCH(TEXT($B43,0),DataInput[#Headers],0))="","",INDEX(DataInput[],E$4*3-1,MATCH(TEXT($B43,0),DataInput[#Headers],0))*(INDEX(DataInput[],E$4*3,MATCH(TEXT($B43,0),DataInput[#Headers],0)))^2*PI()/6))</f>
        <v/>
      </c>
      <c r="F43" s="15" t="str">
        <f>IF(INDEX(MouseList[],MATCH(F$2,MouseList[Mouse '#],0),MATCH(MouseList[[#Headers],[Exclude?]],MouseList[#Headers],0))=TRUE,"",IF(INDEX(DataInput[],F$2*3-1,MATCH(TEXT($B43,0),DataInput[#Headers],0))="","",INDEX(DataInput[],F$4*3-1,MATCH(TEXT($B43,0),DataInput[#Headers],0))*(INDEX(DataInput[],F$4*3,MATCH(TEXT($B43,0),DataInput[#Headers],0)))^2*PI()/6))</f>
        <v/>
      </c>
      <c r="G43" s="15" t="str">
        <f>IF(INDEX(MouseList[],MATCH(G$2,MouseList[Mouse '#],0),MATCH(MouseList[[#Headers],[Exclude?]],MouseList[#Headers],0))=TRUE,"",IF(INDEX(DataInput[],G$2*3-1,MATCH(TEXT($B43,0),DataInput[#Headers],0))="","",INDEX(DataInput[],G$4*3-1,MATCH(TEXT($B43,0),DataInput[#Headers],0))*(INDEX(DataInput[],G$4*3,MATCH(TEXT($B43,0),DataInput[#Headers],0)))^2*PI()/6))</f>
        <v/>
      </c>
      <c r="H43" s="15" t="str">
        <f>IF(INDEX(MouseList[],MATCH(H$2,MouseList[Mouse '#],0),MATCH(MouseList[[#Headers],[Exclude?]],MouseList[#Headers],0))=TRUE,"",IF(INDEX(DataInput[],H$2*3-1,MATCH(TEXT($B43,0),DataInput[#Headers],0))="","",INDEX(DataInput[],H$4*3-1,MATCH(TEXT($B43,0),DataInput[#Headers],0))*(INDEX(DataInput[],H$4*3,MATCH(TEXT($B43,0),DataInput[#Headers],0)))^2*PI()/6))</f>
        <v/>
      </c>
      <c r="I43" s="15" t="str">
        <f>IF(INDEX(MouseList[],MATCH(I$2,MouseList[Mouse '#],0),MATCH(MouseList[[#Headers],[Exclude?]],MouseList[#Headers],0))=TRUE,"",IF(INDEX(DataInput[],I$2*3-1,MATCH(TEXT($B43,0),DataInput[#Headers],0))="","",INDEX(DataInput[],I$4*3-1,MATCH(TEXT($B43,0),DataInput[#Headers],0))*(INDEX(DataInput[],I$4*3,MATCH(TEXT($B43,0),DataInput[#Headers],0)))^2*PI()/6))</f>
        <v/>
      </c>
      <c r="J43" s="15" t="str">
        <f>IF(INDEX(MouseList[],MATCH(J$2,MouseList[Mouse '#],0),MATCH(MouseList[[#Headers],[Exclude?]],MouseList[#Headers],0))=TRUE,"",IF(INDEX(DataInput[],J$2*3-1,MATCH(TEXT($B43,0),DataInput[#Headers],0))="","",INDEX(DataInput[],J$4*3-1,MATCH(TEXT($B43,0),DataInput[#Headers],0))*(INDEX(DataInput[],J$4*3,MATCH(TEXT($B43,0),DataInput[#Headers],0)))^2*PI()/6))</f>
        <v/>
      </c>
      <c r="K43" s="15" t="str">
        <f>IF(INDEX(MouseList[],MATCH(K$2,MouseList[Mouse '#],0),MATCH(MouseList[[#Headers],[Exclude?]],MouseList[#Headers],0))=TRUE,"",IF(INDEX(DataInput[],K$2*3-1,MATCH(TEXT($B43,0),DataInput[#Headers],0))="","",INDEX(DataInput[],K$4*3-1,MATCH(TEXT($B43,0),DataInput[#Headers],0))*(INDEX(DataInput[],K$4*3,MATCH(TEXT($B43,0),DataInput[#Headers],0)))^2*PI()/6))</f>
        <v/>
      </c>
      <c r="L43" s="15" t="str">
        <f>IF(INDEX(MouseList[],MATCH(L$2,MouseList[Mouse '#],0),MATCH(MouseList[[#Headers],[Exclude?]],MouseList[#Headers],0))=TRUE,"",IF(INDEX(DataInput[],L$2*3-1,MATCH(TEXT($B43,0),DataInput[#Headers],0))="","",INDEX(DataInput[],L$4*3-1,MATCH(TEXT($B43,0),DataInput[#Headers],0))*(INDEX(DataInput[],L$4*3,MATCH(TEXT($B43,0),DataInput[#Headers],0)))^2*PI()/6))</f>
        <v/>
      </c>
      <c r="M43" s="15" t="str">
        <f>IF(INDEX(MouseList[],MATCH(M$2,MouseList[Mouse '#],0),MATCH(MouseList[[#Headers],[Exclude?]],MouseList[#Headers],0))=TRUE,"",IF(INDEX(DataInput[],M$2*3-1,MATCH(TEXT($B43,0),DataInput[#Headers],0))="","",INDEX(DataInput[],M$4*3-1,MATCH(TEXT($B43,0),DataInput[#Headers],0))*(INDEX(DataInput[],M$4*3,MATCH(TEXT($B43,0),DataInput[#Headers],0)))^2*PI()/6))</f>
        <v/>
      </c>
      <c r="N43" s="15" t="str">
        <f>IF(INDEX(MouseList[],MATCH(N$2,MouseList[Mouse '#],0),MATCH(MouseList[[#Headers],[Exclude?]],MouseList[#Headers],0))=TRUE,"",IF(INDEX(DataInput[],N$2*3-1,MATCH(TEXT($B43,0),DataInput[#Headers],0))="","",INDEX(DataInput[],N$4*3-1,MATCH(TEXT($B43,0),DataInput[#Headers],0))*(INDEX(DataInput[],N$4*3,MATCH(TEXT($B43,0),DataInput[#Headers],0)))^2*PI()/6))</f>
        <v/>
      </c>
      <c r="O43" s="15" t="str">
        <f>IF(INDEX(MouseList[],MATCH(O$2,MouseList[Mouse '#],0),MATCH(MouseList[[#Headers],[Exclude?]],MouseList[#Headers],0))=TRUE,"",IF(INDEX(DataInput[],O$2*3-1,MATCH(TEXT($B43,0),DataInput[#Headers],0))="","",INDEX(DataInput[],O$4*3-1,MATCH(TEXT($B43,0),DataInput[#Headers],0))*(INDEX(DataInput[],O$4*3,MATCH(TEXT($B43,0),DataInput[#Headers],0)))^2*PI()/6))</f>
        <v/>
      </c>
      <c r="P43" s="15" t="str">
        <f>IF(INDEX(MouseList[],MATCH(P$2,MouseList[Mouse '#],0),MATCH(MouseList[[#Headers],[Exclude?]],MouseList[#Headers],0))=TRUE,"",IF(INDEX(DataInput[],P$2*3-1,MATCH(TEXT($B43,0),DataInput[#Headers],0))="","",INDEX(DataInput[],P$4*3-1,MATCH(TEXT($B43,0),DataInput[#Headers],0))*(INDEX(DataInput[],P$4*3,MATCH(TEXT($B43,0),DataInput[#Headers],0)))^2*PI()/6))</f>
        <v/>
      </c>
      <c r="Q43" s="15" t="str">
        <f>IF(INDEX(MouseList[],MATCH(Q$2,MouseList[Mouse '#],0),MATCH(MouseList[[#Headers],[Exclude?]],MouseList[#Headers],0))=TRUE,"",IF(INDEX(DataInput[],Q$2*3-1,MATCH(TEXT($B43,0),DataInput[#Headers],0))="","",INDEX(DataInput[],Q$4*3-1,MATCH(TEXT($B43,0),DataInput[#Headers],0))*(INDEX(DataInput[],Q$4*3,MATCH(TEXT($B43,0),DataInput[#Headers],0)))^2*PI()/6))</f>
        <v/>
      </c>
      <c r="R43" s="15" t="str">
        <f>IF(INDEX(MouseList[],MATCH(R$2,MouseList[Mouse '#],0),MATCH(MouseList[[#Headers],[Exclude?]],MouseList[#Headers],0))=TRUE,"",IF(INDEX(DataInput[],R$2*3-1,MATCH(TEXT($B43,0),DataInput[#Headers],0))="","",INDEX(DataInput[],R$4*3-1,MATCH(TEXT($B43,0),DataInput[#Headers],0))*(INDEX(DataInput[],R$4*3,MATCH(TEXT($B43,0),DataInput[#Headers],0)))^2*PI()/6))</f>
        <v/>
      </c>
      <c r="S43" s="15" t="str">
        <f>IF(INDEX(MouseList[],MATCH(S$2,MouseList[Mouse '#],0),MATCH(MouseList[[#Headers],[Exclude?]],MouseList[#Headers],0))=TRUE,"",IF(INDEX(DataInput[],S$2*3-1,MATCH(TEXT($B43,0),DataInput[#Headers],0))="","",INDEX(DataInput[],S$4*3-1,MATCH(TEXT($B43,0),DataInput[#Headers],0))*(INDEX(DataInput[],S$4*3,MATCH(TEXT($B43,0),DataInput[#Headers],0)))^2*PI()/6))</f>
        <v/>
      </c>
      <c r="T43" s="15" t="str">
        <f>IF(INDEX(MouseList[],MATCH(T$2,MouseList[Mouse '#],0),MATCH(MouseList[[#Headers],[Exclude?]],MouseList[#Headers],0))=TRUE,"",IF(INDEX(DataInput[],T$2*3-1,MATCH(TEXT($B43,0),DataInput[#Headers],0))="","",INDEX(DataInput[],T$4*3-1,MATCH(TEXT($B43,0),DataInput[#Headers],0))*(INDEX(DataInput[],T$4*3,MATCH(TEXT($B43,0),DataInput[#Headers],0)))^2*PI()/6))</f>
        <v/>
      </c>
      <c r="U43" s="15" t="str">
        <f>IF(INDEX(MouseList[],MATCH(U$2,MouseList[Mouse '#],0),MATCH(MouseList[[#Headers],[Exclude?]],MouseList[#Headers],0))=TRUE,"",IF(INDEX(DataInput[],U$2*3-1,MATCH(TEXT($B43,0),DataInput[#Headers],0))="","",INDEX(DataInput[],U$4*3-1,MATCH(TEXT($B43,0),DataInput[#Headers],0))*(INDEX(DataInput[],U$4*3,MATCH(TEXT($B43,0),DataInput[#Headers],0)))^2*PI()/6))</f>
        <v/>
      </c>
      <c r="V43" s="15" t="str">
        <f>IF(INDEX(MouseList[],MATCH(V$2,MouseList[Mouse '#],0),MATCH(MouseList[[#Headers],[Exclude?]],MouseList[#Headers],0))=TRUE,"",IF(INDEX(DataInput[],V$2*3-1,MATCH(TEXT($B43,0),DataInput[#Headers],0))="","",INDEX(DataInput[],V$4*3-1,MATCH(TEXT($B43,0),DataInput[#Headers],0))*(INDEX(DataInput[],V$4*3,MATCH(TEXT($B43,0),DataInput[#Headers],0)))^2*PI()/6))</f>
        <v/>
      </c>
      <c r="W43" s="15" t="str">
        <f>IF(INDEX(MouseList[],MATCH(W$2,MouseList[Mouse '#],0),MATCH(MouseList[[#Headers],[Exclude?]],MouseList[#Headers],0))=TRUE,"",IF(INDEX(DataInput[],W$2*3-1,MATCH(TEXT($B43,0),DataInput[#Headers],0))="","",INDEX(DataInput[],W$4*3-1,MATCH(TEXT($B43,0),DataInput[#Headers],0))*(INDEX(DataInput[],W$4*3,MATCH(TEXT($B43,0),DataInput[#Headers],0)))^2*PI()/6))</f>
        <v/>
      </c>
      <c r="X43" s="15" t="str">
        <f>IF(INDEX(MouseList[],MATCH(X$2,MouseList[Mouse '#],0),MATCH(MouseList[[#Headers],[Exclude?]],MouseList[#Headers],0))=TRUE,"",IF(INDEX(DataInput[],X$2*3-1,MATCH(TEXT($B43,0),DataInput[#Headers],0))="","",INDEX(DataInput[],X$4*3-1,MATCH(TEXT($B43,0),DataInput[#Headers],0))*(INDEX(DataInput[],X$4*3,MATCH(TEXT($B43,0),DataInput[#Headers],0)))^2*PI()/6))</f>
        <v/>
      </c>
      <c r="Y43" s="15" t="str">
        <f>IF(INDEX(MouseList[],MATCH(Y$2,MouseList[Mouse '#],0),MATCH(MouseList[[#Headers],[Exclude?]],MouseList[#Headers],0))=TRUE,"",IF(INDEX(DataInput[],Y$2*3-1,MATCH(TEXT($B43,0),DataInput[#Headers],0))="","",INDEX(DataInput[],Y$4*3-1,MATCH(TEXT($B43,0),DataInput[#Headers],0))*(INDEX(DataInput[],Y$4*3,MATCH(TEXT($B43,0),DataInput[#Headers],0)))^2*PI()/6))</f>
        <v/>
      </c>
      <c r="Z43" s="15" t="str">
        <f>IF(INDEX(MouseList[],MATCH(Z$2,MouseList[Mouse '#],0),MATCH(MouseList[[#Headers],[Exclude?]],MouseList[#Headers],0))=TRUE,"",IF(INDEX(DataInput[],Z$2*3-1,MATCH(TEXT($B43,0),DataInput[#Headers],0))="","",INDEX(DataInput[],Z$4*3-1,MATCH(TEXT($B43,0),DataInput[#Headers],0))*(INDEX(DataInput[],Z$4*3,MATCH(TEXT($B43,0),DataInput[#Headers],0)))^2*PI()/6))</f>
        <v/>
      </c>
      <c r="AA43" s="15" t="str">
        <f>IF(INDEX(MouseList[],MATCH(AA$2,MouseList[Mouse '#],0),MATCH(MouseList[[#Headers],[Exclude?]],MouseList[#Headers],0))=TRUE,"",IF(INDEX(DataInput[],AA$2*3-1,MATCH(TEXT($B43,0),DataInput[#Headers],0))="","",INDEX(DataInput[],AA$4*3-1,MATCH(TEXT($B43,0),DataInput[#Headers],0))*(INDEX(DataInput[],AA$4*3,MATCH(TEXT($B43,0),DataInput[#Headers],0)))^2*PI()/6))</f>
        <v/>
      </c>
      <c r="AB43" s="15" t="str">
        <f>IF(INDEX(MouseList[],MATCH(AB$2,MouseList[Mouse '#],0),MATCH(MouseList[[#Headers],[Exclude?]],MouseList[#Headers],0))=TRUE,"",IF(INDEX(DataInput[],AB$2*3-1,MATCH(TEXT($B43,0),DataInput[#Headers],0))="","",INDEX(DataInput[],AB$4*3-1,MATCH(TEXT($B43,0),DataInput[#Headers],0))*(INDEX(DataInput[],AB$4*3,MATCH(TEXT($B43,0),DataInput[#Headers],0)))^2*PI()/6))</f>
        <v/>
      </c>
      <c r="AC43" s="15" t="str">
        <f>IF(INDEX(MouseList[],MATCH(AC$2,MouseList[Mouse '#],0),MATCH(MouseList[[#Headers],[Exclude?]],MouseList[#Headers],0))=TRUE,"",IF(INDEX(DataInput[],AC$2*3-1,MATCH(TEXT($B43,0),DataInput[#Headers],0))="","",INDEX(DataInput[],AC$4*3-1,MATCH(TEXT($B43,0),DataInput[#Headers],0))*(INDEX(DataInput[],AC$4*3,MATCH(TEXT($B43,0),DataInput[#Headers],0)))^2*PI()/6))</f>
        <v/>
      </c>
      <c r="AD43" s="15" t="str">
        <f>IF(INDEX(MouseList[],MATCH(AD$2,MouseList[Mouse '#],0),MATCH(MouseList[[#Headers],[Exclude?]],MouseList[#Headers],0))=TRUE,"",IF(INDEX(DataInput[],AD$2*3-1,MATCH(TEXT($B43,0),DataInput[#Headers],0))="","",INDEX(DataInput[],AD$4*3-1,MATCH(TEXT($B43,0),DataInput[#Headers],0))*(INDEX(DataInput[],AD$4*3,MATCH(TEXT($B43,0),DataInput[#Headers],0)))^2*PI()/6))</f>
        <v/>
      </c>
      <c r="AE43" s="15" t="str">
        <f>IF(INDEX(MouseList[],MATCH(AE$2,MouseList[Mouse '#],0),MATCH(MouseList[[#Headers],[Exclude?]],MouseList[#Headers],0))=TRUE,"",IF(INDEX(DataInput[],AE$2*3-1,MATCH(TEXT($B43,0),DataInput[#Headers],0))="","",INDEX(DataInput[],AE$4*3-1,MATCH(TEXT($B43,0),DataInput[#Headers],0))*(INDEX(DataInput[],AE$4*3,MATCH(TEXT($B43,0),DataInput[#Headers],0)))^2*PI()/6))</f>
        <v/>
      </c>
      <c r="AF43" s="15" t="str">
        <f>IF(INDEX(MouseList[],MATCH(AF$2,MouseList[Mouse '#],0),MATCH(MouseList[[#Headers],[Exclude?]],MouseList[#Headers],0))=TRUE,"",IF(INDEX(DataInput[],AF$2*3-1,MATCH(TEXT($B43,0),DataInput[#Headers],0))="","",INDEX(DataInput[],AF$4*3-1,MATCH(TEXT($B43,0),DataInput[#Headers],0))*(INDEX(DataInput[],AF$4*3,MATCH(TEXT($B43,0),DataInput[#Headers],0)))^2*PI()/6))</f>
        <v/>
      </c>
      <c r="AG43" s="15" t="str">
        <f>IF(INDEX(MouseList[],MATCH(AG$2,MouseList[Mouse '#],0),MATCH(MouseList[[#Headers],[Exclude?]],MouseList[#Headers],0))=TRUE,"",IF(INDEX(DataInput[],AG$2*3-1,MATCH(TEXT($B43,0),DataInput[#Headers],0))="","",INDEX(DataInput[],AG$4*3-1,MATCH(TEXT($B43,0),DataInput[#Headers],0))*(INDEX(DataInput[],AG$4*3,MATCH(TEXT($B43,0),DataInput[#Headers],0)))^2*PI()/6))</f>
        <v/>
      </c>
      <c r="AH43" s="15" t="str">
        <f>IF(INDEX(MouseList[],MATCH(AH$2,MouseList[Mouse '#],0),MATCH(MouseList[[#Headers],[Exclude?]],MouseList[#Headers],0))=TRUE,"",IF(INDEX(DataInput[],AH$2*3-1,MATCH(TEXT($B43,0),DataInput[#Headers],0))="","",INDEX(DataInput[],AH$4*3-1,MATCH(TEXT($B43,0),DataInput[#Headers],0))*(INDEX(DataInput[],AH$4*3,MATCH(TEXT($B43,0),DataInput[#Headers],0)))^2*PI()/6))</f>
        <v/>
      </c>
      <c r="AI43" s="15" t="str">
        <f>IF(INDEX(MouseList[],MATCH(AI$2,MouseList[Mouse '#],0),MATCH(MouseList[[#Headers],[Exclude?]],MouseList[#Headers],0))=TRUE,"",IF(INDEX(DataInput[],AI$2*3-1,MATCH(TEXT($B43,0),DataInput[#Headers],0))="","",INDEX(DataInput[],AI$4*3-1,MATCH(TEXT($B43,0),DataInput[#Headers],0))*(INDEX(DataInput[],AI$4*3,MATCH(TEXT($B43,0),DataInput[#Headers],0)))^2*PI()/6))</f>
        <v/>
      </c>
      <c r="AJ43" s="15" t="str">
        <f>IF(INDEX(MouseList[],MATCH(AJ$2,MouseList[Mouse '#],0),MATCH(MouseList[[#Headers],[Exclude?]],MouseList[#Headers],0))=TRUE,"",IF(INDEX(DataInput[],AJ$2*3-1,MATCH(TEXT($B43,0),DataInput[#Headers],0))="","",INDEX(DataInput[],AJ$4*3-1,MATCH(TEXT($B43,0),DataInput[#Headers],0))*(INDEX(DataInput[],AJ$4*3,MATCH(TEXT($B43,0),DataInput[#Headers],0)))^2*PI()/6))</f>
        <v/>
      </c>
      <c r="AK43" s="15" t="str">
        <f>IF(INDEX(MouseList[],MATCH(AK$2,MouseList[Mouse '#],0),MATCH(MouseList[[#Headers],[Exclude?]],MouseList[#Headers],0))=TRUE,"",IF(INDEX(DataInput[],AK$2*3-1,MATCH(TEXT($B43,0),DataInput[#Headers],0))="","",INDEX(DataInput[],AK$4*3-1,MATCH(TEXT($B43,0),DataInput[#Headers],0))*(INDEX(DataInput[],AK$4*3,MATCH(TEXT($B43,0),DataInput[#Headers],0)))^2*PI()/6))</f>
        <v/>
      </c>
      <c r="AL43" s="15" t="str">
        <f>IF(INDEX(MouseList[],MATCH(AL$2,MouseList[Mouse '#],0),MATCH(MouseList[[#Headers],[Exclude?]],MouseList[#Headers],0))=TRUE,"",IF(INDEX(DataInput[],AL$2*3-1,MATCH(TEXT($B43,0),DataInput[#Headers],0))="","",INDEX(DataInput[],AL$4*3-1,MATCH(TEXT($B43,0),DataInput[#Headers],0))*(INDEX(DataInput[],AL$4*3,MATCH(TEXT($B43,0),DataInput[#Headers],0)))^2*PI()/6))</f>
        <v/>
      </c>
      <c r="AM43" s="15" t="str">
        <f>IF(INDEX(MouseList[],MATCH(AM$2,MouseList[Mouse '#],0),MATCH(MouseList[[#Headers],[Exclude?]],MouseList[#Headers],0))=TRUE,"",IF(INDEX(DataInput[],AM$2*3-1,MATCH(TEXT($B43,0),DataInput[#Headers],0))="","",INDEX(DataInput[],AM$4*3-1,MATCH(TEXT($B43,0),DataInput[#Headers],0))*(INDEX(DataInput[],AM$4*3,MATCH(TEXT($B43,0),DataInput[#Headers],0)))^2*PI()/6))</f>
        <v/>
      </c>
      <c r="AN43" s="15" t="str">
        <f>IF(INDEX(MouseList[],MATCH(AN$2,MouseList[Mouse '#],0),MATCH(MouseList[[#Headers],[Exclude?]],MouseList[#Headers],0))=TRUE,"",IF(INDEX(DataInput[],AN$2*3-1,MATCH(TEXT($B43,0),DataInput[#Headers],0))="","",INDEX(DataInput[],AN$4*3-1,MATCH(TEXT($B43,0),DataInput[#Headers],0))*(INDEX(DataInput[],AN$4*3,MATCH(TEXT($B43,0),DataInput[#Headers],0)))^2*PI()/6))</f>
        <v/>
      </c>
      <c r="AO43" s="15" t="str">
        <f>IF(INDEX(MouseList[],MATCH(AO$2,MouseList[Mouse '#],0),MATCH(MouseList[[#Headers],[Exclude?]],MouseList[#Headers],0))=TRUE,"",IF(INDEX(DataInput[],AO$2*3-1,MATCH(TEXT($B43,0),DataInput[#Headers],0))="","",INDEX(DataInput[],AO$4*3-1,MATCH(TEXT($B43,0),DataInput[#Headers],0))*(INDEX(DataInput[],AO$4*3,MATCH(TEXT($B43,0),DataInput[#Headers],0)))^2*PI()/6))</f>
        <v/>
      </c>
      <c r="AP43" s="15" t="str">
        <f>IF(INDEX(MouseList[],MATCH(AP$2,MouseList[Mouse '#],0),MATCH(MouseList[[#Headers],[Exclude?]],MouseList[#Headers],0))=TRUE,"",IF(INDEX(DataInput[],AP$2*3-1,MATCH(TEXT($B43,0),DataInput[#Headers],0))="","",INDEX(DataInput[],AP$4*3-1,MATCH(TEXT($B43,0),DataInput[#Headers],0))*(INDEX(DataInput[],AP$4*3,MATCH(TEXT($B43,0),DataInput[#Headers],0)))^2*PI()/6))</f>
        <v/>
      </c>
      <c r="AQ43" s="15" t="str">
        <f>IF(INDEX(MouseList[],MATCH(AQ$2,MouseList[Mouse '#],0),MATCH(MouseList[[#Headers],[Exclude?]],MouseList[#Headers],0))=TRUE,"",IF(INDEX(DataInput[],AQ$2*3-1,MATCH(TEXT($B43,0),DataInput[#Headers],0))="","",INDEX(DataInput[],AQ$4*3-1,MATCH(TEXT($B43,0),DataInput[#Headers],0))*(INDEX(DataInput[],AQ$4*3,MATCH(TEXT($B43,0),DataInput[#Headers],0)))^2*PI()/6))</f>
        <v/>
      </c>
      <c r="AR43" s="15" t="str">
        <f>IF(INDEX(MouseList[],MATCH(AR$2,MouseList[Mouse '#],0),MATCH(MouseList[[#Headers],[Exclude?]],MouseList[#Headers],0))=TRUE,"",IF(INDEX(DataInput[],AR$2*3-1,MATCH(TEXT($B43,0),DataInput[#Headers],0))="","",INDEX(DataInput[],AR$4*3-1,MATCH(TEXT($B43,0),DataInput[#Headers],0))*(INDEX(DataInput[],AR$4*3,MATCH(TEXT($B43,0),DataInput[#Headers],0)))^2*PI()/6))</f>
        <v/>
      </c>
      <c r="AS43" s="15" t="str">
        <f>IF(INDEX(MouseList[],MATCH(AS$2,MouseList[Mouse '#],0),MATCH(MouseList[[#Headers],[Exclude?]],MouseList[#Headers],0))=TRUE,"",IF(INDEX(DataInput[],AS$2*3-1,MATCH(TEXT($B43,0),DataInput[#Headers],0))="","",INDEX(DataInput[],AS$4*3-1,MATCH(TEXT($B43,0),DataInput[#Headers],0))*(INDEX(DataInput[],AS$4*3,MATCH(TEXT($B43,0),DataInput[#Headers],0)))^2*PI()/6))</f>
        <v/>
      </c>
      <c r="AT43" s="15" t="str">
        <f>IF(INDEX(MouseList[],MATCH(AT$2,MouseList[Mouse '#],0),MATCH(MouseList[[#Headers],[Exclude?]],MouseList[#Headers],0))=TRUE,"",IF(INDEX(DataInput[],AT$2*3-1,MATCH(TEXT($B43,0),DataInput[#Headers],0))="","",INDEX(DataInput[],AT$4*3-1,MATCH(TEXT($B43,0),DataInput[#Headers],0))*(INDEX(DataInput[],AT$4*3,MATCH(TEXT($B43,0),DataInput[#Headers],0)))^2*PI()/6))</f>
        <v/>
      </c>
      <c r="AU43" s="15" t="str">
        <f>IF(INDEX(MouseList[],MATCH(AU$2,MouseList[Mouse '#],0),MATCH(MouseList[[#Headers],[Exclude?]],MouseList[#Headers],0))=TRUE,"",IF(INDEX(DataInput[],AU$2*3-1,MATCH(TEXT($B43,0),DataInput[#Headers],0))="","",INDEX(DataInput[],AU$4*3-1,MATCH(TEXT($B43,0),DataInput[#Headers],0))*(INDEX(DataInput[],AU$4*3,MATCH(TEXT($B43,0),DataInput[#Headers],0)))^2*PI()/6))</f>
        <v/>
      </c>
      <c r="AV43" s="15" t="str">
        <f>IF(INDEX(MouseList[],MATCH(AV$2,MouseList[Mouse '#],0),MATCH(MouseList[[#Headers],[Exclude?]],MouseList[#Headers],0))=TRUE,"",IF(INDEX(DataInput[],AV$2*3-1,MATCH(TEXT($B43,0),DataInput[#Headers],0))="","",INDEX(DataInput[],AV$4*3-1,MATCH(TEXT($B43,0),DataInput[#Headers],0))*(INDEX(DataInput[],AV$4*3,MATCH(TEXT($B43,0),DataInput[#Headers],0)))^2*PI()/6))</f>
        <v/>
      </c>
      <c r="AW43" s="15" t="str">
        <f>IF(INDEX(MouseList[],MATCH(AW$2,MouseList[Mouse '#],0),MATCH(MouseList[[#Headers],[Exclude?]],MouseList[#Headers],0))=TRUE,"",IF(INDEX(DataInput[],AW$2*3-1,MATCH(TEXT($B43,0),DataInput[#Headers],0))="","",INDEX(DataInput[],AW$4*3-1,MATCH(TEXT($B43,0),DataInput[#Headers],0))*(INDEX(DataInput[],AW$4*3,MATCH(TEXT($B43,0),DataInput[#Headers],0)))^2*PI()/6))</f>
        <v/>
      </c>
      <c r="AX43" s="15" t="str">
        <f>IF(INDEX(MouseList[],MATCH(AX$2,MouseList[Mouse '#],0),MATCH(MouseList[[#Headers],[Exclude?]],MouseList[#Headers],0))=TRUE,"",IF(INDEX(DataInput[],AX$2*3-1,MATCH(TEXT($B43,0),DataInput[#Headers],0))="","",INDEX(DataInput[],AX$4*3-1,MATCH(TEXT($B43,0),DataInput[#Headers],0))*(INDEX(DataInput[],AX$4*3,MATCH(TEXT($B43,0),DataInput[#Headers],0)))^2*PI()/6))</f>
        <v/>
      </c>
      <c r="AY43" s="15" t="str">
        <f>IF(INDEX(MouseList[],MATCH(AY$2,MouseList[Mouse '#],0),MATCH(MouseList[[#Headers],[Exclude?]],MouseList[#Headers],0))=TRUE,"",IF(INDEX(DataInput[],AY$2*3-1,MATCH(TEXT($B43,0),DataInput[#Headers],0))="","",INDEX(DataInput[],AY$4*3-1,MATCH(TEXT($B43,0),DataInput[#Headers],0))*(INDEX(DataInput[],AY$4*3,MATCH(TEXT($B43,0),DataInput[#Headers],0)))^2*PI()/6))</f>
        <v/>
      </c>
      <c r="AZ43" s="15" t="str">
        <f>IF(INDEX(MouseList[],MATCH(AZ$2,MouseList[Mouse '#],0),MATCH(MouseList[[#Headers],[Exclude?]],MouseList[#Headers],0))=TRUE,"",IF(INDEX(DataInput[],AZ$2*3-1,MATCH(TEXT($B43,0),DataInput[#Headers],0))="","",INDEX(DataInput[],AZ$4*3-1,MATCH(TEXT($B43,0),DataInput[#Headers],0))*(INDEX(DataInput[],AZ$4*3,MATCH(TEXT($B43,0),DataInput[#Headers],0)))^2*PI()/6))</f>
        <v/>
      </c>
      <c r="BA43" s="15" t="str">
        <f>IF(INDEX(MouseList[],MATCH(BA$2,MouseList[Mouse '#],0),MATCH(MouseList[[#Headers],[Exclude?]],MouseList[#Headers],0))=TRUE,"",IF(INDEX(DataInput[],BA$2*3-1,MATCH(TEXT($B43,0),DataInput[#Headers],0))="","",INDEX(DataInput[],BA$4*3-1,MATCH(TEXT($B43,0),DataInput[#Headers],0))*(INDEX(DataInput[],BA$4*3,MATCH(TEXT($B43,0),DataInput[#Headers],0)))^2*PI()/6))</f>
        <v/>
      </c>
      <c r="BB43" s="15" t="str">
        <f>IF(INDEX(MouseList[],MATCH(BB$2,MouseList[Mouse '#],0),MATCH(MouseList[[#Headers],[Exclude?]],MouseList[#Headers],0))=TRUE,"",IF(INDEX(DataInput[],BB$2*3-1,MATCH(TEXT($B43,0),DataInput[#Headers],0))="","",INDEX(DataInput[],BB$4*3-1,MATCH(TEXT($B43,0),DataInput[#Headers],0))*(INDEX(DataInput[],BB$4*3,MATCH(TEXT($B43,0),DataInput[#Headers],0)))^2*PI()/6))</f>
        <v/>
      </c>
      <c r="BC43" s="15" t="str">
        <f>IF(INDEX(MouseList[],MATCH(BC$2,MouseList[Mouse '#],0),MATCH(MouseList[[#Headers],[Exclude?]],MouseList[#Headers],0))=TRUE,"",IF(INDEX(DataInput[],BC$2*3-1,MATCH(TEXT($B43,0),DataInput[#Headers],0))="","",INDEX(DataInput[],BC$4*3-1,MATCH(TEXT($B43,0),DataInput[#Headers],0))*(INDEX(DataInput[],BC$4*3,MATCH(TEXT($B43,0),DataInput[#Headers],0)))^2*PI()/6))</f>
        <v/>
      </c>
      <c r="BD43" s="15" t="str">
        <f>IF(INDEX(MouseList[],MATCH(BD$2,MouseList[Mouse '#],0),MATCH(MouseList[[#Headers],[Exclude?]],MouseList[#Headers],0))=TRUE,"",IF(INDEX(DataInput[],BD$2*3-1,MATCH(TEXT($B43,0),DataInput[#Headers],0))="","",INDEX(DataInput[],BD$4*3-1,MATCH(TEXT($B43,0),DataInput[#Headers],0))*(INDEX(DataInput[],BD$4*3,MATCH(TEXT($B43,0),DataInput[#Headers],0)))^2*PI()/6))</f>
        <v/>
      </c>
      <c r="BE43" s="15" t="str">
        <f>IF(INDEX(MouseList[],MATCH(BE$2,MouseList[Mouse '#],0),MATCH(MouseList[[#Headers],[Exclude?]],MouseList[#Headers],0))=TRUE,"",IF(INDEX(DataInput[],BE$2*3-1,MATCH(TEXT($B43,0),DataInput[#Headers],0))="","",INDEX(DataInput[],BE$4*3-1,MATCH(TEXT($B43,0),DataInput[#Headers],0))*(INDEX(DataInput[],BE$4*3,MATCH(TEXT($B43,0),DataInput[#Headers],0)))^2*PI()/6))</f>
        <v/>
      </c>
      <c r="BF43" s="15" t="str">
        <f>IF(INDEX(MouseList[],MATCH(BF$2,MouseList[Mouse '#],0),MATCH(MouseList[[#Headers],[Exclude?]],MouseList[#Headers],0))=TRUE,"",IF(INDEX(DataInput[],BF$2*3-1,MATCH(TEXT($B43,0),DataInput[#Headers],0))="","",INDEX(DataInput[],BF$4*3-1,MATCH(TEXT($B43,0),DataInput[#Headers],0))*(INDEX(DataInput[],BF$4*3,MATCH(TEXT($B43,0),DataInput[#Headers],0)))^2*PI()/6))</f>
        <v/>
      </c>
      <c r="BG43" s="15" t="str">
        <f>IF(INDEX(MouseList[],MATCH(BG$2,MouseList[Mouse '#],0),MATCH(MouseList[[#Headers],[Exclude?]],MouseList[#Headers],0))=TRUE,"",IF(INDEX(DataInput[],BG$2*3-1,MATCH(TEXT($B43,0),DataInput[#Headers],0))="","",INDEX(DataInput[],BG$4*3-1,MATCH(TEXT($B43,0),DataInput[#Headers],0))*(INDEX(DataInput[],BG$4*3,MATCH(TEXT($B43,0),DataInput[#Headers],0)))^2*PI()/6))</f>
        <v/>
      </c>
      <c r="BH43" s="15" t="str">
        <f>IF(INDEX(MouseList[],MATCH(BH$2,MouseList[Mouse '#],0),MATCH(MouseList[[#Headers],[Exclude?]],MouseList[#Headers],0))=TRUE,"",IF(INDEX(DataInput[],BH$2*3-1,MATCH(TEXT($B43,0),DataInput[#Headers],0))="","",INDEX(DataInput[],BH$4*3-1,MATCH(TEXT($B43,0),DataInput[#Headers],0))*(INDEX(DataInput[],BH$4*3,MATCH(TEXT($B43,0),DataInput[#Headers],0)))^2*PI()/6))</f>
        <v/>
      </c>
      <c r="BI43" s="15" t="str">
        <f>IF(INDEX(MouseList[],MATCH(BI$2,MouseList[Mouse '#],0),MATCH(MouseList[[#Headers],[Exclude?]],MouseList[#Headers],0))=TRUE,"",IF(INDEX(DataInput[],BI$2*3-1,MATCH(TEXT($B43,0),DataInput[#Headers],0))="","",INDEX(DataInput[],BI$4*3-1,MATCH(TEXT($B43,0),DataInput[#Headers],0))*(INDEX(DataInput[],BI$4*3,MATCH(TEXT($B43,0),DataInput[#Headers],0)))^2*PI()/6))</f>
        <v/>
      </c>
      <c r="BJ43" s="15" t="str">
        <f>IF(INDEX(MouseList[],MATCH(BJ$2,MouseList[Mouse '#],0),MATCH(MouseList[[#Headers],[Exclude?]],MouseList[#Headers],0))=TRUE,"",IF(INDEX(DataInput[],BJ$2*3-1,MATCH(TEXT($B43,0),DataInput[#Headers],0))="","",INDEX(DataInput[],BJ$4*3-1,MATCH(TEXT($B43,0),DataInput[#Headers],0))*(INDEX(DataInput[],BJ$4*3,MATCH(TEXT($B43,0),DataInput[#Headers],0)))^2*PI()/6))</f>
        <v/>
      </c>
      <c r="BK43" s="15" t="str">
        <f>IF(INDEX(MouseList[],MATCH(BK$2,MouseList[Mouse '#],0),MATCH(MouseList[[#Headers],[Exclude?]],MouseList[#Headers],0))=TRUE,"",IF(INDEX(DataInput[],BK$2*3-1,MATCH(TEXT($B43,0),DataInput[#Headers],0))="","",INDEX(DataInput[],BK$4*3-1,MATCH(TEXT($B43,0),DataInput[#Headers],0))*(INDEX(DataInput[],BK$4*3,MATCH(TEXT($B43,0),DataInput[#Headers],0)))^2*PI()/6))</f>
        <v/>
      </c>
      <c r="BL43" s="15" t="e">
        <f>IF(INDEX(MouseList[],MATCH(BL$2,MouseList[Mouse '#],0),MATCH(MouseList[[#Headers],[Exclude?]],MouseList[#Headers],0))=TRUE,"",IF(INDEX(DataInput[],BL$2*3-1,MATCH(TEXT($B43,0),DataInput[#Headers],0))="","",INDEX(DataInput[],BL$4*3-1,MATCH(TEXT($B43,0),DataInput[#Headers],0))*(INDEX(DataInput[],BL$4*3,MATCH(TEXT($B43,0),DataInput[#Headers],0)))^2*PI()/6))</f>
        <v>#N/A</v>
      </c>
      <c r="BM43" s="15" t="e">
        <f>IF(INDEX(MouseList[],MATCH(BM$2,MouseList[Mouse '#],0),MATCH(MouseList[[#Headers],[Exclude?]],MouseList[#Headers],0))=TRUE,"",IF(INDEX(DataInput[],BM$2*3-1,MATCH(TEXT($B43,0),DataInput[#Headers],0))="","",INDEX(DataInput[],BM$4*3-1,MATCH(TEXT($B43,0),DataInput[#Headers],0))*(INDEX(DataInput[],BM$4*3,MATCH(TEXT($B43,0),DataInput[#Headers],0)))^2*PI()/6))</f>
        <v>#N/A</v>
      </c>
      <c r="BN43" s="15" t="e">
        <f>IF(INDEX(MouseList[],MATCH(BN$2,MouseList[Mouse '#],0),MATCH(MouseList[[#Headers],[Exclude?]],MouseList[#Headers],0))=TRUE,"",IF(INDEX(DataInput[],BN$2*3-1,MATCH(TEXT($B43,0),DataInput[#Headers],0))="","",INDEX(DataInput[],BN$4*3-1,MATCH(TEXT($B43,0),DataInput[#Headers],0))*(INDEX(DataInput[],BN$4*3,MATCH(TEXT($B43,0),DataInput[#Headers],0)))^2*PI()/6))</f>
        <v>#N/A</v>
      </c>
      <c r="BO43" s="15" t="e">
        <f>IF(INDEX(MouseList[],MATCH(BO$2,MouseList[Mouse '#],0),MATCH(MouseList[[#Headers],[Exclude?]],MouseList[#Headers],0))=TRUE,"",IF(INDEX(DataInput[],BO$2*3-1,MATCH(TEXT($B43,0),DataInput[#Headers],0))="","",INDEX(DataInput[],BO$4*3-1,MATCH(TEXT($B43,0),DataInput[#Headers],0))*(INDEX(DataInput[],BO$4*3,MATCH(TEXT($B43,0),DataInput[#Headers],0)))^2*PI()/6))</f>
        <v>#N/A</v>
      </c>
      <c r="BP43" s="15" t="e">
        <f>IF(INDEX(MouseList[],MATCH(BP$2,MouseList[Mouse '#],0),MATCH(MouseList[[#Headers],[Exclude?]],MouseList[#Headers],0))=TRUE,"",IF(INDEX(DataInput[],BP$2*3-1,MATCH(TEXT($B43,0),DataInput[#Headers],0))="","",INDEX(DataInput[],BP$4*3-1,MATCH(TEXT($B43,0),DataInput[#Headers],0))*(INDEX(DataInput[],BP$4*3,MATCH(TEXT($B43,0),DataInput[#Headers],0)))^2*PI()/6))</f>
        <v>#N/A</v>
      </c>
      <c r="BQ43" s="15" t="e">
        <f>IF(INDEX(MouseList[],MATCH(BQ$2,MouseList[Mouse '#],0),MATCH(MouseList[[#Headers],[Exclude?]],MouseList[#Headers],0))=TRUE,"",IF(INDEX(DataInput[],BQ$2*3-1,MATCH(TEXT($B43,0),DataInput[#Headers],0))="","",INDEX(DataInput[],BQ$4*3-1,MATCH(TEXT($B43,0),DataInput[#Headers],0))*(INDEX(DataInput[],BQ$4*3,MATCH(TEXT($B43,0),DataInput[#Headers],0)))^2*PI()/6))</f>
        <v>#N/A</v>
      </c>
      <c r="BR43" s="15" t="e">
        <f>IF(INDEX(MouseList[],MATCH(BR$2,MouseList[Mouse '#],0),MATCH(MouseList[[#Headers],[Exclude?]],MouseList[#Headers],0))=TRUE,"",IF(INDEX(DataInput[],BR$2*3-1,MATCH(TEXT($B43,0),DataInput[#Headers],0))="","",INDEX(DataInput[],BR$4*3-1,MATCH(TEXT($B43,0),DataInput[#Headers],0))*(INDEX(DataInput[],BR$4*3,MATCH(TEXT($B43,0),DataInput[#Headers],0)))^2*PI()/6))</f>
        <v>#N/A</v>
      </c>
      <c r="BS43" s="15" t="e">
        <f>IF(INDEX(MouseList[],MATCH(BS$2,MouseList[Mouse '#],0),MATCH(MouseList[[#Headers],[Exclude?]],MouseList[#Headers],0))=TRUE,"",IF(INDEX(DataInput[],BS$2*3-1,MATCH(TEXT($B43,0),DataInput[#Headers],0))="","",INDEX(DataInput[],BS$4*3-1,MATCH(TEXT($B43,0),DataInput[#Headers],0))*(INDEX(DataInput[],BS$4*3,MATCH(TEXT($B43,0),DataInput[#Headers],0)))^2*PI()/6))</f>
        <v>#N/A</v>
      </c>
      <c r="BT43" s="15" t="e">
        <f>IF(INDEX(MouseList[],MATCH(BT$2,MouseList[Mouse '#],0),MATCH(MouseList[[#Headers],[Exclude?]],MouseList[#Headers],0))=TRUE,"",IF(INDEX(DataInput[],BT$2*3-1,MATCH(TEXT($B43,0),DataInput[#Headers],0))="","",INDEX(DataInput[],BT$4*3-1,MATCH(TEXT($B43,0),DataInput[#Headers],0))*(INDEX(DataInput[],BT$4*3,MATCH(TEXT($B43,0),DataInput[#Headers],0)))^2*PI()/6))</f>
        <v>#N/A</v>
      </c>
      <c r="BU43" s="15" t="e">
        <f>IF(INDEX(MouseList[],MATCH(BU$2,MouseList[Mouse '#],0),MATCH(MouseList[[#Headers],[Exclude?]],MouseList[#Headers],0))=TRUE,"",IF(INDEX(DataInput[],BU$2*3-1,MATCH(TEXT($B43,0),DataInput[#Headers],0))="","",INDEX(DataInput[],BU$4*3-1,MATCH(TEXT($B43,0),DataInput[#Headers],0))*(INDEX(DataInput[],BU$4*3,MATCH(TEXT($B43,0),DataInput[#Headers],0)))^2*PI()/6))</f>
        <v>#N/A</v>
      </c>
      <c r="BV43" s="15" t="e">
        <f>IF(INDEX(MouseList[],MATCH(BV$2,MouseList[Mouse '#],0),MATCH(MouseList[[#Headers],[Exclude?]],MouseList[#Headers],0))=TRUE,"",IF(INDEX(DataInput[],BV$2*3-1,MATCH(TEXT($B43,0),DataInput[#Headers],0))="","",INDEX(DataInput[],BV$4*3-1,MATCH(TEXT($B43,0),DataInput[#Headers],0))*(INDEX(DataInput[],BV$4*3,MATCH(TEXT($B43,0),DataInput[#Headers],0)))^2*PI()/6))</f>
        <v>#N/A</v>
      </c>
      <c r="BW43" s="15" t="e">
        <f>IF(INDEX(MouseList[],MATCH(BW$2,MouseList[Mouse '#],0),MATCH(MouseList[[#Headers],[Exclude?]],MouseList[#Headers],0))=TRUE,"",IF(INDEX(DataInput[],BW$2*3-1,MATCH(TEXT($B43,0),DataInput[#Headers],0))="","",INDEX(DataInput[],BW$4*3-1,MATCH(TEXT($B43,0),DataInput[#Headers],0))*(INDEX(DataInput[],BW$4*3,MATCH(TEXT($B43,0),DataInput[#Headers],0)))^2*PI()/6))</f>
        <v>#N/A</v>
      </c>
      <c r="BX43" s="15" t="e">
        <f>IF(INDEX(MouseList[],MATCH(BX$2,MouseList[Mouse '#],0),MATCH(MouseList[[#Headers],[Exclude?]],MouseList[#Headers],0))=TRUE,"",IF(INDEX(DataInput[],BX$2*3-1,MATCH(TEXT($B43,0),DataInput[#Headers],0))="","",INDEX(DataInput[],BX$4*3-1,MATCH(TEXT($B43,0),DataInput[#Headers],0))*(INDEX(DataInput[],BX$4*3,MATCH(TEXT($B43,0),DataInput[#Headers],0)))^2*PI()/6))</f>
        <v>#N/A</v>
      </c>
      <c r="BY43" s="15" t="e">
        <f>IF(INDEX(MouseList[],MATCH(BY$2,MouseList[Mouse '#],0),MATCH(MouseList[[#Headers],[Exclude?]],MouseList[#Headers],0))=TRUE,"",IF(INDEX(DataInput[],BY$2*3-1,MATCH(TEXT($B43,0),DataInput[#Headers],0))="","",INDEX(DataInput[],BY$4*3-1,MATCH(TEXT($B43,0),DataInput[#Headers],0))*(INDEX(DataInput[],BY$4*3,MATCH(TEXT($B43,0),DataInput[#Headers],0)))^2*PI()/6))</f>
        <v>#N/A</v>
      </c>
      <c r="BZ43" s="15" t="e">
        <f>IF(INDEX(MouseList[],MATCH(BZ$2,MouseList[Mouse '#],0),MATCH(MouseList[[#Headers],[Exclude?]],MouseList[#Headers],0))=TRUE,"",IF(INDEX(DataInput[],BZ$2*3-1,MATCH(TEXT($B43,0),DataInput[#Headers],0))="","",INDEX(DataInput[],BZ$4*3-1,MATCH(TEXT($B43,0),DataInput[#Headers],0))*(INDEX(DataInput[],BZ$4*3,MATCH(TEXT($B43,0),DataInput[#Headers],0)))^2*PI()/6))</f>
        <v>#N/A</v>
      </c>
      <c r="CA43" s="15" t="e">
        <f>IF(INDEX(MouseList[],MATCH(CA$2,MouseList[Mouse '#],0),MATCH(MouseList[[#Headers],[Exclude?]],MouseList[#Headers],0))=TRUE,"",IF(INDEX(DataInput[],CA$2*3-1,MATCH(TEXT($B43,0),DataInput[#Headers],0))="","",INDEX(DataInput[],CA$4*3-1,MATCH(TEXT($B43,0),DataInput[#Headers],0))*(INDEX(DataInput[],CA$4*3,MATCH(TEXT($B43,0),DataInput[#Headers],0)))^2*PI()/6))</f>
        <v>#N/A</v>
      </c>
      <c r="CB43" s="15" t="e">
        <f>IF(INDEX(MouseList[],MATCH(CB$2,MouseList[Mouse '#],0),MATCH(MouseList[[#Headers],[Exclude?]],MouseList[#Headers],0))=TRUE,"",IF(INDEX(DataInput[],CB$2*3-1,MATCH(TEXT($B43,0),DataInput[#Headers],0))="","",INDEX(DataInput[],CB$4*3-1,MATCH(TEXT($B43,0),DataInput[#Headers],0))*(INDEX(DataInput[],CB$4*3,MATCH(TEXT($B43,0),DataInput[#Headers],0)))^2*PI()/6))</f>
        <v>#N/A</v>
      </c>
      <c r="CC43" s="15" t="e">
        <f>IF(INDEX(MouseList[],MATCH(CC$2,MouseList[Mouse '#],0),MATCH(MouseList[[#Headers],[Exclude?]],MouseList[#Headers],0))=TRUE,"",IF(INDEX(DataInput[],CC$2*3-1,MATCH(TEXT($B43,0),DataInput[#Headers],0))="","",INDEX(DataInput[],CC$4*3-1,MATCH(TEXT($B43,0),DataInput[#Headers],0))*(INDEX(DataInput[],CC$4*3,MATCH(TEXT($B43,0),DataInput[#Headers],0)))^2*PI()/6))</f>
        <v>#N/A</v>
      </c>
      <c r="CD43" s="15" t="e">
        <f>IF(INDEX(MouseList[],MATCH(CD$2,MouseList[Mouse '#],0),MATCH(MouseList[[#Headers],[Exclude?]],MouseList[#Headers],0))=TRUE,"",IF(INDEX(DataInput[],CD$2*3-1,MATCH(TEXT($B43,0),DataInput[#Headers],0))="","",INDEX(DataInput[],CD$4*3-1,MATCH(TEXT($B43,0),DataInput[#Headers],0))*(INDEX(DataInput[],CD$4*3,MATCH(TEXT($B43,0),DataInput[#Headers],0)))^2*PI()/6))</f>
        <v>#N/A</v>
      </c>
      <c r="CE43" s="15" t="e">
        <f>IF(INDEX(MouseList[],MATCH(CE$2,MouseList[Mouse '#],0),MATCH(MouseList[[#Headers],[Exclude?]],MouseList[#Headers],0))=TRUE,"",IF(INDEX(DataInput[],CE$2*3-1,MATCH(TEXT($B43,0),DataInput[#Headers],0))="","",INDEX(DataInput[],CE$4*3-1,MATCH(TEXT($B43,0),DataInput[#Headers],0))*(INDEX(DataInput[],CE$4*3,MATCH(TEXT($B43,0),DataInput[#Headers],0)))^2*PI()/6))</f>
        <v>#N/A</v>
      </c>
      <c r="CF43" s="15" t="e">
        <f>IF(INDEX(MouseList[],MATCH(CF$2,MouseList[Mouse '#],0),MATCH(MouseList[[#Headers],[Exclude?]],MouseList[#Headers],0))=TRUE,"",IF(INDEX(DataInput[],CF$2*3-1,MATCH(TEXT($B43,0),DataInput[#Headers],0))="","",INDEX(DataInput[],CF$4*3-1,MATCH(TEXT($B43,0),DataInput[#Headers],0))*(INDEX(DataInput[],CF$4*3,MATCH(TEXT($B43,0),DataInput[#Headers],0)))^2*PI()/6))</f>
        <v>#N/A</v>
      </c>
      <c r="CG43" s="15" t="e">
        <f>IF(INDEX(MouseList[],MATCH(CG$2,MouseList[Mouse '#],0),MATCH(MouseList[[#Headers],[Exclude?]],MouseList[#Headers],0))=TRUE,"",IF(INDEX(DataInput[],CG$2*3-1,MATCH(TEXT($B43,0),DataInput[#Headers],0))="","",INDEX(DataInput[],CG$4*3-1,MATCH(TEXT($B43,0),DataInput[#Headers],0))*(INDEX(DataInput[],CG$4*3,MATCH(TEXT($B43,0),DataInput[#Headers],0)))^2*PI()/6))</f>
        <v>#N/A</v>
      </c>
      <c r="CH43" s="15" t="e">
        <f>IF(INDEX(MouseList[],MATCH(CH$2,MouseList[Mouse '#],0),MATCH(MouseList[[#Headers],[Exclude?]],MouseList[#Headers],0))=TRUE,"",IF(INDEX(DataInput[],CH$2*3-1,MATCH(TEXT($B43,0),DataInput[#Headers],0))="","",INDEX(DataInput[],CH$4*3-1,MATCH(TEXT($B43,0),DataInput[#Headers],0))*(INDEX(DataInput[],CH$4*3,MATCH(TEXT($B43,0),DataInput[#Headers],0)))^2*PI()/6))</f>
        <v>#N/A</v>
      </c>
      <c r="CI43" s="15" t="e">
        <f>IF(INDEX(MouseList[],MATCH(CI$2,MouseList[Mouse '#],0),MATCH(MouseList[[#Headers],[Exclude?]],MouseList[#Headers],0))=TRUE,"",IF(INDEX(DataInput[],CI$2*3-1,MATCH(TEXT($B43,0),DataInput[#Headers],0))="","",INDEX(DataInput[],CI$4*3-1,MATCH(TEXT($B43,0),DataInput[#Headers],0))*(INDEX(DataInput[],CI$4*3,MATCH(TEXT($B43,0),DataInput[#Headers],0)))^2*PI()/6))</f>
        <v>#N/A</v>
      </c>
      <c r="CJ43" s="15" t="e">
        <f>IF(INDEX(MouseList[],MATCH(CJ$2,MouseList[Mouse '#],0),MATCH(MouseList[[#Headers],[Exclude?]],MouseList[#Headers],0))=TRUE,"",IF(INDEX(DataInput[],CJ$2*3-1,MATCH(TEXT($B43,0),DataInput[#Headers],0))="","",INDEX(DataInput[],CJ$4*3-1,MATCH(TEXT($B43,0),DataInput[#Headers],0))*(INDEX(DataInput[],CJ$4*3,MATCH(TEXT($B43,0),DataInput[#Headers],0)))^2*PI()/6))</f>
        <v>#N/A</v>
      </c>
      <c r="CK43" s="15" t="e">
        <f>IF(INDEX(MouseList[],MATCH(CK$2,MouseList[Mouse '#],0),MATCH(MouseList[[#Headers],[Exclude?]],MouseList[#Headers],0))=TRUE,"",IF(INDEX(DataInput[],CK$2*3-1,MATCH(TEXT($B43,0),DataInput[#Headers],0))="","",INDEX(DataInput[],CK$4*3-1,MATCH(TEXT($B43,0),DataInput[#Headers],0))*(INDEX(DataInput[],CK$4*3,MATCH(TEXT($B43,0),DataInput[#Headers],0)))^2*PI()/6))</f>
        <v>#N/A</v>
      </c>
      <c r="CL43" s="15" t="e">
        <f>IF(INDEX(MouseList[],MATCH(CL$2,MouseList[Mouse '#],0),MATCH(MouseList[[#Headers],[Exclude?]],MouseList[#Headers],0))=TRUE,"",IF(INDEX(DataInput[],CL$2*3-1,MATCH(TEXT($B43,0),DataInput[#Headers],0))="","",INDEX(DataInput[],CL$4*3-1,MATCH(TEXT($B43,0),DataInput[#Headers],0))*(INDEX(DataInput[],CL$4*3,MATCH(TEXT($B43,0),DataInput[#Headers],0)))^2*PI()/6))</f>
        <v>#N/A</v>
      </c>
      <c r="CM43" s="15" t="e">
        <f>IF(INDEX(MouseList[],MATCH(CM$2,MouseList[Mouse '#],0),MATCH(MouseList[[#Headers],[Exclude?]],MouseList[#Headers],0))=TRUE,"",IF(INDEX(DataInput[],CM$2*3-1,MATCH(TEXT($B43,0),DataInput[#Headers],0))="","",INDEX(DataInput[],CM$4*3-1,MATCH(TEXT($B43,0),DataInput[#Headers],0))*(INDEX(DataInput[],CM$4*3,MATCH(TEXT($B43,0),DataInput[#Headers],0)))^2*PI()/6))</f>
        <v>#N/A</v>
      </c>
      <c r="CN43" s="15" t="e">
        <f>IF(INDEX(MouseList[],MATCH(CN$2,MouseList[Mouse '#],0),MATCH(MouseList[[#Headers],[Exclude?]],MouseList[#Headers],0))=TRUE,"",IF(INDEX(DataInput[],CN$2*3-1,MATCH(TEXT($B43,0),DataInput[#Headers],0))="","",INDEX(DataInput[],CN$4*3-1,MATCH(TEXT($B43,0),DataInput[#Headers],0))*(INDEX(DataInput[],CN$4*3,MATCH(TEXT($B43,0),DataInput[#Headers],0)))^2*PI()/6))</f>
        <v>#N/A</v>
      </c>
      <c r="CO43" s="15" t="e">
        <f>IF(INDEX(MouseList[],MATCH(CO$2,MouseList[Mouse '#],0),MATCH(MouseList[[#Headers],[Exclude?]],MouseList[#Headers],0))=TRUE,"",IF(INDEX(DataInput[],CO$2*3-1,MATCH(TEXT($B43,0),DataInput[#Headers],0))="","",INDEX(DataInput[],CO$4*3-1,MATCH(TEXT($B43,0),DataInput[#Headers],0))*(INDEX(DataInput[],CO$4*3,MATCH(TEXT($B43,0),DataInput[#Headers],0)))^2*PI()/6))</f>
        <v>#N/A</v>
      </c>
      <c r="CP43" s="15" t="e">
        <f>IF(INDEX(MouseList[],MATCH(CP$2,MouseList[Mouse '#],0),MATCH(MouseList[[#Headers],[Exclude?]],MouseList[#Headers],0))=TRUE,"",IF(INDEX(DataInput[],CP$2*3-1,MATCH(TEXT($B43,0),DataInput[#Headers],0))="","",INDEX(DataInput[],CP$4*3-1,MATCH(TEXT($B43,0),DataInput[#Headers],0))*(INDEX(DataInput[],CP$4*3,MATCH(TEXT($B43,0),DataInput[#Headers],0)))^2*PI()/6))</f>
        <v>#N/A</v>
      </c>
      <c r="CQ43" s="15" t="e">
        <f>IF(INDEX(MouseList[],MATCH(CQ$2,MouseList[Mouse '#],0),MATCH(MouseList[[#Headers],[Exclude?]],MouseList[#Headers],0))=TRUE,"",IF(INDEX(DataInput[],CQ$2*3-1,MATCH(TEXT($B43,0),DataInput[#Headers],0))="","",INDEX(DataInput[],CQ$4*3-1,MATCH(TEXT($B43,0),DataInput[#Headers],0))*(INDEX(DataInput[],CQ$4*3,MATCH(TEXT($B43,0),DataInput[#Headers],0)))^2*PI()/6))</f>
        <v>#N/A</v>
      </c>
      <c r="CR43" s="15" t="e">
        <f>IF(INDEX(MouseList[],MATCH(CR$2,MouseList[Mouse '#],0),MATCH(MouseList[[#Headers],[Exclude?]],MouseList[#Headers],0))=TRUE,"",IF(INDEX(DataInput[],CR$2*3-1,MATCH(TEXT($B43,0),DataInput[#Headers],0))="","",INDEX(DataInput[],CR$4*3-1,MATCH(TEXT($B43,0),DataInput[#Headers],0))*(INDEX(DataInput[],CR$4*3,MATCH(TEXT($B43,0),DataInput[#Headers],0)))^2*PI()/6))</f>
        <v>#N/A</v>
      </c>
      <c r="CS43" s="15" t="e">
        <f>IF(INDEX(MouseList[],MATCH(CS$2,MouseList[Mouse '#],0),MATCH(MouseList[[#Headers],[Exclude?]],MouseList[#Headers],0))=TRUE,"",IF(INDEX(DataInput[],CS$2*3-1,MATCH(TEXT($B43,0),DataInput[#Headers],0))="","",INDEX(DataInput[],CS$4*3-1,MATCH(TEXT($B43,0),DataInput[#Headers],0))*(INDEX(DataInput[],CS$4*3,MATCH(TEXT($B43,0),DataInput[#Headers],0)))^2*PI()/6))</f>
        <v>#N/A</v>
      </c>
      <c r="CT43" s="15" t="e">
        <f>IF(INDEX(MouseList[],MATCH(CT$2,MouseList[Mouse '#],0),MATCH(MouseList[[#Headers],[Exclude?]],MouseList[#Headers],0))=TRUE,"",IF(INDEX(DataInput[],CT$2*3-1,MATCH(TEXT($B43,0),DataInput[#Headers],0))="","",INDEX(DataInput[],CT$4*3-1,MATCH(TEXT($B43,0),DataInput[#Headers],0))*(INDEX(DataInput[],CT$4*3,MATCH(TEXT($B43,0),DataInput[#Headers],0)))^2*PI()/6))</f>
        <v>#N/A</v>
      </c>
      <c r="CU43" s="15" t="e">
        <f>IF(INDEX(MouseList[],MATCH(CU$2,MouseList[Mouse '#],0),MATCH(MouseList[[#Headers],[Exclude?]],MouseList[#Headers],0))=TRUE,"",IF(INDEX(DataInput[],CU$2*3-1,MATCH(TEXT($B43,0),DataInput[#Headers],0))="","",INDEX(DataInput[],CU$4*3-1,MATCH(TEXT($B43,0),DataInput[#Headers],0))*(INDEX(DataInput[],CU$4*3,MATCH(TEXT($B43,0),DataInput[#Headers],0)))^2*PI()/6))</f>
        <v>#N/A</v>
      </c>
      <c r="CV43" s="15" t="e">
        <f>IF(INDEX(MouseList[],MATCH(CV$2,MouseList[Mouse '#],0),MATCH(MouseList[[#Headers],[Exclude?]],MouseList[#Headers],0))=TRUE,"",IF(INDEX(DataInput[],CV$2*3-1,MATCH(TEXT($B43,0),DataInput[#Headers],0))="","",INDEX(DataInput[],CV$4*3-1,MATCH(TEXT($B43,0),DataInput[#Headers],0))*(INDEX(DataInput[],CV$4*3,MATCH(TEXT($B43,0),DataInput[#Headers],0)))^2*PI()/6))</f>
        <v>#N/A</v>
      </c>
      <c r="CW43" s="15" t="e">
        <f>IF(INDEX(MouseList[],MATCH(CW$2,MouseList[Mouse '#],0),MATCH(MouseList[[#Headers],[Exclude?]],MouseList[#Headers],0))=TRUE,"",IF(INDEX(DataInput[],CW$2*3-1,MATCH(TEXT($B43,0),DataInput[#Headers],0))="","",INDEX(DataInput[],CW$4*3-1,MATCH(TEXT($B43,0),DataInput[#Headers],0))*(INDEX(DataInput[],CW$4*3,MATCH(TEXT($B43,0),DataInput[#Headers],0)))^2*PI()/6))</f>
        <v>#N/A</v>
      </c>
      <c r="CX43" s="15" t="e">
        <f>IF(INDEX(MouseList[],MATCH(CX$2,MouseList[Mouse '#],0),MATCH(MouseList[[#Headers],[Exclude?]],MouseList[#Headers],0))=TRUE,"",IF(INDEX(DataInput[],CX$2*3-1,MATCH(TEXT($B43,0),DataInput[#Headers],0))="","",INDEX(DataInput[],CX$4*3-1,MATCH(TEXT($B43,0),DataInput[#Headers],0))*(INDEX(DataInput[],CX$4*3,MATCH(TEXT($B43,0),DataInput[#Headers],0)))^2*PI()/6))</f>
        <v>#N/A</v>
      </c>
      <c r="CY43" s="15" t="e">
        <f>IF(INDEX(MouseList[],MATCH(CY$2,MouseList[Mouse '#],0),MATCH(MouseList[[#Headers],[Exclude?]],MouseList[#Headers],0))=TRUE,"",IF(INDEX(DataInput[],CY$2*3-1,MATCH(TEXT($B43,0),DataInput[#Headers],0))="","",INDEX(DataInput[],CY$4*3-1,MATCH(TEXT($B43,0),DataInput[#Headers],0))*(INDEX(DataInput[],CY$4*3,MATCH(TEXT($B43,0),DataInput[#Headers],0)))^2*PI()/6))</f>
        <v>#N/A</v>
      </c>
      <c r="CZ43" s="15" t="e">
        <f>IF(INDEX(MouseList[],MATCH(CZ$2,MouseList[Mouse '#],0),MATCH(MouseList[[#Headers],[Exclude?]],MouseList[#Headers],0))=TRUE,"",IF(INDEX(DataInput[],CZ$2*3-1,MATCH(TEXT($B43,0),DataInput[#Headers],0))="","",INDEX(DataInput[],CZ$4*3-1,MATCH(TEXT($B43,0),DataInput[#Headers],0))*(INDEX(DataInput[],CZ$4*3,MATCH(TEXT($B43,0),DataInput[#Headers],0)))^2*PI()/6))</f>
        <v>#N/A</v>
      </c>
      <c r="DA43" s="15" t="e">
        <f>IF(INDEX(MouseList[],MATCH(DA$2,MouseList[Mouse '#],0),MATCH(MouseList[[#Headers],[Exclude?]],MouseList[#Headers],0))=TRUE,"",IF(INDEX(DataInput[],DA$2*3-1,MATCH(TEXT($B43,0),DataInput[#Headers],0))="","",INDEX(DataInput[],DA$4*3-1,MATCH(TEXT($B43,0),DataInput[#Headers],0))*(INDEX(DataInput[],DA$4*3,MATCH(TEXT($B43,0),DataInput[#Headers],0)))^2*PI()/6))</f>
        <v>#N/A</v>
      </c>
      <c r="DB43" s="15" t="e">
        <f>IF(INDEX(MouseList[],MATCH(DB$2,MouseList[Mouse '#],0),MATCH(MouseList[[#Headers],[Exclude?]],MouseList[#Headers],0))=TRUE,"",IF(INDEX(DataInput[],DB$2*3-1,MATCH(TEXT($B43,0),DataInput[#Headers],0))="","",INDEX(DataInput[],DB$4*3-1,MATCH(TEXT($B43,0),DataInput[#Headers],0))*(INDEX(DataInput[],DB$4*3,MATCH(TEXT($B43,0),DataInput[#Headers],0)))^2*PI()/6))</f>
        <v>#N/A</v>
      </c>
      <c r="DC43" s="15" t="e">
        <f>IF(INDEX(MouseList[],MATCH(DC$2,MouseList[Mouse '#],0),MATCH(MouseList[[#Headers],[Exclude?]],MouseList[#Headers],0))=TRUE,"",IF(INDEX(DataInput[],DC$2*3-1,MATCH(TEXT($B43,0),DataInput[#Headers],0))="","",INDEX(DataInput[],DC$4*3-1,MATCH(TEXT($B43,0),DataInput[#Headers],0))*(INDEX(DataInput[],DC$4*3,MATCH(TEXT($B43,0),DataInput[#Headers],0)))^2*PI()/6))</f>
        <v>#N/A</v>
      </c>
      <c r="DD43" s="15" t="e">
        <f>IF(INDEX(MouseList[],MATCH(DD$2,MouseList[Mouse '#],0),MATCH(MouseList[[#Headers],[Exclude?]],MouseList[#Headers],0))=TRUE,"",IF(INDEX(DataInput[],DD$2*3-1,MATCH(TEXT($B43,0),DataInput[#Headers],0))="","",INDEX(DataInput[],DD$4*3-1,MATCH(TEXT($B43,0),DataInput[#Headers],0))*(INDEX(DataInput[],DD$4*3,MATCH(TEXT($B43,0),DataInput[#Headers],0)))^2*PI()/6))</f>
        <v>#N/A</v>
      </c>
      <c r="DE43" s="15" t="e">
        <f>IF(INDEX(MouseList[],MATCH(DE$2,MouseList[Mouse '#],0),MATCH(MouseList[[#Headers],[Exclude?]],MouseList[#Headers],0))=TRUE,"",IF(INDEX(DataInput[],DE$2*3-1,MATCH(TEXT($B43,0),DataInput[#Headers],0))="","",INDEX(DataInput[],DE$4*3-1,MATCH(TEXT($B43,0),DataInput[#Headers],0))*(INDEX(DataInput[],DE$4*3,MATCH(TEXT($B43,0),DataInput[#Headers],0)))^2*PI()/6))</f>
        <v>#N/A</v>
      </c>
      <c r="DF43" s="15" t="e">
        <f>IF(INDEX(MouseList[],MATCH(DF$2,MouseList[Mouse '#],0),MATCH(MouseList[[#Headers],[Exclude?]],MouseList[#Headers],0))=TRUE,"",IF(INDEX(DataInput[],DF$2*3-1,MATCH(TEXT($B43,0),DataInput[#Headers],0))="","",INDEX(DataInput[],DF$4*3-1,MATCH(TEXT($B43,0),DataInput[#Headers],0))*(INDEX(DataInput[],DF$4*3,MATCH(TEXT($B43,0),DataInput[#Headers],0)))^2*PI()/6))</f>
        <v>#N/A</v>
      </c>
      <c r="DG43" s="15" t="e">
        <f>IF(INDEX(MouseList[],MATCH(DG$2,MouseList[Mouse '#],0),MATCH(MouseList[[#Headers],[Exclude?]],MouseList[#Headers],0))=TRUE,"",IF(INDEX(DataInput[],DG$2*3-1,MATCH(TEXT($B43,0),DataInput[#Headers],0))="","",INDEX(DataInput[],DG$4*3-1,MATCH(TEXT($B43,0),DataInput[#Headers],0))*(INDEX(DataInput[],DG$4*3,MATCH(TEXT($B43,0),DataInput[#Headers],0)))^2*PI()/6))</f>
        <v>#N/A</v>
      </c>
      <c r="DH43" s="15" t="e">
        <f>IF(INDEX(MouseList[],MATCH(DH$2,MouseList[Mouse '#],0),MATCH(MouseList[[#Headers],[Exclude?]],MouseList[#Headers],0))=TRUE,"",IF(INDEX(DataInput[],DH$2*3-1,MATCH(TEXT($B43,0),DataInput[#Headers],0))="","",INDEX(DataInput[],DH$4*3-1,MATCH(TEXT($B43,0),DataInput[#Headers],0))*(INDEX(DataInput[],DH$4*3,MATCH(TEXT($B43,0),DataInput[#Headers],0)))^2*PI()/6))</f>
        <v>#N/A</v>
      </c>
      <c r="DI43" s="15" t="e">
        <f>IF(INDEX(MouseList[],MATCH(DI$2,MouseList[Mouse '#],0),MATCH(MouseList[[#Headers],[Exclude?]],MouseList[#Headers],0))=TRUE,"",IF(INDEX(DataInput[],DI$2*3-1,MATCH(TEXT($B43,0),DataInput[#Headers],0))="","",INDEX(DataInput[],DI$4*3-1,MATCH(TEXT($B43,0),DataInput[#Headers],0))*(INDEX(DataInput[],DI$4*3,MATCH(TEXT($B43,0),DataInput[#Headers],0)))^2*PI()/6))</f>
        <v>#N/A</v>
      </c>
      <c r="DJ43" s="15" t="e">
        <f>IF(INDEX(MouseList[],MATCH(DJ$2,MouseList[Mouse '#],0),MATCH(MouseList[[#Headers],[Exclude?]],MouseList[#Headers],0))=TRUE,"",IF(INDEX(DataInput[],DJ$2*3-1,MATCH(TEXT($B43,0),DataInput[#Headers],0))="","",INDEX(DataInput[],DJ$4*3-1,MATCH(TEXT($B43,0),DataInput[#Headers],0))*(INDEX(DataInput[],DJ$4*3,MATCH(TEXT($B43,0),DataInput[#Headers],0)))^2*PI()/6))</f>
        <v>#N/A</v>
      </c>
      <c r="DK43" s="15" t="e">
        <f>IF(INDEX(MouseList[],MATCH(DK$2,MouseList[Mouse '#],0),MATCH(MouseList[[#Headers],[Exclude?]],MouseList[#Headers],0))=TRUE,"",IF(INDEX(DataInput[],DK$2*3-1,MATCH(TEXT($B43,0),DataInput[#Headers],0))="","",INDEX(DataInput[],DK$4*3-1,MATCH(TEXT($B43,0),DataInput[#Headers],0))*(INDEX(DataInput[],DK$4*3,MATCH(TEXT($B43,0),DataInput[#Headers],0)))^2*PI()/6))</f>
        <v>#N/A</v>
      </c>
      <c r="DL43" s="15" t="e">
        <f>IF(INDEX(MouseList[],MATCH(DL$2,MouseList[Mouse '#],0),MATCH(MouseList[[#Headers],[Exclude?]],MouseList[#Headers],0))=TRUE,"",IF(INDEX(DataInput[],DL$2*3-1,MATCH(TEXT($B43,0),DataInput[#Headers],0))="","",INDEX(DataInput[],DL$4*3-1,MATCH(TEXT($B43,0),DataInput[#Headers],0))*(INDEX(DataInput[],DL$4*3,MATCH(TEXT($B43,0),DataInput[#Headers],0)))^2*PI()/6))</f>
        <v>#N/A</v>
      </c>
      <c r="DM43" s="15" t="e">
        <f>IF(INDEX(MouseList[],MATCH(DM$2,MouseList[Mouse '#],0),MATCH(MouseList[[#Headers],[Exclude?]],MouseList[#Headers],0))=TRUE,"",IF(INDEX(DataInput[],DM$2*3-1,MATCH(TEXT($B43,0),DataInput[#Headers],0))="","",INDEX(DataInput[],DM$4*3-1,MATCH(TEXT($B43,0),DataInput[#Headers],0))*(INDEX(DataInput[],DM$4*3,MATCH(TEXT($B43,0),DataInput[#Headers],0)))^2*PI()/6))</f>
        <v>#N/A</v>
      </c>
      <c r="DN43" s="15" t="e">
        <f>IF(INDEX(MouseList[],MATCH(DN$2,MouseList[Mouse '#],0),MATCH(MouseList[[#Headers],[Exclude?]],MouseList[#Headers],0))=TRUE,"",IF(INDEX(DataInput[],DN$2*3-1,MATCH(TEXT($B43,0),DataInput[#Headers],0))="","",INDEX(DataInput[],DN$4*3-1,MATCH(TEXT($B43,0),DataInput[#Headers],0))*(INDEX(DataInput[],DN$4*3,MATCH(TEXT($B43,0),DataInput[#Headers],0)))^2*PI()/6))</f>
        <v>#N/A</v>
      </c>
      <c r="DO43" s="15" t="e">
        <f>IF(INDEX(MouseList[],MATCH(DO$2,MouseList[Mouse '#],0),MATCH(MouseList[[#Headers],[Exclude?]],MouseList[#Headers],0))=TRUE,"",IF(INDEX(DataInput[],DO$2*3-1,MATCH(TEXT($B43,0),DataInput[#Headers],0))="","",INDEX(DataInput[],DO$4*3-1,MATCH(TEXT($B43,0),DataInput[#Headers],0))*(INDEX(DataInput[],DO$4*3,MATCH(TEXT($B43,0),DataInput[#Headers],0)))^2*PI()/6))</f>
        <v>#N/A</v>
      </c>
      <c r="DP43" s="15" t="e">
        <f>IF(INDEX(MouseList[],MATCH(DP$2,MouseList[Mouse '#],0),MATCH(MouseList[[#Headers],[Exclude?]],MouseList[#Headers],0))=TRUE,"",IF(INDEX(DataInput[],DP$2*3-1,MATCH(TEXT($B43,0),DataInput[#Headers],0))="","",INDEX(DataInput[],DP$4*3-1,MATCH(TEXT($B43,0),DataInput[#Headers],0))*(INDEX(DataInput[],DP$4*3,MATCH(TEXT($B43,0),DataInput[#Headers],0)))^2*PI()/6))</f>
        <v>#N/A</v>
      </c>
      <c r="DQ43" s="15" t="e">
        <f>IF(INDEX(MouseList[],MATCH(DQ$2,MouseList[Mouse '#],0),MATCH(MouseList[[#Headers],[Exclude?]],MouseList[#Headers],0))=TRUE,"",IF(INDEX(DataInput[],DQ$2*3-1,MATCH(TEXT($B43,0),DataInput[#Headers],0))="","",INDEX(DataInput[],DQ$4*3-1,MATCH(TEXT($B43,0),DataInput[#Headers],0))*(INDEX(DataInput[],DQ$4*3,MATCH(TEXT($B43,0),DataInput[#Headers],0)))^2*PI()/6))</f>
        <v>#N/A</v>
      </c>
      <c r="DR43" s="15" t="e">
        <f>IF(INDEX(MouseList[],MATCH(DR$2,MouseList[Mouse '#],0),MATCH(MouseList[[#Headers],[Exclude?]],MouseList[#Headers],0))=TRUE,"",IF(INDEX(DataInput[],DR$2*3-1,MATCH(TEXT($B43,0),DataInput[#Headers],0))="","",INDEX(DataInput[],DR$4*3-1,MATCH(TEXT($B43,0),DataInput[#Headers],0))*(INDEX(DataInput[],DR$4*3,MATCH(TEXT($B43,0),DataInput[#Headers],0)))^2*PI()/6))</f>
        <v>#N/A</v>
      </c>
      <c r="DS43" s="15" t="e">
        <f>IF(INDEX(MouseList[],MATCH(DS$2,MouseList[Mouse '#],0),MATCH(MouseList[[#Headers],[Exclude?]],MouseList[#Headers],0))=TRUE,"",IF(INDEX(DataInput[],DS$2*3-1,MATCH(TEXT($B43,0),DataInput[#Headers],0))="","",INDEX(DataInput[],DS$4*3-1,MATCH(TEXT($B43,0),DataInput[#Headers],0))*(INDEX(DataInput[],DS$4*3,MATCH(TEXT($B43,0),DataInput[#Headers],0)))^2*PI()/6))</f>
        <v>#N/A</v>
      </c>
      <c r="DU43" s="14">
        <v>39</v>
      </c>
      <c r="DV43" s="14" t="str">
        <f>IFERROR(INDEX(MouseList[],MATCH(TV_after_Tx[[#This Row],[Sort '#]],MouseList[Sort '#],0),MATCH(TV_after_Tx[[#Headers],[Group]],MouseList[#Headers],0)),"")</f>
        <v/>
      </c>
      <c r="DW43" s="14" t="str">
        <f>IFERROR(INDEX(MouseList[],MATCH(TV_after_Tx[[#This Row],[Sort '#]],MouseList[Sort '#],0),MATCH(MouseList[[#Headers],[Mouse '#]],MouseList[#Headers],0)),"")</f>
        <v/>
      </c>
      <c r="DX43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43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43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43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43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43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43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43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43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43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43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43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43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43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43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43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43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43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43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43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43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43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43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43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43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43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43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43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43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43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43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43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43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43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43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43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43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43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43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43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43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43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43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43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43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43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44" spans="2:173">
      <c r="B44" s="14">
        <v>39</v>
      </c>
      <c r="C44" s="14">
        <f>INDEX('Data Input'!$J$1:$BF$3,2,MATCH(TEXT(TV[[#This Row],[Day '#]],0),DataInput[[#Headers],[Date of death]:[Necropsy]],0))</f>
        <v>0</v>
      </c>
      <c r="D44" s="15" t="str">
        <f>IF(INDEX(MouseList[],MATCH(D$2,MouseList[Mouse '#],0),MATCH(MouseList[[#Headers],[Exclude?]],MouseList[#Headers],0))=TRUE,"",IF(INDEX(DataInput[],D$2*3-1,MATCH(TEXT($B44,0),DataInput[#Headers],0))="","",INDEX(DataInput[],D$4*3-1,MATCH(TEXT($B44,0),DataInput[#Headers],0))*(INDEX(DataInput[],D$4*3,MATCH(TEXT($B44,0),DataInput[#Headers],0)))^2*PI()/6))</f>
        <v/>
      </c>
      <c r="E44" s="15" t="str">
        <f>IF(INDEX(MouseList[],MATCH(E$2,MouseList[Mouse '#],0),MATCH(MouseList[[#Headers],[Exclude?]],MouseList[#Headers],0))=TRUE,"",IF(INDEX(DataInput[],E$2*3-1,MATCH(TEXT($B44,0),DataInput[#Headers],0))="","",INDEX(DataInput[],E$4*3-1,MATCH(TEXT($B44,0),DataInput[#Headers],0))*(INDEX(DataInput[],E$4*3,MATCH(TEXT($B44,0),DataInput[#Headers],0)))^2*PI()/6))</f>
        <v/>
      </c>
      <c r="F44" s="15" t="str">
        <f>IF(INDEX(MouseList[],MATCH(F$2,MouseList[Mouse '#],0),MATCH(MouseList[[#Headers],[Exclude?]],MouseList[#Headers],0))=TRUE,"",IF(INDEX(DataInput[],F$2*3-1,MATCH(TEXT($B44,0),DataInput[#Headers],0))="","",INDEX(DataInput[],F$4*3-1,MATCH(TEXT($B44,0),DataInput[#Headers],0))*(INDEX(DataInput[],F$4*3,MATCH(TEXT($B44,0),DataInput[#Headers],0)))^2*PI()/6))</f>
        <v/>
      </c>
      <c r="G44" s="15" t="str">
        <f>IF(INDEX(MouseList[],MATCH(G$2,MouseList[Mouse '#],0),MATCH(MouseList[[#Headers],[Exclude?]],MouseList[#Headers],0))=TRUE,"",IF(INDEX(DataInput[],G$2*3-1,MATCH(TEXT($B44,0),DataInput[#Headers],0))="","",INDEX(DataInput[],G$4*3-1,MATCH(TEXT($B44,0),DataInput[#Headers],0))*(INDEX(DataInput[],G$4*3,MATCH(TEXT($B44,0),DataInput[#Headers],0)))^2*PI()/6))</f>
        <v/>
      </c>
      <c r="H44" s="15" t="str">
        <f>IF(INDEX(MouseList[],MATCH(H$2,MouseList[Mouse '#],0),MATCH(MouseList[[#Headers],[Exclude?]],MouseList[#Headers],0))=TRUE,"",IF(INDEX(DataInput[],H$2*3-1,MATCH(TEXT($B44,0),DataInput[#Headers],0))="","",INDEX(DataInput[],H$4*3-1,MATCH(TEXT($B44,0),DataInput[#Headers],0))*(INDEX(DataInput[],H$4*3,MATCH(TEXT($B44,0),DataInput[#Headers],0)))^2*PI()/6))</f>
        <v/>
      </c>
      <c r="I44" s="15" t="str">
        <f>IF(INDEX(MouseList[],MATCH(I$2,MouseList[Mouse '#],0),MATCH(MouseList[[#Headers],[Exclude?]],MouseList[#Headers],0))=TRUE,"",IF(INDEX(DataInput[],I$2*3-1,MATCH(TEXT($B44,0),DataInput[#Headers],0))="","",INDEX(DataInput[],I$4*3-1,MATCH(TEXT($B44,0),DataInput[#Headers],0))*(INDEX(DataInput[],I$4*3,MATCH(TEXT($B44,0),DataInput[#Headers],0)))^2*PI()/6))</f>
        <v/>
      </c>
      <c r="J44" s="15" t="str">
        <f>IF(INDEX(MouseList[],MATCH(J$2,MouseList[Mouse '#],0),MATCH(MouseList[[#Headers],[Exclude?]],MouseList[#Headers],0))=TRUE,"",IF(INDEX(DataInput[],J$2*3-1,MATCH(TEXT($B44,0),DataInput[#Headers],0))="","",INDEX(DataInput[],J$4*3-1,MATCH(TEXT($B44,0),DataInput[#Headers],0))*(INDEX(DataInput[],J$4*3,MATCH(TEXT($B44,0),DataInput[#Headers],0)))^2*PI()/6))</f>
        <v/>
      </c>
      <c r="K44" s="15" t="str">
        <f>IF(INDEX(MouseList[],MATCH(K$2,MouseList[Mouse '#],0),MATCH(MouseList[[#Headers],[Exclude?]],MouseList[#Headers],0))=TRUE,"",IF(INDEX(DataInput[],K$2*3-1,MATCH(TEXT($B44,0),DataInput[#Headers],0))="","",INDEX(DataInput[],K$4*3-1,MATCH(TEXT($B44,0),DataInput[#Headers],0))*(INDEX(DataInput[],K$4*3,MATCH(TEXT($B44,0),DataInput[#Headers],0)))^2*PI()/6))</f>
        <v/>
      </c>
      <c r="L44" s="15" t="str">
        <f>IF(INDEX(MouseList[],MATCH(L$2,MouseList[Mouse '#],0),MATCH(MouseList[[#Headers],[Exclude?]],MouseList[#Headers],0))=TRUE,"",IF(INDEX(DataInput[],L$2*3-1,MATCH(TEXT($B44,0),DataInput[#Headers],0))="","",INDEX(DataInput[],L$4*3-1,MATCH(TEXT($B44,0),DataInput[#Headers],0))*(INDEX(DataInput[],L$4*3,MATCH(TEXT($B44,0),DataInput[#Headers],0)))^2*PI()/6))</f>
        <v/>
      </c>
      <c r="M44" s="15" t="str">
        <f>IF(INDEX(MouseList[],MATCH(M$2,MouseList[Mouse '#],0),MATCH(MouseList[[#Headers],[Exclude?]],MouseList[#Headers],0))=TRUE,"",IF(INDEX(DataInput[],M$2*3-1,MATCH(TEXT($B44,0),DataInput[#Headers],0))="","",INDEX(DataInput[],M$4*3-1,MATCH(TEXT($B44,0),DataInput[#Headers],0))*(INDEX(DataInput[],M$4*3,MATCH(TEXT($B44,0),DataInput[#Headers],0)))^2*PI()/6))</f>
        <v/>
      </c>
      <c r="N44" s="15" t="str">
        <f>IF(INDEX(MouseList[],MATCH(N$2,MouseList[Mouse '#],0),MATCH(MouseList[[#Headers],[Exclude?]],MouseList[#Headers],0))=TRUE,"",IF(INDEX(DataInput[],N$2*3-1,MATCH(TEXT($B44,0),DataInput[#Headers],0))="","",INDEX(DataInput[],N$4*3-1,MATCH(TEXT($B44,0),DataInput[#Headers],0))*(INDEX(DataInput[],N$4*3,MATCH(TEXT($B44,0),DataInput[#Headers],0)))^2*PI()/6))</f>
        <v/>
      </c>
      <c r="O44" s="15" t="str">
        <f>IF(INDEX(MouseList[],MATCH(O$2,MouseList[Mouse '#],0),MATCH(MouseList[[#Headers],[Exclude?]],MouseList[#Headers],0))=TRUE,"",IF(INDEX(DataInput[],O$2*3-1,MATCH(TEXT($B44,0),DataInput[#Headers],0))="","",INDEX(DataInput[],O$4*3-1,MATCH(TEXT($B44,0),DataInput[#Headers],0))*(INDEX(DataInput[],O$4*3,MATCH(TEXT($B44,0),DataInput[#Headers],0)))^2*PI()/6))</f>
        <v/>
      </c>
      <c r="P44" s="15" t="str">
        <f>IF(INDEX(MouseList[],MATCH(P$2,MouseList[Mouse '#],0),MATCH(MouseList[[#Headers],[Exclude?]],MouseList[#Headers],0))=TRUE,"",IF(INDEX(DataInput[],P$2*3-1,MATCH(TEXT($B44,0),DataInput[#Headers],0))="","",INDEX(DataInput[],P$4*3-1,MATCH(TEXT($B44,0),DataInput[#Headers],0))*(INDEX(DataInput[],P$4*3,MATCH(TEXT($B44,0),DataInput[#Headers],0)))^2*PI()/6))</f>
        <v/>
      </c>
      <c r="Q44" s="15" t="str">
        <f>IF(INDEX(MouseList[],MATCH(Q$2,MouseList[Mouse '#],0),MATCH(MouseList[[#Headers],[Exclude?]],MouseList[#Headers],0))=TRUE,"",IF(INDEX(DataInput[],Q$2*3-1,MATCH(TEXT($B44,0),DataInput[#Headers],0))="","",INDEX(DataInput[],Q$4*3-1,MATCH(TEXT($B44,0),DataInput[#Headers],0))*(INDEX(DataInput[],Q$4*3,MATCH(TEXT($B44,0),DataInput[#Headers],0)))^2*PI()/6))</f>
        <v/>
      </c>
      <c r="R44" s="15" t="str">
        <f>IF(INDEX(MouseList[],MATCH(R$2,MouseList[Mouse '#],0),MATCH(MouseList[[#Headers],[Exclude?]],MouseList[#Headers],0))=TRUE,"",IF(INDEX(DataInput[],R$2*3-1,MATCH(TEXT($B44,0),DataInput[#Headers],0))="","",INDEX(DataInput[],R$4*3-1,MATCH(TEXT($B44,0),DataInput[#Headers],0))*(INDEX(DataInput[],R$4*3,MATCH(TEXT($B44,0),DataInput[#Headers],0)))^2*PI()/6))</f>
        <v/>
      </c>
      <c r="S44" s="15" t="str">
        <f>IF(INDEX(MouseList[],MATCH(S$2,MouseList[Mouse '#],0),MATCH(MouseList[[#Headers],[Exclude?]],MouseList[#Headers],0))=TRUE,"",IF(INDEX(DataInput[],S$2*3-1,MATCH(TEXT($B44,0),DataInput[#Headers],0))="","",INDEX(DataInput[],S$4*3-1,MATCH(TEXT($B44,0),DataInput[#Headers],0))*(INDEX(DataInput[],S$4*3,MATCH(TEXT($B44,0),DataInput[#Headers],0)))^2*PI()/6))</f>
        <v/>
      </c>
      <c r="T44" s="15" t="str">
        <f>IF(INDEX(MouseList[],MATCH(T$2,MouseList[Mouse '#],0),MATCH(MouseList[[#Headers],[Exclude?]],MouseList[#Headers],0))=TRUE,"",IF(INDEX(DataInput[],T$2*3-1,MATCH(TEXT($B44,0),DataInput[#Headers],0))="","",INDEX(DataInput[],T$4*3-1,MATCH(TEXT($B44,0),DataInput[#Headers],0))*(INDEX(DataInput[],T$4*3,MATCH(TEXT($B44,0),DataInput[#Headers],0)))^2*PI()/6))</f>
        <v/>
      </c>
      <c r="U44" s="15" t="str">
        <f>IF(INDEX(MouseList[],MATCH(U$2,MouseList[Mouse '#],0),MATCH(MouseList[[#Headers],[Exclude?]],MouseList[#Headers],0))=TRUE,"",IF(INDEX(DataInput[],U$2*3-1,MATCH(TEXT($B44,0),DataInput[#Headers],0))="","",INDEX(DataInput[],U$4*3-1,MATCH(TEXT($B44,0),DataInput[#Headers],0))*(INDEX(DataInput[],U$4*3,MATCH(TEXT($B44,0),DataInput[#Headers],0)))^2*PI()/6))</f>
        <v/>
      </c>
      <c r="V44" s="15" t="str">
        <f>IF(INDEX(MouseList[],MATCH(V$2,MouseList[Mouse '#],0),MATCH(MouseList[[#Headers],[Exclude?]],MouseList[#Headers],0))=TRUE,"",IF(INDEX(DataInput[],V$2*3-1,MATCH(TEXT($B44,0),DataInput[#Headers],0))="","",INDEX(DataInput[],V$4*3-1,MATCH(TEXT($B44,0),DataInput[#Headers],0))*(INDEX(DataInput[],V$4*3,MATCH(TEXT($B44,0),DataInput[#Headers],0)))^2*PI()/6))</f>
        <v/>
      </c>
      <c r="W44" s="15" t="str">
        <f>IF(INDEX(MouseList[],MATCH(W$2,MouseList[Mouse '#],0),MATCH(MouseList[[#Headers],[Exclude?]],MouseList[#Headers],0))=TRUE,"",IF(INDEX(DataInput[],W$2*3-1,MATCH(TEXT($B44,0),DataInput[#Headers],0))="","",INDEX(DataInput[],W$4*3-1,MATCH(TEXT($B44,0),DataInput[#Headers],0))*(INDEX(DataInput[],W$4*3,MATCH(TEXT($B44,0),DataInput[#Headers],0)))^2*PI()/6))</f>
        <v/>
      </c>
      <c r="X44" s="15" t="str">
        <f>IF(INDEX(MouseList[],MATCH(X$2,MouseList[Mouse '#],0),MATCH(MouseList[[#Headers],[Exclude?]],MouseList[#Headers],0))=TRUE,"",IF(INDEX(DataInput[],X$2*3-1,MATCH(TEXT($B44,0),DataInput[#Headers],0))="","",INDEX(DataInput[],X$4*3-1,MATCH(TEXT($B44,0),DataInput[#Headers],0))*(INDEX(DataInput[],X$4*3,MATCH(TEXT($B44,0),DataInput[#Headers],0)))^2*PI()/6))</f>
        <v/>
      </c>
      <c r="Y44" s="15" t="str">
        <f>IF(INDEX(MouseList[],MATCH(Y$2,MouseList[Mouse '#],0),MATCH(MouseList[[#Headers],[Exclude?]],MouseList[#Headers],0))=TRUE,"",IF(INDEX(DataInput[],Y$2*3-1,MATCH(TEXT($B44,0),DataInput[#Headers],0))="","",INDEX(DataInput[],Y$4*3-1,MATCH(TEXT($B44,0),DataInput[#Headers],0))*(INDEX(DataInput[],Y$4*3,MATCH(TEXT($B44,0),DataInput[#Headers],0)))^2*PI()/6))</f>
        <v/>
      </c>
      <c r="Z44" s="15" t="str">
        <f>IF(INDEX(MouseList[],MATCH(Z$2,MouseList[Mouse '#],0),MATCH(MouseList[[#Headers],[Exclude?]],MouseList[#Headers],0))=TRUE,"",IF(INDEX(DataInput[],Z$2*3-1,MATCH(TEXT($B44,0),DataInput[#Headers],0))="","",INDEX(DataInput[],Z$4*3-1,MATCH(TEXT($B44,0),DataInput[#Headers],0))*(INDEX(DataInput[],Z$4*3,MATCH(TEXT($B44,0),DataInput[#Headers],0)))^2*PI()/6))</f>
        <v/>
      </c>
      <c r="AA44" s="15" t="str">
        <f>IF(INDEX(MouseList[],MATCH(AA$2,MouseList[Mouse '#],0),MATCH(MouseList[[#Headers],[Exclude?]],MouseList[#Headers],0))=TRUE,"",IF(INDEX(DataInput[],AA$2*3-1,MATCH(TEXT($B44,0),DataInput[#Headers],0))="","",INDEX(DataInput[],AA$4*3-1,MATCH(TEXT($B44,0),DataInput[#Headers],0))*(INDEX(DataInput[],AA$4*3,MATCH(TEXT($B44,0),DataInput[#Headers],0)))^2*PI()/6))</f>
        <v/>
      </c>
      <c r="AB44" s="15" t="str">
        <f>IF(INDEX(MouseList[],MATCH(AB$2,MouseList[Mouse '#],0),MATCH(MouseList[[#Headers],[Exclude?]],MouseList[#Headers],0))=TRUE,"",IF(INDEX(DataInput[],AB$2*3-1,MATCH(TEXT($B44,0),DataInput[#Headers],0))="","",INDEX(DataInput[],AB$4*3-1,MATCH(TEXT($B44,0),DataInput[#Headers],0))*(INDEX(DataInput[],AB$4*3,MATCH(TEXT($B44,0),DataInput[#Headers],0)))^2*PI()/6))</f>
        <v/>
      </c>
      <c r="AC44" s="15" t="str">
        <f>IF(INDEX(MouseList[],MATCH(AC$2,MouseList[Mouse '#],0),MATCH(MouseList[[#Headers],[Exclude?]],MouseList[#Headers],0))=TRUE,"",IF(INDEX(DataInput[],AC$2*3-1,MATCH(TEXT($B44,0),DataInput[#Headers],0))="","",INDEX(DataInput[],AC$4*3-1,MATCH(TEXT($B44,0),DataInput[#Headers],0))*(INDEX(DataInput[],AC$4*3,MATCH(TEXT($B44,0),DataInput[#Headers],0)))^2*PI()/6))</f>
        <v/>
      </c>
      <c r="AD44" s="15" t="str">
        <f>IF(INDEX(MouseList[],MATCH(AD$2,MouseList[Mouse '#],0),MATCH(MouseList[[#Headers],[Exclude?]],MouseList[#Headers],0))=TRUE,"",IF(INDEX(DataInput[],AD$2*3-1,MATCH(TEXT($B44,0),DataInput[#Headers],0))="","",INDEX(DataInput[],AD$4*3-1,MATCH(TEXT($B44,0),DataInput[#Headers],0))*(INDEX(DataInput[],AD$4*3,MATCH(TEXT($B44,0),DataInput[#Headers],0)))^2*PI()/6))</f>
        <v/>
      </c>
      <c r="AE44" s="15" t="str">
        <f>IF(INDEX(MouseList[],MATCH(AE$2,MouseList[Mouse '#],0),MATCH(MouseList[[#Headers],[Exclude?]],MouseList[#Headers],0))=TRUE,"",IF(INDEX(DataInput[],AE$2*3-1,MATCH(TEXT($B44,0),DataInput[#Headers],0))="","",INDEX(DataInput[],AE$4*3-1,MATCH(TEXT($B44,0),DataInput[#Headers],0))*(INDEX(DataInput[],AE$4*3,MATCH(TEXT($B44,0),DataInput[#Headers],0)))^2*PI()/6))</f>
        <v/>
      </c>
      <c r="AF44" s="15" t="str">
        <f>IF(INDEX(MouseList[],MATCH(AF$2,MouseList[Mouse '#],0),MATCH(MouseList[[#Headers],[Exclude?]],MouseList[#Headers],0))=TRUE,"",IF(INDEX(DataInput[],AF$2*3-1,MATCH(TEXT($B44,0),DataInput[#Headers],0))="","",INDEX(DataInput[],AF$4*3-1,MATCH(TEXT($B44,0),DataInput[#Headers],0))*(INDEX(DataInput[],AF$4*3,MATCH(TEXT($B44,0),DataInput[#Headers],0)))^2*PI()/6))</f>
        <v/>
      </c>
      <c r="AG44" s="15" t="str">
        <f>IF(INDEX(MouseList[],MATCH(AG$2,MouseList[Mouse '#],0),MATCH(MouseList[[#Headers],[Exclude?]],MouseList[#Headers],0))=TRUE,"",IF(INDEX(DataInput[],AG$2*3-1,MATCH(TEXT($B44,0),DataInput[#Headers],0))="","",INDEX(DataInput[],AG$4*3-1,MATCH(TEXT($B44,0),DataInput[#Headers],0))*(INDEX(DataInput[],AG$4*3,MATCH(TEXT($B44,0),DataInput[#Headers],0)))^2*PI()/6))</f>
        <v/>
      </c>
      <c r="AH44" s="15" t="str">
        <f>IF(INDEX(MouseList[],MATCH(AH$2,MouseList[Mouse '#],0),MATCH(MouseList[[#Headers],[Exclude?]],MouseList[#Headers],0))=TRUE,"",IF(INDEX(DataInput[],AH$2*3-1,MATCH(TEXT($B44,0),DataInput[#Headers],0))="","",INDEX(DataInput[],AH$4*3-1,MATCH(TEXT($B44,0),DataInput[#Headers],0))*(INDEX(DataInput[],AH$4*3,MATCH(TEXT($B44,0),DataInput[#Headers],0)))^2*PI()/6))</f>
        <v/>
      </c>
      <c r="AI44" s="15" t="str">
        <f>IF(INDEX(MouseList[],MATCH(AI$2,MouseList[Mouse '#],0),MATCH(MouseList[[#Headers],[Exclude?]],MouseList[#Headers],0))=TRUE,"",IF(INDEX(DataInput[],AI$2*3-1,MATCH(TEXT($B44,0),DataInput[#Headers],0))="","",INDEX(DataInput[],AI$4*3-1,MATCH(TEXT($B44,0),DataInput[#Headers],0))*(INDEX(DataInput[],AI$4*3,MATCH(TEXT($B44,0),DataInput[#Headers],0)))^2*PI()/6))</f>
        <v/>
      </c>
      <c r="AJ44" s="15" t="str">
        <f>IF(INDEX(MouseList[],MATCH(AJ$2,MouseList[Mouse '#],0),MATCH(MouseList[[#Headers],[Exclude?]],MouseList[#Headers],0))=TRUE,"",IF(INDEX(DataInput[],AJ$2*3-1,MATCH(TEXT($B44,0),DataInput[#Headers],0))="","",INDEX(DataInput[],AJ$4*3-1,MATCH(TEXT($B44,0),DataInput[#Headers],0))*(INDEX(DataInput[],AJ$4*3,MATCH(TEXT($B44,0),DataInput[#Headers],0)))^2*PI()/6))</f>
        <v/>
      </c>
      <c r="AK44" s="15" t="str">
        <f>IF(INDEX(MouseList[],MATCH(AK$2,MouseList[Mouse '#],0),MATCH(MouseList[[#Headers],[Exclude?]],MouseList[#Headers],0))=TRUE,"",IF(INDEX(DataInput[],AK$2*3-1,MATCH(TEXT($B44,0),DataInput[#Headers],0))="","",INDEX(DataInput[],AK$4*3-1,MATCH(TEXT($B44,0),DataInput[#Headers],0))*(INDEX(DataInput[],AK$4*3,MATCH(TEXT($B44,0),DataInput[#Headers],0)))^2*PI()/6))</f>
        <v/>
      </c>
      <c r="AL44" s="15" t="str">
        <f>IF(INDEX(MouseList[],MATCH(AL$2,MouseList[Mouse '#],0),MATCH(MouseList[[#Headers],[Exclude?]],MouseList[#Headers],0))=TRUE,"",IF(INDEX(DataInput[],AL$2*3-1,MATCH(TEXT($B44,0),DataInput[#Headers],0))="","",INDEX(DataInput[],AL$4*3-1,MATCH(TEXT($B44,0),DataInput[#Headers],0))*(INDEX(DataInput[],AL$4*3,MATCH(TEXT($B44,0),DataInput[#Headers],0)))^2*PI()/6))</f>
        <v/>
      </c>
      <c r="AM44" s="15" t="str">
        <f>IF(INDEX(MouseList[],MATCH(AM$2,MouseList[Mouse '#],0),MATCH(MouseList[[#Headers],[Exclude?]],MouseList[#Headers],0))=TRUE,"",IF(INDEX(DataInput[],AM$2*3-1,MATCH(TEXT($B44,0),DataInput[#Headers],0))="","",INDEX(DataInput[],AM$4*3-1,MATCH(TEXT($B44,0),DataInput[#Headers],0))*(INDEX(DataInput[],AM$4*3,MATCH(TEXT($B44,0),DataInput[#Headers],0)))^2*PI()/6))</f>
        <v/>
      </c>
      <c r="AN44" s="15" t="str">
        <f>IF(INDEX(MouseList[],MATCH(AN$2,MouseList[Mouse '#],0),MATCH(MouseList[[#Headers],[Exclude?]],MouseList[#Headers],0))=TRUE,"",IF(INDEX(DataInput[],AN$2*3-1,MATCH(TEXT($B44,0),DataInput[#Headers],0))="","",INDEX(DataInput[],AN$4*3-1,MATCH(TEXT($B44,0),DataInput[#Headers],0))*(INDEX(DataInput[],AN$4*3,MATCH(TEXT($B44,0),DataInput[#Headers],0)))^2*PI()/6))</f>
        <v/>
      </c>
      <c r="AO44" s="15" t="str">
        <f>IF(INDEX(MouseList[],MATCH(AO$2,MouseList[Mouse '#],0),MATCH(MouseList[[#Headers],[Exclude?]],MouseList[#Headers],0))=TRUE,"",IF(INDEX(DataInput[],AO$2*3-1,MATCH(TEXT($B44,0),DataInput[#Headers],0))="","",INDEX(DataInput[],AO$4*3-1,MATCH(TEXT($B44,0),DataInput[#Headers],0))*(INDEX(DataInput[],AO$4*3,MATCH(TEXT($B44,0),DataInput[#Headers],0)))^2*PI()/6))</f>
        <v/>
      </c>
      <c r="AP44" s="15" t="str">
        <f>IF(INDEX(MouseList[],MATCH(AP$2,MouseList[Mouse '#],0),MATCH(MouseList[[#Headers],[Exclude?]],MouseList[#Headers],0))=TRUE,"",IF(INDEX(DataInput[],AP$2*3-1,MATCH(TEXT($B44,0),DataInput[#Headers],0))="","",INDEX(DataInput[],AP$4*3-1,MATCH(TEXT($B44,0),DataInput[#Headers],0))*(INDEX(DataInput[],AP$4*3,MATCH(TEXT($B44,0),DataInput[#Headers],0)))^2*PI()/6))</f>
        <v/>
      </c>
      <c r="AQ44" s="15" t="str">
        <f>IF(INDEX(MouseList[],MATCH(AQ$2,MouseList[Mouse '#],0),MATCH(MouseList[[#Headers],[Exclude?]],MouseList[#Headers],0))=TRUE,"",IF(INDEX(DataInput[],AQ$2*3-1,MATCH(TEXT($B44,0),DataInput[#Headers],0))="","",INDEX(DataInput[],AQ$4*3-1,MATCH(TEXT($B44,0),DataInput[#Headers],0))*(INDEX(DataInput[],AQ$4*3,MATCH(TEXT($B44,0),DataInput[#Headers],0)))^2*PI()/6))</f>
        <v/>
      </c>
      <c r="AR44" s="15" t="str">
        <f>IF(INDEX(MouseList[],MATCH(AR$2,MouseList[Mouse '#],0),MATCH(MouseList[[#Headers],[Exclude?]],MouseList[#Headers],0))=TRUE,"",IF(INDEX(DataInput[],AR$2*3-1,MATCH(TEXT($B44,0),DataInput[#Headers],0))="","",INDEX(DataInput[],AR$4*3-1,MATCH(TEXT($B44,0),DataInput[#Headers],0))*(INDEX(DataInput[],AR$4*3,MATCH(TEXT($B44,0),DataInput[#Headers],0)))^2*PI()/6))</f>
        <v/>
      </c>
      <c r="AS44" s="15" t="str">
        <f>IF(INDEX(MouseList[],MATCH(AS$2,MouseList[Mouse '#],0),MATCH(MouseList[[#Headers],[Exclude?]],MouseList[#Headers],0))=TRUE,"",IF(INDEX(DataInput[],AS$2*3-1,MATCH(TEXT($B44,0),DataInput[#Headers],0))="","",INDEX(DataInput[],AS$4*3-1,MATCH(TEXT($B44,0),DataInput[#Headers],0))*(INDEX(DataInput[],AS$4*3,MATCH(TEXT($B44,0),DataInput[#Headers],0)))^2*PI()/6))</f>
        <v/>
      </c>
      <c r="AT44" s="15" t="str">
        <f>IF(INDEX(MouseList[],MATCH(AT$2,MouseList[Mouse '#],0),MATCH(MouseList[[#Headers],[Exclude?]],MouseList[#Headers],0))=TRUE,"",IF(INDEX(DataInput[],AT$2*3-1,MATCH(TEXT($B44,0),DataInput[#Headers],0))="","",INDEX(DataInput[],AT$4*3-1,MATCH(TEXT($B44,0),DataInput[#Headers],0))*(INDEX(DataInput[],AT$4*3,MATCH(TEXT($B44,0),DataInput[#Headers],0)))^2*PI()/6))</f>
        <v/>
      </c>
      <c r="AU44" s="15" t="str">
        <f>IF(INDEX(MouseList[],MATCH(AU$2,MouseList[Mouse '#],0),MATCH(MouseList[[#Headers],[Exclude?]],MouseList[#Headers],0))=TRUE,"",IF(INDEX(DataInput[],AU$2*3-1,MATCH(TEXT($B44,0),DataInput[#Headers],0))="","",INDEX(DataInput[],AU$4*3-1,MATCH(TEXT($B44,0),DataInput[#Headers],0))*(INDEX(DataInput[],AU$4*3,MATCH(TEXT($B44,0),DataInput[#Headers],0)))^2*PI()/6))</f>
        <v/>
      </c>
      <c r="AV44" s="15" t="str">
        <f>IF(INDEX(MouseList[],MATCH(AV$2,MouseList[Mouse '#],0),MATCH(MouseList[[#Headers],[Exclude?]],MouseList[#Headers],0))=TRUE,"",IF(INDEX(DataInput[],AV$2*3-1,MATCH(TEXT($B44,0),DataInput[#Headers],0))="","",INDEX(DataInput[],AV$4*3-1,MATCH(TEXT($B44,0),DataInput[#Headers],0))*(INDEX(DataInput[],AV$4*3,MATCH(TEXT($B44,0),DataInput[#Headers],0)))^2*PI()/6))</f>
        <v/>
      </c>
      <c r="AW44" s="15" t="str">
        <f>IF(INDEX(MouseList[],MATCH(AW$2,MouseList[Mouse '#],0),MATCH(MouseList[[#Headers],[Exclude?]],MouseList[#Headers],0))=TRUE,"",IF(INDEX(DataInput[],AW$2*3-1,MATCH(TEXT($B44,0),DataInput[#Headers],0))="","",INDEX(DataInput[],AW$4*3-1,MATCH(TEXT($B44,0),DataInput[#Headers],0))*(INDEX(DataInput[],AW$4*3,MATCH(TEXT($B44,0),DataInput[#Headers],0)))^2*PI()/6))</f>
        <v/>
      </c>
      <c r="AX44" s="15" t="str">
        <f>IF(INDEX(MouseList[],MATCH(AX$2,MouseList[Mouse '#],0),MATCH(MouseList[[#Headers],[Exclude?]],MouseList[#Headers],0))=TRUE,"",IF(INDEX(DataInput[],AX$2*3-1,MATCH(TEXT($B44,0),DataInput[#Headers],0))="","",INDEX(DataInput[],AX$4*3-1,MATCH(TEXT($B44,0),DataInput[#Headers],0))*(INDEX(DataInput[],AX$4*3,MATCH(TEXT($B44,0),DataInput[#Headers],0)))^2*PI()/6))</f>
        <v/>
      </c>
      <c r="AY44" s="15" t="str">
        <f>IF(INDEX(MouseList[],MATCH(AY$2,MouseList[Mouse '#],0),MATCH(MouseList[[#Headers],[Exclude?]],MouseList[#Headers],0))=TRUE,"",IF(INDEX(DataInput[],AY$2*3-1,MATCH(TEXT($B44,0),DataInput[#Headers],0))="","",INDEX(DataInput[],AY$4*3-1,MATCH(TEXT($B44,0),DataInput[#Headers],0))*(INDEX(DataInput[],AY$4*3,MATCH(TEXT($B44,0),DataInput[#Headers],0)))^2*PI()/6))</f>
        <v/>
      </c>
      <c r="AZ44" s="15" t="str">
        <f>IF(INDEX(MouseList[],MATCH(AZ$2,MouseList[Mouse '#],0),MATCH(MouseList[[#Headers],[Exclude?]],MouseList[#Headers],0))=TRUE,"",IF(INDEX(DataInput[],AZ$2*3-1,MATCH(TEXT($B44,0),DataInput[#Headers],0))="","",INDEX(DataInput[],AZ$4*3-1,MATCH(TEXT($B44,0),DataInput[#Headers],0))*(INDEX(DataInput[],AZ$4*3,MATCH(TEXT($B44,0),DataInput[#Headers],0)))^2*PI()/6))</f>
        <v/>
      </c>
      <c r="BA44" s="15" t="str">
        <f>IF(INDEX(MouseList[],MATCH(BA$2,MouseList[Mouse '#],0),MATCH(MouseList[[#Headers],[Exclude?]],MouseList[#Headers],0))=TRUE,"",IF(INDEX(DataInput[],BA$2*3-1,MATCH(TEXT($B44,0),DataInput[#Headers],0))="","",INDEX(DataInput[],BA$4*3-1,MATCH(TEXT($B44,0),DataInput[#Headers],0))*(INDEX(DataInput[],BA$4*3,MATCH(TEXT($B44,0),DataInput[#Headers],0)))^2*PI()/6))</f>
        <v/>
      </c>
      <c r="BB44" s="15" t="str">
        <f>IF(INDEX(MouseList[],MATCH(BB$2,MouseList[Mouse '#],0),MATCH(MouseList[[#Headers],[Exclude?]],MouseList[#Headers],0))=TRUE,"",IF(INDEX(DataInput[],BB$2*3-1,MATCH(TEXT($B44,0),DataInput[#Headers],0))="","",INDEX(DataInput[],BB$4*3-1,MATCH(TEXT($B44,0),DataInput[#Headers],0))*(INDEX(DataInput[],BB$4*3,MATCH(TEXT($B44,0),DataInput[#Headers],0)))^2*PI()/6))</f>
        <v/>
      </c>
      <c r="BC44" s="15" t="str">
        <f>IF(INDEX(MouseList[],MATCH(BC$2,MouseList[Mouse '#],0),MATCH(MouseList[[#Headers],[Exclude?]],MouseList[#Headers],0))=TRUE,"",IF(INDEX(DataInput[],BC$2*3-1,MATCH(TEXT($B44,0),DataInput[#Headers],0))="","",INDEX(DataInput[],BC$4*3-1,MATCH(TEXT($B44,0),DataInput[#Headers],0))*(INDEX(DataInput[],BC$4*3,MATCH(TEXT($B44,0),DataInput[#Headers],0)))^2*PI()/6))</f>
        <v/>
      </c>
      <c r="BD44" s="15" t="str">
        <f>IF(INDEX(MouseList[],MATCH(BD$2,MouseList[Mouse '#],0),MATCH(MouseList[[#Headers],[Exclude?]],MouseList[#Headers],0))=TRUE,"",IF(INDEX(DataInput[],BD$2*3-1,MATCH(TEXT($B44,0),DataInput[#Headers],0))="","",INDEX(DataInput[],BD$4*3-1,MATCH(TEXT($B44,0),DataInput[#Headers],0))*(INDEX(DataInput[],BD$4*3,MATCH(TEXT($B44,0),DataInput[#Headers],0)))^2*PI()/6))</f>
        <v/>
      </c>
      <c r="BE44" s="15" t="str">
        <f>IF(INDEX(MouseList[],MATCH(BE$2,MouseList[Mouse '#],0),MATCH(MouseList[[#Headers],[Exclude?]],MouseList[#Headers],0))=TRUE,"",IF(INDEX(DataInput[],BE$2*3-1,MATCH(TEXT($B44,0),DataInput[#Headers],0))="","",INDEX(DataInput[],BE$4*3-1,MATCH(TEXT($B44,0),DataInput[#Headers],0))*(INDEX(DataInput[],BE$4*3,MATCH(TEXT($B44,0),DataInput[#Headers],0)))^2*PI()/6))</f>
        <v/>
      </c>
      <c r="BF44" s="15" t="str">
        <f>IF(INDEX(MouseList[],MATCH(BF$2,MouseList[Mouse '#],0),MATCH(MouseList[[#Headers],[Exclude?]],MouseList[#Headers],0))=TRUE,"",IF(INDEX(DataInput[],BF$2*3-1,MATCH(TEXT($B44,0),DataInput[#Headers],0))="","",INDEX(DataInput[],BF$4*3-1,MATCH(TEXT($B44,0),DataInput[#Headers],0))*(INDEX(DataInput[],BF$4*3,MATCH(TEXT($B44,0),DataInput[#Headers],0)))^2*PI()/6))</f>
        <v/>
      </c>
      <c r="BG44" s="15" t="str">
        <f>IF(INDEX(MouseList[],MATCH(BG$2,MouseList[Mouse '#],0),MATCH(MouseList[[#Headers],[Exclude?]],MouseList[#Headers],0))=TRUE,"",IF(INDEX(DataInput[],BG$2*3-1,MATCH(TEXT($B44,0),DataInput[#Headers],0))="","",INDEX(DataInput[],BG$4*3-1,MATCH(TEXT($B44,0),DataInput[#Headers],0))*(INDEX(DataInput[],BG$4*3,MATCH(TEXT($B44,0),DataInput[#Headers],0)))^2*PI()/6))</f>
        <v/>
      </c>
      <c r="BH44" s="15" t="str">
        <f>IF(INDEX(MouseList[],MATCH(BH$2,MouseList[Mouse '#],0),MATCH(MouseList[[#Headers],[Exclude?]],MouseList[#Headers],0))=TRUE,"",IF(INDEX(DataInput[],BH$2*3-1,MATCH(TEXT($B44,0),DataInput[#Headers],0))="","",INDEX(DataInput[],BH$4*3-1,MATCH(TEXT($B44,0),DataInput[#Headers],0))*(INDEX(DataInput[],BH$4*3,MATCH(TEXT($B44,0),DataInput[#Headers],0)))^2*PI()/6))</f>
        <v/>
      </c>
      <c r="BI44" s="15" t="str">
        <f>IF(INDEX(MouseList[],MATCH(BI$2,MouseList[Mouse '#],0),MATCH(MouseList[[#Headers],[Exclude?]],MouseList[#Headers],0))=TRUE,"",IF(INDEX(DataInput[],BI$2*3-1,MATCH(TEXT($B44,0),DataInput[#Headers],0))="","",INDEX(DataInput[],BI$4*3-1,MATCH(TEXT($B44,0),DataInput[#Headers],0))*(INDEX(DataInput[],BI$4*3,MATCH(TEXT($B44,0),DataInput[#Headers],0)))^2*PI()/6))</f>
        <v/>
      </c>
      <c r="BJ44" s="15" t="str">
        <f>IF(INDEX(MouseList[],MATCH(BJ$2,MouseList[Mouse '#],0),MATCH(MouseList[[#Headers],[Exclude?]],MouseList[#Headers],0))=TRUE,"",IF(INDEX(DataInput[],BJ$2*3-1,MATCH(TEXT($B44,0),DataInput[#Headers],0))="","",INDEX(DataInput[],BJ$4*3-1,MATCH(TEXT($B44,0),DataInput[#Headers],0))*(INDEX(DataInput[],BJ$4*3,MATCH(TEXT($B44,0),DataInput[#Headers],0)))^2*PI()/6))</f>
        <v/>
      </c>
      <c r="BK44" s="15" t="str">
        <f>IF(INDEX(MouseList[],MATCH(BK$2,MouseList[Mouse '#],0),MATCH(MouseList[[#Headers],[Exclude?]],MouseList[#Headers],0))=TRUE,"",IF(INDEX(DataInput[],BK$2*3-1,MATCH(TEXT($B44,0),DataInput[#Headers],0))="","",INDEX(DataInput[],BK$4*3-1,MATCH(TEXT($B44,0),DataInput[#Headers],0))*(INDEX(DataInput[],BK$4*3,MATCH(TEXT($B44,0),DataInput[#Headers],0)))^2*PI()/6))</f>
        <v/>
      </c>
      <c r="BL44" s="15" t="e">
        <f>IF(INDEX(MouseList[],MATCH(BL$2,MouseList[Mouse '#],0),MATCH(MouseList[[#Headers],[Exclude?]],MouseList[#Headers],0))=TRUE,"",IF(INDEX(DataInput[],BL$2*3-1,MATCH(TEXT($B44,0),DataInput[#Headers],0))="","",INDEX(DataInput[],BL$4*3-1,MATCH(TEXT($B44,0),DataInput[#Headers],0))*(INDEX(DataInput[],BL$4*3,MATCH(TEXT($B44,0),DataInput[#Headers],0)))^2*PI()/6))</f>
        <v>#N/A</v>
      </c>
      <c r="BM44" s="15" t="e">
        <f>IF(INDEX(MouseList[],MATCH(BM$2,MouseList[Mouse '#],0),MATCH(MouseList[[#Headers],[Exclude?]],MouseList[#Headers],0))=TRUE,"",IF(INDEX(DataInput[],BM$2*3-1,MATCH(TEXT($B44,0),DataInput[#Headers],0))="","",INDEX(DataInput[],BM$4*3-1,MATCH(TEXT($B44,0),DataInput[#Headers],0))*(INDEX(DataInput[],BM$4*3,MATCH(TEXT($B44,0),DataInput[#Headers],0)))^2*PI()/6))</f>
        <v>#N/A</v>
      </c>
      <c r="BN44" s="15" t="e">
        <f>IF(INDEX(MouseList[],MATCH(BN$2,MouseList[Mouse '#],0),MATCH(MouseList[[#Headers],[Exclude?]],MouseList[#Headers],0))=TRUE,"",IF(INDEX(DataInput[],BN$2*3-1,MATCH(TEXT($B44,0),DataInput[#Headers],0))="","",INDEX(DataInput[],BN$4*3-1,MATCH(TEXT($B44,0),DataInput[#Headers],0))*(INDEX(DataInput[],BN$4*3,MATCH(TEXT($B44,0),DataInput[#Headers],0)))^2*PI()/6))</f>
        <v>#N/A</v>
      </c>
      <c r="BO44" s="15" t="e">
        <f>IF(INDEX(MouseList[],MATCH(BO$2,MouseList[Mouse '#],0),MATCH(MouseList[[#Headers],[Exclude?]],MouseList[#Headers],0))=TRUE,"",IF(INDEX(DataInput[],BO$2*3-1,MATCH(TEXT($B44,0),DataInput[#Headers],0))="","",INDEX(DataInput[],BO$4*3-1,MATCH(TEXT($B44,0),DataInput[#Headers],0))*(INDEX(DataInput[],BO$4*3,MATCH(TEXT($B44,0),DataInput[#Headers],0)))^2*PI()/6))</f>
        <v>#N/A</v>
      </c>
      <c r="BP44" s="15" t="e">
        <f>IF(INDEX(MouseList[],MATCH(BP$2,MouseList[Mouse '#],0),MATCH(MouseList[[#Headers],[Exclude?]],MouseList[#Headers],0))=TRUE,"",IF(INDEX(DataInput[],BP$2*3-1,MATCH(TEXT($B44,0),DataInput[#Headers],0))="","",INDEX(DataInput[],BP$4*3-1,MATCH(TEXT($B44,0),DataInput[#Headers],0))*(INDEX(DataInput[],BP$4*3,MATCH(TEXT($B44,0),DataInput[#Headers],0)))^2*PI()/6))</f>
        <v>#N/A</v>
      </c>
      <c r="BQ44" s="15" t="e">
        <f>IF(INDEX(MouseList[],MATCH(BQ$2,MouseList[Mouse '#],0),MATCH(MouseList[[#Headers],[Exclude?]],MouseList[#Headers],0))=TRUE,"",IF(INDEX(DataInput[],BQ$2*3-1,MATCH(TEXT($B44,0),DataInput[#Headers],0))="","",INDEX(DataInput[],BQ$4*3-1,MATCH(TEXT($B44,0),DataInput[#Headers],0))*(INDEX(DataInput[],BQ$4*3,MATCH(TEXT($B44,0),DataInput[#Headers],0)))^2*PI()/6))</f>
        <v>#N/A</v>
      </c>
      <c r="BR44" s="15" t="e">
        <f>IF(INDEX(MouseList[],MATCH(BR$2,MouseList[Mouse '#],0),MATCH(MouseList[[#Headers],[Exclude?]],MouseList[#Headers],0))=TRUE,"",IF(INDEX(DataInput[],BR$2*3-1,MATCH(TEXT($B44,0),DataInput[#Headers],0))="","",INDEX(DataInput[],BR$4*3-1,MATCH(TEXT($B44,0),DataInput[#Headers],0))*(INDEX(DataInput[],BR$4*3,MATCH(TEXT($B44,0),DataInput[#Headers],0)))^2*PI()/6))</f>
        <v>#N/A</v>
      </c>
      <c r="BS44" s="15" t="e">
        <f>IF(INDEX(MouseList[],MATCH(BS$2,MouseList[Mouse '#],0),MATCH(MouseList[[#Headers],[Exclude?]],MouseList[#Headers],0))=TRUE,"",IF(INDEX(DataInput[],BS$2*3-1,MATCH(TEXT($B44,0),DataInput[#Headers],0))="","",INDEX(DataInput[],BS$4*3-1,MATCH(TEXT($B44,0),DataInput[#Headers],0))*(INDEX(DataInput[],BS$4*3,MATCH(TEXT($B44,0),DataInput[#Headers],0)))^2*PI()/6))</f>
        <v>#N/A</v>
      </c>
      <c r="BT44" s="15" t="e">
        <f>IF(INDEX(MouseList[],MATCH(BT$2,MouseList[Mouse '#],0),MATCH(MouseList[[#Headers],[Exclude?]],MouseList[#Headers],0))=TRUE,"",IF(INDEX(DataInput[],BT$2*3-1,MATCH(TEXT($B44,0),DataInput[#Headers],0))="","",INDEX(DataInput[],BT$4*3-1,MATCH(TEXT($B44,0),DataInput[#Headers],0))*(INDEX(DataInput[],BT$4*3,MATCH(TEXT($B44,0),DataInput[#Headers],0)))^2*PI()/6))</f>
        <v>#N/A</v>
      </c>
      <c r="BU44" s="15" t="e">
        <f>IF(INDEX(MouseList[],MATCH(BU$2,MouseList[Mouse '#],0),MATCH(MouseList[[#Headers],[Exclude?]],MouseList[#Headers],0))=TRUE,"",IF(INDEX(DataInput[],BU$2*3-1,MATCH(TEXT($B44,0),DataInput[#Headers],0))="","",INDEX(DataInput[],BU$4*3-1,MATCH(TEXT($B44,0),DataInput[#Headers],0))*(INDEX(DataInput[],BU$4*3,MATCH(TEXT($B44,0),DataInput[#Headers],0)))^2*PI()/6))</f>
        <v>#N/A</v>
      </c>
      <c r="BV44" s="15" t="e">
        <f>IF(INDEX(MouseList[],MATCH(BV$2,MouseList[Mouse '#],0),MATCH(MouseList[[#Headers],[Exclude?]],MouseList[#Headers],0))=TRUE,"",IF(INDEX(DataInput[],BV$2*3-1,MATCH(TEXT($B44,0),DataInput[#Headers],0))="","",INDEX(DataInput[],BV$4*3-1,MATCH(TEXT($B44,0),DataInput[#Headers],0))*(INDEX(DataInput[],BV$4*3,MATCH(TEXT($B44,0),DataInput[#Headers],0)))^2*PI()/6))</f>
        <v>#N/A</v>
      </c>
      <c r="BW44" s="15" t="e">
        <f>IF(INDEX(MouseList[],MATCH(BW$2,MouseList[Mouse '#],0),MATCH(MouseList[[#Headers],[Exclude?]],MouseList[#Headers],0))=TRUE,"",IF(INDEX(DataInput[],BW$2*3-1,MATCH(TEXT($B44,0),DataInput[#Headers],0))="","",INDEX(DataInput[],BW$4*3-1,MATCH(TEXT($B44,0),DataInput[#Headers],0))*(INDEX(DataInput[],BW$4*3,MATCH(TEXT($B44,0),DataInput[#Headers],0)))^2*PI()/6))</f>
        <v>#N/A</v>
      </c>
      <c r="BX44" s="15" t="e">
        <f>IF(INDEX(MouseList[],MATCH(BX$2,MouseList[Mouse '#],0),MATCH(MouseList[[#Headers],[Exclude?]],MouseList[#Headers],0))=TRUE,"",IF(INDEX(DataInput[],BX$2*3-1,MATCH(TEXT($B44,0),DataInput[#Headers],0))="","",INDEX(DataInput[],BX$4*3-1,MATCH(TEXT($B44,0),DataInput[#Headers],0))*(INDEX(DataInput[],BX$4*3,MATCH(TEXT($B44,0),DataInput[#Headers],0)))^2*PI()/6))</f>
        <v>#N/A</v>
      </c>
      <c r="BY44" s="15" t="e">
        <f>IF(INDEX(MouseList[],MATCH(BY$2,MouseList[Mouse '#],0),MATCH(MouseList[[#Headers],[Exclude?]],MouseList[#Headers],0))=TRUE,"",IF(INDEX(DataInput[],BY$2*3-1,MATCH(TEXT($B44,0),DataInput[#Headers],0))="","",INDEX(DataInput[],BY$4*3-1,MATCH(TEXT($B44,0),DataInput[#Headers],0))*(INDEX(DataInput[],BY$4*3,MATCH(TEXT($B44,0),DataInput[#Headers],0)))^2*PI()/6))</f>
        <v>#N/A</v>
      </c>
      <c r="BZ44" s="15" t="e">
        <f>IF(INDEX(MouseList[],MATCH(BZ$2,MouseList[Mouse '#],0),MATCH(MouseList[[#Headers],[Exclude?]],MouseList[#Headers],0))=TRUE,"",IF(INDEX(DataInput[],BZ$2*3-1,MATCH(TEXT($B44,0),DataInput[#Headers],0))="","",INDEX(DataInput[],BZ$4*3-1,MATCH(TEXT($B44,0),DataInput[#Headers],0))*(INDEX(DataInput[],BZ$4*3,MATCH(TEXT($B44,0),DataInput[#Headers],0)))^2*PI()/6))</f>
        <v>#N/A</v>
      </c>
      <c r="CA44" s="15" t="e">
        <f>IF(INDEX(MouseList[],MATCH(CA$2,MouseList[Mouse '#],0),MATCH(MouseList[[#Headers],[Exclude?]],MouseList[#Headers],0))=TRUE,"",IF(INDEX(DataInput[],CA$2*3-1,MATCH(TEXT($B44,0),DataInput[#Headers],0))="","",INDEX(DataInput[],CA$4*3-1,MATCH(TEXT($B44,0),DataInput[#Headers],0))*(INDEX(DataInput[],CA$4*3,MATCH(TEXT($B44,0),DataInput[#Headers],0)))^2*PI()/6))</f>
        <v>#N/A</v>
      </c>
      <c r="CB44" s="15" t="e">
        <f>IF(INDEX(MouseList[],MATCH(CB$2,MouseList[Mouse '#],0),MATCH(MouseList[[#Headers],[Exclude?]],MouseList[#Headers],0))=TRUE,"",IF(INDEX(DataInput[],CB$2*3-1,MATCH(TEXT($B44,0),DataInput[#Headers],0))="","",INDEX(DataInput[],CB$4*3-1,MATCH(TEXT($B44,0),DataInput[#Headers],0))*(INDEX(DataInput[],CB$4*3,MATCH(TEXT($B44,0),DataInput[#Headers],0)))^2*PI()/6))</f>
        <v>#N/A</v>
      </c>
      <c r="CC44" s="15" t="e">
        <f>IF(INDEX(MouseList[],MATCH(CC$2,MouseList[Mouse '#],0),MATCH(MouseList[[#Headers],[Exclude?]],MouseList[#Headers],0))=TRUE,"",IF(INDEX(DataInput[],CC$2*3-1,MATCH(TEXT($B44,0),DataInput[#Headers],0))="","",INDEX(DataInput[],CC$4*3-1,MATCH(TEXT($B44,0),DataInput[#Headers],0))*(INDEX(DataInput[],CC$4*3,MATCH(TEXT($B44,0),DataInput[#Headers],0)))^2*PI()/6))</f>
        <v>#N/A</v>
      </c>
      <c r="CD44" s="15" t="e">
        <f>IF(INDEX(MouseList[],MATCH(CD$2,MouseList[Mouse '#],0),MATCH(MouseList[[#Headers],[Exclude?]],MouseList[#Headers],0))=TRUE,"",IF(INDEX(DataInput[],CD$2*3-1,MATCH(TEXT($B44,0),DataInput[#Headers],0))="","",INDEX(DataInput[],CD$4*3-1,MATCH(TEXT($B44,0),DataInput[#Headers],0))*(INDEX(DataInput[],CD$4*3,MATCH(TEXT($B44,0),DataInput[#Headers],0)))^2*PI()/6))</f>
        <v>#N/A</v>
      </c>
      <c r="CE44" s="15" t="e">
        <f>IF(INDEX(MouseList[],MATCH(CE$2,MouseList[Mouse '#],0),MATCH(MouseList[[#Headers],[Exclude?]],MouseList[#Headers],0))=TRUE,"",IF(INDEX(DataInput[],CE$2*3-1,MATCH(TEXT($B44,0),DataInput[#Headers],0))="","",INDEX(DataInput[],CE$4*3-1,MATCH(TEXT($B44,0),DataInput[#Headers],0))*(INDEX(DataInput[],CE$4*3,MATCH(TEXT($B44,0),DataInput[#Headers],0)))^2*PI()/6))</f>
        <v>#N/A</v>
      </c>
      <c r="CF44" s="15" t="e">
        <f>IF(INDEX(MouseList[],MATCH(CF$2,MouseList[Mouse '#],0),MATCH(MouseList[[#Headers],[Exclude?]],MouseList[#Headers],0))=TRUE,"",IF(INDEX(DataInput[],CF$2*3-1,MATCH(TEXT($B44,0),DataInput[#Headers],0))="","",INDEX(DataInput[],CF$4*3-1,MATCH(TEXT($B44,0),DataInput[#Headers],0))*(INDEX(DataInput[],CF$4*3,MATCH(TEXT($B44,0),DataInput[#Headers],0)))^2*PI()/6))</f>
        <v>#N/A</v>
      </c>
      <c r="CG44" s="15" t="e">
        <f>IF(INDEX(MouseList[],MATCH(CG$2,MouseList[Mouse '#],0),MATCH(MouseList[[#Headers],[Exclude?]],MouseList[#Headers],0))=TRUE,"",IF(INDEX(DataInput[],CG$2*3-1,MATCH(TEXT($B44,0),DataInput[#Headers],0))="","",INDEX(DataInput[],CG$4*3-1,MATCH(TEXT($B44,0),DataInput[#Headers],0))*(INDEX(DataInput[],CG$4*3,MATCH(TEXT($B44,0),DataInput[#Headers],0)))^2*PI()/6))</f>
        <v>#N/A</v>
      </c>
      <c r="CH44" s="15" t="e">
        <f>IF(INDEX(MouseList[],MATCH(CH$2,MouseList[Mouse '#],0),MATCH(MouseList[[#Headers],[Exclude?]],MouseList[#Headers],0))=TRUE,"",IF(INDEX(DataInput[],CH$2*3-1,MATCH(TEXT($B44,0),DataInput[#Headers],0))="","",INDEX(DataInput[],CH$4*3-1,MATCH(TEXT($B44,0),DataInput[#Headers],0))*(INDEX(DataInput[],CH$4*3,MATCH(TEXT($B44,0),DataInput[#Headers],0)))^2*PI()/6))</f>
        <v>#N/A</v>
      </c>
      <c r="CI44" s="15" t="e">
        <f>IF(INDEX(MouseList[],MATCH(CI$2,MouseList[Mouse '#],0),MATCH(MouseList[[#Headers],[Exclude?]],MouseList[#Headers],0))=TRUE,"",IF(INDEX(DataInput[],CI$2*3-1,MATCH(TEXT($B44,0),DataInput[#Headers],0))="","",INDEX(DataInput[],CI$4*3-1,MATCH(TEXT($B44,0),DataInput[#Headers],0))*(INDEX(DataInput[],CI$4*3,MATCH(TEXT($B44,0),DataInput[#Headers],0)))^2*PI()/6))</f>
        <v>#N/A</v>
      </c>
      <c r="CJ44" s="15" t="e">
        <f>IF(INDEX(MouseList[],MATCH(CJ$2,MouseList[Mouse '#],0),MATCH(MouseList[[#Headers],[Exclude?]],MouseList[#Headers],0))=TRUE,"",IF(INDEX(DataInput[],CJ$2*3-1,MATCH(TEXT($B44,0),DataInput[#Headers],0))="","",INDEX(DataInput[],CJ$4*3-1,MATCH(TEXT($B44,0),DataInput[#Headers],0))*(INDEX(DataInput[],CJ$4*3,MATCH(TEXT($B44,0),DataInput[#Headers],0)))^2*PI()/6))</f>
        <v>#N/A</v>
      </c>
      <c r="CK44" s="15" t="e">
        <f>IF(INDEX(MouseList[],MATCH(CK$2,MouseList[Mouse '#],0),MATCH(MouseList[[#Headers],[Exclude?]],MouseList[#Headers],0))=TRUE,"",IF(INDEX(DataInput[],CK$2*3-1,MATCH(TEXT($B44,0),DataInput[#Headers],0))="","",INDEX(DataInput[],CK$4*3-1,MATCH(TEXT($B44,0),DataInput[#Headers],0))*(INDEX(DataInput[],CK$4*3,MATCH(TEXT($B44,0),DataInput[#Headers],0)))^2*PI()/6))</f>
        <v>#N/A</v>
      </c>
      <c r="CL44" s="15" t="e">
        <f>IF(INDEX(MouseList[],MATCH(CL$2,MouseList[Mouse '#],0),MATCH(MouseList[[#Headers],[Exclude?]],MouseList[#Headers],0))=TRUE,"",IF(INDEX(DataInput[],CL$2*3-1,MATCH(TEXT($B44,0),DataInput[#Headers],0))="","",INDEX(DataInput[],CL$4*3-1,MATCH(TEXT($B44,0),DataInput[#Headers],0))*(INDEX(DataInput[],CL$4*3,MATCH(TEXT($B44,0),DataInput[#Headers],0)))^2*PI()/6))</f>
        <v>#N/A</v>
      </c>
      <c r="CM44" s="15" t="e">
        <f>IF(INDEX(MouseList[],MATCH(CM$2,MouseList[Mouse '#],0),MATCH(MouseList[[#Headers],[Exclude?]],MouseList[#Headers],0))=TRUE,"",IF(INDEX(DataInput[],CM$2*3-1,MATCH(TEXT($B44,0),DataInput[#Headers],0))="","",INDEX(DataInput[],CM$4*3-1,MATCH(TEXT($B44,0),DataInput[#Headers],0))*(INDEX(DataInput[],CM$4*3,MATCH(TEXT($B44,0),DataInput[#Headers],0)))^2*PI()/6))</f>
        <v>#N/A</v>
      </c>
      <c r="CN44" s="15" t="e">
        <f>IF(INDEX(MouseList[],MATCH(CN$2,MouseList[Mouse '#],0),MATCH(MouseList[[#Headers],[Exclude?]],MouseList[#Headers],0))=TRUE,"",IF(INDEX(DataInput[],CN$2*3-1,MATCH(TEXT($B44,0),DataInput[#Headers],0))="","",INDEX(DataInput[],CN$4*3-1,MATCH(TEXT($B44,0),DataInput[#Headers],0))*(INDEX(DataInput[],CN$4*3,MATCH(TEXT($B44,0),DataInput[#Headers],0)))^2*PI()/6))</f>
        <v>#N/A</v>
      </c>
      <c r="CO44" s="15" t="e">
        <f>IF(INDEX(MouseList[],MATCH(CO$2,MouseList[Mouse '#],0),MATCH(MouseList[[#Headers],[Exclude?]],MouseList[#Headers],0))=TRUE,"",IF(INDEX(DataInput[],CO$2*3-1,MATCH(TEXT($B44,0),DataInput[#Headers],0))="","",INDEX(DataInput[],CO$4*3-1,MATCH(TEXT($B44,0),DataInput[#Headers],0))*(INDEX(DataInput[],CO$4*3,MATCH(TEXT($B44,0),DataInput[#Headers],0)))^2*PI()/6))</f>
        <v>#N/A</v>
      </c>
      <c r="CP44" s="15" t="e">
        <f>IF(INDEX(MouseList[],MATCH(CP$2,MouseList[Mouse '#],0),MATCH(MouseList[[#Headers],[Exclude?]],MouseList[#Headers],0))=TRUE,"",IF(INDEX(DataInput[],CP$2*3-1,MATCH(TEXT($B44,0),DataInput[#Headers],0))="","",INDEX(DataInput[],CP$4*3-1,MATCH(TEXT($B44,0),DataInput[#Headers],0))*(INDEX(DataInput[],CP$4*3,MATCH(TEXT($B44,0),DataInput[#Headers],0)))^2*PI()/6))</f>
        <v>#N/A</v>
      </c>
      <c r="CQ44" s="15" t="e">
        <f>IF(INDEX(MouseList[],MATCH(CQ$2,MouseList[Mouse '#],0),MATCH(MouseList[[#Headers],[Exclude?]],MouseList[#Headers],0))=TRUE,"",IF(INDEX(DataInput[],CQ$2*3-1,MATCH(TEXT($B44,0),DataInput[#Headers],0))="","",INDEX(DataInput[],CQ$4*3-1,MATCH(TEXT($B44,0),DataInput[#Headers],0))*(INDEX(DataInput[],CQ$4*3,MATCH(TEXT($B44,0),DataInput[#Headers],0)))^2*PI()/6))</f>
        <v>#N/A</v>
      </c>
      <c r="CR44" s="15" t="e">
        <f>IF(INDEX(MouseList[],MATCH(CR$2,MouseList[Mouse '#],0),MATCH(MouseList[[#Headers],[Exclude?]],MouseList[#Headers],0))=TRUE,"",IF(INDEX(DataInput[],CR$2*3-1,MATCH(TEXT($B44,0),DataInput[#Headers],0))="","",INDEX(DataInput[],CR$4*3-1,MATCH(TEXT($B44,0),DataInput[#Headers],0))*(INDEX(DataInput[],CR$4*3,MATCH(TEXT($B44,0),DataInput[#Headers],0)))^2*PI()/6))</f>
        <v>#N/A</v>
      </c>
      <c r="CS44" s="15" t="e">
        <f>IF(INDEX(MouseList[],MATCH(CS$2,MouseList[Mouse '#],0),MATCH(MouseList[[#Headers],[Exclude?]],MouseList[#Headers],0))=TRUE,"",IF(INDEX(DataInput[],CS$2*3-1,MATCH(TEXT($B44,0),DataInput[#Headers],0))="","",INDEX(DataInput[],CS$4*3-1,MATCH(TEXT($B44,0),DataInput[#Headers],0))*(INDEX(DataInput[],CS$4*3,MATCH(TEXT($B44,0),DataInput[#Headers],0)))^2*PI()/6))</f>
        <v>#N/A</v>
      </c>
      <c r="CT44" s="15" t="e">
        <f>IF(INDEX(MouseList[],MATCH(CT$2,MouseList[Mouse '#],0),MATCH(MouseList[[#Headers],[Exclude?]],MouseList[#Headers],0))=TRUE,"",IF(INDEX(DataInput[],CT$2*3-1,MATCH(TEXT($B44,0),DataInput[#Headers],0))="","",INDEX(DataInput[],CT$4*3-1,MATCH(TEXT($B44,0),DataInput[#Headers],0))*(INDEX(DataInput[],CT$4*3,MATCH(TEXT($B44,0),DataInput[#Headers],0)))^2*PI()/6))</f>
        <v>#N/A</v>
      </c>
      <c r="CU44" s="15" t="e">
        <f>IF(INDEX(MouseList[],MATCH(CU$2,MouseList[Mouse '#],0),MATCH(MouseList[[#Headers],[Exclude?]],MouseList[#Headers],0))=TRUE,"",IF(INDEX(DataInput[],CU$2*3-1,MATCH(TEXT($B44,0),DataInput[#Headers],0))="","",INDEX(DataInput[],CU$4*3-1,MATCH(TEXT($B44,0),DataInput[#Headers],0))*(INDEX(DataInput[],CU$4*3,MATCH(TEXT($B44,0),DataInput[#Headers],0)))^2*PI()/6))</f>
        <v>#N/A</v>
      </c>
      <c r="CV44" s="15" t="e">
        <f>IF(INDEX(MouseList[],MATCH(CV$2,MouseList[Mouse '#],0),MATCH(MouseList[[#Headers],[Exclude?]],MouseList[#Headers],0))=TRUE,"",IF(INDEX(DataInput[],CV$2*3-1,MATCH(TEXT($B44,0),DataInput[#Headers],0))="","",INDEX(DataInput[],CV$4*3-1,MATCH(TEXT($B44,0),DataInput[#Headers],0))*(INDEX(DataInput[],CV$4*3,MATCH(TEXT($B44,0),DataInput[#Headers],0)))^2*PI()/6))</f>
        <v>#N/A</v>
      </c>
      <c r="CW44" s="15" t="e">
        <f>IF(INDEX(MouseList[],MATCH(CW$2,MouseList[Mouse '#],0),MATCH(MouseList[[#Headers],[Exclude?]],MouseList[#Headers],0))=TRUE,"",IF(INDEX(DataInput[],CW$2*3-1,MATCH(TEXT($B44,0),DataInput[#Headers],0))="","",INDEX(DataInput[],CW$4*3-1,MATCH(TEXT($B44,0),DataInput[#Headers],0))*(INDEX(DataInput[],CW$4*3,MATCH(TEXT($B44,0),DataInput[#Headers],0)))^2*PI()/6))</f>
        <v>#N/A</v>
      </c>
      <c r="CX44" s="15" t="e">
        <f>IF(INDEX(MouseList[],MATCH(CX$2,MouseList[Mouse '#],0),MATCH(MouseList[[#Headers],[Exclude?]],MouseList[#Headers],0))=TRUE,"",IF(INDEX(DataInput[],CX$2*3-1,MATCH(TEXT($B44,0),DataInput[#Headers],0))="","",INDEX(DataInput[],CX$4*3-1,MATCH(TEXT($B44,0),DataInput[#Headers],0))*(INDEX(DataInput[],CX$4*3,MATCH(TEXT($B44,0),DataInput[#Headers],0)))^2*PI()/6))</f>
        <v>#N/A</v>
      </c>
      <c r="CY44" s="15" t="e">
        <f>IF(INDEX(MouseList[],MATCH(CY$2,MouseList[Mouse '#],0),MATCH(MouseList[[#Headers],[Exclude?]],MouseList[#Headers],0))=TRUE,"",IF(INDEX(DataInput[],CY$2*3-1,MATCH(TEXT($B44,0),DataInput[#Headers],0))="","",INDEX(DataInput[],CY$4*3-1,MATCH(TEXT($B44,0),DataInput[#Headers],0))*(INDEX(DataInput[],CY$4*3,MATCH(TEXT($B44,0),DataInput[#Headers],0)))^2*PI()/6))</f>
        <v>#N/A</v>
      </c>
      <c r="CZ44" s="15" t="e">
        <f>IF(INDEX(MouseList[],MATCH(CZ$2,MouseList[Mouse '#],0),MATCH(MouseList[[#Headers],[Exclude?]],MouseList[#Headers],0))=TRUE,"",IF(INDEX(DataInput[],CZ$2*3-1,MATCH(TEXT($B44,0),DataInput[#Headers],0))="","",INDEX(DataInput[],CZ$4*3-1,MATCH(TEXT($B44,0),DataInput[#Headers],0))*(INDEX(DataInput[],CZ$4*3,MATCH(TEXT($B44,0),DataInput[#Headers],0)))^2*PI()/6))</f>
        <v>#N/A</v>
      </c>
      <c r="DA44" s="15" t="e">
        <f>IF(INDEX(MouseList[],MATCH(DA$2,MouseList[Mouse '#],0),MATCH(MouseList[[#Headers],[Exclude?]],MouseList[#Headers],0))=TRUE,"",IF(INDEX(DataInput[],DA$2*3-1,MATCH(TEXT($B44,0),DataInput[#Headers],0))="","",INDEX(DataInput[],DA$4*3-1,MATCH(TEXT($B44,0),DataInput[#Headers],0))*(INDEX(DataInput[],DA$4*3,MATCH(TEXT($B44,0),DataInput[#Headers],0)))^2*PI()/6))</f>
        <v>#N/A</v>
      </c>
      <c r="DB44" s="15" t="e">
        <f>IF(INDEX(MouseList[],MATCH(DB$2,MouseList[Mouse '#],0),MATCH(MouseList[[#Headers],[Exclude?]],MouseList[#Headers],0))=TRUE,"",IF(INDEX(DataInput[],DB$2*3-1,MATCH(TEXT($B44,0),DataInput[#Headers],0))="","",INDEX(DataInput[],DB$4*3-1,MATCH(TEXT($B44,0),DataInput[#Headers],0))*(INDEX(DataInput[],DB$4*3,MATCH(TEXT($B44,0),DataInput[#Headers],0)))^2*PI()/6))</f>
        <v>#N/A</v>
      </c>
      <c r="DC44" s="15" t="e">
        <f>IF(INDEX(MouseList[],MATCH(DC$2,MouseList[Mouse '#],0),MATCH(MouseList[[#Headers],[Exclude?]],MouseList[#Headers],0))=TRUE,"",IF(INDEX(DataInput[],DC$2*3-1,MATCH(TEXT($B44,0),DataInput[#Headers],0))="","",INDEX(DataInput[],DC$4*3-1,MATCH(TEXT($B44,0),DataInput[#Headers],0))*(INDEX(DataInput[],DC$4*3,MATCH(TEXT($B44,0),DataInput[#Headers],0)))^2*PI()/6))</f>
        <v>#N/A</v>
      </c>
      <c r="DD44" s="15" t="e">
        <f>IF(INDEX(MouseList[],MATCH(DD$2,MouseList[Mouse '#],0),MATCH(MouseList[[#Headers],[Exclude?]],MouseList[#Headers],0))=TRUE,"",IF(INDEX(DataInput[],DD$2*3-1,MATCH(TEXT($B44,0),DataInput[#Headers],0))="","",INDEX(DataInput[],DD$4*3-1,MATCH(TEXT($B44,0),DataInput[#Headers],0))*(INDEX(DataInput[],DD$4*3,MATCH(TEXT($B44,0),DataInput[#Headers],0)))^2*PI()/6))</f>
        <v>#N/A</v>
      </c>
      <c r="DE44" s="15" t="e">
        <f>IF(INDEX(MouseList[],MATCH(DE$2,MouseList[Mouse '#],0),MATCH(MouseList[[#Headers],[Exclude?]],MouseList[#Headers],0))=TRUE,"",IF(INDEX(DataInput[],DE$2*3-1,MATCH(TEXT($B44,0),DataInput[#Headers],0))="","",INDEX(DataInput[],DE$4*3-1,MATCH(TEXT($B44,0),DataInput[#Headers],0))*(INDEX(DataInput[],DE$4*3,MATCH(TEXT($B44,0),DataInput[#Headers],0)))^2*PI()/6))</f>
        <v>#N/A</v>
      </c>
      <c r="DF44" s="15" t="e">
        <f>IF(INDEX(MouseList[],MATCH(DF$2,MouseList[Mouse '#],0),MATCH(MouseList[[#Headers],[Exclude?]],MouseList[#Headers],0))=TRUE,"",IF(INDEX(DataInput[],DF$2*3-1,MATCH(TEXT($B44,0),DataInput[#Headers],0))="","",INDEX(DataInput[],DF$4*3-1,MATCH(TEXT($B44,0),DataInput[#Headers],0))*(INDEX(DataInput[],DF$4*3,MATCH(TEXT($B44,0),DataInput[#Headers],0)))^2*PI()/6))</f>
        <v>#N/A</v>
      </c>
      <c r="DG44" s="15" t="e">
        <f>IF(INDEX(MouseList[],MATCH(DG$2,MouseList[Mouse '#],0),MATCH(MouseList[[#Headers],[Exclude?]],MouseList[#Headers],0))=TRUE,"",IF(INDEX(DataInput[],DG$2*3-1,MATCH(TEXT($B44,0),DataInput[#Headers],0))="","",INDEX(DataInput[],DG$4*3-1,MATCH(TEXT($B44,0),DataInput[#Headers],0))*(INDEX(DataInput[],DG$4*3,MATCH(TEXT($B44,0),DataInput[#Headers],0)))^2*PI()/6))</f>
        <v>#N/A</v>
      </c>
      <c r="DH44" s="15" t="e">
        <f>IF(INDEX(MouseList[],MATCH(DH$2,MouseList[Mouse '#],0),MATCH(MouseList[[#Headers],[Exclude?]],MouseList[#Headers],0))=TRUE,"",IF(INDEX(DataInput[],DH$2*3-1,MATCH(TEXT($B44,0),DataInput[#Headers],0))="","",INDEX(DataInput[],DH$4*3-1,MATCH(TEXT($B44,0),DataInput[#Headers],0))*(INDEX(DataInput[],DH$4*3,MATCH(TEXT($B44,0),DataInput[#Headers],0)))^2*PI()/6))</f>
        <v>#N/A</v>
      </c>
      <c r="DI44" s="15" t="e">
        <f>IF(INDEX(MouseList[],MATCH(DI$2,MouseList[Mouse '#],0),MATCH(MouseList[[#Headers],[Exclude?]],MouseList[#Headers],0))=TRUE,"",IF(INDEX(DataInput[],DI$2*3-1,MATCH(TEXT($B44,0),DataInput[#Headers],0))="","",INDEX(DataInput[],DI$4*3-1,MATCH(TEXT($B44,0),DataInput[#Headers],0))*(INDEX(DataInput[],DI$4*3,MATCH(TEXT($B44,0),DataInput[#Headers],0)))^2*PI()/6))</f>
        <v>#N/A</v>
      </c>
      <c r="DJ44" s="15" t="e">
        <f>IF(INDEX(MouseList[],MATCH(DJ$2,MouseList[Mouse '#],0),MATCH(MouseList[[#Headers],[Exclude?]],MouseList[#Headers],0))=TRUE,"",IF(INDEX(DataInput[],DJ$2*3-1,MATCH(TEXT($B44,0),DataInput[#Headers],0))="","",INDEX(DataInput[],DJ$4*3-1,MATCH(TEXT($B44,0),DataInput[#Headers],0))*(INDEX(DataInput[],DJ$4*3,MATCH(TEXT($B44,0),DataInput[#Headers],0)))^2*PI()/6))</f>
        <v>#N/A</v>
      </c>
      <c r="DK44" s="15" t="e">
        <f>IF(INDEX(MouseList[],MATCH(DK$2,MouseList[Mouse '#],0),MATCH(MouseList[[#Headers],[Exclude?]],MouseList[#Headers],0))=TRUE,"",IF(INDEX(DataInput[],DK$2*3-1,MATCH(TEXT($B44,0),DataInput[#Headers],0))="","",INDEX(DataInput[],DK$4*3-1,MATCH(TEXT($B44,0),DataInput[#Headers],0))*(INDEX(DataInput[],DK$4*3,MATCH(TEXT($B44,0),DataInput[#Headers],0)))^2*PI()/6))</f>
        <v>#N/A</v>
      </c>
      <c r="DL44" s="15" t="e">
        <f>IF(INDEX(MouseList[],MATCH(DL$2,MouseList[Mouse '#],0),MATCH(MouseList[[#Headers],[Exclude?]],MouseList[#Headers],0))=TRUE,"",IF(INDEX(DataInput[],DL$2*3-1,MATCH(TEXT($B44,0),DataInput[#Headers],0))="","",INDEX(DataInput[],DL$4*3-1,MATCH(TEXT($B44,0),DataInput[#Headers],0))*(INDEX(DataInput[],DL$4*3,MATCH(TEXT($B44,0),DataInput[#Headers],0)))^2*PI()/6))</f>
        <v>#N/A</v>
      </c>
      <c r="DM44" s="15" t="e">
        <f>IF(INDEX(MouseList[],MATCH(DM$2,MouseList[Mouse '#],0),MATCH(MouseList[[#Headers],[Exclude?]],MouseList[#Headers],0))=TRUE,"",IF(INDEX(DataInput[],DM$2*3-1,MATCH(TEXT($B44,0),DataInput[#Headers],0))="","",INDEX(DataInput[],DM$4*3-1,MATCH(TEXT($B44,0),DataInput[#Headers],0))*(INDEX(DataInput[],DM$4*3,MATCH(TEXT($B44,0),DataInput[#Headers],0)))^2*PI()/6))</f>
        <v>#N/A</v>
      </c>
      <c r="DN44" s="15" t="e">
        <f>IF(INDEX(MouseList[],MATCH(DN$2,MouseList[Mouse '#],0),MATCH(MouseList[[#Headers],[Exclude?]],MouseList[#Headers],0))=TRUE,"",IF(INDEX(DataInput[],DN$2*3-1,MATCH(TEXT($B44,0),DataInput[#Headers],0))="","",INDEX(DataInput[],DN$4*3-1,MATCH(TEXT($B44,0),DataInput[#Headers],0))*(INDEX(DataInput[],DN$4*3,MATCH(TEXT($B44,0),DataInput[#Headers],0)))^2*PI()/6))</f>
        <v>#N/A</v>
      </c>
      <c r="DO44" s="15" t="e">
        <f>IF(INDEX(MouseList[],MATCH(DO$2,MouseList[Mouse '#],0),MATCH(MouseList[[#Headers],[Exclude?]],MouseList[#Headers],0))=TRUE,"",IF(INDEX(DataInput[],DO$2*3-1,MATCH(TEXT($B44,0),DataInput[#Headers],0))="","",INDEX(DataInput[],DO$4*3-1,MATCH(TEXT($B44,0),DataInput[#Headers],0))*(INDEX(DataInput[],DO$4*3,MATCH(TEXT($B44,0),DataInput[#Headers],0)))^2*PI()/6))</f>
        <v>#N/A</v>
      </c>
      <c r="DP44" s="15" t="e">
        <f>IF(INDEX(MouseList[],MATCH(DP$2,MouseList[Mouse '#],0),MATCH(MouseList[[#Headers],[Exclude?]],MouseList[#Headers],0))=TRUE,"",IF(INDEX(DataInput[],DP$2*3-1,MATCH(TEXT($B44,0),DataInput[#Headers],0))="","",INDEX(DataInput[],DP$4*3-1,MATCH(TEXT($B44,0),DataInput[#Headers],0))*(INDEX(DataInput[],DP$4*3,MATCH(TEXT($B44,0),DataInput[#Headers],0)))^2*PI()/6))</f>
        <v>#N/A</v>
      </c>
      <c r="DQ44" s="15" t="e">
        <f>IF(INDEX(MouseList[],MATCH(DQ$2,MouseList[Mouse '#],0),MATCH(MouseList[[#Headers],[Exclude?]],MouseList[#Headers],0))=TRUE,"",IF(INDEX(DataInput[],DQ$2*3-1,MATCH(TEXT($B44,0),DataInput[#Headers],0))="","",INDEX(DataInput[],DQ$4*3-1,MATCH(TEXT($B44,0),DataInput[#Headers],0))*(INDEX(DataInput[],DQ$4*3,MATCH(TEXT($B44,0),DataInput[#Headers],0)))^2*PI()/6))</f>
        <v>#N/A</v>
      </c>
      <c r="DR44" s="15" t="e">
        <f>IF(INDEX(MouseList[],MATCH(DR$2,MouseList[Mouse '#],0),MATCH(MouseList[[#Headers],[Exclude?]],MouseList[#Headers],0))=TRUE,"",IF(INDEX(DataInput[],DR$2*3-1,MATCH(TEXT($B44,0),DataInput[#Headers],0))="","",INDEX(DataInput[],DR$4*3-1,MATCH(TEXT($B44,0),DataInput[#Headers],0))*(INDEX(DataInput[],DR$4*3,MATCH(TEXT($B44,0),DataInput[#Headers],0)))^2*PI()/6))</f>
        <v>#N/A</v>
      </c>
      <c r="DS44" s="15" t="e">
        <f>IF(INDEX(MouseList[],MATCH(DS$2,MouseList[Mouse '#],0),MATCH(MouseList[[#Headers],[Exclude?]],MouseList[#Headers],0))=TRUE,"",IF(INDEX(DataInput[],DS$2*3-1,MATCH(TEXT($B44,0),DataInput[#Headers],0))="","",INDEX(DataInput[],DS$4*3-1,MATCH(TEXT($B44,0),DataInput[#Headers],0))*(INDEX(DataInput[],DS$4*3,MATCH(TEXT($B44,0),DataInput[#Headers],0)))^2*PI()/6))</f>
        <v>#N/A</v>
      </c>
      <c r="DU44" s="14">
        <v>40</v>
      </c>
      <c r="DV44" s="14" t="str">
        <f>IFERROR(INDEX(MouseList[],MATCH(TV_after_Tx[[#This Row],[Sort '#]],MouseList[Sort '#],0),MATCH(TV_after_Tx[[#Headers],[Group]],MouseList[#Headers],0)),"")</f>
        <v/>
      </c>
      <c r="DW44" s="14" t="str">
        <f>IFERROR(INDEX(MouseList[],MATCH(TV_after_Tx[[#This Row],[Sort '#]],MouseList[Sort '#],0),MATCH(MouseList[[#Headers],[Mouse '#]],MouseList[#Headers],0)),"")</f>
        <v/>
      </c>
      <c r="DX44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44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44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44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44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44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44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44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44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44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44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44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44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44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44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44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44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44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44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44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44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44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44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44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44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44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44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44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44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44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44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44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44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44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44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44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44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44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44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44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44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44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44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44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44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44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45" spans="2:173">
      <c r="B45" s="14">
        <v>40</v>
      </c>
      <c r="C45" s="14">
        <f>INDEX('Data Input'!$J$1:$BF$3,2,MATCH(TEXT(TV[[#This Row],[Day '#]],0),DataInput[[#Headers],[Date of death]:[Necropsy]],0))</f>
        <v>0</v>
      </c>
      <c r="D45" s="15" t="str">
        <f>IF(INDEX(MouseList[],MATCH(D$2,MouseList[Mouse '#],0),MATCH(MouseList[[#Headers],[Exclude?]],MouseList[#Headers],0))=TRUE,"",IF(INDEX(DataInput[],D$2*3-1,MATCH(TEXT($B45,0),DataInput[#Headers],0))="","",INDEX(DataInput[],D$4*3-1,MATCH(TEXT($B45,0),DataInput[#Headers],0))*(INDEX(DataInput[],D$4*3,MATCH(TEXT($B45,0),DataInput[#Headers],0)))^2*PI()/6))</f>
        <v/>
      </c>
      <c r="E45" s="15" t="str">
        <f>IF(INDEX(MouseList[],MATCH(E$2,MouseList[Mouse '#],0),MATCH(MouseList[[#Headers],[Exclude?]],MouseList[#Headers],0))=TRUE,"",IF(INDEX(DataInput[],E$2*3-1,MATCH(TEXT($B45,0),DataInput[#Headers],0))="","",INDEX(DataInput[],E$4*3-1,MATCH(TEXT($B45,0),DataInput[#Headers],0))*(INDEX(DataInput[],E$4*3,MATCH(TEXT($B45,0),DataInput[#Headers],0)))^2*PI()/6))</f>
        <v/>
      </c>
      <c r="F45" s="15" t="str">
        <f>IF(INDEX(MouseList[],MATCH(F$2,MouseList[Mouse '#],0),MATCH(MouseList[[#Headers],[Exclude?]],MouseList[#Headers],0))=TRUE,"",IF(INDEX(DataInput[],F$2*3-1,MATCH(TEXT($B45,0),DataInput[#Headers],0))="","",INDEX(DataInput[],F$4*3-1,MATCH(TEXT($B45,0),DataInput[#Headers],0))*(INDEX(DataInput[],F$4*3,MATCH(TEXT($B45,0),DataInput[#Headers],0)))^2*PI()/6))</f>
        <v/>
      </c>
      <c r="G45" s="15" t="str">
        <f>IF(INDEX(MouseList[],MATCH(G$2,MouseList[Mouse '#],0),MATCH(MouseList[[#Headers],[Exclude?]],MouseList[#Headers],0))=TRUE,"",IF(INDEX(DataInput[],G$2*3-1,MATCH(TEXT($B45,0),DataInput[#Headers],0))="","",INDEX(DataInput[],G$4*3-1,MATCH(TEXT($B45,0),DataInput[#Headers],0))*(INDEX(DataInput[],G$4*3,MATCH(TEXT($B45,0),DataInput[#Headers],0)))^2*PI()/6))</f>
        <v/>
      </c>
      <c r="H45" s="15" t="str">
        <f>IF(INDEX(MouseList[],MATCH(H$2,MouseList[Mouse '#],0),MATCH(MouseList[[#Headers],[Exclude?]],MouseList[#Headers],0))=TRUE,"",IF(INDEX(DataInput[],H$2*3-1,MATCH(TEXT($B45,0),DataInput[#Headers],0))="","",INDEX(DataInput[],H$4*3-1,MATCH(TEXT($B45,0),DataInput[#Headers],0))*(INDEX(DataInput[],H$4*3,MATCH(TEXT($B45,0),DataInput[#Headers],0)))^2*PI()/6))</f>
        <v/>
      </c>
      <c r="I45" s="15" t="str">
        <f>IF(INDEX(MouseList[],MATCH(I$2,MouseList[Mouse '#],0),MATCH(MouseList[[#Headers],[Exclude?]],MouseList[#Headers],0))=TRUE,"",IF(INDEX(DataInput[],I$2*3-1,MATCH(TEXT($B45,0),DataInput[#Headers],0))="","",INDEX(DataInput[],I$4*3-1,MATCH(TEXT($B45,0),DataInput[#Headers],0))*(INDEX(DataInput[],I$4*3,MATCH(TEXT($B45,0),DataInput[#Headers],0)))^2*PI()/6))</f>
        <v/>
      </c>
      <c r="J45" s="15" t="str">
        <f>IF(INDEX(MouseList[],MATCH(J$2,MouseList[Mouse '#],0),MATCH(MouseList[[#Headers],[Exclude?]],MouseList[#Headers],0))=TRUE,"",IF(INDEX(DataInput[],J$2*3-1,MATCH(TEXT($B45,0),DataInput[#Headers],0))="","",INDEX(DataInput[],J$4*3-1,MATCH(TEXT($B45,0),DataInput[#Headers],0))*(INDEX(DataInput[],J$4*3,MATCH(TEXT($B45,0),DataInput[#Headers],0)))^2*PI()/6))</f>
        <v/>
      </c>
      <c r="K45" s="15" t="str">
        <f>IF(INDEX(MouseList[],MATCH(K$2,MouseList[Mouse '#],0),MATCH(MouseList[[#Headers],[Exclude?]],MouseList[#Headers],0))=TRUE,"",IF(INDEX(DataInput[],K$2*3-1,MATCH(TEXT($B45,0),DataInput[#Headers],0))="","",INDEX(DataInput[],K$4*3-1,MATCH(TEXT($B45,0),DataInput[#Headers],0))*(INDEX(DataInput[],K$4*3,MATCH(TEXT($B45,0),DataInput[#Headers],0)))^2*PI()/6))</f>
        <v/>
      </c>
      <c r="L45" s="15" t="str">
        <f>IF(INDEX(MouseList[],MATCH(L$2,MouseList[Mouse '#],0),MATCH(MouseList[[#Headers],[Exclude?]],MouseList[#Headers],0))=TRUE,"",IF(INDEX(DataInput[],L$2*3-1,MATCH(TEXT($B45,0),DataInput[#Headers],0))="","",INDEX(DataInput[],L$4*3-1,MATCH(TEXT($B45,0),DataInput[#Headers],0))*(INDEX(DataInput[],L$4*3,MATCH(TEXT($B45,0),DataInput[#Headers],0)))^2*PI()/6))</f>
        <v/>
      </c>
      <c r="M45" s="15" t="str">
        <f>IF(INDEX(MouseList[],MATCH(M$2,MouseList[Mouse '#],0),MATCH(MouseList[[#Headers],[Exclude?]],MouseList[#Headers],0))=TRUE,"",IF(INDEX(DataInput[],M$2*3-1,MATCH(TEXT($B45,0),DataInput[#Headers],0))="","",INDEX(DataInput[],M$4*3-1,MATCH(TEXT($B45,0),DataInput[#Headers],0))*(INDEX(DataInput[],M$4*3,MATCH(TEXT($B45,0),DataInput[#Headers],0)))^2*PI()/6))</f>
        <v/>
      </c>
      <c r="N45" s="15" t="str">
        <f>IF(INDEX(MouseList[],MATCH(N$2,MouseList[Mouse '#],0),MATCH(MouseList[[#Headers],[Exclude?]],MouseList[#Headers],0))=TRUE,"",IF(INDEX(DataInput[],N$2*3-1,MATCH(TEXT($B45,0),DataInput[#Headers],0))="","",INDEX(DataInput[],N$4*3-1,MATCH(TEXT($B45,0),DataInput[#Headers],0))*(INDEX(DataInput[],N$4*3,MATCH(TEXT($B45,0),DataInput[#Headers],0)))^2*PI()/6))</f>
        <v/>
      </c>
      <c r="O45" s="15" t="str">
        <f>IF(INDEX(MouseList[],MATCH(O$2,MouseList[Mouse '#],0),MATCH(MouseList[[#Headers],[Exclude?]],MouseList[#Headers],0))=TRUE,"",IF(INDEX(DataInput[],O$2*3-1,MATCH(TEXT($B45,0),DataInput[#Headers],0))="","",INDEX(DataInput[],O$4*3-1,MATCH(TEXT($B45,0),DataInput[#Headers],0))*(INDEX(DataInput[],O$4*3,MATCH(TEXT($B45,0),DataInput[#Headers],0)))^2*PI()/6))</f>
        <v/>
      </c>
      <c r="P45" s="15" t="str">
        <f>IF(INDEX(MouseList[],MATCH(P$2,MouseList[Mouse '#],0),MATCH(MouseList[[#Headers],[Exclude?]],MouseList[#Headers],0))=TRUE,"",IF(INDEX(DataInput[],P$2*3-1,MATCH(TEXT($B45,0),DataInput[#Headers],0))="","",INDEX(DataInput[],P$4*3-1,MATCH(TEXT($B45,0),DataInput[#Headers],0))*(INDEX(DataInput[],P$4*3,MATCH(TEXT($B45,0),DataInput[#Headers],0)))^2*PI()/6))</f>
        <v/>
      </c>
      <c r="Q45" s="15" t="str">
        <f>IF(INDEX(MouseList[],MATCH(Q$2,MouseList[Mouse '#],0),MATCH(MouseList[[#Headers],[Exclude?]],MouseList[#Headers],0))=TRUE,"",IF(INDEX(DataInput[],Q$2*3-1,MATCH(TEXT($B45,0),DataInput[#Headers],0))="","",INDEX(DataInput[],Q$4*3-1,MATCH(TEXT($B45,0),DataInput[#Headers],0))*(INDEX(DataInput[],Q$4*3,MATCH(TEXT($B45,0),DataInput[#Headers],0)))^2*PI()/6))</f>
        <v/>
      </c>
      <c r="R45" s="15" t="str">
        <f>IF(INDEX(MouseList[],MATCH(R$2,MouseList[Mouse '#],0),MATCH(MouseList[[#Headers],[Exclude?]],MouseList[#Headers],0))=TRUE,"",IF(INDEX(DataInput[],R$2*3-1,MATCH(TEXT($B45,0),DataInput[#Headers],0))="","",INDEX(DataInput[],R$4*3-1,MATCH(TEXT($B45,0),DataInput[#Headers],0))*(INDEX(DataInput[],R$4*3,MATCH(TEXT($B45,0),DataInput[#Headers],0)))^2*PI()/6))</f>
        <v/>
      </c>
      <c r="S45" s="15" t="str">
        <f>IF(INDEX(MouseList[],MATCH(S$2,MouseList[Mouse '#],0),MATCH(MouseList[[#Headers],[Exclude?]],MouseList[#Headers],0))=TRUE,"",IF(INDEX(DataInput[],S$2*3-1,MATCH(TEXT($B45,0),DataInput[#Headers],0))="","",INDEX(DataInput[],S$4*3-1,MATCH(TEXT($B45,0),DataInput[#Headers],0))*(INDEX(DataInput[],S$4*3,MATCH(TEXT($B45,0),DataInput[#Headers],0)))^2*PI()/6))</f>
        <v/>
      </c>
      <c r="T45" s="15" t="str">
        <f>IF(INDEX(MouseList[],MATCH(T$2,MouseList[Mouse '#],0),MATCH(MouseList[[#Headers],[Exclude?]],MouseList[#Headers],0))=TRUE,"",IF(INDEX(DataInput[],T$2*3-1,MATCH(TEXT($B45,0),DataInput[#Headers],0))="","",INDEX(DataInput[],T$4*3-1,MATCH(TEXT($B45,0),DataInput[#Headers],0))*(INDEX(DataInput[],T$4*3,MATCH(TEXT($B45,0),DataInput[#Headers],0)))^2*PI()/6))</f>
        <v/>
      </c>
      <c r="U45" s="15" t="str">
        <f>IF(INDEX(MouseList[],MATCH(U$2,MouseList[Mouse '#],0),MATCH(MouseList[[#Headers],[Exclude?]],MouseList[#Headers],0))=TRUE,"",IF(INDEX(DataInput[],U$2*3-1,MATCH(TEXT($B45,0),DataInput[#Headers],0))="","",INDEX(DataInput[],U$4*3-1,MATCH(TEXT($B45,0),DataInput[#Headers],0))*(INDEX(DataInput[],U$4*3,MATCH(TEXT($B45,0),DataInput[#Headers],0)))^2*PI()/6))</f>
        <v/>
      </c>
      <c r="V45" s="15" t="str">
        <f>IF(INDEX(MouseList[],MATCH(V$2,MouseList[Mouse '#],0),MATCH(MouseList[[#Headers],[Exclude?]],MouseList[#Headers],0))=TRUE,"",IF(INDEX(DataInput[],V$2*3-1,MATCH(TEXT($B45,0),DataInput[#Headers],0))="","",INDEX(DataInput[],V$4*3-1,MATCH(TEXT($B45,0),DataInput[#Headers],0))*(INDEX(DataInput[],V$4*3,MATCH(TEXT($B45,0),DataInput[#Headers],0)))^2*PI()/6))</f>
        <v/>
      </c>
      <c r="W45" s="15" t="str">
        <f>IF(INDEX(MouseList[],MATCH(W$2,MouseList[Mouse '#],0),MATCH(MouseList[[#Headers],[Exclude?]],MouseList[#Headers],0))=TRUE,"",IF(INDEX(DataInput[],W$2*3-1,MATCH(TEXT($B45,0),DataInput[#Headers],0))="","",INDEX(DataInput[],W$4*3-1,MATCH(TEXT($B45,0),DataInput[#Headers],0))*(INDEX(DataInput[],W$4*3,MATCH(TEXT($B45,0),DataInput[#Headers],0)))^2*PI()/6))</f>
        <v/>
      </c>
      <c r="X45" s="15" t="str">
        <f>IF(INDEX(MouseList[],MATCH(X$2,MouseList[Mouse '#],0),MATCH(MouseList[[#Headers],[Exclude?]],MouseList[#Headers],0))=TRUE,"",IF(INDEX(DataInput[],X$2*3-1,MATCH(TEXT($B45,0),DataInput[#Headers],0))="","",INDEX(DataInput[],X$4*3-1,MATCH(TEXT($B45,0),DataInput[#Headers],0))*(INDEX(DataInput[],X$4*3,MATCH(TEXT($B45,0),DataInput[#Headers],0)))^2*PI()/6))</f>
        <v/>
      </c>
      <c r="Y45" s="15" t="str">
        <f>IF(INDEX(MouseList[],MATCH(Y$2,MouseList[Mouse '#],0),MATCH(MouseList[[#Headers],[Exclude?]],MouseList[#Headers],0))=TRUE,"",IF(INDEX(DataInput[],Y$2*3-1,MATCH(TEXT($B45,0),DataInput[#Headers],0))="","",INDEX(DataInput[],Y$4*3-1,MATCH(TEXT($B45,0),DataInput[#Headers],0))*(INDEX(DataInput[],Y$4*3,MATCH(TEXT($B45,0),DataInput[#Headers],0)))^2*PI()/6))</f>
        <v/>
      </c>
      <c r="Z45" s="15" t="str">
        <f>IF(INDEX(MouseList[],MATCH(Z$2,MouseList[Mouse '#],0),MATCH(MouseList[[#Headers],[Exclude?]],MouseList[#Headers],0))=TRUE,"",IF(INDEX(DataInput[],Z$2*3-1,MATCH(TEXT($B45,0),DataInput[#Headers],0))="","",INDEX(DataInput[],Z$4*3-1,MATCH(TEXT($B45,0),DataInput[#Headers],0))*(INDEX(DataInput[],Z$4*3,MATCH(TEXT($B45,0),DataInput[#Headers],0)))^2*PI()/6))</f>
        <v/>
      </c>
      <c r="AA45" s="15" t="str">
        <f>IF(INDEX(MouseList[],MATCH(AA$2,MouseList[Mouse '#],0),MATCH(MouseList[[#Headers],[Exclude?]],MouseList[#Headers],0))=TRUE,"",IF(INDEX(DataInput[],AA$2*3-1,MATCH(TEXT($B45,0),DataInput[#Headers],0))="","",INDEX(DataInput[],AA$4*3-1,MATCH(TEXT($B45,0),DataInput[#Headers],0))*(INDEX(DataInput[],AA$4*3,MATCH(TEXT($B45,0),DataInput[#Headers],0)))^2*PI()/6))</f>
        <v/>
      </c>
      <c r="AB45" s="15" t="str">
        <f>IF(INDEX(MouseList[],MATCH(AB$2,MouseList[Mouse '#],0),MATCH(MouseList[[#Headers],[Exclude?]],MouseList[#Headers],0))=TRUE,"",IF(INDEX(DataInput[],AB$2*3-1,MATCH(TEXT($B45,0),DataInput[#Headers],0))="","",INDEX(DataInput[],AB$4*3-1,MATCH(TEXT($B45,0),DataInput[#Headers],0))*(INDEX(DataInput[],AB$4*3,MATCH(TEXT($B45,0),DataInput[#Headers],0)))^2*PI()/6))</f>
        <v/>
      </c>
      <c r="AC45" s="15" t="str">
        <f>IF(INDEX(MouseList[],MATCH(AC$2,MouseList[Mouse '#],0),MATCH(MouseList[[#Headers],[Exclude?]],MouseList[#Headers],0))=TRUE,"",IF(INDEX(DataInput[],AC$2*3-1,MATCH(TEXT($B45,0),DataInput[#Headers],0))="","",INDEX(DataInput[],AC$4*3-1,MATCH(TEXT($B45,0),DataInput[#Headers],0))*(INDEX(DataInput[],AC$4*3,MATCH(TEXT($B45,0),DataInput[#Headers],0)))^2*PI()/6))</f>
        <v/>
      </c>
      <c r="AD45" s="15" t="str">
        <f>IF(INDEX(MouseList[],MATCH(AD$2,MouseList[Mouse '#],0),MATCH(MouseList[[#Headers],[Exclude?]],MouseList[#Headers],0))=TRUE,"",IF(INDEX(DataInput[],AD$2*3-1,MATCH(TEXT($B45,0),DataInput[#Headers],0))="","",INDEX(DataInput[],AD$4*3-1,MATCH(TEXT($B45,0),DataInput[#Headers],0))*(INDEX(DataInput[],AD$4*3,MATCH(TEXT($B45,0),DataInput[#Headers],0)))^2*PI()/6))</f>
        <v/>
      </c>
      <c r="AE45" s="15" t="str">
        <f>IF(INDEX(MouseList[],MATCH(AE$2,MouseList[Mouse '#],0),MATCH(MouseList[[#Headers],[Exclude?]],MouseList[#Headers],0))=TRUE,"",IF(INDEX(DataInput[],AE$2*3-1,MATCH(TEXT($B45,0),DataInput[#Headers],0))="","",INDEX(DataInput[],AE$4*3-1,MATCH(TEXT($B45,0),DataInput[#Headers],0))*(INDEX(DataInput[],AE$4*3,MATCH(TEXT($B45,0),DataInput[#Headers],0)))^2*PI()/6))</f>
        <v/>
      </c>
      <c r="AF45" s="15" t="str">
        <f>IF(INDEX(MouseList[],MATCH(AF$2,MouseList[Mouse '#],0),MATCH(MouseList[[#Headers],[Exclude?]],MouseList[#Headers],0))=TRUE,"",IF(INDEX(DataInput[],AF$2*3-1,MATCH(TEXT($B45,0),DataInput[#Headers],0))="","",INDEX(DataInput[],AF$4*3-1,MATCH(TEXT($B45,0),DataInput[#Headers],0))*(INDEX(DataInput[],AF$4*3,MATCH(TEXT($B45,0),DataInput[#Headers],0)))^2*PI()/6))</f>
        <v/>
      </c>
      <c r="AG45" s="15" t="str">
        <f>IF(INDEX(MouseList[],MATCH(AG$2,MouseList[Mouse '#],0),MATCH(MouseList[[#Headers],[Exclude?]],MouseList[#Headers],0))=TRUE,"",IF(INDEX(DataInput[],AG$2*3-1,MATCH(TEXT($B45,0),DataInput[#Headers],0))="","",INDEX(DataInput[],AG$4*3-1,MATCH(TEXT($B45,0),DataInput[#Headers],0))*(INDEX(DataInput[],AG$4*3,MATCH(TEXT($B45,0),DataInput[#Headers],0)))^2*PI()/6))</f>
        <v/>
      </c>
      <c r="AH45" s="15" t="str">
        <f>IF(INDEX(MouseList[],MATCH(AH$2,MouseList[Mouse '#],0),MATCH(MouseList[[#Headers],[Exclude?]],MouseList[#Headers],0))=TRUE,"",IF(INDEX(DataInput[],AH$2*3-1,MATCH(TEXT($B45,0),DataInput[#Headers],0))="","",INDEX(DataInput[],AH$4*3-1,MATCH(TEXT($B45,0),DataInput[#Headers],0))*(INDEX(DataInput[],AH$4*3,MATCH(TEXT($B45,0),DataInput[#Headers],0)))^2*PI()/6))</f>
        <v/>
      </c>
      <c r="AI45" s="15" t="str">
        <f>IF(INDEX(MouseList[],MATCH(AI$2,MouseList[Mouse '#],0),MATCH(MouseList[[#Headers],[Exclude?]],MouseList[#Headers],0))=TRUE,"",IF(INDEX(DataInput[],AI$2*3-1,MATCH(TEXT($B45,0),DataInput[#Headers],0))="","",INDEX(DataInput[],AI$4*3-1,MATCH(TEXT($B45,0),DataInput[#Headers],0))*(INDEX(DataInput[],AI$4*3,MATCH(TEXT($B45,0),DataInput[#Headers],0)))^2*PI()/6))</f>
        <v/>
      </c>
      <c r="AJ45" s="15" t="str">
        <f>IF(INDEX(MouseList[],MATCH(AJ$2,MouseList[Mouse '#],0),MATCH(MouseList[[#Headers],[Exclude?]],MouseList[#Headers],0))=TRUE,"",IF(INDEX(DataInput[],AJ$2*3-1,MATCH(TEXT($B45,0),DataInput[#Headers],0))="","",INDEX(DataInput[],AJ$4*3-1,MATCH(TEXT($B45,0),DataInput[#Headers],0))*(INDEX(DataInput[],AJ$4*3,MATCH(TEXT($B45,0),DataInput[#Headers],0)))^2*PI()/6))</f>
        <v/>
      </c>
      <c r="AK45" s="15" t="str">
        <f>IF(INDEX(MouseList[],MATCH(AK$2,MouseList[Mouse '#],0),MATCH(MouseList[[#Headers],[Exclude?]],MouseList[#Headers],0))=TRUE,"",IF(INDEX(DataInput[],AK$2*3-1,MATCH(TEXT($B45,0),DataInput[#Headers],0))="","",INDEX(DataInput[],AK$4*3-1,MATCH(TEXT($B45,0),DataInput[#Headers],0))*(INDEX(DataInput[],AK$4*3,MATCH(TEXT($B45,0),DataInput[#Headers],0)))^2*PI()/6))</f>
        <v/>
      </c>
      <c r="AL45" s="15" t="str">
        <f>IF(INDEX(MouseList[],MATCH(AL$2,MouseList[Mouse '#],0),MATCH(MouseList[[#Headers],[Exclude?]],MouseList[#Headers],0))=TRUE,"",IF(INDEX(DataInput[],AL$2*3-1,MATCH(TEXT($B45,0),DataInput[#Headers],0))="","",INDEX(DataInput[],AL$4*3-1,MATCH(TEXT($B45,0),DataInput[#Headers],0))*(INDEX(DataInput[],AL$4*3,MATCH(TEXT($B45,0),DataInput[#Headers],0)))^2*PI()/6))</f>
        <v/>
      </c>
      <c r="AM45" s="15" t="str">
        <f>IF(INDEX(MouseList[],MATCH(AM$2,MouseList[Mouse '#],0),MATCH(MouseList[[#Headers],[Exclude?]],MouseList[#Headers],0))=TRUE,"",IF(INDEX(DataInput[],AM$2*3-1,MATCH(TEXT($B45,0),DataInput[#Headers],0))="","",INDEX(DataInput[],AM$4*3-1,MATCH(TEXT($B45,0),DataInput[#Headers],0))*(INDEX(DataInput[],AM$4*3,MATCH(TEXT($B45,0),DataInput[#Headers],0)))^2*PI()/6))</f>
        <v/>
      </c>
      <c r="AN45" s="15" t="str">
        <f>IF(INDEX(MouseList[],MATCH(AN$2,MouseList[Mouse '#],0),MATCH(MouseList[[#Headers],[Exclude?]],MouseList[#Headers],0))=TRUE,"",IF(INDEX(DataInput[],AN$2*3-1,MATCH(TEXT($B45,0),DataInput[#Headers],0))="","",INDEX(DataInput[],AN$4*3-1,MATCH(TEXT($B45,0),DataInput[#Headers],0))*(INDEX(DataInput[],AN$4*3,MATCH(TEXT($B45,0),DataInput[#Headers],0)))^2*PI()/6))</f>
        <v/>
      </c>
      <c r="AO45" s="15" t="str">
        <f>IF(INDEX(MouseList[],MATCH(AO$2,MouseList[Mouse '#],0),MATCH(MouseList[[#Headers],[Exclude?]],MouseList[#Headers],0))=TRUE,"",IF(INDEX(DataInput[],AO$2*3-1,MATCH(TEXT($B45,0),DataInput[#Headers],0))="","",INDEX(DataInput[],AO$4*3-1,MATCH(TEXT($B45,0),DataInput[#Headers],0))*(INDEX(DataInput[],AO$4*3,MATCH(TEXT($B45,0),DataInput[#Headers],0)))^2*PI()/6))</f>
        <v/>
      </c>
      <c r="AP45" s="15" t="str">
        <f>IF(INDEX(MouseList[],MATCH(AP$2,MouseList[Mouse '#],0),MATCH(MouseList[[#Headers],[Exclude?]],MouseList[#Headers],0))=TRUE,"",IF(INDEX(DataInput[],AP$2*3-1,MATCH(TEXT($B45,0),DataInput[#Headers],0))="","",INDEX(DataInput[],AP$4*3-1,MATCH(TEXT($B45,0),DataInput[#Headers],0))*(INDEX(DataInput[],AP$4*3,MATCH(TEXT($B45,0),DataInput[#Headers],0)))^2*PI()/6))</f>
        <v/>
      </c>
      <c r="AQ45" s="15" t="str">
        <f>IF(INDEX(MouseList[],MATCH(AQ$2,MouseList[Mouse '#],0),MATCH(MouseList[[#Headers],[Exclude?]],MouseList[#Headers],0))=TRUE,"",IF(INDEX(DataInput[],AQ$2*3-1,MATCH(TEXT($B45,0),DataInput[#Headers],0))="","",INDEX(DataInput[],AQ$4*3-1,MATCH(TEXT($B45,0),DataInput[#Headers],0))*(INDEX(DataInput[],AQ$4*3,MATCH(TEXT($B45,0),DataInput[#Headers],0)))^2*PI()/6))</f>
        <v/>
      </c>
      <c r="AR45" s="15" t="str">
        <f>IF(INDEX(MouseList[],MATCH(AR$2,MouseList[Mouse '#],0),MATCH(MouseList[[#Headers],[Exclude?]],MouseList[#Headers],0))=TRUE,"",IF(INDEX(DataInput[],AR$2*3-1,MATCH(TEXT($B45,0),DataInput[#Headers],0))="","",INDEX(DataInput[],AR$4*3-1,MATCH(TEXT($B45,0),DataInput[#Headers],0))*(INDEX(DataInput[],AR$4*3,MATCH(TEXT($B45,0),DataInput[#Headers],0)))^2*PI()/6))</f>
        <v/>
      </c>
      <c r="AS45" s="15" t="str">
        <f>IF(INDEX(MouseList[],MATCH(AS$2,MouseList[Mouse '#],0),MATCH(MouseList[[#Headers],[Exclude?]],MouseList[#Headers],0))=TRUE,"",IF(INDEX(DataInput[],AS$2*3-1,MATCH(TEXT($B45,0),DataInput[#Headers],0))="","",INDEX(DataInput[],AS$4*3-1,MATCH(TEXT($B45,0),DataInput[#Headers],0))*(INDEX(DataInput[],AS$4*3,MATCH(TEXT($B45,0),DataInput[#Headers],0)))^2*PI()/6))</f>
        <v/>
      </c>
      <c r="AT45" s="15" t="str">
        <f>IF(INDEX(MouseList[],MATCH(AT$2,MouseList[Mouse '#],0),MATCH(MouseList[[#Headers],[Exclude?]],MouseList[#Headers],0))=TRUE,"",IF(INDEX(DataInput[],AT$2*3-1,MATCH(TEXT($B45,0),DataInput[#Headers],0))="","",INDEX(DataInput[],AT$4*3-1,MATCH(TEXT($B45,0),DataInput[#Headers],0))*(INDEX(DataInput[],AT$4*3,MATCH(TEXT($B45,0),DataInput[#Headers],0)))^2*PI()/6))</f>
        <v/>
      </c>
      <c r="AU45" s="15" t="str">
        <f>IF(INDEX(MouseList[],MATCH(AU$2,MouseList[Mouse '#],0),MATCH(MouseList[[#Headers],[Exclude?]],MouseList[#Headers],0))=TRUE,"",IF(INDEX(DataInput[],AU$2*3-1,MATCH(TEXT($B45,0),DataInput[#Headers],0))="","",INDEX(DataInput[],AU$4*3-1,MATCH(TEXT($B45,0),DataInput[#Headers],0))*(INDEX(DataInput[],AU$4*3,MATCH(TEXT($B45,0),DataInput[#Headers],0)))^2*PI()/6))</f>
        <v/>
      </c>
      <c r="AV45" s="15" t="str">
        <f>IF(INDEX(MouseList[],MATCH(AV$2,MouseList[Mouse '#],0),MATCH(MouseList[[#Headers],[Exclude?]],MouseList[#Headers],0))=TRUE,"",IF(INDEX(DataInput[],AV$2*3-1,MATCH(TEXT($B45,0),DataInput[#Headers],0))="","",INDEX(DataInput[],AV$4*3-1,MATCH(TEXT($B45,0),DataInput[#Headers],0))*(INDEX(DataInput[],AV$4*3,MATCH(TEXT($B45,0),DataInput[#Headers],0)))^2*PI()/6))</f>
        <v/>
      </c>
      <c r="AW45" s="15" t="str">
        <f>IF(INDEX(MouseList[],MATCH(AW$2,MouseList[Mouse '#],0),MATCH(MouseList[[#Headers],[Exclude?]],MouseList[#Headers],0))=TRUE,"",IF(INDEX(DataInput[],AW$2*3-1,MATCH(TEXT($B45,0),DataInput[#Headers],0))="","",INDEX(DataInput[],AW$4*3-1,MATCH(TEXT($B45,0),DataInput[#Headers],0))*(INDEX(DataInput[],AW$4*3,MATCH(TEXT($B45,0),DataInput[#Headers],0)))^2*PI()/6))</f>
        <v/>
      </c>
      <c r="AX45" s="15" t="str">
        <f>IF(INDEX(MouseList[],MATCH(AX$2,MouseList[Mouse '#],0),MATCH(MouseList[[#Headers],[Exclude?]],MouseList[#Headers],0))=TRUE,"",IF(INDEX(DataInput[],AX$2*3-1,MATCH(TEXT($B45,0),DataInput[#Headers],0))="","",INDEX(DataInput[],AX$4*3-1,MATCH(TEXT($B45,0),DataInput[#Headers],0))*(INDEX(DataInput[],AX$4*3,MATCH(TEXT($B45,0),DataInput[#Headers],0)))^2*PI()/6))</f>
        <v/>
      </c>
      <c r="AY45" s="15" t="str">
        <f>IF(INDEX(MouseList[],MATCH(AY$2,MouseList[Mouse '#],0),MATCH(MouseList[[#Headers],[Exclude?]],MouseList[#Headers],0))=TRUE,"",IF(INDEX(DataInput[],AY$2*3-1,MATCH(TEXT($B45,0),DataInput[#Headers],0))="","",INDEX(DataInput[],AY$4*3-1,MATCH(TEXT($B45,0),DataInput[#Headers],0))*(INDEX(DataInput[],AY$4*3,MATCH(TEXT($B45,0),DataInput[#Headers],0)))^2*PI()/6))</f>
        <v/>
      </c>
      <c r="AZ45" s="15" t="str">
        <f>IF(INDEX(MouseList[],MATCH(AZ$2,MouseList[Mouse '#],0),MATCH(MouseList[[#Headers],[Exclude?]],MouseList[#Headers],0))=TRUE,"",IF(INDEX(DataInput[],AZ$2*3-1,MATCH(TEXT($B45,0),DataInput[#Headers],0))="","",INDEX(DataInput[],AZ$4*3-1,MATCH(TEXT($B45,0),DataInput[#Headers],0))*(INDEX(DataInput[],AZ$4*3,MATCH(TEXT($B45,0),DataInput[#Headers],0)))^2*PI()/6))</f>
        <v/>
      </c>
      <c r="BA45" s="15" t="str">
        <f>IF(INDEX(MouseList[],MATCH(BA$2,MouseList[Mouse '#],0),MATCH(MouseList[[#Headers],[Exclude?]],MouseList[#Headers],0))=TRUE,"",IF(INDEX(DataInput[],BA$2*3-1,MATCH(TEXT($B45,0),DataInput[#Headers],0))="","",INDEX(DataInput[],BA$4*3-1,MATCH(TEXT($B45,0),DataInput[#Headers],0))*(INDEX(DataInput[],BA$4*3,MATCH(TEXT($B45,0),DataInput[#Headers],0)))^2*PI()/6))</f>
        <v/>
      </c>
      <c r="BB45" s="15" t="str">
        <f>IF(INDEX(MouseList[],MATCH(BB$2,MouseList[Mouse '#],0),MATCH(MouseList[[#Headers],[Exclude?]],MouseList[#Headers],0))=TRUE,"",IF(INDEX(DataInput[],BB$2*3-1,MATCH(TEXT($B45,0),DataInput[#Headers],0))="","",INDEX(DataInput[],BB$4*3-1,MATCH(TEXT($B45,0),DataInput[#Headers],0))*(INDEX(DataInput[],BB$4*3,MATCH(TEXT($B45,0),DataInput[#Headers],0)))^2*PI()/6))</f>
        <v/>
      </c>
      <c r="BC45" s="15" t="str">
        <f>IF(INDEX(MouseList[],MATCH(BC$2,MouseList[Mouse '#],0),MATCH(MouseList[[#Headers],[Exclude?]],MouseList[#Headers],0))=TRUE,"",IF(INDEX(DataInput[],BC$2*3-1,MATCH(TEXT($B45,0),DataInput[#Headers],0))="","",INDEX(DataInput[],BC$4*3-1,MATCH(TEXT($B45,0),DataInput[#Headers],0))*(INDEX(DataInput[],BC$4*3,MATCH(TEXT($B45,0),DataInput[#Headers],0)))^2*PI()/6))</f>
        <v/>
      </c>
      <c r="BD45" s="15" t="str">
        <f>IF(INDEX(MouseList[],MATCH(BD$2,MouseList[Mouse '#],0),MATCH(MouseList[[#Headers],[Exclude?]],MouseList[#Headers],0))=TRUE,"",IF(INDEX(DataInput[],BD$2*3-1,MATCH(TEXT($B45,0),DataInput[#Headers],0))="","",INDEX(DataInput[],BD$4*3-1,MATCH(TEXT($B45,0),DataInput[#Headers],0))*(INDEX(DataInput[],BD$4*3,MATCH(TEXT($B45,0),DataInput[#Headers],0)))^2*PI()/6))</f>
        <v/>
      </c>
      <c r="BE45" s="15" t="str">
        <f>IF(INDEX(MouseList[],MATCH(BE$2,MouseList[Mouse '#],0),MATCH(MouseList[[#Headers],[Exclude?]],MouseList[#Headers],0))=TRUE,"",IF(INDEX(DataInput[],BE$2*3-1,MATCH(TEXT($B45,0),DataInput[#Headers],0))="","",INDEX(DataInput[],BE$4*3-1,MATCH(TEXT($B45,0),DataInput[#Headers],0))*(INDEX(DataInput[],BE$4*3,MATCH(TEXT($B45,0),DataInput[#Headers],0)))^2*PI()/6))</f>
        <v/>
      </c>
      <c r="BF45" s="15" t="str">
        <f>IF(INDEX(MouseList[],MATCH(BF$2,MouseList[Mouse '#],0),MATCH(MouseList[[#Headers],[Exclude?]],MouseList[#Headers],0))=TRUE,"",IF(INDEX(DataInput[],BF$2*3-1,MATCH(TEXT($B45,0),DataInput[#Headers],0))="","",INDEX(DataInput[],BF$4*3-1,MATCH(TEXT($B45,0),DataInput[#Headers],0))*(INDEX(DataInput[],BF$4*3,MATCH(TEXT($B45,0),DataInput[#Headers],0)))^2*PI()/6))</f>
        <v/>
      </c>
      <c r="BG45" s="15" t="str">
        <f>IF(INDEX(MouseList[],MATCH(BG$2,MouseList[Mouse '#],0),MATCH(MouseList[[#Headers],[Exclude?]],MouseList[#Headers],0))=TRUE,"",IF(INDEX(DataInput[],BG$2*3-1,MATCH(TEXT($B45,0),DataInput[#Headers],0))="","",INDEX(DataInput[],BG$4*3-1,MATCH(TEXT($B45,0),DataInput[#Headers],0))*(INDEX(DataInput[],BG$4*3,MATCH(TEXT($B45,0),DataInput[#Headers],0)))^2*PI()/6))</f>
        <v/>
      </c>
      <c r="BH45" s="15" t="str">
        <f>IF(INDEX(MouseList[],MATCH(BH$2,MouseList[Mouse '#],0),MATCH(MouseList[[#Headers],[Exclude?]],MouseList[#Headers],0))=TRUE,"",IF(INDEX(DataInput[],BH$2*3-1,MATCH(TEXT($B45,0),DataInput[#Headers],0))="","",INDEX(DataInput[],BH$4*3-1,MATCH(TEXT($B45,0),DataInput[#Headers],0))*(INDEX(DataInput[],BH$4*3,MATCH(TEXT($B45,0),DataInput[#Headers],0)))^2*PI()/6))</f>
        <v/>
      </c>
      <c r="BI45" s="15" t="str">
        <f>IF(INDEX(MouseList[],MATCH(BI$2,MouseList[Mouse '#],0),MATCH(MouseList[[#Headers],[Exclude?]],MouseList[#Headers],0))=TRUE,"",IF(INDEX(DataInput[],BI$2*3-1,MATCH(TEXT($B45,0),DataInput[#Headers],0))="","",INDEX(DataInput[],BI$4*3-1,MATCH(TEXT($B45,0),DataInput[#Headers],0))*(INDEX(DataInput[],BI$4*3,MATCH(TEXT($B45,0),DataInput[#Headers],0)))^2*PI()/6))</f>
        <v/>
      </c>
      <c r="BJ45" s="15" t="str">
        <f>IF(INDEX(MouseList[],MATCH(BJ$2,MouseList[Mouse '#],0),MATCH(MouseList[[#Headers],[Exclude?]],MouseList[#Headers],0))=TRUE,"",IF(INDEX(DataInput[],BJ$2*3-1,MATCH(TEXT($B45,0),DataInput[#Headers],0))="","",INDEX(DataInput[],BJ$4*3-1,MATCH(TEXT($B45,0),DataInput[#Headers],0))*(INDEX(DataInput[],BJ$4*3,MATCH(TEXT($B45,0),DataInput[#Headers],0)))^2*PI()/6))</f>
        <v/>
      </c>
      <c r="BK45" s="15" t="str">
        <f>IF(INDEX(MouseList[],MATCH(BK$2,MouseList[Mouse '#],0),MATCH(MouseList[[#Headers],[Exclude?]],MouseList[#Headers],0))=TRUE,"",IF(INDEX(DataInput[],BK$2*3-1,MATCH(TEXT($B45,0),DataInput[#Headers],0))="","",INDEX(DataInput[],BK$4*3-1,MATCH(TEXT($B45,0),DataInput[#Headers],0))*(INDEX(DataInput[],BK$4*3,MATCH(TEXT($B45,0),DataInput[#Headers],0)))^2*PI()/6))</f>
        <v/>
      </c>
      <c r="BL45" s="15" t="e">
        <f>IF(INDEX(MouseList[],MATCH(BL$2,MouseList[Mouse '#],0),MATCH(MouseList[[#Headers],[Exclude?]],MouseList[#Headers],0))=TRUE,"",IF(INDEX(DataInput[],BL$2*3-1,MATCH(TEXT($B45,0),DataInput[#Headers],0))="","",INDEX(DataInput[],BL$4*3-1,MATCH(TEXT($B45,0),DataInput[#Headers],0))*(INDEX(DataInput[],BL$4*3,MATCH(TEXT($B45,0),DataInput[#Headers],0)))^2*PI()/6))</f>
        <v>#N/A</v>
      </c>
      <c r="BM45" s="15" t="e">
        <f>IF(INDEX(MouseList[],MATCH(BM$2,MouseList[Mouse '#],0),MATCH(MouseList[[#Headers],[Exclude?]],MouseList[#Headers],0))=TRUE,"",IF(INDEX(DataInput[],BM$2*3-1,MATCH(TEXT($B45,0),DataInput[#Headers],0))="","",INDEX(DataInput[],BM$4*3-1,MATCH(TEXT($B45,0),DataInput[#Headers],0))*(INDEX(DataInput[],BM$4*3,MATCH(TEXT($B45,0),DataInput[#Headers],0)))^2*PI()/6))</f>
        <v>#N/A</v>
      </c>
      <c r="BN45" s="15" t="e">
        <f>IF(INDEX(MouseList[],MATCH(BN$2,MouseList[Mouse '#],0),MATCH(MouseList[[#Headers],[Exclude?]],MouseList[#Headers],0))=TRUE,"",IF(INDEX(DataInput[],BN$2*3-1,MATCH(TEXT($B45,0),DataInput[#Headers],0))="","",INDEX(DataInput[],BN$4*3-1,MATCH(TEXT($B45,0),DataInput[#Headers],0))*(INDEX(DataInput[],BN$4*3,MATCH(TEXT($B45,0),DataInput[#Headers],0)))^2*PI()/6))</f>
        <v>#N/A</v>
      </c>
      <c r="BO45" s="15" t="e">
        <f>IF(INDEX(MouseList[],MATCH(BO$2,MouseList[Mouse '#],0),MATCH(MouseList[[#Headers],[Exclude?]],MouseList[#Headers],0))=TRUE,"",IF(INDEX(DataInput[],BO$2*3-1,MATCH(TEXT($B45,0),DataInput[#Headers],0))="","",INDEX(DataInput[],BO$4*3-1,MATCH(TEXT($B45,0),DataInput[#Headers],0))*(INDEX(DataInput[],BO$4*3,MATCH(TEXT($B45,0),DataInput[#Headers],0)))^2*PI()/6))</f>
        <v>#N/A</v>
      </c>
      <c r="BP45" s="15" t="e">
        <f>IF(INDEX(MouseList[],MATCH(BP$2,MouseList[Mouse '#],0),MATCH(MouseList[[#Headers],[Exclude?]],MouseList[#Headers],0))=TRUE,"",IF(INDEX(DataInput[],BP$2*3-1,MATCH(TEXT($B45,0),DataInput[#Headers],0))="","",INDEX(DataInput[],BP$4*3-1,MATCH(TEXT($B45,0),DataInput[#Headers],0))*(INDEX(DataInput[],BP$4*3,MATCH(TEXT($B45,0),DataInput[#Headers],0)))^2*PI()/6))</f>
        <v>#N/A</v>
      </c>
      <c r="BQ45" s="15" t="e">
        <f>IF(INDEX(MouseList[],MATCH(BQ$2,MouseList[Mouse '#],0),MATCH(MouseList[[#Headers],[Exclude?]],MouseList[#Headers],0))=TRUE,"",IF(INDEX(DataInput[],BQ$2*3-1,MATCH(TEXT($B45,0),DataInput[#Headers],0))="","",INDEX(DataInput[],BQ$4*3-1,MATCH(TEXT($B45,0),DataInput[#Headers],0))*(INDEX(DataInput[],BQ$4*3,MATCH(TEXT($B45,0),DataInput[#Headers],0)))^2*PI()/6))</f>
        <v>#N/A</v>
      </c>
      <c r="BR45" s="15" t="e">
        <f>IF(INDEX(MouseList[],MATCH(BR$2,MouseList[Mouse '#],0),MATCH(MouseList[[#Headers],[Exclude?]],MouseList[#Headers],0))=TRUE,"",IF(INDEX(DataInput[],BR$2*3-1,MATCH(TEXT($B45,0),DataInput[#Headers],0))="","",INDEX(DataInput[],BR$4*3-1,MATCH(TEXT($B45,0),DataInput[#Headers],0))*(INDEX(DataInput[],BR$4*3,MATCH(TEXT($B45,0),DataInput[#Headers],0)))^2*PI()/6))</f>
        <v>#N/A</v>
      </c>
      <c r="BS45" s="15" t="e">
        <f>IF(INDEX(MouseList[],MATCH(BS$2,MouseList[Mouse '#],0),MATCH(MouseList[[#Headers],[Exclude?]],MouseList[#Headers],0))=TRUE,"",IF(INDEX(DataInput[],BS$2*3-1,MATCH(TEXT($B45,0),DataInput[#Headers],0))="","",INDEX(DataInput[],BS$4*3-1,MATCH(TEXT($B45,0),DataInput[#Headers],0))*(INDEX(DataInput[],BS$4*3,MATCH(TEXT($B45,0),DataInput[#Headers],0)))^2*PI()/6))</f>
        <v>#N/A</v>
      </c>
      <c r="BT45" s="15" t="e">
        <f>IF(INDEX(MouseList[],MATCH(BT$2,MouseList[Mouse '#],0),MATCH(MouseList[[#Headers],[Exclude?]],MouseList[#Headers],0))=TRUE,"",IF(INDEX(DataInput[],BT$2*3-1,MATCH(TEXT($B45,0),DataInput[#Headers],0))="","",INDEX(DataInput[],BT$4*3-1,MATCH(TEXT($B45,0),DataInput[#Headers],0))*(INDEX(DataInput[],BT$4*3,MATCH(TEXT($B45,0),DataInput[#Headers],0)))^2*PI()/6))</f>
        <v>#N/A</v>
      </c>
      <c r="BU45" s="15" t="e">
        <f>IF(INDEX(MouseList[],MATCH(BU$2,MouseList[Mouse '#],0),MATCH(MouseList[[#Headers],[Exclude?]],MouseList[#Headers],0))=TRUE,"",IF(INDEX(DataInput[],BU$2*3-1,MATCH(TEXT($B45,0),DataInput[#Headers],0))="","",INDEX(DataInput[],BU$4*3-1,MATCH(TEXT($B45,0),DataInput[#Headers],0))*(INDEX(DataInput[],BU$4*3,MATCH(TEXT($B45,0),DataInput[#Headers],0)))^2*PI()/6))</f>
        <v>#N/A</v>
      </c>
      <c r="BV45" s="15" t="e">
        <f>IF(INDEX(MouseList[],MATCH(BV$2,MouseList[Mouse '#],0),MATCH(MouseList[[#Headers],[Exclude?]],MouseList[#Headers],0))=TRUE,"",IF(INDEX(DataInput[],BV$2*3-1,MATCH(TEXT($B45,0),DataInput[#Headers],0))="","",INDEX(DataInput[],BV$4*3-1,MATCH(TEXT($B45,0),DataInput[#Headers],0))*(INDEX(DataInput[],BV$4*3,MATCH(TEXT($B45,0),DataInput[#Headers],0)))^2*PI()/6))</f>
        <v>#N/A</v>
      </c>
      <c r="BW45" s="15" t="e">
        <f>IF(INDEX(MouseList[],MATCH(BW$2,MouseList[Mouse '#],0),MATCH(MouseList[[#Headers],[Exclude?]],MouseList[#Headers],0))=TRUE,"",IF(INDEX(DataInput[],BW$2*3-1,MATCH(TEXT($B45,0),DataInput[#Headers],0))="","",INDEX(DataInput[],BW$4*3-1,MATCH(TEXT($B45,0),DataInput[#Headers],0))*(INDEX(DataInput[],BW$4*3,MATCH(TEXT($B45,0),DataInput[#Headers],0)))^2*PI()/6))</f>
        <v>#N/A</v>
      </c>
      <c r="BX45" s="15" t="e">
        <f>IF(INDEX(MouseList[],MATCH(BX$2,MouseList[Mouse '#],0),MATCH(MouseList[[#Headers],[Exclude?]],MouseList[#Headers],0))=TRUE,"",IF(INDEX(DataInput[],BX$2*3-1,MATCH(TEXT($B45,0),DataInput[#Headers],0))="","",INDEX(DataInput[],BX$4*3-1,MATCH(TEXT($B45,0),DataInput[#Headers],0))*(INDEX(DataInput[],BX$4*3,MATCH(TEXT($B45,0),DataInput[#Headers],0)))^2*PI()/6))</f>
        <v>#N/A</v>
      </c>
      <c r="BY45" s="15" t="e">
        <f>IF(INDEX(MouseList[],MATCH(BY$2,MouseList[Mouse '#],0),MATCH(MouseList[[#Headers],[Exclude?]],MouseList[#Headers],0))=TRUE,"",IF(INDEX(DataInput[],BY$2*3-1,MATCH(TEXT($B45,0),DataInput[#Headers],0))="","",INDEX(DataInput[],BY$4*3-1,MATCH(TEXT($B45,0),DataInput[#Headers],0))*(INDEX(DataInput[],BY$4*3,MATCH(TEXT($B45,0),DataInput[#Headers],0)))^2*PI()/6))</f>
        <v>#N/A</v>
      </c>
      <c r="BZ45" s="15" t="e">
        <f>IF(INDEX(MouseList[],MATCH(BZ$2,MouseList[Mouse '#],0),MATCH(MouseList[[#Headers],[Exclude?]],MouseList[#Headers],0))=TRUE,"",IF(INDEX(DataInput[],BZ$2*3-1,MATCH(TEXT($B45,0),DataInput[#Headers],0))="","",INDEX(DataInput[],BZ$4*3-1,MATCH(TEXT($B45,0),DataInput[#Headers],0))*(INDEX(DataInput[],BZ$4*3,MATCH(TEXT($B45,0),DataInput[#Headers],0)))^2*PI()/6))</f>
        <v>#N/A</v>
      </c>
      <c r="CA45" s="15" t="e">
        <f>IF(INDEX(MouseList[],MATCH(CA$2,MouseList[Mouse '#],0),MATCH(MouseList[[#Headers],[Exclude?]],MouseList[#Headers],0))=TRUE,"",IF(INDEX(DataInput[],CA$2*3-1,MATCH(TEXT($B45,0),DataInput[#Headers],0))="","",INDEX(DataInput[],CA$4*3-1,MATCH(TEXT($B45,0),DataInput[#Headers],0))*(INDEX(DataInput[],CA$4*3,MATCH(TEXT($B45,0),DataInput[#Headers],0)))^2*PI()/6))</f>
        <v>#N/A</v>
      </c>
      <c r="CB45" s="15" t="e">
        <f>IF(INDEX(MouseList[],MATCH(CB$2,MouseList[Mouse '#],0),MATCH(MouseList[[#Headers],[Exclude?]],MouseList[#Headers],0))=TRUE,"",IF(INDEX(DataInput[],CB$2*3-1,MATCH(TEXT($B45,0),DataInput[#Headers],0))="","",INDEX(DataInput[],CB$4*3-1,MATCH(TEXT($B45,0),DataInput[#Headers],0))*(INDEX(DataInput[],CB$4*3,MATCH(TEXT($B45,0),DataInput[#Headers],0)))^2*PI()/6))</f>
        <v>#N/A</v>
      </c>
      <c r="CC45" s="15" t="e">
        <f>IF(INDEX(MouseList[],MATCH(CC$2,MouseList[Mouse '#],0),MATCH(MouseList[[#Headers],[Exclude?]],MouseList[#Headers],0))=TRUE,"",IF(INDEX(DataInput[],CC$2*3-1,MATCH(TEXT($B45,0),DataInput[#Headers],0))="","",INDEX(DataInput[],CC$4*3-1,MATCH(TEXT($B45,0),DataInput[#Headers],0))*(INDEX(DataInput[],CC$4*3,MATCH(TEXT($B45,0),DataInput[#Headers],0)))^2*PI()/6))</f>
        <v>#N/A</v>
      </c>
      <c r="CD45" s="15" t="e">
        <f>IF(INDEX(MouseList[],MATCH(CD$2,MouseList[Mouse '#],0),MATCH(MouseList[[#Headers],[Exclude?]],MouseList[#Headers],0))=TRUE,"",IF(INDEX(DataInput[],CD$2*3-1,MATCH(TEXT($B45,0),DataInput[#Headers],0))="","",INDEX(DataInput[],CD$4*3-1,MATCH(TEXT($B45,0),DataInput[#Headers],0))*(INDEX(DataInput[],CD$4*3,MATCH(TEXT($B45,0),DataInput[#Headers],0)))^2*PI()/6))</f>
        <v>#N/A</v>
      </c>
      <c r="CE45" s="15" t="e">
        <f>IF(INDEX(MouseList[],MATCH(CE$2,MouseList[Mouse '#],0),MATCH(MouseList[[#Headers],[Exclude?]],MouseList[#Headers],0))=TRUE,"",IF(INDEX(DataInput[],CE$2*3-1,MATCH(TEXT($B45,0),DataInput[#Headers],0))="","",INDEX(DataInput[],CE$4*3-1,MATCH(TEXT($B45,0),DataInput[#Headers],0))*(INDEX(DataInput[],CE$4*3,MATCH(TEXT($B45,0),DataInput[#Headers],0)))^2*PI()/6))</f>
        <v>#N/A</v>
      </c>
      <c r="CF45" s="15" t="e">
        <f>IF(INDEX(MouseList[],MATCH(CF$2,MouseList[Mouse '#],0),MATCH(MouseList[[#Headers],[Exclude?]],MouseList[#Headers],0))=TRUE,"",IF(INDEX(DataInput[],CF$2*3-1,MATCH(TEXT($B45,0),DataInput[#Headers],0))="","",INDEX(DataInput[],CF$4*3-1,MATCH(TEXT($B45,0),DataInput[#Headers],0))*(INDEX(DataInput[],CF$4*3,MATCH(TEXT($B45,0),DataInput[#Headers],0)))^2*PI()/6))</f>
        <v>#N/A</v>
      </c>
      <c r="CG45" s="15" t="e">
        <f>IF(INDEX(MouseList[],MATCH(CG$2,MouseList[Mouse '#],0),MATCH(MouseList[[#Headers],[Exclude?]],MouseList[#Headers],0))=TRUE,"",IF(INDEX(DataInput[],CG$2*3-1,MATCH(TEXT($B45,0),DataInput[#Headers],0))="","",INDEX(DataInput[],CG$4*3-1,MATCH(TEXT($B45,0),DataInput[#Headers],0))*(INDEX(DataInput[],CG$4*3,MATCH(TEXT($B45,0),DataInput[#Headers],0)))^2*PI()/6))</f>
        <v>#N/A</v>
      </c>
      <c r="CH45" s="15" t="e">
        <f>IF(INDEX(MouseList[],MATCH(CH$2,MouseList[Mouse '#],0),MATCH(MouseList[[#Headers],[Exclude?]],MouseList[#Headers],0))=TRUE,"",IF(INDEX(DataInput[],CH$2*3-1,MATCH(TEXT($B45,0),DataInput[#Headers],0))="","",INDEX(DataInput[],CH$4*3-1,MATCH(TEXT($B45,0),DataInput[#Headers],0))*(INDEX(DataInput[],CH$4*3,MATCH(TEXT($B45,0),DataInput[#Headers],0)))^2*PI()/6))</f>
        <v>#N/A</v>
      </c>
      <c r="CI45" s="15" t="e">
        <f>IF(INDEX(MouseList[],MATCH(CI$2,MouseList[Mouse '#],0),MATCH(MouseList[[#Headers],[Exclude?]],MouseList[#Headers],0))=TRUE,"",IF(INDEX(DataInput[],CI$2*3-1,MATCH(TEXT($B45,0),DataInput[#Headers],0))="","",INDEX(DataInput[],CI$4*3-1,MATCH(TEXT($B45,0),DataInput[#Headers],0))*(INDEX(DataInput[],CI$4*3,MATCH(TEXT($B45,0),DataInput[#Headers],0)))^2*PI()/6))</f>
        <v>#N/A</v>
      </c>
      <c r="CJ45" s="15" t="e">
        <f>IF(INDEX(MouseList[],MATCH(CJ$2,MouseList[Mouse '#],0),MATCH(MouseList[[#Headers],[Exclude?]],MouseList[#Headers],0))=TRUE,"",IF(INDEX(DataInput[],CJ$2*3-1,MATCH(TEXT($B45,0),DataInput[#Headers],0))="","",INDEX(DataInput[],CJ$4*3-1,MATCH(TEXT($B45,0),DataInput[#Headers],0))*(INDEX(DataInput[],CJ$4*3,MATCH(TEXT($B45,0),DataInput[#Headers],0)))^2*PI()/6))</f>
        <v>#N/A</v>
      </c>
      <c r="CK45" s="15" t="e">
        <f>IF(INDEX(MouseList[],MATCH(CK$2,MouseList[Mouse '#],0),MATCH(MouseList[[#Headers],[Exclude?]],MouseList[#Headers],0))=TRUE,"",IF(INDEX(DataInput[],CK$2*3-1,MATCH(TEXT($B45,0),DataInput[#Headers],0))="","",INDEX(DataInput[],CK$4*3-1,MATCH(TEXT($B45,0),DataInput[#Headers],0))*(INDEX(DataInput[],CK$4*3,MATCH(TEXT($B45,0),DataInput[#Headers],0)))^2*PI()/6))</f>
        <v>#N/A</v>
      </c>
      <c r="CL45" s="15" t="e">
        <f>IF(INDEX(MouseList[],MATCH(CL$2,MouseList[Mouse '#],0),MATCH(MouseList[[#Headers],[Exclude?]],MouseList[#Headers],0))=TRUE,"",IF(INDEX(DataInput[],CL$2*3-1,MATCH(TEXT($B45,0),DataInput[#Headers],0))="","",INDEX(DataInput[],CL$4*3-1,MATCH(TEXT($B45,0),DataInput[#Headers],0))*(INDEX(DataInput[],CL$4*3,MATCH(TEXT($B45,0),DataInput[#Headers],0)))^2*PI()/6))</f>
        <v>#N/A</v>
      </c>
      <c r="CM45" s="15" t="e">
        <f>IF(INDEX(MouseList[],MATCH(CM$2,MouseList[Mouse '#],0),MATCH(MouseList[[#Headers],[Exclude?]],MouseList[#Headers],0))=TRUE,"",IF(INDEX(DataInput[],CM$2*3-1,MATCH(TEXT($B45,0),DataInput[#Headers],0))="","",INDEX(DataInput[],CM$4*3-1,MATCH(TEXT($B45,0),DataInput[#Headers],0))*(INDEX(DataInput[],CM$4*3,MATCH(TEXT($B45,0),DataInput[#Headers],0)))^2*PI()/6))</f>
        <v>#N/A</v>
      </c>
      <c r="CN45" s="15" t="e">
        <f>IF(INDEX(MouseList[],MATCH(CN$2,MouseList[Mouse '#],0),MATCH(MouseList[[#Headers],[Exclude?]],MouseList[#Headers],0))=TRUE,"",IF(INDEX(DataInput[],CN$2*3-1,MATCH(TEXT($B45,0),DataInput[#Headers],0))="","",INDEX(DataInput[],CN$4*3-1,MATCH(TEXT($B45,0),DataInput[#Headers],0))*(INDEX(DataInput[],CN$4*3,MATCH(TEXT($B45,0),DataInput[#Headers],0)))^2*PI()/6))</f>
        <v>#N/A</v>
      </c>
      <c r="CO45" s="15" t="e">
        <f>IF(INDEX(MouseList[],MATCH(CO$2,MouseList[Mouse '#],0),MATCH(MouseList[[#Headers],[Exclude?]],MouseList[#Headers],0))=TRUE,"",IF(INDEX(DataInput[],CO$2*3-1,MATCH(TEXT($B45,0),DataInput[#Headers],0))="","",INDEX(DataInput[],CO$4*3-1,MATCH(TEXT($B45,0),DataInput[#Headers],0))*(INDEX(DataInput[],CO$4*3,MATCH(TEXT($B45,0),DataInput[#Headers],0)))^2*PI()/6))</f>
        <v>#N/A</v>
      </c>
      <c r="CP45" s="15" t="e">
        <f>IF(INDEX(MouseList[],MATCH(CP$2,MouseList[Mouse '#],0),MATCH(MouseList[[#Headers],[Exclude?]],MouseList[#Headers],0))=TRUE,"",IF(INDEX(DataInput[],CP$2*3-1,MATCH(TEXT($B45,0),DataInput[#Headers],0))="","",INDEX(DataInput[],CP$4*3-1,MATCH(TEXT($B45,0),DataInput[#Headers],0))*(INDEX(DataInput[],CP$4*3,MATCH(TEXT($B45,0),DataInput[#Headers],0)))^2*PI()/6))</f>
        <v>#N/A</v>
      </c>
      <c r="CQ45" s="15" t="e">
        <f>IF(INDEX(MouseList[],MATCH(CQ$2,MouseList[Mouse '#],0),MATCH(MouseList[[#Headers],[Exclude?]],MouseList[#Headers],0))=TRUE,"",IF(INDEX(DataInput[],CQ$2*3-1,MATCH(TEXT($B45,0),DataInput[#Headers],0))="","",INDEX(DataInput[],CQ$4*3-1,MATCH(TEXT($B45,0),DataInput[#Headers],0))*(INDEX(DataInput[],CQ$4*3,MATCH(TEXT($B45,0),DataInput[#Headers],0)))^2*PI()/6))</f>
        <v>#N/A</v>
      </c>
      <c r="CR45" s="15" t="e">
        <f>IF(INDEX(MouseList[],MATCH(CR$2,MouseList[Mouse '#],0),MATCH(MouseList[[#Headers],[Exclude?]],MouseList[#Headers],0))=TRUE,"",IF(INDEX(DataInput[],CR$2*3-1,MATCH(TEXT($B45,0),DataInput[#Headers],0))="","",INDEX(DataInput[],CR$4*3-1,MATCH(TEXT($B45,0),DataInput[#Headers],0))*(INDEX(DataInput[],CR$4*3,MATCH(TEXT($B45,0),DataInput[#Headers],0)))^2*PI()/6))</f>
        <v>#N/A</v>
      </c>
      <c r="CS45" s="15" t="e">
        <f>IF(INDEX(MouseList[],MATCH(CS$2,MouseList[Mouse '#],0),MATCH(MouseList[[#Headers],[Exclude?]],MouseList[#Headers],0))=TRUE,"",IF(INDEX(DataInput[],CS$2*3-1,MATCH(TEXT($B45,0),DataInput[#Headers],0))="","",INDEX(DataInput[],CS$4*3-1,MATCH(TEXT($B45,0),DataInput[#Headers],0))*(INDEX(DataInput[],CS$4*3,MATCH(TEXT($B45,0),DataInput[#Headers],0)))^2*PI()/6))</f>
        <v>#N/A</v>
      </c>
      <c r="CT45" s="15" t="e">
        <f>IF(INDEX(MouseList[],MATCH(CT$2,MouseList[Mouse '#],0),MATCH(MouseList[[#Headers],[Exclude?]],MouseList[#Headers],0))=TRUE,"",IF(INDEX(DataInput[],CT$2*3-1,MATCH(TEXT($B45,0),DataInput[#Headers],0))="","",INDEX(DataInput[],CT$4*3-1,MATCH(TEXT($B45,0),DataInput[#Headers],0))*(INDEX(DataInput[],CT$4*3,MATCH(TEXT($B45,0),DataInput[#Headers],0)))^2*PI()/6))</f>
        <v>#N/A</v>
      </c>
      <c r="CU45" s="15" t="e">
        <f>IF(INDEX(MouseList[],MATCH(CU$2,MouseList[Mouse '#],0),MATCH(MouseList[[#Headers],[Exclude?]],MouseList[#Headers],0))=TRUE,"",IF(INDEX(DataInput[],CU$2*3-1,MATCH(TEXT($B45,0),DataInput[#Headers],0))="","",INDEX(DataInput[],CU$4*3-1,MATCH(TEXT($B45,0),DataInput[#Headers],0))*(INDEX(DataInput[],CU$4*3,MATCH(TEXT($B45,0),DataInput[#Headers],0)))^2*PI()/6))</f>
        <v>#N/A</v>
      </c>
      <c r="CV45" s="15" t="e">
        <f>IF(INDEX(MouseList[],MATCH(CV$2,MouseList[Mouse '#],0),MATCH(MouseList[[#Headers],[Exclude?]],MouseList[#Headers],0))=TRUE,"",IF(INDEX(DataInput[],CV$2*3-1,MATCH(TEXT($B45,0),DataInput[#Headers],0))="","",INDEX(DataInput[],CV$4*3-1,MATCH(TEXT($B45,0),DataInput[#Headers],0))*(INDEX(DataInput[],CV$4*3,MATCH(TEXT($B45,0),DataInput[#Headers],0)))^2*PI()/6))</f>
        <v>#N/A</v>
      </c>
      <c r="CW45" s="15" t="e">
        <f>IF(INDEX(MouseList[],MATCH(CW$2,MouseList[Mouse '#],0),MATCH(MouseList[[#Headers],[Exclude?]],MouseList[#Headers],0))=TRUE,"",IF(INDEX(DataInput[],CW$2*3-1,MATCH(TEXT($B45,0),DataInput[#Headers],0))="","",INDEX(DataInput[],CW$4*3-1,MATCH(TEXT($B45,0),DataInput[#Headers],0))*(INDEX(DataInput[],CW$4*3,MATCH(TEXT($B45,0),DataInput[#Headers],0)))^2*PI()/6))</f>
        <v>#N/A</v>
      </c>
      <c r="CX45" s="15" t="e">
        <f>IF(INDEX(MouseList[],MATCH(CX$2,MouseList[Mouse '#],0),MATCH(MouseList[[#Headers],[Exclude?]],MouseList[#Headers],0))=TRUE,"",IF(INDEX(DataInput[],CX$2*3-1,MATCH(TEXT($B45,0),DataInput[#Headers],0))="","",INDEX(DataInput[],CX$4*3-1,MATCH(TEXT($B45,0),DataInput[#Headers],0))*(INDEX(DataInput[],CX$4*3,MATCH(TEXT($B45,0),DataInput[#Headers],0)))^2*PI()/6))</f>
        <v>#N/A</v>
      </c>
      <c r="CY45" s="15" t="e">
        <f>IF(INDEX(MouseList[],MATCH(CY$2,MouseList[Mouse '#],0),MATCH(MouseList[[#Headers],[Exclude?]],MouseList[#Headers],0))=TRUE,"",IF(INDEX(DataInput[],CY$2*3-1,MATCH(TEXT($B45,0),DataInput[#Headers],0))="","",INDEX(DataInput[],CY$4*3-1,MATCH(TEXT($B45,0),DataInput[#Headers],0))*(INDEX(DataInput[],CY$4*3,MATCH(TEXT($B45,0),DataInput[#Headers],0)))^2*PI()/6))</f>
        <v>#N/A</v>
      </c>
      <c r="CZ45" s="15" t="e">
        <f>IF(INDEX(MouseList[],MATCH(CZ$2,MouseList[Mouse '#],0),MATCH(MouseList[[#Headers],[Exclude?]],MouseList[#Headers],0))=TRUE,"",IF(INDEX(DataInput[],CZ$2*3-1,MATCH(TEXT($B45,0),DataInput[#Headers],0))="","",INDEX(DataInput[],CZ$4*3-1,MATCH(TEXT($B45,0),DataInput[#Headers],0))*(INDEX(DataInput[],CZ$4*3,MATCH(TEXT($B45,0),DataInput[#Headers],0)))^2*PI()/6))</f>
        <v>#N/A</v>
      </c>
      <c r="DA45" s="15" t="e">
        <f>IF(INDEX(MouseList[],MATCH(DA$2,MouseList[Mouse '#],0),MATCH(MouseList[[#Headers],[Exclude?]],MouseList[#Headers],0))=TRUE,"",IF(INDEX(DataInput[],DA$2*3-1,MATCH(TEXT($B45,0),DataInput[#Headers],0))="","",INDEX(DataInput[],DA$4*3-1,MATCH(TEXT($B45,0),DataInput[#Headers],0))*(INDEX(DataInput[],DA$4*3,MATCH(TEXT($B45,0),DataInput[#Headers],0)))^2*PI()/6))</f>
        <v>#N/A</v>
      </c>
      <c r="DB45" s="15" t="e">
        <f>IF(INDEX(MouseList[],MATCH(DB$2,MouseList[Mouse '#],0),MATCH(MouseList[[#Headers],[Exclude?]],MouseList[#Headers],0))=TRUE,"",IF(INDEX(DataInput[],DB$2*3-1,MATCH(TEXT($B45,0),DataInput[#Headers],0))="","",INDEX(DataInput[],DB$4*3-1,MATCH(TEXT($B45,0),DataInput[#Headers],0))*(INDEX(DataInput[],DB$4*3,MATCH(TEXT($B45,0),DataInput[#Headers],0)))^2*PI()/6))</f>
        <v>#N/A</v>
      </c>
      <c r="DC45" s="15" t="e">
        <f>IF(INDEX(MouseList[],MATCH(DC$2,MouseList[Mouse '#],0),MATCH(MouseList[[#Headers],[Exclude?]],MouseList[#Headers],0))=TRUE,"",IF(INDEX(DataInput[],DC$2*3-1,MATCH(TEXT($B45,0),DataInput[#Headers],0))="","",INDEX(DataInput[],DC$4*3-1,MATCH(TEXT($B45,0),DataInput[#Headers],0))*(INDEX(DataInput[],DC$4*3,MATCH(TEXT($B45,0),DataInput[#Headers],0)))^2*PI()/6))</f>
        <v>#N/A</v>
      </c>
      <c r="DD45" s="15" t="e">
        <f>IF(INDEX(MouseList[],MATCH(DD$2,MouseList[Mouse '#],0),MATCH(MouseList[[#Headers],[Exclude?]],MouseList[#Headers],0))=TRUE,"",IF(INDEX(DataInput[],DD$2*3-1,MATCH(TEXT($B45,0),DataInput[#Headers],0))="","",INDEX(DataInput[],DD$4*3-1,MATCH(TEXT($B45,0),DataInput[#Headers],0))*(INDEX(DataInput[],DD$4*3,MATCH(TEXT($B45,0),DataInput[#Headers],0)))^2*PI()/6))</f>
        <v>#N/A</v>
      </c>
      <c r="DE45" s="15" t="e">
        <f>IF(INDEX(MouseList[],MATCH(DE$2,MouseList[Mouse '#],0),MATCH(MouseList[[#Headers],[Exclude?]],MouseList[#Headers],0))=TRUE,"",IF(INDEX(DataInput[],DE$2*3-1,MATCH(TEXT($B45,0),DataInput[#Headers],0))="","",INDEX(DataInput[],DE$4*3-1,MATCH(TEXT($B45,0),DataInput[#Headers],0))*(INDEX(DataInput[],DE$4*3,MATCH(TEXT($B45,0),DataInput[#Headers],0)))^2*PI()/6))</f>
        <v>#N/A</v>
      </c>
      <c r="DF45" s="15" t="e">
        <f>IF(INDEX(MouseList[],MATCH(DF$2,MouseList[Mouse '#],0),MATCH(MouseList[[#Headers],[Exclude?]],MouseList[#Headers],0))=TRUE,"",IF(INDEX(DataInput[],DF$2*3-1,MATCH(TEXT($B45,0),DataInput[#Headers],0))="","",INDEX(DataInput[],DF$4*3-1,MATCH(TEXT($B45,0),DataInput[#Headers],0))*(INDEX(DataInput[],DF$4*3,MATCH(TEXT($B45,0),DataInput[#Headers],0)))^2*PI()/6))</f>
        <v>#N/A</v>
      </c>
      <c r="DG45" s="15" t="e">
        <f>IF(INDEX(MouseList[],MATCH(DG$2,MouseList[Mouse '#],0),MATCH(MouseList[[#Headers],[Exclude?]],MouseList[#Headers],0))=TRUE,"",IF(INDEX(DataInput[],DG$2*3-1,MATCH(TEXT($B45,0),DataInput[#Headers],0))="","",INDEX(DataInput[],DG$4*3-1,MATCH(TEXT($B45,0),DataInput[#Headers],0))*(INDEX(DataInput[],DG$4*3,MATCH(TEXT($B45,0),DataInput[#Headers],0)))^2*PI()/6))</f>
        <v>#N/A</v>
      </c>
      <c r="DH45" s="15" t="e">
        <f>IF(INDEX(MouseList[],MATCH(DH$2,MouseList[Mouse '#],0),MATCH(MouseList[[#Headers],[Exclude?]],MouseList[#Headers],0))=TRUE,"",IF(INDEX(DataInput[],DH$2*3-1,MATCH(TEXT($B45,0),DataInput[#Headers],0))="","",INDEX(DataInput[],DH$4*3-1,MATCH(TEXT($B45,0),DataInput[#Headers],0))*(INDEX(DataInput[],DH$4*3,MATCH(TEXT($B45,0),DataInput[#Headers],0)))^2*PI()/6))</f>
        <v>#N/A</v>
      </c>
      <c r="DI45" s="15" t="e">
        <f>IF(INDEX(MouseList[],MATCH(DI$2,MouseList[Mouse '#],0),MATCH(MouseList[[#Headers],[Exclude?]],MouseList[#Headers],0))=TRUE,"",IF(INDEX(DataInput[],DI$2*3-1,MATCH(TEXT($B45,0),DataInput[#Headers],0))="","",INDEX(DataInput[],DI$4*3-1,MATCH(TEXT($B45,0),DataInput[#Headers],0))*(INDEX(DataInput[],DI$4*3,MATCH(TEXT($B45,0),DataInput[#Headers],0)))^2*PI()/6))</f>
        <v>#N/A</v>
      </c>
      <c r="DJ45" s="15" t="e">
        <f>IF(INDEX(MouseList[],MATCH(DJ$2,MouseList[Mouse '#],0),MATCH(MouseList[[#Headers],[Exclude?]],MouseList[#Headers],0))=TRUE,"",IF(INDEX(DataInput[],DJ$2*3-1,MATCH(TEXT($B45,0),DataInput[#Headers],0))="","",INDEX(DataInput[],DJ$4*3-1,MATCH(TEXT($B45,0),DataInput[#Headers],0))*(INDEX(DataInput[],DJ$4*3,MATCH(TEXT($B45,0),DataInput[#Headers],0)))^2*PI()/6))</f>
        <v>#N/A</v>
      </c>
      <c r="DK45" s="15" t="e">
        <f>IF(INDEX(MouseList[],MATCH(DK$2,MouseList[Mouse '#],0),MATCH(MouseList[[#Headers],[Exclude?]],MouseList[#Headers],0))=TRUE,"",IF(INDEX(DataInput[],DK$2*3-1,MATCH(TEXT($B45,0),DataInput[#Headers],0))="","",INDEX(DataInput[],DK$4*3-1,MATCH(TEXT($B45,0),DataInput[#Headers],0))*(INDEX(DataInput[],DK$4*3,MATCH(TEXT($B45,0),DataInput[#Headers],0)))^2*PI()/6))</f>
        <v>#N/A</v>
      </c>
      <c r="DL45" s="15" t="e">
        <f>IF(INDEX(MouseList[],MATCH(DL$2,MouseList[Mouse '#],0),MATCH(MouseList[[#Headers],[Exclude?]],MouseList[#Headers],0))=TRUE,"",IF(INDEX(DataInput[],DL$2*3-1,MATCH(TEXT($B45,0),DataInput[#Headers],0))="","",INDEX(DataInput[],DL$4*3-1,MATCH(TEXT($B45,0),DataInput[#Headers],0))*(INDEX(DataInput[],DL$4*3,MATCH(TEXT($B45,0),DataInput[#Headers],0)))^2*PI()/6))</f>
        <v>#N/A</v>
      </c>
      <c r="DM45" s="15" t="e">
        <f>IF(INDEX(MouseList[],MATCH(DM$2,MouseList[Mouse '#],0),MATCH(MouseList[[#Headers],[Exclude?]],MouseList[#Headers],0))=TRUE,"",IF(INDEX(DataInput[],DM$2*3-1,MATCH(TEXT($B45,0),DataInput[#Headers],0))="","",INDEX(DataInput[],DM$4*3-1,MATCH(TEXT($B45,0),DataInput[#Headers],0))*(INDEX(DataInput[],DM$4*3,MATCH(TEXT($B45,0),DataInput[#Headers],0)))^2*PI()/6))</f>
        <v>#N/A</v>
      </c>
      <c r="DN45" s="15" t="e">
        <f>IF(INDEX(MouseList[],MATCH(DN$2,MouseList[Mouse '#],0),MATCH(MouseList[[#Headers],[Exclude?]],MouseList[#Headers],0))=TRUE,"",IF(INDEX(DataInput[],DN$2*3-1,MATCH(TEXT($B45,0),DataInput[#Headers],0))="","",INDEX(DataInput[],DN$4*3-1,MATCH(TEXT($B45,0),DataInput[#Headers],0))*(INDEX(DataInput[],DN$4*3,MATCH(TEXT($B45,0),DataInput[#Headers],0)))^2*PI()/6))</f>
        <v>#N/A</v>
      </c>
      <c r="DO45" s="15" t="e">
        <f>IF(INDEX(MouseList[],MATCH(DO$2,MouseList[Mouse '#],0),MATCH(MouseList[[#Headers],[Exclude?]],MouseList[#Headers],0))=TRUE,"",IF(INDEX(DataInput[],DO$2*3-1,MATCH(TEXT($B45,0),DataInput[#Headers],0))="","",INDEX(DataInput[],DO$4*3-1,MATCH(TEXT($B45,0),DataInput[#Headers],0))*(INDEX(DataInput[],DO$4*3,MATCH(TEXT($B45,0),DataInput[#Headers],0)))^2*PI()/6))</f>
        <v>#N/A</v>
      </c>
      <c r="DP45" s="15" t="e">
        <f>IF(INDEX(MouseList[],MATCH(DP$2,MouseList[Mouse '#],0),MATCH(MouseList[[#Headers],[Exclude?]],MouseList[#Headers],0))=TRUE,"",IF(INDEX(DataInput[],DP$2*3-1,MATCH(TEXT($B45,0),DataInput[#Headers],0))="","",INDEX(DataInput[],DP$4*3-1,MATCH(TEXT($B45,0),DataInput[#Headers],0))*(INDEX(DataInput[],DP$4*3,MATCH(TEXT($B45,0),DataInput[#Headers],0)))^2*PI()/6))</f>
        <v>#N/A</v>
      </c>
      <c r="DQ45" s="15" t="e">
        <f>IF(INDEX(MouseList[],MATCH(DQ$2,MouseList[Mouse '#],0),MATCH(MouseList[[#Headers],[Exclude?]],MouseList[#Headers],0))=TRUE,"",IF(INDEX(DataInput[],DQ$2*3-1,MATCH(TEXT($B45,0),DataInput[#Headers],0))="","",INDEX(DataInput[],DQ$4*3-1,MATCH(TEXT($B45,0),DataInput[#Headers],0))*(INDEX(DataInput[],DQ$4*3,MATCH(TEXT($B45,0),DataInput[#Headers],0)))^2*PI()/6))</f>
        <v>#N/A</v>
      </c>
      <c r="DR45" s="15" t="e">
        <f>IF(INDEX(MouseList[],MATCH(DR$2,MouseList[Mouse '#],0),MATCH(MouseList[[#Headers],[Exclude?]],MouseList[#Headers],0))=TRUE,"",IF(INDEX(DataInput[],DR$2*3-1,MATCH(TEXT($B45,0),DataInput[#Headers],0))="","",INDEX(DataInput[],DR$4*3-1,MATCH(TEXT($B45,0),DataInput[#Headers],0))*(INDEX(DataInput[],DR$4*3,MATCH(TEXT($B45,0),DataInput[#Headers],0)))^2*PI()/6))</f>
        <v>#N/A</v>
      </c>
      <c r="DS45" s="15" t="e">
        <f>IF(INDEX(MouseList[],MATCH(DS$2,MouseList[Mouse '#],0),MATCH(MouseList[[#Headers],[Exclude?]],MouseList[#Headers],0))=TRUE,"",IF(INDEX(DataInput[],DS$2*3-1,MATCH(TEXT($B45,0),DataInput[#Headers],0))="","",INDEX(DataInput[],DS$4*3-1,MATCH(TEXT($B45,0),DataInput[#Headers],0))*(INDEX(DataInput[],DS$4*3,MATCH(TEXT($B45,0),DataInput[#Headers],0)))^2*PI()/6))</f>
        <v>#N/A</v>
      </c>
      <c r="DU45" s="14">
        <v>41</v>
      </c>
      <c r="DV45" s="14" t="str">
        <f>IFERROR(INDEX(MouseList[],MATCH(TV_after_Tx[[#This Row],[Sort '#]],MouseList[Sort '#],0),MATCH(TV_after_Tx[[#Headers],[Group]],MouseList[#Headers],0)),"")</f>
        <v/>
      </c>
      <c r="DW45" s="14" t="str">
        <f>IFERROR(INDEX(MouseList[],MATCH(TV_after_Tx[[#This Row],[Sort '#]],MouseList[Sort '#],0),MATCH(MouseList[[#Headers],[Mouse '#]],MouseList[#Headers],0)),"")</f>
        <v/>
      </c>
      <c r="DX45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45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45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45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45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45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45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45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45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45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45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45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45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45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45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45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45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45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45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45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45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45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45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45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45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45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45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45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45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45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45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45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45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45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45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45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45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45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45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45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45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45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45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45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45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45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46" spans="2:173">
      <c r="B46" s="14">
        <v>41</v>
      </c>
      <c r="C46" s="14">
        <f>INDEX('Data Input'!$J$1:$BF$3,2,MATCH(TEXT(TV[[#This Row],[Day '#]],0),DataInput[[#Headers],[Date of death]:[Necropsy]],0))</f>
        <v>0</v>
      </c>
      <c r="D46" s="15" t="str">
        <f>IF(INDEX(MouseList[],MATCH(D$2,MouseList[Mouse '#],0),MATCH(MouseList[[#Headers],[Exclude?]],MouseList[#Headers],0))=TRUE,"",IF(INDEX(DataInput[],D$2*3-1,MATCH(TEXT($B46,0),DataInput[#Headers],0))="","",INDEX(DataInput[],D$4*3-1,MATCH(TEXT($B46,0),DataInput[#Headers],0))*(INDEX(DataInput[],D$4*3,MATCH(TEXT($B46,0),DataInput[#Headers],0)))^2*PI()/6))</f>
        <v/>
      </c>
      <c r="E46" s="15" t="str">
        <f>IF(INDEX(MouseList[],MATCH(E$2,MouseList[Mouse '#],0),MATCH(MouseList[[#Headers],[Exclude?]],MouseList[#Headers],0))=TRUE,"",IF(INDEX(DataInput[],E$2*3-1,MATCH(TEXT($B46,0),DataInput[#Headers],0))="","",INDEX(DataInput[],E$4*3-1,MATCH(TEXT($B46,0),DataInput[#Headers],0))*(INDEX(DataInput[],E$4*3,MATCH(TEXT($B46,0),DataInput[#Headers],0)))^2*PI()/6))</f>
        <v/>
      </c>
      <c r="F46" s="15" t="str">
        <f>IF(INDEX(MouseList[],MATCH(F$2,MouseList[Mouse '#],0),MATCH(MouseList[[#Headers],[Exclude?]],MouseList[#Headers],0))=TRUE,"",IF(INDEX(DataInput[],F$2*3-1,MATCH(TEXT($B46,0),DataInput[#Headers],0))="","",INDEX(DataInput[],F$4*3-1,MATCH(TEXT($B46,0),DataInput[#Headers],0))*(INDEX(DataInput[],F$4*3,MATCH(TEXT($B46,0),DataInput[#Headers],0)))^2*PI()/6))</f>
        <v/>
      </c>
      <c r="G46" s="15" t="str">
        <f>IF(INDEX(MouseList[],MATCH(G$2,MouseList[Mouse '#],0),MATCH(MouseList[[#Headers],[Exclude?]],MouseList[#Headers],0))=TRUE,"",IF(INDEX(DataInput[],G$2*3-1,MATCH(TEXT($B46,0),DataInput[#Headers],0))="","",INDEX(DataInput[],G$4*3-1,MATCH(TEXT($B46,0),DataInput[#Headers],0))*(INDEX(DataInput[],G$4*3,MATCH(TEXT($B46,0),DataInput[#Headers],0)))^2*PI()/6))</f>
        <v/>
      </c>
      <c r="H46" s="15" t="str">
        <f>IF(INDEX(MouseList[],MATCH(H$2,MouseList[Mouse '#],0),MATCH(MouseList[[#Headers],[Exclude?]],MouseList[#Headers],0))=TRUE,"",IF(INDEX(DataInput[],H$2*3-1,MATCH(TEXT($B46,0),DataInput[#Headers],0))="","",INDEX(DataInput[],H$4*3-1,MATCH(TEXT($B46,0),DataInput[#Headers],0))*(INDEX(DataInput[],H$4*3,MATCH(TEXT($B46,0),DataInput[#Headers],0)))^2*PI()/6))</f>
        <v/>
      </c>
      <c r="I46" s="15" t="str">
        <f>IF(INDEX(MouseList[],MATCH(I$2,MouseList[Mouse '#],0),MATCH(MouseList[[#Headers],[Exclude?]],MouseList[#Headers],0))=TRUE,"",IF(INDEX(DataInput[],I$2*3-1,MATCH(TEXT($B46,0),DataInput[#Headers],0))="","",INDEX(DataInput[],I$4*3-1,MATCH(TEXT($B46,0),DataInput[#Headers],0))*(INDEX(DataInput[],I$4*3,MATCH(TEXT($B46,0),DataInput[#Headers],0)))^2*PI()/6))</f>
        <v/>
      </c>
      <c r="J46" s="15" t="str">
        <f>IF(INDEX(MouseList[],MATCH(J$2,MouseList[Mouse '#],0),MATCH(MouseList[[#Headers],[Exclude?]],MouseList[#Headers],0))=TRUE,"",IF(INDEX(DataInput[],J$2*3-1,MATCH(TEXT($B46,0),DataInput[#Headers],0))="","",INDEX(DataInput[],J$4*3-1,MATCH(TEXT($B46,0),DataInput[#Headers],0))*(INDEX(DataInput[],J$4*3,MATCH(TEXT($B46,0),DataInput[#Headers],0)))^2*PI()/6))</f>
        <v/>
      </c>
      <c r="K46" s="15" t="str">
        <f>IF(INDEX(MouseList[],MATCH(K$2,MouseList[Mouse '#],0),MATCH(MouseList[[#Headers],[Exclude?]],MouseList[#Headers],0))=TRUE,"",IF(INDEX(DataInput[],K$2*3-1,MATCH(TEXT($B46,0),DataInput[#Headers],0))="","",INDEX(DataInput[],K$4*3-1,MATCH(TEXT($B46,0),DataInput[#Headers],0))*(INDEX(DataInput[],K$4*3,MATCH(TEXT($B46,0),DataInput[#Headers],0)))^2*PI()/6))</f>
        <v/>
      </c>
      <c r="L46" s="15" t="str">
        <f>IF(INDEX(MouseList[],MATCH(L$2,MouseList[Mouse '#],0),MATCH(MouseList[[#Headers],[Exclude?]],MouseList[#Headers],0))=TRUE,"",IF(INDEX(DataInput[],L$2*3-1,MATCH(TEXT($B46,0),DataInput[#Headers],0))="","",INDEX(DataInput[],L$4*3-1,MATCH(TEXT($B46,0),DataInput[#Headers],0))*(INDEX(DataInput[],L$4*3,MATCH(TEXT($B46,0),DataInput[#Headers],0)))^2*PI()/6))</f>
        <v/>
      </c>
      <c r="M46" s="15" t="str">
        <f>IF(INDEX(MouseList[],MATCH(M$2,MouseList[Mouse '#],0),MATCH(MouseList[[#Headers],[Exclude?]],MouseList[#Headers],0))=TRUE,"",IF(INDEX(DataInput[],M$2*3-1,MATCH(TEXT($B46,0),DataInput[#Headers],0))="","",INDEX(DataInput[],M$4*3-1,MATCH(TEXT($B46,0),DataInput[#Headers],0))*(INDEX(DataInput[],M$4*3,MATCH(TEXT($B46,0),DataInput[#Headers],0)))^2*PI()/6))</f>
        <v/>
      </c>
      <c r="N46" s="15" t="str">
        <f>IF(INDEX(MouseList[],MATCH(N$2,MouseList[Mouse '#],0),MATCH(MouseList[[#Headers],[Exclude?]],MouseList[#Headers],0))=TRUE,"",IF(INDEX(DataInput[],N$2*3-1,MATCH(TEXT($B46,0),DataInput[#Headers],0))="","",INDEX(DataInput[],N$4*3-1,MATCH(TEXT($B46,0),DataInput[#Headers],0))*(INDEX(DataInput[],N$4*3,MATCH(TEXT($B46,0),DataInput[#Headers],0)))^2*PI()/6))</f>
        <v/>
      </c>
      <c r="O46" s="15" t="str">
        <f>IF(INDEX(MouseList[],MATCH(O$2,MouseList[Mouse '#],0),MATCH(MouseList[[#Headers],[Exclude?]],MouseList[#Headers],0))=TRUE,"",IF(INDEX(DataInput[],O$2*3-1,MATCH(TEXT($B46,0),DataInput[#Headers],0))="","",INDEX(DataInput[],O$4*3-1,MATCH(TEXT($B46,0),DataInput[#Headers],0))*(INDEX(DataInput[],O$4*3,MATCH(TEXT($B46,0),DataInput[#Headers],0)))^2*PI()/6))</f>
        <v/>
      </c>
      <c r="P46" s="15" t="str">
        <f>IF(INDEX(MouseList[],MATCH(P$2,MouseList[Mouse '#],0),MATCH(MouseList[[#Headers],[Exclude?]],MouseList[#Headers],0))=TRUE,"",IF(INDEX(DataInput[],P$2*3-1,MATCH(TEXT($B46,0),DataInput[#Headers],0))="","",INDEX(DataInput[],P$4*3-1,MATCH(TEXT($B46,0),DataInput[#Headers],0))*(INDEX(DataInput[],P$4*3,MATCH(TEXT($B46,0),DataInput[#Headers],0)))^2*PI()/6))</f>
        <v/>
      </c>
      <c r="Q46" s="15" t="str">
        <f>IF(INDEX(MouseList[],MATCH(Q$2,MouseList[Mouse '#],0),MATCH(MouseList[[#Headers],[Exclude?]],MouseList[#Headers],0))=TRUE,"",IF(INDEX(DataInput[],Q$2*3-1,MATCH(TEXT($B46,0),DataInput[#Headers],0))="","",INDEX(DataInput[],Q$4*3-1,MATCH(TEXT($B46,0),DataInput[#Headers],0))*(INDEX(DataInput[],Q$4*3,MATCH(TEXT($B46,0),DataInput[#Headers],0)))^2*PI()/6))</f>
        <v/>
      </c>
      <c r="R46" s="15" t="str">
        <f>IF(INDEX(MouseList[],MATCH(R$2,MouseList[Mouse '#],0),MATCH(MouseList[[#Headers],[Exclude?]],MouseList[#Headers],0))=TRUE,"",IF(INDEX(DataInput[],R$2*3-1,MATCH(TEXT($B46,0),DataInput[#Headers],0))="","",INDEX(DataInput[],R$4*3-1,MATCH(TEXT($B46,0),DataInput[#Headers],0))*(INDEX(DataInput[],R$4*3,MATCH(TEXT($B46,0),DataInput[#Headers],0)))^2*PI()/6))</f>
        <v/>
      </c>
      <c r="S46" s="15" t="str">
        <f>IF(INDEX(MouseList[],MATCH(S$2,MouseList[Mouse '#],0),MATCH(MouseList[[#Headers],[Exclude?]],MouseList[#Headers],0))=TRUE,"",IF(INDEX(DataInput[],S$2*3-1,MATCH(TEXT($B46,0),DataInput[#Headers],0))="","",INDEX(DataInput[],S$4*3-1,MATCH(TEXT($B46,0),DataInput[#Headers],0))*(INDEX(DataInput[],S$4*3,MATCH(TEXT($B46,0),DataInput[#Headers],0)))^2*PI()/6))</f>
        <v/>
      </c>
      <c r="T46" s="15" t="str">
        <f>IF(INDEX(MouseList[],MATCH(T$2,MouseList[Mouse '#],0),MATCH(MouseList[[#Headers],[Exclude?]],MouseList[#Headers],0))=TRUE,"",IF(INDEX(DataInput[],T$2*3-1,MATCH(TEXT($B46,0),DataInput[#Headers],0))="","",INDEX(DataInput[],T$4*3-1,MATCH(TEXT($B46,0),DataInput[#Headers],0))*(INDEX(DataInput[],T$4*3,MATCH(TEXT($B46,0),DataInput[#Headers],0)))^2*PI()/6))</f>
        <v/>
      </c>
      <c r="U46" s="15" t="str">
        <f>IF(INDEX(MouseList[],MATCH(U$2,MouseList[Mouse '#],0),MATCH(MouseList[[#Headers],[Exclude?]],MouseList[#Headers],0))=TRUE,"",IF(INDEX(DataInput[],U$2*3-1,MATCH(TEXT($B46,0),DataInput[#Headers],0))="","",INDEX(DataInput[],U$4*3-1,MATCH(TEXT($B46,0),DataInput[#Headers],0))*(INDEX(DataInput[],U$4*3,MATCH(TEXT($B46,0),DataInput[#Headers],0)))^2*PI()/6))</f>
        <v/>
      </c>
      <c r="V46" s="15" t="str">
        <f>IF(INDEX(MouseList[],MATCH(V$2,MouseList[Mouse '#],0),MATCH(MouseList[[#Headers],[Exclude?]],MouseList[#Headers],0))=TRUE,"",IF(INDEX(DataInput[],V$2*3-1,MATCH(TEXT($B46,0),DataInput[#Headers],0))="","",INDEX(DataInput[],V$4*3-1,MATCH(TEXT($B46,0),DataInput[#Headers],0))*(INDEX(DataInput[],V$4*3,MATCH(TEXT($B46,0),DataInput[#Headers],0)))^2*PI()/6))</f>
        <v/>
      </c>
      <c r="W46" s="15" t="str">
        <f>IF(INDEX(MouseList[],MATCH(W$2,MouseList[Mouse '#],0),MATCH(MouseList[[#Headers],[Exclude?]],MouseList[#Headers],0))=TRUE,"",IF(INDEX(DataInput[],W$2*3-1,MATCH(TEXT($B46,0),DataInput[#Headers],0))="","",INDEX(DataInput[],W$4*3-1,MATCH(TEXT($B46,0),DataInput[#Headers],0))*(INDEX(DataInput[],W$4*3,MATCH(TEXT($B46,0),DataInput[#Headers],0)))^2*PI()/6))</f>
        <v/>
      </c>
      <c r="X46" s="15" t="str">
        <f>IF(INDEX(MouseList[],MATCH(X$2,MouseList[Mouse '#],0),MATCH(MouseList[[#Headers],[Exclude?]],MouseList[#Headers],0))=TRUE,"",IF(INDEX(DataInput[],X$2*3-1,MATCH(TEXT($B46,0),DataInput[#Headers],0))="","",INDEX(DataInput[],X$4*3-1,MATCH(TEXT($B46,0),DataInput[#Headers],0))*(INDEX(DataInput[],X$4*3,MATCH(TEXT($B46,0),DataInput[#Headers],0)))^2*PI()/6))</f>
        <v/>
      </c>
      <c r="Y46" s="15" t="str">
        <f>IF(INDEX(MouseList[],MATCH(Y$2,MouseList[Mouse '#],0),MATCH(MouseList[[#Headers],[Exclude?]],MouseList[#Headers],0))=TRUE,"",IF(INDEX(DataInput[],Y$2*3-1,MATCH(TEXT($B46,0),DataInput[#Headers],0))="","",INDEX(DataInput[],Y$4*3-1,MATCH(TEXT($B46,0),DataInput[#Headers],0))*(INDEX(DataInput[],Y$4*3,MATCH(TEXT($B46,0),DataInput[#Headers],0)))^2*PI()/6))</f>
        <v/>
      </c>
      <c r="Z46" s="15" t="str">
        <f>IF(INDEX(MouseList[],MATCH(Z$2,MouseList[Mouse '#],0),MATCH(MouseList[[#Headers],[Exclude?]],MouseList[#Headers],0))=TRUE,"",IF(INDEX(DataInput[],Z$2*3-1,MATCH(TEXT($B46,0),DataInput[#Headers],0))="","",INDEX(DataInput[],Z$4*3-1,MATCH(TEXT($B46,0),DataInput[#Headers],0))*(INDEX(DataInput[],Z$4*3,MATCH(TEXT($B46,0),DataInput[#Headers],0)))^2*PI()/6))</f>
        <v/>
      </c>
      <c r="AA46" s="15" t="str">
        <f>IF(INDEX(MouseList[],MATCH(AA$2,MouseList[Mouse '#],0),MATCH(MouseList[[#Headers],[Exclude?]],MouseList[#Headers],0))=TRUE,"",IF(INDEX(DataInput[],AA$2*3-1,MATCH(TEXT($B46,0),DataInput[#Headers],0))="","",INDEX(DataInput[],AA$4*3-1,MATCH(TEXT($B46,0),DataInput[#Headers],0))*(INDEX(DataInput[],AA$4*3,MATCH(TEXT($B46,0),DataInput[#Headers],0)))^2*PI()/6))</f>
        <v/>
      </c>
      <c r="AB46" s="15" t="str">
        <f>IF(INDEX(MouseList[],MATCH(AB$2,MouseList[Mouse '#],0),MATCH(MouseList[[#Headers],[Exclude?]],MouseList[#Headers],0))=TRUE,"",IF(INDEX(DataInput[],AB$2*3-1,MATCH(TEXT($B46,0),DataInput[#Headers],0))="","",INDEX(DataInput[],AB$4*3-1,MATCH(TEXT($B46,0),DataInput[#Headers],0))*(INDEX(DataInput[],AB$4*3,MATCH(TEXT($B46,0),DataInput[#Headers],0)))^2*PI()/6))</f>
        <v/>
      </c>
      <c r="AC46" s="15" t="str">
        <f>IF(INDEX(MouseList[],MATCH(AC$2,MouseList[Mouse '#],0),MATCH(MouseList[[#Headers],[Exclude?]],MouseList[#Headers],0))=TRUE,"",IF(INDEX(DataInput[],AC$2*3-1,MATCH(TEXT($B46,0),DataInput[#Headers],0))="","",INDEX(DataInput[],AC$4*3-1,MATCH(TEXT($B46,0),DataInput[#Headers],0))*(INDEX(DataInput[],AC$4*3,MATCH(TEXT($B46,0),DataInput[#Headers],0)))^2*PI()/6))</f>
        <v/>
      </c>
      <c r="AD46" s="15" t="str">
        <f>IF(INDEX(MouseList[],MATCH(AD$2,MouseList[Mouse '#],0),MATCH(MouseList[[#Headers],[Exclude?]],MouseList[#Headers],0))=TRUE,"",IF(INDEX(DataInput[],AD$2*3-1,MATCH(TEXT($B46,0),DataInput[#Headers],0))="","",INDEX(DataInput[],AD$4*3-1,MATCH(TEXT($B46,0),DataInput[#Headers],0))*(INDEX(DataInput[],AD$4*3,MATCH(TEXT($B46,0),DataInput[#Headers],0)))^2*PI()/6))</f>
        <v/>
      </c>
      <c r="AE46" s="15" t="str">
        <f>IF(INDEX(MouseList[],MATCH(AE$2,MouseList[Mouse '#],0),MATCH(MouseList[[#Headers],[Exclude?]],MouseList[#Headers],0))=TRUE,"",IF(INDEX(DataInput[],AE$2*3-1,MATCH(TEXT($B46,0),DataInput[#Headers],0))="","",INDEX(DataInput[],AE$4*3-1,MATCH(TEXT($B46,0),DataInput[#Headers],0))*(INDEX(DataInput[],AE$4*3,MATCH(TEXT($B46,0),DataInput[#Headers],0)))^2*PI()/6))</f>
        <v/>
      </c>
      <c r="AF46" s="15" t="str">
        <f>IF(INDEX(MouseList[],MATCH(AF$2,MouseList[Mouse '#],0),MATCH(MouseList[[#Headers],[Exclude?]],MouseList[#Headers],0))=TRUE,"",IF(INDEX(DataInput[],AF$2*3-1,MATCH(TEXT($B46,0),DataInput[#Headers],0))="","",INDEX(DataInput[],AF$4*3-1,MATCH(TEXT($B46,0),DataInput[#Headers],0))*(INDEX(DataInput[],AF$4*3,MATCH(TEXT($B46,0),DataInput[#Headers],0)))^2*PI()/6))</f>
        <v/>
      </c>
      <c r="AG46" s="15" t="str">
        <f>IF(INDEX(MouseList[],MATCH(AG$2,MouseList[Mouse '#],0),MATCH(MouseList[[#Headers],[Exclude?]],MouseList[#Headers],0))=TRUE,"",IF(INDEX(DataInput[],AG$2*3-1,MATCH(TEXT($B46,0),DataInput[#Headers],0))="","",INDEX(DataInput[],AG$4*3-1,MATCH(TEXT($B46,0),DataInput[#Headers],0))*(INDEX(DataInput[],AG$4*3,MATCH(TEXT($B46,0),DataInput[#Headers],0)))^2*PI()/6))</f>
        <v/>
      </c>
      <c r="AH46" s="15" t="str">
        <f>IF(INDEX(MouseList[],MATCH(AH$2,MouseList[Mouse '#],0),MATCH(MouseList[[#Headers],[Exclude?]],MouseList[#Headers],0))=TRUE,"",IF(INDEX(DataInput[],AH$2*3-1,MATCH(TEXT($B46,0),DataInput[#Headers],0))="","",INDEX(DataInput[],AH$4*3-1,MATCH(TEXT($B46,0),DataInput[#Headers],0))*(INDEX(DataInput[],AH$4*3,MATCH(TEXT($B46,0),DataInput[#Headers],0)))^2*PI()/6))</f>
        <v/>
      </c>
      <c r="AI46" s="15" t="str">
        <f>IF(INDEX(MouseList[],MATCH(AI$2,MouseList[Mouse '#],0),MATCH(MouseList[[#Headers],[Exclude?]],MouseList[#Headers],0))=TRUE,"",IF(INDEX(DataInput[],AI$2*3-1,MATCH(TEXT($B46,0),DataInput[#Headers],0))="","",INDEX(DataInput[],AI$4*3-1,MATCH(TEXT($B46,0),DataInput[#Headers],0))*(INDEX(DataInput[],AI$4*3,MATCH(TEXT($B46,0),DataInput[#Headers],0)))^2*PI()/6))</f>
        <v/>
      </c>
      <c r="AJ46" s="15" t="str">
        <f>IF(INDEX(MouseList[],MATCH(AJ$2,MouseList[Mouse '#],0),MATCH(MouseList[[#Headers],[Exclude?]],MouseList[#Headers],0))=TRUE,"",IF(INDEX(DataInput[],AJ$2*3-1,MATCH(TEXT($B46,0),DataInput[#Headers],0))="","",INDEX(DataInput[],AJ$4*3-1,MATCH(TEXT($B46,0),DataInput[#Headers],0))*(INDEX(DataInput[],AJ$4*3,MATCH(TEXT($B46,0),DataInput[#Headers],0)))^2*PI()/6))</f>
        <v/>
      </c>
      <c r="AK46" s="15" t="str">
        <f>IF(INDEX(MouseList[],MATCH(AK$2,MouseList[Mouse '#],0),MATCH(MouseList[[#Headers],[Exclude?]],MouseList[#Headers],0))=TRUE,"",IF(INDEX(DataInput[],AK$2*3-1,MATCH(TEXT($B46,0),DataInput[#Headers],0))="","",INDEX(DataInput[],AK$4*3-1,MATCH(TEXT($B46,0),DataInput[#Headers],0))*(INDEX(DataInput[],AK$4*3,MATCH(TEXT($B46,0),DataInput[#Headers],0)))^2*PI()/6))</f>
        <v/>
      </c>
      <c r="AL46" s="15" t="str">
        <f>IF(INDEX(MouseList[],MATCH(AL$2,MouseList[Mouse '#],0),MATCH(MouseList[[#Headers],[Exclude?]],MouseList[#Headers],0))=TRUE,"",IF(INDEX(DataInput[],AL$2*3-1,MATCH(TEXT($B46,0),DataInput[#Headers],0))="","",INDEX(DataInput[],AL$4*3-1,MATCH(TEXT($B46,0),DataInput[#Headers],0))*(INDEX(DataInput[],AL$4*3,MATCH(TEXT($B46,0),DataInput[#Headers],0)))^2*PI()/6))</f>
        <v/>
      </c>
      <c r="AM46" s="15" t="str">
        <f>IF(INDEX(MouseList[],MATCH(AM$2,MouseList[Mouse '#],0),MATCH(MouseList[[#Headers],[Exclude?]],MouseList[#Headers],0))=TRUE,"",IF(INDEX(DataInput[],AM$2*3-1,MATCH(TEXT($B46,0),DataInput[#Headers],0))="","",INDEX(DataInput[],AM$4*3-1,MATCH(TEXT($B46,0),DataInput[#Headers],0))*(INDEX(DataInput[],AM$4*3,MATCH(TEXT($B46,0),DataInput[#Headers],0)))^2*PI()/6))</f>
        <v/>
      </c>
      <c r="AN46" s="15" t="str">
        <f>IF(INDEX(MouseList[],MATCH(AN$2,MouseList[Mouse '#],0),MATCH(MouseList[[#Headers],[Exclude?]],MouseList[#Headers],0))=TRUE,"",IF(INDEX(DataInput[],AN$2*3-1,MATCH(TEXT($B46,0),DataInput[#Headers],0))="","",INDEX(DataInput[],AN$4*3-1,MATCH(TEXT($B46,0),DataInput[#Headers],0))*(INDEX(DataInput[],AN$4*3,MATCH(TEXT($B46,0),DataInput[#Headers],0)))^2*PI()/6))</f>
        <v/>
      </c>
      <c r="AO46" s="15" t="str">
        <f>IF(INDEX(MouseList[],MATCH(AO$2,MouseList[Mouse '#],0),MATCH(MouseList[[#Headers],[Exclude?]],MouseList[#Headers],0))=TRUE,"",IF(INDEX(DataInput[],AO$2*3-1,MATCH(TEXT($B46,0),DataInput[#Headers],0))="","",INDEX(DataInput[],AO$4*3-1,MATCH(TEXT($B46,0),DataInput[#Headers],0))*(INDEX(DataInput[],AO$4*3,MATCH(TEXT($B46,0),DataInput[#Headers],0)))^2*PI()/6))</f>
        <v/>
      </c>
      <c r="AP46" s="15" t="str">
        <f>IF(INDEX(MouseList[],MATCH(AP$2,MouseList[Mouse '#],0),MATCH(MouseList[[#Headers],[Exclude?]],MouseList[#Headers],0))=TRUE,"",IF(INDEX(DataInput[],AP$2*3-1,MATCH(TEXT($B46,0),DataInput[#Headers],0))="","",INDEX(DataInput[],AP$4*3-1,MATCH(TEXT($B46,0),DataInput[#Headers],0))*(INDEX(DataInput[],AP$4*3,MATCH(TEXT($B46,0),DataInput[#Headers],0)))^2*PI()/6))</f>
        <v/>
      </c>
      <c r="AQ46" s="15" t="str">
        <f>IF(INDEX(MouseList[],MATCH(AQ$2,MouseList[Mouse '#],0),MATCH(MouseList[[#Headers],[Exclude?]],MouseList[#Headers],0))=TRUE,"",IF(INDEX(DataInput[],AQ$2*3-1,MATCH(TEXT($B46,0),DataInput[#Headers],0))="","",INDEX(DataInput[],AQ$4*3-1,MATCH(TEXT($B46,0),DataInput[#Headers],0))*(INDEX(DataInput[],AQ$4*3,MATCH(TEXT($B46,0),DataInput[#Headers],0)))^2*PI()/6))</f>
        <v/>
      </c>
      <c r="AR46" s="15" t="str">
        <f>IF(INDEX(MouseList[],MATCH(AR$2,MouseList[Mouse '#],0),MATCH(MouseList[[#Headers],[Exclude?]],MouseList[#Headers],0))=TRUE,"",IF(INDEX(DataInput[],AR$2*3-1,MATCH(TEXT($B46,0),DataInput[#Headers],0))="","",INDEX(DataInput[],AR$4*3-1,MATCH(TEXT($B46,0),DataInput[#Headers],0))*(INDEX(DataInput[],AR$4*3,MATCH(TEXT($B46,0),DataInput[#Headers],0)))^2*PI()/6))</f>
        <v/>
      </c>
      <c r="AS46" s="15" t="str">
        <f>IF(INDEX(MouseList[],MATCH(AS$2,MouseList[Mouse '#],0),MATCH(MouseList[[#Headers],[Exclude?]],MouseList[#Headers],0))=TRUE,"",IF(INDEX(DataInput[],AS$2*3-1,MATCH(TEXT($B46,0),DataInput[#Headers],0))="","",INDEX(DataInput[],AS$4*3-1,MATCH(TEXT($B46,0),DataInput[#Headers],0))*(INDEX(DataInput[],AS$4*3,MATCH(TEXT($B46,0),DataInput[#Headers],0)))^2*PI()/6))</f>
        <v/>
      </c>
      <c r="AT46" s="15" t="str">
        <f>IF(INDEX(MouseList[],MATCH(AT$2,MouseList[Mouse '#],0),MATCH(MouseList[[#Headers],[Exclude?]],MouseList[#Headers],0))=TRUE,"",IF(INDEX(DataInput[],AT$2*3-1,MATCH(TEXT($B46,0),DataInput[#Headers],0))="","",INDEX(DataInput[],AT$4*3-1,MATCH(TEXT($B46,0),DataInput[#Headers],0))*(INDEX(DataInput[],AT$4*3,MATCH(TEXT($B46,0),DataInput[#Headers],0)))^2*PI()/6))</f>
        <v/>
      </c>
      <c r="AU46" s="15" t="str">
        <f>IF(INDEX(MouseList[],MATCH(AU$2,MouseList[Mouse '#],0),MATCH(MouseList[[#Headers],[Exclude?]],MouseList[#Headers],0))=TRUE,"",IF(INDEX(DataInput[],AU$2*3-1,MATCH(TEXT($B46,0),DataInput[#Headers],0))="","",INDEX(DataInput[],AU$4*3-1,MATCH(TEXT($B46,0),DataInput[#Headers],0))*(INDEX(DataInput[],AU$4*3,MATCH(TEXT($B46,0),DataInput[#Headers],0)))^2*PI()/6))</f>
        <v/>
      </c>
      <c r="AV46" s="15" t="str">
        <f>IF(INDEX(MouseList[],MATCH(AV$2,MouseList[Mouse '#],0),MATCH(MouseList[[#Headers],[Exclude?]],MouseList[#Headers],0))=TRUE,"",IF(INDEX(DataInput[],AV$2*3-1,MATCH(TEXT($B46,0),DataInput[#Headers],0))="","",INDEX(DataInput[],AV$4*3-1,MATCH(TEXT($B46,0),DataInput[#Headers],0))*(INDEX(DataInput[],AV$4*3,MATCH(TEXT($B46,0),DataInput[#Headers],0)))^2*PI()/6))</f>
        <v/>
      </c>
      <c r="AW46" s="15" t="str">
        <f>IF(INDEX(MouseList[],MATCH(AW$2,MouseList[Mouse '#],0),MATCH(MouseList[[#Headers],[Exclude?]],MouseList[#Headers],0))=TRUE,"",IF(INDEX(DataInput[],AW$2*3-1,MATCH(TEXT($B46,0),DataInput[#Headers],0))="","",INDEX(DataInput[],AW$4*3-1,MATCH(TEXT($B46,0),DataInput[#Headers],0))*(INDEX(DataInput[],AW$4*3,MATCH(TEXT($B46,0),DataInput[#Headers],0)))^2*PI()/6))</f>
        <v/>
      </c>
      <c r="AX46" s="15" t="str">
        <f>IF(INDEX(MouseList[],MATCH(AX$2,MouseList[Mouse '#],0),MATCH(MouseList[[#Headers],[Exclude?]],MouseList[#Headers],0))=TRUE,"",IF(INDEX(DataInput[],AX$2*3-1,MATCH(TEXT($B46,0),DataInput[#Headers],0))="","",INDEX(DataInput[],AX$4*3-1,MATCH(TEXT($B46,0),DataInput[#Headers],0))*(INDEX(DataInput[],AX$4*3,MATCH(TEXT($B46,0),DataInput[#Headers],0)))^2*PI()/6))</f>
        <v/>
      </c>
      <c r="AY46" s="15" t="str">
        <f>IF(INDEX(MouseList[],MATCH(AY$2,MouseList[Mouse '#],0),MATCH(MouseList[[#Headers],[Exclude?]],MouseList[#Headers],0))=TRUE,"",IF(INDEX(DataInput[],AY$2*3-1,MATCH(TEXT($B46,0),DataInput[#Headers],0))="","",INDEX(DataInput[],AY$4*3-1,MATCH(TEXT($B46,0),DataInput[#Headers],0))*(INDEX(DataInput[],AY$4*3,MATCH(TEXT($B46,0),DataInput[#Headers],0)))^2*PI()/6))</f>
        <v/>
      </c>
      <c r="AZ46" s="15" t="str">
        <f>IF(INDEX(MouseList[],MATCH(AZ$2,MouseList[Mouse '#],0),MATCH(MouseList[[#Headers],[Exclude?]],MouseList[#Headers],0))=TRUE,"",IF(INDEX(DataInput[],AZ$2*3-1,MATCH(TEXT($B46,0),DataInput[#Headers],0))="","",INDEX(DataInput[],AZ$4*3-1,MATCH(TEXT($B46,0),DataInput[#Headers],0))*(INDEX(DataInput[],AZ$4*3,MATCH(TEXT($B46,0),DataInput[#Headers],0)))^2*PI()/6))</f>
        <v/>
      </c>
      <c r="BA46" s="15" t="str">
        <f>IF(INDEX(MouseList[],MATCH(BA$2,MouseList[Mouse '#],0),MATCH(MouseList[[#Headers],[Exclude?]],MouseList[#Headers],0))=TRUE,"",IF(INDEX(DataInput[],BA$2*3-1,MATCH(TEXT($B46,0),DataInput[#Headers],0))="","",INDEX(DataInput[],BA$4*3-1,MATCH(TEXT($B46,0),DataInput[#Headers],0))*(INDEX(DataInput[],BA$4*3,MATCH(TEXT($B46,0),DataInput[#Headers],0)))^2*PI()/6))</f>
        <v/>
      </c>
      <c r="BB46" s="15" t="str">
        <f>IF(INDEX(MouseList[],MATCH(BB$2,MouseList[Mouse '#],0),MATCH(MouseList[[#Headers],[Exclude?]],MouseList[#Headers],0))=TRUE,"",IF(INDEX(DataInput[],BB$2*3-1,MATCH(TEXT($B46,0),DataInput[#Headers],0))="","",INDEX(DataInput[],BB$4*3-1,MATCH(TEXT($B46,0),DataInput[#Headers],0))*(INDEX(DataInput[],BB$4*3,MATCH(TEXT($B46,0),DataInput[#Headers],0)))^2*PI()/6))</f>
        <v/>
      </c>
      <c r="BC46" s="15" t="str">
        <f>IF(INDEX(MouseList[],MATCH(BC$2,MouseList[Mouse '#],0),MATCH(MouseList[[#Headers],[Exclude?]],MouseList[#Headers],0))=TRUE,"",IF(INDEX(DataInput[],BC$2*3-1,MATCH(TEXT($B46,0),DataInput[#Headers],0))="","",INDEX(DataInput[],BC$4*3-1,MATCH(TEXT($B46,0),DataInput[#Headers],0))*(INDEX(DataInput[],BC$4*3,MATCH(TEXT($B46,0),DataInput[#Headers],0)))^2*PI()/6))</f>
        <v/>
      </c>
      <c r="BD46" s="15" t="str">
        <f>IF(INDEX(MouseList[],MATCH(BD$2,MouseList[Mouse '#],0),MATCH(MouseList[[#Headers],[Exclude?]],MouseList[#Headers],0))=TRUE,"",IF(INDEX(DataInput[],BD$2*3-1,MATCH(TEXT($B46,0),DataInput[#Headers],0))="","",INDEX(DataInput[],BD$4*3-1,MATCH(TEXT($B46,0),DataInput[#Headers],0))*(INDEX(DataInput[],BD$4*3,MATCH(TEXT($B46,0),DataInput[#Headers],0)))^2*PI()/6))</f>
        <v/>
      </c>
      <c r="BE46" s="15" t="str">
        <f>IF(INDEX(MouseList[],MATCH(BE$2,MouseList[Mouse '#],0),MATCH(MouseList[[#Headers],[Exclude?]],MouseList[#Headers],0))=TRUE,"",IF(INDEX(DataInput[],BE$2*3-1,MATCH(TEXT($B46,0),DataInput[#Headers],0))="","",INDEX(DataInput[],BE$4*3-1,MATCH(TEXT($B46,0),DataInput[#Headers],0))*(INDEX(DataInput[],BE$4*3,MATCH(TEXT($B46,0),DataInput[#Headers],0)))^2*PI()/6))</f>
        <v/>
      </c>
      <c r="BF46" s="15" t="str">
        <f>IF(INDEX(MouseList[],MATCH(BF$2,MouseList[Mouse '#],0),MATCH(MouseList[[#Headers],[Exclude?]],MouseList[#Headers],0))=TRUE,"",IF(INDEX(DataInput[],BF$2*3-1,MATCH(TEXT($B46,0),DataInput[#Headers],0))="","",INDEX(DataInput[],BF$4*3-1,MATCH(TEXT($B46,0),DataInput[#Headers],0))*(INDEX(DataInput[],BF$4*3,MATCH(TEXT($B46,0),DataInput[#Headers],0)))^2*PI()/6))</f>
        <v/>
      </c>
      <c r="BG46" s="15" t="str">
        <f>IF(INDEX(MouseList[],MATCH(BG$2,MouseList[Mouse '#],0),MATCH(MouseList[[#Headers],[Exclude?]],MouseList[#Headers],0))=TRUE,"",IF(INDEX(DataInput[],BG$2*3-1,MATCH(TEXT($B46,0),DataInput[#Headers],0))="","",INDEX(DataInput[],BG$4*3-1,MATCH(TEXT($B46,0),DataInput[#Headers],0))*(INDEX(DataInput[],BG$4*3,MATCH(TEXT($B46,0),DataInput[#Headers],0)))^2*PI()/6))</f>
        <v/>
      </c>
      <c r="BH46" s="15" t="str">
        <f>IF(INDEX(MouseList[],MATCH(BH$2,MouseList[Mouse '#],0),MATCH(MouseList[[#Headers],[Exclude?]],MouseList[#Headers],0))=TRUE,"",IF(INDEX(DataInput[],BH$2*3-1,MATCH(TEXT($B46,0),DataInput[#Headers],0))="","",INDEX(DataInput[],BH$4*3-1,MATCH(TEXT($B46,0),DataInput[#Headers],0))*(INDEX(DataInput[],BH$4*3,MATCH(TEXT($B46,0),DataInput[#Headers],0)))^2*PI()/6))</f>
        <v/>
      </c>
      <c r="BI46" s="15" t="str">
        <f>IF(INDEX(MouseList[],MATCH(BI$2,MouseList[Mouse '#],0),MATCH(MouseList[[#Headers],[Exclude?]],MouseList[#Headers],0))=TRUE,"",IF(INDEX(DataInput[],BI$2*3-1,MATCH(TEXT($B46,0),DataInput[#Headers],0))="","",INDEX(DataInput[],BI$4*3-1,MATCH(TEXT($B46,0),DataInput[#Headers],0))*(INDEX(DataInput[],BI$4*3,MATCH(TEXT($B46,0),DataInput[#Headers],0)))^2*PI()/6))</f>
        <v/>
      </c>
      <c r="BJ46" s="15" t="str">
        <f>IF(INDEX(MouseList[],MATCH(BJ$2,MouseList[Mouse '#],0),MATCH(MouseList[[#Headers],[Exclude?]],MouseList[#Headers],0))=TRUE,"",IF(INDEX(DataInput[],BJ$2*3-1,MATCH(TEXT($B46,0),DataInput[#Headers],0))="","",INDEX(DataInput[],BJ$4*3-1,MATCH(TEXT($B46,0),DataInput[#Headers],0))*(INDEX(DataInput[],BJ$4*3,MATCH(TEXT($B46,0),DataInput[#Headers],0)))^2*PI()/6))</f>
        <v/>
      </c>
      <c r="BK46" s="15" t="str">
        <f>IF(INDEX(MouseList[],MATCH(BK$2,MouseList[Mouse '#],0),MATCH(MouseList[[#Headers],[Exclude?]],MouseList[#Headers],0))=TRUE,"",IF(INDEX(DataInput[],BK$2*3-1,MATCH(TEXT($B46,0),DataInput[#Headers],0))="","",INDEX(DataInput[],BK$4*3-1,MATCH(TEXT($B46,0),DataInput[#Headers],0))*(INDEX(DataInput[],BK$4*3,MATCH(TEXT($B46,0),DataInput[#Headers],0)))^2*PI()/6))</f>
        <v/>
      </c>
      <c r="BL46" s="15" t="e">
        <f>IF(INDEX(MouseList[],MATCH(BL$2,MouseList[Mouse '#],0),MATCH(MouseList[[#Headers],[Exclude?]],MouseList[#Headers],0))=TRUE,"",IF(INDEX(DataInput[],BL$2*3-1,MATCH(TEXT($B46,0),DataInput[#Headers],0))="","",INDEX(DataInput[],BL$4*3-1,MATCH(TEXT($B46,0),DataInput[#Headers],0))*(INDEX(DataInput[],BL$4*3,MATCH(TEXT($B46,0),DataInput[#Headers],0)))^2*PI()/6))</f>
        <v>#N/A</v>
      </c>
      <c r="BM46" s="15" t="e">
        <f>IF(INDEX(MouseList[],MATCH(BM$2,MouseList[Mouse '#],0),MATCH(MouseList[[#Headers],[Exclude?]],MouseList[#Headers],0))=TRUE,"",IF(INDEX(DataInput[],BM$2*3-1,MATCH(TEXT($B46,0),DataInput[#Headers],0))="","",INDEX(DataInput[],BM$4*3-1,MATCH(TEXT($B46,0),DataInput[#Headers],0))*(INDEX(DataInput[],BM$4*3,MATCH(TEXT($B46,0),DataInput[#Headers],0)))^2*PI()/6))</f>
        <v>#N/A</v>
      </c>
      <c r="BN46" s="15" t="e">
        <f>IF(INDEX(MouseList[],MATCH(BN$2,MouseList[Mouse '#],0),MATCH(MouseList[[#Headers],[Exclude?]],MouseList[#Headers],0))=TRUE,"",IF(INDEX(DataInput[],BN$2*3-1,MATCH(TEXT($B46,0),DataInput[#Headers],0))="","",INDEX(DataInput[],BN$4*3-1,MATCH(TEXT($B46,0),DataInput[#Headers],0))*(INDEX(DataInput[],BN$4*3,MATCH(TEXT($B46,0),DataInput[#Headers],0)))^2*PI()/6))</f>
        <v>#N/A</v>
      </c>
      <c r="BO46" s="15" t="e">
        <f>IF(INDEX(MouseList[],MATCH(BO$2,MouseList[Mouse '#],0),MATCH(MouseList[[#Headers],[Exclude?]],MouseList[#Headers],0))=TRUE,"",IF(INDEX(DataInput[],BO$2*3-1,MATCH(TEXT($B46,0),DataInput[#Headers],0))="","",INDEX(DataInput[],BO$4*3-1,MATCH(TEXT($B46,0),DataInput[#Headers],0))*(INDEX(DataInput[],BO$4*3,MATCH(TEXT($B46,0),DataInput[#Headers],0)))^2*PI()/6))</f>
        <v>#N/A</v>
      </c>
      <c r="BP46" s="15" t="e">
        <f>IF(INDEX(MouseList[],MATCH(BP$2,MouseList[Mouse '#],0),MATCH(MouseList[[#Headers],[Exclude?]],MouseList[#Headers],0))=TRUE,"",IF(INDEX(DataInput[],BP$2*3-1,MATCH(TEXT($B46,0),DataInput[#Headers],0))="","",INDEX(DataInput[],BP$4*3-1,MATCH(TEXT($B46,0),DataInput[#Headers],0))*(INDEX(DataInput[],BP$4*3,MATCH(TEXT($B46,0),DataInput[#Headers],0)))^2*PI()/6))</f>
        <v>#N/A</v>
      </c>
      <c r="BQ46" s="15" t="e">
        <f>IF(INDEX(MouseList[],MATCH(BQ$2,MouseList[Mouse '#],0),MATCH(MouseList[[#Headers],[Exclude?]],MouseList[#Headers],0))=TRUE,"",IF(INDEX(DataInput[],BQ$2*3-1,MATCH(TEXT($B46,0),DataInput[#Headers],0))="","",INDEX(DataInput[],BQ$4*3-1,MATCH(TEXT($B46,0),DataInput[#Headers],0))*(INDEX(DataInput[],BQ$4*3,MATCH(TEXT($B46,0),DataInput[#Headers],0)))^2*PI()/6))</f>
        <v>#N/A</v>
      </c>
      <c r="BR46" s="15" t="e">
        <f>IF(INDEX(MouseList[],MATCH(BR$2,MouseList[Mouse '#],0),MATCH(MouseList[[#Headers],[Exclude?]],MouseList[#Headers],0))=TRUE,"",IF(INDEX(DataInput[],BR$2*3-1,MATCH(TEXT($B46,0),DataInput[#Headers],0))="","",INDEX(DataInput[],BR$4*3-1,MATCH(TEXT($B46,0),DataInput[#Headers],0))*(INDEX(DataInput[],BR$4*3,MATCH(TEXT($B46,0),DataInput[#Headers],0)))^2*PI()/6))</f>
        <v>#N/A</v>
      </c>
      <c r="BS46" s="15" t="e">
        <f>IF(INDEX(MouseList[],MATCH(BS$2,MouseList[Mouse '#],0),MATCH(MouseList[[#Headers],[Exclude?]],MouseList[#Headers],0))=TRUE,"",IF(INDEX(DataInput[],BS$2*3-1,MATCH(TEXT($B46,0),DataInput[#Headers],0))="","",INDEX(DataInput[],BS$4*3-1,MATCH(TEXT($B46,0),DataInput[#Headers],0))*(INDEX(DataInput[],BS$4*3,MATCH(TEXT($B46,0),DataInput[#Headers],0)))^2*PI()/6))</f>
        <v>#N/A</v>
      </c>
      <c r="BT46" s="15" t="e">
        <f>IF(INDEX(MouseList[],MATCH(BT$2,MouseList[Mouse '#],0),MATCH(MouseList[[#Headers],[Exclude?]],MouseList[#Headers],0))=TRUE,"",IF(INDEX(DataInput[],BT$2*3-1,MATCH(TEXT($B46,0),DataInput[#Headers],0))="","",INDEX(DataInput[],BT$4*3-1,MATCH(TEXT($B46,0),DataInput[#Headers],0))*(INDEX(DataInput[],BT$4*3,MATCH(TEXT($B46,0),DataInput[#Headers],0)))^2*PI()/6))</f>
        <v>#N/A</v>
      </c>
      <c r="BU46" s="15" t="e">
        <f>IF(INDEX(MouseList[],MATCH(BU$2,MouseList[Mouse '#],0),MATCH(MouseList[[#Headers],[Exclude?]],MouseList[#Headers],0))=TRUE,"",IF(INDEX(DataInput[],BU$2*3-1,MATCH(TEXT($B46,0),DataInput[#Headers],0))="","",INDEX(DataInput[],BU$4*3-1,MATCH(TEXT($B46,0),DataInput[#Headers],0))*(INDEX(DataInput[],BU$4*3,MATCH(TEXT($B46,0),DataInput[#Headers],0)))^2*PI()/6))</f>
        <v>#N/A</v>
      </c>
      <c r="BV46" s="15" t="e">
        <f>IF(INDEX(MouseList[],MATCH(BV$2,MouseList[Mouse '#],0),MATCH(MouseList[[#Headers],[Exclude?]],MouseList[#Headers],0))=TRUE,"",IF(INDEX(DataInput[],BV$2*3-1,MATCH(TEXT($B46,0),DataInput[#Headers],0))="","",INDEX(DataInput[],BV$4*3-1,MATCH(TEXT($B46,0),DataInput[#Headers],0))*(INDEX(DataInput[],BV$4*3,MATCH(TEXT($B46,0),DataInput[#Headers],0)))^2*PI()/6))</f>
        <v>#N/A</v>
      </c>
      <c r="BW46" s="15" t="e">
        <f>IF(INDEX(MouseList[],MATCH(BW$2,MouseList[Mouse '#],0),MATCH(MouseList[[#Headers],[Exclude?]],MouseList[#Headers],0))=TRUE,"",IF(INDEX(DataInput[],BW$2*3-1,MATCH(TEXT($B46,0),DataInput[#Headers],0))="","",INDEX(DataInput[],BW$4*3-1,MATCH(TEXT($B46,0),DataInput[#Headers],0))*(INDEX(DataInput[],BW$4*3,MATCH(TEXT($B46,0),DataInput[#Headers],0)))^2*PI()/6))</f>
        <v>#N/A</v>
      </c>
      <c r="BX46" s="15" t="e">
        <f>IF(INDEX(MouseList[],MATCH(BX$2,MouseList[Mouse '#],0),MATCH(MouseList[[#Headers],[Exclude?]],MouseList[#Headers],0))=TRUE,"",IF(INDEX(DataInput[],BX$2*3-1,MATCH(TEXT($B46,0),DataInput[#Headers],0))="","",INDEX(DataInput[],BX$4*3-1,MATCH(TEXT($B46,0),DataInput[#Headers],0))*(INDEX(DataInput[],BX$4*3,MATCH(TEXT($B46,0),DataInput[#Headers],0)))^2*PI()/6))</f>
        <v>#N/A</v>
      </c>
      <c r="BY46" s="15" t="e">
        <f>IF(INDEX(MouseList[],MATCH(BY$2,MouseList[Mouse '#],0),MATCH(MouseList[[#Headers],[Exclude?]],MouseList[#Headers],0))=TRUE,"",IF(INDEX(DataInput[],BY$2*3-1,MATCH(TEXT($B46,0),DataInput[#Headers],0))="","",INDEX(DataInput[],BY$4*3-1,MATCH(TEXT($B46,0),DataInput[#Headers],0))*(INDEX(DataInput[],BY$4*3,MATCH(TEXT($B46,0),DataInput[#Headers],0)))^2*PI()/6))</f>
        <v>#N/A</v>
      </c>
      <c r="BZ46" s="15" t="e">
        <f>IF(INDEX(MouseList[],MATCH(BZ$2,MouseList[Mouse '#],0),MATCH(MouseList[[#Headers],[Exclude?]],MouseList[#Headers],0))=TRUE,"",IF(INDEX(DataInput[],BZ$2*3-1,MATCH(TEXT($B46,0),DataInput[#Headers],0))="","",INDEX(DataInput[],BZ$4*3-1,MATCH(TEXT($B46,0),DataInput[#Headers],0))*(INDEX(DataInput[],BZ$4*3,MATCH(TEXT($B46,0),DataInput[#Headers],0)))^2*PI()/6))</f>
        <v>#N/A</v>
      </c>
      <c r="CA46" s="15" t="e">
        <f>IF(INDEX(MouseList[],MATCH(CA$2,MouseList[Mouse '#],0),MATCH(MouseList[[#Headers],[Exclude?]],MouseList[#Headers],0))=TRUE,"",IF(INDEX(DataInput[],CA$2*3-1,MATCH(TEXT($B46,0),DataInput[#Headers],0))="","",INDEX(DataInput[],CA$4*3-1,MATCH(TEXT($B46,0),DataInput[#Headers],0))*(INDEX(DataInput[],CA$4*3,MATCH(TEXT($B46,0),DataInput[#Headers],0)))^2*PI()/6))</f>
        <v>#N/A</v>
      </c>
      <c r="CB46" s="15" t="e">
        <f>IF(INDEX(MouseList[],MATCH(CB$2,MouseList[Mouse '#],0),MATCH(MouseList[[#Headers],[Exclude?]],MouseList[#Headers],0))=TRUE,"",IF(INDEX(DataInput[],CB$2*3-1,MATCH(TEXT($B46,0),DataInput[#Headers],0))="","",INDEX(DataInput[],CB$4*3-1,MATCH(TEXT($B46,0),DataInput[#Headers],0))*(INDEX(DataInput[],CB$4*3,MATCH(TEXT($B46,0),DataInput[#Headers],0)))^2*PI()/6))</f>
        <v>#N/A</v>
      </c>
      <c r="CC46" s="15" t="e">
        <f>IF(INDEX(MouseList[],MATCH(CC$2,MouseList[Mouse '#],0),MATCH(MouseList[[#Headers],[Exclude?]],MouseList[#Headers],0))=TRUE,"",IF(INDEX(DataInput[],CC$2*3-1,MATCH(TEXT($B46,0),DataInput[#Headers],0))="","",INDEX(DataInput[],CC$4*3-1,MATCH(TEXT($B46,0),DataInput[#Headers],0))*(INDEX(DataInput[],CC$4*3,MATCH(TEXT($B46,0),DataInput[#Headers],0)))^2*PI()/6))</f>
        <v>#N/A</v>
      </c>
      <c r="CD46" s="15" t="e">
        <f>IF(INDEX(MouseList[],MATCH(CD$2,MouseList[Mouse '#],0),MATCH(MouseList[[#Headers],[Exclude?]],MouseList[#Headers],0))=TRUE,"",IF(INDEX(DataInput[],CD$2*3-1,MATCH(TEXT($B46,0),DataInput[#Headers],0))="","",INDEX(DataInput[],CD$4*3-1,MATCH(TEXT($B46,0),DataInput[#Headers],0))*(INDEX(DataInput[],CD$4*3,MATCH(TEXT($B46,0),DataInput[#Headers],0)))^2*PI()/6))</f>
        <v>#N/A</v>
      </c>
      <c r="CE46" s="15" t="e">
        <f>IF(INDEX(MouseList[],MATCH(CE$2,MouseList[Mouse '#],0),MATCH(MouseList[[#Headers],[Exclude?]],MouseList[#Headers],0))=TRUE,"",IF(INDEX(DataInput[],CE$2*3-1,MATCH(TEXT($B46,0),DataInput[#Headers],0))="","",INDEX(DataInput[],CE$4*3-1,MATCH(TEXT($B46,0),DataInput[#Headers],0))*(INDEX(DataInput[],CE$4*3,MATCH(TEXT($B46,0),DataInput[#Headers],0)))^2*PI()/6))</f>
        <v>#N/A</v>
      </c>
      <c r="CF46" s="15" t="e">
        <f>IF(INDEX(MouseList[],MATCH(CF$2,MouseList[Mouse '#],0),MATCH(MouseList[[#Headers],[Exclude?]],MouseList[#Headers],0))=TRUE,"",IF(INDEX(DataInput[],CF$2*3-1,MATCH(TEXT($B46,0),DataInput[#Headers],0))="","",INDEX(DataInput[],CF$4*3-1,MATCH(TEXT($B46,0),DataInput[#Headers],0))*(INDEX(DataInput[],CF$4*3,MATCH(TEXT($B46,0),DataInput[#Headers],0)))^2*PI()/6))</f>
        <v>#N/A</v>
      </c>
      <c r="CG46" s="15" t="e">
        <f>IF(INDEX(MouseList[],MATCH(CG$2,MouseList[Mouse '#],0),MATCH(MouseList[[#Headers],[Exclude?]],MouseList[#Headers],0))=TRUE,"",IF(INDEX(DataInput[],CG$2*3-1,MATCH(TEXT($B46,0),DataInput[#Headers],0))="","",INDEX(DataInput[],CG$4*3-1,MATCH(TEXT($B46,0),DataInput[#Headers],0))*(INDEX(DataInput[],CG$4*3,MATCH(TEXT($B46,0),DataInput[#Headers],0)))^2*PI()/6))</f>
        <v>#N/A</v>
      </c>
      <c r="CH46" s="15" t="e">
        <f>IF(INDEX(MouseList[],MATCH(CH$2,MouseList[Mouse '#],0),MATCH(MouseList[[#Headers],[Exclude?]],MouseList[#Headers],0))=TRUE,"",IF(INDEX(DataInput[],CH$2*3-1,MATCH(TEXT($B46,0),DataInput[#Headers],0))="","",INDEX(DataInput[],CH$4*3-1,MATCH(TEXT($B46,0),DataInput[#Headers],0))*(INDEX(DataInput[],CH$4*3,MATCH(TEXT($B46,0),DataInput[#Headers],0)))^2*PI()/6))</f>
        <v>#N/A</v>
      </c>
      <c r="CI46" s="15" t="e">
        <f>IF(INDEX(MouseList[],MATCH(CI$2,MouseList[Mouse '#],0),MATCH(MouseList[[#Headers],[Exclude?]],MouseList[#Headers],0))=TRUE,"",IF(INDEX(DataInput[],CI$2*3-1,MATCH(TEXT($B46,0),DataInput[#Headers],0))="","",INDEX(DataInput[],CI$4*3-1,MATCH(TEXT($B46,0),DataInput[#Headers],0))*(INDEX(DataInput[],CI$4*3,MATCH(TEXT($B46,0),DataInput[#Headers],0)))^2*PI()/6))</f>
        <v>#N/A</v>
      </c>
      <c r="CJ46" s="15" t="e">
        <f>IF(INDEX(MouseList[],MATCH(CJ$2,MouseList[Mouse '#],0),MATCH(MouseList[[#Headers],[Exclude?]],MouseList[#Headers],0))=TRUE,"",IF(INDEX(DataInput[],CJ$2*3-1,MATCH(TEXT($B46,0),DataInput[#Headers],0))="","",INDEX(DataInput[],CJ$4*3-1,MATCH(TEXT($B46,0),DataInput[#Headers],0))*(INDEX(DataInput[],CJ$4*3,MATCH(TEXT($B46,0),DataInput[#Headers],0)))^2*PI()/6))</f>
        <v>#N/A</v>
      </c>
      <c r="CK46" s="15" t="e">
        <f>IF(INDEX(MouseList[],MATCH(CK$2,MouseList[Mouse '#],0),MATCH(MouseList[[#Headers],[Exclude?]],MouseList[#Headers],0))=TRUE,"",IF(INDEX(DataInput[],CK$2*3-1,MATCH(TEXT($B46,0),DataInput[#Headers],0))="","",INDEX(DataInput[],CK$4*3-1,MATCH(TEXT($B46,0),DataInput[#Headers],0))*(INDEX(DataInput[],CK$4*3,MATCH(TEXT($B46,0),DataInput[#Headers],0)))^2*PI()/6))</f>
        <v>#N/A</v>
      </c>
      <c r="CL46" s="15" t="e">
        <f>IF(INDEX(MouseList[],MATCH(CL$2,MouseList[Mouse '#],0),MATCH(MouseList[[#Headers],[Exclude?]],MouseList[#Headers],0))=TRUE,"",IF(INDEX(DataInput[],CL$2*3-1,MATCH(TEXT($B46,0),DataInput[#Headers],0))="","",INDEX(DataInput[],CL$4*3-1,MATCH(TEXT($B46,0),DataInput[#Headers],0))*(INDEX(DataInput[],CL$4*3,MATCH(TEXT($B46,0),DataInput[#Headers],0)))^2*PI()/6))</f>
        <v>#N/A</v>
      </c>
      <c r="CM46" s="15" t="e">
        <f>IF(INDEX(MouseList[],MATCH(CM$2,MouseList[Mouse '#],0),MATCH(MouseList[[#Headers],[Exclude?]],MouseList[#Headers],0))=TRUE,"",IF(INDEX(DataInput[],CM$2*3-1,MATCH(TEXT($B46,0),DataInput[#Headers],0))="","",INDEX(DataInput[],CM$4*3-1,MATCH(TEXT($B46,0),DataInput[#Headers],0))*(INDEX(DataInput[],CM$4*3,MATCH(TEXT($B46,0),DataInput[#Headers],0)))^2*PI()/6))</f>
        <v>#N/A</v>
      </c>
      <c r="CN46" s="15" t="e">
        <f>IF(INDEX(MouseList[],MATCH(CN$2,MouseList[Mouse '#],0),MATCH(MouseList[[#Headers],[Exclude?]],MouseList[#Headers],0))=TRUE,"",IF(INDEX(DataInput[],CN$2*3-1,MATCH(TEXT($B46,0),DataInput[#Headers],0))="","",INDEX(DataInput[],CN$4*3-1,MATCH(TEXT($B46,0),DataInput[#Headers],0))*(INDEX(DataInput[],CN$4*3,MATCH(TEXT($B46,0),DataInput[#Headers],0)))^2*PI()/6))</f>
        <v>#N/A</v>
      </c>
      <c r="CO46" s="15" t="e">
        <f>IF(INDEX(MouseList[],MATCH(CO$2,MouseList[Mouse '#],0),MATCH(MouseList[[#Headers],[Exclude?]],MouseList[#Headers],0))=TRUE,"",IF(INDEX(DataInput[],CO$2*3-1,MATCH(TEXT($B46,0),DataInput[#Headers],0))="","",INDEX(DataInput[],CO$4*3-1,MATCH(TEXT($B46,0),DataInput[#Headers],0))*(INDEX(DataInput[],CO$4*3,MATCH(TEXT($B46,0),DataInput[#Headers],0)))^2*PI()/6))</f>
        <v>#N/A</v>
      </c>
      <c r="CP46" s="15" t="e">
        <f>IF(INDEX(MouseList[],MATCH(CP$2,MouseList[Mouse '#],0),MATCH(MouseList[[#Headers],[Exclude?]],MouseList[#Headers],0))=TRUE,"",IF(INDEX(DataInput[],CP$2*3-1,MATCH(TEXT($B46,0),DataInput[#Headers],0))="","",INDEX(DataInput[],CP$4*3-1,MATCH(TEXT($B46,0),DataInput[#Headers],0))*(INDEX(DataInput[],CP$4*3,MATCH(TEXT($B46,0),DataInput[#Headers],0)))^2*PI()/6))</f>
        <v>#N/A</v>
      </c>
      <c r="CQ46" s="15" t="e">
        <f>IF(INDEX(MouseList[],MATCH(CQ$2,MouseList[Mouse '#],0),MATCH(MouseList[[#Headers],[Exclude?]],MouseList[#Headers],0))=TRUE,"",IF(INDEX(DataInput[],CQ$2*3-1,MATCH(TEXT($B46,0),DataInput[#Headers],0))="","",INDEX(DataInput[],CQ$4*3-1,MATCH(TEXT($B46,0),DataInput[#Headers],0))*(INDEX(DataInput[],CQ$4*3,MATCH(TEXT($B46,0),DataInput[#Headers],0)))^2*PI()/6))</f>
        <v>#N/A</v>
      </c>
      <c r="CR46" s="15" t="e">
        <f>IF(INDEX(MouseList[],MATCH(CR$2,MouseList[Mouse '#],0),MATCH(MouseList[[#Headers],[Exclude?]],MouseList[#Headers],0))=TRUE,"",IF(INDEX(DataInput[],CR$2*3-1,MATCH(TEXT($B46,0),DataInput[#Headers],0))="","",INDEX(DataInput[],CR$4*3-1,MATCH(TEXT($B46,0),DataInput[#Headers],0))*(INDEX(DataInput[],CR$4*3,MATCH(TEXT($B46,0),DataInput[#Headers],0)))^2*PI()/6))</f>
        <v>#N/A</v>
      </c>
      <c r="CS46" s="15" t="e">
        <f>IF(INDEX(MouseList[],MATCH(CS$2,MouseList[Mouse '#],0),MATCH(MouseList[[#Headers],[Exclude?]],MouseList[#Headers],0))=TRUE,"",IF(INDEX(DataInput[],CS$2*3-1,MATCH(TEXT($B46,0),DataInput[#Headers],0))="","",INDEX(DataInput[],CS$4*3-1,MATCH(TEXT($B46,0),DataInput[#Headers],0))*(INDEX(DataInput[],CS$4*3,MATCH(TEXT($B46,0),DataInput[#Headers],0)))^2*PI()/6))</f>
        <v>#N/A</v>
      </c>
      <c r="CT46" s="15" t="e">
        <f>IF(INDEX(MouseList[],MATCH(CT$2,MouseList[Mouse '#],0),MATCH(MouseList[[#Headers],[Exclude?]],MouseList[#Headers],0))=TRUE,"",IF(INDEX(DataInput[],CT$2*3-1,MATCH(TEXT($B46,0),DataInput[#Headers],0))="","",INDEX(DataInput[],CT$4*3-1,MATCH(TEXT($B46,0),DataInput[#Headers],0))*(INDEX(DataInput[],CT$4*3,MATCH(TEXT($B46,0),DataInput[#Headers],0)))^2*PI()/6))</f>
        <v>#N/A</v>
      </c>
      <c r="CU46" s="15" t="e">
        <f>IF(INDEX(MouseList[],MATCH(CU$2,MouseList[Mouse '#],0),MATCH(MouseList[[#Headers],[Exclude?]],MouseList[#Headers],0))=TRUE,"",IF(INDEX(DataInput[],CU$2*3-1,MATCH(TEXT($B46,0),DataInput[#Headers],0))="","",INDEX(DataInput[],CU$4*3-1,MATCH(TEXT($B46,0),DataInput[#Headers],0))*(INDEX(DataInput[],CU$4*3,MATCH(TEXT($B46,0),DataInput[#Headers],0)))^2*PI()/6))</f>
        <v>#N/A</v>
      </c>
      <c r="CV46" s="15" t="e">
        <f>IF(INDEX(MouseList[],MATCH(CV$2,MouseList[Mouse '#],0),MATCH(MouseList[[#Headers],[Exclude?]],MouseList[#Headers],0))=TRUE,"",IF(INDEX(DataInput[],CV$2*3-1,MATCH(TEXT($B46,0),DataInput[#Headers],0))="","",INDEX(DataInput[],CV$4*3-1,MATCH(TEXT($B46,0),DataInput[#Headers],0))*(INDEX(DataInput[],CV$4*3,MATCH(TEXT($B46,0),DataInput[#Headers],0)))^2*PI()/6))</f>
        <v>#N/A</v>
      </c>
      <c r="CW46" s="15" t="e">
        <f>IF(INDEX(MouseList[],MATCH(CW$2,MouseList[Mouse '#],0),MATCH(MouseList[[#Headers],[Exclude?]],MouseList[#Headers],0))=TRUE,"",IF(INDEX(DataInput[],CW$2*3-1,MATCH(TEXT($B46,0),DataInput[#Headers],0))="","",INDEX(DataInput[],CW$4*3-1,MATCH(TEXT($B46,0),DataInput[#Headers],0))*(INDEX(DataInput[],CW$4*3,MATCH(TEXT($B46,0),DataInput[#Headers],0)))^2*PI()/6))</f>
        <v>#N/A</v>
      </c>
      <c r="CX46" s="15" t="e">
        <f>IF(INDEX(MouseList[],MATCH(CX$2,MouseList[Mouse '#],0),MATCH(MouseList[[#Headers],[Exclude?]],MouseList[#Headers],0))=TRUE,"",IF(INDEX(DataInput[],CX$2*3-1,MATCH(TEXT($B46,0),DataInput[#Headers],0))="","",INDEX(DataInput[],CX$4*3-1,MATCH(TEXT($B46,0),DataInput[#Headers],0))*(INDEX(DataInput[],CX$4*3,MATCH(TEXT($B46,0),DataInput[#Headers],0)))^2*PI()/6))</f>
        <v>#N/A</v>
      </c>
      <c r="CY46" s="15" t="e">
        <f>IF(INDEX(MouseList[],MATCH(CY$2,MouseList[Mouse '#],0),MATCH(MouseList[[#Headers],[Exclude?]],MouseList[#Headers],0))=TRUE,"",IF(INDEX(DataInput[],CY$2*3-1,MATCH(TEXT($B46,0),DataInput[#Headers],0))="","",INDEX(DataInput[],CY$4*3-1,MATCH(TEXT($B46,0),DataInput[#Headers],0))*(INDEX(DataInput[],CY$4*3,MATCH(TEXT($B46,0),DataInput[#Headers],0)))^2*PI()/6))</f>
        <v>#N/A</v>
      </c>
      <c r="CZ46" s="15" t="e">
        <f>IF(INDEX(MouseList[],MATCH(CZ$2,MouseList[Mouse '#],0),MATCH(MouseList[[#Headers],[Exclude?]],MouseList[#Headers],0))=TRUE,"",IF(INDEX(DataInput[],CZ$2*3-1,MATCH(TEXT($B46,0),DataInput[#Headers],0))="","",INDEX(DataInput[],CZ$4*3-1,MATCH(TEXT($B46,0),DataInput[#Headers],0))*(INDEX(DataInput[],CZ$4*3,MATCH(TEXT($B46,0),DataInput[#Headers],0)))^2*PI()/6))</f>
        <v>#N/A</v>
      </c>
      <c r="DA46" s="15" t="e">
        <f>IF(INDEX(MouseList[],MATCH(DA$2,MouseList[Mouse '#],0),MATCH(MouseList[[#Headers],[Exclude?]],MouseList[#Headers],0))=TRUE,"",IF(INDEX(DataInput[],DA$2*3-1,MATCH(TEXT($B46,0),DataInput[#Headers],0))="","",INDEX(DataInput[],DA$4*3-1,MATCH(TEXT($B46,0),DataInput[#Headers],0))*(INDEX(DataInput[],DA$4*3,MATCH(TEXT($B46,0),DataInput[#Headers],0)))^2*PI()/6))</f>
        <v>#N/A</v>
      </c>
      <c r="DB46" s="15" t="e">
        <f>IF(INDEX(MouseList[],MATCH(DB$2,MouseList[Mouse '#],0),MATCH(MouseList[[#Headers],[Exclude?]],MouseList[#Headers],0))=TRUE,"",IF(INDEX(DataInput[],DB$2*3-1,MATCH(TEXT($B46,0),DataInput[#Headers],0))="","",INDEX(DataInput[],DB$4*3-1,MATCH(TEXT($B46,0),DataInput[#Headers],0))*(INDEX(DataInput[],DB$4*3,MATCH(TEXT($B46,0),DataInput[#Headers],0)))^2*PI()/6))</f>
        <v>#N/A</v>
      </c>
      <c r="DC46" s="15" t="e">
        <f>IF(INDEX(MouseList[],MATCH(DC$2,MouseList[Mouse '#],0),MATCH(MouseList[[#Headers],[Exclude?]],MouseList[#Headers],0))=TRUE,"",IF(INDEX(DataInput[],DC$2*3-1,MATCH(TEXT($B46,0),DataInput[#Headers],0))="","",INDEX(DataInput[],DC$4*3-1,MATCH(TEXT($B46,0),DataInput[#Headers],0))*(INDEX(DataInput[],DC$4*3,MATCH(TEXT($B46,0),DataInput[#Headers],0)))^2*PI()/6))</f>
        <v>#N/A</v>
      </c>
      <c r="DD46" s="15" t="e">
        <f>IF(INDEX(MouseList[],MATCH(DD$2,MouseList[Mouse '#],0),MATCH(MouseList[[#Headers],[Exclude?]],MouseList[#Headers],0))=TRUE,"",IF(INDEX(DataInput[],DD$2*3-1,MATCH(TEXT($B46,0),DataInput[#Headers],0))="","",INDEX(DataInput[],DD$4*3-1,MATCH(TEXT($B46,0),DataInput[#Headers],0))*(INDEX(DataInput[],DD$4*3,MATCH(TEXT($B46,0),DataInput[#Headers],0)))^2*PI()/6))</f>
        <v>#N/A</v>
      </c>
      <c r="DE46" s="15" t="e">
        <f>IF(INDEX(MouseList[],MATCH(DE$2,MouseList[Mouse '#],0),MATCH(MouseList[[#Headers],[Exclude?]],MouseList[#Headers],0))=TRUE,"",IF(INDEX(DataInput[],DE$2*3-1,MATCH(TEXT($B46,0),DataInput[#Headers],0))="","",INDEX(DataInput[],DE$4*3-1,MATCH(TEXT($B46,0),DataInput[#Headers],0))*(INDEX(DataInput[],DE$4*3,MATCH(TEXT($B46,0),DataInput[#Headers],0)))^2*PI()/6))</f>
        <v>#N/A</v>
      </c>
      <c r="DF46" s="15" t="e">
        <f>IF(INDEX(MouseList[],MATCH(DF$2,MouseList[Mouse '#],0),MATCH(MouseList[[#Headers],[Exclude?]],MouseList[#Headers],0))=TRUE,"",IF(INDEX(DataInput[],DF$2*3-1,MATCH(TEXT($B46,0),DataInput[#Headers],0))="","",INDEX(DataInput[],DF$4*3-1,MATCH(TEXT($B46,0),DataInput[#Headers],0))*(INDEX(DataInput[],DF$4*3,MATCH(TEXT($B46,0),DataInput[#Headers],0)))^2*PI()/6))</f>
        <v>#N/A</v>
      </c>
      <c r="DG46" s="15" t="e">
        <f>IF(INDEX(MouseList[],MATCH(DG$2,MouseList[Mouse '#],0),MATCH(MouseList[[#Headers],[Exclude?]],MouseList[#Headers],0))=TRUE,"",IF(INDEX(DataInput[],DG$2*3-1,MATCH(TEXT($B46,0),DataInput[#Headers],0))="","",INDEX(DataInput[],DG$4*3-1,MATCH(TEXT($B46,0),DataInput[#Headers],0))*(INDEX(DataInput[],DG$4*3,MATCH(TEXT($B46,0),DataInput[#Headers],0)))^2*PI()/6))</f>
        <v>#N/A</v>
      </c>
      <c r="DH46" s="15" t="e">
        <f>IF(INDEX(MouseList[],MATCH(DH$2,MouseList[Mouse '#],0),MATCH(MouseList[[#Headers],[Exclude?]],MouseList[#Headers],0))=TRUE,"",IF(INDEX(DataInput[],DH$2*3-1,MATCH(TEXT($B46,0),DataInput[#Headers],0))="","",INDEX(DataInput[],DH$4*3-1,MATCH(TEXT($B46,0),DataInput[#Headers],0))*(INDEX(DataInput[],DH$4*3,MATCH(TEXT($B46,0),DataInput[#Headers],0)))^2*PI()/6))</f>
        <v>#N/A</v>
      </c>
      <c r="DI46" s="15" t="e">
        <f>IF(INDEX(MouseList[],MATCH(DI$2,MouseList[Mouse '#],0),MATCH(MouseList[[#Headers],[Exclude?]],MouseList[#Headers],0))=TRUE,"",IF(INDEX(DataInput[],DI$2*3-1,MATCH(TEXT($B46,0),DataInput[#Headers],0))="","",INDEX(DataInput[],DI$4*3-1,MATCH(TEXT($B46,0),DataInput[#Headers],0))*(INDEX(DataInput[],DI$4*3,MATCH(TEXT($B46,0),DataInput[#Headers],0)))^2*PI()/6))</f>
        <v>#N/A</v>
      </c>
      <c r="DJ46" s="15" t="e">
        <f>IF(INDEX(MouseList[],MATCH(DJ$2,MouseList[Mouse '#],0),MATCH(MouseList[[#Headers],[Exclude?]],MouseList[#Headers],0))=TRUE,"",IF(INDEX(DataInput[],DJ$2*3-1,MATCH(TEXT($B46,0),DataInput[#Headers],0))="","",INDEX(DataInput[],DJ$4*3-1,MATCH(TEXT($B46,0),DataInput[#Headers],0))*(INDEX(DataInput[],DJ$4*3,MATCH(TEXT($B46,0),DataInput[#Headers],0)))^2*PI()/6))</f>
        <v>#N/A</v>
      </c>
      <c r="DK46" s="15" t="e">
        <f>IF(INDEX(MouseList[],MATCH(DK$2,MouseList[Mouse '#],0),MATCH(MouseList[[#Headers],[Exclude?]],MouseList[#Headers],0))=TRUE,"",IF(INDEX(DataInput[],DK$2*3-1,MATCH(TEXT($B46,0),DataInput[#Headers],0))="","",INDEX(DataInput[],DK$4*3-1,MATCH(TEXT($B46,0),DataInput[#Headers],0))*(INDEX(DataInput[],DK$4*3,MATCH(TEXT($B46,0),DataInput[#Headers],0)))^2*PI()/6))</f>
        <v>#N/A</v>
      </c>
      <c r="DL46" s="15" t="e">
        <f>IF(INDEX(MouseList[],MATCH(DL$2,MouseList[Mouse '#],0),MATCH(MouseList[[#Headers],[Exclude?]],MouseList[#Headers],0))=TRUE,"",IF(INDEX(DataInput[],DL$2*3-1,MATCH(TEXT($B46,0),DataInput[#Headers],0))="","",INDEX(DataInput[],DL$4*3-1,MATCH(TEXT($B46,0),DataInput[#Headers],0))*(INDEX(DataInput[],DL$4*3,MATCH(TEXT($B46,0),DataInput[#Headers],0)))^2*PI()/6))</f>
        <v>#N/A</v>
      </c>
      <c r="DM46" s="15" t="e">
        <f>IF(INDEX(MouseList[],MATCH(DM$2,MouseList[Mouse '#],0),MATCH(MouseList[[#Headers],[Exclude?]],MouseList[#Headers],0))=TRUE,"",IF(INDEX(DataInput[],DM$2*3-1,MATCH(TEXT($B46,0),DataInput[#Headers],0))="","",INDEX(DataInput[],DM$4*3-1,MATCH(TEXT($B46,0),DataInput[#Headers],0))*(INDEX(DataInput[],DM$4*3,MATCH(TEXT($B46,0),DataInput[#Headers],0)))^2*PI()/6))</f>
        <v>#N/A</v>
      </c>
      <c r="DN46" s="15" t="e">
        <f>IF(INDEX(MouseList[],MATCH(DN$2,MouseList[Mouse '#],0),MATCH(MouseList[[#Headers],[Exclude?]],MouseList[#Headers],0))=TRUE,"",IF(INDEX(DataInput[],DN$2*3-1,MATCH(TEXT($B46,0),DataInput[#Headers],0))="","",INDEX(DataInput[],DN$4*3-1,MATCH(TEXT($B46,0),DataInput[#Headers],0))*(INDEX(DataInput[],DN$4*3,MATCH(TEXT($B46,0),DataInput[#Headers],0)))^2*PI()/6))</f>
        <v>#N/A</v>
      </c>
      <c r="DO46" s="15" t="e">
        <f>IF(INDEX(MouseList[],MATCH(DO$2,MouseList[Mouse '#],0),MATCH(MouseList[[#Headers],[Exclude?]],MouseList[#Headers],0))=TRUE,"",IF(INDEX(DataInput[],DO$2*3-1,MATCH(TEXT($B46,0),DataInput[#Headers],0))="","",INDEX(DataInput[],DO$4*3-1,MATCH(TEXT($B46,0),DataInput[#Headers],0))*(INDEX(DataInput[],DO$4*3,MATCH(TEXT($B46,0),DataInput[#Headers],0)))^2*PI()/6))</f>
        <v>#N/A</v>
      </c>
      <c r="DP46" s="15" t="e">
        <f>IF(INDEX(MouseList[],MATCH(DP$2,MouseList[Mouse '#],0),MATCH(MouseList[[#Headers],[Exclude?]],MouseList[#Headers],0))=TRUE,"",IF(INDEX(DataInput[],DP$2*3-1,MATCH(TEXT($B46,0),DataInput[#Headers],0))="","",INDEX(DataInput[],DP$4*3-1,MATCH(TEXT($B46,0),DataInput[#Headers],0))*(INDEX(DataInput[],DP$4*3,MATCH(TEXT($B46,0),DataInput[#Headers],0)))^2*PI()/6))</f>
        <v>#N/A</v>
      </c>
      <c r="DQ46" s="15" t="e">
        <f>IF(INDEX(MouseList[],MATCH(DQ$2,MouseList[Mouse '#],0),MATCH(MouseList[[#Headers],[Exclude?]],MouseList[#Headers],0))=TRUE,"",IF(INDEX(DataInput[],DQ$2*3-1,MATCH(TEXT($B46,0),DataInput[#Headers],0))="","",INDEX(DataInput[],DQ$4*3-1,MATCH(TEXT($B46,0),DataInput[#Headers],0))*(INDEX(DataInput[],DQ$4*3,MATCH(TEXT($B46,0),DataInput[#Headers],0)))^2*PI()/6))</f>
        <v>#N/A</v>
      </c>
      <c r="DR46" s="15" t="e">
        <f>IF(INDEX(MouseList[],MATCH(DR$2,MouseList[Mouse '#],0),MATCH(MouseList[[#Headers],[Exclude?]],MouseList[#Headers],0))=TRUE,"",IF(INDEX(DataInput[],DR$2*3-1,MATCH(TEXT($B46,0),DataInput[#Headers],0))="","",INDEX(DataInput[],DR$4*3-1,MATCH(TEXT($B46,0),DataInput[#Headers],0))*(INDEX(DataInput[],DR$4*3,MATCH(TEXT($B46,0),DataInput[#Headers],0)))^2*PI()/6))</f>
        <v>#N/A</v>
      </c>
      <c r="DS46" s="15" t="e">
        <f>IF(INDEX(MouseList[],MATCH(DS$2,MouseList[Mouse '#],0),MATCH(MouseList[[#Headers],[Exclude?]],MouseList[#Headers],0))=TRUE,"",IF(INDEX(DataInput[],DS$2*3-1,MATCH(TEXT($B46,0),DataInput[#Headers],0))="","",INDEX(DataInput[],DS$4*3-1,MATCH(TEXT($B46,0),DataInput[#Headers],0))*(INDEX(DataInput[],DS$4*3,MATCH(TEXT($B46,0),DataInput[#Headers],0)))^2*PI()/6))</f>
        <v>#N/A</v>
      </c>
      <c r="DU46" s="14">
        <v>42</v>
      </c>
      <c r="DV46" s="14" t="str">
        <f>IFERROR(INDEX(MouseList[],MATCH(TV_after_Tx[[#This Row],[Sort '#]],MouseList[Sort '#],0),MATCH(TV_after_Tx[[#Headers],[Group]],MouseList[#Headers],0)),"")</f>
        <v/>
      </c>
      <c r="DW46" s="14" t="str">
        <f>IFERROR(INDEX(MouseList[],MATCH(TV_after_Tx[[#This Row],[Sort '#]],MouseList[Sort '#],0),MATCH(MouseList[[#Headers],[Mouse '#]],MouseList[#Headers],0)),"")</f>
        <v/>
      </c>
      <c r="DX46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46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46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46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46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46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46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46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46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46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46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46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46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46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46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46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46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46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46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46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46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46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46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46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46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46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46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46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46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46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46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46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46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46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46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46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46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46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46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46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46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46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46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46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46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46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47" spans="2:173">
      <c r="B47" s="14">
        <v>42</v>
      </c>
      <c r="C47" s="14">
        <f>INDEX('Data Input'!$J$1:$BF$3,2,MATCH(TEXT(TV[[#This Row],[Day '#]],0),DataInput[[#Headers],[Date of death]:[Necropsy]],0))</f>
        <v>0</v>
      </c>
      <c r="D47" s="15" t="str">
        <f>IF(INDEX(MouseList[],MATCH(D$2,MouseList[Mouse '#],0),MATCH(MouseList[[#Headers],[Exclude?]],MouseList[#Headers],0))=TRUE,"",IF(INDEX(DataInput[],D$2*3-1,MATCH(TEXT($B47,0),DataInput[#Headers],0))="","",INDEX(DataInput[],D$4*3-1,MATCH(TEXT($B47,0),DataInput[#Headers],0))*(INDEX(DataInput[],D$4*3,MATCH(TEXT($B47,0),DataInput[#Headers],0)))^2*PI()/6))</f>
        <v/>
      </c>
      <c r="E47" s="15" t="str">
        <f>IF(INDEX(MouseList[],MATCH(E$2,MouseList[Mouse '#],0),MATCH(MouseList[[#Headers],[Exclude?]],MouseList[#Headers],0))=TRUE,"",IF(INDEX(DataInput[],E$2*3-1,MATCH(TEXT($B47,0),DataInput[#Headers],0))="","",INDEX(DataInput[],E$4*3-1,MATCH(TEXT($B47,0),DataInput[#Headers],0))*(INDEX(DataInput[],E$4*3,MATCH(TEXT($B47,0),DataInput[#Headers],0)))^2*PI()/6))</f>
        <v/>
      </c>
      <c r="F47" s="15" t="str">
        <f>IF(INDEX(MouseList[],MATCH(F$2,MouseList[Mouse '#],0),MATCH(MouseList[[#Headers],[Exclude?]],MouseList[#Headers],0))=TRUE,"",IF(INDEX(DataInput[],F$2*3-1,MATCH(TEXT($B47,0),DataInput[#Headers],0))="","",INDEX(DataInput[],F$4*3-1,MATCH(TEXT($B47,0),DataInput[#Headers],0))*(INDEX(DataInput[],F$4*3,MATCH(TEXT($B47,0),DataInput[#Headers],0)))^2*PI()/6))</f>
        <v/>
      </c>
      <c r="G47" s="15" t="str">
        <f>IF(INDEX(MouseList[],MATCH(G$2,MouseList[Mouse '#],0),MATCH(MouseList[[#Headers],[Exclude?]],MouseList[#Headers],0))=TRUE,"",IF(INDEX(DataInput[],G$2*3-1,MATCH(TEXT($B47,0),DataInput[#Headers],0))="","",INDEX(DataInput[],G$4*3-1,MATCH(TEXT($B47,0),DataInput[#Headers],0))*(INDEX(DataInput[],G$4*3,MATCH(TEXT($B47,0),DataInput[#Headers],0)))^2*PI()/6))</f>
        <v/>
      </c>
      <c r="H47" s="15" t="str">
        <f>IF(INDEX(MouseList[],MATCH(H$2,MouseList[Mouse '#],0),MATCH(MouseList[[#Headers],[Exclude?]],MouseList[#Headers],0))=TRUE,"",IF(INDEX(DataInput[],H$2*3-1,MATCH(TEXT($B47,0),DataInput[#Headers],0))="","",INDEX(DataInput[],H$4*3-1,MATCH(TEXT($B47,0),DataInput[#Headers],0))*(INDEX(DataInput[],H$4*3,MATCH(TEXT($B47,0),DataInput[#Headers],0)))^2*PI()/6))</f>
        <v/>
      </c>
      <c r="I47" s="15" t="str">
        <f>IF(INDEX(MouseList[],MATCH(I$2,MouseList[Mouse '#],0),MATCH(MouseList[[#Headers],[Exclude?]],MouseList[#Headers],0))=TRUE,"",IF(INDEX(DataInput[],I$2*3-1,MATCH(TEXT($B47,0),DataInput[#Headers],0))="","",INDEX(DataInput[],I$4*3-1,MATCH(TEXT($B47,0),DataInput[#Headers],0))*(INDEX(DataInput[],I$4*3,MATCH(TEXT($B47,0),DataInput[#Headers],0)))^2*PI()/6))</f>
        <v/>
      </c>
      <c r="J47" s="15" t="str">
        <f>IF(INDEX(MouseList[],MATCH(J$2,MouseList[Mouse '#],0),MATCH(MouseList[[#Headers],[Exclude?]],MouseList[#Headers],0))=TRUE,"",IF(INDEX(DataInput[],J$2*3-1,MATCH(TEXT($B47,0),DataInput[#Headers],0))="","",INDEX(DataInput[],J$4*3-1,MATCH(TEXT($B47,0),DataInput[#Headers],0))*(INDEX(DataInput[],J$4*3,MATCH(TEXT($B47,0),DataInput[#Headers],0)))^2*PI()/6))</f>
        <v/>
      </c>
      <c r="K47" s="15" t="str">
        <f>IF(INDEX(MouseList[],MATCH(K$2,MouseList[Mouse '#],0),MATCH(MouseList[[#Headers],[Exclude?]],MouseList[#Headers],0))=TRUE,"",IF(INDEX(DataInput[],K$2*3-1,MATCH(TEXT($B47,0),DataInput[#Headers],0))="","",INDEX(DataInput[],K$4*3-1,MATCH(TEXT($B47,0),DataInput[#Headers],0))*(INDEX(DataInput[],K$4*3,MATCH(TEXT($B47,0),DataInput[#Headers],0)))^2*PI()/6))</f>
        <v/>
      </c>
      <c r="L47" s="15" t="str">
        <f>IF(INDEX(MouseList[],MATCH(L$2,MouseList[Mouse '#],0),MATCH(MouseList[[#Headers],[Exclude?]],MouseList[#Headers],0))=TRUE,"",IF(INDEX(DataInput[],L$2*3-1,MATCH(TEXT($B47,0),DataInput[#Headers],0))="","",INDEX(DataInput[],L$4*3-1,MATCH(TEXT($B47,0),DataInput[#Headers],0))*(INDEX(DataInput[],L$4*3,MATCH(TEXT($B47,0),DataInput[#Headers],0)))^2*PI()/6))</f>
        <v/>
      </c>
      <c r="M47" s="15" t="str">
        <f>IF(INDEX(MouseList[],MATCH(M$2,MouseList[Mouse '#],0),MATCH(MouseList[[#Headers],[Exclude?]],MouseList[#Headers],0))=TRUE,"",IF(INDEX(DataInput[],M$2*3-1,MATCH(TEXT($B47,0),DataInput[#Headers],0))="","",INDEX(DataInput[],M$4*3-1,MATCH(TEXT($B47,0),DataInput[#Headers],0))*(INDEX(DataInput[],M$4*3,MATCH(TEXT($B47,0),DataInput[#Headers],0)))^2*PI()/6))</f>
        <v/>
      </c>
      <c r="N47" s="15" t="str">
        <f>IF(INDEX(MouseList[],MATCH(N$2,MouseList[Mouse '#],0),MATCH(MouseList[[#Headers],[Exclude?]],MouseList[#Headers],0))=TRUE,"",IF(INDEX(DataInput[],N$2*3-1,MATCH(TEXT($B47,0),DataInput[#Headers],0))="","",INDEX(DataInput[],N$4*3-1,MATCH(TEXT($B47,0),DataInput[#Headers],0))*(INDEX(DataInput[],N$4*3,MATCH(TEXT($B47,0),DataInput[#Headers],0)))^2*PI()/6))</f>
        <v/>
      </c>
      <c r="O47" s="15" t="str">
        <f>IF(INDEX(MouseList[],MATCH(O$2,MouseList[Mouse '#],0),MATCH(MouseList[[#Headers],[Exclude?]],MouseList[#Headers],0))=TRUE,"",IF(INDEX(DataInput[],O$2*3-1,MATCH(TEXT($B47,0),DataInput[#Headers],0))="","",INDEX(DataInput[],O$4*3-1,MATCH(TEXT($B47,0),DataInput[#Headers],0))*(INDEX(DataInput[],O$4*3,MATCH(TEXT($B47,0),DataInput[#Headers],0)))^2*PI()/6))</f>
        <v/>
      </c>
      <c r="P47" s="15" t="str">
        <f>IF(INDEX(MouseList[],MATCH(P$2,MouseList[Mouse '#],0),MATCH(MouseList[[#Headers],[Exclude?]],MouseList[#Headers],0))=TRUE,"",IF(INDEX(DataInput[],P$2*3-1,MATCH(TEXT($B47,0),DataInput[#Headers],0))="","",INDEX(DataInput[],P$4*3-1,MATCH(TEXT($B47,0),DataInput[#Headers],0))*(INDEX(DataInput[],P$4*3,MATCH(TEXT($B47,0),DataInput[#Headers],0)))^2*PI()/6))</f>
        <v/>
      </c>
      <c r="Q47" s="15" t="str">
        <f>IF(INDEX(MouseList[],MATCH(Q$2,MouseList[Mouse '#],0),MATCH(MouseList[[#Headers],[Exclude?]],MouseList[#Headers],0))=TRUE,"",IF(INDEX(DataInput[],Q$2*3-1,MATCH(TEXT($B47,0),DataInput[#Headers],0))="","",INDEX(DataInput[],Q$4*3-1,MATCH(TEXT($B47,0),DataInput[#Headers],0))*(INDEX(DataInput[],Q$4*3,MATCH(TEXT($B47,0),DataInput[#Headers],0)))^2*PI()/6))</f>
        <v/>
      </c>
      <c r="R47" s="15" t="str">
        <f>IF(INDEX(MouseList[],MATCH(R$2,MouseList[Mouse '#],0),MATCH(MouseList[[#Headers],[Exclude?]],MouseList[#Headers],0))=TRUE,"",IF(INDEX(DataInput[],R$2*3-1,MATCH(TEXT($B47,0),DataInput[#Headers],0))="","",INDEX(DataInput[],R$4*3-1,MATCH(TEXT($B47,0),DataInput[#Headers],0))*(INDEX(DataInput[],R$4*3,MATCH(TEXT($B47,0),DataInput[#Headers],0)))^2*PI()/6))</f>
        <v/>
      </c>
      <c r="S47" s="15" t="str">
        <f>IF(INDEX(MouseList[],MATCH(S$2,MouseList[Mouse '#],0),MATCH(MouseList[[#Headers],[Exclude?]],MouseList[#Headers],0))=TRUE,"",IF(INDEX(DataInput[],S$2*3-1,MATCH(TEXT($B47,0),DataInput[#Headers],0))="","",INDEX(DataInput[],S$4*3-1,MATCH(TEXT($B47,0),DataInput[#Headers],0))*(INDEX(DataInput[],S$4*3,MATCH(TEXT($B47,0),DataInput[#Headers],0)))^2*PI()/6))</f>
        <v/>
      </c>
      <c r="T47" s="15" t="str">
        <f>IF(INDEX(MouseList[],MATCH(T$2,MouseList[Mouse '#],0),MATCH(MouseList[[#Headers],[Exclude?]],MouseList[#Headers],0))=TRUE,"",IF(INDEX(DataInput[],T$2*3-1,MATCH(TEXT($B47,0),DataInput[#Headers],0))="","",INDEX(DataInput[],T$4*3-1,MATCH(TEXT($B47,0),DataInput[#Headers],0))*(INDEX(DataInput[],T$4*3,MATCH(TEXT($B47,0),DataInput[#Headers],0)))^2*PI()/6))</f>
        <v/>
      </c>
      <c r="U47" s="15" t="str">
        <f>IF(INDEX(MouseList[],MATCH(U$2,MouseList[Mouse '#],0),MATCH(MouseList[[#Headers],[Exclude?]],MouseList[#Headers],0))=TRUE,"",IF(INDEX(DataInput[],U$2*3-1,MATCH(TEXT($B47,0),DataInput[#Headers],0))="","",INDEX(DataInput[],U$4*3-1,MATCH(TEXT($B47,0),DataInput[#Headers],0))*(INDEX(DataInput[],U$4*3,MATCH(TEXT($B47,0),DataInput[#Headers],0)))^2*PI()/6))</f>
        <v/>
      </c>
      <c r="V47" s="15" t="str">
        <f>IF(INDEX(MouseList[],MATCH(V$2,MouseList[Mouse '#],0),MATCH(MouseList[[#Headers],[Exclude?]],MouseList[#Headers],0))=TRUE,"",IF(INDEX(DataInput[],V$2*3-1,MATCH(TEXT($B47,0),DataInput[#Headers],0))="","",INDEX(DataInput[],V$4*3-1,MATCH(TEXT($B47,0),DataInput[#Headers],0))*(INDEX(DataInput[],V$4*3,MATCH(TEXT($B47,0),DataInput[#Headers],0)))^2*PI()/6))</f>
        <v/>
      </c>
      <c r="W47" s="15" t="str">
        <f>IF(INDEX(MouseList[],MATCH(W$2,MouseList[Mouse '#],0),MATCH(MouseList[[#Headers],[Exclude?]],MouseList[#Headers],0))=TRUE,"",IF(INDEX(DataInput[],W$2*3-1,MATCH(TEXT($B47,0),DataInput[#Headers],0))="","",INDEX(DataInput[],W$4*3-1,MATCH(TEXT($B47,0),DataInput[#Headers],0))*(INDEX(DataInput[],W$4*3,MATCH(TEXT($B47,0),DataInput[#Headers],0)))^2*PI()/6))</f>
        <v/>
      </c>
      <c r="X47" s="15" t="str">
        <f>IF(INDEX(MouseList[],MATCH(X$2,MouseList[Mouse '#],0),MATCH(MouseList[[#Headers],[Exclude?]],MouseList[#Headers],0))=TRUE,"",IF(INDEX(DataInput[],X$2*3-1,MATCH(TEXT($B47,0),DataInput[#Headers],0))="","",INDEX(DataInput[],X$4*3-1,MATCH(TEXT($B47,0),DataInput[#Headers],0))*(INDEX(DataInput[],X$4*3,MATCH(TEXT($B47,0),DataInput[#Headers],0)))^2*PI()/6))</f>
        <v/>
      </c>
      <c r="Y47" s="15" t="str">
        <f>IF(INDEX(MouseList[],MATCH(Y$2,MouseList[Mouse '#],0),MATCH(MouseList[[#Headers],[Exclude?]],MouseList[#Headers],0))=TRUE,"",IF(INDEX(DataInput[],Y$2*3-1,MATCH(TEXT($B47,0),DataInput[#Headers],0))="","",INDEX(DataInput[],Y$4*3-1,MATCH(TEXT($B47,0),DataInput[#Headers],0))*(INDEX(DataInput[],Y$4*3,MATCH(TEXT($B47,0),DataInput[#Headers],0)))^2*PI()/6))</f>
        <v/>
      </c>
      <c r="Z47" s="15" t="str">
        <f>IF(INDEX(MouseList[],MATCH(Z$2,MouseList[Mouse '#],0),MATCH(MouseList[[#Headers],[Exclude?]],MouseList[#Headers],0))=TRUE,"",IF(INDEX(DataInput[],Z$2*3-1,MATCH(TEXT($B47,0),DataInput[#Headers],0))="","",INDEX(DataInput[],Z$4*3-1,MATCH(TEXT($B47,0),DataInput[#Headers],0))*(INDEX(DataInput[],Z$4*3,MATCH(TEXT($B47,0),DataInput[#Headers],0)))^2*PI()/6))</f>
        <v/>
      </c>
      <c r="AA47" s="15" t="str">
        <f>IF(INDEX(MouseList[],MATCH(AA$2,MouseList[Mouse '#],0),MATCH(MouseList[[#Headers],[Exclude?]],MouseList[#Headers],0))=TRUE,"",IF(INDEX(DataInput[],AA$2*3-1,MATCH(TEXT($B47,0),DataInput[#Headers],0))="","",INDEX(DataInput[],AA$4*3-1,MATCH(TEXT($B47,0),DataInput[#Headers],0))*(INDEX(DataInput[],AA$4*3,MATCH(TEXT($B47,0),DataInput[#Headers],0)))^2*PI()/6))</f>
        <v/>
      </c>
      <c r="AB47" s="15" t="str">
        <f>IF(INDEX(MouseList[],MATCH(AB$2,MouseList[Mouse '#],0),MATCH(MouseList[[#Headers],[Exclude?]],MouseList[#Headers],0))=TRUE,"",IF(INDEX(DataInput[],AB$2*3-1,MATCH(TEXT($B47,0),DataInput[#Headers],0))="","",INDEX(DataInput[],AB$4*3-1,MATCH(TEXT($B47,0),DataInput[#Headers],0))*(INDEX(DataInput[],AB$4*3,MATCH(TEXT($B47,0),DataInput[#Headers],0)))^2*PI()/6))</f>
        <v/>
      </c>
      <c r="AC47" s="15" t="str">
        <f>IF(INDEX(MouseList[],MATCH(AC$2,MouseList[Mouse '#],0),MATCH(MouseList[[#Headers],[Exclude?]],MouseList[#Headers],0))=TRUE,"",IF(INDEX(DataInput[],AC$2*3-1,MATCH(TEXT($B47,0),DataInput[#Headers],0))="","",INDEX(DataInput[],AC$4*3-1,MATCH(TEXT($B47,0),DataInput[#Headers],0))*(INDEX(DataInput[],AC$4*3,MATCH(TEXT($B47,0),DataInput[#Headers],0)))^2*PI()/6))</f>
        <v/>
      </c>
      <c r="AD47" s="15" t="str">
        <f>IF(INDEX(MouseList[],MATCH(AD$2,MouseList[Mouse '#],0),MATCH(MouseList[[#Headers],[Exclude?]],MouseList[#Headers],0))=TRUE,"",IF(INDEX(DataInput[],AD$2*3-1,MATCH(TEXT($B47,0),DataInput[#Headers],0))="","",INDEX(DataInput[],AD$4*3-1,MATCH(TEXT($B47,0),DataInput[#Headers],0))*(INDEX(DataInput[],AD$4*3,MATCH(TEXT($B47,0),DataInput[#Headers],0)))^2*PI()/6))</f>
        <v/>
      </c>
      <c r="AE47" s="15" t="str">
        <f>IF(INDEX(MouseList[],MATCH(AE$2,MouseList[Mouse '#],0),MATCH(MouseList[[#Headers],[Exclude?]],MouseList[#Headers],0))=TRUE,"",IF(INDEX(DataInput[],AE$2*3-1,MATCH(TEXT($B47,0),DataInput[#Headers],0))="","",INDEX(DataInput[],AE$4*3-1,MATCH(TEXT($B47,0),DataInput[#Headers],0))*(INDEX(DataInput[],AE$4*3,MATCH(TEXT($B47,0),DataInput[#Headers],0)))^2*PI()/6))</f>
        <v/>
      </c>
      <c r="AF47" s="15" t="str">
        <f>IF(INDEX(MouseList[],MATCH(AF$2,MouseList[Mouse '#],0),MATCH(MouseList[[#Headers],[Exclude?]],MouseList[#Headers],0))=TRUE,"",IF(INDEX(DataInput[],AF$2*3-1,MATCH(TEXT($B47,0),DataInput[#Headers],0))="","",INDEX(DataInput[],AF$4*3-1,MATCH(TEXT($B47,0),DataInput[#Headers],0))*(INDEX(DataInput[],AF$4*3,MATCH(TEXT($B47,0),DataInput[#Headers],0)))^2*PI()/6))</f>
        <v/>
      </c>
      <c r="AG47" s="15" t="str">
        <f>IF(INDEX(MouseList[],MATCH(AG$2,MouseList[Mouse '#],0),MATCH(MouseList[[#Headers],[Exclude?]],MouseList[#Headers],0))=TRUE,"",IF(INDEX(DataInput[],AG$2*3-1,MATCH(TEXT($B47,0),DataInput[#Headers],0))="","",INDEX(DataInput[],AG$4*3-1,MATCH(TEXT($B47,0),DataInput[#Headers],0))*(INDEX(DataInput[],AG$4*3,MATCH(TEXT($B47,0),DataInput[#Headers],0)))^2*PI()/6))</f>
        <v/>
      </c>
      <c r="AH47" s="15" t="str">
        <f>IF(INDEX(MouseList[],MATCH(AH$2,MouseList[Mouse '#],0),MATCH(MouseList[[#Headers],[Exclude?]],MouseList[#Headers],0))=TRUE,"",IF(INDEX(DataInput[],AH$2*3-1,MATCH(TEXT($B47,0),DataInput[#Headers],0))="","",INDEX(DataInput[],AH$4*3-1,MATCH(TEXT($B47,0),DataInput[#Headers],0))*(INDEX(DataInput[],AH$4*3,MATCH(TEXT($B47,0),DataInput[#Headers],0)))^2*PI()/6))</f>
        <v/>
      </c>
      <c r="AI47" s="15" t="str">
        <f>IF(INDEX(MouseList[],MATCH(AI$2,MouseList[Mouse '#],0),MATCH(MouseList[[#Headers],[Exclude?]],MouseList[#Headers],0))=TRUE,"",IF(INDEX(DataInput[],AI$2*3-1,MATCH(TEXT($B47,0),DataInput[#Headers],0))="","",INDEX(DataInput[],AI$4*3-1,MATCH(TEXT($B47,0),DataInput[#Headers],0))*(INDEX(DataInput[],AI$4*3,MATCH(TEXT($B47,0),DataInput[#Headers],0)))^2*PI()/6))</f>
        <v/>
      </c>
      <c r="AJ47" s="15" t="str">
        <f>IF(INDEX(MouseList[],MATCH(AJ$2,MouseList[Mouse '#],0),MATCH(MouseList[[#Headers],[Exclude?]],MouseList[#Headers],0))=TRUE,"",IF(INDEX(DataInput[],AJ$2*3-1,MATCH(TEXT($B47,0),DataInput[#Headers],0))="","",INDEX(DataInput[],AJ$4*3-1,MATCH(TEXT($B47,0),DataInput[#Headers],0))*(INDEX(DataInput[],AJ$4*3,MATCH(TEXT($B47,0),DataInput[#Headers],0)))^2*PI()/6))</f>
        <v/>
      </c>
      <c r="AK47" s="15" t="str">
        <f>IF(INDEX(MouseList[],MATCH(AK$2,MouseList[Mouse '#],0),MATCH(MouseList[[#Headers],[Exclude?]],MouseList[#Headers],0))=TRUE,"",IF(INDEX(DataInput[],AK$2*3-1,MATCH(TEXT($B47,0),DataInput[#Headers],0))="","",INDEX(DataInput[],AK$4*3-1,MATCH(TEXT($B47,0),DataInput[#Headers],0))*(INDEX(DataInput[],AK$4*3,MATCH(TEXT($B47,0),DataInput[#Headers],0)))^2*PI()/6))</f>
        <v/>
      </c>
      <c r="AL47" s="15" t="str">
        <f>IF(INDEX(MouseList[],MATCH(AL$2,MouseList[Mouse '#],0),MATCH(MouseList[[#Headers],[Exclude?]],MouseList[#Headers],0))=TRUE,"",IF(INDEX(DataInput[],AL$2*3-1,MATCH(TEXT($B47,0),DataInput[#Headers],0))="","",INDEX(DataInput[],AL$4*3-1,MATCH(TEXT($B47,0),DataInput[#Headers],0))*(INDEX(DataInput[],AL$4*3,MATCH(TEXT($B47,0),DataInput[#Headers],0)))^2*PI()/6))</f>
        <v/>
      </c>
      <c r="AM47" s="15" t="str">
        <f>IF(INDEX(MouseList[],MATCH(AM$2,MouseList[Mouse '#],0),MATCH(MouseList[[#Headers],[Exclude?]],MouseList[#Headers],0))=TRUE,"",IF(INDEX(DataInput[],AM$2*3-1,MATCH(TEXT($B47,0),DataInput[#Headers],0))="","",INDEX(DataInput[],AM$4*3-1,MATCH(TEXT($B47,0),DataInput[#Headers],0))*(INDEX(DataInput[],AM$4*3,MATCH(TEXT($B47,0),DataInput[#Headers],0)))^2*PI()/6))</f>
        <v/>
      </c>
      <c r="AN47" s="15" t="str">
        <f>IF(INDEX(MouseList[],MATCH(AN$2,MouseList[Mouse '#],0),MATCH(MouseList[[#Headers],[Exclude?]],MouseList[#Headers],0))=TRUE,"",IF(INDEX(DataInput[],AN$2*3-1,MATCH(TEXT($B47,0),DataInput[#Headers],0))="","",INDEX(DataInput[],AN$4*3-1,MATCH(TEXT($B47,0),DataInput[#Headers],0))*(INDEX(DataInput[],AN$4*3,MATCH(TEXT($B47,0),DataInput[#Headers],0)))^2*PI()/6))</f>
        <v/>
      </c>
      <c r="AO47" s="15" t="str">
        <f>IF(INDEX(MouseList[],MATCH(AO$2,MouseList[Mouse '#],0),MATCH(MouseList[[#Headers],[Exclude?]],MouseList[#Headers],0))=TRUE,"",IF(INDEX(DataInput[],AO$2*3-1,MATCH(TEXT($B47,0),DataInput[#Headers],0))="","",INDEX(DataInput[],AO$4*3-1,MATCH(TEXT($B47,0),DataInput[#Headers],0))*(INDEX(DataInput[],AO$4*3,MATCH(TEXT($B47,0),DataInput[#Headers],0)))^2*PI()/6))</f>
        <v/>
      </c>
      <c r="AP47" s="15" t="str">
        <f>IF(INDEX(MouseList[],MATCH(AP$2,MouseList[Mouse '#],0),MATCH(MouseList[[#Headers],[Exclude?]],MouseList[#Headers],0))=TRUE,"",IF(INDEX(DataInput[],AP$2*3-1,MATCH(TEXT($B47,0),DataInput[#Headers],0))="","",INDEX(DataInput[],AP$4*3-1,MATCH(TEXT($B47,0),DataInput[#Headers],0))*(INDEX(DataInput[],AP$4*3,MATCH(TEXT($B47,0),DataInput[#Headers],0)))^2*PI()/6))</f>
        <v/>
      </c>
      <c r="AQ47" s="15" t="str">
        <f>IF(INDEX(MouseList[],MATCH(AQ$2,MouseList[Mouse '#],0),MATCH(MouseList[[#Headers],[Exclude?]],MouseList[#Headers],0))=TRUE,"",IF(INDEX(DataInput[],AQ$2*3-1,MATCH(TEXT($B47,0),DataInput[#Headers],0))="","",INDEX(DataInput[],AQ$4*3-1,MATCH(TEXT($B47,0),DataInput[#Headers],0))*(INDEX(DataInput[],AQ$4*3,MATCH(TEXT($B47,0),DataInput[#Headers],0)))^2*PI()/6))</f>
        <v/>
      </c>
      <c r="AR47" s="15" t="str">
        <f>IF(INDEX(MouseList[],MATCH(AR$2,MouseList[Mouse '#],0),MATCH(MouseList[[#Headers],[Exclude?]],MouseList[#Headers],0))=TRUE,"",IF(INDEX(DataInput[],AR$2*3-1,MATCH(TEXT($B47,0),DataInput[#Headers],0))="","",INDEX(DataInput[],AR$4*3-1,MATCH(TEXT($B47,0),DataInput[#Headers],0))*(INDEX(DataInput[],AR$4*3,MATCH(TEXT($B47,0),DataInput[#Headers],0)))^2*PI()/6))</f>
        <v/>
      </c>
      <c r="AS47" s="15" t="str">
        <f>IF(INDEX(MouseList[],MATCH(AS$2,MouseList[Mouse '#],0),MATCH(MouseList[[#Headers],[Exclude?]],MouseList[#Headers],0))=TRUE,"",IF(INDEX(DataInput[],AS$2*3-1,MATCH(TEXT($B47,0),DataInput[#Headers],0))="","",INDEX(DataInput[],AS$4*3-1,MATCH(TEXT($B47,0),DataInput[#Headers],0))*(INDEX(DataInput[],AS$4*3,MATCH(TEXT($B47,0),DataInput[#Headers],0)))^2*PI()/6))</f>
        <v/>
      </c>
      <c r="AT47" s="15" t="str">
        <f>IF(INDEX(MouseList[],MATCH(AT$2,MouseList[Mouse '#],0),MATCH(MouseList[[#Headers],[Exclude?]],MouseList[#Headers],0))=TRUE,"",IF(INDEX(DataInput[],AT$2*3-1,MATCH(TEXT($B47,0),DataInput[#Headers],0))="","",INDEX(DataInput[],AT$4*3-1,MATCH(TEXT($B47,0),DataInput[#Headers],0))*(INDEX(DataInput[],AT$4*3,MATCH(TEXT($B47,0),DataInput[#Headers],0)))^2*PI()/6))</f>
        <v/>
      </c>
      <c r="AU47" s="15" t="str">
        <f>IF(INDEX(MouseList[],MATCH(AU$2,MouseList[Mouse '#],0),MATCH(MouseList[[#Headers],[Exclude?]],MouseList[#Headers],0))=TRUE,"",IF(INDEX(DataInput[],AU$2*3-1,MATCH(TEXT($B47,0),DataInput[#Headers],0))="","",INDEX(DataInput[],AU$4*3-1,MATCH(TEXT($B47,0),DataInput[#Headers],0))*(INDEX(DataInput[],AU$4*3,MATCH(TEXT($B47,0),DataInput[#Headers],0)))^2*PI()/6))</f>
        <v/>
      </c>
      <c r="AV47" s="15" t="str">
        <f>IF(INDEX(MouseList[],MATCH(AV$2,MouseList[Mouse '#],0),MATCH(MouseList[[#Headers],[Exclude?]],MouseList[#Headers],0))=TRUE,"",IF(INDEX(DataInput[],AV$2*3-1,MATCH(TEXT($B47,0),DataInput[#Headers],0))="","",INDEX(DataInput[],AV$4*3-1,MATCH(TEXT($B47,0),DataInput[#Headers],0))*(INDEX(DataInput[],AV$4*3,MATCH(TEXT($B47,0),DataInput[#Headers],0)))^2*PI()/6))</f>
        <v/>
      </c>
      <c r="AW47" s="15" t="str">
        <f>IF(INDEX(MouseList[],MATCH(AW$2,MouseList[Mouse '#],0),MATCH(MouseList[[#Headers],[Exclude?]],MouseList[#Headers],0))=TRUE,"",IF(INDEX(DataInput[],AW$2*3-1,MATCH(TEXT($B47,0),DataInput[#Headers],0))="","",INDEX(DataInput[],AW$4*3-1,MATCH(TEXT($B47,0),DataInput[#Headers],0))*(INDEX(DataInput[],AW$4*3,MATCH(TEXT($B47,0),DataInput[#Headers],0)))^2*PI()/6))</f>
        <v/>
      </c>
      <c r="AX47" s="15" t="str">
        <f>IF(INDEX(MouseList[],MATCH(AX$2,MouseList[Mouse '#],0),MATCH(MouseList[[#Headers],[Exclude?]],MouseList[#Headers],0))=TRUE,"",IF(INDEX(DataInput[],AX$2*3-1,MATCH(TEXT($B47,0),DataInput[#Headers],0))="","",INDEX(DataInput[],AX$4*3-1,MATCH(TEXT($B47,0),DataInput[#Headers],0))*(INDEX(DataInput[],AX$4*3,MATCH(TEXT($B47,0),DataInput[#Headers],0)))^2*PI()/6))</f>
        <v/>
      </c>
      <c r="AY47" s="15" t="str">
        <f>IF(INDEX(MouseList[],MATCH(AY$2,MouseList[Mouse '#],0),MATCH(MouseList[[#Headers],[Exclude?]],MouseList[#Headers],0))=TRUE,"",IF(INDEX(DataInput[],AY$2*3-1,MATCH(TEXT($B47,0),DataInput[#Headers],0))="","",INDEX(DataInput[],AY$4*3-1,MATCH(TEXT($B47,0),DataInput[#Headers],0))*(INDEX(DataInput[],AY$4*3,MATCH(TEXT($B47,0),DataInput[#Headers],0)))^2*PI()/6))</f>
        <v/>
      </c>
      <c r="AZ47" s="15" t="str">
        <f>IF(INDEX(MouseList[],MATCH(AZ$2,MouseList[Mouse '#],0),MATCH(MouseList[[#Headers],[Exclude?]],MouseList[#Headers],0))=TRUE,"",IF(INDEX(DataInput[],AZ$2*3-1,MATCH(TEXT($B47,0),DataInput[#Headers],0))="","",INDEX(DataInput[],AZ$4*3-1,MATCH(TEXT($B47,0),DataInput[#Headers],0))*(INDEX(DataInput[],AZ$4*3,MATCH(TEXT($B47,0),DataInput[#Headers],0)))^2*PI()/6))</f>
        <v/>
      </c>
      <c r="BA47" s="15" t="str">
        <f>IF(INDEX(MouseList[],MATCH(BA$2,MouseList[Mouse '#],0),MATCH(MouseList[[#Headers],[Exclude?]],MouseList[#Headers],0))=TRUE,"",IF(INDEX(DataInput[],BA$2*3-1,MATCH(TEXT($B47,0),DataInput[#Headers],0))="","",INDEX(DataInput[],BA$4*3-1,MATCH(TEXT($B47,0),DataInput[#Headers],0))*(INDEX(DataInput[],BA$4*3,MATCH(TEXT($B47,0),DataInput[#Headers],0)))^2*PI()/6))</f>
        <v/>
      </c>
      <c r="BB47" s="15" t="str">
        <f>IF(INDEX(MouseList[],MATCH(BB$2,MouseList[Mouse '#],0),MATCH(MouseList[[#Headers],[Exclude?]],MouseList[#Headers],0))=TRUE,"",IF(INDEX(DataInput[],BB$2*3-1,MATCH(TEXT($B47,0),DataInput[#Headers],0))="","",INDEX(DataInput[],BB$4*3-1,MATCH(TEXT($B47,0),DataInput[#Headers],0))*(INDEX(DataInput[],BB$4*3,MATCH(TEXT($B47,0),DataInput[#Headers],0)))^2*PI()/6))</f>
        <v/>
      </c>
      <c r="BC47" s="15" t="str">
        <f>IF(INDEX(MouseList[],MATCH(BC$2,MouseList[Mouse '#],0),MATCH(MouseList[[#Headers],[Exclude?]],MouseList[#Headers],0))=TRUE,"",IF(INDEX(DataInput[],BC$2*3-1,MATCH(TEXT($B47,0),DataInput[#Headers],0))="","",INDEX(DataInput[],BC$4*3-1,MATCH(TEXT($B47,0),DataInput[#Headers],0))*(INDEX(DataInput[],BC$4*3,MATCH(TEXT($B47,0),DataInput[#Headers],0)))^2*PI()/6))</f>
        <v/>
      </c>
      <c r="BD47" s="15" t="str">
        <f>IF(INDEX(MouseList[],MATCH(BD$2,MouseList[Mouse '#],0),MATCH(MouseList[[#Headers],[Exclude?]],MouseList[#Headers],0))=TRUE,"",IF(INDEX(DataInput[],BD$2*3-1,MATCH(TEXT($B47,0),DataInput[#Headers],0))="","",INDEX(DataInput[],BD$4*3-1,MATCH(TEXT($B47,0),DataInput[#Headers],0))*(INDEX(DataInput[],BD$4*3,MATCH(TEXT($B47,0),DataInput[#Headers],0)))^2*PI()/6))</f>
        <v/>
      </c>
      <c r="BE47" s="15" t="str">
        <f>IF(INDEX(MouseList[],MATCH(BE$2,MouseList[Mouse '#],0),MATCH(MouseList[[#Headers],[Exclude?]],MouseList[#Headers],0))=TRUE,"",IF(INDEX(DataInput[],BE$2*3-1,MATCH(TEXT($B47,0),DataInput[#Headers],0))="","",INDEX(DataInput[],BE$4*3-1,MATCH(TEXT($B47,0),DataInput[#Headers],0))*(INDEX(DataInput[],BE$4*3,MATCH(TEXT($B47,0),DataInput[#Headers],0)))^2*PI()/6))</f>
        <v/>
      </c>
      <c r="BF47" s="15" t="str">
        <f>IF(INDEX(MouseList[],MATCH(BF$2,MouseList[Mouse '#],0),MATCH(MouseList[[#Headers],[Exclude?]],MouseList[#Headers],0))=TRUE,"",IF(INDEX(DataInput[],BF$2*3-1,MATCH(TEXT($B47,0),DataInput[#Headers],0))="","",INDEX(DataInput[],BF$4*3-1,MATCH(TEXT($B47,0),DataInput[#Headers],0))*(INDEX(DataInput[],BF$4*3,MATCH(TEXT($B47,0),DataInput[#Headers],0)))^2*PI()/6))</f>
        <v/>
      </c>
      <c r="BG47" s="15" t="str">
        <f>IF(INDEX(MouseList[],MATCH(BG$2,MouseList[Mouse '#],0),MATCH(MouseList[[#Headers],[Exclude?]],MouseList[#Headers],0))=TRUE,"",IF(INDEX(DataInput[],BG$2*3-1,MATCH(TEXT($B47,0),DataInput[#Headers],0))="","",INDEX(DataInput[],BG$4*3-1,MATCH(TEXT($B47,0),DataInput[#Headers],0))*(INDEX(DataInput[],BG$4*3,MATCH(TEXT($B47,0),DataInput[#Headers],0)))^2*PI()/6))</f>
        <v/>
      </c>
      <c r="BH47" s="15" t="str">
        <f>IF(INDEX(MouseList[],MATCH(BH$2,MouseList[Mouse '#],0),MATCH(MouseList[[#Headers],[Exclude?]],MouseList[#Headers],0))=TRUE,"",IF(INDEX(DataInput[],BH$2*3-1,MATCH(TEXT($B47,0),DataInput[#Headers],0))="","",INDEX(DataInput[],BH$4*3-1,MATCH(TEXT($B47,0),DataInput[#Headers],0))*(INDEX(DataInput[],BH$4*3,MATCH(TEXT($B47,0),DataInput[#Headers],0)))^2*PI()/6))</f>
        <v/>
      </c>
      <c r="BI47" s="15" t="str">
        <f>IF(INDEX(MouseList[],MATCH(BI$2,MouseList[Mouse '#],0),MATCH(MouseList[[#Headers],[Exclude?]],MouseList[#Headers],0))=TRUE,"",IF(INDEX(DataInput[],BI$2*3-1,MATCH(TEXT($B47,0),DataInput[#Headers],0))="","",INDEX(DataInput[],BI$4*3-1,MATCH(TEXT($B47,0),DataInput[#Headers],0))*(INDEX(DataInput[],BI$4*3,MATCH(TEXT($B47,0),DataInput[#Headers],0)))^2*PI()/6))</f>
        <v/>
      </c>
      <c r="BJ47" s="15" t="str">
        <f>IF(INDEX(MouseList[],MATCH(BJ$2,MouseList[Mouse '#],0),MATCH(MouseList[[#Headers],[Exclude?]],MouseList[#Headers],0))=TRUE,"",IF(INDEX(DataInput[],BJ$2*3-1,MATCH(TEXT($B47,0),DataInput[#Headers],0))="","",INDEX(DataInput[],BJ$4*3-1,MATCH(TEXT($B47,0),DataInput[#Headers],0))*(INDEX(DataInput[],BJ$4*3,MATCH(TEXT($B47,0),DataInput[#Headers],0)))^2*PI()/6))</f>
        <v/>
      </c>
      <c r="BK47" s="15" t="str">
        <f>IF(INDEX(MouseList[],MATCH(BK$2,MouseList[Mouse '#],0),MATCH(MouseList[[#Headers],[Exclude?]],MouseList[#Headers],0))=TRUE,"",IF(INDEX(DataInput[],BK$2*3-1,MATCH(TEXT($B47,0),DataInput[#Headers],0))="","",INDEX(DataInput[],BK$4*3-1,MATCH(TEXT($B47,0),DataInput[#Headers],0))*(INDEX(DataInput[],BK$4*3,MATCH(TEXT($B47,0),DataInput[#Headers],0)))^2*PI()/6))</f>
        <v/>
      </c>
      <c r="BL47" s="15" t="e">
        <f>IF(INDEX(MouseList[],MATCH(BL$2,MouseList[Mouse '#],0),MATCH(MouseList[[#Headers],[Exclude?]],MouseList[#Headers],0))=TRUE,"",IF(INDEX(DataInput[],BL$2*3-1,MATCH(TEXT($B47,0),DataInput[#Headers],0))="","",INDEX(DataInput[],BL$4*3-1,MATCH(TEXT($B47,0),DataInput[#Headers],0))*(INDEX(DataInput[],BL$4*3,MATCH(TEXT($B47,0),DataInput[#Headers],0)))^2*PI()/6))</f>
        <v>#N/A</v>
      </c>
      <c r="BM47" s="15" t="e">
        <f>IF(INDEX(MouseList[],MATCH(BM$2,MouseList[Mouse '#],0),MATCH(MouseList[[#Headers],[Exclude?]],MouseList[#Headers],0))=TRUE,"",IF(INDEX(DataInput[],BM$2*3-1,MATCH(TEXT($B47,0),DataInput[#Headers],0))="","",INDEX(DataInput[],BM$4*3-1,MATCH(TEXT($B47,0),DataInput[#Headers],0))*(INDEX(DataInput[],BM$4*3,MATCH(TEXT($B47,0),DataInput[#Headers],0)))^2*PI()/6))</f>
        <v>#N/A</v>
      </c>
      <c r="BN47" s="15" t="e">
        <f>IF(INDEX(MouseList[],MATCH(BN$2,MouseList[Mouse '#],0),MATCH(MouseList[[#Headers],[Exclude?]],MouseList[#Headers],0))=TRUE,"",IF(INDEX(DataInput[],BN$2*3-1,MATCH(TEXT($B47,0),DataInput[#Headers],0))="","",INDEX(DataInput[],BN$4*3-1,MATCH(TEXT($B47,0),DataInput[#Headers],0))*(INDEX(DataInput[],BN$4*3,MATCH(TEXT($B47,0),DataInput[#Headers],0)))^2*PI()/6))</f>
        <v>#N/A</v>
      </c>
      <c r="BO47" s="15" t="e">
        <f>IF(INDEX(MouseList[],MATCH(BO$2,MouseList[Mouse '#],0),MATCH(MouseList[[#Headers],[Exclude?]],MouseList[#Headers],0))=TRUE,"",IF(INDEX(DataInput[],BO$2*3-1,MATCH(TEXT($B47,0),DataInput[#Headers],0))="","",INDEX(DataInput[],BO$4*3-1,MATCH(TEXT($B47,0),DataInput[#Headers],0))*(INDEX(DataInput[],BO$4*3,MATCH(TEXT($B47,0),DataInput[#Headers],0)))^2*PI()/6))</f>
        <v>#N/A</v>
      </c>
      <c r="BP47" s="15" t="e">
        <f>IF(INDEX(MouseList[],MATCH(BP$2,MouseList[Mouse '#],0),MATCH(MouseList[[#Headers],[Exclude?]],MouseList[#Headers],0))=TRUE,"",IF(INDEX(DataInput[],BP$2*3-1,MATCH(TEXT($B47,0),DataInput[#Headers],0))="","",INDEX(DataInput[],BP$4*3-1,MATCH(TEXT($B47,0),DataInput[#Headers],0))*(INDEX(DataInput[],BP$4*3,MATCH(TEXT($B47,0),DataInput[#Headers],0)))^2*PI()/6))</f>
        <v>#N/A</v>
      </c>
      <c r="BQ47" s="15" t="e">
        <f>IF(INDEX(MouseList[],MATCH(BQ$2,MouseList[Mouse '#],0),MATCH(MouseList[[#Headers],[Exclude?]],MouseList[#Headers],0))=TRUE,"",IF(INDEX(DataInput[],BQ$2*3-1,MATCH(TEXT($B47,0),DataInput[#Headers],0))="","",INDEX(DataInput[],BQ$4*3-1,MATCH(TEXT($B47,0),DataInput[#Headers],0))*(INDEX(DataInput[],BQ$4*3,MATCH(TEXT($B47,0),DataInput[#Headers],0)))^2*PI()/6))</f>
        <v>#N/A</v>
      </c>
      <c r="BR47" s="15" t="e">
        <f>IF(INDEX(MouseList[],MATCH(BR$2,MouseList[Mouse '#],0),MATCH(MouseList[[#Headers],[Exclude?]],MouseList[#Headers],0))=TRUE,"",IF(INDEX(DataInput[],BR$2*3-1,MATCH(TEXT($B47,0),DataInput[#Headers],0))="","",INDEX(DataInput[],BR$4*3-1,MATCH(TEXT($B47,0),DataInput[#Headers],0))*(INDEX(DataInput[],BR$4*3,MATCH(TEXT($B47,0),DataInput[#Headers],0)))^2*PI()/6))</f>
        <v>#N/A</v>
      </c>
      <c r="BS47" s="15" t="e">
        <f>IF(INDEX(MouseList[],MATCH(BS$2,MouseList[Mouse '#],0),MATCH(MouseList[[#Headers],[Exclude?]],MouseList[#Headers],0))=TRUE,"",IF(INDEX(DataInput[],BS$2*3-1,MATCH(TEXT($B47,0),DataInput[#Headers],0))="","",INDEX(DataInput[],BS$4*3-1,MATCH(TEXT($B47,0),DataInput[#Headers],0))*(INDEX(DataInput[],BS$4*3,MATCH(TEXT($B47,0),DataInput[#Headers],0)))^2*PI()/6))</f>
        <v>#N/A</v>
      </c>
      <c r="BT47" s="15" t="e">
        <f>IF(INDEX(MouseList[],MATCH(BT$2,MouseList[Mouse '#],0),MATCH(MouseList[[#Headers],[Exclude?]],MouseList[#Headers],0))=TRUE,"",IF(INDEX(DataInput[],BT$2*3-1,MATCH(TEXT($B47,0),DataInput[#Headers],0))="","",INDEX(DataInput[],BT$4*3-1,MATCH(TEXT($B47,0),DataInput[#Headers],0))*(INDEX(DataInput[],BT$4*3,MATCH(TEXT($B47,0),DataInput[#Headers],0)))^2*PI()/6))</f>
        <v>#N/A</v>
      </c>
      <c r="BU47" s="15" t="e">
        <f>IF(INDEX(MouseList[],MATCH(BU$2,MouseList[Mouse '#],0),MATCH(MouseList[[#Headers],[Exclude?]],MouseList[#Headers],0))=TRUE,"",IF(INDEX(DataInput[],BU$2*3-1,MATCH(TEXT($B47,0),DataInput[#Headers],0))="","",INDEX(DataInput[],BU$4*3-1,MATCH(TEXT($B47,0),DataInput[#Headers],0))*(INDEX(DataInput[],BU$4*3,MATCH(TEXT($B47,0),DataInput[#Headers],0)))^2*PI()/6))</f>
        <v>#N/A</v>
      </c>
      <c r="BV47" s="15" t="e">
        <f>IF(INDEX(MouseList[],MATCH(BV$2,MouseList[Mouse '#],0),MATCH(MouseList[[#Headers],[Exclude?]],MouseList[#Headers],0))=TRUE,"",IF(INDEX(DataInput[],BV$2*3-1,MATCH(TEXT($B47,0),DataInput[#Headers],0))="","",INDEX(DataInput[],BV$4*3-1,MATCH(TEXT($B47,0),DataInput[#Headers],0))*(INDEX(DataInput[],BV$4*3,MATCH(TEXT($B47,0),DataInput[#Headers],0)))^2*PI()/6))</f>
        <v>#N/A</v>
      </c>
      <c r="BW47" s="15" t="e">
        <f>IF(INDEX(MouseList[],MATCH(BW$2,MouseList[Mouse '#],0),MATCH(MouseList[[#Headers],[Exclude?]],MouseList[#Headers],0))=TRUE,"",IF(INDEX(DataInput[],BW$2*3-1,MATCH(TEXT($B47,0),DataInput[#Headers],0))="","",INDEX(DataInput[],BW$4*3-1,MATCH(TEXT($B47,0),DataInput[#Headers],0))*(INDEX(DataInput[],BW$4*3,MATCH(TEXT($B47,0),DataInput[#Headers],0)))^2*PI()/6))</f>
        <v>#N/A</v>
      </c>
      <c r="BX47" s="15" t="e">
        <f>IF(INDEX(MouseList[],MATCH(BX$2,MouseList[Mouse '#],0),MATCH(MouseList[[#Headers],[Exclude?]],MouseList[#Headers],0))=TRUE,"",IF(INDEX(DataInput[],BX$2*3-1,MATCH(TEXT($B47,0),DataInput[#Headers],0))="","",INDEX(DataInput[],BX$4*3-1,MATCH(TEXT($B47,0),DataInput[#Headers],0))*(INDEX(DataInput[],BX$4*3,MATCH(TEXT($B47,0),DataInput[#Headers],0)))^2*PI()/6))</f>
        <v>#N/A</v>
      </c>
      <c r="BY47" s="15" t="e">
        <f>IF(INDEX(MouseList[],MATCH(BY$2,MouseList[Mouse '#],0),MATCH(MouseList[[#Headers],[Exclude?]],MouseList[#Headers],0))=TRUE,"",IF(INDEX(DataInput[],BY$2*3-1,MATCH(TEXT($B47,0),DataInput[#Headers],0))="","",INDEX(DataInput[],BY$4*3-1,MATCH(TEXT($B47,0),DataInput[#Headers],0))*(INDEX(DataInput[],BY$4*3,MATCH(TEXT($B47,0),DataInput[#Headers],0)))^2*PI()/6))</f>
        <v>#N/A</v>
      </c>
      <c r="BZ47" s="15" t="e">
        <f>IF(INDEX(MouseList[],MATCH(BZ$2,MouseList[Mouse '#],0),MATCH(MouseList[[#Headers],[Exclude?]],MouseList[#Headers],0))=TRUE,"",IF(INDEX(DataInput[],BZ$2*3-1,MATCH(TEXT($B47,0),DataInput[#Headers],0))="","",INDEX(DataInput[],BZ$4*3-1,MATCH(TEXT($B47,0),DataInput[#Headers],0))*(INDEX(DataInput[],BZ$4*3,MATCH(TEXT($B47,0),DataInput[#Headers],0)))^2*PI()/6))</f>
        <v>#N/A</v>
      </c>
      <c r="CA47" s="15" t="e">
        <f>IF(INDEX(MouseList[],MATCH(CA$2,MouseList[Mouse '#],0),MATCH(MouseList[[#Headers],[Exclude?]],MouseList[#Headers],0))=TRUE,"",IF(INDEX(DataInput[],CA$2*3-1,MATCH(TEXT($B47,0),DataInput[#Headers],0))="","",INDEX(DataInput[],CA$4*3-1,MATCH(TEXT($B47,0),DataInput[#Headers],0))*(INDEX(DataInput[],CA$4*3,MATCH(TEXT($B47,0),DataInput[#Headers],0)))^2*PI()/6))</f>
        <v>#N/A</v>
      </c>
      <c r="CB47" s="15" t="e">
        <f>IF(INDEX(MouseList[],MATCH(CB$2,MouseList[Mouse '#],0),MATCH(MouseList[[#Headers],[Exclude?]],MouseList[#Headers],0))=TRUE,"",IF(INDEX(DataInput[],CB$2*3-1,MATCH(TEXT($B47,0),DataInput[#Headers],0))="","",INDEX(DataInput[],CB$4*3-1,MATCH(TEXT($B47,0),DataInput[#Headers],0))*(INDEX(DataInput[],CB$4*3,MATCH(TEXT($B47,0),DataInput[#Headers],0)))^2*PI()/6))</f>
        <v>#N/A</v>
      </c>
      <c r="CC47" s="15" t="e">
        <f>IF(INDEX(MouseList[],MATCH(CC$2,MouseList[Mouse '#],0),MATCH(MouseList[[#Headers],[Exclude?]],MouseList[#Headers],0))=TRUE,"",IF(INDEX(DataInput[],CC$2*3-1,MATCH(TEXT($B47,0),DataInput[#Headers],0))="","",INDEX(DataInput[],CC$4*3-1,MATCH(TEXT($B47,0),DataInput[#Headers],0))*(INDEX(DataInput[],CC$4*3,MATCH(TEXT($B47,0),DataInput[#Headers],0)))^2*PI()/6))</f>
        <v>#N/A</v>
      </c>
      <c r="CD47" s="15" t="e">
        <f>IF(INDEX(MouseList[],MATCH(CD$2,MouseList[Mouse '#],0),MATCH(MouseList[[#Headers],[Exclude?]],MouseList[#Headers],0))=TRUE,"",IF(INDEX(DataInput[],CD$2*3-1,MATCH(TEXT($B47,0),DataInput[#Headers],0))="","",INDEX(DataInput[],CD$4*3-1,MATCH(TEXT($B47,0),DataInput[#Headers],0))*(INDEX(DataInput[],CD$4*3,MATCH(TEXT($B47,0),DataInput[#Headers],0)))^2*PI()/6))</f>
        <v>#N/A</v>
      </c>
      <c r="CE47" s="15" t="e">
        <f>IF(INDEX(MouseList[],MATCH(CE$2,MouseList[Mouse '#],0),MATCH(MouseList[[#Headers],[Exclude?]],MouseList[#Headers],0))=TRUE,"",IF(INDEX(DataInput[],CE$2*3-1,MATCH(TEXT($B47,0),DataInput[#Headers],0))="","",INDEX(DataInput[],CE$4*3-1,MATCH(TEXT($B47,0),DataInput[#Headers],0))*(INDEX(DataInput[],CE$4*3,MATCH(TEXT($B47,0),DataInput[#Headers],0)))^2*PI()/6))</f>
        <v>#N/A</v>
      </c>
      <c r="CF47" s="15" t="e">
        <f>IF(INDEX(MouseList[],MATCH(CF$2,MouseList[Mouse '#],0),MATCH(MouseList[[#Headers],[Exclude?]],MouseList[#Headers],0))=TRUE,"",IF(INDEX(DataInput[],CF$2*3-1,MATCH(TEXT($B47,0),DataInput[#Headers],0))="","",INDEX(DataInput[],CF$4*3-1,MATCH(TEXT($B47,0),DataInput[#Headers],0))*(INDEX(DataInput[],CF$4*3,MATCH(TEXT($B47,0),DataInput[#Headers],0)))^2*PI()/6))</f>
        <v>#N/A</v>
      </c>
      <c r="CG47" s="15" t="e">
        <f>IF(INDEX(MouseList[],MATCH(CG$2,MouseList[Mouse '#],0),MATCH(MouseList[[#Headers],[Exclude?]],MouseList[#Headers],0))=TRUE,"",IF(INDEX(DataInput[],CG$2*3-1,MATCH(TEXT($B47,0),DataInput[#Headers],0))="","",INDEX(DataInput[],CG$4*3-1,MATCH(TEXT($B47,0),DataInput[#Headers],0))*(INDEX(DataInput[],CG$4*3,MATCH(TEXT($B47,0),DataInput[#Headers],0)))^2*PI()/6))</f>
        <v>#N/A</v>
      </c>
      <c r="CH47" s="15" t="e">
        <f>IF(INDEX(MouseList[],MATCH(CH$2,MouseList[Mouse '#],0),MATCH(MouseList[[#Headers],[Exclude?]],MouseList[#Headers],0))=TRUE,"",IF(INDEX(DataInput[],CH$2*3-1,MATCH(TEXT($B47,0),DataInput[#Headers],0))="","",INDEX(DataInput[],CH$4*3-1,MATCH(TEXT($B47,0),DataInput[#Headers],0))*(INDEX(DataInput[],CH$4*3,MATCH(TEXT($B47,0),DataInput[#Headers],0)))^2*PI()/6))</f>
        <v>#N/A</v>
      </c>
      <c r="CI47" s="15" t="e">
        <f>IF(INDEX(MouseList[],MATCH(CI$2,MouseList[Mouse '#],0),MATCH(MouseList[[#Headers],[Exclude?]],MouseList[#Headers],0))=TRUE,"",IF(INDEX(DataInput[],CI$2*3-1,MATCH(TEXT($B47,0),DataInput[#Headers],0))="","",INDEX(DataInput[],CI$4*3-1,MATCH(TEXT($B47,0),DataInput[#Headers],0))*(INDEX(DataInput[],CI$4*3,MATCH(TEXT($B47,0),DataInput[#Headers],0)))^2*PI()/6))</f>
        <v>#N/A</v>
      </c>
      <c r="CJ47" s="15" t="e">
        <f>IF(INDEX(MouseList[],MATCH(CJ$2,MouseList[Mouse '#],0),MATCH(MouseList[[#Headers],[Exclude?]],MouseList[#Headers],0))=TRUE,"",IF(INDEX(DataInput[],CJ$2*3-1,MATCH(TEXT($B47,0),DataInput[#Headers],0))="","",INDEX(DataInput[],CJ$4*3-1,MATCH(TEXT($B47,0),DataInput[#Headers],0))*(INDEX(DataInput[],CJ$4*3,MATCH(TEXT($B47,0),DataInput[#Headers],0)))^2*PI()/6))</f>
        <v>#N/A</v>
      </c>
      <c r="CK47" s="15" t="e">
        <f>IF(INDEX(MouseList[],MATCH(CK$2,MouseList[Mouse '#],0),MATCH(MouseList[[#Headers],[Exclude?]],MouseList[#Headers],0))=TRUE,"",IF(INDEX(DataInput[],CK$2*3-1,MATCH(TEXT($B47,0),DataInput[#Headers],0))="","",INDEX(DataInput[],CK$4*3-1,MATCH(TEXT($B47,0),DataInput[#Headers],0))*(INDEX(DataInput[],CK$4*3,MATCH(TEXT($B47,0),DataInput[#Headers],0)))^2*PI()/6))</f>
        <v>#N/A</v>
      </c>
      <c r="CL47" s="15" t="e">
        <f>IF(INDEX(MouseList[],MATCH(CL$2,MouseList[Mouse '#],0),MATCH(MouseList[[#Headers],[Exclude?]],MouseList[#Headers],0))=TRUE,"",IF(INDEX(DataInput[],CL$2*3-1,MATCH(TEXT($B47,0),DataInput[#Headers],0))="","",INDEX(DataInput[],CL$4*3-1,MATCH(TEXT($B47,0),DataInput[#Headers],0))*(INDEX(DataInput[],CL$4*3,MATCH(TEXT($B47,0),DataInput[#Headers],0)))^2*PI()/6))</f>
        <v>#N/A</v>
      </c>
      <c r="CM47" s="15" t="e">
        <f>IF(INDEX(MouseList[],MATCH(CM$2,MouseList[Mouse '#],0),MATCH(MouseList[[#Headers],[Exclude?]],MouseList[#Headers],0))=TRUE,"",IF(INDEX(DataInput[],CM$2*3-1,MATCH(TEXT($B47,0),DataInput[#Headers],0))="","",INDEX(DataInput[],CM$4*3-1,MATCH(TEXT($B47,0),DataInput[#Headers],0))*(INDEX(DataInput[],CM$4*3,MATCH(TEXT($B47,0),DataInput[#Headers],0)))^2*PI()/6))</f>
        <v>#N/A</v>
      </c>
      <c r="CN47" s="15" t="e">
        <f>IF(INDEX(MouseList[],MATCH(CN$2,MouseList[Mouse '#],0),MATCH(MouseList[[#Headers],[Exclude?]],MouseList[#Headers],0))=TRUE,"",IF(INDEX(DataInput[],CN$2*3-1,MATCH(TEXT($B47,0),DataInput[#Headers],0))="","",INDEX(DataInput[],CN$4*3-1,MATCH(TEXT($B47,0),DataInput[#Headers],0))*(INDEX(DataInput[],CN$4*3,MATCH(TEXT($B47,0),DataInput[#Headers],0)))^2*PI()/6))</f>
        <v>#N/A</v>
      </c>
      <c r="CO47" s="15" t="e">
        <f>IF(INDEX(MouseList[],MATCH(CO$2,MouseList[Mouse '#],0),MATCH(MouseList[[#Headers],[Exclude?]],MouseList[#Headers],0))=TRUE,"",IF(INDEX(DataInput[],CO$2*3-1,MATCH(TEXT($B47,0),DataInput[#Headers],0))="","",INDEX(DataInput[],CO$4*3-1,MATCH(TEXT($B47,0),DataInput[#Headers],0))*(INDEX(DataInput[],CO$4*3,MATCH(TEXT($B47,0),DataInput[#Headers],0)))^2*PI()/6))</f>
        <v>#N/A</v>
      </c>
      <c r="CP47" s="15" t="e">
        <f>IF(INDEX(MouseList[],MATCH(CP$2,MouseList[Mouse '#],0),MATCH(MouseList[[#Headers],[Exclude?]],MouseList[#Headers],0))=TRUE,"",IF(INDEX(DataInput[],CP$2*3-1,MATCH(TEXT($B47,0),DataInput[#Headers],0))="","",INDEX(DataInput[],CP$4*3-1,MATCH(TEXT($B47,0),DataInput[#Headers],0))*(INDEX(DataInput[],CP$4*3,MATCH(TEXT($B47,0),DataInput[#Headers],0)))^2*PI()/6))</f>
        <v>#N/A</v>
      </c>
      <c r="CQ47" s="15" t="e">
        <f>IF(INDEX(MouseList[],MATCH(CQ$2,MouseList[Mouse '#],0),MATCH(MouseList[[#Headers],[Exclude?]],MouseList[#Headers],0))=TRUE,"",IF(INDEX(DataInput[],CQ$2*3-1,MATCH(TEXT($B47,0),DataInput[#Headers],0))="","",INDEX(DataInput[],CQ$4*3-1,MATCH(TEXT($B47,0),DataInput[#Headers],0))*(INDEX(DataInput[],CQ$4*3,MATCH(TEXT($B47,0),DataInput[#Headers],0)))^2*PI()/6))</f>
        <v>#N/A</v>
      </c>
      <c r="CR47" s="15" t="e">
        <f>IF(INDEX(MouseList[],MATCH(CR$2,MouseList[Mouse '#],0),MATCH(MouseList[[#Headers],[Exclude?]],MouseList[#Headers],0))=TRUE,"",IF(INDEX(DataInput[],CR$2*3-1,MATCH(TEXT($B47,0),DataInput[#Headers],0))="","",INDEX(DataInput[],CR$4*3-1,MATCH(TEXT($B47,0),DataInput[#Headers],0))*(INDEX(DataInput[],CR$4*3,MATCH(TEXT($B47,0),DataInput[#Headers],0)))^2*PI()/6))</f>
        <v>#N/A</v>
      </c>
      <c r="CS47" s="15" t="e">
        <f>IF(INDEX(MouseList[],MATCH(CS$2,MouseList[Mouse '#],0),MATCH(MouseList[[#Headers],[Exclude?]],MouseList[#Headers],0))=TRUE,"",IF(INDEX(DataInput[],CS$2*3-1,MATCH(TEXT($B47,0),DataInput[#Headers],0))="","",INDEX(DataInput[],CS$4*3-1,MATCH(TEXT($B47,0),DataInput[#Headers],0))*(INDEX(DataInput[],CS$4*3,MATCH(TEXT($B47,0),DataInput[#Headers],0)))^2*PI()/6))</f>
        <v>#N/A</v>
      </c>
      <c r="CT47" s="15" t="e">
        <f>IF(INDEX(MouseList[],MATCH(CT$2,MouseList[Mouse '#],0),MATCH(MouseList[[#Headers],[Exclude?]],MouseList[#Headers],0))=TRUE,"",IF(INDEX(DataInput[],CT$2*3-1,MATCH(TEXT($B47,0),DataInput[#Headers],0))="","",INDEX(DataInput[],CT$4*3-1,MATCH(TEXT($B47,0),DataInput[#Headers],0))*(INDEX(DataInput[],CT$4*3,MATCH(TEXT($B47,0),DataInput[#Headers],0)))^2*PI()/6))</f>
        <v>#N/A</v>
      </c>
      <c r="CU47" s="15" t="e">
        <f>IF(INDEX(MouseList[],MATCH(CU$2,MouseList[Mouse '#],0),MATCH(MouseList[[#Headers],[Exclude?]],MouseList[#Headers],0))=TRUE,"",IF(INDEX(DataInput[],CU$2*3-1,MATCH(TEXT($B47,0),DataInput[#Headers],0))="","",INDEX(DataInput[],CU$4*3-1,MATCH(TEXT($B47,0),DataInput[#Headers],0))*(INDEX(DataInput[],CU$4*3,MATCH(TEXT($B47,0),DataInput[#Headers],0)))^2*PI()/6))</f>
        <v>#N/A</v>
      </c>
      <c r="CV47" s="15" t="e">
        <f>IF(INDEX(MouseList[],MATCH(CV$2,MouseList[Mouse '#],0),MATCH(MouseList[[#Headers],[Exclude?]],MouseList[#Headers],0))=TRUE,"",IF(INDEX(DataInput[],CV$2*3-1,MATCH(TEXT($B47,0),DataInput[#Headers],0))="","",INDEX(DataInput[],CV$4*3-1,MATCH(TEXT($B47,0),DataInput[#Headers],0))*(INDEX(DataInput[],CV$4*3,MATCH(TEXT($B47,0),DataInput[#Headers],0)))^2*PI()/6))</f>
        <v>#N/A</v>
      </c>
      <c r="CW47" s="15" t="e">
        <f>IF(INDEX(MouseList[],MATCH(CW$2,MouseList[Mouse '#],0),MATCH(MouseList[[#Headers],[Exclude?]],MouseList[#Headers],0))=TRUE,"",IF(INDEX(DataInput[],CW$2*3-1,MATCH(TEXT($B47,0),DataInput[#Headers],0))="","",INDEX(DataInput[],CW$4*3-1,MATCH(TEXT($B47,0),DataInput[#Headers],0))*(INDEX(DataInput[],CW$4*3,MATCH(TEXT($B47,0),DataInput[#Headers],0)))^2*PI()/6))</f>
        <v>#N/A</v>
      </c>
      <c r="CX47" s="15" t="e">
        <f>IF(INDEX(MouseList[],MATCH(CX$2,MouseList[Mouse '#],0),MATCH(MouseList[[#Headers],[Exclude?]],MouseList[#Headers],0))=TRUE,"",IF(INDEX(DataInput[],CX$2*3-1,MATCH(TEXT($B47,0),DataInput[#Headers],0))="","",INDEX(DataInput[],CX$4*3-1,MATCH(TEXT($B47,0),DataInput[#Headers],0))*(INDEX(DataInput[],CX$4*3,MATCH(TEXT($B47,0),DataInput[#Headers],0)))^2*PI()/6))</f>
        <v>#N/A</v>
      </c>
      <c r="CY47" s="15" t="e">
        <f>IF(INDEX(MouseList[],MATCH(CY$2,MouseList[Mouse '#],0),MATCH(MouseList[[#Headers],[Exclude?]],MouseList[#Headers],0))=TRUE,"",IF(INDEX(DataInput[],CY$2*3-1,MATCH(TEXT($B47,0),DataInput[#Headers],0))="","",INDEX(DataInput[],CY$4*3-1,MATCH(TEXT($B47,0),DataInput[#Headers],0))*(INDEX(DataInput[],CY$4*3,MATCH(TEXT($B47,0),DataInput[#Headers],0)))^2*PI()/6))</f>
        <v>#N/A</v>
      </c>
      <c r="CZ47" s="15" t="e">
        <f>IF(INDEX(MouseList[],MATCH(CZ$2,MouseList[Mouse '#],0),MATCH(MouseList[[#Headers],[Exclude?]],MouseList[#Headers],0))=TRUE,"",IF(INDEX(DataInput[],CZ$2*3-1,MATCH(TEXT($B47,0),DataInput[#Headers],0))="","",INDEX(DataInput[],CZ$4*3-1,MATCH(TEXT($B47,0),DataInput[#Headers],0))*(INDEX(DataInput[],CZ$4*3,MATCH(TEXT($B47,0),DataInput[#Headers],0)))^2*PI()/6))</f>
        <v>#N/A</v>
      </c>
      <c r="DA47" s="15" t="e">
        <f>IF(INDEX(MouseList[],MATCH(DA$2,MouseList[Mouse '#],0),MATCH(MouseList[[#Headers],[Exclude?]],MouseList[#Headers],0))=TRUE,"",IF(INDEX(DataInput[],DA$2*3-1,MATCH(TEXT($B47,0),DataInput[#Headers],0))="","",INDEX(DataInput[],DA$4*3-1,MATCH(TEXT($B47,0),DataInput[#Headers],0))*(INDEX(DataInput[],DA$4*3,MATCH(TEXT($B47,0),DataInput[#Headers],0)))^2*PI()/6))</f>
        <v>#N/A</v>
      </c>
      <c r="DB47" s="15" t="e">
        <f>IF(INDEX(MouseList[],MATCH(DB$2,MouseList[Mouse '#],0),MATCH(MouseList[[#Headers],[Exclude?]],MouseList[#Headers],0))=TRUE,"",IF(INDEX(DataInput[],DB$2*3-1,MATCH(TEXT($B47,0),DataInput[#Headers],0))="","",INDEX(DataInput[],DB$4*3-1,MATCH(TEXT($B47,0),DataInput[#Headers],0))*(INDEX(DataInput[],DB$4*3,MATCH(TEXT($B47,0),DataInput[#Headers],0)))^2*PI()/6))</f>
        <v>#N/A</v>
      </c>
      <c r="DC47" s="15" t="e">
        <f>IF(INDEX(MouseList[],MATCH(DC$2,MouseList[Mouse '#],0),MATCH(MouseList[[#Headers],[Exclude?]],MouseList[#Headers],0))=TRUE,"",IF(INDEX(DataInput[],DC$2*3-1,MATCH(TEXT($B47,0),DataInput[#Headers],0))="","",INDEX(DataInput[],DC$4*3-1,MATCH(TEXT($B47,0),DataInput[#Headers],0))*(INDEX(DataInput[],DC$4*3,MATCH(TEXT($B47,0),DataInput[#Headers],0)))^2*PI()/6))</f>
        <v>#N/A</v>
      </c>
      <c r="DD47" s="15" t="e">
        <f>IF(INDEX(MouseList[],MATCH(DD$2,MouseList[Mouse '#],0),MATCH(MouseList[[#Headers],[Exclude?]],MouseList[#Headers],0))=TRUE,"",IF(INDEX(DataInput[],DD$2*3-1,MATCH(TEXT($B47,0),DataInput[#Headers],0))="","",INDEX(DataInput[],DD$4*3-1,MATCH(TEXT($B47,0),DataInput[#Headers],0))*(INDEX(DataInput[],DD$4*3,MATCH(TEXT($B47,0),DataInput[#Headers],0)))^2*PI()/6))</f>
        <v>#N/A</v>
      </c>
      <c r="DE47" s="15" t="e">
        <f>IF(INDEX(MouseList[],MATCH(DE$2,MouseList[Mouse '#],0),MATCH(MouseList[[#Headers],[Exclude?]],MouseList[#Headers],0))=TRUE,"",IF(INDEX(DataInput[],DE$2*3-1,MATCH(TEXT($B47,0),DataInput[#Headers],0))="","",INDEX(DataInput[],DE$4*3-1,MATCH(TEXT($B47,0),DataInput[#Headers],0))*(INDEX(DataInput[],DE$4*3,MATCH(TEXT($B47,0),DataInput[#Headers],0)))^2*PI()/6))</f>
        <v>#N/A</v>
      </c>
      <c r="DF47" s="15" t="e">
        <f>IF(INDEX(MouseList[],MATCH(DF$2,MouseList[Mouse '#],0),MATCH(MouseList[[#Headers],[Exclude?]],MouseList[#Headers],0))=TRUE,"",IF(INDEX(DataInput[],DF$2*3-1,MATCH(TEXT($B47,0),DataInput[#Headers],0))="","",INDEX(DataInput[],DF$4*3-1,MATCH(TEXT($B47,0),DataInput[#Headers],0))*(INDEX(DataInput[],DF$4*3,MATCH(TEXT($B47,0),DataInput[#Headers],0)))^2*PI()/6))</f>
        <v>#N/A</v>
      </c>
      <c r="DG47" s="15" t="e">
        <f>IF(INDEX(MouseList[],MATCH(DG$2,MouseList[Mouse '#],0),MATCH(MouseList[[#Headers],[Exclude?]],MouseList[#Headers],0))=TRUE,"",IF(INDEX(DataInput[],DG$2*3-1,MATCH(TEXT($B47,0),DataInput[#Headers],0))="","",INDEX(DataInput[],DG$4*3-1,MATCH(TEXT($B47,0),DataInput[#Headers],0))*(INDEX(DataInput[],DG$4*3,MATCH(TEXT($B47,0),DataInput[#Headers],0)))^2*PI()/6))</f>
        <v>#N/A</v>
      </c>
      <c r="DH47" s="15" t="e">
        <f>IF(INDEX(MouseList[],MATCH(DH$2,MouseList[Mouse '#],0),MATCH(MouseList[[#Headers],[Exclude?]],MouseList[#Headers],0))=TRUE,"",IF(INDEX(DataInput[],DH$2*3-1,MATCH(TEXT($B47,0),DataInput[#Headers],0))="","",INDEX(DataInput[],DH$4*3-1,MATCH(TEXT($B47,0),DataInput[#Headers],0))*(INDEX(DataInput[],DH$4*3,MATCH(TEXT($B47,0),DataInput[#Headers],0)))^2*PI()/6))</f>
        <v>#N/A</v>
      </c>
      <c r="DI47" s="15" t="e">
        <f>IF(INDEX(MouseList[],MATCH(DI$2,MouseList[Mouse '#],0),MATCH(MouseList[[#Headers],[Exclude?]],MouseList[#Headers],0))=TRUE,"",IF(INDEX(DataInput[],DI$2*3-1,MATCH(TEXT($B47,0),DataInput[#Headers],0))="","",INDEX(DataInput[],DI$4*3-1,MATCH(TEXT($B47,0),DataInput[#Headers],0))*(INDEX(DataInput[],DI$4*3,MATCH(TEXT($B47,0),DataInput[#Headers],0)))^2*PI()/6))</f>
        <v>#N/A</v>
      </c>
      <c r="DJ47" s="15" t="e">
        <f>IF(INDEX(MouseList[],MATCH(DJ$2,MouseList[Mouse '#],0),MATCH(MouseList[[#Headers],[Exclude?]],MouseList[#Headers],0))=TRUE,"",IF(INDEX(DataInput[],DJ$2*3-1,MATCH(TEXT($B47,0),DataInput[#Headers],0))="","",INDEX(DataInput[],DJ$4*3-1,MATCH(TEXT($B47,0),DataInput[#Headers],0))*(INDEX(DataInput[],DJ$4*3,MATCH(TEXT($B47,0),DataInput[#Headers],0)))^2*PI()/6))</f>
        <v>#N/A</v>
      </c>
      <c r="DK47" s="15" t="e">
        <f>IF(INDEX(MouseList[],MATCH(DK$2,MouseList[Mouse '#],0),MATCH(MouseList[[#Headers],[Exclude?]],MouseList[#Headers],0))=TRUE,"",IF(INDEX(DataInput[],DK$2*3-1,MATCH(TEXT($B47,0),DataInput[#Headers],0))="","",INDEX(DataInput[],DK$4*3-1,MATCH(TEXT($B47,0),DataInput[#Headers],0))*(INDEX(DataInput[],DK$4*3,MATCH(TEXT($B47,0),DataInput[#Headers],0)))^2*PI()/6))</f>
        <v>#N/A</v>
      </c>
      <c r="DL47" s="15" t="e">
        <f>IF(INDEX(MouseList[],MATCH(DL$2,MouseList[Mouse '#],0),MATCH(MouseList[[#Headers],[Exclude?]],MouseList[#Headers],0))=TRUE,"",IF(INDEX(DataInput[],DL$2*3-1,MATCH(TEXT($B47,0),DataInput[#Headers],0))="","",INDEX(DataInput[],DL$4*3-1,MATCH(TEXT($B47,0),DataInput[#Headers],0))*(INDEX(DataInput[],DL$4*3,MATCH(TEXT($B47,0),DataInput[#Headers],0)))^2*PI()/6))</f>
        <v>#N/A</v>
      </c>
      <c r="DM47" s="15" t="e">
        <f>IF(INDEX(MouseList[],MATCH(DM$2,MouseList[Mouse '#],0),MATCH(MouseList[[#Headers],[Exclude?]],MouseList[#Headers],0))=TRUE,"",IF(INDEX(DataInput[],DM$2*3-1,MATCH(TEXT($B47,0),DataInput[#Headers],0))="","",INDEX(DataInput[],DM$4*3-1,MATCH(TEXT($B47,0),DataInput[#Headers],0))*(INDEX(DataInput[],DM$4*3,MATCH(TEXT($B47,0),DataInput[#Headers],0)))^2*PI()/6))</f>
        <v>#N/A</v>
      </c>
      <c r="DN47" s="15" t="e">
        <f>IF(INDEX(MouseList[],MATCH(DN$2,MouseList[Mouse '#],0),MATCH(MouseList[[#Headers],[Exclude?]],MouseList[#Headers],0))=TRUE,"",IF(INDEX(DataInput[],DN$2*3-1,MATCH(TEXT($B47,0),DataInput[#Headers],0))="","",INDEX(DataInput[],DN$4*3-1,MATCH(TEXT($B47,0),DataInput[#Headers],0))*(INDEX(DataInput[],DN$4*3,MATCH(TEXT($B47,0),DataInput[#Headers],0)))^2*PI()/6))</f>
        <v>#N/A</v>
      </c>
      <c r="DO47" s="15" t="e">
        <f>IF(INDEX(MouseList[],MATCH(DO$2,MouseList[Mouse '#],0),MATCH(MouseList[[#Headers],[Exclude?]],MouseList[#Headers],0))=TRUE,"",IF(INDEX(DataInput[],DO$2*3-1,MATCH(TEXT($B47,0),DataInput[#Headers],0))="","",INDEX(DataInput[],DO$4*3-1,MATCH(TEXT($B47,0),DataInput[#Headers],0))*(INDEX(DataInput[],DO$4*3,MATCH(TEXT($B47,0),DataInput[#Headers],0)))^2*PI()/6))</f>
        <v>#N/A</v>
      </c>
      <c r="DP47" s="15" t="e">
        <f>IF(INDEX(MouseList[],MATCH(DP$2,MouseList[Mouse '#],0),MATCH(MouseList[[#Headers],[Exclude?]],MouseList[#Headers],0))=TRUE,"",IF(INDEX(DataInput[],DP$2*3-1,MATCH(TEXT($B47,0),DataInput[#Headers],0))="","",INDEX(DataInput[],DP$4*3-1,MATCH(TEXT($B47,0),DataInput[#Headers],0))*(INDEX(DataInput[],DP$4*3,MATCH(TEXT($B47,0),DataInput[#Headers],0)))^2*PI()/6))</f>
        <v>#N/A</v>
      </c>
      <c r="DQ47" s="15" t="e">
        <f>IF(INDEX(MouseList[],MATCH(DQ$2,MouseList[Mouse '#],0),MATCH(MouseList[[#Headers],[Exclude?]],MouseList[#Headers],0))=TRUE,"",IF(INDEX(DataInput[],DQ$2*3-1,MATCH(TEXT($B47,0),DataInput[#Headers],0))="","",INDEX(DataInput[],DQ$4*3-1,MATCH(TEXT($B47,0),DataInput[#Headers],0))*(INDEX(DataInput[],DQ$4*3,MATCH(TEXT($B47,0),DataInput[#Headers],0)))^2*PI()/6))</f>
        <v>#N/A</v>
      </c>
      <c r="DR47" s="15" t="e">
        <f>IF(INDEX(MouseList[],MATCH(DR$2,MouseList[Mouse '#],0),MATCH(MouseList[[#Headers],[Exclude?]],MouseList[#Headers],0))=TRUE,"",IF(INDEX(DataInput[],DR$2*3-1,MATCH(TEXT($B47,0),DataInput[#Headers],0))="","",INDEX(DataInput[],DR$4*3-1,MATCH(TEXT($B47,0),DataInput[#Headers],0))*(INDEX(DataInput[],DR$4*3,MATCH(TEXT($B47,0),DataInput[#Headers],0)))^2*PI()/6))</f>
        <v>#N/A</v>
      </c>
      <c r="DS47" s="15" t="e">
        <f>IF(INDEX(MouseList[],MATCH(DS$2,MouseList[Mouse '#],0),MATCH(MouseList[[#Headers],[Exclude?]],MouseList[#Headers],0))=TRUE,"",IF(INDEX(DataInput[],DS$2*3-1,MATCH(TEXT($B47,0),DataInput[#Headers],0))="","",INDEX(DataInput[],DS$4*3-1,MATCH(TEXT($B47,0),DataInput[#Headers],0))*(INDEX(DataInput[],DS$4*3,MATCH(TEXT($B47,0),DataInput[#Headers],0)))^2*PI()/6))</f>
        <v>#N/A</v>
      </c>
      <c r="DU47" s="14">
        <v>43</v>
      </c>
      <c r="DV47" s="14" t="str">
        <f>IFERROR(INDEX(MouseList[],MATCH(TV_after_Tx[[#This Row],[Sort '#]],MouseList[Sort '#],0),MATCH(TV_after_Tx[[#Headers],[Group]],MouseList[#Headers],0)),"")</f>
        <v/>
      </c>
      <c r="DW47" s="14" t="str">
        <f>IFERROR(INDEX(MouseList[],MATCH(TV_after_Tx[[#This Row],[Sort '#]],MouseList[Sort '#],0),MATCH(MouseList[[#Headers],[Mouse '#]],MouseList[#Headers],0)),"")</f>
        <v/>
      </c>
      <c r="DX47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47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47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47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47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47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47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47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47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47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47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47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47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47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47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47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47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47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47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47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47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47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47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47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47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47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47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47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47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47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47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47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47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47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47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47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47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47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47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47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47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47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47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47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47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47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48" spans="2:173">
      <c r="B48" s="14">
        <v>43</v>
      </c>
      <c r="C48" s="14">
        <f>INDEX('Data Input'!$J$1:$BF$3,2,MATCH(TEXT(TV[[#This Row],[Day '#]],0),DataInput[[#Headers],[Date of death]:[Necropsy]],0))</f>
        <v>0</v>
      </c>
      <c r="D48" s="15" t="str">
        <f>IF(INDEX(MouseList[],MATCH(D$2,MouseList[Mouse '#],0),MATCH(MouseList[[#Headers],[Exclude?]],MouseList[#Headers],0))=TRUE,"",IF(INDEX(DataInput[],D$2*3-1,MATCH(TEXT($B48,0),DataInput[#Headers],0))="","",INDEX(DataInput[],D$4*3-1,MATCH(TEXT($B48,0),DataInput[#Headers],0))*(INDEX(DataInput[],D$4*3,MATCH(TEXT($B48,0),DataInput[#Headers],0)))^2*PI()/6))</f>
        <v/>
      </c>
      <c r="E48" s="15" t="str">
        <f>IF(INDEX(MouseList[],MATCH(E$2,MouseList[Mouse '#],0),MATCH(MouseList[[#Headers],[Exclude?]],MouseList[#Headers],0))=TRUE,"",IF(INDEX(DataInput[],E$2*3-1,MATCH(TEXT($B48,0),DataInput[#Headers],0))="","",INDEX(DataInput[],E$4*3-1,MATCH(TEXT($B48,0),DataInput[#Headers],0))*(INDEX(DataInput[],E$4*3,MATCH(TEXT($B48,0),DataInput[#Headers],0)))^2*PI()/6))</f>
        <v/>
      </c>
      <c r="F48" s="15" t="str">
        <f>IF(INDEX(MouseList[],MATCH(F$2,MouseList[Mouse '#],0),MATCH(MouseList[[#Headers],[Exclude?]],MouseList[#Headers],0))=TRUE,"",IF(INDEX(DataInput[],F$2*3-1,MATCH(TEXT($B48,0),DataInput[#Headers],0))="","",INDEX(DataInput[],F$4*3-1,MATCH(TEXT($B48,0),DataInput[#Headers],0))*(INDEX(DataInput[],F$4*3,MATCH(TEXT($B48,0),DataInput[#Headers],0)))^2*PI()/6))</f>
        <v/>
      </c>
      <c r="G48" s="15" t="str">
        <f>IF(INDEX(MouseList[],MATCH(G$2,MouseList[Mouse '#],0),MATCH(MouseList[[#Headers],[Exclude?]],MouseList[#Headers],0))=TRUE,"",IF(INDEX(DataInput[],G$2*3-1,MATCH(TEXT($B48,0),DataInput[#Headers],0))="","",INDEX(DataInput[],G$4*3-1,MATCH(TEXT($B48,0),DataInput[#Headers],0))*(INDEX(DataInput[],G$4*3,MATCH(TEXT($B48,0),DataInput[#Headers],0)))^2*PI()/6))</f>
        <v/>
      </c>
      <c r="H48" s="15" t="str">
        <f>IF(INDEX(MouseList[],MATCH(H$2,MouseList[Mouse '#],0),MATCH(MouseList[[#Headers],[Exclude?]],MouseList[#Headers],0))=TRUE,"",IF(INDEX(DataInput[],H$2*3-1,MATCH(TEXT($B48,0),DataInput[#Headers],0))="","",INDEX(DataInput[],H$4*3-1,MATCH(TEXT($B48,0),DataInput[#Headers],0))*(INDEX(DataInput[],H$4*3,MATCH(TEXT($B48,0),DataInput[#Headers],0)))^2*PI()/6))</f>
        <v/>
      </c>
      <c r="I48" s="15" t="str">
        <f>IF(INDEX(MouseList[],MATCH(I$2,MouseList[Mouse '#],0),MATCH(MouseList[[#Headers],[Exclude?]],MouseList[#Headers],0))=TRUE,"",IF(INDEX(DataInput[],I$2*3-1,MATCH(TEXT($B48,0),DataInput[#Headers],0))="","",INDEX(DataInput[],I$4*3-1,MATCH(TEXT($B48,0),DataInput[#Headers],0))*(INDEX(DataInput[],I$4*3,MATCH(TEXT($B48,0),DataInput[#Headers],0)))^2*PI()/6))</f>
        <v/>
      </c>
      <c r="J48" s="15" t="str">
        <f>IF(INDEX(MouseList[],MATCH(J$2,MouseList[Mouse '#],0),MATCH(MouseList[[#Headers],[Exclude?]],MouseList[#Headers],0))=TRUE,"",IF(INDEX(DataInput[],J$2*3-1,MATCH(TEXT($B48,0),DataInput[#Headers],0))="","",INDEX(DataInput[],J$4*3-1,MATCH(TEXT($B48,0),DataInput[#Headers],0))*(INDEX(DataInput[],J$4*3,MATCH(TEXT($B48,0),DataInput[#Headers],0)))^2*PI()/6))</f>
        <v/>
      </c>
      <c r="K48" s="15" t="str">
        <f>IF(INDEX(MouseList[],MATCH(K$2,MouseList[Mouse '#],0),MATCH(MouseList[[#Headers],[Exclude?]],MouseList[#Headers],0))=TRUE,"",IF(INDEX(DataInput[],K$2*3-1,MATCH(TEXT($B48,0),DataInput[#Headers],0))="","",INDEX(DataInput[],K$4*3-1,MATCH(TEXT($B48,0),DataInput[#Headers],0))*(INDEX(DataInput[],K$4*3,MATCH(TEXT($B48,0),DataInput[#Headers],0)))^2*PI()/6))</f>
        <v/>
      </c>
      <c r="L48" s="15" t="str">
        <f>IF(INDEX(MouseList[],MATCH(L$2,MouseList[Mouse '#],0),MATCH(MouseList[[#Headers],[Exclude?]],MouseList[#Headers],0))=TRUE,"",IF(INDEX(DataInput[],L$2*3-1,MATCH(TEXT($B48,0),DataInput[#Headers],0))="","",INDEX(DataInput[],L$4*3-1,MATCH(TEXT($B48,0),DataInput[#Headers],0))*(INDEX(DataInput[],L$4*3,MATCH(TEXT($B48,0),DataInput[#Headers],0)))^2*PI()/6))</f>
        <v/>
      </c>
      <c r="M48" s="15" t="str">
        <f>IF(INDEX(MouseList[],MATCH(M$2,MouseList[Mouse '#],0),MATCH(MouseList[[#Headers],[Exclude?]],MouseList[#Headers],0))=TRUE,"",IF(INDEX(DataInput[],M$2*3-1,MATCH(TEXT($B48,0),DataInput[#Headers],0))="","",INDEX(DataInput[],M$4*3-1,MATCH(TEXT($B48,0),DataInput[#Headers],0))*(INDEX(DataInput[],M$4*3,MATCH(TEXT($B48,0),DataInput[#Headers],0)))^2*PI()/6))</f>
        <v/>
      </c>
      <c r="N48" s="15" t="str">
        <f>IF(INDEX(MouseList[],MATCH(N$2,MouseList[Mouse '#],0),MATCH(MouseList[[#Headers],[Exclude?]],MouseList[#Headers],0))=TRUE,"",IF(INDEX(DataInput[],N$2*3-1,MATCH(TEXT($B48,0),DataInput[#Headers],0))="","",INDEX(DataInput[],N$4*3-1,MATCH(TEXT($B48,0),DataInput[#Headers],0))*(INDEX(DataInput[],N$4*3,MATCH(TEXT($B48,0),DataInput[#Headers],0)))^2*PI()/6))</f>
        <v/>
      </c>
      <c r="O48" s="15" t="str">
        <f>IF(INDEX(MouseList[],MATCH(O$2,MouseList[Mouse '#],0),MATCH(MouseList[[#Headers],[Exclude?]],MouseList[#Headers],0))=TRUE,"",IF(INDEX(DataInput[],O$2*3-1,MATCH(TEXT($B48,0),DataInput[#Headers],0))="","",INDEX(DataInput[],O$4*3-1,MATCH(TEXT($B48,0),DataInput[#Headers],0))*(INDEX(DataInput[],O$4*3,MATCH(TEXT($B48,0),DataInput[#Headers],0)))^2*PI()/6))</f>
        <v/>
      </c>
      <c r="P48" s="15" t="str">
        <f>IF(INDEX(MouseList[],MATCH(P$2,MouseList[Mouse '#],0),MATCH(MouseList[[#Headers],[Exclude?]],MouseList[#Headers],0))=TRUE,"",IF(INDEX(DataInput[],P$2*3-1,MATCH(TEXT($B48,0),DataInput[#Headers],0))="","",INDEX(DataInput[],P$4*3-1,MATCH(TEXT($B48,0),DataInput[#Headers],0))*(INDEX(DataInput[],P$4*3,MATCH(TEXT($B48,0),DataInput[#Headers],0)))^2*PI()/6))</f>
        <v/>
      </c>
      <c r="Q48" s="15" t="str">
        <f>IF(INDEX(MouseList[],MATCH(Q$2,MouseList[Mouse '#],0),MATCH(MouseList[[#Headers],[Exclude?]],MouseList[#Headers],0))=TRUE,"",IF(INDEX(DataInput[],Q$2*3-1,MATCH(TEXT($B48,0),DataInput[#Headers],0))="","",INDEX(DataInput[],Q$4*3-1,MATCH(TEXT($B48,0),DataInput[#Headers],0))*(INDEX(DataInput[],Q$4*3,MATCH(TEXT($B48,0),DataInput[#Headers],0)))^2*PI()/6))</f>
        <v/>
      </c>
      <c r="R48" s="15" t="str">
        <f>IF(INDEX(MouseList[],MATCH(R$2,MouseList[Mouse '#],0),MATCH(MouseList[[#Headers],[Exclude?]],MouseList[#Headers],0))=TRUE,"",IF(INDEX(DataInput[],R$2*3-1,MATCH(TEXT($B48,0),DataInput[#Headers],0))="","",INDEX(DataInput[],R$4*3-1,MATCH(TEXT($B48,0),DataInput[#Headers],0))*(INDEX(DataInput[],R$4*3,MATCH(TEXT($B48,0),DataInput[#Headers],0)))^2*PI()/6))</f>
        <v/>
      </c>
      <c r="S48" s="15" t="str">
        <f>IF(INDEX(MouseList[],MATCH(S$2,MouseList[Mouse '#],0),MATCH(MouseList[[#Headers],[Exclude?]],MouseList[#Headers],0))=TRUE,"",IF(INDEX(DataInput[],S$2*3-1,MATCH(TEXT($B48,0),DataInput[#Headers],0))="","",INDEX(DataInput[],S$4*3-1,MATCH(TEXT($B48,0),DataInput[#Headers],0))*(INDEX(DataInput[],S$4*3,MATCH(TEXT($B48,0),DataInput[#Headers],0)))^2*PI()/6))</f>
        <v/>
      </c>
      <c r="T48" s="15" t="str">
        <f>IF(INDEX(MouseList[],MATCH(T$2,MouseList[Mouse '#],0),MATCH(MouseList[[#Headers],[Exclude?]],MouseList[#Headers],0))=TRUE,"",IF(INDEX(DataInput[],T$2*3-1,MATCH(TEXT($B48,0),DataInput[#Headers],0))="","",INDEX(DataInput[],T$4*3-1,MATCH(TEXT($B48,0),DataInput[#Headers],0))*(INDEX(DataInput[],T$4*3,MATCH(TEXT($B48,0),DataInput[#Headers],0)))^2*PI()/6))</f>
        <v/>
      </c>
      <c r="U48" s="15" t="str">
        <f>IF(INDEX(MouseList[],MATCH(U$2,MouseList[Mouse '#],0),MATCH(MouseList[[#Headers],[Exclude?]],MouseList[#Headers],0))=TRUE,"",IF(INDEX(DataInput[],U$2*3-1,MATCH(TEXT($B48,0),DataInput[#Headers],0))="","",INDEX(DataInput[],U$4*3-1,MATCH(TEXT($B48,0),DataInput[#Headers],0))*(INDEX(DataInput[],U$4*3,MATCH(TEXT($B48,0),DataInput[#Headers],0)))^2*PI()/6))</f>
        <v/>
      </c>
      <c r="V48" s="15" t="str">
        <f>IF(INDEX(MouseList[],MATCH(V$2,MouseList[Mouse '#],0),MATCH(MouseList[[#Headers],[Exclude?]],MouseList[#Headers],0))=TRUE,"",IF(INDEX(DataInput[],V$2*3-1,MATCH(TEXT($B48,0),DataInput[#Headers],0))="","",INDEX(DataInput[],V$4*3-1,MATCH(TEXT($B48,0),DataInput[#Headers],0))*(INDEX(DataInput[],V$4*3,MATCH(TEXT($B48,0),DataInput[#Headers],0)))^2*PI()/6))</f>
        <v/>
      </c>
      <c r="W48" s="15" t="str">
        <f>IF(INDEX(MouseList[],MATCH(W$2,MouseList[Mouse '#],0),MATCH(MouseList[[#Headers],[Exclude?]],MouseList[#Headers],0))=TRUE,"",IF(INDEX(DataInput[],W$2*3-1,MATCH(TEXT($B48,0),DataInput[#Headers],0))="","",INDEX(DataInput[],W$4*3-1,MATCH(TEXT($B48,0),DataInput[#Headers],0))*(INDEX(DataInput[],W$4*3,MATCH(TEXT($B48,0),DataInput[#Headers],0)))^2*PI()/6))</f>
        <v/>
      </c>
      <c r="X48" s="15" t="str">
        <f>IF(INDEX(MouseList[],MATCH(X$2,MouseList[Mouse '#],0),MATCH(MouseList[[#Headers],[Exclude?]],MouseList[#Headers],0))=TRUE,"",IF(INDEX(DataInput[],X$2*3-1,MATCH(TEXT($B48,0),DataInput[#Headers],0))="","",INDEX(DataInput[],X$4*3-1,MATCH(TEXT($B48,0),DataInput[#Headers],0))*(INDEX(DataInput[],X$4*3,MATCH(TEXT($B48,0),DataInput[#Headers],0)))^2*PI()/6))</f>
        <v/>
      </c>
      <c r="Y48" s="15" t="str">
        <f>IF(INDEX(MouseList[],MATCH(Y$2,MouseList[Mouse '#],0),MATCH(MouseList[[#Headers],[Exclude?]],MouseList[#Headers],0))=TRUE,"",IF(INDEX(DataInput[],Y$2*3-1,MATCH(TEXT($B48,0),DataInput[#Headers],0))="","",INDEX(DataInput[],Y$4*3-1,MATCH(TEXT($B48,0),DataInput[#Headers],0))*(INDEX(DataInput[],Y$4*3,MATCH(TEXT($B48,0),DataInput[#Headers],0)))^2*PI()/6))</f>
        <v/>
      </c>
      <c r="Z48" s="15" t="str">
        <f>IF(INDEX(MouseList[],MATCH(Z$2,MouseList[Mouse '#],0),MATCH(MouseList[[#Headers],[Exclude?]],MouseList[#Headers],0))=TRUE,"",IF(INDEX(DataInput[],Z$2*3-1,MATCH(TEXT($B48,0),DataInput[#Headers],0))="","",INDEX(DataInput[],Z$4*3-1,MATCH(TEXT($B48,0),DataInput[#Headers],0))*(INDEX(DataInput[],Z$4*3,MATCH(TEXT($B48,0),DataInput[#Headers],0)))^2*PI()/6))</f>
        <v/>
      </c>
      <c r="AA48" s="15" t="str">
        <f>IF(INDEX(MouseList[],MATCH(AA$2,MouseList[Mouse '#],0),MATCH(MouseList[[#Headers],[Exclude?]],MouseList[#Headers],0))=TRUE,"",IF(INDEX(DataInput[],AA$2*3-1,MATCH(TEXT($B48,0),DataInput[#Headers],0))="","",INDEX(DataInput[],AA$4*3-1,MATCH(TEXT($B48,0),DataInput[#Headers],0))*(INDEX(DataInput[],AA$4*3,MATCH(TEXT($B48,0),DataInput[#Headers],0)))^2*PI()/6))</f>
        <v/>
      </c>
      <c r="AB48" s="15" t="str">
        <f>IF(INDEX(MouseList[],MATCH(AB$2,MouseList[Mouse '#],0),MATCH(MouseList[[#Headers],[Exclude?]],MouseList[#Headers],0))=TRUE,"",IF(INDEX(DataInput[],AB$2*3-1,MATCH(TEXT($B48,0),DataInput[#Headers],0))="","",INDEX(DataInput[],AB$4*3-1,MATCH(TEXT($B48,0),DataInput[#Headers],0))*(INDEX(DataInput[],AB$4*3,MATCH(TEXT($B48,0),DataInput[#Headers],0)))^2*PI()/6))</f>
        <v/>
      </c>
      <c r="AC48" s="15" t="str">
        <f>IF(INDEX(MouseList[],MATCH(AC$2,MouseList[Mouse '#],0),MATCH(MouseList[[#Headers],[Exclude?]],MouseList[#Headers],0))=TRUE,"",IF(INDEX(DataInput[],AC$2*3-1,MATCH(TEXT($B48,0),DataInput[#Headers],0))="","",INDEX(DataInput[],AC$4*3-1,MATCH(TEXT($B48,0),DataInput[#Headers],0))*(INDEX(DataInput[],AC$4*3,MATCH(TEXT($B48,0),DataInput[#Headers],0)))^2*PI()/6))</f>
        <v/>
      </c>
      <c r="AD48" s="15" t="str">
        <f>IF(INDEX(MouseList[],MATCH(AD$2,MouseList[Mouse '#],0),MATCH(MouseList[[#Headers],[Exclude?]],MouseList[#Headers],0))=TRUE,"",IF(INDEX(DataInput[],AD$2*3-1,MATCH(TEXT($B48,0),DataInput[#Headers],0))="","",INDEX(DataInput[],AD$4*3-1,MATCH(TEXT($B48,0),DataInput[#Headers],0))*(INDEX(DataInput[],AD$4*3,MATCH(TEXT($B48,0),DataInput[#Headers],0)))^2*PI()/6))</f>
        <v/>
      </c>
      <c r="AE48" s="15" t="str">
        <f>IF(INDEX(MouseList[],MATCH(AE$2,MouseList[Mouse '#],0),MATCH(MouseList[[#Headers],[Exclude?]],MouseList[#Headers],0))=TRUE,"",IF(INDEX(DataInput[],AE$2*3-1,MATCH(TEXT($B48,0),DataInput[#Headers],0))="","",INDEX(DataInput[],AE$4*3-1,MATCH(TEXT($B48,0),DataInput[#Headers],0))*(INDEX(DataInput[],AE$4*3,MATCH(TEXT($B48,0),DataInput[#Headers],0)))^2*PI()/6))</f>
        <v/>
      </c>
      <c r="AF48" s="15" t="str">
        <f>IF(INDEX(MouseList[],MATCH(AF$2,MouseList[Mouse '#],0),MATCH(MouseList[[#Headers],[Exclude?]],MouseList[#Headers],0))=TRUE,"",IF(INDEX(DataInput[],AF$2*3-1,MATCH(TEXT($B48,0),DataInput[#Headers],0))="","",INDEX(DataInput[],AF$4*3-1,MATCH(TEXT($B48,0),DataInput[#Headers],0))*(INDEX(DataInput[],AF$4*3,MATCH(TEXT($B48,0),DataInput[#Headers],0)))^2*PI()/6))</f>
        <v/>
      </c>
      <c r="AG48" s="15" t="str">
        <f>IF(INDEX(MouseList[],MATCH(AG$2,MouseList[Mouse '#],0),MATCH(MouseList[[#Headers],[Exclude?]],MouseList[#Headers],0))=TRUE,"",IF(INDEX(DataInput[],AG$2*3-1,MATCH(TEXT($B48,0),DataInput[#Headers],0))="","",INDEX(DataInput[],AG$4*3-1,MATCH(TEXT($B48,0),DataInput[#Headers],0))*(INDEX(DataInput[],AG$4*3,MATCH(TEXT($B48,0),DataInput[#Headers],0)))^2*PI()/6))</f>
        <v/>
      </c>
      <c r="AH48" s="15" t="str">
        <f>IF(INDEX(MouseList[],MATCH(AH$2,MouseList[Mouse '#],0),MATCH(MouseList[[#Headers],[Exclude?]],MouseList[#Headers],0))=TRUE,"",IF(INDEX(DataInput[],AH$2*3-1,MATCH(TEXT($B48,0),DataInput[#Headers],0))="","",INDEX(DataInput[],AH$4*3-1,MATCH(TEXT($B48,0),DataInput[#Headers],0))*(INDEX(DataInput[],AH$4*3,MATCH(TEXT($B48,0),DataInput[#Headers],0)))^2*PI()/6))</f>
        <v/>
      </c>
      <c r="AI48" s="15" t="str">
        <f>IF(INDEX(MouseList[],MATCH(AI$2,MouseList[Mouse '#],0),MATCH(MouseList[[#Headers],[Exclude?]],MouseList[#Headers],0))=TRUE,"",IF(INDEX(DataInput[],AI$2*3-1,MATCH(TEXT($B48,0),DataInput[#Headers],0))="","",INDEX(DataInput[],AI$4*3-1,MATCH(TEXT($B48,0),DataInput[#Headers],0))*(INDEX(DataInput[],AI$4*3,MATCH(TEXT($B48,0),DataInput[#Headers],0)))^2*PI()/6))</f>
        <v/>
      </c>
      <c r="AJ48" s="15" t="str">
        <f>IF(INDEX(MouseList[],MATCH(AJ$2,MouseList[Mouse '#],0),MATCH(MouseList[[#Headers],[Exclude?]],MouseList[#Headers],0))=TRUE,"",IF(INDEX(DataInput[],AJ$2*3-1,MATCH(TEXT($B48,0),DataInput[#Headers],0))="","",INDEX(DataInput[],AJ$4*3-1,MATCH(TEXT($B48,0),DataInput[#Headers],0))*(INDEX(DataInput[],AJ$4*3,MATCH(TEXT($B48,0),DataInput[#Headers],0)))^2*PI()/6))</f>
        <v/>
      </c>
      <c r="AK48" s="15" t="str">
        <f>IF(INDEX(MouseList[],MATCH(AK$2,MouseList[Mouse '#],0),MATCH(MouseList[[#Headers],[Exclude?]],MouseList[#Headers],0))=TRUE,"",IF(INDEX(DataInput[],AK$2*3-1,MATCH(TEXT($B48,0),DataInput[#Headers],0))="","",INDEX(DataInput[],AK$4*3-1,MATCH(TEXT($B48,0),DataInput[#Headers],0))*(INDEX(DataInput[],AK$4*3,MATCH(TEXT($B48,0),DataInput[#Headers],0)))^2*PI()/6))</f>
        <v/>
      </c>
      <c r="AL48" s="15" t="str">
        <f>IF(INDEX(MouseList[],MATCH(AL$2,MouseList[Mouse '#],0),MATCH(MouseList[[#Headers],[Exclude?]],MouseList[#Headers],0))=TRUE,"",IF(INDEX(DataInput[],AL$2*3-1,MATCH(TEXT($B48,0),DataInput[#Headers],0))="","",INDEX(DataInput[],AL$4*3-1,MATCH(TEXT($B48,0),DataInput[#Headers],0))*(INDEX(DataInput[],AL$4*3,MATCH(TEXT($B48,0),DataInput[#Headers],0)))^2*PI()/6))</f>
        <v/>
      </c>
      <c r="AM48" s="15" t="str">
        <f>IF(INDEX(MouseList[],MATCH(AM$2,MouseList[Mouse '#],0),MATCH(MouseList[[#Headers],[Exclude?]],MouseList[#Headers],0))=TRUE,"",IF(INDEX(DataInput[],AM$2*3-1,MATCH(TEXT($B48,0),DataInput[#Headers],0))="","",INDEX(DataInput[],AM$4*3-1,MATCH(TEXT($B48,0),DataInput[#Headers],0))*(INDEX(DataInput[],AM$4*3,MATCH(TEXT($B48,0),DataInput[#Headers],0)))^2*PI()/6))</f>
        <v/>
      </c>
      <c r="AN48" s="15" t="str">
        <f>IF(INDEX(MouseList[],MATCH(AN$2,MouseList[Mouse '#],0),MATCH(MouseList[[#Headers],[Exclude?]],MouseList[#Headers],0))=TRUE,"",IF(INDEX(DataInput[],AN$2*3-1,MATCH(TEXT($B48,0),DataInput[#Headers],0))="","",INDEX(DataInput[],AN$4*3-1,MATCH(TEXT($B48,0),DataInput[#Headers],0))*(INDEX(DataInput[],AN$4*3,MATCH(TEXT($B48,0),DataInput[#Headers],0)))^2*PI()/6))</f>
        <v/>
      </c>
      <c r="AO48" s="15" t="str">
        <f>IF(INDEX(MouseList[],MATCH(AO$2,MouseList[Mouse '#],0),MATCH(MouseList[[#Headers],[Exclude?]],MouseList[#Headers],0))=TRUE,"",IF(INDEX(DataInput[],AO$2*3-1,MATCH(TEXT($B48,0),DataInput[#Headers],0))="","",INDEX(DataInput[],AO$4*3-1,MATCH(TEXT($B48,0),DataInput[#Headers],0))*(INDEX(DataInput[],AO$4*3,MATCH(TEXT($B48,0),DataInput[#Headers],0)))^2*PI()/6))</f>
        <v/>
      </c>
      <c r="AP48" s="15" t="str">
        <f>IF(INDEX(MouseList[],MATCH(AP$2,MouseList[Mouse '#],0),MATCH(MouseList[[#Headers],[Exclude?]],MouseList[#Headers],0))=TRUE,"",IF(INDEX(DataInput[],AP$2*3-1,MATCH(TEXT($B48,0),DataInput[#Headers],0))="","",INDEX(DataInput[],AP$4*3-1,MATCH(TEXT($B48,0),DataInput[#Headers],0))*(INDEX(DataInput[],AP$4*3,MATCH(TEXT($B48,0),DataInput[#Headers],0)))^2*PI()/6))</f>
        <v/>
      </c>
      <c r="AQ48" s="15" t="str">
        <f>IF(INDEX(MouseList[],MATCH(AQ$2,MouseList[Mouse '#],0),MATCH(MouseList[[#Headers],[Exclude?]],MouseList[#Headers],0))=TRUE,"",IF(INDEX(DataInput[],AQ$2*3-1,MATCH(TEXT($B48,0),DataInput[#Headers],0))="","",INDEX(DataInput[],AQ$4*3-1,MATCH(TEXT($B48,0),DataInput[#Headers],0))*(INDEX(DataInput[],AQ$4*3,MATCH(TEXT($B48,0),DataInput[#Headers],0)))^2*PI()/6))</f>
        <v/>
      </c>
      <c r="AR48" s="15" t="str">
        <f>IF(INDEX(MouseList[],MATCH(AR$2,MouseList[Mouse '#],0),MATCH(MouseList[[#Headers],[Exclude?]],MouseList[#Headers],0))=TRUE,"",IF(INDEX(DataInput[],AR$2*3-1,MATCH(TEXT($B48,0),DataInput[#Headers],0))="","",INDEX(DataInput[],AR$4*3-1,MATCH(TEXT($B48,0),DataInput[#Headers],0))*(INDEX(DataInput[],AR$4*3,MATCH(TEXT($B48,0),DataInput[#Headers],0)))^2*PI()/6))</f>
        <v/>
      </c>
      <c r="AS48" s="15" t="str">
        <f>IF(INDEX(MouseList[],MATCH(AS$2,MouseList[Mouse '#],0),MATCH(MouseList[[#Headers],[Exclude?]],MouseList[#Headers],0))=TRUE,"",IF(INDEX(DataInput[],AS$2*3-1,MATCH(TEXT($B48,0),DataInput[#Headers],0))="","",INDEX(DataInput[],AS$4*3-1,MATCH(TEXT($B48,0),DataInput[#Headers],0))*(INDEX(DataInput[],AS$4*3,MATCH(TEXT($B48,0),DataInput[#Headers],0)))^2*PI()/6))</f>
        <v/>
      </c>
      <c r="AT48" s="15" t="str">
        <f>IF(INDEX(MouseList[],MATCH(AT$2,MouseList[Mouse '#],0),MATCH(MouseList[[#Headers],[Exclude?]],MouseList[#Headers],0))=TRUE,"",IF(INDEX(DataInput[],AT$2*3-1,MATCH(TEXT($B48,0),DataInput[#Headers],0))="","",INDEX(DataInput[],AT$4*3-1,MATCH(TEXT($B48,0),DataInput[#Headers],0))*(INDEX(DataInput[],AT$4*3,MATCH(TEXT($B48,0),DataInput[#Headers],0)))^2*PI()/6))</f>
        <v/>
      </c>
      <c r="AU48" s="15" t="str">
        <f>IF(INDEX(MouseList[],MATCH(AU$2,MouseList[Mouse '#],0),MATCH(MouseList[[#Headers],[Exclude?]],MouseList[#Headers],0))=TRUE,"",IF(INDEX(DataInput[],AU$2*3-1,MATCH(TEXT($B48,0),DataInput[#Headers],0))="","",INDEX(DataInput[],AU$4*3-1,MATCH(TEXT($B48,0),DataInput[#Headers],0))*(INDEX(DataInput[],AU$4*3,MATCH(TEXT($B48,0),DataInput[#Headers],0)))^2*PI()/6))</f>
        <v/>
      </c>
      <c r="AV48" s="15" t="str">
        <f>IF(INDEX(MouseList[],MATCH(AV$2,MouseList[Mouse '#],0),MATCH(MouseList[[#Headers],[Exclude?]],MouseList[#Headers],0))=TRUE,"",IF(INDEX(DataInput[],AV$2*3-1,MATCH(TEXT($B48,0),DataInput[#Headers],0))="","",INDEX(DataInput[],AV$4*3-1,MATCH(TEXT($B48,0),DataInput[#Headers],0))*(INDEX(DataInput[],AV$4*3,MATCH(TEXT($B48,0),DataInput[#Headers],0)))^2*PI()/6))</f>
        <v/>
      </c>
      <c r="AW48" s="15" t="str">
        <f>IF(INDEX(MouseList[],MATCH(AW$2,MouseList[Mouse '#],0),MATCH(MouseList[[#Headers],[Exclude?]],MouseList[#Headers],0))=TRUE,"",IF(INDEX(DataInput[],AW$2*3-1,MATCH(TEXT($B48,0),DataInput[#Headers],0))="","",INDEX(DataInput[],AW$4*3-1,MATCH(TEXT($B48,0),DataInput[#Headers],0))*(INDEX(DataInput[],AW$4*3,MATCH(TEXT($B48,0),DataInput[#Headers],0)))^2*PI()/6))</f>
        <v/>
      </c>
      <c r="AX48" s="15" t="str">
        <f>IF(INDEX(MouseList[],MATCH(AX$2,MouseList[Mouse '#],0),MATCH(MouseList[[#Headers],[Exclude?]],MouseList[#Headers],0))=TRUE,"",IF(INDEX(DataInput[],AX$2*3-1,MATCH(TEXT($B48,0),DataInput[#Headers],0))="","",INDEX(DataInput[],AX$4*3-1,MATCH(TEXT($B48,0),DataInput[#Headers],0))*(INDEX(DataInput[],AX$4*3,MATCH(TEXT($B48,0),DataInput[#Headers],0)))^2*PI()/6))</f>
        <v/>
      </c>
      <c r="AY48" s="15" t="str">
        <f>IF(INDEX(MouseList[],MATCH(AY$2,MouseList[Mouse '#],0),MATCH(MouseList[[#Headers],[Exclude?]],MouseList[#Headers],0))=TRUE,"",IF(INDEX(DataInput[],AY$2*3-1,MATCH(TEXT($B48,0),DataInput[#Headers],0))="","",INDEX(DataInput[],AY$4*3-1,MATCH(TEXT($B48,0),DataInput[#Headers],0))*(INDEX(DataInput[],AY$4*3,MATCH(TEXT($B48,0),DataInput[#Headers],0)))^2*PI()/6))</f>
        <v/>
      </c>
      <c r="AZ48" s="15" t="str">
        <f>IF(INDEX(MouseList[],MATCH(AZ$2,MouseList[Mouse '#],0),MATCH(MouseList[[#Headers],[Exclude?]],MouseList[#Headers],0))=TRUE,"",IF(INDEX(DataInput[],AZ$2*3-1,MATCH(TEXT($B48,0),DataInput[#Headers],0))="","",INDEX(DataInput[],AZ$4*3-1,MATCH(TEXT($B48,0),DataInput[#Headers],0))*(INDEX(DataInput[],AZ$4*3,MATCH(TEXT($B48,0),DataInput[#Headers],0)))^2*PI()/6))</f>
        <v/>
      </c>
      <c r="BA48" s="15" t="str">
        <f>IF(INDEX(MouseList[],MATCH(BA$2,MouseList[Mouse '#],0),MATCH(MouseList[[#Headers],[Exclude?]],MouseList[#Headers],0))=TRUE,"",IF(INDEX(DataInput[],BA$2*3-1,MATCH(TEXT($B48,0),DataInput[#Headers],0))="","",INDEX(DataInput[],BA$4*3-1,MATCH(TEXT($B48,0),DataInput[#Headers],0))*(INDEX(DataInput[],BA$4*3,MATCH(TEXT($B48,0),DataInput[#Headers],0)))^2*PI()/6))</f>
        <v/>
      </c>
      <c r="BB48" s="15" t="str">
        <f>IF(INDEX(MouseList[],MATCH(BB$2,MouseList[Mouse '#],0),MATCH(MouseList[[#Headers],[Exclude?]],MouseList[#Headers],0))=TRUE,"",IF(INDEX(DataInput[],BB$2*3-1,MATCH(TEXT($B48,0),DataInput[#Headers],0))="","",INDEX(DataInput[],BB$4*3-1,MATCH(TEXT($B48,0),DataInput[#Headers],0))*(INDEX(DataInput[],BB$4*3,MATCH(TEXT($B48,0),DataInput[#Headers],0)))^2*PI()/6))</f>
        <v/>
      </c>
      <c r="BC48" s="15" t="str">
        <f>IF(INDEX(MouseList[],MATCH(BC$2,MouseList[Mouse '#],0),MATCH(MouseList[[#Headers],[Exclude?]],MouseList[#Headers],0))=TRUE,"",IF(INDEX(DataInput[],BC$2*3-1,MATCH(TEXT($B48,0),DataInput[#Headers],0))="","",INDEX(DataInput[],BC$4*3-1,MATCH(TEXT($B48,0),DataInput[#Headers],0))*(INDEX(DataInput[],BC$4*3,MATCH(TEXT($B48,0),DataInput[#Headers],0)))^2*PI()/6))</f>
        <v/>
      </c>
      <c r="BD48" s="15" t="str">
        <f>IF(INDEX(MouseList[],MATCH(BD$2,MouseList[Mouse '#],0),MATCH(MouseList[[#Headers],[Exclude?]],MouseList[#Headers],0))=TRUE,"",IF(INDEX(DataInput[],BD$2*3-1,MATCH(TEXT($B48,0),DataInput[#Headers],0))="","",INDEX(DataInput[],BD$4*3-1,MATCH(TEXT($B48,0),DataInput[#Headers],0))*(INDEX(DataInput[],BD$4*3,MATCH(TEXT($B48,0),DataInput[#Headers],0)))^2*PI()/6))</f>
        <v/>
      </c>
      <c r="BE48" s="15" t="str">
        <f>IF(INDEX(MouseList[],MATCH(BE$2,MouseList[Mouse '#],0),MATCH(MouseList[[#Headers],[Exclude?]],MouseList[#Headers],0))=TRUE,"",IF(INDEX(DataInput[],BE$2*3-1,MATCH(TEXT($B48,0),DataInput[#Headers],0))="","",INDEX(DataInput[],BE$4*3-1,MATCH(TEXT($B48,0),DataInput[#Headers],0))*(INDEX(DataInput[],BE$4*3,MATCH(TEXT($B48,0),DataInput[#Headers],0)))^2*PI()/6))</f>
        <v/>
      </c>
      <c r="BF48" s="15" t="str">
        <f>IF(INDEX(MouseList[],MATCH(BF$2,MouseList[Mouse '#],0),MATCH(MouseList[[#Headers],[Exclude?]],MouseList[#Headers],0))=TRUE,"",IF(INDEX(DataInput[],BF$2*3-1,MATCH(TEXT($B48,0),DataInput[#Headers],0))="","",INDEX(DataInput[],BF$4*3-1,MATCH(TEXT($B48,0),DataInput[#Headers],0))*(INDEX(DataInput[],BF$4*3,MATCH(TEXT($B48,0),DataInput[#Headers],0)))^2*PI()/6))</f>
        <v/>
      </c>
      <c r="BG48" s="15" t="str">
        <f>IF(INDEX(MouseList[],MATCH(BG$2,MouseList[Mouse '#],0),MATCH(MouseList[[#Headers],[Exclude?]],MouseList[#Headers],0))=TRUE,"",IF(INDEX(DataInput[],BG$2*3-1,MATCH(TEXT($B48,0),DataInput[#Headers],0))="","",INDEX(DataInput[],BG$4*3-1,MATCH(TEXT($B48,0),DataInput[#Headers],0))*(INDEX(DataInput[],BG$4*3,MATCH(TEXT($B48,0),DataInput[#Headers],0)))^2*PI()/6))</f>
        <v/>
      </c>
      <c r="BH48" s="15" t="str">
        <f>IF(INDEX(MouseList[],MATCH(BH$2,MouseList[Mouse '#],0),MATCH(MouseList[[#Headers],[Exclude?]],MouseList[#Headers],0))=TRUE,"",IF(INDEX(DataInput[],BH$2*3-1,MATCH(TEXT($B48,0),DataInput[#Headers],0))="","",INDEX(DataInput[],BH$4*3-1,MATCH(TEXT($B48,0),DataInput[#Headers],0))*(INDEX(DataInput[],BH$4*3,MATCH(TEXT($B48,0),DataInput[#Headers],0)))^2*PI()/6))</f>
        <v/>
      </c>
      <c r="BI48" s="15" t="str">
        <f>IF(INDEX(MouseList[],MATCH(BI$2,MouseList[Mouse '#],0),MATCH(MouseList[[#Headers],[Exclude?]],MouseList[#Headers],0))=TRUE,"",IF(INDEX(DataInput[],BI$2*3-1,MATCH(TEXT($B48,0),DataInput[#Headers],0))="","",INDEX(DataInput[],BI$4*3-1,MATCH(TEXT($B48,0),DataInput[#Headers],0))*(INDEX(DataInput[],BI$4*3,MATCH(TEXT($B48,0),DataInput[#Headers],0)))^2*PI()/6))</f>
        <v/>
      </c>
      <c r="BJ48" s="15" t="str">
        <f>IF(INDEX(MouseList[],MATCH(BJ$2,MouseList[Mouse '#],0),MATCH(MouseList[[#Headers],[Exclude?]],MouseList[#Headers],0))=TRUE,"",IF(INDEX(DataInput[],BJ$2*3-1,MATCH(TEXT($B48,0),DataInput[#Headers],0))="","",INDEX(DataInput[],BJ$4*3-1,MATCH(TEXT($B48,0),DataInput[#Headers],0))*(INDEX(DataInput[],BJ$4*3,MATCH(TEXT($B48,0),DataInput[#Headers],0)))^2*PI()/6))</f>
        <v/>
      </c>
      <c r="BK48" s="15" t="str">
        <f>IF(INDEX(MouseList[],MATCH(BK$2,MouseList[Mouse '#],0),MATCH(MouseList[[#Headers],[Exclude?]],MouseList[#Headers],0))=TRUE,"",IF(INDEX(DataInput[],BK$2*3-1,MATCH(TEXT($B48,0),DataInput[#Headers],0))="","",INDEX(DataInput[],BK$4*3-1,MATCH(TEXT($B48,0),DataInput[#Headers],0))*(INDEX(DataInput[],BK$4*3,MATCH(TEXT($B48,0),DataInput[#Headers],0)))^2*PI()/6))</f>
        <v/>
      </c>
      <c r="BL48" s="15" t="e">
        <f>IF(INDEX(MouseList[],MATCH(BL$2,MouseList[Mouse '#],0),MATCH(MouseList[[#Headers],[Exclude?]],MouseList[#Headers],0))=TRUE,"",IF(INDEX(DataInput[],BL$2*3-1,MATCH(TEXT($B48,0),DataInput[#Headers],0))="","",INDEX(DataInput[],BL$4*3-1,MATCH(TEXT($B48,0),DataInput[#Headers],0))*(INDEX(DataInput[],BL$4*3,MATCH(TEXT($B48,0),DataInput[#Headers],0)))^2*PI()/6))</f>
        <v>#N/A</v>
      </c>
      <c r="BM48" s="15" t="e">
        <f>IF(INDEX(MouseList[],MATCH(BM$2,MouseList[Mouse '#],0),MATCH(MouseList[[#Headers],[Exclude?]],MouseList[#Headers],0))=TRUE,"",IF(INDEX(DataInput[],BM$2*3-1,MATCH(TEXT($B48,0),DataInput[#Headers],0))="","",INDEX(DataInput[],BM$4*3-1,MATCH(TEXT($B48,0),DataInput[#Headers],0))*(INDEX(DataInput[],BM$4*3,MATCH(TEXT($B48,0),DataInput[#Headers],0)))^2*PI()/6))</f>
        <v>#N/A</v>
      </c>
      <c r="BN48" s="15" t="e">
        <f>IF(INDEX(MouseList[],MATCH(BN$2,MouseList[Mouse '#],0),MATCH(MouseList[[#Headers],[Exclude?]],MouseList[#Headers],0))=TRUE,"",IF(INDEX(DataInput[],BN$2*3-1,MATCH(TEXT($B48,0),DataInput[#Headers],0))="","",INDEX(DataInput[],BN$4*3-1,MATCH(TEXT($B48,0),DataInput[#Headers],0))*(INDEX(DataInput[],BN$4*3,MATCH(TEXT($B48,0),DataInput[#Headers],0)))^2*PI()/6))</f>
        <v>#N/A</v>
      </c>
      <c r="BO48" s="15" t="e">
        <f>IF(INDEX(MouseList[],MATCH(BO$2,MouseList[Mouse '#],0),MATCH(MouseList[[#Headers],[Exclude?]],MouseList[#Headers],0))=TRUE,"",IF(INDEX(DataInput[],BO$2*3-1,MATCH(TEXT($B48,0),DataInput[#Headers],0))="","",INDEX(DataInput[],BO$4*3-1,MATCH(TEXT($B48,0),DataInput[#Headers],0))*(INDEX(DataInput[],BO$4*3,MATCH(TEXT($B48,0),DataInput[#Headers],0)))^2*PI()/6))</f>
        <v>#N/A</v>
      </c>
      <c r="BP48" s="15" t="e">
        <f>IF(INDEX(MouseList[],MATCH(BP$2,MouseList[Mouse '#],0),MATCH(MouseList[[#Headers],[Exclude?]],MouseList[#Headers],0))=TRUE,"",IF(INDEX(DataInput[],BP$2*3-1,MATCH(TEXT($B48,0),DataInput[#Headers],0))="","",INDEX(DataInput[],BP$4*3-1,MATCH(TEXT($B48,0),DataInput[#Headers],0))*(INDEX(DataInput[],BP$4*3,MATCH(TEXT($B48,0),DataInput[#Headers],0)))^2*PI()/6))</f>
        <v>#N/A</v>
      </c>
      <c r="BQ48" s="15" t="e">
        <f>IF(INDEX(MouseList[],MATCH(BQ$2,MouseList[Mouse '#],0),MATCH(MouseList[[#Headers],[Exclude?]],MouseList[#Headers],0))=TRUE,"",IF(INDEX(DataInput[],BQ$2*3-1,MATCH(TEXT($B48,0),DataInput[#Headers],0))="","",INDEX(DataInput[],BQ$4*3-1,MATCH(TEXT($B48,0),DataInput[#Headers],0))*(INDEX(DataInput[],BQ$4*3,MATCH(TEXT($B48,0),DataInput[#Headers],0)))^2*PI()/6))</f>
        <v>#N/A</v>
      </c>
      <c r="BR48" s="15" t="e">
        <f>IF(INDEX(MouseList[],MATCH(BR$2,MouseList[Mouse '#],0),MATCH(MouseList[[#Headers],[Exclude?]],MouseList[#Headers],0))=TRUE,"",IF(INDEX(DataInput[],BR$2*3-1,MATCH(TEXT($B48,0),DataInput[#Headers],0))="","",INDEX(DataInput[],BR$4*3-1,MATCH(TEXT($B48,0),DataInput[#Headers],0))*(INDEX(DataInput[],BR$4*3,MATCH(TEXT($B48,0),DataInput[#Headers],0)))^2*PI()/6))</f>
        <v>#N/A</v>
      </c>
      <c r="BS48" s="15" t="e">
        <f>IF(INDEX(MouseList[],MATCH(BS$2,MouseList[Mouse '#],0),MATCH(MouseList[[#Headers],[Exclude?]],MouseList[#Headers],0))=TRUE,"",IF(INDEX(DataInput[],BS$2*3-1,MATCH(TEXT($B48,0),DataInput[#Headers],0))="","",INDEX(DataInput[],BS$4*3-1,MATCH(TEXT($B48,0),DataInput[#Headers],0))*(INDEX(DataInput[],BS$4*3,MATCH(TEXT($B48,0),DataInput[#Headers],0)))^2*PI()/6))</f>
        <v>#N/A</v>
      </c>
      <c r="BT48" s="15" t="e">
        <f>IF(INDEX(MouseList[],MATCH(BT$2,MouseList[Mouse '#],0),MATCH(MouseList[[#Headers],[Exclude?]],MouseList[#Headers],0))=TRUE,"",IF(INDEX(DataInput[],BT$2*3-1,MATCH(TEXT($B48,0),DataInput[#Headers],0))="","",INDEX(DataInput[],BT$4*3-1,MATCH(TEXT($B48,0),DataInput[#Headers],0))*(INDEX(DataInput[],BT$4*3,MATCH(TEXT($B48,0),DataInput[#Headers],0)))^2*PI()/6))</f>
        <v>#N/A</v>
      </c>
      <c r="BU48" s="15" t="e">
        <f>IF(INDEX(MouseList[],MATCH(BU$2,MouseList[Mouse '#],0),MATCH(MouseList[[#Headers],[Exclude?]],MouseList[#Headers],0))=TRUE,"",IF(INDEX(DataInput[],BU$2*3-1,MATCH(TEXT($B48,0),DataInput[#Headers],0))="","",INDEX(DataInput[],BU$4*3-1,MATCH(TEXT($B48,0),DataInput[#Headers],0))*(INDEX(DataInput[],BU$4*3,MATCH(TEXT($B48,0),DataInput[#Headers],0)))^2*PI()/6))</f>
        <v>#N/A</v>
      </c>
      <c r="BV48" s="15" t="e">
        <f>IF(INDEX(MouseList[],MATCH(BV$2,MouseList[Mouse '#],0),MATCH(MouseList[[#Headers],[Exclude?]],MouseList[#Headers],0))=TRUE,"",IF(INDEX(DataInput[],BV$2*3-1,MATCH(TEXT($B48,0),DataInput[#Headers],0))="","",INDEX(DataInput[],BV$4*3-1,MATCH(TEXT($B48,0),DataInput[#Headers],0))*(INDEX(DataInput[],BV$4*3,MATCH(TEXT($B48,0),DataInput[#Headers],0)))^2*PI()/6))</f>
        <v>#N/A</v>
      </c>
      <c r="BW48" s="15" t="e">
        <f>IF(INDEX(MouseList[],MATCH(BW$2,MouseList[Mouse '#],0),MATCH(MouseList[[#Headers],[Exclude?]],MouseList[#Headers],0))=TRUE,"",IF(INDEX(DataInput[],BW$2*3-1,MATCH(TEXT($B48,0),DataInput[#Headers],0))="","",INDEX(DataInput[],BW$4*3-1,MATCH(TEXT($B48,0),DataInput[#Headers],0))*(INDEX(DataInput[],BW$4*3,MATCH(TEXT($B48,0),DataInput[#Headers],0)))^2*PI()/6))</f>
        <v>#N/A</v>
      </c>
      <c r="BX48" s="15" t="e">
        <f>IF(INDEX(MouseList[],MATCH(BX$2,MouseList[Mouse '#],0),MATCH(MouseList[[#Headers],[Exclude?]],MouseList[#Headers],0))=TRUE,"",IF(INDEX(DataInput[],BX$2*3-1,MATCH(TEXT($B48,0),DataInput[#Headers],0))="","",INDEX(DataInput[],BX$4*3-1,MATCH(TEXT($B48,0),DataInput[#Headers],0))*(INDEX(DataInput[],BX$4*3,MATCH(TEXT($B48,0),DataInput[#Headers],0)))^2*PI()/6))</f>
        <v>#N/A</v>
      </c>
      <c r="BY48" s="15" t="e">
        <f>IF(INDEX(MouseList[],MATCH(BY$2,MouseList[Mouse '#],0),MATCH(MouseList[[#Headers],[Exclude?]],MouseList[#Headers],0))=TRUE,"",IF(INDEX(DataInput[],BY$2*3-1,MATCH(TEXT($B48,0),DataInput[#Headers],0))="","",INDEX(DataInput[],BY$4*3-1,MATCH(TEXT($B48,0),DataInput[#Headers],0))*(INDEX(DataInput[],BY$4*3,MATCH(TEXT($B48,0),DataInput[#Headers],0)))^2*PI()/6))</f>
        <v>#N/A</v>
      </c>
      <c r="BZ48" s="15" t="e">
        <f>IF(INDEX(MouseList[],MATCH(BZ$2,MouseList[Mouse '#],0),MATCH(MouseList[[#Headers],[Exclude?]],MouseList[#Headers],0))=TRUE,"",IF(INDEX(DataInput[],BZ$2*3-1,MATCH(TEXT($B48,0),DataInput[#Headers],0))="","",INDEX(DataInput[],BZ$4*3-1,MATCH(TEXT($B48,0),DataInput[#Headers],0))*(INDEX(DataInput[],BZ$4*3,MATCH(TEXT($B48,0),DataInput[#Headers],0)))^2*PI()/6))</f>
        <v>#N/A</v>
      </c>
      <c r="CA48" s="15" t="e">
        <f>IF(INDEX(MouseList[],MATCH(CA$2,MouseList[Mouse '#],0),MATCH(MouseList[[#Headers],[Exclude?]],MouseList[#Headers],0))=TRUE,"",IF(INDEX(DataInput[],CA$2*3-1,MATCH(TEXT($B48,0),DataInput[#Headers],0))="","",INDEX(DataInput[],CA$4*3-1,MATCH(TEXT($B48,0),DataInput[#Headers],0))*(INDEX(DataInput[],CA$4*3,MATCH(TEXT($B48,0),DataInput[#Headers],0)))^2*PI()/6))</f>
        <v>#N/A</v>
      </c>
      <c r="CB48" s="15" t="e">
        <f>IF(INDEX(MouseList[],MATCH(CB$2,MouseList[Mouse '#],0),MATCH(MouseList[[#Headers],[Exclude?]],MouseList[#Headers],0))=TRUE,"",IF(INDEX(DataInput[],CB$2*3-1,MATCH(TEXT($B48,0),DataInput[#Headers],0))="","",INDEX(DataInput[],CB$4*3-1,MATCH(TEXT($B48,0),DataInput[#Headers],0))*(INDEX(DataInput[],CB$4*3,MATCH(TEXT($B48,0),DataInput[#Headers],0)))^2*PI()/6))</f>
        <v>#N/A</v>
      </c>
      <c r="CC48" s="15" t="e">
        <f>IF(INDEX(MouseList[],MATCH(CC$2,MouseList[Mouse '#],0),MATCH(MouseList[[#Headers],[Exclude?]],MouseList[#Headers],0))=TRUE,"",IF(INDEX(DataInput[],CC$2*3-1,MATCH(TEXT($B48,0),DataInput[#Headers],0))="","",INDEX(DataInput[],CC$4*3-1,MATCH(TEXT($B48,0),DataInput[#Headers],0))*(INDEX(DataInput[],CC$4*3,MATCH(TEXT($B48,0),DataInput[#Headers],0)))^2*PI()/6))</f>
        <v>#N/A</v>
      </c>
      <c r="CD48" s="15" t="e">
        <f>IF(INDEX(MouseList[],MATCH(CD$2,MouseList[Mouse '#],0),MATCH(MouseList[[#Headers],[Exclude?]],MouseList[#Headers],0))=TRUE,"",IF(INDEX(DataInput[],CD$2*3-1,MATCH(TEXT($B48,0),DataInput[#Headers],0))="","",INDEX(DataInput[],CD$4*3-1,MATCH(TEXT($B48,0),DataInput[#Headers],0))*(INDEX(DataInput[],CD$4*3,MATCH(TEXT($B48,0),DataInput[#Headers],0)))^2*PI()/6))</f>
        <v>#N/A</v>
      </c>
      <c r="CE48" s="15" t="e">
        <f>IF(INDEX(MouseList[],MATCH(CE$2,MouseList[Mouse '#],0),MATCH(MouseList[[#Headers],[Exclude?]],MouseList[#Headers],0))=TRUE,"",IF(INDEX(DataInput[],CE$2*3-1,MATCH(TEXT($B48,0),DataInput[#Headers],0))="","",INDEX(DataInput[],CE$4*3-1,MATCH(TEXT($B48,0),DataInput[#Headers],0))*(INDEX(DataInput[],CE$4*3,MATCH(TEXT($B48,0),DataInput[#Headers],0)))^2*PI()/6))</f>
        <v>#N/A</v>
      </c>
      <c r="CF48" s="15" t="e">
        <f>IF(INDEX(MouseList[],MATCH(CF$2,MouseList[Mouse '#],0),MATCH(MouseList[[#Headers],[Exclude?]],MouseList[#Headers],0))=TRUE,"",IF(INDEX(DataInput[],CF$2*3-1,MATCH(TEXT($B48,0),DataInput[#Headers],0))="","",INDEX(DataInput[],CF$4*3-1,MATCH(TEXT($B48,0),DataInput[#Headers],0))*(INDEX(DataInput[],CF$4*3,MATCH(TEXT($B48,0),DataInput[#Headers],0)))^2*PI()/6))</f>
        <v>#N/A</v>
      </c>
      <c r="CG48" s="15" t="e">
        <f>IF(INDEX(MouseList[],MATCH(CG$2,MouseList[Mouse '#],0),MATCH(MouseList[[#Headers],[Exclude?]],MouseList[#Headers],0))=TRUE,"",IF(INDEX(DataInput[],CG$2*3-1,MATCH(TEXT($B48,0),DataInput[#Headers],0))="","",INDEX(DataInput[],CG$4*3-1,MATCH(TEXT($B48,0),DataInput[#Headers],0))*(INDEX(DataInput[],CG$4*3,MATCH(TEXT($B48,0),DataInput[#Headers],0)))^2*PI()/6))</f>
        <v>#N/A</v>
      </c>
      <c r="CH48" s="15" t="e">
        <f>IF(INDEX(MouseList[],MATCH(CH$2,MouseList[Mouse '#],0),MATCH(MouseList[[#Headers],[Exclude?]],MouseList[#Headers],0))=TRUE,"",IF(INDEX(DataInput[],CH$2*3-1,MATCH(TEXT($B48,0),DataInput[#Headers],0))="","",INDEX(DataInput[],CH$4*3-1,MATCH(TEXT($B48,0),DataInput[#Headers],0))*(INDEX(DataInput[],CH$4*3,MATCH(TEXT($B48,0),DataInput[#Headers],0)))^2*PI()/6))</f>
        <v>#N/A</v>
      </c>
      <c r="CI48" s="15" t="e">
        <f>IF(INDEX(MouseList[],MATCH(CI$2,MouseList[Mouse '#],0),MATCH(MouseList[[#Headers],[Exclude?]],MouseList[#Headers],0))=TRUE,"",IF(INDEX(DataInput[],CI$2*3-1,MATCH(TEXT($B48,0),DataInput[#Headers],0))="","",INDEX(DataInput[],CI$4*3-1,MATCH(TEXT($B48,0),DataInput[#Headers],0))*(INDEX(DataInput[],CI$4*3,MATCH(TEXT($B48,0),DataInput[#Headers],0)))^2*PI()/6))</f>
        <v>#N/A</v>
      </c>
      <c r="CJ48" s="15" t="e">
        <f>IF(INDEX(MouseList[],MATCH(CJ$2,MouseList[Mouse '#],0),MATCH(MouseList[[#Headers],[Exclude?]],MouseList[#Headers],0))=TRUE,"",IF(INDEX(DataInput[],CJ$2*3-1,MATCH(TEXT($B48,0),DataInput[#Headers],0))="","",INDEX(DataInput[],CJ$4*3-1,MATCH(TEXT($B48,0),DataInput[#Headers],0))*(INDEX(DataInput[],CJ$4*3,MATCH(TEXT($B48,0),DataInput[#Headers],0)))^2*PI()/6))</f>
        <v>#N/A</v>
      </c>
      <c r="CK48" s="15" t="e">
        <f>IF(INDEX(MouseList[],MATCH(CK$2,MouseList[Mouse '#],0),MATCH(MouseList[[#Headers],[Exclude?]],MouseList[#Headers],0))=TRUE,"",IF(INDEX(DataInput[],CK$2*3-1,MATCH(TEXT($B48,0),DataInput[#Headers],0))="","",INDEX(DataInput[],CK$4*3-1,MATCH(TEXT($B48,0),DataInput[#Headers],0))*(INDEX(DataInput[],CK$4*3,MATCH(TEXT($B48,0),DataInput[#Headers],0)))^2*PI()/6))</f>
        <v>#N/A</v>
      </c>
      <c r="CL48" s="15" t="e">
        <f>IF(INDEX(MouseList[],MATCH(CL$2,MouseList[Mouse '#],0),MATCH(MouseList[[#Headers],[Exclude?]],MouseList[#Headers],0))=TRUE,"",IF(INDEX(DataInput[],CL$2*3-1,MATCH(TEXT($B48,0),DataInput[#Headers],0))="","",INDEX(DataInput[],CL$4*3-1,MATCH(TEXT($B48,0),DataInput[#Headers],0))*(INDEX(DataInput[],CL$4*3,MATCH(TEXT($B48,0),DataInput[#Headers],0)))^2*PI()/6))</f>
        <v>#N/A</v>
      </c>
      <c r="CM48" s="15" t="e">
        <f>IF(INDEX(MouseList[],MATCH(CM$2,MouseList[Mouse '#],0),MATCH(MouseList[[#Headers],[Exclude?]],MouseList[#Headers],0))=TRUE,"",IF(INDEX(DataInput[],CM$2*3-1,MATCH(TEXT($B48,0),DataInput[#Headers],0))="","",INDEX(DataInput[],CM$4*3-1,MATCH(TEXT($B48,0),DataInput[#Headers],0))*(INDEX(DataInput[],CM$4*3,MATCH(TEXT($B48,0),DataInput[#Headers],0)))^2*PI()/6))</f>
        <v>#N/A</v>
      </c>
      <c r="CN48" s="15" t="e">
        <f>IF(INDEX(MouseList[],MATCH(CN$2,MouseList[Mouse '#],0),MATCH(MouseList[[#Headers],[Exclude?]],MouseList[#Headers],0))=TRUE,"",IF(INDEX(DataInput[],CN$2*3-1,MATCH(TEXT($B48,0),DataInput[#Headers],0))="","",INDEX(DataInput[],CN$4*3-1,MATCH(TEXT($B48,0),DataInput[#Headers],0))*(INDEX(DataInput[],CN$4*3,MATCH(TEXT($B48,0),DataInput[#Headers],0)))^2*PI()/6))</f>
        <v>#N/A</v>
      </c>
      <c r="CO48" s="15" t="e">
        <f>IF(INDEX(MouseList[],MATCH(CO$2,MouseList[Mouse '#],0),MATCH(MouseList[[#Headers],[Exclude?]],MouseList[#Headers],0))=TRUE,"",IF(INDEX(DataInput[],CO$2*3-1,MATCH(TEXT($B48,0),DataInput[#Headers],0))="","",INDEX(DataInput[],CO$4*3-1,MATCH(TEXT($B48,0),DataInput[#Headers],0))*(INDEX(DataInput[],CO$4*3,MATCH(TEXT($B48,0),DataInput[#Headers],0)))^2*PI()/6))</f>
        <v>#N/A</v>
      </c>
      <c r="CP48" s="15" t="e">
        <f>IF(INDEX(MouseList[],MATCH(CP$2,MouseList[Mouse '#],0),MATCH(MouseList[[#Headers],[Exclude?]],MouseList[#Headers],0))=TRUE,"",IF(INDEX(DataInput[],CP$2*3-1,MATCH(TEXT($B48,0),DataInput[#Headers],0))="","",INDEX(DataInput[],CP$4*3-1,MATCH(TEXT($B48,0),DataInput[#Headers],0))*(INDEX(DataInput[],CP$4*3,MATCH(TEXT($B48,0),DataInput[#Headers],0)))^2*PI()/6))</f>
        <v>#N/A</v>
      </c>
      <c r="CQ48" s="15" t="e">
        <f>IF(INDEX(MouseList[],MATCH(CQ$2,MouseList[Mouse '#],0),MATCH(MouseList[[#Headers],[Exclude?]],MouseList[#Headers],0))=TRUE,"",IF(INDEX(DataInput[],CQ$2*3-1,MATCH(TEXT($B48,0),DataInput[#Headers],0))="","",INDEX(DataInput[],CQ$4*3-1,MATCH(TEXT($B48,0),DataInput[#Headers],0))*(INDEX(DataInput[],CQ$4*3,MATCH(TEXT($B48,0),DataInput[#Headers],0)))^2*PI()/6))</f>
        <v>#N/A</v>
      </c>
      <c r="CR48" s="15" t="e">
        <f>IF(INDEX(MouseList[],MATCH(CR$2,MouseList[Mouse '#],0),MATCH(MouseList[[#Headers],[Exclude?]],MouseList[#Headers],0))=TRUE,"",IF(INDEX(DataInput[],CR$2*3-1,MATCH(TEXT($B48,0),DataInput[#Headers],0))="","",INDEX(DataInput[],CR$4*3-1,MATCH(TEXT($B48,0),DataInput[#Headers],0))*(INDEX(DataInput[],CR$4*3,MATCH(TEXT($B48,0),DataInput[#Headers],0)))^2*PI()/6))</f>
        <v>#N/A</v>
      </c>
      <c r="CS48" s="15" t="e">
        <f>IF(INDEX(MouseList[],MATCH(CS$2,MouseList[Mouse '#],0),MATCH(MouseList[[#Headers],[Exclude?]],MouseList[#Headers],0))=TRUE,"",IF(INDEX(DataInput[],CS$2*3-1,MATCH(TEXT($B48,0),DataInput[#Headers],0))="","",INDEX(DataInput[],CS$4*3-1,MATCH(TEXT($B48,0),DataInput[#Headers],0))*(INDEX(DataInput[],CS$4*3,MATCH(TEXT($B48,0),DataInput[#Headers],0)))^2*PI()/6))</f>
        <v>#N/A</v>
      </c>
      <c r="CT48" s="15" t="e">
        <f>IF(INDEX(MouseList[],MATCH(CT$2,MouseList[Mouse '#],0),MATCH(MouseList[[#Headers],[Exclude?]],MouseList[#Headers],0))=TRUE,"",IF(INDEX(DataInput[],CT$2*3-1,MATCH(TEXT($B48,0),DataInput[#Headers],0))="","",INDEX(DataInput[],CT$4*3-1,MATCH(TEXT($B48,0),DataInput[#Headers],0))*(INDEX(DataInput[],CT$4*3,MATCH(TEXT($B48,0),DataInput[#Headers],0)))^2*PI()/6))</f>
        <v>#N/A</v>
      </c>
      <c r="CU48" s="15" t="e">
        <f>IF(INDEX(MouseList[],MATCH(CU$2,MouseList[Mouse '#],0),MATCH(MouseList[[#Headers],[Exclude?]],MouseList[#Headers],0))=TRUE,"",IF(INDEX(DataInput[],CU$2*3-1,MATCH(TEXT($B48,0),DataInput[#Headers],0))="","",INDEX(DataInput[],CU$4*3-1,MATCH(TEXT($B48,0),DataInput[#Headers],0))*(INDEX(DataInput[],CU$4*3,MATCH(TEXT($B48,0),DataInput[#Headers],0)))^2*PI()/6))</f>
        <v>#N/A</v>
      </c>
      <c r="CV48" s="15" t="e">
        <f>IF(INDEX(MouseList[],MATCH(CV$2,MouseList[Mouse '#],0),MATCH(MouseList[[#Headers],[Exclude?]],MouseList[#Headers],0))=TRUE,"",IF(INDEX(DataInput[],CV$2*3-1,MATCH(TEXT($B48,0),DataInput[#Headers],0))="","",INDEX(DataInput[],CV$4*3-1,MATCH(TEXT($B48,0),DataInput[#Headers],0))*(INDEX(DataInput[],CV$4*3,MATCH(TEXT($B48,0),DataInput[#Headers],0)))^2*PI()/6))</f>
        <v>#N/A</v>
      </c>
      <c r="CW48" s="15" t="e">
        <f>IF(INDEX(MouseList[],MATCH(CW$2,MouseList[Mouse '#],0),MATCH(MouseList[[#Headers],[Exclude?]],MouseList[#Headers],0))=TRUE,"",IF(INDEX(DataInput[],CW$2*3-1,MATCH(TEXT($B48,0),DataInput[#Headers],0))="","",INDEX(DataInput[],CW$4*3-1,MATCH(TEXT($B48,0),DataInput[#Headers],0))*(INDEX(DataInput[],CW$4*3,MATCH(TEXT($B48,0),DataInput[#Headers],0)))^2*PI()/6))</f>
        <v>#N/A</v>
      </c>
      <c r="CX48" s="15" t="e">
        <f>IF(INDEX(MouseList[],MATCH(CX$2,MouseList[Mouse '#],0),MATCH(MouseList[[#Headers],[Exclude?]],MouseList[#Headers],0))=TRUE,"",IF(INDEX(DataInput[],CX$2*3-1,MATCH(TEXT($B48,0),DataInput[#Headers],0))="","",INDEX(DataInput[],CX$4*3-1,MATCH(TEXT($B48,0),DataInput[#Headers],0))*(INDEX(DataInput[],CX$4*3,MATCH(TEXT($B48,0),DataInput[#Headers],0)))^2*PI()/6))</f>
        <v>#N/A</v>
      </c>
      <c r="CY48" s="15" t="e">
        <f>IF(INDEX(MouseList[],MATCH(CY$2,MouseList[Mouse '#],0),MATCH(MouseList[[#Headers],[Exclude?]],MouseList[#Headers],0))=TRUE,"",IF(INDEX(DataInput[],CY$2*3-1,MATCH(TEXT($B48,0),DataInput[#Headers],0))="","",INDEX(DataInput[],CY$4*3-1,MATCH(TEXT($B48,0),DataInput[#Headers],0))*(INDEX(DataInput[],CY$4*3,MATCH(TEXT($B48,0),DataInput[#Headers],0)))^2*PI()/6))</f>
        <v>#N/A</v>
      </c>
      <c r="CZ48" s="15" t="e">
        <f>IF(INDEX(MouseList[],MATCH(CZ$2,MouseList[Mouse '#],0),MATCH(MouseList[[#Headers],[Exclude?]],MouseList[#Headers],0))=TRUE,"",IF(INDEX(DataInput[],CZ$2*3-1,MATCH(TEXT($B48,0),DataInput[#Headers],0))="","",INDEX(DataInput[],CZ$4*3-1,MATCH(TEXT($B48,0),DataInput[#Headers],0))*(INDEX(DataInput[],CZ$4*3,MATCH(TEXT($B48,0),DataInput[#Headers],0)))^2*PI()/6))</f>
        <v>#N/A</v>
      </c>
      <c r="DA48" s="15" t="e">
        <f>IF(INDEX(MouseList[],MATCH(DA$2,MouseList[Mouse '#],0),MATCH(MouseList[[#Headers],[Exclude?]],MouseList[#Headers],0))=TRUE,"",IF(INDEX(DataInput[],DA$2*3-1,MATCH(TEXT($B48,0),DataInput[#Headers],0))="","",INDEX(DataInput[],DA$4*3-1,MATCH(TEXT($B48,0),DataInput[#Headers],0))*(INDEX(DataInput[],DA$4*3,MATCH(TEXT($B48,0),DataInput[#Headers],0)))^2*PI()/6))</f>
        <v>#N/A</v>
      </c>
      <c r="DB48" s="15" t="e">
        <f>IF(INDEX(MouseList[],MATCH(DB$2,MouseList[Mouse '#],0),MATCH(MouseList[[#Headers],[Exclude?]],MouseList[#Headers],0))=TRUE,"",IF(INDEX(DataInput[],DB$2*3-1,MATCH(TEXT($B48,0),DataInput[#Headers],0))="","",INDEX(DataInput[],DB$4*3-1,MATCH(TEXT($B48,0),DataInput[#Headers],0))*(INDEX(DataInput[],DB$4*3,MATCH(TEXT($B48,0),DataInput[#Headers],0)))^2*PI()/6))</f>
        <v>#N/A</v>
      </c>
      <c r="DC48" s="15" t="e">
        <f>IF(INDEX(MouseList[],MATCH(DC$2,MouseList[Mouse '#],0),MATCH(MouseList[[#Headers],[Exclude?]],MouseList[#Headers],0))=TRUE,"",IF(INDEX(DataInput[],DC$2*3-1,MATCH(TEXT($B48,0),DataInput[#Headers],0))="","",INDEX(DataInput[],DC$4*3-1,MATCH(TEXT($B48,0),DataInput[#Headers],0))*(INDEX(DataInput[],DC$4*3,MATCH(TEXT($B48,0),DataInput[#Headers],0)))^2*PI()/6))</f>
        <v>#N/A</v>
      </c>
      <c r="DD48" s="15" t="e">
        <f>IF(INDEX(MouseList[],MATCH(DD$2,MouseList[Mouse '#],0),MATCH(MouseList[[#Headers],[Exclude?]],MouseList[#Headers],0))=TRUE,"",IF(INDEX(DataInput[],DD$2*3-1,MATCH(TEXT($B48,0),DataInput[#Headers],0))="","",INDEX(DataInput[],DD$4*3-1,MATCH(TEXT($B48,0),DataInput[#Headers],0))*(INDEX(DataInput[],DD$4*3,MATCH(TEXT($B48,0),DataInput[#Headers],0)))^2*PI()/6))</f>
        <v>#N/A</v>
      </c>
      <c r="DE48" s="15" t="e">
        <f>IF(INDEX(MouseList[],MATCH(DE$2,MouseList[Mouse '#],0),MATCH(MouseList[[#Headers],[Exclude?]],MouseList[#Headers],0))=TRUE,"",IF(INDEX(DataInput[],DE$2*3-1,MATCH(TEXT($B48,0),DataInput[#Headers],0))="","",INDEX(DataInput[],DE$4*3-1,MATCH(TEXT($B48,0),DataInput[#Headers],0))*(INDEX(DataInput[],DE$4*3,MATCH(TEXT($B48,0),DataInput[#Headers],0)))^2*PI()/6))</f>
        <v>#N/A</v>
      </c>
      <c r="DF48" s="15" t="e">
        <f>IF(INDEX(MouseList[],MATCH(DF$2,MouseList[Mouse '#],0),MATCH(MouseList[[#Headers],[Exclude?]],MouseList[#Headers],0))=TRUE,"",IF(INDEX(DataInput[],DF$2*3-1,MATCH(TEXT($B48,0),DataInput[#Headers],0))="","",INDEX(DataInput[],DF$4*3-1,MATCH(TEXT($B48,0),DataInput[#Headers],0))*(INDEX(DataInput[],DF$4*3,MATCH(TEXT($B48,0),DataInput[#Headers],0)))^2*PI()/6))</f>
        <v>#N/A</v>
      </c>
      <c r="DG48" s="15" t="e">
        <f>IF(INDEX(MouseList[],MATCH(DG$2,MouseList[Mouse '#],0),MATCH(MouseList[[#Headers],[Exclude?]],MouseList[#Headers],0))=TRUE,"",IF(INDEX(DataInput[],DG$2*3-1,MATCH(TEXT($B48,0),DataInput[#Headers],0))="","",INDEX(DataInput[],DG$4*3-1,MATCH(TEXT($B48,0),DataInput[#Headers],0))*(INDEX(DataInput[],DG$4*3,MATCH(TEXT($B48,0),DataInput[#Headers],0)))^2*PI()/6))</f>
        <v>#N/A</v>
      </c>
      <c r="DH48" s="15" t="e">
        <f>IF(INDEX(MouseList[],MATCH(DH$2,MouseList[Mouse '#],0),MATCH(MouseList[[#Headers],[Exclude?]],MouseList[#Headers],0))=TRUE,"",IF(INDEX(DataInput[],DH$2*3-1,MATCH(TEXT($B48,0),DataInput[#Headers],0))="","",INDEX(DataInput[],DH$4*3-1,MATCH(TEXT($B48,0),DataInput[#Headers],0))*(INDEX(DataInput[],DH$4*3,MATCH(TEXT($B48,0),DataInput[#Headers],0)))^2*PI()/6))</f>
        <v>#N/A</v>
      </c>
      <c r="DI48" s="15" t="e">
        <f>IF(INDEX(MouseList[],MATCH(DI$2,MouseList[Mouse '#],0),MATCH(MouseList[[#Headers],[Exclude?]],MouseList[#Headers],0))=TRUE,"",IF(INDEX(DataInput[],DI$2*3-1,MATCH(TEXT($B48,0),DataInput[#Headers],0))="","",INDEX(DataInput[],DI$4*3-1,MATCH(TEXT($B48,0),DataInput[#Headers],0))*(INDEX(DataInput[],DI$4*3,MATCH(TEXT($B48,0),DataInput[#Headers],0)))^2*PI()/6))</f>
        <v>#N/A</v>
      </c>
      <c r="DJ48" s="15" t="e">
        <f>IF(INDEX(MouseList[],MATCH(DJ$2,MouseList[Mouse '#],0),MATCH(MouseList[[#Headers],[Exclude?]],MouseList[#Headers],0))=TRUE,"",IF(INDEX(DataInput[],DJ$2*3-1,MATCH(TEXT($B48,0),DataInput[#Headers],0))="","",INDEX(DataInput[],DJ$4*3-1,MATCH(TEXT($B48,0),DataInput[#Headers],0))*(INDEX(DataInput[],DJ$4*3,MATCH(TEXT($B48,0),DataInput[#Headers],0)))^2*PI()/6))</f>
        <v>#N/A</v>
      </c>
      <c r="DK48" s="15" t="e">
        <f>IF(INDEX(MouseList[],MATCH(DK$2,MouseList[Mouse '#],0),MATCH(MouseList[[#Headers],[Exclude?]],MouseList[#Headers],0))=TRUE,"",IF(INDEX(DataInput[],DK$2*3-1,MATCH(TEXT($B48,0),DataInput[#Headers],0))="","",INDEX(DataInput[],DK$4*3-1,MATCH(TEXT($B48,0),DataInput[#Headers],0))*(INDEX(DataInput[],DK$4*3,MATCH(TEXT($B48,0),DataInput[#Headers],0)))^2*PI()/6))</f>
        <v>#N/A</v>
      </c>
      <c r="DL48" s="15" t="e">
        <f>IF(INDEX(MouseList[],MATCH(DL$2,MouseList[Mouse '#],0),MATCH(MouseList[[#Headers],[Exclude?]],MouseList[#Headers],0))=TRUE,"",IF(INDEX(DataInput[],DL$2*3-1,MATCH(TEXT($B48,0),DataInput[#Headers],0))="","",INDEX(DataInput[],DL$4*3-1,MATCH(TEXT($B48,0),DataInput[#Headers],0))*(INDEX(DataInput[],DL$4*3,MATCH(TEXT($B48,0),DataInput[#Headers],0)))^2*PI()/6))</f>
        <v>#N/A</v>
      </c>
      <c r="DM48" s="15" t="e">
        <f>IF(INDEX(MouseList[],MATCH(DM$2,MouseList[Mouse '#],0),MATCH(MouseList[[#Headers],[Exclude?]],MouseList[#Headers],0))=TRUE,"",IF(INDEX(DataInput[],DM$2*3-1,MATCH(TEXT($B48,0),DataInput[#Headers],0))="","",INDEX(DataInput[],DM$4*3-1,MATCH(TEXT($B48,0),DataInput[#Headers],0))*(INDEX(DataInput[],DM$4*3,MATCH(TEXT($B48,0),DataInput[#Headers],0)))^2*PI()/6))</f>
        <v>#N/A</v>
      </c>
      <c r="DN48" s="15" t="e">
        <f>IF(INDEX(MouseList[],MATCH(DN$2,MouseList[Mouse '#],0),MATCH(MouseList[[#Headers],[Exclude?]],MouseList[#Headers],0))=TRUE,"",IF(INDEX(DataInput[],DN$2*3-1,MATCH(TEXT($B48,0),DataInput[#Headers],0))="","",INDEX(DataInput[],DN$4*3-1,MATCH(TEXT($B48,0),DataInput[#Headers],0))*(INDEX(DataInput[],DN$4*3,MATCH(TEXT($B48,0),DataInput[#Headers],0)))^2*PI()/6))</f>
        <v>#N/A</v>
      </c>
      <c r="DO48" s="15" t="e">
        <f>IF(INDEX(MouseList[],MATCH(DO$2,MouseList[Mouse '#],0),MATCH(MouseList[[#Headers],[Exclude?]],MouseList[#Headers],0))=TRUE,"",IF(INDEX(DataInput[],DO$2*3-1,MATCH(TEXT($B48,0),DataInput[#Headers],0))="","",INDEX(DataInput[],DO$4*3-1,MATCH(TEXT($B48,0),DataInput[#Headers],0))*(INDEX(DataInput[],DO$4*3,MATCH(TEXT($B48,0),DataInput[#Headers],0)))^2*PI()/6))</f>
        <v>#N/A</v>
      </c>
      <c r="DP48" s="15" t="e">
        <f>IF(INDEX(MouseList[],MATCH(DP$2,MouseList[Mouse '#],0),MATCH(MouseList[[#Headers],[Exclude?]],MouseList[#Headers],0))=TRUE,"",IF(INDEX(DataInput[],DP$2*3-1,MATCH(TEXT($B48,0),DataInput[#Headers],0))="","",INDEX(DataInput[],DP$4*3-1,MATCH(TEXT($B48,0),DataInput[#Headers],0))*(INDEX(DataInput[],DP$4*3,MATCH(TEXT($B48,0),DataInput[#Headers],0)))^2*PI()/6))</f>
        <v>#N/A</v>
      </c>
      <c r="DQ48" s="15" t="e">
        <f>IF(INDEX(MouseList[],MATCH(DQ$2,MouseList[Mouse '#],0),MATCH(MouseList[[#Headers],[Exclude?]],MouseList[#Headers],0))=TRUE,"",IF(INDEX(DataInput[],DQ$2*3-1,MATCH(TEXT($B48,0),DataInput[#Headers],0))="","",INDEX(DataInput[],DQ$4*3-1,MATCH(TEXT($B48,0),DataInput[#Headers],0))*(INDEX(DataInput[],DQ$4*3,MATCH(TEXT($B48,0),DataInput[#Headers],0)))^2*PI()/6))</f>
        <v>#N/A</v>
      </c>
      <c r="DR48" s="15" t="e">
        <f>IF(INDEX(MouseList[],MATCH(DR$2,MouseList[Mouse '#],0),MATCH(MouseList[[#Headers],[Exclude?]],MouseList[#Headers],0))=TRUE,"",IF(INDEX(DataInput[],DR$2*3-1,MATCH(TEXT($B48,0),DataInput[#Headers],0))="","",INDEX(DataInput[],DR$4*3-1,MATCH(TEXT($B48,0),DataInput[#Headers],0))*(INDEX(DataInput[],DR$4*3,MATCH(TEXT($B48,0),DataInput[#Headers],0)))^2*PI()/6))</f>
        <v>#N/A</v>
      </c>
      <c r="DS48" s="15" t="e">
        <f>IF(INDEX(MouseList[],MATCH(DS$2,MouseList[Mouse '#],0),MATCH(MouseList[[#Headers],[Exclude?]],MouseList[#Headers],0))=TRUE,"",IF(INDEX(DataInput[],DS$2*3-1,MATCH(TEXT($B48,0),DataInput[#Headers],0))="","",INDEX(DataInput[],DS$4*3-1,MATCH(TEXT($B48,0),DataInput[#Headers],0))*(INDEX(DataInput[],DS$4*3,MATCH(TEXT($B48,0),DataInput[#Headers],0)))^2*PI()/6))</f>
        <v>#N/A</v>
      </c>
      <c r="DU48" s="14">
        <v>44</v>
      </c>
      <c r="DV48" s="14" t="str">
        <f>IFERROR(INDEX(MouseList[],MATCH(TV_after_Tx[[#This Row],[Sort '#]],MouseList[Sort '#],0),MATCH(TV_after_Tx[[#Headers],[Group]],MouseList[#Headers],0)),"")</f>
        <v/>
      </c>
      <c r="DW48" s="14" t="str">
        <f>IFERROR(INDEX(MouseList[],MATCH(TV_after_Tx[[#This Row],[Sort '#]],MouseList[Sort '#],0),MATCH(MouseList[[#Headers],[Mouse '#]],MouseList[#Headers],0)),"")</f>
        <v/>
      </c>
      <c r="DX48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48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48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48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48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48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48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48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48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48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48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48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48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48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48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48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48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48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48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48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48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48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48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48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48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48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48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48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48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48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48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48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48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48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48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48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48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48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48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48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48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48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48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48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48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48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49" spans="2:173">
      <c r="B49" s="14">
        <v>44</v>
      </c>
      <c r="C49" s="14">
        <f>INDEX('Data Input'!$J$1:$BF$3,2,MATCH(TEXT(TV[[#This Row],[Day '#]],0),DataInput[[#Headers],[Date of death]:[Necropsy]],0))</f>
        <v>0</v>
      </c>
      <c r="D49" s="15" t="str">
        <f>IF(INDEX(MouseList[],MATCH(D$2,MouseList[Mouse '#],0),MATCH(MouseList[[#Headers],[Exclude?]],MouseList[#Headers],0))=TRUE,"",IF(INDEX(DataInput[],D$2*3-1,MATCH(TEXT($B49,0),DataInput[#Headers],0))="","",INDEX(DataInput[],D$4*3-1,MATCH(TEXT($B49,0),DataInput[#Headers],0))*(INDEX(DataInput[],D$4*3,MATCH(TEXT($B49,0),DataInput[#Headers],0)))^2*PI()/6))</f>
        <v/>
      </c>
      <c r="E49" s="15" t="str">
        <f>IF(INDEX(MouseList[],MATCH(E$2,MouseList[Mouse '#],0),MATCH(MouseList[[#Headers],[Exclude?]],MouseList[#Headers],0))=TRUE,"",IF(INDEX(DataInput[],E$2*3-1,MATCH(TEXT($B49,0),DataInput[#Headers],0))="","",INDEX(DataInput[],E$4*3-1,MATCH(TEXT($B49,0),DataInput[#Headers],0))*(INDEX(DataInput[],E$4*3,MATCH(TEXT($B49,0),DataInput[#Headers],0)))^2*PI()/6))</f>
        <v/>
      </c>
      <c r="F49" s="15" t="str">
        <f>IF(INDEX(MouseList[],MATCH(F$2,MouseList[Mouse '#],0),MATCH(MouseList[[#Headers],[Exclude?]],MouseList[#Headers],0))=TRUE,"",IF(INDEX(DataInput[],F$2*3-1,MATCH(TEXT($B49,0),DataInput[#Headers],0))="","",INDEX(DataInput[],F$4*3-1,MATCH(TEXT($B49,0),DataInput[#Headers],0))*(INDEX(DataInput[],F$4*3,MATCH(TEXT($B49,0),DataInput[#Headers],0)))^2*PI()/6))</f>
        <v/>
      </c>
      <c r="G49" s="15" t="str">
        <f>IF(INDEX(MouseList[],MATCH(G$2,MouseList[Mouse '#],0),MATCH(MouseList[[#Headers],[Exclude?]],MouseList[#Headers],0))=TRUE,"",IF(INDEX(DataInput[],G$2*3-1,MATCH(TEXT($B49,0),DataInput[#Headers],0))="","",INDEX(DataInput[],G$4*3-1,MATCH(TEXT($B49,0),DataInput[#Headers],0))*(INDEX(DataInput[],G$4*3,MATCH(TEXT($B49,0),DataInput[#Headers],0)))^2*PI()/6))</f>
        <v/>
      </c>
      <c r="H49" s="15" t="str">
        <f>IF(INDEX(MouseList[],MATCH(H$2,MouseList[Mouse '#],0),MATCH(MouseList[[#Headers],[Exclude?]],MouseList[#Headers],0))=TRUE,"",IF(INDEX(DataInput[],H$2*3-1,MATCH(TEXT($B49,0),DataInput[#Headers],0))="","",INDEX(DataInput[],H$4*3-1,MATCH(TEXT($B49,0),DataInput[#Headers],0))*(INDEX(DataInput[],H$4*3,MATCH(TEXT($B49,0),DataInput[#Headers],0)))^2*PI()/6))</f>
        <v/>
      </c>
      <c r="I49" s="15" t="str">
        <f>IF(INDEX(MouseList[],MATCH(I$2,MouseList[Mouse '#],0),MATCH(MouseList[[#Headers],[Exclude?]],MouseList[#Headers],0))=TRUE,"",IF(INDEX(DataInput[],I$2*3-1,MATCH(TEXT($B49,0),DataInput[#Headers],0))="","",INDEX(DataInput[],I$4*3-1,MATCH(TEXT($B49,0),DataInput[#Headers],0))*(INDEX(DataInput[],I$4*3,MATCH(TEXT($B49,0),DataInput[#Headers],0)))^2*PI()/6))</f>
        <v/>
      </c>
      <c r="J49" s="15" t="str">
        <f>IF(INDEX(MouseList[],MATCH(J$2,MouseList[Mouse '#],0),MATCH(MouseList[[#Headers],[Exclude?]],MouseList[#Headers],0))=TRUE,"",IF(INDEX(DataInput[],J$2*3-1,MATCH(TEXT($B49,0),DataInput[#Headers],0))="","",INDEX(DataInput[],J$4*3-1,MATCH(TEXT($B49,0),DataInput[#Headers],0))*(INDEX(DataInput[],J$4*3,MATCH(TEXT($B49,0),DataInput[#Headers],0)))^2*PI()/6))</f>
        <v/>
      </c>
      <c r="K49" s="15" t="str">
        <f>IF(INDEX(MouseList[],MATCH(K$2,MouseList[Mouse '#],0),MATCH(MouseList[[#Headers],[Exclude?]],MouseList[#Headers],0))=TRUE,"",IF(INDEX(DataInput[],K$2*3-1,MATCH(TEXT($B49,0),DataInput[#Headers],0))="","",INDEX(DataInput[],K$4*3-1,MATCH(TEXT($B49,0),DataInput[#Headers],0))*(INDEX(DataInput[],K$4*3,MATCH(TEXT($B49,0),DataInput[#Headers],0)))^2*PI()/6))</f>
        <v/>
      </c>
      <c r="L49" s="15" t="str">
        <f>IF(INDEX(MouseList[],MATCH(L$2,MouseList[Mouse '#],0),MATCH(MouseList[[#Headers],[Exclude?]],MouseList[#Headers],0))=TRUE,"",IF(INDEX(DataInput[],L$2*3-1,MATCH(TEXT($B49,0),DataInput[#Headers],0))="","",INDEX(DataInput[],L$4*3-1,MATCH(TEXT($B49,0),DataInput[#Headers],0))*(INDEX(DataInput[],L$4*3,MATCH(TEXT($B49,0),DataInput[#Headers],0)))^2*PI()/6))</f>
        <v/>
      </c>
      <c r="M49" s="15" t="str">
        <f>IF(INDEX(MouseList[],MATCH(M$2,MouseList[Mouse '#],0),MATCH(MouseList[[#Headers],[Exclude?]],MouseList[#Headers],0))=TRUE,"",IF(INDEX(DataInput[],M$2*3-1,MATCH(TEXT($B49,0),DataInput[#Headers],0))="","",INDEX(DataInput[],M$4*3-1,MATCH(TEXT($B49,0),DataInput[#Headers],0))*(INDEX(DataInput[],M$4*3,MATCH(TEXT($B49,0),DataInput[#Headers],0)))^2*PI()/6))</f>
        <v/>
      </c>
      <c r="N49" s="15" t="str">
        <f>IF(INDEX(MouseList[],MATCH(N$2,MouseList[Mouse '#],0),MATCH(MouseList[[#Headers],[Exclude?]],MouseList[#Headers],0))=TRUE,"",IF(INDEX(DataInput[],N$2*3-1,MATCH(TEXT($B49,0),DataInput[#Headers],0))="","",INDEX(DataInput[],N$4*3-1,MATCH(TEXT($B49,0),DataInput[#Headers],0))*(INDEX(DataInput[],N$4*3,MATCH(TEXT($B49,0),DataInput[#Headers],0)))^2*PI()/6))</f>
        <v/>
      </c>
      <c r="O49" s="15" t="str">
        <f>IF(INDEX(MouseList[],MATCH(O$2,MouseList[Mouse '#],0),MATCH(MouseList[[#Headers],[Exclude?]],MouseList[#Headers],0))=TRUE,"",IF(INDEX(DataInput[],O$2*3-1,MATCH(TEXT($B49,0),DataInput[#Headers],0))="","",INDEX(DataInput[],O$4*3-1,MATCH(TEXT($B49,0),DataInput[#Headers],0))*(INDEX(DataInput[],O$4*3,MATCH(TEXT($B49,0),DataInput[#Headers],0)))^2*PI()/6))</f>
        <v/>
      </c>
      <c r="P49" s="15" t="str">
        <f>IF(INDEX(MouseList[],MATCH(P$2,MouseList[Mouse '#],0),MATCH(MouseList[[#Headers],[Exclude?]],MouseList[#Headers],0))=TRUE,"",IF(INDEX(DataInput[],P$2*3-1,MATCH(TEXT($B49,0),DataInput[#Headers],0))="","",INDEX(DataInput[],P$4*3-1,MATCH(TEXT($B49,0),DataInput[#Headers],0))*(INDEX(DataInput[],P$4*3,MATCH(TEXT($B49,0),DataInput[#Headers],0)))^2*PI()/6))</f>
        <v/>
      </c>
      <c r="Q49" s="15" t="str">
        <f>IF(INDEX(MouseList[],MATCH(Q$2,MouseList[Mouse '#],0),MATCH(MouseList[[#Headers],[Exclude?]],MouseList[#Headers],0))=TRUE,"",IF(INDEX(DataInput[],Q$2*3-1,MATCH(TEXT($B49,0),DataInput[#Headers],0))="","",INDEX(DataInput[],Q$4*3-1,MATCH(TEXT($B49,0),DataInput[#Headers],0))*(INDEX(DataInput[],Q$4*3,MATCH(TEXT($B49,0),DataInput[#Headers],0)))^2*PI()/6))</f>
        <v/>
      </c>
      <c r="R49" s="15" t="str">
        <f>IF(INDEX(MouseList[],MATCH(R$2,MouseList[Mouse '#],0),MATCH(MouseList[[#Headers],[Exclude?]],MouseList[#Headers],0))=TRUE,"",IF(INDEX(DataInput[],R$2*3-1,MATCH(TEXT($B49,0),DataInput[#Headers],0))="","",INDEX(DataInput[],R$4*3-1,MATCH(TEXT($B49,0),DataInput[#Headers],0))*(INDEX(DataInput[],R$4*3,MATCH(TEXT($B49,0),DataInput[#Headers],0)))^2*PI()/6))</f>
        <v/>
      </c>
      <c r="S49" s="15" t="str">
        <f>IF(INDEX(MouseList[],MATCH(S$2,MouseList[Mouse '#],0),MATCH(MouseList[[#Headers],[Exclude?]],MouseList[#Headers],0))=TRUE,"",IF(INDEX(DataInput[],S$2*3-1,MATCH(TEXT($B49,0),DataInput[#Headers],0))="","",INDEX(DataInput[],S$4*3-1,MATCH(TEXT($B49,0),DataInput[#Headers],0))*(INDEX(DataInput[],S$4*3,MATCH(TEXT($B49,0),DataInput[#Headers],0)))^2*PI()/6))</f>
        <v/>
      </c>
      <c r="T49" s="15" t="str">
        <f>IF(INDEX(MouseList[],MATCH(T$2,MouseList[Mouse '#],0),MATCH(MouseList[[#Headers],[Exclude?]],MouseList[#Headers],0))=TRUE,"",IF(INDEX(DataInput[],T$2*3-1,MATCH(TEXT($B49,0),DataInput[#Headers],0))="","",INDEX(DataInput[],T$4*3-1,MATCH(TEXT($B49,0),DataInput[#Headers],0))*(INDEX(DataInput[],T$4*3,MATCH(TEXT($B49,0),DataInput[#Headers],0)))^2*PI()/6))</f>
        <v/>
      </c>
      <c r="U49" s="15" t="str">
        <f>IF(INDEX(MouseList[],MATCH(U$2,MouseList[Mouse '#],0),MATCH(MouseList[[#Headers],[Exclude?]],MouseList[#Headers],0))=TRUE,"",IF(INDEX(DataInput[],U$2*3-1,MATCH(TEXT($B49,0),DataInput[#Headers],0))="","",INDEX(DataInput[],U$4*3-1,MATCH(TEXT($B49,0),DataInput[#Headers],0))*(INDEX(DataInput[],U$4*3,MATCH(TEXT($B49,0),DataInput[#Headers],0)))^2*PI()/6))</f>
        <v/>
      </c>
      <c r="V49" s="15" t="str">
        <f>IF(INDEX(MouseList[],MATCH(V$2,MouseList[Mouse '#],0),MATCH(MouseList[[#Headers],[Exclude?]],MouseList[#Headers],0))=TRUE,"",IF(INDEX(DataInput[],V$2*3-1,MATCH(TEXT($B49,0),DataInput[#Headers],0))="","",INDEX(DataInput[],V$4*3-1,MATCH(TEXT($B49,0),DataInput[#Headers],0))*(INDEX(DataInput[],V$4*3,MATCH(TEXT($B49,0),DataInput[#Headers],0)))^2*PI()/6))</f>
        <v/>
      </c>
      <c r="W49" s="15" t="str">
        <f>IF(INDEX(MouseList[],MATCH(W$2,MouseList[Mouse '#],0),MATCH(MouseList[[#Headers],[Exclude?]],MouseList[#Headers],0))=TRUE,"",IF(INDEX(DataInput[],W$2*3-1,MATCH(TEXT($B49,0),DataInput[#Headers],0))="","",INDEX(DataInput[],W$4*3-1,MATCH(TEXT($B49,0),DataInput[#Headers],0))*(INDEX(DataInput[],W$4*3,MATCH(TEXT($B49,0),DataInput[#Headers],0)))^2*PI()/6))</f>
        <v/>
      </c>
      <c r="X49" s="15" t="str">
        <f>IF(INDEX(MouseList[],MATCH(X$2,MouseList[Mouse '#],0),MATCH(MouseList[[#Headers],[Exclude?]],MouseList[#Headers],0))=TRUE,"",IF(INDEX(DataInput[],X$2*3-1,MATCH(TEXT($B49,0),DataInput[#Headers],0))="","",INDEX(DataInput[],X$4*3-1,MATCH(TEXT($B49,0),DataInput[#Headers],0))*(INDEX(DataInput[],X$4*3,MATCH(TEXT($B49,0),DataInput[#Headers],0)))^2*PI()/6))</f>
        <v/>
      </c>
      <c r="Y49" s="15" t="str">
        <f>IF(INDEX(MouseList[],MATCH(Y$2,MouseList[Mouse '#],0),MATCH(MouseList[[#Headers],[Exclude?]],MouseList[#Headers],0))=TRUE,"",IF(INDEX(DataInput[],Y$2*3-1,MATCH(TEXT($B49,0),DataInput[#Headers],0))="","",INDEX(DataInput[],Y$4*3-1,MATCH(TEXT($B49,0),DataInput[#Headers],0))*(INDEX(DataInput[],Y$4*3,MATCH(TEXT($B49,0),DataInput[#Headers],0)))^2*PI()/6))</f>
        <v/>
      </c>
      <c r="Z49" s="15" t="str">
        <f>IF(INDEX(MouseList[],MATCH(Z$2,MouseList[Mouse '#],0),MATCH(MouseList[[#Headers],[Exclude?]],MouseList[#Headers],0))=TRUE,"",IF(INDEX(DataInput[],Z$2*3-1,MATCH(TEXT($B49,0),DataInput[#Headers],0))="","",INDEX(DataInput[],Z$4*3-1,MATCH(TEXT($B49,0),DataInput[#Headers],0))*(INDEX(DataInput[],Z$4*3,MATCH(TEXT($B49,0),DataInput[#Headers],0)))^2*PI()/6))</f>
        <v/>
      </c>
      <c r="AA49" s="15" t="str">
        <f>IF(INDEX(MouseList[],MATCH(AA$2,MouseList[Mouse '#],0),MATCH(MouseList[[#Headers],[Exclude?]],MouseList[#Headers],0))=TRUE,"",IF(INDEX(DataInput[],AA$2*3-1,MATCH(TEXT($B49,0),DataInput[#Headers],0))="","",INDEX(DataInput[],AA$4*3-1,MATCH(TEXT($B49,0),DataInput[#Headers],0))*(INDEX(DataInput[],AA$4*3,MATCH(TEXT($B49,0),DataInput[#Headers],0)))^2*PI()/6))</f>
        <v/>
      </c>
      <c r="AB49" s="15" t="str">
        <f>IF(INDEX(MouseList[],MATCH(AB$2,MouseList[Mouse '#],0),MATCH(MouseList[[#Headers],[Exclude?]],MouseList[#Headers],0))=TRUE,"",IF(INDEX(DataInput[],AB$2*3-1,MATCH(TEXT($B49,0),DataInput[#Headers],0))="","",INDEX(DataInput[],AB$4*3-1,MATCH(TEXT($B49,0),DataInput[#Headers],0))*(INDEX(DataInput[],AB$4*3,MATCH(TEXT($B49,0),DataInput[#Headers],0)))^2*PI()/6))</f>
        <v/>
      </c>
      <c r="AC49" s="15" t="str">
        <f>IF(INDEX(MouseList[],MATCH(AC$2,MouseList[Mouse '#],0),MATCH(MouseList[[#Headers],[Exclude?]],MouseList[#Headers],0))=TRUE,"",IF(INDEX(DataInput[],AC$2*3-1,MATCH(TEXT($B49,0),DataInput[#Headers],0))="","",INDEX(DataInput[],AC$4*3-1,MATCH(TEXT($B49,0),DataInput[#Headers],0))*(INDEX(DataInput[],AC$4*3,MATCH(TEXT($B49,0),DataInput[#Headers],0)))^2*PI()/6))</f>
        <v/>
      </c>
      <c r="AD49" s="15" t="str">
        <f>IF(INDEX(MouseList[],MATCH(AD$2,MouseList[Mouse '#],0),MATCH(MouseList[[#Headers],[Exclude?]],MouseList[#Headers],0))=TRUE,"",IF(INDEX(DataInput[],AD$2*3-1,MATCH(TEXT($B49,0),DataInput[#Headers],0))="","",INDEX(DataInput[],AD$4*3-1,MATCH(TEXT($B49,0),DataInput[#Headers],0))*(INDEX(DataInput[],AD$4*3,MATCH(TEXT($B49,0),DataInput[#Headers],0)))^2*PI()/6))</f>
        <v/>
      </c>
      <c r="AE49" s="15" t="str">
        <f>IF(INDEX(MouseList[],MATCH(AE$2,MouseList[Mouse '#],0),MATCH(MouseList[[#Headers],[Exclude?]],MouseList[#Headers],0))=TRUE,"",IF(INDEX(DataInput[],AE$2*3-1,MATCH(TEXT($B49,0),DataInput[#Headers],0))="","",INDEX(DataInput[],AE$4*3-1,MATCH(TEXT($B49,0),DataInput[#Headers],0))*(INDEX(DataInput[],AE$4*3,MATCH(TEXT($B49,0),DataInput[#Headers],0)))^2*PI()/6))</f>
        <v/>
      </c>
      <c r="AF49" s="15" t="str">
        <f>IF(INDEX(MouseList[],MATCH(AF$2,MouseList[Mouse '#],0),MATCH(MouseList[[#Headers],[Exclude?]],MouseList[#Headers],0))=TRUE,"",IF(INDEX(DataInput[],AF$2*3-1,MATCH(TEXT($B49,0),DataInput[#Headers],0))="","",INDEX(DataInput[],AF$4*3-1,MATCH(TEXT($B49,0),DataInput[#Headers],0))*(INDEX(DataInput[],AF$4*3,MATCH(TEXT($B49,0),DataInput[#Headers],0)))^2*PI()/6))</f>
        <v/>
      </c>
      <c r="AG49" s="15" t="str">
        <f>IF(INDEX(MouseList[],MATCH(AG$2,MouseList[Mouse '#],0),MATCH(MouseList[[#Headers],[Exclude?]],MouseList[#Headers],0))=TRUE,"",IF(INDEX(DataInput[],AG$2*3-1,MATCH(TEXT($B49,0),DataInput[#Headers],0))="","",INDEX(DataInput[],AG$4*3-1,MATCH(TEXT($B49,0),DataInput[#Headers],0))*(INDEX(DataInput[],AG$4*3,MATCH(TEXT($B49,0),DataInput[#Headers],0)))^2*PI()/6))</f>
        <v/>
      </c>
      <c r="AH49" s="15" t="str">
        <f>IF(INDEX(MouseList[],MATCH(AH$2,MouseList[Mouse '#],0),MATCH(MouseList[[#Headers],[Exclude?]],MouseList[#Headers],0))=TRUE,"",IF(INDEX(DataInput[],AH$2*3-1,MATCH(TEXT($B49,0),DataInput[#Headers],0))="","",INDEX(DataInput[],AH$4*3-1,MATCH(TEXT($B49,0),DataInput[#Headers],0))*(INDEX(DataInput[],AH$4*3,MATCH(TEXT($B49,0),DataInput[#Headers],0)))^2*PI()/6))</f>
        <v/>
      </c>
      <c r="AI49" s="15" t="str">
        <f>IF(INDEX(MouseList[],MATCH(AI$2,MouseList[Mouse '#],0),MATCH(MouseList[[#Headers],[Exclude?]],MouseList[#Headers],0))=TRUE,"",IF(INDEX(DataInput[],AI$2*3-1,MATCH(TEXT($B49,0),DataInput[#Headers],0))="","",INDEX(DataInput[],AI$4*3-1,MATCH(TEXT($B49,0),DataInput[#Headers],0))*(INDEX(DataInput[],AI$4*3,MATCH(TEXT($B49,0),DataInput[#Headers],0)))^2*PI()/6))</f>
        <v/>
      </c>
      <c r="AJ49" s="15" t="str">
        <f>IF(INDEX(MouseList[],MATCH(AJ$2,MouseList[Mouse '#],0),MATCH(MouseList[[#Headers],[Exclude?]],MouseList[#Headers],0))=TRUE,"",IF(INDEX(DataInput[],AJ$2*3-1,MATCH(TEXT($B49,0),DataInput[#Headers],0))="","",INDEX(DataInput[],AJ$4*3-1,MATCH(TEXT($B49,0),DataInput[#Headers],0))*(INDEX(DataInput[],AJ$4*3,MATCH(TEXT($B49,0),DataInput[#Headers],0)))^2*PI()/6))</f>
        <v/>
      </c>
      <c r="AK49" s="15" t="str">
        <f>IF(INDEX(MouseList[],MATCH(AK$2,MouseList[Mouse '#],0),MATCH(MouseList[[#Headers],[Exclude?]],MouseList[#Headers],0))=TRUE,"",IF(INDEX(DataInput[],AK$2*3-1,MATCH(TEXT($B49,0),DataInput[#Headers],0))="","",INDEX(DataInput[],AK$4*3-1,MATCH(TEXT($B49,0),DataInput[#Headers],0))*(INDEX(DataInput[],AK$4*3,MATCH(TEXT($B49,0),DataInput[#Headers],0)))^2*PI()/6))</f>
        <v/>
      </c>
      <c r="AL49" s="15" t="str">
        <f>IF(INDEX(MouseList[],MATCH(AL$2,MouseList[Mouse '#],0),MATCH(MouseList[[#Headers],[Exclude?]],MouseList[#Headers],0))=TRUE,"",IF(INDEX(DataInput[],AL$2*3-1,MATCH(TEXT($B49,0),DataInput[#Headers],0))="","",INDEX(DataInput[],AL$4*3-1,MATCH(TEXT($B49,0),DataInput[#Headers],0))*(INDEX(DataInput[],AL$4*3,MATCH(TEXT($B49,0),DataInput[#Headers],0)))^2*PI()/6))</f>
        <v/>
      </c>
      <c r="AM49" s="15" t="str">
        <f>IF(INDEX(MouseList[],MATCH(AM$2,MouseList[Mouse '#],0),MATCH(MouseList[[#Headers],[Exclude?]],MouseList[#Headers],0))=TRUE,"",IF(INDEX(DataInput[],AM$2*3-1,MATCH(TEXT($B49,0),DataInput[#Headers],0))="","",INDEX(DataInput[],AM$4*3-1,MATCH(TEXT($B49,0),DataInput[#Headers],0))*(INDEX(DataInput[],AM$4*3,MATCH(TEXT($B49,0),DataInput[#Headers],0)))^2*PI()/6))</f>
        <v/>
      </c>
      <c r="AN49" s="15" t="str">
        <f>IF(INDEX(MouseList[],MATCH(AN$2,MouseList[Mouse '#],0),MATCH(MouseList[[#Headers],[Exclude?]],MouseList[#Headers],0))=TRUE,"",IF(INDEX(DataInput[],AN$2*3-1,MATCH(TEXT($B49,0),DataInput[#Headers],0))="","",INDEX(DataInput[],AN$4*3-1,MATCH(TEXT($B49,0),DataInput[#Headers],0))*(INDEX(DataInput[],AN$4*3,MATCH(TEXT($B49,0),DataInput[#Headers],0)))^2*PI()/6))</f>
        <v/>
      </c>
      <c r="AO49" s="15" t="str">
        <f>IF(INDEX(MouseList[],MATCH(AO$2,MouseList[Mouse '#],0),MATCH(MouseList[[#Headers],[Exclude?]],MouseList[#Headers],0))=TRUE,"",IF(INDEX(DataInput[],AO$2*3-1,MATCH(TEXT($B49,0),DataInput[#Headers],0))="","",INDEX(DataInput[],AO$4*3-1,MATCH(TEXT($B49,0),DataInput[#Headers],0))*(INDEX(DataInput[],AO$4*3,MATCH(TEXT($B49,0),DataInput[#Headers],0)))^2*PI()/6))</f>
        <v/>
      </c>
      <c r="AP49" s="15" t="str">
        <f>IF(INDEX(MouseList[],MATCH(AP$2,MouseList[Mouse '#],0),MATCH(MouseList[[#Headers],[Exclude?]],MouseList[#Headers],0))=TRUE,"",IF(INDEX(DataInput[],AP$2*3-1,MATCH(TEXT($B49,0),DataInput[#Headers],0))="","",INDEX(DataInput[],AP$4*3-1,MATCH(TEXT($B49,0),DataInput[#Headers],0))*(INDEX(DataInput[],AP$4*3,MATCH(TEXT($B49,0),DataInput[#Headers],0)))^2*PI()/6))</f>
        <v/>
      </c>
      <c r="AQ49" s="15" t="str">
        <f>IF(INDEX(MouseList[],MATCH(AQ$2,MouseList[Mouse '#],0),MATCH(MouseList[[#Headers],[Exclude?]],MouseList[#Headers],0))=TRUE,"",IF(INDEX(DataInput[],AQ$2*3-1,MATCH(TEXT($B49,0),DataInput[#Headers],0))="","",INDEX(DataInput[],AQ$4*3-1,MATCH(TEXT($B49,0),DataInput[#Headers],0))*(INDEX(DataInput[],AQ$4*3,MATCH(TEXT($B49,0),DataInput[#Headers],0)))^2*PI()/6))</f>
        <v/>
      </c>
      <c r="AR49" s="15" t="str">
        <f>IF(INDEX(MouseList[],MATCH(AR$2,MouseList[Mouse '#],0),MATCH(MouseList[[#Headers],[Exclude?]],MouseList[#Headers],0))=TRUE,"",IF(INDEX(DataInput[],AR$2*3-1,MATCH(TEXT($B49,0),DataInput[#Headers],0))="","",INDEX(DataInput[],AR$4*3-1,MATCH(TEXT($B49,0),DataInput[#Headers],0))*(INDEX(DataInput[],AR$4*3,MATCH(TEXT($B49,0),DataInput[#Headers],0)))^2*PI()/6))</f>
        <v/>
      </c>
      <c r="AS49" s="15" t="str">
        <f>IF(INDEX(MouseList[],MATCH(AS$2,MouseList[Mouse '#],0),MATCH(MouseList[[#Headers],[Exclude?]],MouseList[#Headers],0))=TRUE,"",IF(INDEX(DataInput[],AS$2*3-1,MATCH(TEXT($B49,0),DataInput[#Headers],0))="","",INDEX(DataInput[],AS$4*3-1,MATCH(TEXT($B49,0),DataInput[#Headers],0))*(INDEX(DataInput[],AS$4*3,MATCH(TEXT($B49,0),DataInput[#Headers],0)))^2*PI()/6))</f>
        <v/>
      </c>
      <c r="AT49" s="15" t="str">
        <f>IF(INDEX(MouseList[],MATCH(AT$2,MouseList[Mouse '#],0),MATCH(MouseList[[#Headers],[Exclude?]],MouseList[#Headers],0))=TRUE,"",IF(INDEX(DataInput[],AT$2*3-1,MATCH(TEXT($B49,0),DataInput[#Headers],0))="","",INDEX(DataInput[],AT$4*3-1,MATCH(TEXT($B49,0),DataInput[#Headers],0))*(INDEX(DataInput[],AT$4*3,MATCH(TEXT($B49,0),DataInput[#Headers],0)))^2*PI()/6))</f>
        <v/>
      </c>
      <c r="AU49" s="15" t="str">
        <f>IF(INDEX(MouseList[],MATCH(AU$2,MouseList[Mouse '#],0),MATCH(MouseList[[#Headers],[Exclude?]],MouseList[#Headers],0))=TRUE,"",IF(INDEX(DataInput[],AU$2*3-1,MATCH(TEXT($B49,0),DataInput[#Headers],0))="","",INDEX(DataInput[],AU$4*3-1,MATCH(TEXT($B49,0),DataInput[#Headers],0))*(INDEX(DataInput[],AU$4*3,MATCH(TEXT($B49,0),DataInput[#Headers],0)))^2*PI()/6))</f>
        <v/>
      </c>
      <c r="AV49" s="15" t="str">
        <f>IF(INDEX(MouseList[],MATCH(AV$2,MouseList[Mouse '#],0),MATCH(MouseList[[#Headers],[Exclude?]],MouseList[#Headers],0))=TRUE,"",IF(INDEX(DataInput[],AV$2*3-1,MATCH(TEXT($B49,0),DataInput[#Headers],0))="","",INDEX(DataInput[],AV$4*3-1,MATCH(TEXT($B49,0),DataInput[#Headers],0))*(INDEX(DataInput[],AV$4*3,MATCH(TEXT($B49,0),DataInput[#Headers],0)))^2*PI()/6))</f>
        <v/>
      </c>
      <c r="AW49" s="15" t="str">
        <f>IF(INDEX(MouseList[],MATCH(AW$2,MouseList[Mouse '#],0),MATCH(MouseList[[#Headers],[Exclude?]],MouseList[#Headers],0))=TRUE,"",IF(INDEX(DataInput[],AW$2*3-1,MATCH(TEXT($B49,0),DataInput[#Headers],0))="","",INDEX(DataInput[],AW$4*3-1,MATCH(TEXT($B49,0),DataInput[#Headers],0))*(INDEX(DataInput[],AW$4*3,MATCH(TEXT($B49,0),DataInput[#Headers],0)))^2*PI()/6))</f>
        <v/>
      </c>
      <c r="AX49" s="15" t="str">
        <f>IF(INDEX(MouseList[],MATCH(AX$2,MouseList[Mouse '#],0),MATCH(MouseList[[#Headers],[Exclude?]],MouseList[#Headers],0))=TRUE,"",IF(INDEX(DataInput[],AX$2*3-1,MATCH(TEXT($B49,0),DataInput[#Headers],0))="","",INDEX(DataInput[],AX$4*3-1,MATCH(TEXT($B49,0),DataInput[#Headers],0))*(INDEX(DataInput[],AX$4*3,MATCH(TEXT($B49,0),DataInput[#Headers],0)))^2*PI()/6))</f>
        <v/>
      </c>
      <c r="AY49" s="15" t="str">
        <f>IF(INDEX(MouseList[],MATCH(AY$2,MouseList[Mouse '#],0),MATCH(MouseList[[#Headers],[Exclude?]],MouseList[#Headers],0))=TRUE,"",IF(INDEX(DataInput[],AY$2*3-1,MATCH(TEXT($B49,0),DataInput[#Headers],0))="","",INDEX(DataInput[],AY$4*3-1,MATCH(TEXT($B49,0),DataInput[#Headers],0))*(INDEX(DataInput[],AY$4*3,MATCH(TEXT($B49,0),DataInput[#Headers],0)))^2*PI()/6))</f>
        <v/>
      </c>
      <c r="AZ49" s="15" t="str">
        <f>IF(INDEX(MouseList[],MATCH(AZ$2,MouseList[Mouse '#],0),MATCH(MouseList[[#Headers],[Exclude?]],MouseList[#Headers],0))=TRUE,"",IF(INDEX(DataInput[],AZ$2*3-1,MATCH(TEXT($B49,0),DataInput[#Headers],0))="","",INDEX(DataInput[],AZ$4*3-1,MATCH(TEXT($B49,0),DataInput[#Headers],0))*(INDEX(DataInput[],AZ$4*3,MATCH(TEXT($B49,0),DataInput[#Headers],0)))^2*PI()/6))</f>
        <v/>
      </c>
      <c r="BA49" s="15" t="str">
        <f>IF(INDEX(MouseList[],MATCH(BA$2,MouseList[Mouse '#],0),MATCH(MouseList[[#Headers],[Exclude?]],MouseList[#Headers],0))=TRUE,"",IF(INDEX(DataInput[],BA$2*3-1,MATCH(TEXT($B49,0),DataInput[#Headers],0))="","",INDEX(DataInput[],BA$4*3-1,MATCH(TEXT($B49,0),DataInput[#Headers],0))*(INDEX(DataInput[],BA$4*3,MATCH(TEXT($B49,0),DataInput[#Headers],0)))^2*PI()/6))</f>
        <v/>
      </c>
      <c r="BB49" s="15" t="str">
        <f>IF(INDEX(MouseList[],MATCH(BB$2,MouseList[Mouse '#],0),MATCH(MouseList[[#Headers],[Exclude?]],MouseList[#Headers],0))=TRUE,"",IF(INDEX(DataInput[],BB$2*3-1,MATCH(TEXT($B49,0),DataInput[#Headers],0))="","",INDEX(DataInput[],BB$4*3-1,MATCH(TEXT($B49,0),DataInput[#Headers],0))*(INDEX(DataInput[],BB$4*3,MATCH(TEXT($B49,0),DataInput[#Headers],0)))^2*PI()/6))</f>
        <v/>
      </c>
      <c r="BC49" s="15" t="str">
        <f>IF(INDEX(MouseList[],MATCH(BC$2,MouseList[Mouse '#],0),MATCH(MouseList[[#Headers],[Exclude?]],MouseList[#Headers],0))=TRUE,"",IF(INDEX(DataInput[],BC$2*3-1,MATCH(TEXT($B49,0),DataInput[#Headers],0))="","",INDEX(DataInput[],BC$4*3-1,MATCH(TEXT($B49,0),DataInput[#Headers],0))*(INDEX(DataInput[],BC$4*3,MATCH(TEXT($B49,0),DataInput[#Headers],0)))^2*PI()/6))</f>
        <v/>
      </c>
      <c r="BD49" s="15" t="str">
        <f>IF(INDEX(MouseList[],MATCH(BD$2,MouseList[Mouse '#],0),MATCH(MouseList[[#Headers],[Exclude?]],MouseList[#Headers],0))=TRUE,"",IF(INDEX(DataInput[],BD$2*3-1,MATCH(TEXT($B49,0),DataInput[#Headers],0))="","",INDEX(DataInput[],BD$4*3-1,MATCH(TEXT($B49,0),DataInput[#Headers],0))*(INDEX(DataInput[],BD$4*3,MATCH(TEXT($B49,0),DataInput[#Headers],0)))^2*PI()/6))</f>
        <v/>
      </c>
      <c r="BE49" s="15" t="str">
        <f>IF(INDEX(MouseList[],MATCH(BE$2,MouseList[Mouse '#],0),MATCH(MouseList[[#Headers],[Exclude?]],MouseList[#Headers],0))=TRUE,"",IF(INDEX(DataInput[],BE$2*3-1,MATCH(TEXT($B49,0),DataInput[#Headers],0))="","",INDEX(DataInput[],BE$4*3-1,MATCH(TEXT($B49,0),DataInput[#Headers],0))*(INDEX(DataInput[],BE$4*3,MATCH(TEXT($B49,0),DataInput[#Headers],0)))^2*PI()/6))</f>
        <v/>
      </c>
      <c r="BF49" s="15" t="str">
        <f>IF(INDEX(MouseList[],MATCH(BF$2,MouseList[Mouse '#],0),MATCH(MouseList[[#Headers],[Exclude?]],MouseList[#Headers],0))=TRUE,"",IF(INDEX(DataInput[],BF$2*3-1,MATCH(TEXT($B49,0),DataInput[#Headers],0))="","",INDEX(DataInput[],BF$4*3-1,MATCH(TEXT($B49,0),DataInput[#Headers],0))*(INDEX(DataInput[],BF$4*3,MATCH(TEXT($B49,0),DataInput[#Headers],0)))^2*PI()/6))</f>
        <v/>
      </c>
      <c r="BG49" s="15" t="str">
        <f>IF(INDEX(MouseList[],MATCH(BG$2,MouseList[Mouse '#],0),MATCH(MouseList[[#Headers],[Exclude?]],MouseList[#Headers],0))=TRUE,"",IF(INDEX(DataInput[],BG$2*3-1,MATCH(TEXT($B49,0),DataInput[#Headers],0))="","",INDEX(DataInput[],BG$4*3-1,MATCH(TEXT($B49,0),DataInput[#Headers],0))*(INDEX(DataInput[],BG$4*3,MATCH(TEXT($B49,0),DataInput[#Headers],0)))^2*PI()/6))</f>
        <v/>
      </c>
      <c r="BH49" s="15" t="str">
        <f>IF(INDEX(MouseList[],MATCH(BH$2,MouseList[Mouse '#],0),MATCH(MouseList[[#Headers],[Exclude?]],MouseList[#Headers],0))=TRUE,"",IF(INDEX(DataInput[],BH$2*3-1,MATCH(TEXT($B49,0),DataInput[#Headers],0))="","",INDEX(DataInput[],BH$4*3-1,MATCH(TEXT($B49,0),DataInput[#Headers],0))*(INDEX(DataInput[],BH$4*3,MATCH(TEXT($B49,0),DataInput[#Headers],0)))^2*PI()/6))</f>
        <v/>
      </c>
      <c r="BI49" s="15" t="str">
        <f>IF(INDEX(MouseList[],MATCH(BI$2,MouseList[Mouse '#],0),MATCH(MouseList[[#Headers],[Exclude?]],MouseList[#Headers],0))=TRUE,"",IF(INDEX(DataInput[],BI$2*3-1,MATCH(TEXT($B49,0),DataInput[#Headers],0))="","",INDEX(DataInput[],BI$4*3-1,MATCH(TEXT($B49,0),DataInput[#Headers],0))*(INDEX(DataInput[],BI$4*3,MATCH(TEXT($B49,0),DataInput[#Headers],0)))^2*PI()/6))</f>
        <v/>
      </c>
      <c r="BJ49" s="15" t="str">
        <f>IF(INDEX(MouseList[],MATCH(BJ$2,MouseList[Mouse '#],0),MATCH(MouseList[[#Headers],[Exclude?]],MouseList[#Headers],0))=TRUE,"",IF(INDEX(DataInput[],BJ$2*3-1,MATCH(TEXT($B49,0),DataInput[#Headers],0))="","",INDEX(DataInput[],BJ$4*3-1,MATCH(TEXT($B49,0),DataInput[#Headers],0))*(INDEX(DataInput[],BJ$4*3,MATCH(TEXT($B49,0),DataInput[#Headers],0)))^2*PI()/6))</f>
        <v/>
      </c>
      <c r="BK49" s="15" t="str">
        <f>IF(INDEX(MouseList[],MATCH(BK$2,MouseList[Mouse '#],0),MATCH(MouseList[[#Headers],[Exclude?]],MouseList[#Headers],0))=TRUE,"",IF(INDEX(DataInput[],BK$2*3-1,MATCH(TEXT($B49,0),DataInput[#Headers],0))="","",INDEX(DataInput[],BK$4*3-1,MATCH(TEXT($B49,0),DataInput[#Headers],0))*(INDEX(DataInput[],BK$4*3,MATCH(TEXT($B49,0),DataInput[#Headers],0)))^2*PI()/6))</f>
        <v/>
      </c>
      <c r="BL49" s="15" t="e">
        <f>IF(INDEX(MouseList[],MATCH(BL$2,MouseList[Mouse '#],0),MATCH(MouseList[[#Headers],[Exclude?]],MouseList[#Headers],0))=TRUE,"",IF(INDEX(DataInput[],BL$2*3-1,MATCH(TEXT($B49,0),DataInput[#Headers],0))="","",INDEX(DataInput[],BL$4*3-1,MATCH(TEXT($B49,0),DataInput[#Headers],0))*(INDEX(DataInput[],BL$4*3,MATCH(TEXT($B49,0),DataInput[#Headers],0)))^2*PI()/6))</f>
        <v>#N/A</v>
      </c>
      <c r="BM49" s="15" t="e">
        <f>IF(INDEX(MouseList[],MATCH(BM$2,MouseList[Mouse '#],0),MATCH(MouseList[[#Headers],[Exclude?]],MouseList[#Headers],0))=TRUE,"",IF(INDEX(DataInput[],BM$2*3-1,MATCH(TEXT($B49,0),DataInput[#Headers],0))="","",INDEX(DataInput[],BM$4*3-1,MATCH(TEXT($B49,0),DataInput[#Headers],0))*(INDEX(DataInput[],BM$4*3,MATCH(TEXT($B49,0),DataInput[#Headers],0)))^2*PI()/6))</f>
        <v>#N/A</v>
      </c>
      <c r="BN49" s="15" t="e">
        <f>IF(INDEX(MouseList[],MATCH(BN$2,MouseList[Mouse '#],0),MATCH(MouseList[[#Headers],[Exclude?]],MouseList[#Headers],0))=TRUE,"",IF(INDEX(DataInput[],BN$2*3-1,MATCH(TEXT($B49,0),DataInput[#Headers],0))="","",INDEX(DataInput[],BN$4*3-1,MATCH(TEXT($B49,0),DataInput[#Headers],0))*(INDEX(DataInput[],BN$4*3,MATCH(TEXT($B49,0),DataInput[#Headers],0)))^2*PI()/6))</f>
        <v>#N/A</v>
      </c>
      <c r="BO49" s="15" t="e">
        <f>IF(INDEX(MouseList[],MATCH(BO$2,MouseList[Mouse '#],0),MATCH(MouseList[[#Headers],[Exclude?]],MouseList[#Headers],0))=TRUE,"",IF(INDEX(DataInput[],BO$2*3-1,MATCH(TEXT($B49,0),DataInput[#Headers],0))="","",INDEX(DataInput[],BO$4*3-1,MATCH(TEXT($B49,0),DataInput[#Headers],0))*(INDEX(DataInput[],BO$4*3,MATCH(TEXT($B49,0),DataInput[#Headers],0)))^2*PI()/6))</f>
        <v>#N/A</v>
      </c>
      <c r="BP49" s="15" t="e">
        <f>IF(INDEX(MouseList[],MATCH(BP$2,MouseList[Mouse '#],0),MATCH(MouseList[[#Headers],[Exclude?]],MouseList[#Headers],0))=TRUE,"",IF(INDEX(DataInput[],BP$2*3-1,MATCH(TEXT($B49,0),DataInput[#Headers],0))="","",INDEX(DataInput[],BP$4*3-1,MATCH(TEXT($B49,0),DataInput[#Headers],0))*(INDEX(DataInput[],BP$4*3,MATCH(TEXT($B49,0),DataInput[#Headers],0)))^2*PI()/6))</f>
        <v>#N/A</v>
      </c>
      <c r="BQ49" s="15" t="e">
        <f>IF(INDEX(MouseList[],MATCH(BQ$2,MouseList[Mouse '#],0),MATCH(MouseList[[#Headers],[Exclude?]],MouseList[#Headers],0))=TRUE,"",IF(INDEX(DataInput[],BQ$2*3-1,MATCH(TEXT($B49,0),DataInput[#Headers],0))="","",INDEX(DataInput[],BQ$4*3-1,MATCH(TEXT($B49,0),DataInput[#Headers],0))*(INDEX(DataInput[],BQ$4*3,MATCH(TEXT($B49,0),DataInput[#Headers],0)))^2*PI()/6))</f>
        <v>#N/A</v>
      </c>
      <c r="BR49" s="15" t="e">
        <f>IF(INDEX(MouseList[],MATCH(BR$2,MouseList[Mouse '#],0),MATCH(MouseList[[#Headers],[Exclude?]],MouseList[#Headers],0))=TRUE,"",IF(INDEX(DataInput[],BR$2*3-1,MATCH(TEXT($B49,0),DataInput[#Headers],0))="","",INDEX(DataInput[],BR$4*3-1,MATCH(TEXT($B49,0),DataInput[#Headers],0))*(INDEX(DataInput[],BR$4*3,MATCH(TEXT($B49,0),DataInput[#Headers],0)))^2*PI()/6))</f>
        <v>#N/A</v>
      </c>
      <c r="BS49" s="15" t="e">
        <f>IF(INDEX(MouseList[],MATCH(BS$2,MouseList[Mouse '#],0),MATCH(MouseList[[#Headers],[Exclude?]],MouseList[#Headers],0))=TRUE,"",IF(INDEX(DataInput[],BS$2*3-1,MATCH(TEXT($B49,0),DataInput[#Headers],0))="","",INDEX(DataInput[],BS$4*3-1,MATCH(TEXT($B49,0),DataInput[#Headers],0))*(INDEX(DataInput[],BS$4*3,MATCH(TEXT($B49,0),DataInput[#Headers],0)))^2*PI()/6))</f>
        <v>#N/A</v>
      </c>
      <c r="BT49" s="15" t="e">
        <f>IF(INDEX(MouseList[],MATCH(BT$2,MouseList[Mouse '#],0),MATCH(MouseList[[#Headers],[Exclude?]],MouseList[#Headers],0))=TRUE,"",IF(INDEX(DataInput[],BT$2*3-1,MATCH(TEXT($B49,0),DataInput[#Headers],0))="","",INDEX(DataInput[],BT$4*3-1,MATCH(TEXT($B49,0),DataInput[#Headers],0))*(INDEX(DataInput[],BT$4*3,MATCH(TEXT($B49,0),DataInput[#Headers],0)))^2*PI()/6))</f>
        <v>#N/A</v>
      </c>
      <c r="BU49" s="15" t="e">
        <f>IF(INDEX(MouseList[],MATCH(BU$2,MouseList[Mouse '#],0),MATCH(MouseList[[#Headers],[Exclude?]],MouseList[#Headers],0))=TRUE,"",IF(INDEX(DataInput[],BU$2*3-1,MATCH(TEXT($B49,0),DataInput[#Headers],0))="","",INDEX(DataInput[],BU$4*3-1,MATCH(TEXT($B49,0),DataInput[#Headers],0))*(INDEX(DataInput[],BU$4*3,MATCH(TEXT($B49,0),DataInput[#Headers],0)))^2*PI()/6))</f>
        <v>#N/A</v>
      </c>
      <c r="BV49" s="15" t="e">
        <f>IF(INDEX(MouseList[],MATCH(BV$2,MouseList[Mouse '#],0),MATCH(MouseList[[#Headers],[Exclude?]],MouseList[#Headers],0))=TRUE,"",IF(INDEX(DataInput[],BV$2*3-1,MATCH(TEXT($B49,0),DataInput[#Headers],0))="","",INDEX(DataInput[],BV$4*3-1,MATCH(TEXT($B49,0),DataInput[#Headers],0))*(INDEX(DataInput[],BV$4*3,MATCH(TEXT($B49,0),DataInput[#Headers],0)))^2*PI()/6))</f>
        <v>#N/A</v>
      </c>
      <c r="BW49" s="15" t="e">
        <f>IF(INDEX(MouseList[],MATCH(BW$2,MouseList[Mouse '#],0),MATCH(MouseList[[#Headers],[Exclude?]],MouseList[#Headers],0))=TRUE,"",IF(INDEX(DataInput[],BW$2*3-1,MATCH(TEXT($B49,0),DataInput[#Headers],0))="","",INDEX(DataInput[],BW$4*3-1,MATCH(TEXT($B49,0),DataInput[#Headers],0))*(INDEX(DataInput[],BW$4*3,MATCH(TEXT($B49,0),DataInput[#Headers],0)))^2*PI()/6))</f>
        <v>#N/A</v>
      </c>
      <c r="BX49" s="15" t="e">
        <f>IF(INDEX(MouseList[],MATCH(BX$2,MouseList[Mouse '#],0),MATCH(MouseList[[#Headers],[Exclude?]],MouseList[#Headers],0))=TRUE,"",IF(INDEX(DataInput[],BX$2*3-1,MATCH(TEXT($B49,0),DataInput[#Headers],0))="","",INDEX(DataInput[],BX$4*3-1,MATCH(TEXT($B49,0),DataInput[#Headers],0))*(INDEX(DataInput[],BX$4*3,MATCH(TEXT($B49,0),DataInput[#Headers],0)))^2*PI()/6))</f>
        <v>#N/A</v>
      </c>
      <c r="BY49" s="15" t="e">
        <f>IF(INDEX(MouseList[],MATCH(BY$2,MouseList[Mouse '#],0),MATCH(MouseList[[#Headers],[Exclude?]],MouseList[#Headers],0))=TRUE,"",IF(INDEX(DataInput[],BY$2*3-1,MATCH(TEXT($B49,0),DataInput[#Headers],0))="","",INDEX(DataInput[],BY$4*3-1,MATCH(TEXT($B49,0),DataInput[#Headers],0))*(INDEX(DataInput[],BY$4*3,MATCH(TEXT($B49,0),DataInput[#Headers],0)))^2*PI()/6))</f>
        <v>#N/A</v>
      </c>
      <c r="BZ49" s="15" t="e">
        <f>IF(INDEX(MouseList[],MATCH(BZ$2,MouseList[Mouse '#],0),MATCH(MouseList[[#Headers],[Exclude?]],MouseList[#Headers],0))=TRUE,"",IF(INDEX(DataInput[],BZ$2*3-1,MATCH(TEXT($B49,0),DataInput[#Headers],0))="","",INDEX(DataInput[],BZ$4*3-1,MATCH(TEXT($B49,0),DataInput[#Headers],0))*(INDEX(DataInput[],BZ$4*3,MATCH(TEXT($B49,0),DataInput[#Headers],0)))^2*PI()/6))</f>
        <v>#N/A</v>
      </c>
      <c r="CA49" s="15" t="e">
        <f>IF(INDEX(MouseList[],MATCH(CA$2,MouseList[Mouse '#],0),MATCH(MouseList[[#Headers],[Exclude?]],MouseList[#Headers],0))=TRUE,"",IF(INDEX(DataInput[],CA$2*3-1,MATCH(TEXT($B49,0),DataInput[#Headers],0))="","",INDEX(DataInput[],CA$4*3-1,MATCH(TEXT($B49,0),DataInput[#Headers],0))*(INDEX(DataInput[],CA$4*3,MATCH(TEXT($B49,0),DataInput[#Headers],0)))^2*PI()/6))</f>
        <v>#N/A</v>
      </c>
      <c r="CB49" s="15" t="e">
        <f>IF(INDEX(MouseList[],MATCH(CB$2,MouseList[Mouse '#],0),MATCH(MouseList[[#Headers],[Exclude?]],MouseList[#Headers],0))=TRUE,"",IF(INDEX(DataInput[],CB$2*3-1,MATCH(TEXT($B49,0),DataInput[#Headers],0))="","",INDEX(DataInput[],CB$4*3-1,MATCH(TEXT($B49,0),DataInput[#Headers],0))*(INDEX(DataInput[],CB$4*3,MATCH(TEXT($B49,0),DataInput[#Headers],0)))^2*PI()/6))</f>
        <v>#N/A</v>
      </c>
      <c r="CC49" s="15" t="e">
        <f>IF(INDEX(MouseList[],MATCH(CC$2,MouseList[Mouse '#],0),MATCH(MouseList[[#Headers],[Exclude?]],MouseList[#Headers],0))=TRUE,"",IF(INDEX(DataInput[],CC$2*3-1,MATCH(TEXT($B49,0),DataInput[#Headers],0))="","",INDEX(DataInput[],CC$4*3-1,MATCH(TEXT($B49,0),DataInput[#Headers],0))*(INDEX(DataInput[],CC$4*3,MATCH(TEXT($B49,0),DataInput[#Headers],0)))^2*PI()/6))</f>
        <v>#N/A</v>
      </c>
      <c r="CD49" s="15" t="e">
        <f>IF(INDEX(MouseList[],MATCH(CD$2,MouseList[Mouse '#],0),MATCH(MouseList[[#Headers],[Exclude?]],MouseList[#Headers],0))=TRUE,"",IF(INDEX(DataInput[],CD$2*3-1,MATCH(TEXT($B49,0),DataInput[#Headers],0))="","",INDEX(DataInput[],CD$4*3-1,MATCH(TEXT($B49,0),DataInput[#Headers],0))*(INDEX(DataInput[],CD$4*3,MATCH(TEXT($B49,0),DataInput[#Headers],0)))^2*PI()/6))</f>
        <v>#N/A</v>
      </c>
      <c r="CE49" s="15" t="e">
        <f>IF(INDEX(MouseList[],MATCH(CE$2,MouseList[Mouse '#],0),MATCH(MouseList[[#Headers],[Exclude?]],MouseList[#Headers],0))=TRUE,"",IF(INDEX(DataInput[],CE$2*3-1,MATCH(TEXT($B49,0),DataInput[#Headers],0))="","",INDEX(DataInput[],CE$4*3-1,MATCH(TEXT($B49,0),DataInput[#Headers],0))*(INDEX(DataInput[],CE$4*3,MATCH(TEXT($B49,0),DataInput[#Headers],0)))^2*PI()/6))</f>
        <v>#N/A</v>
      </c>
      <c r="CF49" s="15" t="e">
        <f>IF(INDEX(MouseList[],MATCH(CF$2,MouseList[Mouse '#],0),MATCH(MouseList[[#Headers],[Exclude?]],MouseList[#Headers],0))=TRUE,"",IF(INDEX(DataInput[],CF$2*3-1,MATCH(TEXT($B49,0),DataInput[#Headers],0))="","",INDEX(DataInput[],CF$4*3-1,MATCH(TEXT($B49,0),DataInput[#Headers],0))*(INDEX(DataInput[],CF$4*3,MATCH(TEXT($B49,0),DataInput[#Headers],0)))^2*PI()/6))</f>
        <v>#N/A</v>
      </c>
      <c r="CG49" s="15" t="e">
        <f>IF(INDEX(MouseList[],MATCH(CG$2,MouseList[Mouse '#],0),MATCH(MouseList[[#Headers],[Exclude?]],MouseList[#Headers],0))=TRUE,"",IF(INDEX(DataInput[],CG$2*3-1,MATCH(TEXT($B49,0),DataInput[#Headers],0))="","",INDEX(DataInput[],CG$4*3-1,MATCH(TEXT($B49,0),DataInput[#Headers],0))*(INDEX(DataInput[],CG$4*3,MATCH(TEXT($B49,0),DataInput[#Headers],0)))^2*PI()/6))</f>
        <v>#N/A</v>
      </c>
      <c r="CH49" s="15" t="e">
        <f>IF(INDEX(MouseList[],MATCH(CH$2,MouseList[Mouse '#],0),MATCH(MouseList[[#Headers],[Exclude?]],MouseList[#Headers],0))=TRUE,"",IF(INDEX(DataInput[],CH$2*3-1,MATCH(TEXT($B49,0),DataInput[#Headers],0))="","",INDEX(DataInput[],CH$4*3-1,MATCH(TEXT($B49,0),DataInput[#Headers],0))*(INDEX(DataInput[],CH$4*3,MATCH(TEXT($B49,0),DataInput[#Headers],0)))^2*PI()/6))</f>
        <v>#N/A</v>
      </c>
      <c r="CI49" s="15" t="e">
        <f>IF(INDEX(MouseList[],MATCH(CI$2,MouseList[Mouse '#],0),MATCH(MouseList[[#Headers],[Exclude?]],MouseList[#Headers],0))=TRUE,"",IF(INDEX(DataInput[],CI$2*3-1,MATCH(TEXT($B49,0),DataInput[#Headers],0))="","",INDEX(DataInput[],CI$4*3-1,MATCH(TEXT($B49,0),DataInput[#Headers],0))*(INDEX(DataInput[],CI$4*3,MATCH(TEXT($B49,0),DataInput[#Headers],0)))^2*PI()/6))</f>
        <v>#N/A</v>
      </c>
      <c r="CJ49" s="15" t="e">
        <f>IF(INDEX(MouseList[],MATCH(CJ$2,MouseList[Mouse '#],0),MATCH(MouseList[[#Headers],[Exclude?]],MouseList[#Headers],0))=TRUE,"",IF(INDEX(DataInput[],CJ$2*3-1,MATCH(TEXT($B49,0),DataInput[#Headers],0))="","",INDEX(DataInput[],CJ$4*3-1,MATCH(TEXT($B49,0),DataInput[#Headers],0))*(INDEX(DataInput[],CJ$4*3,MATCH(TEXT($B49,0),DataInput[#Headers],0)))^2*PI()/6))</f>
        <v>#N/A</v>
      </c>
      <c r="CK49" s="15" t="e">
        <f>IF(INDEX(MouseList[],MATCH(CK$2,MouseList[Mouse '#],0),MATCH(MouseList[[#Headers],[Exclude?]],MouseList[#Headers],0))=TRUE,"",IF(INDEX(DataInput[],CK$2*3-1,MATCH(TEXT($B49,0),DataInput[#Headers],0))="","",INDEX(DataInput[],CK$4*3-1,MATCH(TEXT($B49,0),DataInput[#Headers],0))*(INDEX(DataInput[],CK$4*3,MATCH(TEXT($B49,0),DataInput[#Headers],0)))^2*PI()/6))</f>
        <v>#N/A</v>
      </c>
      <c r="CL49" s="15" t="e">
        <f>IF(INDEX(MouseList[],MATCH(CL$2,MouseList[Mouse '#],0),MATCH(MouseList[[#Headers],[Exclude?]],MouseList[#Headers],0))=TRUE,"",IF(INDEX(DataInput[],CL$2*3-1,MATCH(TEXT($B49,0),DataInput[#Headers],0))="","",INDEX(DataInput[],CL$4*3-1,MATCH(TEXT($B49,0),DataInput[#Headers],0))*(INDEX(DataInput[],CL$4*3,MATCH(TEXT($B49,0),DataInput[#Headers],0)))^2*PI()/6))</f>
        <v>#N/A</v>
      </c>
      <c r="CM49" s="15" t="e">
        <f>IF(INDEX(MouseList[],MATCH(CM$2,MouseList[Mouse '#],0),MATCH(MouseList[[#Headers],[Exclude?]],MouseList[#Headers],0))=TRUE,"",IF(INDEX(DataInput[],CM$2*3-1,MATCH(TEXT($B49,0),DataInput[#Headers],0))="","",INDEX(DataInput[],CM$4*3-1,MATCH(TEXT($B49,0),DataInput[#Headers],0))*(INDEX(DataInput[],CM$4*3,MATCH(TEXT($B49,0),DataInput[#Headers],0)))^2*PI()/6))</f>
        <v>#N/A</v>
      </c>
      <c r="CN49" s="15" t="e">
        <f>IF(INDEX(MouseList[],MATCH(CN$2,MouseList[Mouse '#],0),MATCH(MouseList[[#Headers],[Exclude?]],MouseList[#Headers],0))=TRUE,"",IF(INDEX(DataInput[],CN$2*3-1,MATCH(TEXT($B49,0),DataInput[#Headers],0))="","",INDEX(DataInput[],CN$4*3-1,MATCH(TEXT($B49,0),DataInput[#Headers],0))*(INDEX(DataInput[],CN$4*3,MATCH(TEXT($B49,0),DataInput[#Headers],0)))^2*PI()/6))</f>
        <v>#N/A</v>
      </c>
      <c r="CO49" s="15" t="e">
        <f>IF(INDEX(MouseList[],MATCH(CO$2,MouseList[Mouse '#],0),MATCH(MouseList[[#Headers],[Exclude?]],MouseList[#Headers],0))=TRUE,"",IF(INDEX(DataInput[],CO$2*3-1,MATCH(TEXT($B49,0),DataInput[#Headers],0))="","",INDEX(DataInput[],CO$4*3-1,MATCH(TEXT($B49,0),DataInput[#Headers],0))*(INDEX(DataInput[],CO$4*3,MATCH(TEXT($B49,0),DataInput[#Headers],0)))^2*PI()/6))</f>
        <v>#N/A</v>
      </c>
      <c r="CP49" s="15" t="e">
        <f>IF(INDEX(MouseList[],MATCH(CP$2,MouseList[Mouse '#],0),MATCH(MouseList[[#Headers],[Exclude?]],MouseList[#Headers],0))=TRUE,"",IF(INDEX(DataInput[],CP$2*3-1,MATCH(TEXT($B49,0),DataInput[#Headers],0))="","",INDEX(DataInput[],CP$4*3-1,MATCH(TEXT($B49,0),DataInput[#Headers],0))*(INDEX(DataInput[],CP$4*3,MATCH(TEXT($B49,0),DataInput[#Headers],0)))^2*PI()/6))</f>
        <v>#N/A</v>
      </c>
      <c r="CQ49" s="15" t="e">
        <f>IF(INDEX(MouseList[],MATCH(CQ$2,MouseList[Mouse '#],0),MATCH(MouseList[[#Headers],[Exclude?]],MouseList[#Headers],0))=TRUE,"",IF(INDEX(DataInput[],CQ$2*3-1,MATCH(TEXT($B49,0),DataInput[#Headers],0))="","",INDEX(DataInput[],CQ$4*3-1,MATCH(TEXT($B49,0),DataInput[#Headers],0))*(INDEX(DataInput[],CQ$4*3,MATCH(TEXT($B49,0),DataInput[#Headers],0)))^2*PI()/6))</f>
        <v>#N/A</v>
      </c>
      <c r="CR49" s="15" t="e">
        <f>IF(INDEX(MouseList[],MATCH(CR$2,MouseList[Mouse '#],0),MATCH(MouseList[[#Headers],[Exclude?]],MouseList[#Headers],0))=TRUE,"",IF(INDEX(DataInput[],CR$2*3-1,MATCH(TEXT($B49,0),DataInput[#Headers],0))="","",INDEX(DataInput[],CR$4*3-1,MATCH(TEXT($B49,0),DataInput[#Headers],0))*(INDEX(DataInput[],CR$4*3,MATCH(TEXT($B49,0),DataInput[#Headers],0)))^2*PI()/6))</f>
        <v>#N/A</v>
      </c>
      <c r="CS49" s="15" t="e">
        <f>IF(INDEX(MouseList[],MATCH(CS$2,MouseList[Mouse '#],0),MATCH(MouseList[[#Headers],[Exclude?]],MouseList[#Headers],0))=TRUE,"",IF(INDEX(DataInput[],CS$2*3-1,MATCH(TEXT($B49,0),DataInput[#Headers],0))="","",INDEX(DataInput[],CS$4*3-1,MATCH(TEXT($B49,0),DataInput[#Headers],0))*(INDEX(DataInput[],CS$4*3,MATCH(TEXT($B49,0),DataInput[#Headers],0)))^2*PI()/6))</f>
        <v>#N/A</v>
      </c>
      <c r="CT49" s="15" t="e">
        <f>IF(INDEX(MouseList[],MATCH(CT$2,MouseList[Mouse '#],0),MATCH(MouseList[[#Headers],[Exclude?]],MouseList[#Headers],0))=TRUE,"",IF(INDEX(DataInput[],CT$2*3-1,MATCH(TEXT($B49,0),DataInput[#Headers],0))="","",INDEX(DataInput[],CT$4*3-1,MATCH(TEXT($B49,0),DataInput[#Headers],0))*(INDEX(DataInput[],CT$4*3,MATCH(TEXT($B49,0),DataInput[#Headers],0)))^2*PI()/6))</f>
        <v>#N/A</v>
      </c>
      <c r="CU49" s="15" t="e">
        <f>IF(INDEX(MouseList[],MATCH(CU$2,MouseList[Mouse '#],0),MATCH(MouseList[[#Headers],[Exclude?]],MouseList[#Headers],0))=TRUE,"",IF(INDEX(DataInput[],CU$2*3-1,MATCH(TEXT($B49,0),DataInput[#Headers],0))="","",INDEX(DataInput[],CU$4*3-1,MATCH(TEXT($B49,0),DataInput[#Headers],0))*(INDEX(DataInput[],CU$4*3,MATCH(TEXT($B49,0),DataInput[#Headers],0)))^2*PI()/6))</f>
        <v>#N/A</v>
      </c>
      <c r="CV49" s="15" t="e">
        <f>IF(INDEX(MouseList[],MATCH(CV$2,MouseList[Mouse '#],0),MATCH(MouseList[[#Headers],[Exclude?]],MouseList[#Headers],0))=TRUE,"",IF(INDEX(DataInput[],CV$2*3-1,MATCH(TEXT($B49,0),DataInput[#Headers],0))="","",INDEX(DataInput[],CV$4*3-1,MATCH(TEXT($B49,0),DataInput[#Headers],0))*(INDEX(DataInput[],CV$4*3,MATCH(TEXT($B49,0),DataInput[#Headers],0)))^2*PI()/6))</f>
        <v>#N/A</v>
      </c>
      <c r="CW49" s="15" t="e">
        <f>IF(INDEX(MouseList[],MATCH(CW$2,MouseList[Mouse '#],0),MATCH(MouseList[[#Headers],[Exclude?]],MouseList[#Headers],0))=TRUE,"",IF(INDEX(DataInput[],CW$2*3-1,MATCH(TEXT($B49,0),DataInput[#Headers],0))="","",INDEX(DataInput[],CW$4*3-1,MATCH(TEXT($B49,0),DataInput[#Headers],0))*(INDEX(DataInput[],CW$4*3,MATCH(TEXT($B49,0),DataInput[#Headers],0)))^2*PI()/6))</f>
        <v>#N/A</v>
      </c>
      <c r="CX49" s="15" t="e">
        <f>IF(INDEX(MouseList[],MATCH(CX$2,MouseList[Mouse '#],0),MATCH(MouseList[[#Headers],[Exclude?]],MouseList[#Headers],0))=TRUE,"",IF(INDEX(DataInput[],CX$2*3-1,MATCH(TEXT($B49,0),DataInput[#Headers],0))="","",INDEX(DataInput[],CX$4*3-1,MATCH(TEXT($B49,0),DataInput[#Headers],0))*(INDEX(DataInput[],CX$4*3,MATCH(TEXT($B49,0),DataInput[#Headers],0)))^2*PI()/6))</f>
        <v>#N/A</v>
      </c>
      <c r="CY49" s="15" t="e">
        <f>IF(INDEX(MouseList[],MATCH(CY$2,MouseList[Mouse '#],0),MATCH(MouseList[[#Headers],[Exclude?]],MouseList[#Headers],0))=TRUE,"",IF(INDEX(DataInput[],CY$2*3-1,MATCH(TEXT($B49,0),DataInput[#Headers],0))="","",INDEX(DataInput[],CY$4*3-1,MATCH(TEXT($B49,0),DataInput[#Headers],0))*(INDEX(DataInput[],CY$4*3,MATCH(TEXT($B49,0),DataInput[#Headers],0)))^2*PI()/6))</f>
        <v>#N/A</v>
      </c>
      <c r="CZ49" s="15" t="e">
        <f>IF(INDEX(MouseList[],MATCH(CZ$2,MouseList[Mouse '#],0),MATCH(MouseList[[#Headers],[Exclude?]],MouseList[#Headers],0))=TRUE,"",IF(INDEX(DataInput[],CZ$2*3-1,MATCH(TEXT($B49,0),DataInput[#Headers],0))="","",INDEX(DataInput[],CZ$4*3-1,MATCH(TEXT($B49,0),DataInput[#Headers],0))*(INDEX(DataInput[],CZ$4*3,MATCH(TEXT($B49,0),DataInput[#Headers],0)))^2*PI()/6))</f>
        <v>#N/A</v>
      </c>
      <c r="DA49" s="15" t="e">
        <f>IF(INDEX(MouseList[],MATCH(DA$2,MouseList[Mouse '#],0),MATCH(MouseList[[#Headers],[Exclude?]],MouseList[#Headers],0))=TRUE,"",IF(INDEX(DataInput[],DA$2*3-1,MATCH(TEXT($B49,0),DataInput[#Headers],0))="","",INDEX(DataInput[],DA$4*3-1,MATCH(TEXT($B49,0),DataInput[#Headers],0))*(INDEX(DataInput[],DA$4*3,MATCH(TEXT($B49,0),DataInput[#Headers],0)))^2*PI()/6))</f>
        <v>#N/A</v>
      </c>
      <c r="DB49" s="15" t="e">
        <f>IF(INDEX(MouseList[],MATCH(DB$2,MouseList[Mouse '#],0),MATCH(MouseList[[#Headers],[Exclude?]],MouseList[#Headers],0))=TRUE,"",IF(INDEX(DataInput[],DB$2*3-1,MATCH(TEXT($B49,0),DataInput[#Headers],0))="","",INDEX(DataInput[],DB$4*3-1,MATCH(TEXT($B49,0),DataInput[#Headers],0))*(INDEX(DataInput[],DB$4*3,MATCH(TEXT($B49,0),DataInput[#Headers],0)))^2*PI()/6))</f>
        <v>#N/A</v>
      </c>
      <c r="DC49" s="15" t="e">
        <f>IF(INDEX(MouseList[],MATCH(DC$2,MouseList[Mouse '#],0),MATCH(MouseList[[#Headers],[Exclude?]],MouseList[#Headers],0))=TRUE,"",IF(INDEX(DataInput[],DC$2*3-1,MATCH(TEXT($B49,0),DataInput[#Headers],0))="","",INDEX(DataInput[],DC$4*3-1,MATCH(TEXT($B49,0),DataInput[#Headers],0))*(INDEX(DataInput[],DC$4*3,MATCH(TEXT($B49,0),DataInput[#Headers],0)))^2*PI()/6))</f>
        <v>#N/A</v>
      </c>
      <c r="DD49" s="15" t="e">
        <f>IF(INDEX(MouseList[],MATCH(DD$2,MouseList[Mouse '#],0),MATCH(MouseList[[#Headers],[Exclude?]],MouseList[#Headers],0))=TRUE,"",IF(INDEX(DataInput[],DD$2*3-1,MATCH(TEXT($B49,0),DataInput[#Headers],0))="","",INDEX(DataInput[],DD$4*3-1,MATCH(TEXT($B49,0),DataInput[#Headers],0))*(INDEX(DataInput[],DD$4*3,MATCH(TEXT($B49,0),DataInput[#Headers],0)))^2*PI()/6))</f>
        <v>#N/A</v>
      </c>
      <c r="DE49" s="15" t="e">
        <f>IF(INDEX(MouseList[],MATCH(DE$2,MouseList[Mouse '#],0),MATCH(MouseList[[#Headers],[Exclude?]],MouseList[#Headers],0))=TRUE,"",IF(INDEX(DataInput[],DE$2*3-1,MATCH(TEXT($B49,0),DataInput[#Headers],0))="","",INDEX(DataInput[],DE$4*3-1,MATCH(TEXT($B49,0),DataInput[#Headers],0))*(INDEX(DataInput[],DE$4*3,MATCH(TEXT($B49,0),DataInput[#Headers],0)))^2*PI()/6))</f>
        <v>#N/A</v>
      </c>
      <c r="DF49" s="15" t="e">
        <f>IF(INDEX(MouseList[],MATCH(DF$2,MouseList[Mouse '#],0),MATCH(MouseList[[#Headers],[Exclude?]],MouseList[#Headers],0))=TRUE,"",IF(INDEX(DataInput[],DF$2*3-1,MATCH(TEXT($B49,0),DataInput[#Headers],0))="","",INDEX(DataInput[],DF$4*3-1,MATCH(TEXT($B49,0),DataInput[#Headers],0))*(INDEX(DataInput[],DF$4*3,MATCH(TEXT($B49,0),DataInput[#Headers],0)))^2*PI()/6))</f>
        <v>#N/A</v>
      </c>
      <c r="DG49" s="15" t="e">
        <f>IF(INDEX(MouseList[],MATCH(DG$2,MouseList[Mouse '#],0),MATCH(MouseList[[#Headers],[Exclude?]],MouseList[#Headers],0))=TRUE,"",IF(INDEX(DataInput[],DG$2*3-1,MATCH(TEXT($B49,0),DataInput[#Headers],0))="","",INDEX(DataInput[],DG$4*3-1,MATCH(TEXT($B49,0),DataInput[#Headers],0))*(INDEX(DataInput[],DG$4*3,MATCH(TEXT($B49,0),DataInput[#Headers],0)))^2*PI()/6))</f>
        <v>#N/A</v>
      </c>
      <c r="DH49" s="15" t="e">
        <f>IF(INDEX(MouseList[],MATCH(DH$2,MouseList[Mouse '#],0),MATCH(MouseList[[#Headers],[Exclude?]],MouseList[#Headers],0))=TRUE,"",IF(INDEX(DataInput[],DH$2*3-1,MATCH(TEXT($B49,0),DataInput[#Headers],0))="","",INDEX(DataInput[],DH$4*3-1,MATCH(TEXT($B49,0),DataInput[#Headers],0))*(INDEX(DataInput[],DH$4*3,MATCH(TEXT($B49,0),DataInput[#Headers],0)))^2*PI()/6))</f>
        <v>#N/A</v>
      </c>
      <c r="DI49" s="15" t="e">
        <f>IF(INDEX(MouseList[],MATCH(DI$2,MouseList[Mouse '#],0),MATCH(MouseList[[#Headers],[Exclude?]],MouseList[#Headers],0))=TRUE,"",IF(INDEX(DataInput[],DI$2*3-1,MATCH(TEXT($B49,0),DataInput[#Headers],0))="","",INDEX(DataInput[],DI$4*3-1,MATCH(TEXT($B49,0),DataInput[#Headers],0))*(INDEX(DataInput[],DI$4*3,MATCH(TEXT($B49,0),DataInput[#Headers],0)))^2*PI()/6))</f>
        <v>#N/A</v>
      </c>
      <c r="DJ49" s="15" t="e">
        <f>IF(INDEX(MouseList[],MATCH(DJ$2,MouseList[Mouse '#],0),MATCH(MouseList[[#Headers],[Exclude?]],MouseList[#Headers],0))=TRUE,"",IF(INDEX(DataInput[],DJ$2*3-1,MATCH(TEXT($B49,0),DataInput[#Headers],0))="","",INDEX(DataInput[],DJ$4*3-1,MATCH(TEXT($B49,0),DataInput[#Headers],0))*(INDEX(DataInput[],DJ$4*3,MATCH(TEXT($B49,0),DataInput[#Headers],0)))^2*PI()/6))</f>
        <v>#N/A</v>
      </c>
      <c r="DK49" s="15" t="e">
        <f>IF(INDEX(MouseList[],MATCH(DK$2,MouseList[Mouse '#],0),MATCH(MouseList[[#Headers],[Exclude?]],MouseList[#Headers],0))=TRUE,"",IF(INDEX(DataInput[],DK$2*3-1,MATCH(TEXT($B49,0),DataInput[#Headers],0))="","",INDEX(DataInput[],DK$4*3-1,MATCH(TEXT($B49,0),DataInput[#Headers],0))*(INDEX(DataInput[],DK$4*3,MATCH(TEXT($B49,0),DataInput[#Headers],0)))^2*PI()/6))</f>
        <v>#N/A</v>
      </c>
      <c r="DL49" s="15" t="e">
        <f>IF(INDEX(MouseList[],MATCH(DL$2,MouseList[Mouse '#],0),MATCH(MouseList[[#Headers],[Exclude?]],MouseList[#Headers],0))=TRUE,"",IF(INDEX(DataInput[],DL$2*3-1,MATCH(TEXT($B49,0),DataInput[#Headers],0))="","",INDEX(DataInput[],DL$4*3-1,MATCH(TEXT($B49,0),DataInput[#Headers],0))*(INDEX(DataInput[],DL$4*3,MATCH(TEXT($B49,0),DataInput[#Headers],0)))^2*PI()/6))</f>
        <v>#N/A</v>
      </c>
      <c r="DM49" s="15" t="e">
        <f>IF(INDEX(MouseList[],MATCH(DM$2,MouseList[Mouse '#],0),MATCH(MouseList[[#Headers],[Exclude?]],MouseList[#Headers],0))=TRUE,"",IF(INDEX(DataInput[],DM$2*3-1,MATCH(TEXT($B49,0),DataInput[#Headers],0))="","",INDEX(DataInput[],DM$4*3-1,MATCH(TEXT($B49,0),DataInput[#Headers],0))*(INDEX(DataInput[],DM$4*3,MATCH(TEXT($B49,0),DataInput[#Headers],0)))^2*PI()/6))</f>
        <v>#N/A</v>
      </c>
      <c r="DN49" s="15" t="e">
        <f>IF(INDEX(MouseList[],MATCH(DN$2,MouseList[Mouse '#],0),MATCH(MouseList[[#Headers],[Exclude?]],MouseList[#Headers],0))=TRUE,"",IF(INDEX(DataInput[],DN$2*3-1,MATCH(TEXT($B49,0),DataInput[#Headers],0))="","",INDEX(DataInput[],DN$4*3-1,MATCH(TEXT($B49,0),DataInput[#Headers],0))*(INDEX(DataInput[],DN$4*3,MATCH(TEXT($B49,0),DataInput[#Headers],0)))^2*PI()/6))</f>
        <v>#N/A</v>
      </c>
      <c r="DO49" s="15" t="e">
        <f>IF(INDEX(MouseList[],MATCH(DO$2,MouseList[Mouse '#],0),MATCH(MouseList[[#Headers],[Exclude?]],MouseList[#Headers],0))=TRUE,"",IF(INDEX(DataInput[],DO$2*3-1,MATCH(TEXT($B49,0),DataInput[#Headers],0))="","",INDEX(DataInput[],DO$4*3-1,MATCH(TEXT($B49,0),DataInput[#Headers],0))*(INDEX(DataInput[],DO$4*3,MATCH(TEXT($B49,0),DataInput[#Headers],0)))^2*PI()/6))</f>
        <v>#N/A</v>
      </c>
      <c r="DP49" s="15" t="e">
        <f>IF(INDEX(MouseList[],MATCH(DP$2,MouseList[Mouse '#],0),MATCH(MouseList[[#Headers],[Exclude?]],MouseList[#Headers],0))=TRUE,"",IF(INDEX(DataInput[],DP$2*3-1,MATCH(TEXT($B49,0),DataInput[#Headers],0))="","",INDEX(DataInput[],DP$4*3-1,MATCH(TEXT($B49,0),DataInput[#Headers],0))*(INDEX(DataInput[],DP$4*3,MATCH(TEXT($B49,0),DataInput[#Headers],0)))^2*PI()/6))</f>
        <v>#N/A</v>
      </c>
      <c r="DQ49" s="15" t="e">
        <f>IF(INDEX(MouseList[],MATCH(DQ$2,MouseList[Mouse '#],0),MATCH(MouseList[[#Headers],[Exclude?]],MouseList[#Headers],0))=TRUE,"",IF(INDEX(DataInput[],DQ$2*3-1,MATCH(TEXT($B49,0),DataInput[#Headers],0))="","",INDEX(DataInput[],DQ$4*3-1,MATCH(TEXT($B49,0),DataInput[#Headers],0))*(INDEX(DataInput[],DQ$4*3,MATCH(TEXT($B49,0),DataInput[#Headers],0)))^2*PI()/6))</f>
        <v>#N/A</v>
      </c>
      <c r="DR49" s="15" t="e">
        <f>IF(INDEX(MouseList[],MATCH(DR$2,MouseList[Mouse '#],0),MATCH(MouseList[[#Headers],[Exclude?]],MouseList[#Headers],0))=TRUE,"",IF(INDEX(DataInput[],DR$2*3-1,MATCH(TEXT($B49,0),DataInput[#Headers],0))="","",INDEX(DataInput[],DR$4*3-1,MATCH(TEXT($B49,0),DataInput[#Headers],0))*(INDEX(DataInput[],DR$4*3,MATCH(TEXT($B49,0),DataInput[#Headers],0)))^2*PI()/6))</f>
        <v>#N/A</v>
      </c>
      <c r="DS49" s="15" t="e">
        <f>IF(INDEX(MouseList[],MATCH(DS$2,MouseList[Mouse '#],0),MATCH(MouseList[[#Headers],[Exclude?]],MouseList[#Headers],0))=TRUE,"",IF(INDEX(DataInput[],DS$2*3-1,MATCH(TEXT($B49,0),DataInput[#Headers],0))="","",INDEX(DataInput[],DS$4*3-1,MATCH(TEXT($B49,0),DataInput[#Headers],0))*(INDEX(DataInput[],DS$4*3,MATCH(TEXT($B49,0),DataInput[#Headers],0)))^2*PI()/6))</f>
        <v>#N/A</v>
      </c>
      <c r="DU49" s="14">
        <v>45</v>
      </c>
      <c r="DV49" s="14" t="str">
        <f>IFERROR(INDEX(MouseList[],MATCH(TV_after_Tx[[#This Row],[Sort '#]],MouseList[Sort '#],0),MATCH(TV_after_Tx[[#Headers],[Group]],MouseList[#Headers],0)),"")</f>
        <v/>
      </c>
      <c r="DW49" s="14" t="str">
        <f>IFERROR(INDEX(MouseList[],MATCH(TV_after_Tx[[#This Row],[Sort '#]],MouseList[Sort '#],0),MATCH(MouseList[[#Headers],[Mouse '#]],MouseList[#Headers],0)),"")</f>
        <v/>
      </c>
      <c r="DX49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49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49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49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49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49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49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49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49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49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49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49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49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49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49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49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49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49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49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49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49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49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49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49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49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49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49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49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49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49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49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49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49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49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49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49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49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49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49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49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49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49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49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49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49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49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50" spans="2:173">
      <c r="B50" s="14">
        <v>45</v>
      </c>
      <c r="C50" s="14">
        <f>INDEX('Data Input'!$J$1:$BF$3,2,MATCH(TEXT(TV[[#This Row],[Day '#]],0),DataInput[[#Headers],[Date of death]:[Necropsy]],0))</f>
        <v>0</v>
      </c>
      <c r="D50" s="15" t="str">
        <f>IF(INDEX(MouseList[],MATCH(D$2,MouseList[Mouse '#],0),MATCH(MouseList[[#Headers],[Exclude?]],MouseList[#Headers],0))=TRUE,"",IF(INDEX(DataInput[],D$2*3-1,MATCH(TEXT($B50,0),DataInput[#Headers],0))="","",INDEX(DataInput[],D$4*3-1,MATCH(TEXT($B50,0),DataInput[#Headers],0))*(INDEX(DataInput[],D$4*3,MATCH(TEXT($B50,0),DataInput[#Headers],0)))^2*PI()/6))</f>
        <v/>
      </c>
      <c r="E50" s="15" t="str">
        <f>IF(INDEX(MouseList[],MATCH(E$2,MouseList[Mouse '#],0),MATCH(MouseList[[#Headers],[Exclude?]],MouseList[#Headers],0))=TRUE,"",IF(INDEX(DataInput[],E$2*3-1,MATCH(TEXT($B50,0),DataInput[#Headers],0))="","",INDEX(DataInput[],E$4*3-1,MATCH(TEXT($B50,0),DataInput[#Headers],0))*(INDEX(DataInput[],E$4*3,MATCH(TEXT($B50,0),DataInput[#Headers],0)))^2*PI()/6))</f>
        <v/>
      </c>
      <c r="F50" s="15" t="str">
        <f>IF(INDEX(MouseList[],MATCH(F$2,MouseList[Mouse '#],0),MATCH(MouseList[[#Headers],[Exclude?]],MouseList[#Headers],0))=TRUE,"",IF(INDEX(DataInput[],F$2*3-1,MATCH(TEXT($B50,0),DataInput[#Headers],0))="","",INDEX(DataInput[],F$4*3-1,MATCH(TEXT($B50,0),DataInput[#Headers],0))*(INDEX(DataInput[],F$4*3,MATCH(TEXT($B50,0),DataInput[#Headers],0)))^2*PI()/6))</f>
        <v/>
      </c>
      <c r="G50" s="15" t="str">
        <f>IF(INDEX(MouseList[],MATCH(G$2,MouseList[Mouse '#],0),MATCH(MouseList[[#Headers],[Exclude?]],MouseList[#Headers],0))=TRUE,"",IF(INDEX(DataInput[],G$2*3-1,MATCH(TEXT($B50,0),DataInput[#Headers],0))="","",INDEX(DataInput[],G$4*3-1,MATCH(TEXT($B50,0),DataInput[#Headers],0))*(INDEX(DataInput[],G$4*3,MATCH(TEXT($B50,0),DataInput[#Headers],0)))^2*PI()/6))</f>
        <v/>
      </c>
      <c r="H50" s="15" t="str">
        <f>IF(INDEX(MouseList[],MATCH(H$2,MouseList[Mouse '#],0),MATCH(MouseList[[#Headers],[Exclude?]],MouseList[#Headers],0))=TRUE,"",IF(INDEX(DataInput[],H$2*3-1,MATCH(TEXT($B50,0),DataInput[#Headers],0))="","",INDEX(DataInput[],H$4*3-1,MATCH(TEXT($B50,0),DataInput[#Headers],0))*(INDEX(DataInput[],H$4*3,MATCH(TEXT($B50,0),DataInput[#Headers],0)))^2*PI()/6))</f>
        <v/>
      </c>
      <c r="I50" s="15" t="str">
        <f>IF(INDEX(MouseList[],MATCH(I$2,MouseList[Mouse '#],0),MATCH(MouseList[[#Headers],[Exclude?]],MouseList[#Headers],0))=TRUE,"",IF(INDEX(DataInput[],I$2*3-1,MATCH(TEXT($B50,0),DataInput[#Headers],0))="","",INDEX(DataInput[],I$4*3-1,MATCH(TEXT($B50,0),DataInput[#Headers],0))*(INDEX(DataInput[],I$4*3,MATCH(TEXT($B50,0),DataInput[#Headers],0)))^2*PI()/6))</f>
        <v/>
      </c>
      <c r="J50" s="15" t="str">
        <f>IF(INDEX(MouseList[],MATCH(J$2,MouseList[Mouse '#],0),MATCH(MouseList[[#Headers],[Exclude?]],MouseList[#Headers],0))=TRUE,"",IF(INDEX(DataInput[],J$2*3-1,MATCH(TEXT($B50,0),DataInput[#Headers],0))="","",INDEX(DataInput[],J$4*3-1,MATCH(TEXT($B50,0),DataInput[#Headers],0))*(INDEX(DataInput[],J$4*3,MATCH(TEXT($B50,0),DataInput[#Headers],0)))^2*PI()/6))</f>
        <v/>
      </c>
      <c r="K50" s="15" t="str">
        <f>IF(INDEX(MouseList[],MATCH(K$2,MouseList[Mouse '#],0),MATCH(MouseList[[#Headers],[Exclude?]],MouseList[#Headers],0))=TRUE,"",IF(INDEX(DataInput[],K$2*3-1,MATCH(TEXT($B50,0),DataInput[#Headers],0))="","",INDEX(DataInput[],K$4*3-1,MATCH(TEXT($B50,0),DataInput[#Headers],0))*(INDEX(DataInput[],K$4*3,MATCH(TEXT($B50,0),DataInput[#Headers],0)))^2*PI()/6))</f>
        <v/>
      </c>
      <c r="L50" s="15" t="str">
        <f>IF(INDEX(MouseList[],MATCH(L$2,MouseList[Mouse '#],0),MATCH(MouseList[[#Headers],[Exclude?]],MouseList[#Headers],0))=TRUE,"",IF(INDEX(DataInput[],L$2*3-1,MATCH(TEXT($B50,0),DataInput[#Headers],0))="","",INDEX(DataInput[],L$4*3-1,MATCH(TEXT($B50,0),DataInput[#Headers],0))*(INDEX(DataInput[],L$4*3,MATCH(TEXT($B50,0),DataInput[#Headers],0)))^2*PI()/6))</f>
        <v/>
      </c>
      <c r="M50" s="15" t="str">
        <f>IF(INDEX(MouseList[],MATCH(M$2,MouseList[Mouse '#],0),MATCH(MouseList[[#Headers],[Exclude?]],MouseList[#Headers],0))=TRUE,"",IF(INDEX(DataInput[],M$2*3-1,MATCH(TEXT($B50,0),DataInput[#Headers],0))="","",INDEX(DataInput[],M$4*3-1,MATCH(TEXT($B50,0),DataInput[#Headers],0))*(INDEX(DataInput[],M$4*3,MATCH(TEXT($B50,0),DataInput[#Headers],0)))^2*PI()/6))</f>
        <v/>
      </c>
      <c r="N50" s="15" t="str">
        <f>IF(INDEX(MouseList[],MATCH(N$2,MouseList[Mouse '#],0),MATCH(MouseList[[#Headers],[Exclude?]],MouseList[#Headers],0))=TRUE,"",IF(INDEX(DataInput[],N$2*3-1,MATCH(TEXT($B50,0),DataInput[#Headers],0))="","",INDEX(DataInput[],N$4*3-1,MATCH(TEXT($B50,0),DataInput[#Headers],0))*(INDEX(DataInput[],N$4*3,MATCH(TEXT($B50,0),DataInput[#Headers],0)))^2*PI()/6))</f>
        <v/>
      </c>
      <c r="O50" s="15" t="str">
        <f>IF(INDEX(MouseList[],MATCH(O$2,MouseList[Mouse '#],0),MATCH(MouseList[[#Headers],[Exclude?]],MouseList[#Headers],0))=TRUE,"",IF(INDEX(DataInput[],O$2*3-1,MATCH(TEXT($B50,0),DataInput[#Headers],0))="","",INDEX(DataInput[],O$4*3-1,MATCH(TEXT($B50,0),DataInput[#Headers],0))*(INDEX(DataInput[],O$4*3,MATCH(TEXT($B50,0),DataInput[#Headers],0)))^2*PI()/6))</f>
        <v/>
      </c>
      <c r="P50" s="15" t="str">
        <f>IF(INDEX(MouseList[],MATCH(P$2,MouseList[Mouse '#],0),MATCH(MouseList[[#Headers],[Exclude?]],MouseList[#Headers],0))=TRUE,"",IF(INDEX(DataInput[],P$2*3-1,MATCH(TEXT($B50,0),DataInput[#Headers],0))="","",INDEX(DataInput[],P$4*3-1,MATCH(TEXT($B50,0),DataInput[#Headers],0))*(INDEX(DataInput[],P$4*3,MATCH(TEXT($B50,0),DataInput[#Headers],0)))^2*PI()/6))</f>
        <v/>
      </c>
      <c r="Q50" s="15" t="str">
        <f>IF(INDEX(MouseList[],MATCH(Q$2,MouseList[Mouse '#],0),MATCH(MouseList[[#Headers],[Exclude?]],MouseList[#Headers],0))=TRUE,"",IF(INDEX(DataInput[],Q$2*3-1,MATCH(TEXT($B50,0),DataInput[#Headers],0))="","",INDEX(DataInput[],Q$4*3-1,MATCH(TEXT($B50,0),DataInput[#Headers],0))*(INDEX(DataInput[],Q$4*3,MATCH(TEXT($B50,0),DataInput[#Headers],0)))^2*PI()/6))</f>
        <v/>
      </c>
      <c r="R50" s="15" t="str">
        <f>IF(INDEX(MouseList[],MATCH(R$2,MouseList[Mouse '#],0),MATCH(MouseList[[#Headers],[Exclude?]],MouseList[#Headers],0))=TRUE,"",IF(INDEX(DataInput[],R$2*3-1,MATCH(TEXT($B50,0),DataInput[#Headers],0))="","",INDEX(DataInput[],R$4*3-1,MATCH(TEXT($B50,0),DataInput[#Headers],0))*(INDEX(DataInput[],R$4*3,MATCH(TEXT($B50,0),DataInput[#Headers],0)))^2*PI()/6))</f>
        <v/>
      </c>
      <c r="S50" s="15" t="str">
        <f>IF(INDEX(MouseList[],MATCH(S$2,MouseList[Mouse '#],0),MATCH(MouseList[[#Headers],[Exclude?]],MouseList[#Headers],0))=TRUE,"",IF(INDEX(DataInput[],S$2*3-1,MATCH(TEXT($B50,0),DataInput[#Headers],0))="","",INDEX(DataInput[],S$4*3-1,MATCH(TEXT($B50,0),DataInput[#Headers],0))*(INDEX(DataInput[],S$4*3,MATCH(TEXT($B50,0),DataInput[#Headers],0)))^2*PI()/6))</f>
        <v/>
      </c>
      <c r="T50" s="15" t="str">
        <f>IF(INDEX(MouseList[],MATCH(T$2,MouseList[Mouse '#],0),MATCH(MouseList[[#Headers],[Exclude?]],MouseList[#Headers],0))=TRUE,"",IF(INDEX(DataInput[],T$2*3-1,MATCH(TEXT($B50,0),DataInput[#Headers],0))="","",INDEX(DataInput[],T$4*3-1,MATCH(TEXT($B50,0),DataInput[#Headers],0))*(INDEX(DataInput[],T$4*3,MATCH(TEXT($B50,0),DataInput[#Headers],0)))^2*PI()/6))</f>
        <v/>
      </c>
      <c r="U50" s="15" t="str">
        <f>IF(INDEX(MouseList[],MATCH(U$2,MouseList[Mouse '#],0),MATCH(MouseList[[#Headers],[Exclude?]],MouseList[#Headers],0))=TRUE,"",IF(INDEX(DataInput[],U$2*3-1,MATCH(TEXT($B50,0),DataInput[#Headers],0))="","",INDEX(DataInput[],U$4*3-1,MATCH(TEXT($B50,0),DataInput[#Headers],0))*(INDEX(DataInput[],U$4*3,MATCH(TEXT($B50,0),DataInput[#Headers],0)))^2*PI()/6))</f>
        <v/>
      </c>
      <c r="V50" s="15" t="str">
        <f>IF(INDEX(MouseList[],MATCH(V$2,MouseList[Mouse '#],0),MATCH(MouseList[[#Headers],[Exclude?]],MouseList[#Headers],0))=TRUE,"",IF(INDEX(DataInput[],V$2*3-1,MATCH(TEXT($B50,0),DataInput[#Headers],0))="","",INDEX(DataInput[],V$4*3-1,MATCH(TEXT($B50,0),DataInput[#Headers],0))*(INDEX(DataInput[],V$4*3,MATCH(TEXT($B50,0),DataInput[#Headers],0)))^2*PI()/6))</f>
        <v/>
      </c>
      <c r="W50" s="15" t="str">
        <f>IF(INDEX(MouseList[],MATCH(W$2,MouseList[Mouse '#],0),MATCH(MouseList[[#Headers],[Exclude?]],MouseList[#Headers],0))=TRUE,"",IF(INDEX(DataInput[],W$2*3-1,MATCH(TEXT($B50,0),DataInput[#Headers],0))="","",INDEX(DataInput[],W$4*3-1,MATCH(TEXT($B50,0),DataInput[#Headers],0))*(INDEX(DataInput[],W$4*3,MATCH(TEXT($B50,0),DataInput[#Headers],0)))^2*PI()/6))</f>
        <v/>
      </c>
      <c r="X50" s="15" t="str">
        <f>IF(INDEX(MouseList[],MATCH(X$2,MouseList[Mouse '#],0),MATCH(MouseList[[#Headers],[Exclude?]],MouseList[#Headers],0))=TRUE,"",IF(INDEX(DataInput[],X$2*3-1,MATCH(TEXT($B50,0),DataInput[#Headers],0))="","",INDEX(DataInput[],X$4*3-1,MATCH(TEXT($B50,0),DataInput[#Headers],0))*(INDEX(DataInput[],X$4*3,MATCH(TEXT($B50,0),DataInput[#Headers],0)))^2*PI()/6))</f>
        <v/>
      </c>
      <c r="Y50" s="15" t="str">
        <f>IF(INDEX(MouseList[],MATCH(Y$2,MouseList[Mouse '#],0),MATCH(MouseList[[#Headers],[Exclude?]],MouseList[#Headers],0))=TRUE,"",IF(INDEX(DataInput[],Y$2*3-1,MATCH(TEXT($B50,0),DataInput[#Headers],0))="","",INDEX(DataInput[],Y$4*3-1,MATCH(TEXT($B50,0),DataInput[#Headers],0))*(INDEX(DataInput[],Y$4*3,MATCH(TEXT($B50,0),DataInput[#Headers],0)))^2*PI()/6))</f>
        <v/>
      </c>
      <c r="Z50" s="15" t="str">
        <f>IF(INDEX(MouseList[],MATCH(Z$2,MouseList[Mouse '#],0),MATCH(MouseList[[#Headers],[Exclude?]],MouseList[#Headers],0))=TRUE,"",IF(INDEX(DataInput[],Z$2*3-1,MATCH(TEXT($B50,0),DataInput[#Headers],0))="","",INDEX(DataInput[],Z$4*3-1,MATCH(TEXT($B50,0),DataInput[#Headers],0))*(INDEX(DataInput[],Z$4*3,MATCH(TEXT($B50,0),DataInput[#Headers],0)))^2*PI()/6))</f>
        <v/>
      </c>
      <c r="AA50" s="15" t="str">
        <f>IF(INDEX(MouseList[],MATCH(AA$2,MouseList[Mouse '#],0),MATCH(MouseList[[#Headers],[Exclude?]],MouseList[#Headers],0))=TRUE,"",IF(INDEX(DataInput[],AA$2*3-1,MATCH(TEXT($B50,0),DataInput[#Headers],0))="","",INDEX(DataInput[],AA$4*3-1,MATCH(TEXT($B50,0),DataInput[#Headers],0))*(INDEX(DataInput[],AA$4*3,MATCH(TEXT($B50,0),DataInput[#Headers],0)))^2*PI()/6))</f>
        <v/>
      </c>
      <c r="AB50" s="15" t="str">
        <f>IF(INDEX(MouseList[],MATCH(AB$2,MouseList[Mouse '#],0),MATCH(MouseList[[#Headers],[Exclude?]],MouseList[#Headers],0))=TRUE,"",IF(INDEX(DataInput[],AB$2*3-1,MATCH(TEXT($B50,0),DataInput[#Headers],0))="","",INDEX(DataInput[],AB$4*3-1,MATCH(TEXT($B50,0),DataInput[#Headers],0))*(INDEX(DataInput[],AB$4*3,MATCH(TEXT($B50,0),DataInput[#Headers],0)))^2*PI()/6))</f>
        <v/>
      </c>
      <c r="AC50" s="15" t="str">
        <f>IF(INDEX(MouseList[],MATCH(AC$2,MouseList[Mouse '#],0),MATCH(MouseList[[#Headers],[Exclude?]],MouseList[#Headers],0))=TRUE,"",IF(INDEX(DataInput[],AC$2*3-1,MATCH(TEXT($B50,0),DataInput[#Headers],0))="","",INDEX(DataInput[],AC$4*3-1,MATCH(TEXT($B50,0),DataInput[#Headers],0))*(INDEX(DataInput[],AC$4*3,MATCH(TEXT($B50,0),DataInput[#Headers],0)))^2*PI()/6))</f>
        <v/>
      </c>
      <c r="AD50" s="15" t="str">
        <f>IF(INDEX(MouseList[],MATCH(AD$2,MouseList[Mouse '#],0),MATCH(MouseList[[#Headers],[Exclude?]],MouseList[#Headers],0))=TRUE,"",IF(INDEX(DataInput[],AD$2*3-1,MATCH(TEXT($B50,0),DataInput[#Headers],0))="","",INDEX(DataInput[],AD$4*3-1,MATCH(TEXT($B50,0),DataInput[#Headers],0))*(INDEX(DataInput[],AD$4*3,MATCH(TEXT($B50,0),DataInput[#Headers],0)))^2*PI()/6))</f>
        <v/>
      </c>
      <c r="AE50" s="15" t="str">
        <f>IF(INDEX(MouseList[],MATCH(AE$2,MouseList[Mouse '#],0),MATCH(MouseList[[#Headers],[Exclude?]],MouseList[#Headers],0))=TRUE,"",IF(INDEX(DataInput[],AE$2*3-1,MATCH(TEXT($B50,0),DataInput[#Headers],0))="","",INDEX(DataInput[],AE$4*3-1,MATCH(TEXT($B50,0),DataInput[#Headers],0))*(INDEX(DataInput[],AE$4*3,MATCH(TEXT($B50,0),DataInput[#Headers],0)))^2*PI()/6))</f>
        <v/>
      </c>
      <c r="AF50" s="15" t="str">
        <f>IF(INDEX(MouseList[],MATCH(AF$2,MouseList[Mouse '#],0),MATCH(MouseList[[#Headers],[Exclude?]],MouseList[#Headers],0))=TRUE,"",IF(INDEX(DataInput[],AF$2*3-1,MATCH(TEXT($B50,0),DataInput[#Headers],0))="","",INDEX(DataInput[],AF$4*3-1,MATCH(TEXT($B50,0),DataInput[#Headers],0))*(INDEX(DataInput[],AF$4*3,MATCH(TEXT($B50,0),DataInput[#Headers],0)))^2*PI()/6))</f>
        <v/>
      </c>
      <c r="AG50" s="15" t="str">
        <f>IF(INDEX(MouseList[],MATCH(AG$2,MouseList[Mouse '#],0),MATCH(MouseList[[#Headers],[Exclude?]],MouseList[#Headers],0))=TRUE,"",IF(INDEX(DataInput[],AG$2*3-1,MATCH(TEXT($B50,0),DataInput[#Headers],0))="","",INDEX(DataInput[],AG$4*3-1,MATCH(TEXT($B50,0),DataInput[#Headers],0))*(INDEX(DataInput[],AG$4*3,MATCH(TEXT($B50,0),DataInput[#Headers],0)))^2*PI()/6))</f>
        <v/>
      </c>
      <c r="AH50" s="15" t="str">
        <f>IF(INDEX(MouseList[],MATCH(AH$2,MouseList[Mouse '#],0),MATCH(MouseList[[#Headers],[Exclude?]],MouseList[#Headers],0))=TRUE,"",IF(INDEX(DataInput[],AH$2*3-1,MATCH(TEXT($B50,0),DataInput[#Headers],0))="","",INDEX(DataInput[],AH$4*3-1,MATCH(TEXT($B50,0),DataInput[#Headers],0))*(INDEX(DataInput[],AH$4*3,MATCH(TEXT($B50,0),DataInput[#Headers],0)))^2*PI()/6))</f>
        <v/>
      </c>
      <c r="AI50" s="15" t="str">
        <f>IF(INDEX(MouseList[],MATCH(AI$2,MouseList[Mouse '#],0),MATCH(MouseList[[#Headers],[Exclude?]],MouseList[#Headers],0))=TRUE,"",IF(INDEX(DataInput[],AI$2*3-1,MATCH(TEXT($B50,0),DataInput[#Headers],0))="","",INDEX(DataInput[],AI$4*3-1,MATCH(TEXT($B50,0),DataInput[#Headers],0))*(INDEX(DataInput[],AI$4*3,MATCH(TEXT($B50,0),DataInput[#Headers],0)))^2*PI()/6))</f>
        <v/>
      </c>
      <c r="AJ50" s="15" t="str">
        <f>IF(INDEX(MouseList[],MATCH(AJ$2,MouseList[Mouse '#],0),MATCH(MouseList[[#Headers],[Exclude?]],MouseList[#Headers],0))=TRUE,"",IF(INDEX(DataInput[],AJ$2*3-1,MATCH(TEXT($B50,0),DataInput[#Headers],0))="","",INDEX(DataInput[],AJ$4*3-1,MATCH(TEXT($B50,0),DataInput[#Headers],0))*(INDEX(DataInput[],AJ$4*3,MATCH(TEXT($B50,0),DataInput[#Headers],0)))^2*PI()/6))</f>
        <v/>
      </c>
      <c r="AK50" s="15" t="str">
        <f>IF(INDEX(MouseList[],MATCH(AK$2,MouseList[Mouse '#],0),MATCH(MouseList[[#Headers],[Exclude?]],MouseList[#Headers],0))=TRUE,"",IF(INDEX(DataInput[],AK$2*3-1,MATCH(TEXT($B50,0),DataInput[#Headers],0))="","",INDEX(DataInput[],AK$4*3-1,MATCH(TEXT($B50,0),DataInput[#Headers],0))*(INDEX(DataInput[],AK$4*3,MATCH(TEXT($B50,0),DataInput[#Headers],0)))^2*PI()/6))</f>
        <v/>
      </c>
      <c r="AL50" s="15" t="str">
        <f>IF(INDEX(MouseList[],MATCH(AL$2,MouseList[Mouse '#],0),MATCH(MouseList[[#Headers],[Exclude?]],MouseList[#Headers],0))=TRUE,"",IF(INDEX(DataInput[],AL$2*3-1,MATCH(TEXT($B50,0),DataInput[#Headers],0))="","",INDEX(DataInput[],AL$4*3-1,MATCH(TEXT($B50,0),DataInput[#Headers],0))*(INDEX(DataInput[],AL$4*3,MATCH(TEXT($B50,0),DataInput[#Headers],0)))^2*PI()/6))</f>
        <v/>
      </c>
      <c r="AM50" s="15" t="str">
        <f>IF(INDEX(MouseList[],MATCH(AM$2,MouseList[Mouse '#],0),MATCH(MouseList[[#Headers],[Exclude?]],MouseList[#Headers],0))=TRUE,"",IF(INDEX(DataInput[],AM$2*3-1,MATCH(TEXT($B50,0),DataInput[#Headers],0))="","",INDEX(DataInput[],AM$4*3-1,MATCH(TEXT($B50,0),DataInput[#Headers],0))*(INDEX(DataInput[],AM$4*3,MATCH(TEXT($B50,0),DataInput[#Headers],0)))^2*PI()/6))</f>
        <v/>
      </c>
      <c r="AN50" s="15" t="str">
        <f>IF(INDEX(MouseList[],MATCH(AN$2,MouseList[Mouse '#],0),MATCH(MouseList[[#Headers],[Exclude?]],MouseList[#Headers],0))=TRUE,"",IF(INDEX(DataInput[],AN$2*3-1,MATCH(TEXT($B50,0),DataInput[#Headers],0))="","",INDEX(DataInput[],AN$4*3-1,MATCH(TEXT($B50,0),DataInput[#Headers],0))*(INDEX(DataInput[],AN$4*3,MATCH(TEXT($B50,0),DataInput[#Headers],0)))^2*PI()/6))</f>
        <v/>
      </c>
      <c r="AO50" s="15" t="str">
        <f>IF(INDEX(MouseList[],MATCH(AO$2,MouseList[Mouse '#],0),MATCH(MouseList[[#Headers],[Exclude?]],MouseList[#Headers],0))=TRUE,"",IF(INDEX(DataInput[],AO$2*3-1,MATCH(TEXT($B50,0),DataInput[#Headers],0))="","",INDEX(DataInput[],AO$4*3-1,MATCH(TEXT($B50,0),DataInput[#Headers],0))*(INDEX(DataInput[],AO$4*3,MATCH(TEXT($B50,0),DataInput[#Headers],0)))^2*PI()/6))</f>
        <v/>
      </c>
      <c r="AP50" s="15" t="str">
        <f>IF(INDEX(MouseList[],MATCH(AP$2,MouseList[Mouse '#],0),MATCH(MouseList[[#Headers],[Exclude?]],MouseList[#Headers],0))=TRUE,"",IF(INDEX(DataInput[],AP$2*3-1,MATCH(TEXT($B50,0),DataInput[#Headers],0))="","",INDEX(DataInput[],AP$4*3-1,MATCH(TEXT($B50,0),DataInput[#Headers],0))*(INDEX(DataInput[],AP$4*3,MATCH(TEXT($B50,0),DataInput[#Headers],0)))^2*PI()/6))</f>
        <v/>
      </c>
      <c r="AQ50" s="15" t="str">
        <f>IF(INDEX(MouseList[],MATCH(AQ$2,MouseList[Mouse '#],0),MATCH(MouseList[[#Headers],[Exclude?]],MouseList[#Headers],0))=TRUE,"",IF(INDEX(DataInput[],AQ$2*3-1,MATCH(TEXT($B50,0),DataInput[#Headers],0))="","",INDEX(DataInput[],AQ$4*3-1,MATCH(TEXT($B50,0),DataInput[#Headers],0))*(INDEX(DataInput[],AQ$4*3,MATCH(TEXT($B50,0),DataInput[#Headers],0)))^2*PI()/6))</f>
        <v/>
      </c>
      <c r="AR50" s="15" t="str">
        <f>IF(INDEX(MouseList[],MATCH(AR$2,MouseList[Mouse '#],0),MATCH(MouseList[[#Headers],[Exclude?]],MouseList[#Headers],0))=TRUE,"",IF(INDEX(DataInput[],AR$2*3-1,MATCH(TEXT($B50,0),DataInput[#Headers],0))="","",INDEX(DataInput[],AR$4*3-1,MATCH(TEXT($B50,0),DataInput[#Headers],0))*(INDEX(DataInput[],AR$4*3,MATCH(TEXT($B50,0),DataInput[#Headers],0)))^2*PI()/6))</f>
        <v/>
      </c>
      <c r="AS50" s="15" t="str">
        <f>IF(INDEX(MouseList[],MATCH(AS$2,MouseList[Mouse '#],0),MATCH(MouseList[[#Headers],[Exclude?]],MouseList[#Headers],0))=TRUE,"",IF(INDEX(DataInput[],AS$2*3-1,MATCH(TEXT($B50,0),DataInput[#Headers],0))="","",INDEX(DataInput[],AS$4*3-1,MATCH(TEXT($B50,0),DataInput[#Headers],0))*(INDEX(DataInput[],AS$4*3,MATCH(TEXT($B50,0),DataInput[#Headers],0)))^2*PI()/6))</f>
        <v/>
      </c>
      <c r="AT50" s="15" t="str">
        <f>IF(INDEX(MouseList[],MATCH(AT$2,MouseList[Mouse '#],0),MATCH(MouseList[[#Headers],[Exclude?]],MouseList[#Headers],0))=TRUE,"",IF(INDEX(DataInput[],AT$2*3-1,MATCH(TEXT($B50,0),DataInput[#Headers],0))="","",INDEX(DataInput[],AT$4*3-1,MATCH(TEXT($B50,0),DataInput[#Headers],0))*(INDEX(DataInput[],AT$4*3,MATCH(TEXT($B50,0),DataInput[#Headers],0)))^2*PI()/6))</f>
        <v/>
      </c>
      <c r="AU50" s="15" t="str">
        <f>IF(INDEX(MouseList[],MATCH(AU$2,MouseList[Mouse '#],0),MATCH(MouseList[[#Headers],[Exclude?]],MouseList[#Headers],0))=TRUE,"",IF(INDEX(DataInput[],AU$2*3-1,MATCH(TEXT($B50,0),DataInput[#Headers],0))="","",INDEX(DataInput[],AU$4*3-1,MATCH(TEXT($B50,0),DataInput[#Headers],0))*(INDEX(DataInput[],AU$4*3,MATCH(TEXT($B50,0),DataInput[#Headers],0)))^2*PI()/6))</f>
        <v/>
      </c>
      <c r="AV50" s="15" t="str">
        <f>IF(INDEX(MouseList[],MATCH(AV$2,MouseList[Mouse '#],0),MATCH(MouseList[[#Headers],[Exclude?]],MouseList[#Headers],0))=TRUE,"",IF(INDEX(DataInput[],AV$2*3-1,MATCH(TEXT($B50,0),DataInput[#Headers],0))="","",INDEX(DataInput[],AV$4*3-1,MATCH(TEXT($B50,0),DataInput[#Headers],0))*(INDEX(DataInput[],AV$4*3,MATCH(TEXT($B50,0),DataInput[#Headers],0)))^2*PI()/6))</f>
        <v/>
      </c>
      <c r="AW50" s="15" t="str">
        <f>IF(INDEX(MouseList[],MATCH(AW$2,MouseList[Mouse '#],0),MATCH(MouseList[[#Headers],[Exclude?]],MouseList[#Headers],0))=TRUE,"",IF(INDEX(DataInput[],AW$2*3-1,MATCH(TEXT($B50,0),DataInput[#Headers],0))="","",INDEX(DataInput[],AW$4*3-1,MATCH(TEXT($B50,0),DataInput[#Headers],0))*(INDEX(DataInput[],AW$4*3,MATCH(TEXT($B50,0),DataInput[#Headers],0)))^2*PI()/6))</f>
        <v/>
      </c>
      <c r="AX50" s="15" t="str">
        <f>IF(INDEX(MouseList[],MATCH(AX$2,MouseList[Mouse '#],0),MATCH(MouseList[[#Headers],[Exclude?]],MouseList[#Headers],0))=TRUE,"",IF(INDEX(DataInput[],AX$2*3-1,MATCH(TEXT($B50,0),DataInput[#Headers],0))="","",INDEX(DataInput[],AX$4*3-1,MATCH(TEXT($B50,0),DataInput[#Headers],0))*(INDEX(DataInput[],AX$4*3,MATCH(TEXT($B50,0),DataInput[#Headers],0)))^2*PI()/6))</f>
        <v/>
      </c>
      <c r="AY50" s="15" t="str">
        <f>IF(INDEX(MouseList[],MATCH(AY$2,MouseList[Mouse '#],0),MATCH(MouseList[[#Headers],[Exclude?]],MouseList[#Headers],0))=TRUE,"",IF(INDEX(DataInput[],AY$2*3-1,MATCH(TEXT($B50,0),DataInput[#Headers],0))="","",INDEX(DataInput[],AY$4*3-1,MATCH(TEXT($B50,0),DataInput[#Headers],0))*(INDEX(DataInput[],AY$4*3,MATCH(TEXT($B50,0),DataInput[#Headers],0)))^2*PI()/6))</f>
        <v/>
      </c>
      <c r="AZ50" s="15" t="str">
        <f>IF(INDEX(MouseList[],MATCH(AZ$2,MouseList[Mouse '#],0),MATCH(MouseList[[#Headers],[Exclude?]],MouseList[#Headers],0))=TRUE,"",IF(INDEX(DataInput[],AZ$2*3-1,MATCH(TEXT($B50,0),DataInput[#Headers],0))="","",INDEX(DataInput[],AZ$4*3-1,MATCH(TEXT($B50,0),DataInput[#Headers],0))*(INDEX(DataInput[],AZ$4*3,MATCH(TEXT($B50,0),DataInput[#Headers],0)))^2*PI()/6))</f>
        <v/>
      </c>
      <c r="BA50" s="15" t="str">
        <f>IF(INDEX(MouseList[],MATCH(BA$2,MouseList[Mouse '#],0),MATCH(MouseList[[#Headers],[Exclude?]],MouseList[#Headers],0))=TRUE,"",IF(INDEX(DataInput[],BA$2*3-1,MATCH(TEXT($B50,0),DataInput[#Headers],0))="","",INDEX(DataInput[],BA$4*3-1,MATCH(TEXT($B50,0),DataInput[#Headers],0))*(INDEX(DataInput[],BA$4*3,MATCH(TEXT($B50,0),DataInput[#Headers],0)))^2*PI()/6))</f>
        <v/>
      </c>
      <c r="BB50" s="15" t="str">
        <f>IF(INDEX(MouseList[],MATCH(BB$2,MouseList[Mouse '#],0),MATCH(MouseList[[#Headers],[Exclude?]],MouseList[#Headers],0))=TRUE,"",IF(INDEX(DataInput[],BB$2*3-1,MATCH(TEXT($B50,0),DataInput[#Headers],0))="","",INDEX(DataInput[],BB$4*3-1,MATCH(TEXT($B50,0),DataInput[#Headers],0))*(INDEX(DataInput[],BB$4*3,MATCH(TEXT($B50,0),DataInput[#Headers],0)))^2*PI()/6))</f>
        <v/>
      </c>
      <c r="BC50" s="15" t="str">
        <f>IF(INDEX(MouseList[],MATCH(BC$2,MouseList[Mouse '#],0),MATCH(MouseList[[#Headers],[Exclude?]],MouseList[#Headers],0))=TRUE,"",IF(INDEX(DataInput[],BC$2*3-1,MATCH(TEXT($B50,0),DataInput[#Headers],0))="","",INDEX(DataInput[],BC$4*3-1,MATCH(TEXT($B50,0),DataInput[#Headers],0))*(INDEX(DataInput[],BC$4*3,MATCH(TEXT($B50,0),DataInput[#Headers],0)))^2*PI()/6))</f>
        <v/>
      </c>
      <c r="BD50" s="15" t="str">
        <f>IF(INDEX(MouseList[],MATCH(BD$2,MouseList[Mouse '#],0),MATCH(MouseList[[#Headers],[Exclude?]],MouseList[#Headers],0))=TRUE,"",IF(INDEX(DataInput[],BD$2*3-1,MATCH(TEXT($B50,0),DataInput[#Headers],0))="","",INDEX(DataInput[],BD$4*3-1,MATCH(TEXT($B50,0),DataInput[#Headers],0))*(INDEX(DataInput[],BD$4*3,MATCH(TEXT($B50,0),DataInput[#Headers],0)))^2*PI()/6))</f>
        <v/>
      </c>
      <c r="BE50" s="15" t="str">
        <f>IF(INDEX(MouseList[],MATCH(BE$2,MouseList[Mouse '#],0),MATCH(MouseList[[#Headers],[Exclude?]],MouseList[#Headers],0))=TRUE,"",IF(INDEX(DataInput[],BE$2*3-1,MATCH(TEXT($B50,0),DataInput[#Headers],0))="","",INDEX(DataInput[],BE$4*3-1,MATCH(TEXT($B50,0),DataInput[#Headers],0))*(INDEX(DataInput[],BE$4*3,MATCH(TEXT($B50,0),DataInput[#Headers],0)))^2*PI()/6))</f>
        <v/>
      </c>
      <c r="BF50" s="15" t="str">
        <f>IF(INDEX(MouseList[],MATCH(BF$2,MouseList[Mouse '#],0),MATCH(MouseList[[#Headers],[Exclude?]],MouseList[#Headers],0))=TRUE,"",IF(INDEX(DataInput[],BF$2*3-1,MATCH(TEXT($B50,0),DataInput[#Headers],0))="","",INDEX(DataInput[],BF$4*3-1,MATCH(TEXT($B50,0),DataInput[#Headers],0))*(INDEX(DataInput[],BF$4*3,MATCH(TEXT($B50,0),DataInput[#Headers],0)))^2*PI()/6))</f>
        <v/>
      </c>
      <c r="BG50" s="15" t="str">
        <f>IF(INDEX(MouseList[],MATCH(BG$2,MouseList[Mouse '#],0),MATCH(MouseList[[#Headers],[Exclude?]],MouseList[#Headers],0))=TRUE,"",IF(INDEX(DataInput[],BG$2*3-1,MATCH(TEXT($B50,0),DataInput[#Headers],0))="","",INDEX(DataInput[],BG$4*3-1,MATCH(TEXT($B50,0),DataInput[#Headers],0))*(INDEX(DataInput[],BG$4*3,MATCH(TEXT($B50,0),DataInput[#Headers],0)))^2*PI()/6))</f>
        <v/>
      </c>
      <c r="BH50" s="15" t="str">
        <f>IF(INDEX(MouseList[],MATCH(BH$2,MouseList[Mouse '#],0),MATCH(MouseList[[#Headers],[Exclude?]],MouseList[#Headers],0))=TRUE,"",IF(INDEX(DataInput[],BH$2*3-1,MATCH(TEXT($B50,0),DataInput[#Headers],0))="","",INDEX(DataInput[],BH$4*3-1,MATCH(TEXT($B50,0),DataInput[#Headers],0))*(INDEX(DataInput[],BH$4*3,MATCH(TEXT($B50,0),DataInput[#Headers],0)))^2*PI()/6))</f>
        <v/>
      </c>
      <c r="BI50" s="15" t="str">
        <f>IF(INDEX(MouseList[],MATCH(BI$2,MouseList[Mouse '#],0),MATCH(MouseList[[#Headers],[Exclude?]],MouseList[#Headers],0))=TRUE,"",IF(INDEX(DataInput[],BI$2*3-1,MATCH(TEXT($B50,0),DataInput[#Headers],0))="","",INDEX(DataInput[],BI$4*3-1,MATCH(TEXT($B50,0),DataInput[#Headers],0))*(INDEX(DataInput[],BI$4*3,MATCH(TEXT($B50,0),DataInput[#Headers],0)))^2*PI()/6))</f>
        <v/>
      </c>
      <c r="BJ50" s="15" t="str">
        <f>IF(INDEX(MouseList[],MATCH(BJ$2,MouseList[Mouse '#],0),MATCH(MouseList[[#Headers],[Exclude?]],MouseList[#Headers],0))=TRUE,"",IF(INDEX(DataInput[],BJ$2*3-1,MATCH(TEXT($B50,0),DataInput[#Headers],0))="","",INDEX(DataInput[],BJ$4*3-1,MATCH(TEXT($B50,0),DataInput[#Headers],0))*(INDEX(DataInput[],BJ$4*3,MATCH(TEXT($B50,0),DataInput[#Headers],0)))^2*PI()/6))</f>
        <v/>
      </c>
      <c r="BK50" s="15" t="str">
        <f>IF(INDEX(MouseList[],MATCH(BK$2,MouseList[Mouse '#],0),MATCH(MouseList[[#Headers],[Exclude?]],MouseList[#Headers],0))=TRUE,"",IF(INDEX(DataInput[],BK$2*3-1,MATCH(TEXT($B50,0),DataInput[#Headers],0))="","",INDEX(DataInput[],BK$4*3-1,MATCH(TEXT($B50,0),DataInput[#Headers],0))*(INDEX(DataInput[],BK$4*3,MATCH(TEXT($B50,0),DataInput[#Headers],0)))^2*PI()/6))</f>
        <v/>
      </c>
      <c r="BL50" s="15" t="e">
        <f>IF(INDEX(MouseList[],MATCH(BL$2,MouseList[Mouse '#],0),MATCH(MouseList[[#Headers],[Exclude?]],MouseList[#Headers],0))=TRUE,"",IF(INDEX(DataInput[],BL$2*3-1,MATCH(TEXT($B50,0),DataInput[#Headers],0))="","",INDEX(DataInput[],BL$4*3-1,MATCH(TEXT($B50,0),DataInput[#Headers],0))*(INDEX(DataInput[],BL$4*3,MATCH(TEXT($B50,0),DataInput[#Headers],0)))^2*PI()/6))</f>
        <v>#N/A</v>
      </c>
      <c r="BM50" s="15" t="e">
        <f>IF(INDEX(MouseList[],MATCH(BM$2,MouseList[Mouse '#],0),MATCH(MouseList[[#Headers],[Exclude?]],MouseList[#Headers],0))=TRUE,"",IF(INDEX(DataInput[],BM$2*3-1,MATCH(TEXT($B50,0),DataInput[#Headers],0))="","",INDEX(DataInput[],BM$4*3-1,MATCH(TEXT($B50,0),DataInput[#Headers],0))*(INDEX(DataInput[],BM$4*3,MATCH(TEXT($B50,0),DataInput[#Headers],0)))^2*PI()/6))</f>
        <v>#N/A</v>
      </c>
      <c r="BN50" s="15" t="e">
        <f>IF(INDEX(MouseList[],MATCH(BN$2,MouseList[Mouse '#],0),MATCH(MouseList[[#Headers],[Exclude?]],MouseList[#Headers],0))=TRUE,"",IF(INDEX(DataInput[],BN$2*3-1,MATCH(TEXT($B50,0),DataInput[#Headers],0))="","",INDEX(DataInput[],BN$4*3-1,MATCH(TEXT($B50,0),DataInput[#Headers],0))*(INDEX(DataInput[],BN$4*3,MATCH(TEXT($B50,0),DataInput[#Headers],0)))^2*PI()/6))</f>
        <v>#N/A</v>
      </c>
      <c r="BO50" s="15" t="e">
        <f>IF(INDEX(MouseList[],MATCH(BO$2,MouseList[Mouse '#],0),MATCH(MouseList[[#Headers],[Exclude?]],MouseList[#Headers],0))=TRUE,"",IF(INDEX(DataInput[],BO$2*3-1,MATCH(TEXT($B50,0),DataInput[#Headers],0))="","",INDEX(DataInput[],BO$4*3-1,MATCH(TEXT($B50,0),DataInput[#Headers],0))*(INDEX(DataInput[],BO$4*3,MATCH(TEXT($B50,0),DataInput[#Headers],0)))^2*PI()/6))</f>
        <v>#N/A</v>
      </c>
      <c r="BP50" s="15" t="e">
        <f>IF(INDEX(MouseList[],MATCH(BP$2,MouseList[Mouse '#],0),MATCH(MouseList[[#Headers],[Exclude?]],MouseList[#Headers],0))=TRUE,"",IF(INDEX(DataInput[],BP$2*3-1,MATCH(TEXT($B50,0),DataInput[#Headers],0))="","",INDEX(DataInput[],BP$4*3-1,MATCH(TEXT($B50,0),DataInput[#Headers],0))*(INDEX(DataInput[],BP$4*3,MATCH(TEXT($B50,0),DataInput[#Headers],0)))^2*PI()/6))</f>
        <v>#N/A</v>
      </c>
      <c r="BQ50" s="15" t="e">
        <f>IF(INDEX(MouseList[],MATCH(BQ$2,MouseList[Mouse '#],0),MATCH(MouseList[[#Headers],[Exclude?]],MouseList[#Headers],0))=TRUE,"",IF(INDEX(DataInput[],BQ$2*3-1,MATCH(TEXT($B50,0),DataInput[#Headers],0))="","",INDEX(DataInput[],BQ$4*3-1,MATCH(TEXT($B50,0),DataInput[#Headers],0))*(INDEX(DataInput[],BQ$4*3,MATCH(TEXT($B50,0),DataInput[#Headers],0)))^2*PI()/6))</f>
        <v>#N/A</v>
      </c>
      <c r="BR50" s="15" t="e">
        <f>IF(INDEX(MouseList[],MATCH(BR$2,MouseList[Mouse '#],0),MATCH(MouseList[[#Headers],[Exclude?]],MouseList[#Headers],0))=TRUE,"",IF(INDEX(DataInput[],BR$2*3-1,MATCH(TEXT($B50,0),DataInput[#Headers],0))="","",INDEX(DataInput[],BR$4*3-1,MATCH(TEXT($B50,0),DataInput[#Headers],0))*(INDEX(DataInput[],BR$4*3,MATCH(TEXT($B50,0),DataInput[#Headers],0)))^2*PI()/6))</f>
        <v>#N/A</v>
      </c>
      <c r="BS50" s="15" t="e">
        <f>IF(INDEX(MouseList[],MATCH(BS$2,MouseList[Mouse '#],0),MATCH(MouseList[[#Headers],[Exclude?]],MouseList[#Headers],0))=TRUE,"",IF(INDEX(DataInput[],BS$2*3-1,MATCH(TEXT($B50,0),DataInput[#Headers],0))="","",INDEX(DataInput[],BS$4*3-1,MATCH(TEXT($B50,0),DataInput[#Headers],0))*(INDEX(DataInput[],BS$4*3,MATCH(TEXT($B50,0),DataInput[#Headers],0)))^2*PI()/6))</f>
        <v>#N/A</v>
      </c>
      <c r="BT50" s="15" t="e">
        <f>IF(INDEX(MouseList[],MATCH(BT$2,MouseList[Mouse '#],0),MATCH(MouseList[[#Headers],[Exclude?]],MouseList[#Headers],0))=TRUE,"",IF(INDEX(DataInput[],BT$2*3-1,MATCH(TEXT($B50,0),DataInput[#Headers],0))="","",INDEX(DataInput[],BT$4*3-1,MATCH(TEXT($B50,0),DataInput[#Headers],0))*(INDEX(DataInput[],BT$4*3,MATCH(TEXT($B50,0),DataInput[#Headers],0)))^2*PI()/6))</f>
        <v>#N/A</v>
      </c>
      <c r="BU50" s="15" t="e">
        <f>IF(INDEX(MouseList[],MATCH(BU$2,MouseList[Mouse '#],0),MATCH(MouseList[[#Headers],[Exclude?]],MouseList[#Headers],0))=TRUE,"",IF(INDEX(DataInput[],BU$2*3-1,MATCH(TEXT($B50,0),DataInput[#Headers],0))="","",INDEX(DataInput[],BU$4*3-1,MATCH(TEXT($B50,0),DataInput[#Headers],0))*(INDEX(DataInput[],BU$4*3,MATCH(TEXT($B50,0),DataInput[#Headers],0)))^2*PI()/6))</f>
        <v>#N/A</v>
      </c>
      <c r="BV50" s="15" t="e">
        <f>IF(INDEX(MouseList[],MATCH(BV$2,MouseList[Mouse '#],0),MATCH(MouseList[[#Headers],[Exclude?]],MouseList[#Headers],0))=TRUE,"",IF(INDEX(DataInput[],BV$2*3-1,MATCH(TEXT($B50,0),DataInput[#Headers],0))="","",INDEX(DataInput[],BV$4*3-1,MATCH(TEXT($B50,0),DataInput[#Headers],0))*(INDEX(DataInput[],BV$4*3,MATCH(TEXT($B50,0),DataInput[#Headers],0)))^2*PI()/6))</f>
        <v>#N/A</v>
      </c>
      <c r="BW50" s="15" t="e">
        <f>IF(INDEX(MouseList[],MATCH(BW$2,MouseList[Mouse '#],0),MATCH(MouseList[[#Headers],[Exclude?]],MouseList[#Headers],0))=TRUE,"",IF(INDEX(DataInput[],BW$2*3-1,MATCH(TEXT($B50,0),DataInput[#Headers],0))="","",INDEX(DataInput[],BW$4*3-1,MATCH(TEXT($B50,0),DataInput[#Headers],0))*(INDEX(DataInput[],BW$4*3,MATCH(TEXT($B50,0),DataInput[#Headers],0)))^2*PI()/6))</f>
        <v>#N/A</v>
      </c>
      <c r="BX50" s="15" t="e">
        <f>IF(INDEX(MouseList[],MATCH(BX$2,MouseList[Mouse '#],0),MATCH(MouseList[[#Headers],[Exclude?]],MouseList[#Headers],0))=TRUE,"",IF(INDEX(DataInput[],BX$2*3-1,MATCH(TEXT($B50,0),DataInput[#Headers],0))="","",INDEX(DataInput[],BX$4*3-1,MATCH(TEXT($B50,0),DataInput[#Headers],0))*(INDEX(DataInput[],BX$4*3,MATCH(TEXT($B50,0),DataInput[#Headers],0)))^2*PI()/6))</f>
        <v>#N/A</v>
      </c>
      <c r="BY50" s="15" t="e">
        <f>IF(INDEX(MouseList[],MATCH(BY$2,MouseList[Mouse '#],0),MATCH(MouseList[[#Headers],[Exclude?]],MouseList[#Headers],0))=TRUE,"",IF(INDEX(DataInput[],BY$2*3-1,MATCH(TEXT($B50,0),DataInput[#Headers],0))="","",INDEX(DataInput[],BY$4*3-1,MATCH(TEXT($B50,0),DataInput[#Headers],0))*(INDEX(DataInput[],BY$4*3,MATCH(TEXT($B50,0),DataInput[#Headers],0)))^2*PI()/6))</f>
        <v>#N/A</v>
      </c>
      <c r="BZ50" s="15" t="e">
        <f>IF(INDEX(MouseList[],MATCH(BZ$2,MouseList[Mouse '#],0),MATCH(MouseList[[#Headers],[Exclude?]],MouseList[#Headers],0))=TRUE,"",IF(INDEX(DataInput[],BZ$2*3-1,MATCH(TEXT($B50,0),DataInput[#Headers],0))="","",INDEX(DataInput[],BZ$4*3-1,MATCH(TEXT($B50,0),DataInput[#Headers],0))*(INDEX(DataInput[],BZ$4*3,MATCH(TEXT($B50,0),DataInput[#Headers],0)))^2*PI()/6))</f>
        <v>#N/A</v>
      </c>
      <c r="CA50" s="15" t="e">
        <f>IF(INDEX(MouseList[],MATCH(CA$2,MouseList[Mouse '#],0),MATCH(MouseList[[#Headers],[Exclude?]],MouseList[#Headers],0))=TRUE,"",IF(INDEX(DataInput[],CA$2*3-1,MATCH(TEXT($B50,0),DataInput[#Headers],0))="","",INDEX(DataInput[],CA$4*3-1,MATCH(TEXT($B50,0),DataInput[#Headers],0))*(INDEX(DataInput[],CA$4*3,MATCH(TEXT($B50,0),DataInput[#Headers],0)))^2*PI()/6))</f>
        <v>#N/A</v>
      </c>
      <c r="CB50" s="15" t="e">
        <f>IF(INDEX(MouseList[],MATCH(CB$2,MouseList[Mouse '#],0),MATCH(MouseList[[#Headers],[Exclude?]],MouseList[#Headers],0))=TRUE,"",IF(INDEX(DataInput[],CB$2*3-1,MATCH(TEXT($B50,0),DataInput[#Headers],0))="","",INDEX(DataInput[],CB$4*3-1,MATCH(TEXT($B50,0),DataInput[#Headers],0))*(INDEX(DataInput[],CB$4*3,MATCH(TEXT($B50,0),DataInput[#Headers],0)))^2*PI()/6))</f>
        <v>#N/A</v>
      </c>
      <c r="CC50" s="15" t="e">
        <f>IF(INDEX(MouseList[],MATCH(CC$2,MouseList[Mouse '#],0),MATCH(MouseList[[#Headers],[Exclude?]],MouseList[#Headers],0))=TRUE,"",IF(INDEX(DataInput[],CC$2*3-1,MATCH(TEXT($B50,0),DataInput[#Headers],0))="","",INDEX(DataInput[],CC$4*3-1,MATCH(TEXT($B50,0),DataInput[#Headers],0))*(INDEX(DataInput[],CC$4*3,MATCH(TEXT($B50,0),DataInput[#Headers],0)))^2*PI()/6))</f>
        <v>#N/A</v>
      </c>
      <c r="CD50" s="15" t="e">
        <f>IF(INDEX(MouseList[],MATCH(CD$2,MouseList[Mouse '#],0),MATCH(MouseList[[#Headers],[Exclude?]],MouseList[#Headers],0))=TRUE,"",IF(INDEX(DataInput[],CD$2*3-1,MATCH(TEXT($B50,0),DataInput[#Headers],0))="","",INDEX(DataInput[],CD$4*3-1,MATCH(TEXT($B50,0),DataInput[#Headers],0))*(INDEX(DataInput[],CD$4*3,MATCH(TEXT($B50,0),DataInput[#Headers],0)))^2*PI()/6))</f>
        <v>#N/A</v>
      </c>
      <c r="CE50" s="15" t="e">
        <f>IF(INDEX(MouseList[],MATCH(CE$2,MouseList[Mouse '#],0),MATCH(MouseList[[#Headers],[Exclude?]],MouseList[#Headers],0))=TRUE,"",IF(INDEX(DataInput[],CE$2*3-1,MATCH(TEXT($B50,0),DataInput[#Headers],0))="","",INDEX(DataInput[],CE$4*3-1,MATCH(TEXT($B50,0),DataInput[#Headers],0))*(INDEX(DataInput[],CE$4*3,MATCH(TEXT($B50,0),DataInput[#Headers],0)))^2*PI()/6))</f>
        <v>#N/A</v>
      </c>
      <c r="CF50" s="15" t="e">
        <f>IF(INDEX(MouseList[],MATCH(CF$2,MouseList[Mouse '#],0),MATCH(MouseList[[#Headers],[Exclude?]],MouseList[#Headers],0))=TRUE,"",IF(INDEX(DataInput[],CF$2*3-1,MATCH(TEXT($B50,0),DataInput[#Headers],0))="","",INDEX(DataInput[],CF$4*3-1,MATCH(TEXT($B50,0),DataInput[#Headers],0))*(INDEX(DataInput[],CF$4*3,MATCH(TEXT($B50,0),DataInput[#Headers],0)))^2*PI()/6))</f>
        <v>#N/A</v>
      </c>
      <c r="CG50" s="15" t="e">
        <f>IF(INDEX(MouseList[],MATCH(CG$2,MouseList[Mouse '#],0),MATCH(MouseList[[#Headers],[Exclude?]],MouseList[#Headers],0))=TRUE,"",IF(INDEX(DataInput[],CG$2*3-1,MATCH(TEXT($B50,0),DataInput[#Headers],0))="","",INDEX(DataInput[],CG$4*3-1,MATCH(TEXT($B50,0),DataInput[#Headers],0))*(INDEX(DataInput[],CG$4*3,MATCH(TEXT($B50,0),DataInput[#Headers],0)))^2*PI()/6))</f>
        <v>#N/A</v>
      </c>
      <c r="CH50" s="15" t="e">
        <f>IF(INDEX(MouseList[],MATCH(CH$2,MouseList[Mouse '#],0),MATCH(MouseList[[#Headers],[Exclude?]],MouseList[#Headers],0))=TRUE,"",IF(INDEX(DataInput[],CH$2*3-1,MATCH(TEXT($B50,0),DataInput[#Headers],0))="","",INDEX(DataInput[],CH$4*3-1,MATCH(TEXT($B50,0),DataInput[#Headers],0))*(INDEX(DataInput[],CH$4*3,MATCH(TEXT($B50,0),DataInput[#Headers],0)))^2*PI()/6))</f>
        <v>#N/A</v>
      </c>
      <c r="CI50" s="15" t="e">
        <f>IF(INDEX(MouseList[],MATCH(CI$2,MouseList[Mouse '#],0),MATCH(MouseList[[#Headers],[Exclude?]],MouseList[#Headers],0))=TRUE,"",IF(INDEX(DataInput[],CI$2*3-1,MATCH(TEXT($B50,0),DataInput[#Headers],0))="","",INDEX(DataInput[],CI$4*3-1,MATCH(TEXT($B50,0),DataInput[#Headers],0))*(INDEX(DataInput[],CI$4*3,MATCH(TEXT($B50,0),DataInput[#Headers],0)))^2*PI()/6))</f>
        <v>#N/A</v>
      </c>
      <c r="CJ50" s="15" t="e">
        <f>IF(INDEX(MouseList[],MATCH(CJ$2,MouseList[Mouse '#],0),MATCH(MouseList[[#Headers],[Exclude?]],MouseList[#Headers],0))=TRUE,"",IF(INDEX(DataInput[],CJ$2*3-1,MATCH(TEXT($B50,0),DataInput[#Headers],0))="","",INDEX(DataInput[],CJ$4*3-1,MATCH(TEXT($B50,0),DataInput[#Headers],0))*(INDEX(DataInput[],CJ$4*3,MATCH(TEXT($B50,0),DataInput[#Headers],0)))^2*PI()/6))</f>
        <v>#N/A</v>
      </c>
      <c r="CK50" s="15" t="e">
        <f>IF(INDEX(MouseList[],MATCH(CK$2,MouseList[Mouse '#],0),MATCH(MouseList[[#Headers],[Exclude?]],MouseList[#Headers],0))=TRUE,"",IF(INDEX(DataInput[],CK$2*3-1,MATCH(TEXT($B50,0),DataInput[#Headers],0))="","",INDEX(DataInput[],CK$4*3-1,MATCH(TEXT($B50,0),DataInput[#Headers],0))*(INDEX(DataInput[],CK$4*3,MATCH(TEXT($B50,0),DataInput[#Headers],0)))^2*PI()/6))</f>
        <v>#N/A</v>
      </c>
      <c r="CL50" s="15" t="e">
        <f>IF(INDEX(MouseList[],MATCH(CL$2,MouseList[Mouse '#],0),MATCH(MouseList[[#Headers],[Exclude?]],MouseList[#Headers],0))=TRUE,"",IF(INDEX(DataInput[],CL$2*3-1,MATCH(TEXT($B50,0),DataInput[#Headers],0))="","",INDEX(DataInput[],CL$4*3-1,MATCH(TEXT($B50,0),DataInput[#Headers],0))*(INDEX(DataInput[],CL$4*3,MATCH(TEXT($B50,0),DataInput[#Headers],0)))^2*PI()/6))</f>
        <v>#N/A</v>
      </c>
      <c r="CM50" s="15" t="e">
        <f>IF(INDEX(MouseList[],MATCH(CM$2,MouseList[Mouse '#],0),MATCH(MouseList[[#Headers],[Exclude?]],MouseList[#Headers],0))=TRUE,"",IF(INDEX(DataInput[],CM$2*3-1,MATCH(TEXT($B50,0),DataInput[#Headers],0))="","",INDEX(DataInput[],CM$4*3-1,MATCH(TEXT($B50,0),DataInput[#Headers],0))*(INDEX(DataInput[],CM$4*3,MATCH(TEXT($B50,0),DataInput[#Headers],0)))^2*PI()/6))</f>
        <v>#N/A</v>
      </c>
      <c r="CN50" s="15" t="e">
        <f>IF(INDEX(MouseList[],MATCH(CN$2,MouseList[Mouse '#],0),MATCH(MouseList[[#Headers],[Exclude?]],MouseList[#Headers],0))=TRUE,"",IF(INDEX(DataInput[],CN$2*3-1,MATCH(TEXT($B50,0),DataInput[#Headers],0))="","",INDEX(DataInput[],CN$4*3-1,MATCH(TEXT($B50,0),DataInput[#Headers],0))*(INDEX(DataInput[],CN$4*3,MATCH(TEXT($B50,0),DataInput[#Headers],0)))^2*PI()/6))</f>
        <v>#N/A</v>
      </c>
      <c r="CO50" s="15" t="e">
        <f>IF(INDEX(MouseList[],MATCH(CO$2,MouseList[Mouse '#],0),MATCH(MouseList[[#Headers],[Exclude?]],MouseList[#Headers],0))=TRUE,"",IF(INDEX(DataInput[],CO$2*3-1,MATCH(TEXT($B50,0),DataInput[#Headers],0))="","",INDEX(DataInput[],CO$4*3-1,MATCH(TEXT($B50,0),DataInput[#Headers],0))*(INDEX(DataInput[],CO$4*3,MATCH(TEXT($B50,0),DataInput[#Headers],0)))^2*PI()/6))</f>
        <v>#N/A</v>
      </c>
      <c r="CP50" s="15" t="e">
        <f>IF(INDEX(MouseList[],MATCH(CP$2,MouseList[Mouse '#],0),MATCH(MouseList[[#Headers],[Exclude?]],MouseList[#Headers],0))=TRUE,"",IF(INDEX(DataInput[],CP$2*3-1,MATCH(TEXT($B50,0),DataInput[#Headers],0))="","",INDEX(DataInput[],CP$4*3-1,MATCH(TEXT($B50,0),DataInput[#Headers],0))*(INDEX(DataInput[],CP$4*3,MATCH(TEXT($B50,0),DataInput[#Headers],0)))^2*PI()/6))</f>
        <v>#N/A</v>
      </c>
      <c r="CQ50" s="15" t="e">
        <f>IF(INDEX(MouseList[],MATCH(CQ$2,MouseList[Mouse '#],0),MATCH(MouseList[[#Headers],[Exclude?]],MouseList[#Headers],0))=TRUE,"",IF(INDEX(DataInput[],CQ$2*3-1,MATCH(TEXT($B50,0),DataInput[#Headers],0))="","",INDEX(DataInput[],CQ$4*3-1,MATCH(TEXT($B50,0),DataInput[#Headers],0))*(INDEX(DataInput[],CQ$4*3,MATCH(TEXT($B50,0),DataInput[#Headers],0)))^2*PI()/6))</f>
        <v>#N/A</v>
      </c>
      <c r="CR50" s="15" t="e">
        <f>IF(INDEX(MouseList[],MATCH(CR$2,MouseList[Mouse '#],0),MATCH(MouseList[[#Headers],[Exclude?]],MouseList[#Headers],0))=TRUE,"",IF(INDEX(DataInput[],CR$2*3-1,MATCH(TEXT($B50,0),DataInput[#Headers],0))="","",INDEX(DataInput[],CR$4*3-1,MATCH(TEXT($B50,0),DataInput[#Headers],0))*(INDEX(DataInput[],CR$4*3,MATCH(TEXT($B50,0),DataInput[#Headers],0)))^2*PI()/6))</f>
        <v>#N/A</v>
      </c>
      <c r="CS50" s="15" t="e">
        <f>IF(INDEX(MouseList[],MATCH(CS$2,MouseList[Mouse '#],0),MATCH(MouseList[[#Headers],[Exclude?]],MouseList[#Headers],0))=TRUE,"",IF(INDEX(DataInput[],CS$2*3-1,MATCH(TEXT($B50,0),DataInput[#Headers],0))="","",INDEX(DataInput[],CS$4*3-1,MATCH(TEXT($B50,0),DataInput[#Headers],0))*(INDEX(DataInput[],CS$4*3,MATCH(TEXT($B50,0),DataInput[#Headers],0)))^2*PI()/6))</f>
        <v>#N/A</v>
      </c>
      <c r="CT50" s="15" t="e">
        <f>IF(INDEX(MouseList[],MATCH(CT$2,MouseList[Mouse '#],0),MATCH(MouseList[[#Headers],[Exclude?]],MouseList[#Headers],0))=TRUE,"",IF(INDEX(DataInput[],CT$2*3-1,MATCH(TEXT($B50,0),DataInput[#Headers],0))="","",INDEX(DataInput[],CT$4*3-1,MATCH(TEXT($B50,0),DataInput[#Headers],0))*(INDEX(DataInput[],CT$4*3,MATCH(TEXT($B50,0),DataInput[#Headers],0)))^2*PI()/6))</f>
        <v>#N/A</v>
      </c>
      <c r="CU50" s="15" t="e">
        <f>IF(INDEX(MouseList[],MATCH(CU$2,MouseList[Mouse '#],0),MATCH(MouseList[[#Headers],[Exclude?]],MouseList[#Headers],0))=TRUE,"",IF(INDEX(DataInput[],CU$2*3-1,MATCH(TEXT($B50,0),DataInput[#Headers],0))="","",INDEX(DataInput[],CU$4*3-1,MATCH(TEXT($B50,0),DataInput[#Headers],0))*(INDEX(DataInput[],CU$4*3,MATCH(TEXT($B50,0),DataInput[#Headers],0)))^2*PI()/6))</f>
        <v>#N/A</v>
      </c>
      <c r="CV50" s="15" t="e">
        <f>IF(INDEX(MouseList[],MATCH(CV$2,MouseList[Mouse '#],0),MATCH(MouseList[[#Headers],[Exclude?]],MouseList[#Headers],0))=TRUE,"",IF(INDEX(DataInput[],CV$2*3-1,MATCH(TEXT($B50,0),DataInput[#Headers],0))="","",INDEX(DataInput[],CV$4*3-1,MATCH(TEXT($B50,0),DataInput[#Headers],0))*(INDEX(DataInput[],CV$4*3,MATCH(TEXT($B50,0),DataInput[#Headers],0)))^2*PI()/6))</f>
        <v>#N/A</v>
      </c>
      <c r="CW50" s="15" t="e">
        <f>IF(INDEX(MouseList[],MATCH(CW$2,MouseList[Mouse '#],0),MATCH(MouseList[[#Headers],[Exclude?]],MouseList[#Headers],0))=TRUE,"",IF(INDEX(DataInput[],CW$2*3-1,MATCH(TEXT($B50,0),DataInput[#Headers],0))="","",INDEX(DataInput[],CW$4*3-1,MATCH(TEXT($B50,0),DataInput[#Headers],0))*(INDEX(DataInput[],CW$4*3,MATCH(TEXT($B50,0),DataInput[#Headers],0)))^2*PI()/6))</f>
        <v>#N/A</v>
      </c>
      <c r="CX50" s="15" t="e">
        <f>IF(INDEX(MouseList[],MATCH(CX$2,MouseList[Mouse '#],0),MATCH(MouseList[[#Headers],[Exclude?]],MouseList[#Headers],0))=TRUE,"",IF(INDEX(DataInput[],CX$2*3-1,MATCH(TEXT($B50,0),DataInput[#Headers],0))="","",INDEX(DataInput[],CX$4*3-1,MATCH(TEXT($B50,0),DataInput[#Headers],0))*(INDEX(DataInput[],CX$4*3,MATCH(TEXT($B50,0),DataInput[#Headers],0)))^2*PI()/6))</f>
        <v>#N/A</v>
      </c>
      <c r="CY50" s="15" t="e">
        <f>IF(INDEX(MouseList[],MATCH(CY$2,MouseList[Mouse '#],0),MATCH(MouseList[[#Headers],[Exclude?]],MouseList[#Headers],0))=TRUE,"",IF(INDEX(DataInput[],CY$2*3-1,MATCH(TEXT($B50,0),DataInput[#Headers],0))="","",INDEX(DataInput[],CY$4*3-1,MATCH(TEXT($B50,0),DataInput[#Headers],0))*(INDEX(DataInput[],CY$4*3,MATCH(TEXT($B50,0),DataInput[#Headers],0)))^2*PI()/6))</f>
        <v>#N/A</v>
      </c>
      <c r="CZ50" s="15" t="e">
        <f>IF(INDEX(MouseList[],MATCH(CZ$2,MouseList[Mouse '#],0),MATCH(MouseList[[#Headers],[Exclude?]],MouseList[#Headers],0))=TRUE,"",IF(INDEX(DataInput[],CZ$2*3-1,MATCH(TEXT($B50,0),DataInput[#Headers],0))="","",INDEX(DataInput[],CZ$4*3-1,MATCH(TEXT($B50,0),DataInput[#Headers],0))*(INDEX(DataInput[],CZ$4*3,MATCH(TEXT($B50,0),DataInput[#Headers],0)))^2*PI()/6))</f>
        <v>#N/A</v>
      </c>
      <c r="DA50" s="15" t="e">
        <f>IF(INDEX(MouseList[],MATCH(DA$2,MouseList[Mouse '#],0),MATCH(MouseList[[#Headers],[Exclude?]],MouseList[#Headers],0))=TRUE,"",IF(INDEX(DataInput[],DA$2*3-1,MATCH(TEXT($B50,0),DataInput[#Headers],0))="","",INDEX(DataInput[],DA$4*3-1,MATCH(TEXT($B50,0),DataInput[#Headers],0))*(INDEX(DataInput[],DA$4*3,MATCH(TEXT($B50,0),DataInput[#Headers],0)))^2*PI()/6))</f>
        <v>#N/A</v>
      </c>
      <c r="DB50" s="15" t="e">
        <f>IF(INDEX(MouseList[],MATCH(DB$2,MouseList[Mouse '#],0),MATCH(MouseList[[#Headers],[Exclude?]],MouseList[#Headers],0))=TRUE,"",IF(INDEX(DataInput[],DB$2*3-1,MATCH(TEXT($B50,0),DataInput[#Headers],0))="","",INDEX(DataInput[],DB$4*3-1,MATCH(TEXT($B50,0),DataInput[#Headers],0))*(INDEX(DataInput[],DB$4*3,MATCH(TEXT($B50,0),DataInput[#Headers],0)))^2*PI()/6))</f>
        <v>#N/A</v>
      </c>
      <c r="DC50" s="15" t="e">
        <f>IF(INDEX(MouseList[],MATCH(DC$2,MouseList[Mouse '#],0),MATCH(MouseList[[#Headers],[Exclude?]],MouseList[#Headers],0))=TRUE,"",IF(INDEX(DataInput[],DC$2*3-1,MATCH(TEXT($B50,0),DataInput[#Headers],0))="","",INDEX(DataInput[],DC$4*3-1,MATCH(TEXT($B50,0),DataInput[#Headers],0))*(INDEX(DataInput[],DC$4*3,MATCH(TEXT($B50,0),DataInput[#Headers],0)))^2*PI()/6))</f>
        <v>#N/A</v>
      </c>
      <c r="DD50" s="15" t="e">
        <f>IF(INDEX(MouseList[],MATCH(DD$2,MouseList[Mouse '#],0),MATCH(MouseList[[#Headers],[Exclude?]],MouseList[#Headers],0))=TRUE,"",IF(INDEX(DataInput[],DD$2*3-1,MATCH(TEXT($B50,0),DataInput[#Headers],0))="","",INDEX(DataInput[],DD$4*3-1,MATCH(TEXT($B50,0),DataInput[#Headers],0))*(INDEX(DataInput[],DD$4*3,MATCH(TEXT($B50,0),DataInput[#Headers],0)))^2*PI()/6))</f>
        <v>#N/A</v>
      </c>
      <c r="DE50" s="15" t="e">
        <f>IF(INDEX(MouseList[],MATCH(DE$2,MouseList[Mouse '#],0),MATCH(MouseList[[#Headers],[Exclude?]],MouseList[#Headers],0))=TRUE,"",IF(INDEX(DataInput[],DE$2*3-1,MATCH(TEXT($B50,0),DataInput[#Headers],0))="","",INDEX(DataInput[],DE$4*3-1,MATCH(TEXT($B50,0),DataInput[#Headers],0))*(INDEX(DataInput[],DE$4*3,MATCH(TEXT($B50,0),DataInput[#Headers],0)))^2*PI()/6))</f>
        <v>#N/A</v>
      </c>
      <c r="DF50" s="15" t="e">
        <f>IF(INDEX(MouseList[],MATCH(DF$2,MouseList[Mouse '#],0),MATCH(MouseList[[#Headers],[Exclude?]],MouseList[#Headers],0))=TRUE,"",IF(INDEX(DataInput[],DF$2*3-1,MATCH(TEXT($B50,0),DataInput[#Headers],0))="","",INDEX(DataInput[],DF$4*3-1,MATCH(TEXT($B50,0),DataInput[#Headers],0))*(INDEX(DataInput[],DF$4*3,MATCH(TEXT($B50,0),DataInput[#Headers],0)))^2*PI()/6))</f>
        <v>#N/A</v>
      </c>
      <c r="DG50" s="15" t="e">
        <f>IF(INDEX(MouseList[],MATCH(DG$2,MouseList[Mouse '#],0),MATCH(MouseList[[#Headers],[Exclude?]],MouseList[#Headers],0))=TRUE,"",IF(INDEX(DataInput[],DG$2*3-1,MATCH(TEXT($B50,0),DataInput[#Headers],0))="","",INDEX(DataInput[],DG$4*3-1,MATCH(TEXT($B50,0),DataInput[#Headers],0))*(INDEX(DataInput[],DG$4*3,MATCH(TEXT($B50,0),DataInput[#Headers],0)))^2*PI()/6))</f>
        <v>#N/A</v>
      </c>
      <c r="DH50" s="15" t="e">
        <f>IF(INDEX(MouseList[],MATCH(DH$2,MouseList[Mouse '#],0),MATCH(MouseList[[#Headers],[Exclude?]],MouseList[#Headers],0))=TRUE,"",IF(INDEX(DataInput[],DH$2*3-1,MATCH(TEXT($B50,0),DataInput[#Headers],0))="","",INDEX(DataInput[],DH$4*3-1,MATCH(TEXT($B50,0),DataInput[#Headers],0))*(INDEX(DataInput[],DH$4*3,MATCH(TEXT($B50,0),DataInput[#Headers],0)))^2*PI()/6))</f>
        <v>#N/A</v>
      </c>
      <c r="DI50" s="15" t="e">
        <f>IF(INDEX(MouseList[],MATCH(DI$2,MouseList[Mouse '#],0),MATCH(MouseList[[#Headers],[Exclude?]],MouseList[#Headers],0))=TRUE,"",IF(INDEX(DataInput[],DI$2*3-1,MATCH(TEXT($B50,0),DataInput[#Headers],0))="","",INDEX(DataInput[],DI$4*3-1,MATCH(TEXT($B50,0),DataInput[#Headers],0))*(INDEX(DataInput[],DI$4*3,MATCH(TEXT($B50,0),DataInput[#Headers],0)))^2*PI()/6))</f>
        <v>#N/A</v>
      </c>
      <c r="DJ50" s="15" t="e">
        <f>IF(INDEX(MouseList[],MATCH(DJ$2,MouseList[Mouse '#],0),MATCH(MouseList[[#Headers],[Exclude?]],MouseList[#Headers],0))=TRUE,"",IF(INDEX(DataInput[],DJ$2*3-1,MATCH(TEXT($B50,0),DataInput[#Headers],0))="","",INDEX(DataInput[],DJ$4*3-1,MATCH(TEXT($B50,0),DataInput[#Headers],0))*(INDEX(DataInput[],DJ$4*3,MATCH(TEXT($B50,0),DataInput[#Headers],0)))^2*PI()/6))</f>
        <v>#N/A</v>
      </c>
      <c r="DK50" s="15" t="e">
        <f>IF(INDEX(MouseList[],MATCH(DK$2,MouseList[Mouse '#],0),MATCH(MouseList[[#Headers],[Exclude?]],MouseList[#Headers],0))=TRUE,"",IF(INDEX(DataInput[],DK$2*3-1,MATCH(TEXT($B50,0),DataInput[#Headers],0))="","",INDEX(DataInput[],DK$4*3-1,MATCH(TEXT($B50,0),DataInput[#Headers],0))*(INDEX(DataInput[],DK$4*3,MATCH(TEXT($B50,0),DataInput[#Headers],0)))^2*PI()/6))</f>
        <v>#N/A</v>
      </c>
      <c r="DL50" s="15" t="e">
        <f>IF(INDEX(MouseList[],MATCH(DL$2,MouseList[Mouse '#],0),MATCH(MouseList[[#Headers],[Exclude?]],MouseList[#Headers],0))=TRUE,"",IF(INDEX(DataInput[],DL$2*3-1,MATCH(TEXT($B50,0),DataInput[#Headers],0))="","",INDEX(DataInput[],DL$4*3-1,MATCH(TEXT($B50,0),DataInput[#Headers],0))*(INDEX(DataInput[],DL$4*3,MATCH(TEXT($B50,0),DataInput[#Headers],0)))^2*PI()/6))</f>
        <v>#N/A</v>
      </c>
      <c r="DM50" s="15" t="e">
        <f>IF(INDEX(MouseList[],MATCH(DM$2,MouseList[Mouse '#],0),MATCH(MouseList[[#Headers],[Exclude?]],MouseList[#Headers],0))=TRUE,"",IF(INDEX(DataInput[],DM$2*3-1,MATCH(TEXT($B50,0),DataInput[#Headers],0))="","",INDEX(DataInput[],DM$4*3-1,MATCH(TEXT($B50,0),DataInput[#Headers],0))*(INDEX(DataInput[],DM$4*3,MATCH(TEXT($B50,0),DataInput[#Headers],0)))^2*PI()/6))</f>
        <v>#N/A</v>
      </c>
      <c r="DN50" s="15" t="e">
        <f>IF(INDEX(MouseList[],MATCH(DN$2,MouseList[Mouse '#],0),MATCH(MouseList[[#Headers],[Exclude?]],MouseList[#Headers],0))=TRUE,"",IF(INDEX(DataInput[],DN$2*3-1,MATCH(TEXT($B50,0),DataInput[#Headers],0))="","",INDEX(DataInput[],DN$4*3-1,MATCH(TEXT($B50,0),DataInput[#Headers],0))*(INDEX(DataInput[],DN$4*3,MATCH(TEXT($B50,0),DataInput[#Headers],0)))^2*PI()/6))</f>
        <v>#N/A</v>
      </c>
      <c r="DO50" s="15" t="e">
        <f>IF(INDEX(MouseList[],MATCH(DO$2,MouseList[Mouse '#],0),MATCH(MouseList[[#Headers],[Exclude?]],MouseList[#Headers],0))=TRUE,"",IF(INDEX(DataInput[],DO$2*3-1,MATCH(TEXT($B50,0),DataInput[#Headers],0))="","",INDEX(DataInput[],DO$4*3-1,MATCH(TEXT($B50,0),DataInput[#Headers],0))*(INDEX(DataInput[],DO$4*3,MATCH(TEXT($B50,0),DataInput[#Headers],0)))^2*PI()/6))</f>
        <v>#N/A</v>
      </c>
      <c r="DP50" s="15" t="e">
        <f>IF(INDEX(MouseList[],MATCH(DP$2,MouseList[Mouse '#],0),MATCH(MouseList[[#Headers],[Exclude?]],MouseList[#Headers],0))=TRUE,"",IF(INDEX(DataInput[],DP$2*3-1,MATCH(TEXT($B50,0),DataInput[#Headers],0))="","",INDEX(DataInput[],DP$4*3-1,MATCH(TEXT($B50,0),DataInput[#Headers],0))*(INDEX(DataInput[],DP$4*3,MATCH(TEXT($B50,0),DataInput[#Headers],0)))^2*PI()/6))</f>
        <v>#N/A</v>
      </c>
      <c r="DQ50" s="15" t="e">
        <f>IF(INDEX(MouseList[],MATCH(DQ$2,MouseList[Mouse '#],0),MATCH(MouseList[[#Headers],[Exclude?]],MouseList[#Headers],0))=TRUE,"",IF(INDEX(DataInput[],DQ$2*3-1,MATCH(TEXT($B50,0),DataInput[#Headers],0))="","",INDEX(DataInput[],DQ$4*3-1,MATCH(TEXT($B50,0),DataInput[#Headers],0))*(INDEX(DataInput[],DQ$4*3,MATCH(TEXT($B50,0),DataInput[#Headers],0)))^2*PI()/6))</f>
        <v>#N/A</v>
      </c>
      <c r="DR50" s="15" t="e">
        <f>IF(INDEX(MouseList[],MATCH(DR$2,MouseList[Mouse '#],0),MATCH(MouseList[[#Headers],[Exclude?]],MouseList[#Headers],0))=TRUE,"",IF(INDEX(DataInput[],DR$2*3-1,MATCH(TEXT($B50,0),DataInput[#Headers],0))="","",INDEX(DataInput[],DR$4*3-1,MATCH(TEXT($B50,0),DataInput[#Headers],0))*(INDEX(DataInput[],DR$4*3,MATCH(TEXT($B50,0),DataInput[#Headers],0)))^2*PI()/6))</f>
        <v>#N/A</v>
      </c>
      <c r="DS50" s="15" t="e">
        <f>IF(INDEX(MouseList[],MATCH(DS$2,MouseList[Mouse '#],0),MATCH(MouseList[[#Headers],[Exclude?]],MouseList[#Headers],0))=TRUE,"",IF(INDEX(DataInput[],DS$2*3-1,MATCH(TEXT($B50,0),DataInput[#Headers],0))="","",INDEX(DataInput[],DS$4*3-1,MATCH(TEXT($B50,0),DataInput[#Headers],0))*(INDEX(DataInput[],DS$4*3,MATCH(TEXT($B50,0),DataInput[#Headers],0)))^2*PI()/6))</f>
        <v>#N/A</v>
      </c>
      <c r="DU50" s="14">
        <v>46</v>
      </c>
      <c r="DV50" s="14" t="str">
        <f>IFERROR(INDEX(MouseList[],MATCH(TV_after_Tx[[#This Row],[Sort '#]],MouseList[Sort '#],0),MATCH(TV_after_Tx[[#Headers],[Group]],MouseList[#Headers],0)),"")</f>
        <v/>
      </c>
      <c r="DW50" s="14" t="str">
        <f>IFERROR(INDEX(MouseList[],MATCH(TV_after_Tx[[#This Row],[Sort '#]],MouseList[Sort '#],0),MATCH(MouseList[[#Headers],[Mouse '#]],MouseList[#Headers],0)),"")</f>
        <v/>
      </c>
      <c r="DX50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50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50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50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50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50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50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50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50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50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50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50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50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50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50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50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50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50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50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50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50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50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50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50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50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50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50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50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50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50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50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50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50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50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50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50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50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50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50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50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50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50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50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50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50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50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51" spans="2:173">
      <c r="DU51" s="14">
        <v>47</v>
      </c>
      <c r="DV51" s="14" t="str">
        <f>IFERROR(INDEX(MouseList[],MATCH(TV_after_Tx[[#This Row],[Sort '#]],MouseList[Sort '#],0),MATCH(TV_after_Tx[[#Headers],[Group]],MouseList[#Headers],0)),"")</f>
        <v/>
      </c>
      <c r="DW51" s="14" t="str">
        <f>IFERROR(INDEX(MouseList[],MATCH(TV_after_Tx[[#This Row],[Sort '#]],MouseList[Sort '#],0),MATCH(MouseList[[#Headers],[Mouse '#]],MouseList[#Headers],0)),"")</f>
        <v/>
      </c>
      <c r="DX51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51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51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51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51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51" s="15"/>
      <c r="ED51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51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51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51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51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51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51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51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51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51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51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51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51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51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51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51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51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51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51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51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51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51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51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51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51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51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51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51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51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51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51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51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51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51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51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51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51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51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51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51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52" spans="2:173">
      <c r="DU52" s="14">
        <v>48</v>
      </c>
      <c r="DV52" s="14" t="str">
        <f>IFERROR(INDEX(MouseList[],MATCH(TV_after_Tx[[#This Row],[Sort '#]],MouseList[Sort '#],0),MATCH(TV_after_Tx[[#Headers],[Group]],MouseList[#Headers],0)),"")</f>
        <v/>
      </c>
      <c r="DW52" s="14" t="str">
        <f>IFERROR(INDEX(MouseList[],MATCH(TV_after_Tx[[#This Row],[Sort '#]],MouseList[Sort '#],0),MATCH(MouseList[[#Headers],[Mouse '#]],MouseList[#Headers],0)),"")</f>
        <v/>
      </c>
      <c r="DX52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52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52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52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52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52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52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52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52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52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52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52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52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52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52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52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52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52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52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52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52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52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52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52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52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52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52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52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52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52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52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52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52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52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52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52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52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52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52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52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52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52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52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52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52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52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53" spans="2:173">
      <c r="DU53" s="14">
        <v>49</v>
      </c>
      <c r="DV53" s="14" t="str">
        <f>IFERROR(INDEX(MouseList[],MATCH(TV_after_Tx[[#This Row],[Sort '#]],MouseList[Sort '#],0),MATCH(TV_after_Tx[[#Headers],[Group]],MouseList[#Headers],0)),"")</f>
        <v/>
      </c>
      <c r="DW53" s="14" t="str">
        <f>IFERROR(INDEX(MouseList[],MATCH(TV_after_Tx[[#This Row],[Sort '#]],MouseList[Sort '#],0),MATCH(MouseList[[#Headers],[Mouse '#]],MouseList[#Headers],0)),"")</f>
        <v/>
      </c>
      <c r="DX53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53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53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53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53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53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53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53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53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53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53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53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53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53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53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53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53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53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53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53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53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53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53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53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53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53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53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53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53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53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53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53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53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53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53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53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53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53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53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53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53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53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53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53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53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53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54" spans="2:173">
      <c r="DU54" s="14">
        <v>50</v>
      </c>
      <c r="DV54" s="14" t="str">
        <f>IFERROR(INDEX(MouseList[],MATCH(TV_after_Tx[[#This Row],[Sort '#]],MouseList[Sort '#],0),MATCH(TV_after_Tx[[#Headers],[Group]],MouseList[#Headers],0)),"")</f>
        <v/>
      </c>
      <c r="DW54" s="14" t="str">
        <f>IFERROR(INDEX(MouseList[],MATCH(TV_after_Tx[[#This Row],[Sort '#]],MouseList[Sort '#],0),MATCH(MouseList[[#Headers],[Mouse '#]],MouseList[#Headers],0)),"")</f>
        <v/>
      </c>
      <c r="DX54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54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54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54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54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54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54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54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54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54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54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54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54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54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54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54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54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54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54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54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54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54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54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54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54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54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54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54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54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54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54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54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54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54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54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54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54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54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54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54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54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54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54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54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54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54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55" spans="2:173">
      <c r="DU55" s="14">
        <v>51</v>
      </c>
      <c r="DV55" s="14" t="str">
        <f>IFERROR(INDEX(MouseList[],MATCH(TV_after_Tx[[#This Row],[Sort '#]],MouseList[Sort '#],0),MATCH(TV_after_Tx[[#Headers],[Group]],MouseList[#Headers],0)),"")</f>
        <v/>
      </c>
      <c r="DW55" s="14" t="str">
        <f>IFERROR(INDEX(MouseList[],MATCH(TV_after_Tx[[#This Row],[Sort '#]],MouseList[Sort '#],0),MATCH(MouseList[[#Headers],[Mouse '#]],MouseList[#Headers],0)),"")</f>
        <v/>
      </c>
      <c r="DX55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55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55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55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55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55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55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55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55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55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55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55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55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55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55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55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55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55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55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55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55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55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55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55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55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55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55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55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55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55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55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55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55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55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55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55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55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55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55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55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55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55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55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55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55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55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56" spans="2:173">
      <c r="DU56" s="14">
        <v>52</v>
      </c>
      <c r="DV56" s="14" t="str">
        <f>IFERROR(INDEX(MouseList[],MATCH(TV_after_Tx[[#This Row],[Sort '#]],MouseList[Sort '#],0),MATCH(TV_after_Tx[[#Headers],[Group]],MouseList[#Headers],0)),"")</f>
        <v/>
      </c>
      <c r="DW56" s="14" t="str">
        <f>IFERROR(INDEX(MouseList[],MATCH(TV_after_Tx[[#This Row],[Sort '#]],MouseList[Sort '#],0),MATCH(MouseList[[#Headers],[Mouse '#]],MouseList[#Headers],0)),"")</f>
        <v/>
      </c>
      <c r="DX56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56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56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56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56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56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56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56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56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56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56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56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56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56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56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56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56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56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56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56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56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56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56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56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56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56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56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56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56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56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56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56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56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56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56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56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56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56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56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56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56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56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56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56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56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56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57" spans="2:173">
      <c r="DU57" s="14">
        <v>53</v>
      </c>
      <c r="DV57" s="14" t="str">
        <f>IFERROR(INDEX(MouseList[],MATCH(TV_after_Tx[[#This Row],[Sort '#]],MouseList[Sort '#],0),MATCH(TV_after_Tx[[#Headers],[Group]],MouseList[#Headers],0)),"")</f>
        <v/>
      </c>
      <c r="DW57" s="14" t="str">
        <f>IFERROR(INDEX(MouseList[],MATCH(TV_after_Tx[[#This Row],[Sort '#]],MouseList[Sort '#],0),MATCH(MouseList[[#Headers],[Mouse '#]],MouseList[#Headers],0)),"")</f>
        <v/>
      </c>
      <c r="DX57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57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57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57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57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57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57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57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57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57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57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57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57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57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57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57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57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57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57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57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57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57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57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57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57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57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57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57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57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57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57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57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57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57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57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57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57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57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57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57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57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57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57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57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57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57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58" spans="2:173">
      <c r="DU58" s="14">
        <v>54</v>
      </c>
      <c r="DV58" s="14" t="str">
        <f>IFERROR(INDEX(MouseList[],MATCH(TV_after_Tx[[#This Row],[Sort '#]],MouseList[Sort '#],0),MATCH(TV_after_Tx[[#Headers],[Group]],MouseList[#Headers],0)),"")</f>
        <v/>
      </c>
      <c r="DW58" s="14" t="str">
        <f>IFERROR(INDEX(MouseList[],MATCH(TV_after_Tx[[#This Row],[Sort '#]],MouseList[Sort '#],0),MATCH(MouseList[[#Headers],[Mouse '#]],MouseList[#Headers],0)),"")</f>
        <v/>
      </c>
      <c r="DX58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58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58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58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58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58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58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58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58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58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58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58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58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58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58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58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58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58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58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58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58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58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58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58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58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58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58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58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58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58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58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58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58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58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58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58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58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58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58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58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58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58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58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58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58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58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59" spans="2:173">
      <c r="DU59" s="14">
        <v>55</v>
      </c>
      <c r="DV59" s="14" t="str">
        <f>IFERROR(INDEX(MouseList[],MATCH(TV_after_Tx[[#This Row],[Sort '#]],MouseList[Sort '#],0),MATCH(TV_after_Tx[[#Headers],[Group]],MouseList[#Headers],0)),"")</f>
        <v/>
      </c>
      <c r="DW59" s="14" t="str">
        <f>IFERROR(INDEX(MouseList[],MATCH(TV_after_Tx[[#This Row],[Sort '#]],MouseList[Sort '#],0),MATCH(MouseList[[#Headers],[Mouse '#]],MouseList[#Headers],0)),"")</f>
        <v/>
      </c>
      <c r="DX59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59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59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59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59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59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59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59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59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59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59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59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59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59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59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59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59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59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59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59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59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59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59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59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59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59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59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59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59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59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59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59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59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59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59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59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59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59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59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59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59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59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59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59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59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59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60" spans="2:173">
      <c r="DU60" s="14">
        <v>56</v>
      </c>
      <c r="DV60" s="14" t="str">
        <f>IFERROR(INDEX(MouseList[],MATCH(TV_after_Tx[[#This Row],[Sort '#]],MouseList[Sort '#],0),MATCH(TV_after_Tx[[#Headers],[Group]],MouseList[#Headers],0)),"")</f>
        <v/>
      </c>
      <c r="DW60" s="14" t="str">
        <f>IFERROR(INDEX(MouseList[],MATCH(TV_after_Tx[[#This Row],[Sort '#]],MouseList[Sort '#],0),MATCH(MouseList[[#Headers],[Mouse '#]],MouseList[#Headers],0)),"")</f>
        <v/>
      </c>
      <c r="DX60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60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60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60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60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60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60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60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60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60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60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60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60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60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60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60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60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60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60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60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60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60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60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60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60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60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60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60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60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60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60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60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60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60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60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60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60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60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60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60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60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60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60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60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60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60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61" spans="2:173">
      <c r="H61" s="14" t="s">
        <v>332</v>
      </c>
      <c r="I61" s="14" t="s">
        <v>331</v>
      </c>
      <c r="J61" s="14" t="s">
        <v>318</v>
      </c>
      <c r="K61" s="14" t="s">
        <v>330</v>
      </c>
      <c r="DU61" s="14">
        <v>57</v>
      </c>
      <c r="DV61" s="14" t="str">
        <f>IFERROR(INDEX(MouseList[],MATCH(TV_after_Tx[[#This Row],[Sort '#]],MouseList[Sort '#],0),MATCH(TV_after_Tx[[#Headers],[Group]],MouseList[#Headers],0)),"")</f>
        <v/>
      </c>
      <c r="DW61" s="14" t="str">
        <f>IFERROR(INDEX(MouseList[],MATCH(TV_after_Tx[[#This Row],[Sort '#]],MouseList[Sort '#],0),MATCH(MouseList[[#Headers],[Mouse '#]],MouseList[#Headers],0)),"")</f>
        <v/>
      </c>
      <c r="DX61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61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61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61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61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61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61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61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61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61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61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61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61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61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61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61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61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61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61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61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61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61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61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61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61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61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61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61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61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61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61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61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61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61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61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61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61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61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61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61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61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61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61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61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61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61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62" spans="2:173">
      <c r="H62" s="263" t="e">
        <f t="shared" ref="H62:H72" si="0">AVERAGE(D6:H6)</f>
        <v>#DIV/0!</v>
      </c>
      <c r="I62" s="263" t="e">
        <f t="shared" ref="I62:I72" si="1">AVERAGE(I6:M6)</f>
        <v>#DIV/0!</v>
      </c>
      <c r="J62" s="263" t="e">
        <f t="shared" ref="J62:J72" si="2">AVERAGE(N6:R6)</f>
        <v>#DIV/0!</v>
      </c>
      <c r="K62" s="263" t="e">
        <f t="shared" ref="K62:K72" si="3">AVERAGE(S6:W6)</f>
        <v>#DIV/0!</v>
      </c>
      <c r="M62" s="14" t="e">
        <f t="shared" ref="M62:M72" si="4">STDEV(D6:H6)</f>
        <v>#DIV/0!</v>
      </c>
      <c r="N62" s="14" t="e">
        <f t="shared" ref="N62:N72" si="5">STDEV(I6:M6)</f>
        <v>#DIV/0!</v>
      </c>
      <c r="O62" s="14" t="e">
        <f t="shared" ref="O62:O72" si="6">STDEV(N6:R6)</f>
        <v>#DIV/0!</v>
      </c>
      <c r="P62" s="14" t="e">
        <f t="shared" ref="P62:P72" si="7">STDEV(S6:W6)</f>
        <v>#DIV/0!</v>
      </c>
      <c r="Q62" s="14">
        <v>1</v>
      </c>
      <c r="R62" s="14">
        <v>1.3482668471656193E-2</v>
      </c>
      <c r="S62" s="14">
        <v>5.3014376029327757E-3</v>
      </c>
      <c r="T62" s="14">
        <v>9.5411332442356667E-3</v>
      </c>
      <c r="DU62" s="14">
        <v>58</v>
      </c>
      <c r="DV62" s="14" t="str">
        <f>IFERROR(INDEX(MouseList[],MATCH(TV_after_Tx[[#This Row],[Sort '#]],MouseList[Sort '#],0),MATCH(TV_after_Tx[[#Headers],[Group]],MouseList[#Headers],0)),"")</f>
        <v/>
      </c>
      <c r="DW62" s="14" t="str">
        <f>IFERROR(INDEX(MouseList[],MATCH(TV_after_Tx[[#This Row],[Sort '#]],MouseList[Sort '#],0),MATCH(MouseList[[#Headers],[Mouse '#]],MouseList[#Headers],0)),"")</f>
        <v/>
      </c>
      <c r="DX62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62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62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62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62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62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62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62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62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62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62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62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62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62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62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62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62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62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62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62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62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62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62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62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62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62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62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62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62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62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62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62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62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62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62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62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62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62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62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62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62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62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62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62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62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62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63" spans="2:173">
      <c r="G63" s="14" t="e">
        <f t="shared" ref="G63:G72" si="8">TTEST(T7:AB7,L7:S7,2,2)</f>
        <v>#N/A</v>
      </c>
      <c r="H63" s="263" t="e">
        <f t="shared" si="0"/>
        <v>#N/A</v>
      </c>
      <c r="I63" s="263" t="e">
        <f t="shared" si="1"/>
        <v>#N/A</v>
      </c>
      <c r="J63" s="263" t="e">
        <f t="shared" si="2"/>
        <v>#N/A</v>
      </c>
      <c r="K63" s="263" t="e">
        <f t="shared" si="3"/>
        <v>#N/A</v>
      </c>
      <c r="M63" s="14" t="e">
        <f t="shared" si="4"/>
        <v>#N/A</v>
      </c>
      <c r="N63" s="14" t="e">
        <f t="shared" si="5"/>
        <v>#N/A</v>
      </c>
      <c r="O63" s="14" t="e">
        <f t="shared" si="6"/>
        <v>#N/A</v>
      </c>
      <c r="P63" s="14" t="e">
        <f t="shared" si="7"/>
        <v>#N/A</v>
      </c>
      <c r="Q63" s="14">
        <v>3</v>
      </c>
      <c r="R63" s="14">
        <v>3.4688418883387299E-2</v>
      </c>
      <c r="S63" s="14">
        <v>2.0224002707484291E-2</v>
      </c>
      <c r="T63" s="14">
        <v>2.7867090390176128E-2</v>
      </c>
      <c r="DU63" s="14">
        <v>59</v>
      </c>
      <c r="DV63" s="14" t="str">
        <f>IFERROR(INDEX(MouseList[],MATCH(TV_after_Tx[[#This Row],[Sort '#]],MouseList[Sort '#],0),MATCH(TV_after_Tx[[#Headers],[Group]],MouseList[#Headers],0)),"")</f>
        <v/>
      </c>
      <c r="DW63" s="14" t="str">
        <f>IFERROR(INDEX(MouseList[],MATCH(TV_after_Tx[[#This Row],[Sort '#]],MouseList[Sort '#],0),MATCH(MouseList[[#Headers],[Mouse '#]],MouseList[#Headers],0)),"")</f>
        <v/>
      </c>
      <c r="DX63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63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63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63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63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63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63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63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63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63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63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63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63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63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63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63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63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63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63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63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63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63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63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63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63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63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63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63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63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63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63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63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63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63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63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63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63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63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63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63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63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63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63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63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63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63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64" spans="2:173">
      <c r="G64" s="14">
        <f t="shared" si="8"/>
        <v>0.26761549434901427</v>
      </c>
      <c r="H64" s="263">
        <f t="shared" si="0"/>
        <v>5.5186148558778871</v>
      </c>
      <c r="I64" s="263">
        <f t="shared" si="1"/>
        <v>5.7315249882413823</v>
      </c>
      <c r="J64" s="263">
        <f t="shared" si="2"/>
        <v>5.0108117987023277</v>
      </c>
      <c r="K64" s="263">
        <f t="shared" si="3"/>
        <v>5.6627301828735632</v>
      </c>
      <c r="M64" s="14">
        <f t="shared" si="4"/>
        <v>3.4220122748766211</v>
      </c>
      <c r="N64" s="14">
        <f t="shared" si="5"/>
        <v>4.2089251955763842</v>
      </c>
      <c r="O64" s="14">
        <f t="shared" si="6"/>
        <v>2.2456471560197704</v>
      </c>
      <c r="P64" s="14">
        <f t="shared" si="7"/>
        <v>1.9484627407694277</v>
      </c>
      <c r="Q64" s="14">
        <v>7</v>
      </c>
      <c r="R64" s="14">
        <v>0.20930861054541994</v>
      </c>
      <c r="S64" s="14">
        <v>0.11794062420351682</v>
      </c>
      <c r="T64" s="14">
        <v>0.26121761138181798</v>
      </c>
      <c r="DU64" s="14">
        <v>60</v>
      </c>
      <c r="DV64" s="14" t="str">
        <f>IFERROR(INDEX(MouseList[],MATCH(TV_after_Tx[[#This Row],[Sort '#]],MouseList[Sort '#],0),MATCH(TV_after_Tx[[#Headers],[Group]],MouseList[#Headers],0)),"")</f>
        <v/>
      </c>
      <c r="DW64" s="14" t="str">
        <f>IFERROR(INDEX(MouseList[],MATCH(TV_after_Tx[[#This Row],[Sort '#]],MouseList[Sort '#],0),MATCH(MouseList[[#Headers],[Mouse '#]],MouseList[#Headers],0)),"")</f>
        <v/>
      </c>
      <c r="DX64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64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64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64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64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64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64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64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64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64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64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64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64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64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64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64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64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64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64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64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64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64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64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64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64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64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64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64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64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64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64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64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64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64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64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64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64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64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64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64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64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64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64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64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64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64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65" spans="7:173">
      <c r="G65" s="14">
        <f t="shared" si="8"/>
        <v>0.12542816930529752</v>
      </c>
      <c r="H65" s="263">
        <f t="shared" si="0"/>
        <v>4.0135799173042592</v>
      </c>
      <c r="I65" s="263">
        <f t="shared" si="1"/>
        <v>6.3088497629649254</v>
      </c>
      <c r="J65" s="263">
        <f t="shared" si="2"/>
        <v>6.8428602478561187</v>
      </c>
      <c r="K65" s="263">
        <f t="shared" si="3"/>
        <v>8.0399805695080637</v>
      </c>
      <c r="M65" s="14">
        <f t="shared" si="4"/>
        <v>2.5126271764151307</v>
      </c>
      <c r="N65" s="14">
        <f t="shared" si="5"/>
        <v>3.80271088459385</v>
      </c>
      <c r="O65" s="14">
        <f t="shared" si="6"/>
        <v>2.4438314080936729</v>
      </c>
      <c r="P65" s="14">
        <f t="shared" si="7"/>
        <v>2.019873303025054</v>
      </c>
      <c r="Q65" s="14">
        <v>10</v>
      </c>
      <c r="R65" s="14">
        <v>1.1264573158527904</v>
      </c>
      <c r="S65" s="14">
        <v>0.56623467589701748</v>
      </c>
      <c r="T65" s="14">
        <v>1.3772974903904585</v>
      </c>
      <c r="DU65" s="14">
        <v>61</v>
      </c>
      <c r="DV65" s="14" t="str">
        <f>IFERROR(INDEX(MouseList[],MATCH(TV_after_Tx[[#This Row],[Sort '#]],MouseList[Sort '#],0),MATCH(TV_after_Tx[[#Headers],[Group]],MouseList[#Headers],0)),"")</f>
        <v/>
      </c>
      <c r="DW65" s="14" t="str">
        <f>IFERROR(INDEX(MouseList[],MATCH(TV_after_Tx[[#This Row],[Sort '#]],MouseList[Sort '#],0),MATCH(MouseList[[#Headers],[Mouse '#]],MouseList[#Headers],0)),"")</f>
        <v/>
      </c>
      <c r="DX65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65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65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65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65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65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65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65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65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65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65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65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65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65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65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65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65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65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65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65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65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65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65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65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65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65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65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65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65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65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65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65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65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65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65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65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65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65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65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65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65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65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65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65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65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65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66" spans="7:173">
      <c r="G66" s="14">
        <f t="shared" si="8"/>
        <v>0.20313298594654522</v>
      </c>
      <c r="H66" s="263">
        <f t="shared" si="0"/>
        <v>7.3985161490509128</v>
      </c>
      <c r="I66" s="263">
        <f t="shared" si="1"/>
        <v>8.2228479393046054</v>
      </c>
      <c r="J66" s="263">
        <f t="shared" si="2"/>
        <v>7.3836939054717661</v>
      </c>
      <c r="K66" s="263">
        <f t="shared" si="3"/>
        <v>7.6362586863854434</v>
      </c>
      <c r="M66" s="14">
        <f t="shared" si="4"/>
        <v>3.3881083521169186</v>
      </c>
      <c r="N66" s="14">
        <f t="shared" si="5"/>
        <v>5.3399573913463492</v>
      </c>
      <c r="O66" s="14">
        <f t="shared" si="6"/>
        <v>1.2642402564569588</v>
      </c>
      <c r="P66" s="14">
        <f t="shared" si="7"/>
        <v>1.6116816377907923</v>
      </c>
      <c r="Q66" s="14">
        <v>14</v>
      </c>
      <c r="R66" s="14">
        <v>3.8619991189661027</v>
      </c>
      <c r="S66" s="14">
        <v>1.5743867183989992</v>
      </c>
      <c r="T66" s="14">
        <v>5.100142962536097</v>
      </c>
      <c r="DU66" s="14">
        <v>62</v>
      </c>
      <c r="DV66" s="14" t="str">
        <f>IFERROR(INDEX(MouseList[],MATCH(TV_after_Tx[[#This Row],[Sort '#]],MouseList[Sort '#],0),MATCH(TV_after_Tx[[#Headers],[Group]],MouseList[#Headers],0)),"")</f>
        <v/>
      </c>
      <c r="DW66" s="14" t="str">
        <f>IFERROR(INDEX(MouseList[],MATCH(TV_after_Tx[[#This Row],[Sort '#]],MouseList[Sort '#],0),MATCH(MouseList[[#Headers],[Mouse '#]],MouseList[#Headers],0)),"")</f>
        <v/>
      </c>
      <c r="DX66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66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66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66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66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66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66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66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66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66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66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66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66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66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66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66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66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66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66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66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66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66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66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66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66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66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66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66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66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66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66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66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66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66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66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66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66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66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66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66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66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66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66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66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66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66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67" spans="7:173">
      <c r="G67" s="14">
        <f t="shared" si="8"/>
        <v>0.41778341826597709</v>
      </c>
      <c r="H67" s="263">
        <f t="shared" si="0"/>
        <v>10.951963012506408</v>
      </c>
      <c r="I67" s="263">
        <f t="shared" si="1"/>
        <v>8.3939564848783927</v>
      </c>
      <c r="J67" s="263">
        <f t="shared" si="2"/>
        <v>7.9577691738340679</v>
      </c>
      <c r="K67" s="263">
        <f t="shared" si="3"/>
        <v>6.4848110481708972</v>
      </c>
      <c r="M67" s="14">
        <f t="shared" si="4"/>
        <v>5.0367287735512587</v>
      </c>
      <c r="N67" s="14">
        <f t="shared" si="5"/>
        <v>4.8823953783411307</v>
      </c>
      <c r="O67" s="14">
        <f t="shared" si="6"/>
        <v>3.387610953314629</v>
      </c>
      <c r="P67" s="14">
        <f t="shared" si="7"/>
        <v>2.5918818014148122</v>
      </c>
      <c r="Q67" s="14">
        <v>17</v>
      </c>
      <c r="R67" s="14">
        <v>7.6496472117972463</v>
      </c>
      <c r="S67" s="14">
        <v>2.8419445542973953</v>
      </c>
      <c r="T67" s="14">
        <v>7.8179114960999341</v>
      </c>
      <c r="DU67" s="14">
        <v>63</v>
      </c>
      <c r="DV67" s="14" t="str">
        <f>IFERROR(INDEX(MouseList[],MATCH(TV_after_Tx[[#This Row],[Sort '#]],MouseList[Sort '#],0),MATCH(TV_after_Tx[[#Headers],[Group]],MouseList[#Headers],0)),"")</f>
        <v/>
      </c>
      <c r="DW67" s="14" t="str">
        <f>IFERROR(INDEX(MouseList[],MATCH(TV_after_Tx[[#This Row],[Sort '#]],MouseList[Sort '#],0),MATCH(MouseList[[#Headers],[Mouse '#]],MouseList[#Headers],0)),"")</f>
        <v/>
      </c>
      <c r="DX67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67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67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67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67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67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67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67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67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67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67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67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67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67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67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67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67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67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67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67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67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67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67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67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67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67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67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67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67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67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67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67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67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67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67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67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67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67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67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67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67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67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67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67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67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67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68" spans="7:173">
      <c r="G68" s="14">
        <f t="shared" si="8"/>
        <v>0.90148292122916784</v>
      </c>
      <c r="H68" s="263">
        <f t="shared" si="0"/>
        <v>11.281204226437229</v>
      </c>
      <c r="I68" s="263">
        <f t="shared" si="1"/>
        <v>10.030000811295086</v>
      </c>
      <c r="J68" s="263">
        <f t="shared" si="2"/>
        <v>10.275210233688789</v>
      </c>
      <c r="K68" s="263">
        <f t="shared" si="3"/>
        <v>8.9949687111303724</v>
      </c>
      <c r="M68" s="14">
        <f t="shared" si="4"/>
        <v>3.4369654793308593</v>
      </c>
      <c r="N68" s="14">
        <f t="shared" si="5"/>
        <v>4.5728487848102528</v>
      </c>
      <c r="O68" s="14">
        <f t="shared" si="6"/>
        <v>2.7841554852459365</v>
      </c>
      <c r="P68" s="14">
        <f t="shared" si="7"/>
        <v>1.851126168641432</v>
      </c>
      <c r="Q68" s="14">
        <v>21</v>
      </c>
      <c r="R68" s="14">
        <v>11.402214186663304</v>
      </c>
      <c r="S68" s="14">
        <v>4.3434762430631464</v>
      </c>
      <c r="T68" s="14">
        <v>12.86546187050927</v>
      </c>
      <c r="DU68" s="14">
        <v>64</v>
      </c>
      <c r="DV68" s="14" t="str">
        <f>IFERROR(INDEX(MouseList[],MATCH(TV_after_Tx[[#This Row],[Sort '#]],MouseList[Sort '#],0),MATCH(TV_after_Tx[[#Headers],[Group]],MouseList[#Headers],0)),"")</f>
        <v/>
      </c>
      <c r="DW68" s="14" t="str">
        <f>IFERROR(INDEX(MouseList[],MATCH(TV_after_Tx[[#This Row],[Sort '#]],MouseList[Sort '#],0),MATCH(MouseList[[#Headers],[Mouse '#]],MouseList[#Headers],0)),"")</f>
        <v/>
      </c>
      <c r="DX68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68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68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68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68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68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68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68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68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68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68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68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68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68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68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68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68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68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68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68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68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68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68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68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68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68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68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68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68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68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68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68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68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68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68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68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68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68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68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68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68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68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68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68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68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68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69" spans="7:173">
      <c r="G69" s="14">
        <f t="shared" si="8"/>
        <v>0.18537378953523886</v>
      </c>
      <c r="H69" s="263">
        <f t="shared" si="0"/>
        <v>15.649117467636042</v>
      </c>
      <c r="I69" s="263">
        <f t="shared" si="1"/>
        <v>13.316203854522882</v>
      </c>
      <c r="J69" s="263">
        <f t="shared" si="2"/>
        <v>13.286444594512977</v>
      </c>
      <c r="K69" s="263">
        <f t="shared" si="3"/>
        <v>12.230918262312692</v>
      </c>
      <c r="M69" s="14">
        <f t="shared" si="4"/>
        <v>6.8705045262789488</v>
      </c>
      <c r="N69" s="14">
        <f t="shared" si="5"/>
        <v>7.7119448328098388</v>
      </c>
      <c r="O69" s="14">
        <f t="shared" si="6"/>
        <v>5.2016716132591156</v>
      </c>
      <c r="P69" s="14">
        <f t="shared" si="7"/>
        <v>6.6423045356923209</v>
      </c>
      <c r="Q69" s="14">
        <v>24</v>
      </c>
      <c r="R69" s="14">
        <v>15.209562683426336</v>
      </c>
      <c r="S69" s="14">
        <v>6.8263068371251929</v>
      </c>
      <c r="T69" s="14">
        <v>15.982983524831971</v>
      </c>
      <c r="DU69" s="14">
        <v>65</v>
      </c>
      <c r="DV69" s="14" t="str">
        <f>IFERROR(INDEX(MouseList[],MATCH(TV_after_Tx[[#This Row],[Sort '#]],MouseList[Sort '#],0),MATCH(TV_after_Tx[[#Headers],[Group]],MouseList[#Headers],0)),"")</f>
        <v/>
      </c>
      <c r="DW69" s="14" t="str">
        <f>IFERROR(INDEX(MouseList[],MATCH(TV_after_Tx[[#This Row],[Sort '#]],MouseList[Sort '#],0),MATCH(MouseList[[#Headers],[Mouse '#]],MouseList[#Headers],0)),"")</f>
        <v/>
      </c>
      <c r="DX69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69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69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69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69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69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69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69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69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69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69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69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69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69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69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69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69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69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69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69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69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69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69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69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69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69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69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69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69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69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69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69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69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69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69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69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69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69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69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69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69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69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69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69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69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69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70" spans="7:173">
      <c r="G70" s="14">
        <f t="shared" si="8"/>
        <v>0.36148520277663787</v>
      </c>
      <c r="H70" s="263">
        <f t="shared" si="0"/>
        <v>25.217775345391594</v>
      </c>
      <c r="I70" s="263">
        <f t="shared" si="1"/>
        <v>14.781101150855775</v>
      </c>
      <c r="J70" s="263">
        <f t="shared" si="2"/>
        <v>14.073774837392383</v>
      </c>
      <c r="K70" s="263">
        <f t="shared" si="3"/>
        <v>19.480925985920905</v>
      </c>
      <c r="M70" s="14">
        <f t="shared" si="4"/>
        <v>16.191406345726048</v>
      </c>
      <c r="N70" s="14">
        <f t="shared" si="5"/>
        <v>9.4608273805387579</v>
      </c>
      <c r="O70" s="14">
        <f t="shared" si="6"/>
        <v>4.7495530421215237</v>
      </c>
      <c r="P70" s="14">
        <f t="shared" si="7"/>
        <v>7.6779737058895057</v>
      </c>
      <c r="Q70" s="14">
        <v>28</v>
      </c>
      <c r="R70" s="14">
        <v>20.936469255577585</v>
      </c>
      <c r="S70" s="14">
        <v>12.288346695700033</v>
      </c>
      <c r="T70" s="14">
        <v>18.209924712024762</v>
      </c>
      <c r="DU70" s="14">
        <v>66</v>
      </c>
      <c r="DV70" s="14" t="str">
        <f>IFERROR(INDEX(MouseList[],MATCH(TV_after_Tx[[#This Row],[Sort '#]],MouseList[Sort '#],0),MATCH(TV_after_Tx[[#Headers],[Group]],MouseList[#Headers],0)),"")</f>
        <v/>
      </c>
      <c r="DW70" s="14" t="str">
        <f>IFERROR(INDEX(MouseList[],MATCH(TV_after_Tx[[#This Row],[Sort '#]],MouseList[Sort '#],0),MATCH(MouseList[[#Headers],[Mouse '#]],MouseList[#Headers],0)),"")</f>
        <v/>
      </c>
      <c r="DX70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70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70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70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70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70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70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70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70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70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70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70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70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70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70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70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70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70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70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70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70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70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70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70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70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70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70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70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70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70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70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70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70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70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70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70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70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70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70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70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70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70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70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70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70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70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71" spans="7:173">
      <c r="G71" s="14">
        <f t="shared" si="8"/>
        <v>0.90658695424307589</v>
      </c>
      <c r="H71" s="263">
        <f t="shared" si="0"/>
        <v>33.966717872398206</v>
      </c>
      <c r="I71" s="263">
        <f t="shared" si="1"/>
        <v>20.663046956707856</v>
      </c>
      <c r="J71" s="263">
        <f t="shared" si="2"/>
        <v>17.570690416562609</v>
      </c>
      <c r="K71" s="263">
        <f t="shared" si="3"/>
        <v>28.816514759573398</v>
      </c>
      <c r="M71" s="14">
        <f t="shared" si="4"/>
        <v>25.680780001966166</v>
      </c>
      <c r="N71" s="14">
        <f t="shared" si="5"/>
        <v>12.843164735602537</v>
      </c>
      <c r="O71" s="14">
        <f t="shared" si="6"/>
        <v>9.320348583282243</v>
      </c>
      <c r="P71" s="14">
        <f t="shared" si="7"/>
        <v>12.674181847247377</v>
      </c>
      <c r="Q71" s="14">
        <v>31</v>
      </c>
      <c r="R71" s="14">
        <v>21.565549295264802</v>
      </c>
      <c r="S71" s="14">
        <v>12.184113962241506</v>
      </c>
      <c r="T71" s="14">
        <v>17.70284770309139</v>
      </c>
      <c r="DU71" s="14">
        <v>67</v>
      </c>
      <c r="DV71" s="14" t="str">
        <f>IFERROR(INDEX(MouseList[],MATCH(TV_after_Tx[[#This Row],[Sort '#]],MouseList[Sort '#],0),MATCH(TV_after_Tx[[#Headers],[Group]],MouseList[#Headers],0)),"")</f>
        <v/>
      </c>
      <c r="DW71" s="14" t="str">
        <f>IFERROR(INDEX(MouseList[],MATCH(TV_after_Tx[[#This Row],[Sort '#]],MouseList[Sort '#],0),MATCH(MouseList[[#Headers],[Mouse '#]],MouseList[#Headers],0)),"")</f>
        <v/>
      </c>
      <c r="DX71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71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71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71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71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71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71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71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71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71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71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71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71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71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71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71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71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71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71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71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71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71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71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71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71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71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71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71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71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71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71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71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71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71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71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71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71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71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71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71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71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71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71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71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71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71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72" spans="7:173">
      <c r="G72" s="14">
        <f t="shared" si="8"/>
        <v>0.80015050795959208</v>
      </c>
      <c r="H72" s="263">
        <f t="shared" si="0"/>
        <v>44.085117550818282</v>
      </c>
      <c r="I72" s="263">
        <f t="shared" si="1"/>
        <v>25.750123875409159</v>
      </c>
      <c r="J72" s="263">
        <f t="shared" si="2"/>
        <v>19.563484684662754</v>
      </c>
      <c r="K72" s="263">
        <f t="shared" si="3"/>
        <v>32.294134048346749</v>
      </c>
      <c r="M72" s="14">
        <f t="shared" si="4"/>
        <v>25.773995744158174</v>
      </c>
      <c r="N72" s="14">
        <f t="shared" si="5"/>
        <v>16.565825514879094</v>
      </c>
      <c r="O72" s="14">
        <f t="shared" si="6"/>
        <v>11.900204778680282</v>
      </c>
      <c r="P72" s="14">
        <f t="shared" si="7"/>
        <v>11.627783647657756</v>
      </c>
      <c r="DU72" s="14">
        <v>68</v>
      </c>
      <c r="DV72" s="14" t="str">
        <f>IFERROR(INDEX(MouseList[],MATCH(TV_after_Tx[[#This Row],[Sort '#]],MouseList[Sort '#],0),MATCH(TV_after_Tx[[#Headers],[Group]],MouseList[#Headers],0)),"")</f>
        <v/>
      </c>
      <c r="DW72" s="14" t="str">
        <f>IFERROR(INDEX(MouseList[],MATCH(TV_after_Tx[[#This Row],[Sort '#]],MouseList[Sort '#],0),MATCH(MouseList[[#Headers],[Mouse '#]],MouseList[#Headers],0)),"")</f>
        <v/>
      </c>
      <c r="DX72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72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72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72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72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72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72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72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72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72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72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72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72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72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72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72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72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72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72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72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72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72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72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72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72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72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72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72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72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72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72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72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72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72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72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72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72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72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72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72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72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72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72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72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72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72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73" spans="7:173">
      <c r="H73" s="263"/>
      <c r="I73" s="263"/>
      <c r="J73" s="263"/>
      <c r="DU73" s="14">
        <v>69</v>
      </c>
      <c r="DV73" s="14" t="str">
        <f>IFERROR(INDEX(MouseList[],MATCH(TV_after_Tx[[#This Row],[Sort '#]],MouseList[Sort '#],0),MATCH(TV_after_Tx[[#Headers],[Group]],MouseList[#Headers],0)),"")</f>
        <v/>
      </c>
      <c r="DW73" s="14" t="str">
        <f>IFERROR(INDEX(MouseList[],MATCH(TV_after_Tx[[#This Row],[Sort '#]],MouseList[Sort '#],0),MATCH(MouseList[[#Headers],[Mouse '#]],MouseList[#Headers],0)),"")</f>
        <v/>
      </c>
      <c r="DX73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73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73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73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73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73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73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73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73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73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73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73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73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73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73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73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73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73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73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73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73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73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73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73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73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73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73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73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73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73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73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73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73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73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73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73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73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73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73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73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73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73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73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73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73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73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74" spans="7:173">
      <c r="H74" s="263"/>
      <c r="I74" s="263"/>
      <c r="J74" s="263"/>
      <c r="DU74" s="14">
        <v>70</v>
      </c>
      <c r="DV74" s="14" t="str">
        <f>IFERROR(INDEX(MouseList[],MATCH(TV_after_Tx[[#This Row],[Sort '#]],MouseList[Sort '#],0),MATCH(TV_after_Tx[[#Headers],[Group]],MouseList[#Headers],0)),"")</f>
        <v/>
      </c>
      <c r="DW74" s="14" t="str">
        <f>IFERROR(INDEX(MouseList[],MATCH(TV_after_Tx[[#This Row],[Sort '#]],MouseList[Sort '#],0),MATCH(MouseList[[#Headers],[Mouse '#]],MouseList[#Headers],0)),"")</f>
        <v/>
      </c>
      <c r="DX74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74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74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74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74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74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74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74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74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74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74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74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74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74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74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74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74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74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74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74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74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74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74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74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74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74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74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74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74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74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74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74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74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74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74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74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74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74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74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74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74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74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74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74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74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74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75" spans="7:173">
      <c r="DU75" s="14">
        <v>71</v>
      </c>
      <c r="DV75" s="14" t="str">
        <f>IFERROR(INDEX(MouseList[],MATCH(TV_after_Tx[[#This Row],[Sort '#]],MouseList[Sort '#],0),MATCH(TV_after_Tx[[#Headers],[Group]],MouseList[#Headers],0)),"")</f>
        <v/>
      </c>
      <c r="DW75" s="14" t="str">
        <f>IFERROR(INDEX(MouseList[],MATCH(TV_after_Tx[[#This Row],[Sort '#]],MouseList[Sort '#],0),MATCH(MouseList[[#Headers],[Mouse '#]],MouseList[#Headers],0)),"")</f>
        <v/>
      </c>
      <c r="DX75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75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75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75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75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75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75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75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75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75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75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75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75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75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75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75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75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75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75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75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75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75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75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75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75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75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75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75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75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75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75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75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75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75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75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75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75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75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75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75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75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75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75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75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75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75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76" spans="7:173">
      <c r="DU76" s="14">
        <v>72</v>
      </c>
      <c r="DV76" s="14" t="str">
        <f>IFERROR(INDEX(MouseList[],MATCH(TV_after_Tx[[#This Row],[Sort '#]],MouseList[Sort '#],0),MATCH(TV_after_Tx[[#Headers],[Group]],MouseList[#Headers],0)),"")</f>
        <v/>
      </c>
      <c r="DW76" s="14" t="str">
        <f>IFERROR(INDEX(MouseList[],MATCH(TV_after_Tx[[#This Row],[Sort '#]],MouseList[Sort '#],0),MATCH(MouseList[[#Headers],[Mouse '#]],MouseList[#Headers],0)),"")</f>
        <v/>
      </c>
      <c r="DX76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76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76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76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76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76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76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76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76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76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76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76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76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76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76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76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76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76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76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76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76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76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76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76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76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76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76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76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76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76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76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76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76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76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76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76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76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76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76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76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76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76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76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76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76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76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77" spans="7:173">
      <c r="DU77" s="14">
        <v>73</v>
      </c>
      <c r="DV77" s="14" t="str">
        <f>IFERROR(INDEX(MouseList[],MATCH(TV_after_Tx[[#This Row],[Sort '#]],MouseList[Sort '#],0),MATCH(TV_after_Tx[[#Headers],[Group]],MouseList[#Headers],0)),"")</f>
        <v/>
      </c>
      <c r="DW77" s="14" t="str">
        <f>IFERROR(INDEX(MouseList[],MATCH(TV_after_Tx[[#This Row],[Sort '#]],MouseList[Sort '#],0),MATCH(MouseList[[#Headers],[Mouse '#]],MouseList[#Headers],0)),"")</f>
        <v/>
      </c>
      <c r="DX77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77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77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77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77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77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77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77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77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77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77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77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77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77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77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77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77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77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77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77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77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77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77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77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77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77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77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77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77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77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77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77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77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77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77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77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77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77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77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77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77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77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77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77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77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77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78" spans="7:173">
      <c r="DU78" s="14">
        <v>74</v>
      </c>
      <c r="DV78" s="14" t="str">
        <f>IFERROR(INDEX(MouseList[],MATCH(TV_after_Tx[[#This Row],[Sort '#]],MouseList[Sort '#],0),MATCH(TV_after_Tx[[#Headers],[Group]],MouseList[#Headers],0)),"")</f>
        <v/>
      </c>
      <c r="DW78" s="14" t="str">
        <f>IFERROR(INDEX(MouseList[],MATCH(TV_after_Tx[[#This Row],[Sort '#]],MouseList[Sort '#],0),MATCH(MouseList[[#Headers],[Mouse '#]],MouseList[#Headers],0)),"")</f>
        <v/>
      </c>
      <c r="DX78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78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78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78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78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78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78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78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78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78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78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78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78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78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78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78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78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78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78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78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78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78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78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78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78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78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78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78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78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78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78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78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78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78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78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78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78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78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78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78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78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78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78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78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78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78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79" spans="7:173">
      <c r="DU79" s="14">
        <v>75</v>
      </c>
      <c r="DV79" s="14" t="str">
        <f>IFERROR(INDEX(MouseList[],MATCH(TV_after_Tx[[#This Row],[Sort '#]],MouseList[Sort '#],0),MATCH(TV_after_Tx[[#Headers],[Group]],MouseList[#Headers],0)),"")</f>
        <v/>
      </c>
      <c r="DW79" s="14" t="str">
        <f>IFERROR(INDEX(MouseList[],MATCH(TV_after_Tx[[#This Row],[Sort '#]],MouseList[Sort '#],0),MATCH(MouseList[[#Headers],[Mouse '#]],MouseList[#Headers],0)),"")</f>
        <v/>
      </c>
      <c r="DX79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79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79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79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79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79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79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79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79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79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79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79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79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79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79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79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79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79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79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79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79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79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79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79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79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79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79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79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79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79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79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79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79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79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79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79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79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79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79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79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79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79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79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79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79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79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80" spans="7:173">
      <c r="DU80" s="14">
        <v>76</v>
      </c>
      <c r="DV80" s="14" t="str">
        <f>IFERROR(INDEX(MouseList[],MATCH(TV_after_Tx[[#This Row],[Sort '#]],MouseList[Sort '#],0),MATCH(TV_after_Tx[[#Headers],[Group]],MouseList[#Headers],0)),"")</f>
        <v/>
      </c>
      <c r="DW80" s="14" t="str">
        <f>IFERROR(INDEX(MouseList[],MATCH(TV_after_Tx[[#This Row],[Sort '#]],MouseList[Sort '#],0),MATCH(MouseList[[#Headers],[Mouse '#]],MouseList[#Headers],0)),"")</f>
        <v/>
      </c>
      <c r="DX80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80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80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80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80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80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80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80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80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80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80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80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80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80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80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80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80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80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80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80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80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80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80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80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80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80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80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80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80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80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80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80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80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80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80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80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80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80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80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80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80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80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80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80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80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80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81" spans="125:173">
      <c r="DU81" s="14">
        <v>77</v>
      </c>
      <c r="DV81" s="14" t="str">
        <f>IFERROR(INDEX(MouseList[],MATCH(TV_after_Tx[[#This Row],[Sort '#]],MouseList[Sort '#],0),MATCH(TV_after_Tx[[#Headers],[Group]],MouseList[#Headers],0)),"")</f>
        <v/>
      </c>
      <c r="DW81" s="14" t="str">
        <f>IFERROR(INDEX(MouseList[],MATCH(TV_after_Tx[[#This Row],[Sort '#]],MouseList[Sort '#],0),MATCH(MouseList[[#Headers],[Mouse '#]],MouseList[#Headers],0)),"")</f>
        <v/>
      </c>
      <c r="DX81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81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81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81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81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81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81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81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81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81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81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81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81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81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81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81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81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81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81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81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81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81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81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81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81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81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81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81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81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81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81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81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81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81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81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81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81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81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81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81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81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81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81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81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81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81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82" spans="125:173">
      <c r="DU82" s="14">
        <v>78</v>
      </c>
      <c r="DV82" s="14" t="str">
        <f>IFERROR(INDEX(MouseList[],MATCH(TV_after_Tx[[#This Row],[Sort '#]],MouseList[Sort '#],0),MATCH(TV_after_Tx[[#Headers],[Group]],MouseList[#Headers],0)),"")</f>
        <v/>
      </c>
      <c r="DW82" s="14" t="str">
        <f>IFERROR(INDEX(MouseList[],MATCH(TV_after_Tx[[#This Row],[Sort '#]],MouseList[Sort '#],0),MATCH(MouseList[[#Headers],[Mouse '#]],MouseList[#Headers],0)),"")</f>
        <v/>
      </c>
      <c r="DX82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82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82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82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82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82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82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82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82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82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82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82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82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82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82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82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82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82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82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82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82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82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82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82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82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82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82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82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82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82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82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82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82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82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82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82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82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82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82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82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82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82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82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82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82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82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83" spans="125:173">
      <c r="DU83" s="14">
        <v>79</v>
      </c>
      <c r="DV83" s="14" t="str">
        <f>IFERROR(INDEX(MouseList[],MATCH(TV_after_Tx[[#This Row],[Sort '#]],MouseList[Sort '#],0),MATCH(TV_after_Tx[[#Headers],[Group]],MouseList[#Headers],0)),"")</f>
        <v/>
      </c>
      <c r="DW83" s="14" t="str">
        <f>IFERROR(INDEX(MouseList[],MATCH(TV_after_Tx[[#This Row],[Sort '#]],MouseList[Sort '#],0),MATCH(MouseList[[#Headers],[Mouse '#]],MouseList[#Headers],0)),"")</f>
        <v/>
      </c>
      <c r="DX83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83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83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83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83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83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83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83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83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83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83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83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83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83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83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83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83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83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83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83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83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83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83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83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83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83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83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83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83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83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83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83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83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83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83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83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83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83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83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83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83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83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83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83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83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83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84" spans="125:173">
      <c r="DU84" s="14">
        <v>80</v>
      </c>
      <c r="DV84" s="14" t="str">
        <f>IFERROR(INDEX(MouseList[],MATCH(TV_after_Tx[[#This Row],[Sort '#]],MouseList[Sort '#],0),MATCH(TV_after_Tx[[#Headers],[Group]],MouseList[#Headers],0)),"")</f>
        <v/>
      </c>
      <c r="DW84" s="14" t="str">
        <f>IFERROR(INDEX(MouseList[],MATCH(TV_after_Tx[[#This Row],[Sort '#]],MouseList[Sort '#],0),MATCH(MouseList[[#Headers],[Mouse '#]],MouseList[#Headers],0)),"")</f>
        <v/>
      </c>
      <c r="DX84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84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84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84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84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84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84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84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84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84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84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84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84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84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84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84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84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84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84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84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84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84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84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84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84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84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84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84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84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84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84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84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84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84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84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84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84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84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84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84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84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84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84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84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84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84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85" spans="125:173">
      <c r="DU85" s="14">
        <v>81</v>
      </c>
      <c r="DV85" s="14" t="str">
        <f>IFERROR(INDEX(MouseList[],MATCH(TV_after_Tx[[#This Row],[Sort '#]],MouseList[Sort '#],0),MATCH(TV_after_Tx[[#Headers],[Group]],MouseList[#Headers],0)),"")</f>
        <v/>
      </c>
      <c r="DW85" s="14" t="str">
        <f>IFERROR(INDEX(MouseList[],MATCH(TV_after_Tx[[#This Row],[Sort '#]],MouseList[Sort '#],0),MATCH(MouseList[[#Headers],[Mouse '#]],MouseList[#Headers],0)),"")</f>
        <v/>
      </c>
      <c r="DX85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85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85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85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85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85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85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85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85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85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85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85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85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85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85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85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85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85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85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85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85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85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85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85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85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85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85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85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85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85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85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85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85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85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85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85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85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85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85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85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85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85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85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85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85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85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86" spans="125:173">
      <c r="DU86" s="14">
        <v>82</v>
      </c>
      <c r="DV86" s="14" t="str">
        <f>IFERROR(INDEX(MouseList[],MATCH(TV_after_Tx[[#This Row],[Sort '#]],MouseList[Sort '#],0),MATCH(TV_after_Tx[[#Headers],[Group]],MouseList[#Headers],0)),"")</f>
        <v/>
      </c>
      <c r="DW86" s="14" t="str">
        <f>IFERROR(INDEX(MouseList[],MATCH(TV_after_Tx[[#This Row],[Sort '#]],MouseList[Sort '#],0),MATCH(MouseList[[#Headers],[Mouse '#]],MouseList[#Headers],0)),"")</f>
        <v/>
      </c>
      <c r="DX86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86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86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86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86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86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86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86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86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86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86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86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86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86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86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86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86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86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86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86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86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86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86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86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86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86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86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86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86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86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86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86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86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86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86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86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86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86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86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86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86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86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86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86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86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86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87" spans="125:173">
      <c r="DU87" s="14">
        <v>83</v>
      </c>
      <c r="DV87" s="14" t="str">
        <f>IFERROR(INDEX(MouseList[],MATCH(TV_after_Tx[[#This Row],[Sort '#]],MouseList[Sort '#],0),MATCH(TV_after_Tx[[#Headers],[Group]],MouseList[#Headers],0)),"")</f>
        <v/>
      </c>
      <c r="DW87" s="14" t="str">
        <f>IFERROR(INDEX(MouseList[],MATCH(TV_after_Tx[[#This Row],[Sort '#]],MouseList[Sort '#],0),MATCH(MouseList[[#Headers],[Mouse '#]],MouseList[#Headers],0)),"")</f>
        <v/>
      </c>
      <c r="DX87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87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87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87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87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87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87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87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87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87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87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87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87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87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87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87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87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87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87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87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87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87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87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87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87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87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87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87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87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87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87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87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87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87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87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87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87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87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87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87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87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87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87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87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87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87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88" spans="125:173">
      <c r="DU88" s="14">
        <v>84</v>
      </c>
      <c r="DV88" s="14" t="str">
        <f>IFERROR(INDEX(MouseList[],MATCH(TV_after_Tx[[#This Row],[Sort '#]],MouseList[Sort '#],0),MATCH(TV_after_Tx[[#Headers],[Group]],MouseList[#Headers],0)),"")</f>
        <v/>
      </c>
      <c r="DW88" s="14" t="str">
        <f>IFERROR(INDEX(MouseList[],MATCH(TV_after_Tx[[#This Row],[Sort '#]],MouseList[Sort '#],0),MATCH(MouseList[[#Headers],[Mouse '#]],MouseList[#Headers],0)),"")</f>
        <v/>
      </c>
      <c r="DX88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88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88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88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88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88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88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88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88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88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88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88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88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88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88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88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88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88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88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88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88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88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88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88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88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88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88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88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88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88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88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88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88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88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88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88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88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88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88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88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88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88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88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88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88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88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89" spans="125:173">
      <c r="DU89" s="14">
        <v>85</v>
      </c>
      <c r="DV89" s="14" t="str">
        <f>IFERROR(INDEX(MouseList[],MATCH(TV_after_Tx[[#This Row],[Sort '#]],MouseList[Sort '#],0),MATCH(TV_after_Tx[[#Headers],[Group]],MouseList[#Headers],0)),"")</f>
        <v/>
      </c>
      <c r="DW89" s="14" t="str">
        <f>IFERROR(INDEX(MouseList[],MATCH(TV_after_Tx[[#This Row],[Sort '#]],MouseList[Sort '#],0),MATCH(MouseList[[#Headers],[Mouse '#]],MouseList[#Headers],0)),"")</f>
        <v/>
      </c>
      <c r="DX89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89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89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89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89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89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89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89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89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89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89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89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89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89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89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89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89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89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89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89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89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89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89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89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89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89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89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89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89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89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89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89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89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89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89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89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89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89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89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89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89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89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89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89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89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89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90" spans="125:173">
      <c r="DU90" s="14">
        <v>86</v>
      </c>
      <c r="DV90" s="14" t="str">
        <f>IFERROR(INDEX(MouseList[],MATCH(TV_after_Tx[[#This Row],[Sort '#]],MouseList[Sort '#],0),MATCH(TV_after_Tx[[#Headers],[Group]],MouseList[#Headers],0)),"")</f>
        <v/>
      </c>
      <c r="DW90" s="14" t="str">
        <f>IFERROR(INDEX(MouseList[],MATCH(TV_after_Tx[[#This Row],[Sort '#]],MouseList[Sort '#],0),MATCH(MouseList[[#Headers],[Mouse '#]],MouseList[#Headers],0)),"")</f>
        <v/>
      </c>
      <c r="DX90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90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90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90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90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90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90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90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90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90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90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90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90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90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90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90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90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90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90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90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90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90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90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90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90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90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90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90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90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90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90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90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90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90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90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90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90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90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90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90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90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90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90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90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90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90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91" spans="125:173">
      <c r="DU91" s="14">
        <v>87</v>
      </c>
      <c r="DV91" s="14" t="str">
        <f>IFERROR(INDEX(MouseList[],MATCH(TV_after_Tx[[#This Row],[Sort '#]],MouseList[Sort '#],0),MATCH(TV_after_Tx[[#Headers],[Group]],MouseList[#Headers],0)),"")</f>
        <v/>
      </c>
      <c r="DW91" s="14" t="str">
        <f>IFERROR(INDEX(MouseList[],MATCH(TV_after_Tx[[#This Row],[Sort '#]],MouseList[Sort '#],0),MATCH(MouseList[[#Headers],[Mouse '#]],MouseList[#Headers],0)),"")</f>
        <v/>
      </c>
      <c r="DX91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91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91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91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91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91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91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91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91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91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91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91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91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91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91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91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91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91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91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91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91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91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91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91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91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91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91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91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91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91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91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91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91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91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91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91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91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91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91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91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91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91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91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91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91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91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92" spans="125:173">
      <c r="DU92" s="14">
        <v>88</v>
      </c>
      <c r="DV92" s="14" t="str">
        <f>IFERROR(INDEX(MouseList[],MATCH(TV_after_Tx[[#This Row],[Sort '#]],MouseList[Sort '#],0),MATCH(TV_after_Tx[[#Headers],[Group]],MouseList[#Headers],0)),"")</f>
        <v/>
      </c>
      <c r="DW92" s="14" t="str">
        <f>IFERROR(INDEX(MouseList[],MATCH(TV_after_Tx[[#This Row],[Sort '#]],MouseList[Sort '#],0),MATCH(MouseList[[#Headers],[Mouse '#]],MouseList[#Headers],0)),"")</f>
        <v/>
      </c>
      <c r="DX92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92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92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92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92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92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92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92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92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92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92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92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92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92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92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92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92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92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92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92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92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92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92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92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92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92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92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92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92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92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92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92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92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92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92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92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92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92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92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92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92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92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92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92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92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92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93" spans="125:173">
      <c r="DU93" s="14">
        <v>89</v>
      </c>
      <c r="DV93" s="14" t="str">
        <f>IFERROR(INDEX(MouseList[],MATCH(TV_after_Tx[[#This Row],[Sort '#]],MouseList[Sort '#],0),MATCH(TV_after_Tx[[#Headers],[Group]],MouseList[#Headers],0)),"")</f>
        <v/>
      </c>
      <c r="DW93" s="14" t="str">
        <f>IFERROR(INDEX(MouseList[],MATCH(TV_after_Tx[[#This Row],[Sort '#]],MouseList[Sort '#],0),MATCH(MouseList[[#Headers],[Mouse '#]],MouseList[#Headers],0)),"")</f>
        <v/>
      </c>
      <c r="DX93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93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93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93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93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93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93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93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93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93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93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93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93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93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93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93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93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93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93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93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93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93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93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93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93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93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93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93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93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93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93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93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93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93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93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93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93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93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93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93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93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93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93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93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93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93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94" spans="125:173">
      <c r="DU94" s="14">
        <v>90</v>
      </c>
      <c r="DV94" s="14" t="str">
        <f>IFERROR(INDEX(MouseList[],MATCH(TV_after_Tx[[#This Row],[Sort '#]],MouseList[Sort '#],0),MATCH(TV_after_Tx[[#Headers],[Group]],MouseList[#Headers],0)),"")</f>
        <v/>
      </c>
      <c r="DW94" s="14" t="str">
        <f>IFERROR(INDEX(MouseList[],MATCH(TV_after_Tx[[#This Row],[Sort '#]],MouseList[Sort '#],0),MATCH(MouseList[[#Headers],[Mouse '#]],MouseList[#Headers],0)),"")</f>
        <v/>
      </c>
      <c r="DX94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94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94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94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94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94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94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94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94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94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94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94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94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94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94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94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94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94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94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94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94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94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94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94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94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94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94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94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94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94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94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94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94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94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94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94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94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94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94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94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94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94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94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94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94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94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95" spans="125:173">
      <c r="DU95" s="14">
        <v>91</v>
      </c>
      <c r="DV95" s="14" t="str">
        <f>IFERROR(INDEX(MouseList[],MATCH(TV_after_Tx[[#This Row],[Sort '#]],MouseList[Sort '#],0),MATCH(TV_after_Tx[[#Headers],[Group]],MouseList[#Headers],0)),"")</f>
        <v/>
      </c>
      <c r="DW95" s="14" t="str">
        <f>IFERROR(INDEX(MouseList[],MATCH(TV_after_Tx[[#This Row],[Sort '#]],MouseList[Sort '#],0),MATCH(MouseList[[#Headers],[Mouse '#]],MouseList[#Headers],0)),"")</f>
        <v/>
      </c>
      <c r="DX95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95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95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95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95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95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95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95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95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95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95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95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95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95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95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95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95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95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95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95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95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95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95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95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95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95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95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95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95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95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95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95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95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95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95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95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95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95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95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95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95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95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95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95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95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95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96" spans="125:173">
      <c r="DU96" s="14">
        <v>92</v>
      </c>
      <c r="DV96" s="14" t="str">
        <f>IFERROR(INDEX(MouseList[],MATCH(TV_after_Tx[[#This Row],[Sort '#]],MouseList[Sort '#],0),MATCH(TV_after_Tx[[#Headers],[Group]],MouseList[#Headers],0)),"")</f>
        <v/>
      </c>
      <c r="DW96" s="14" t="str">
        <f>IFERROR(INDEX(MouseList[],MATCH(TV_after_Tx[[#This Row],[Sort '#]],MouseList[Sort '#],0),MATCH(MouseList[[#Headers],[Mouse '#]],MouseList[#Headers],0)),"")</f>
        <v/>
      </c>
      <c r="DX96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96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96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96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96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96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96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96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96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96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96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96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96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96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96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96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96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96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96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96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96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96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96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96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96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96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96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96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96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96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96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96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96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96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96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96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96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96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96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96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96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96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96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96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96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96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97" spans="125:173">
      <c r="DU97" s="14">
        <v>93</v>
      </c>
      <c r="DV97" s="14" t="str">
        <f>IFERROR(INDEX(MouseList[],MATCH(TV_after_Tx[[#This Row],[Sort '#]],MouseList[Sort '#],0),MATCH(TV_after_Tx[[#Headers],[Group]],MouseList[#Headers],0)),"")</f>
        <v/>
      </c>
      <c r="DW97" s="14" t="str">
        <f>IFERROR(INDEX(MouseList[],MATCH(TV_after_Tx[[#This Row],[Sort '#]],MouseList[Sort '#],0),MATCH(MouseList[[#Headers],[Mouse '#]],MouseList[#Headers],0)),"")</f>
        <v/>
      </c>
      <c r="DX97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97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97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97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97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97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97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97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97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97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97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97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97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97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97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97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97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97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97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97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97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97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97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97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97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97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97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97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97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97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97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97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97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97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97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97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97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97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97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97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97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97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97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97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97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97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98" spans="125:173">
      <c r="DU98" s="14">
        <v>94</v>
      </c>
      <c r="DV98" s="14" t="str">
        <f>IFERROR(INDEX(MouseList[],MATCH(TV_after_Tx[[#This Row],[Sort '#]],MouseList[Sort '#],0),MATCH(TV_after_Tx[[#Headers],[Group]],MouseList[#Headers],0)),"")</f>
        <v/>
      </c>
      <c r="DW98" s="14" t="str">
        <f>IFERROR(INDEX(MouseList[],MATCH(TV_after_Tx[[#This Row],[Sort '#]],MouseList[Sort '#],0),MATCH(MouseList[[#Headers],[Mouse '#]],MouseList[#Headers],0)),"")</f>
        <v/>
      </c>
      <c r="DX98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98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98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98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98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98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98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98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98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98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98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98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98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98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98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98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98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98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98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98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98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98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98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98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98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98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98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98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98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98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98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98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98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98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98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98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98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98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98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98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98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98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98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98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98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98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99" spans="125:173">
      <c r="DU99" s="14">
        <v>95</v>
      </c>
      <c r="DV99" s="14" t="str">
        <f>IFERROR(INDEX(MouseList[],MATCH(TV_after_Tx[[#This Row],[Sort '#]],MouseList[Sort '#],0),MATCH(TV_after_Tx[[#Headers],[Group]],MouseList[#Headers],0)),"")</f>
        <v/>
      </c>
      <c r="DW99" s="14" t="str">
        <f>IFERROR(INDEX(MouseList[],MATCH(TV_after_Tx[[#This Row],[Sort '#]],MouseList[Sort '#],0),MATCH(MouseList[[#Headers],[Mouse '#]],MouseList[#Headers],0)),"")</f>
        <v/>
      </c>
      <c r="DX99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99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99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99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99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99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99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99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99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99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99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99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99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99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99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99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99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99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99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99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99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99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99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99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99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99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99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99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99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99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99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99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99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99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99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99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99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99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99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99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99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99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99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99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99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99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100" spans="125:173">
      <c r="DU100" s="14">
        <v>96</v>
      </c>
      <c r="DV100" s="14" t="str">
        <f>IFERROR(INDEX(MouseList[],MATCH(TV_after_Tx[[#This Row],[Sort '#]],MouseList[Sort '#],0),MATCH(TV_after_Tx[[#Headers],[Group]],MouseList[#Headers],0)),"")</f>
        <v/>
      </c>
      <c r="DW100" s="14" t="str">
        <f>IFERROR(INDEX(MouseList[],MATCH(TV_after_Tx[[#This Row],[Sort '#]],MouseList[Sort '#],0),MATCH(MouseList[[#Headers],[Mouse '#]],MouseList[#Headers],0)),"")</f>
        <v/>
      </c>
      <c r="DX100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100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100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100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100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100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100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100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100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100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100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100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100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100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100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100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100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100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100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100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100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100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100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100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100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100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100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100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100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100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100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100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100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100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100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100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100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100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100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100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100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100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100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100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100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100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101" spans="125:173">
      <c r="DU101" s="14">
        <v>97</v>
      </c>
      <c r="DV101" s="14" t="str">
        <f>IFERROR(INDEX(MouseList[],MATCH(TV_after_Tx[[#This Row],[Sort '#]],MouseList[Sort '#],0),MATCH(TV_after_Tx[[#Headers],[Group]],MouseList[#Headers],0)),"")</f>
        <v/>
      </c>
      <c r="DW101" s="14" t="str">
        <f>IFERROR(INDEX(MouseList[],MATCH(TV_after_Tx[[#This Row],[Sort '#]],MouseList[Sort '#],0),MATCH(MouseList[[#Headers],[Mouse '#]],MouseList[#Headers],0)),"")</f>
        <v/>
      </c>
      <c r="DX101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101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101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101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101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101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101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101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101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101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101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101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101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101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101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101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101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101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101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101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101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101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101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101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101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101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101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101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101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101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101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101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101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101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101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101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101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101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101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101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101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101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101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101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101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101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102" spans="125:173">
      <c r="DU102" s="14">
        <v>98</v>
      </c>
      <c r="DV102" s="14" t="str">
        <f>IFERROR(INDEX(MouseList[],MATCH(TV_after_Tx[[#This Row],[Sort '#]],MouseList[Sort '#],0),MATCH(TV_after_Tx[[#Headers],[Group]],MouseList[#Headers],0)),"")</f>
        <v/>
      </c>
      <c r="DW102" s="14" t="str">
        <f>IFERROR(INDEX(MouseList[],MATCH(TV_after_Tx[[#This Row],[Sort '#]],MouseList[Sort '#],0),MATCH(MouseList[[#Headers],[Mouse '#]],MouseList[#Headers],0)),"")</f>
        <v/>
      </c>
      <c r="DX102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102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102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102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102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102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102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102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102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102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102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102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102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102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102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102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102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102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102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102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102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102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102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102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102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102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102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102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102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102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102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102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102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102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102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102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102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102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102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102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102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102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102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102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102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102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103" spans="125:173">
      <c r="DU103" s="14">
        <v>99</v>
      </c>
      <c r="DV103" s="14" t="str">
        <f>IFERROR(INDEX(MouseList[],MATCH(TV_after_Tx[[#This Row],[Sort '#]],MouseList[Sort '#],0),MATCH(TV_after_Tx[[#Headers],[Group]],MouseList[#Headers],0)),"")</f>
        <v/>
      </c>
      <c r="DW103" s="14" t="str">
        <f>IFERROR(INDEX(MouseList[],MATCH(TV_after_Tx[[#This Row],[Sort '#]],MouseList[Sort '#],0),MATCH(MouseList[[#Headers],[Mouse '#]],MouseList[#Headers],0)),"")</f>
        <v/>
      </c>
      <c r="DX103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103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103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103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103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103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103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103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103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103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103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103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103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103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103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103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103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103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103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103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103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103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103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103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103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103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103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103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103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103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103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103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103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103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103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103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103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103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103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103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103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103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103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103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103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103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104" spans="125:173">
      <c r="DU104" s="14">
        <v>100</v>
      </c>
      <c r="DV104" s="14" t="str">
        <f>IFERROR(INDEX(MouseList[],MATCH(TV_after_Tx[[#This Row],[Sort '#]],MouseList[Sort '#],0),MATCH(TV_after_Tx[[#Headers],[Group]],MouseList[#Headers],0)),"")</f>
        <v/>
      </c>
      <c r="DW104" s="14" t="str">
        <f>IFERROR(INDEX(MouseList[],MATCH(TV_after_Tx[[#This Row],[Sort '#]],MouseList[Sort '#],0),MATCH(MouseList[[#Headers],[Mouse '#]],MouseList[#Headers],0)),"")</f>
        <v/>
      </c>
      <c r="DX104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104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104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104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104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104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104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104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104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104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104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104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104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104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104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104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104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104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104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104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104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104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104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104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104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104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104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104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104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104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104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104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104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104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104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104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104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104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104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104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104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104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104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104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104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104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105" spans="125:173">
      <c r="DU105" s="14">
        <v>101</v>
      </c>
      <c r="DV105" s="14" t="str">
        <f>IFERROR(INDEX(MouseList[],MATCH(TV_after_Tx[[#This Row],[Sort '#]],MouseList[Sort '#],0),MATCH(TV_after_Tx[[#Headers],[Group]],MouseList[#Headers],0)),"")</f>
        <v/>
      </c>
      <c r="DW105" s="14" t="str">
        <f>IFERROR(INDEX(MouseList[],MATCH(TV_after_Tx[[#This Row],[Sort '#]],MouseList[Sort '#],0),MATCH(MouseList[[#Headers],[Mouse '#]],MouseList[#Headers],0)),"")</f>
        <v/>
      </c>
      <c r="DX105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105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105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105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105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105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105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105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105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105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105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105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105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105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105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105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105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105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105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105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105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105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105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105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105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105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105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105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105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105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105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105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105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105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105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105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105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105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105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105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105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105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105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105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105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105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106" spans="125:173">
      <c r="DU106" s="14">
        <v>102</v>
      </c>
      <c r="DV106" s="14" t="str">
        <f>IFERROR(INDEX(MouseList[],MATCH(TV_after_Tx[[#This Row],[Sort '#]],MouseList[Sort '#],0),MATCH(TV_after_Tx[[#Headers],[Group]],MouseList[#Headers],0)),"")</f>
        <v/>
      </c>
      <c r="DW106" s="14" t="str">
        <f>IFERROR(INDEX(MouseList[],MATCH(TV_after_Tx[[#This Row],[Sort '#]],MouseList[Sort '#],0),MATCH(MouseList[[#Headers],[Mouse '#]],MouseList[#Headers],0)),"")</f>
        <v/>
      </c>
      <c r="DX106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106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106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106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106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106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106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106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106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106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106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106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106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106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106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106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106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106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106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106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106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106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106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106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106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106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106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106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106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106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106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106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106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106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106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106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106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106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106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106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106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106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106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106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106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106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107" spans="125:173">
      <c r="DU107" s="14">
        <v>103</v>
      </c>
      <c r="DV107" s="14" t="str">
        <f>IFERROR(INDEX(MouseList[],MATCH(TV_after_Tx[[#This Row],[Sort '#]],MouseList[Sort '#],0),MATCH(TV_after_Tx[[#Headers],[Group]],MouseList[#Headers],0)),"")</f>
        <v/>
      </c>
      <c r="DW107" s="14" t="str">
        <f>IFERROR(INDEX(MouseList[],MATCH(TV_after_Tx[[#This Row],[Sort '#]],MouseList[Sort '#],0),MATCH(MouseList[[#Headers],[Mouse '#]],MouseList[#Headers],0)),"")</f>
        <v/>
      </c>
      <c r="DX107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107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107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107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107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107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107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107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107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107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107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107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107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107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107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107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107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107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107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107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107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107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107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107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107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107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107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107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107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107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107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107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107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107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107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107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107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107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107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107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107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107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107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107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107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107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108" spans="125:173">
      <c r="DU108" s="14">
        <v>104</v>
      </c>
      <c r="DV108" s="14" t="str">
        <f>IFERROR(INDEX(MouseList[],MATCH(TV_after_Tx[[#This Row],[Sort '#]],MouseList[Sort '#],0),MATCH(TV_after_Tx[[#Headers],[Group]],MouseList[#Headers],0)),"")</f>
        <v/>
      </c>
      <c r="DW108" s="14" t="str">
        <f>IFERROR(INDEX(MouseList[],MATCH(TV_after_Tx[[#This Row],[Sort '#]],MouseList[Sort '#],0),MATCH(MouseList[[#Headers],[Mouse '#]],MouseList[#Headers],0)),"")</f>
        <v/>
      </c>
      <c r="DX108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108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108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108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108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108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108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108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108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108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108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108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108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108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108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108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108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108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108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108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108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108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108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108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108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108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108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108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108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108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108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108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108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108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108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108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108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108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108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108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108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108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108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108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108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108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109" spans="125:173">
      <c r="DU109" s="14">
        <v>105</v>
      </c>
      <c r="DV109" s="14" t="str">
        <f>IFERROR(INDEX(MouseList[],MATCH(TV_after_Tx[[#This Row],[Sort '#]],MouseList[Sort '#],0),MATCH(TV_after_Tx[[#Headers],[Group]],MouseList[#Headers],0)),"")</f>
        <v/>
      </c>
      <c r="DW109" s="14" t="str">
        <f>IFERROR(INDEX(MouseList[],MATCH(TV_after_Tx[[#This Row],[Sort '#]],MouseList[Sort '#],0),MATCH(MouseList[[#Headers],[Mouse '#]],MouseList[#Headers],0)),"")</f>
        <v/>
      </c>
      <c r="DX109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109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109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109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109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109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109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109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109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109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109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109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109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109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109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109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109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109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109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109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109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109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109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109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109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109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109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109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109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109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109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109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109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109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109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109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109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109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109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109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109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109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109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109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109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109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110" spans="125:173">
      <c r="DU110" s="14">
        <v>106</v>
      </c>
      <c r="DV110" s="14" t="str">
        <f>IFERROR(INDEX(MouseList[],MATCH(TV_after_Tx[[#This Row],[Sort '#]],MouseList[Sort '#],0),MATCH(TV_after_Tx[[#Headers],[Group]],MouseList[#Headers],0)),"")</f>
        <v/>
      </c>
      <c r="DW110" s="14" t="str">
        <f>IFERROR(INDEX(MouseList[],MATCH(TV_after_Tx[[#This Row],[Sort '#]],MouseList[Sort '#],0),MATCH(MouseList[[#Headers],[Mouse '#]],MouseList[#Headers],0)),"")</f>
        <v/>
      </c>
      <c r="DX110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110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110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110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110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110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110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110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110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110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110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110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110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110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110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110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110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110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110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110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110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110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110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110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110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110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110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110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110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110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110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110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110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110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110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110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110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110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110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110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110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110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110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110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110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110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111" spans="125:173">
      <c r="DU111" s="14">
        <v>107</v>
      </c>
      <c r="DV111" s="14" t="str">
        <f>IFERROR(INDEX(MouseList[],MATCH(TV_after_Tx[[#This Row],[Sort '#]],MouseList[Sort '#],0),MATCH(TV_after_Tx[[#Headers],[Group]],MouseList[#Headers],0)),"")</f>
        <v/>
      </c>
      <c r="DW111" s="14" t="str">
        <f>IFERROR(INDEX(MouseList[],MATCH(TV_after_Tx[[#This Row],[Sort '#]],MouseList[Sort '#],0),MATCH(MouseList[[#Headers],[Mouse '#]],MouseList[#Headers],0)),"")</f>
        <v/>
      </c>
      <c r="DX111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111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111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111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111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111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111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111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111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111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111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111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111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111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111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111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111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111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111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111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111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111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111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111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111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111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111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111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111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111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111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111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111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111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111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111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111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111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111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111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111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111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111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111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111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111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112" spans="125:173">
      <c r="DU112" s="14">
        <v>108</v>
      </c>
      <c r="DV112" s="14" t="str">
        <f>IFERROR(INDEX(MouseList[],MATCH(TV_after_Tx[[#This Row],[Sort '#]],MouseList[Sort '#],0),MATCH(TV_after_Tx[[#Headers],[Group]],MouseList[#Headers],0)),"")</f>
        <v/>
      </c>
      <c r="DW112" s="14" t="str">
        <f>IFERROR(INDEX(MouseList[],MATCH(TV_after_Tx[[#This Row],[Sort '#]],MouseList[Sort '#],0),MATCH(MouseList[[#Headers],[Mouse '#]],MouseList[#Headers],0)),"")</f>
        <v/>
      </c>
      <c r="DX112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112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112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112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112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112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112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112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112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112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112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112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112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112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112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112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112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112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112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112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112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112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112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112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112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112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112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112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112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112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112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112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112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112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112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112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112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112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112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112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112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112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112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112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112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112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113" spans="125:173">
      <c r="DU113" s="14">
        <v>109</v>
      </c>
      <c r="DV113" s="14" t="str">
        <f>IFERROR(INDEX(MouseList[],MATCH(TV_after_Tx[[#This Row],[Sort '#]],MouseList[Sort '#],0),MATCH(TV_after_Tx[[#Headers],[Group]],MouseList[#Headers],0)),"")</f>
        <v/>
      </c>
      <c r="DW113" s="14" t="str">
        <f>IFERROR(INDEX(MouseList[],MATCH(TV_after_Tx[[#This Row],[Sort '#]],MouseList[Sort '#],0),MATCH(MouseList[[#Headers],[Mouse '#]],MouseList[#Headers],0)),"")</f>
        <v/>
      </c>
      <c r="DX113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113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113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113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113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113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113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113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113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113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113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113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113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113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113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113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113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113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113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113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113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113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113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113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113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113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113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113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113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113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113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113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113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113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113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113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113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113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113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113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113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113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113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113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113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113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114" spans="125:173">
      <c r="DU114" s="14">
        <v>110</v>
      </c>
      <c r="DV114" s="14" t="str">
        <f>IFERROR(INDEX(MouseList[],MATCH(TV_after_Tx[[#This Row],[Sort '#]],MouseList[Sort '#],0),MATCH(TV_after_Tx[[#Headers],[Group]],MouseList[#Headers],0)),"")</f>
        <v/>
      </c>
      <c r="DW114" s="14" t="str">
        <f>IFERROR(INDEX(MouseList[],MATCH(TV_after_Tx[[#This Row],[Sort '#]],MouseList[Sort '#],0),MATCH(MouseList[[#Headers],[Mouse '#]],MouseList[#Headers],0)),"")</f>
        <v/>
      </c>
      <c r="DX114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114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114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114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114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114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114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114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114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114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114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114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114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114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114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114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114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114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114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114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114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114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114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114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114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114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114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114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114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114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114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114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114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114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114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114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114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114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114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114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114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114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114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114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114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114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115" spans="125:173">
      <c r="DU115" s="14">
        <v>111</v>
      </c>
      <c r="DV115" s="14" t="str">
        <f>IFERROR(INDEX(MouseList[],MATCH(TV_after_Tx[[#This Row],[Sort '#]],MouseList[Sort '#],0),MATCH(TV_after_Tx[[#Headers],[Group]],MouseList[#Headers],0)),"")</f>
        <v/>
      </c>
      <c r="DW115" s="14" t="str">
        <f>IFERROR(INDEX(MouseList[],MATCH(TV_after_Tx[[#This Row],[Sort '#]],MouseList[Sort '#],0),MATCH(MouseList[[#Headers],[Mouse '#]],MouseList[#Headers],0)),"")</f>
        <v/>
      </c>
      <c r="DX115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115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115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115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115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115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115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115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115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115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115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115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115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115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115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115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115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115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115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115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115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115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115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115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115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115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115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115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115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115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115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115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115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115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115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115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115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115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115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115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115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115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115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115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115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115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116" spans="125:173">
      <c r="DU116" s="14">
        <v>112</v>
      </c>
      <c r="DV116" s="14" t="str">
        <f>IFERROR(INDEX(MouseList[],MATCH(TV_after_Tx[[#This Row],[Sort '#]],MouseList[Sort '#],0),MATCH(TV_after_Tx[[#Headers],[Group]],MouseList[#Headers],0)),"")</f>
        <v/>
      </c>
      <c r="DW116" s="14" t="str">
        <f>IFERROR(INDEX(MouseList[],MATCH(TV_after_Tx[[#This Row],[Sort '#]],MouseList[Sort '#],0),MATCH(MouseList[[#Headers],[Mouse '#]],MouseList[#Headers],0)),"")</f>
        <v/>
      </c>
      <c r="DX116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116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116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116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116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116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116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116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116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116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116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116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116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116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116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116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116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116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116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116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116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116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116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116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116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116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116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116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116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116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116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116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116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116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116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116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116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116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116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116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116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116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116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116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116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116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117" spans="125:173">
      <c r="DU117" s="14">
        <v>113</v>
      </c>
      <c r="DV117" s="14" t="str">
        <f>IFERROR(INDEX(MouseList[],MATCH(TV_after_Tx[[#This Row],[Sort '#]],MouseList[Sort '#],0),MATCH(TV_after_Tx[[#Headers],[Group]],MouseList[#Headers],0)),"")</f>
        <v/>
      </c>
      <c r="DW117" s="14" t="str">
        <f>IFERROR(INDEX(MouseList[],MATCH(TV_after_Tx[[#This Row],[Sort '#]],MouseList[Sort '#],0),MATCH(MouseList[[#Headers],[Mouse '#]],MouseList[#Headers],0)),"")</f>
        <v/>
      </c>
      <c r="DX117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117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117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117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117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117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117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117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117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117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117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117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117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117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117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117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117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117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117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117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117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117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117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117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117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117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117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117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117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117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117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117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117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117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117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117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117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117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117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117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117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117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117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117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117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117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118" spans="125:173">
      <c r="DU118" s="14">
        <v>114</v>
      </c>
      <c r="DV118" s="14" t="str">
        <f>IFERROR(INDEX(MouseList[],MATCH(TV_after_Tx[[#This Row],[Sort '#]],MouseList[Sort '#],0),MATCH(TV_after_Tx[[#Headers],[Group]],MouseList[#Headers],0)),"")</f>
        <v/>
      </c>
      <c r="DW118" s="14" t="str">
        <f>IFERROR(INDEX(MouseList[],MATCH(TV_after_Tx[[#This Row],[Sort '#]],MouseList[Sort '#],0),MATCH(MouseList[[#Headers],[Mouse '#]],MouseList[#Headers],0)),"")</f>
        <v/>
      </c>
      <c r="DX118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118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118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118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118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118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118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118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118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118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118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118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118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118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118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118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118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118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118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118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118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118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118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118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118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118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118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118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118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118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118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118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118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118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118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118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118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118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118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118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118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118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118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118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118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118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119" spans="125:173">
      <c r="DU119" s="14">
        <v>115</v>
      </c>
      <c r="DV119" s="14" t="str">
        <f>IFERROR(INDEX(MouseList[],MATCH(TV_after_Tx[[#This Row],[Sort '#]],MouseList[Sort '#],0),MATCH(TV_after_Tx[[#Headers],[Group]],MouseList[#Headers],0)),"")</f>
        <v/>
      </c>
      <c r="DW119" s="14" t="str">
        <f>IFERROR(INDEX(MouseList[],MATCH(TV_after_Tx[[#This Row],[Sort '#]],MouseList[Sort '#],0),MATCH(MouseList[[#Headers],[Mouse '#]],MouseList[#Headers],0)),"")</f>
        <v/>
      </c>
      <c r="DX119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119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119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119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119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119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119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119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119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119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119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119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119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119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119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119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119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119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119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119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119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119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119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119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119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119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119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119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119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119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119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119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119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119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119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119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119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119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119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119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119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119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119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119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119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119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120" spans="125:173">
      <c r="DU120" s="14">
        <v>116</v>
      </c>
      <c r="DV120" s="14" t="str">
        <f>IFERROR(INDEX(MouseList[],MATCH(TV_after_Tx[[#This Row],[Sort '#]],MouseList[Sort '#],0),MATCH(TV_after_Tx[[#Headers],[Group]],MouseList[#Headers],0)),"")</f>
        <v/>
      </c>
      <c r="DW120" s="14" t="str">
        <f>IFERROR(INDEX(MouseList[],MATCH(TV_after_Tx[[#This Row],[Sort '#]],MouseList[Sort '#],0),MATCH(MouseList[[#Headers],[Mouse '#]],MouseList[#Headers],0)),"")</f>
        <v/>
      </c>
      <c r="DX120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120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120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120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120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120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120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120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120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120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120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120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120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120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120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120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120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120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120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120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120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120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120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120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120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120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120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120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120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120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120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120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120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120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120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120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120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120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120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120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120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120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120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120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120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120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121" spans="125:173">
      <c r="DU121" s="14">
        <v>117</v>
      </c>
      <c r="DV121" s="14" t="str">
        <f>IFERROR(INDEX(MouseList[],MATCH(TV_after_Tx[[#This Row],[Sort '#]],MouseList[Sort '#],0),MATCH(TV_after_Tx[[#Headers],[Group]],MouseList[#Headers],0)),"")</f>
        <v/>
      </c>
      <c r="DW121" s="14" t="str">
        <f>IFERROR(INDEX(MouseList[],MATCH(TV_after_Tx[[#This Row],[Sort '#]],MouseList[Sort '#],0),MATCH(MouseList[[#Headers],[Mouse '#]],MouseList[#Headers],0)),"")</f>
        <v/>
      </c>
      <c r="DX121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121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121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121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121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121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121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121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121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121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121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121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121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121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121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121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121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121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121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121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121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121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121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121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121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121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121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121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121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121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121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121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121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121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121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121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121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121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121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121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121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121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121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121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121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121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122" spans="125:173">
      <c r="DU122" s="14">
        <v>118</v>
      </c>
      <c r="DV122" s="14" t="str">
        <f>IFERROR(INDEX(MouseList[],MATCH(TV_after_Tx[[#This Row],[Sort '#]],MouseList[Sort '#],0),MATCH(TV_after_Tx[[#Headers],[Group]],MouseList[#Headers],0)),"")</f>
        <v/>
      </c>
      <c r="DW122" s="14" t="str">
        <f>IFERROR(INDEX(MouseList[],MATCH(TV_after_Tx[[#This Row],[Sort '#]],MouseList[Sort '#],0),MATCH(MouseList[[#Headers],[Mouse '#]],MouseList[#Headers],0)),"")</f>
        <v/>
      </c>
      <c r="DX122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122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122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122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122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122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122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122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122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122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122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122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122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122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122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122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122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122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122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122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122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122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122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122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122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122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122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122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122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122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122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122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122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122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122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122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122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122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122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122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122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122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122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122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122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122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123" spans="125:173">
      <c r="DU123" s="14">
        <v>119</v>
      </c>
      <c r="DV123" s="14" t="str">
        <f>IFERROR(INDEX(MouseList[],MATCH(TV_after_Tx[[#This Row],[Sort '#]],MouseList[Sort '#],0),MATCH(TV_after_Tx[[#Headers],[Group]],MouseList[#Headers],0)),"")</f>
        <v/>
      </c>
      <c r="DW123" s="14" t="str">
        <f>IFERROR(INDEX(MouseList[],MATCH(TV_after_Tx[[#This Row],[Sort '#]],MouseList[Sort '#],0),MATCH(MouseList[[#Headers],[Mouse '#]],MouseList[#Headers],0)),"")</f>
        <v/>
      </c>
      <c r="DX123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123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123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123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123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123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123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123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123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123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123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123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123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123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123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123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123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123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123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123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123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123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123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123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123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123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123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123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123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123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123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123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123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123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123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123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123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123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123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123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123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123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123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123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123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123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  <row r="124" spans="125:173">
      <c r="DU124" s="14">
        <v>120</v>
      </c>
      <c r="DV124" s="14" t="str">
        <f>IFERROR(INDEX(MouseList[],MATCH(TV_after_Tx[[#This Row],[Sort '#]],MouseList[Sort '#],0),MATCH(TV_after_Tx[[#Headers],[Group]],MouseList[#Headers],0)),"")</f>
        <v/>
      </c>
      <c r="DW124" s="14" t="str">
        <f>IFERROR(INDEX(MouseList[],MATCH(TV_after_Tx[[#This Row],[Sort '#]],MouseList[Sort '#],0),MATCH(MouseList[[#Headers],[Mouse '#]],MouseList[#Headers],0)),"")</f>
        <v/>
      </c>
      <c r="DX124" s="15" t="str">
        <f>IFERROR(INDEX(TV[],MATCH(VALUE(INDEX(MouseList[],MATCH(TV_after_Tx[[#This Row],[Mouse '#]],MouseList[Mouse '#],0),MATCH(MouseList[[#Headers],[Day '# before Tx starts]],MouseList[#Headers],0)))+0,TV[Day '#],0),MATCH(TEXT(TV_after_Tx[[#This Row],[Mouse '#]],0),TV[#Headers],0)),"")</f>
        <v/>
      </c>
      <c r="DY124" s="15" t="str">
        <f>IFERROR(INDEX(TV[],MATCH(VALUE(INDEX(MouseList[],MATCH(TV_after_Tx[[#This Row],[Mouse '#]],MouseList[Mouse '#],0),MATCH(MouseList[[#Headers],[Day '# before Tx starts]],MouseList[#Headers],0)))+1,TV[Day '#],0),MATCH(TEXT(TV_after_Tx[[#This Row],[Mouse '#]],0),TV[#Headers],0)),"")</f>
        <v/>
      </c>
      <c r="DZ124" s="15" t="str">
        <f>IFERROR(INDEX(TV[],MATCH(VALUE(INDEX(MouseList[],MATCH(TV_after_Tx[[#This Row],[Mouse '#]],MouseList[Mouse '#],0),MATCH(MouseList[[#Headers],[Day '# before Tx starts]],MouseList[#Headers],0)))+2,TV[Day '#],0),MATCH(TEXT(TV_after_Tx[[#This Row],[Mouse '#]],0),TV[#Headers],0)),"")</f>
        <v/>
      </c>
      <c r="EA124" s="15" t="str">
        <f>IFERROR(INDEX(TV[],MATCH(VALUE(INDEX(MouseList[],MATCH(TV_after_Tx[[#This Row],[Mouse '#]],MouseList[Mouse '#],0),MATCH(MouseList[[#Headers],[Day '# before Tx starts]],MouseList[#Headers],0)))+3,TV[Day '#],0),MATCH(TEXT(TV_after_Tx[[#This Row],[Mouse '#]],0),TV[#Headers],0)),"")</f>
        <v/>
      </c>
      <c r="EB124" s="15" t="str">
        <f>IFERROR(INDEX(TV[],MATCH(VALUE(INDEX(MouseList[],MATCH(TV_after_Tx[[#This Row],[Mouse '#]],MouseList[Mouse '#],0),MATCH(MouseList[[#Headers],[Day '# before Tx starts]],MouseList[#Headers],0)))+4,TV[Day '#],0),MATCH(TEXT(TV_after_Tx[[#This Row],[Mouse '#]],0),TV[#Headers],0)),"")</f>
        <v/>
      </c>
      <c r="EC124" s="15" t="str">
        <f>IFERROR(INDEX(TV[],MATCH(VALUE(INDEX(MouseList[],MATCH(TV_after_Tx[[#This Row],[Mouse '#]],MouseList[Mouse '#],0),MATCH(MouseList[[#Headers],[Day '# before Tx starts]],MouseList[#Headers],0)))+5,TV[Day '#],0),MATCH(TEXT(TV_after_Tx[[#This Row],[Mouse '#]],0),TV[#Headers],0)),"")</f>
        <v/>
      </c>
      <c r="ED124" s="15" t="str">
        <f>IFERROR(INDEX(TV[],MATCH(VALUE(INDEX(MouseList[],MATCH(TV_after_Tx[[#This Row],[Mouse '#]],MouseList[Mouse '#],0),MATCH(MouseList[[#Headers],[Day '# before Tx starts]],MouseList[#Headers],0)))+6,TV[Day '#],0),MATCH(TEXT(TV_after_Tx[[#This Row],[Mouse '#]],0),TV[#Headers],0)),"")</f>
        <v/>
      </c>
      <c r="EE124" s="15" t="str">
        <f>IFERROR(INDEX(TV[],MATCH(VALUE(INDEX(MouseList[],MATCH(TV_after_Tx[[#This Row],[Mouse '#]],MouseList[Mouse '#],0),MATCH(MouseList[[#Headers],[Day '# before Tx starts]],MouseList[#Headers],0)))+7,TV[Day '#],0),MATCH(TEXT(TV_after_Tx[[#This Row],[Mouse '#]],0),TV[#Headers],0)),"")</f>
        <v/>
      </c>
      <c r="EF124" s="15" t="str">
        <f>IFERROR(INDEX(TV[],MATCH(VALUE(INDEX(MouseList[],MATCH(TV_after_Tx[[#This Row],[Mouse '#]],MouseList[Mouse '#],0),MATCH(MouseList[[#Headers],[Day '# before Tx starts]],MouseList[#Headers],0)))+8,TV[Day '#],0),MATCH(TEXT(TV_after_Tx[[#This Row],[Mouse '#]],0),TV[#Headers],0)),"")</f>
        <v/>
      </c>
      <c r="EG124" s="15" t="str">
        <f>IFERROR(INDEX(TV[],MATCH(VALUE(INDEX(MouseList[],MATCH(TV_after_Tx[[#This Row],[Mouse '#]],MouseList[Mouse '#],0),MATCH(MouseList[[#Headers],[Day '# before Tx starts]],MouseList[#Headers],0)))+9,TV[Day '#],0),MATCH(TEXT(TV_after_Tx[[#This Row],[Mouse '#]],0),TV[#Headers],0)),"")</f>
        <v/>
      </c>
      <c r="EH124" s="15" t="str">
        <f>IFERROR(INDEX(TV[],MATCH(VALUE(INDEX(MouseList[],MATCH(TV_after_Tx[[#This Row],[Mouse '#]],MouseList[Mouse '#],0),MATCH(MouseList[[#Headers],[Day '# before Tx starts]],MouseList[#Headers],0)))+10,TV[Day '#],0),MATCH(TEXT(TV_after_Tx[[#This Row],[Mouse '#]],0),TV[#Headers],0)),"")</f>
        <v/>
      </c>
      <c r="EI124" s="15" t="str">
        <f>IFERROR(INDEX(TV[],MATCH(VALUE(INDEX(MouseList[],MATCH(TV_after_Tx[[#This Row],[Mouse '#]],MouseList[Mouse '#],0),MATCH(MouseList[[#Headers],[Day '# before Tx starts]],MouseList[#Headers],0)))+11,TV[Day '#],0),MATCH(TEXT(TV_after_Tx[[#This Row],[Mouse '#]],0),TV[#Headers],0)),"")</f>
        <v/>
      </c>
      <c r="EJ124" s="15" t="str">
        <f>IFERROR(INDEX(TV[],MATCH(VALUE(INDEX(MouseList[],MATCH(TV_after_Tx[[#This Row],[Mouse '#]],MouseList[Mouse '#],0),MATCH(MouseList[[#Headers],[Day '# before Tx starts]],MouseList[#Headers],0)))+12,TV[Day '#],0),MATCH(TEXT(TV_after_Tx[[#This Row],[Mouse '#]],0),TV[#Headers],0)),"")</f>
        <v/>
      </c>
      <c r="EK124" s="15" t="str">
        <f>IFERROR(INDEX(TV[],MATCH(VALUE(INDEX(MouseList[],MATCH(TV_after_Tx[[#This Row],[Mouse '#]],MouseList[Mouse '#],0),MATCH(MouseList[[#Headers],[Day '# before Tx starts]],MouseList[#Headers],0)))+13,TV[Day '#],0),MATCH(TEXT(TV_after_Tx[[#This Row],[Mouse '#]],0),TV[#Headers],0)),"")</f>
        <v/>
      </c>
      <c r="EL124" s="15" t="str">
        <f>IFERROR(INDEX(TV[],MATCH(VALUE(INDEX(MouseList[],MATCH(TV_after_Tx[[#This Row],[Mouse '#]],MouseList[Mouse '#],0),MATCH(MouseList[[#Headers],[Day '# before Tx starts]],MouseList[#Headers],0)))+14,TV[Day '#],0),MATCH(TEXT(TV_after_Tx[[#This Row],[Mouse '#]],0),TV[#Headers],0)),"")</f>
        <v/>
      </c>
      <c r="EM124" s="15" t="str">
        <f>IFERROR(INDEX(TV[],MATCH(VALUE(INDEX(MouseList[],MATCH(TV_after_Tx[[#This Row],[Mouse '#]],MouseList[Mouse '#],0),MATCH(MouseList[[#Headers],[Day '# before Tx starts]],MouseList[#Headers],0)))+15,TV[Day '#],0),MATCH(TEXT(TV_after_Tx[[#This Row],[Mouse '#]],0),TV[#Headers],0)),"")</f>
        <v/>
      </c>
      <c r="EN124" s="15" t="str">
        <f>IFERROR(INDEX(TV[],MATCH(VALUE(INDEX(MouseList[],MATCH(TV_after_Tx[[#This Row],[Mouse '#]],MouseList[Mouse '#],0),MATCH(MouseList[[#Headers],[Day '# before Tx starts]],MouseList[#Headers],0)))+16,TV[Day '#],0),MATCH(TEXT(TV_after_Tx[[#This Row],[Mouse '#]],0),TV[#Headers],0)),"")</f>
        <v/>
      </c>
      <c r="EO124" s="15" t="str">
        <f>IFERROR(INDEX(TV[],MATCH(VALUE(INDEX(MouseList[],MATCH(TV_after_Tx[[#This Row],[Mouse '#]],MouseList[Mouse '#],0),MATCH(MouseList[[#Headers],[Day '# before Tx starts]],MouseList[#Headers],0)))+17,TV[Day '#],0),MATCH(TEXT(TV_after_Tx[[#This Row],[Mouse '#]],0),TV[#Headers],0)),"")</f>
        <v/>
      </c>
      <c r="EP124" s="15" t="str">
        <f>IFERROR(INDEX(TV[],MATCH(VALUE(INDEX(MouseList[],MATCH(TV_after_Tx[[#This Row],[Mouse '#]],MouseList[Mouse '#],0),MATCH(MouseList[[#Headers],[Day '# before Tx starts]],MouseList[#Headers],0)))+18,TV[Day '#],0),MATCH(TEXT(TV_after_Tx[[#This Row],[Mouse '#]],0),TV[#Headers],0)),"")</f>
        <v/>
      </c>
      <c r="EQ124" s="15" t="str">
        <f>IFERROR(INDEX(TV[],MATCH(VALUE(INDEX(MouseList[],MATCH(TV_after_Tx[[#This Row],[Mouse '#]],MouseList[Mouse '#],0),MATCH(MouseList[[#Headers],[Day '# before Tx starts]],MouseList[#Headers],0)))+19,TV[Day '#],0),MATCH(TEXT(TV_after_Tx[[#This Row],[Mouse '#]],0),TV[#Headers],0)),"")</f>
        <v/>
      </c>
      <c r="ER124" s="15" t="str">
        <f>IFERROR(INDEX(TV[],MATCH(VALUE(INDEX(MouseList[],MATCH(TV_after_Tx[[#This Row],[Mouse '#]],MouseList[Mouse '#],0),MATCH(MouseList[[#Headers],[Day '# before Tx starts]],MouseList[#Headers],0)))+20,TV[Day '#],0),MATCH(TEXT(TV_after_Tx[[#This Row],[Mouse '#]],0),TV[#Headers],0)),"")</f>
        <v/>
      </c>
      <c r="ES124" s="15" t="str">
        <f>IFERROR(INDEX(TV[],MATCH(VALUE(INDEX(MouseList[],MATCH(TV_after_Tx[[#This Row],[Mouse '#]],MouseList[Mouse '#],0),MATCH(MouseList[[#Headers],[Day '# before Tx starts]],MouseList[#Headers],0)))+21,TV[Day '#],0),MATCH(TEXT(TV_after_Tx[[#This Row],[Mouse '#]],0),TV[#Headers],0)),"")</f>
        <v/>
      </c>
      <c r="ET124" s="15" t="str">
        <f>IFERROR(INDEX(TV[],MATCH(VALUE(INDEX(MouseList[],MATCH(TV_after_Tx[[#This Row],[Mouse '#]],MouseList[Mouse '#],0),MATCH(MouseList[[#Headers],[Day '# before Tx starts]],MouseList[#Headers],0)))+22,TV[Day '#],0),MATCH(TEXT(TV_after_Tx[[#This Row],[Mouse '#]],0),TV[#Headers],0)),"")</f>
        <v/>
      </c>
      <c r="EU124" s="15" t="str">
        <f>IFERROR(INDEX(TV[],MATCH(VALUE(INDEX(MouseList[],MATCH(TV_after_Tx[[#This Row],[Mouse '#]],MouseList[Mouse '#],0),MATCH(MouseList[[#Headers],[Day '# before Tx starts]],MouseList[#Headers],0)))+23,TV[Day '#],0),MATCH(TEXT(TV_after_Tx[[#This Row],[Mouse '#]],0),TV[#Headers],0)),"")</f>
        <v/>
      </c>
      <c r="EV124" s="15" t="str">
        <f>IFERROR(INDEX(TV[],MATCH(VALUE(INDEX(MouseList[],MATCH(TV_after_Tx[[#This Row],[Mouse '#]],MouseList[Mouse '#],0),MATCH(MouseList[[#Headers],[Day '# before Tx starts]],MouseList[#Headers],0)))+24,TV[Day '#],0),MATCH(TEXT(TV_after_Tx[[#This Row],[Mouse '#]],0),TV[#Headers],0)),"")</f>
        <v/>
      </c>
      <c r="EW124" s="15" t="str">
        <f>IFERROR(INDEX(TV[],MATCH(VALUE(INDEX(MouseList[],MATCH(TV_after_Tx[[#This Row],[Mouse '#]],MouseList[Mouse '#],0),MATCH(MouseList[[#Headers],[Day '# before Tx starts]],MouseList[#Headers],0)))+25,TV[Day '#],0),MATCH(TEXT(TV_after_Tx[[#This Row],[Mouse '#]],0),TV[#Headers],0)),"")</f>
        <v/>
      </c>
      <c r="EX124" s="15" t="str">
        <f>IFERROR(INDEX(TV[],MATCH(VALUE(INDEX(MouseList[],MATCH(TV_after_Tx[[#This Row],[Mouse '#]],MouseList[Mouse '#],0),MATCH(MouseList[[#Headers],[Day '# before Tx starts]],MouseList[#Headers],0)))+26,TV[Day '#],0),MATCH(TEXT(TV_after_Tx[[#This Row],[Mouse '#]],0),TV[#Headers],0)),"")</f>
        <v/>
      </c>
      <c r="EY124" s="15" t="str">
        <f>IFERROR(INDEX(TV[],MATCH(VALUE(INDEX(MouseList[],MATCH(TV_after_Tx[[#This Row],[Mouse '#]],MouseList[Mouse '#],0),MATCH(MouseList[[#Headers],[Day '# before Tx starts]],MouseList[#Headers],0)))+27,TV[Day '#],0),MATCH(TEXT(TV_after_Tx[[#This Row],[Mouse '#]],0),TV[#Headers],0)),"")</f>
        <v/>
      </c>
      <c r="EZ124" s="15" t="str">
        <f>IFERROR(INDEX(TV[],MATCH(VALUE(INDEX(MouseList[],MATCH(TV_after_Tx[[#This Row],[Mouse '#]],MouseList[Mouse '#],0),MATCH(MouseList[[#Headers],[Day '# before Tx starts]],MouseList[#Headers],0)))+28,TV[Day '#],0),MATCH(TEXT(TV_after_Tx[[#This Row],[Mouse '#]],0),TV[#Headers],0)),"")</f>
        <v/>
      </c>
      <c r="FA124" s="15" t="str">
        <f>IFERROR(INDEX(TV[],MATCH(VALUE(INDEX(MouseList[],MATCH(TV_after_Tx[[#This Row],[Mouse '#]],MouseList[Mouse '#],0),MATCH(MouseList[[#Headers],[Day '# before Tx starts]],MouseList[#Headers],0)))+29,TV[Day '#],0),MATCH(TEXT(TV_after_Tx[[#This Row],[Mouse '#]],0),TV[#Headers],0)),"")</f>
        <v/>
      </c>
      <c r="FB124" s="15" t="str">
        <f>IFERROR(INDEX(TV[],MATCH(VALUE(INDEX(MouseList[],MATCH(TV_after_Tx[[#This Row],[Mouse '#]],MouseList[Mouse '#],0),MATCH(MouseList[[#Headers],[Day '# before Tx starts]],MouseList[#Headers],0)))+30,TV[Day '#],0),MATCH(TEXT(TV_after_Tx[[#This Row],[Mouse '#]],0),TV[#Headers],0)),"")</f>
        <v/>
      </c>
      <c r="FC124" s="15" t="str">
        <f>IFERROR(INDEX(TV[],MATCH(VALUE(INDEX(MouseList[],MATCH(TV_after_Tx[[#This Row],[Mouse '#]],MouseList[Mouse '#],0),MATCH(MouseList[[#Headers],[Day '# before Tx starts]],MouseList[#Headers],0)))+31,TV[Day '#],0),MATCH(TEXT(TV_after_Tx[[#This Row],[Mouse '#]],0),TV[#Headers],0)),"")</f>
        <v/>
      </c>
      <c r="FD124" s="15" t="str">
        <f>IFERROR(INDEX(TV[],MATCH(VALUE(INDEX(MouseList[],MATCH(TV_after_Tx[[#This Row],[Mouse '#]],MouseList[Mouse '#],0),MATCH(MouseList[[#Headers],[Day '# before Tx starts]],MouseList[#Headers],0)))+32,TV[Day '#],0),MATCH(TEXT(TV_after_Tx[[#This Row],[Mouse '#]],0),TV[#Headers],0)),"")</f>
        <v/>
      </c>
      <c r="FE124" s="15" t="str">
        <f>IFERROR(INDEX(TV[],MATCH(VALUE(INDEX(MouseList[],MATCH(TV_after_Tx[[#This Row],[Mouse '#]],MouseList[Mouse '#],0),MATCH(MouseList[[#Headers],[Day '# before Tx starts]],MouseList[#Headers],0)))+33,TV[Day '#],0),MATCH(TEXT(TV_after_Tx[[#This Row],[Mouse '#]],0),TV[#Headers],0)),"")</f>
        <v/>
      </c>
      <c r="FF124" s="15" t="str">
        <f>IFERROR(INDEX(TV[],MATCH(VALUE(INDEX(MouseList[],MATCH(TV_after_Tx[[#This Row],[Mouse '#]],MouseList[Mouse '#],0),MATCH(MouseList[[#Headers],[Day '# before Tx starts]],MouseList[#Headers],0)))+34,TV[Day '#],0),MATCH(TEXT(TV_after_Tx[[#This Row],[Mouse '#]],0),TV[#Headers],0)),"")</f>
        <v/>
      </c>
      <c r="FG124" s="15" t="str">
        <f>IFERROR(INDEX(TV[],MATCH(VALUE(INDEX(MouseList[],MATCH(TV_after_Tx[[#This Row],[Mouse '#]],MouseList[Mouse '#],0),MATCH(MouseList[[#Headers],[Day '# before Tx starts]],MouseList[#Headers],0)))+35,TV[Day '#],0),MATCH(TEXT(TV_after_Tx[[#This Row],[Mouse '#]],0),TV[#Headers],0)),"")</f>
        <v/>
      </c>
      <c r="FH124" s="15" t="str">
        <f>IFERROR(INDEX(TV[],MATCH(VALUE(INDEX(MouseList[],MATCH(TV_after_Tx[[#This Row],[Mouse '#]],MouseList[Mouse '#],0),MATCH(MouseList[[#Headers],[Day '# before Tx starts]],MouseList[#Headers],0)))+36,TV[Day '#],0),MATCH(TEXT(TV_after_Tx[[#This Row],[Mouse '#]],0),TV[#Headers],0)),"")</f>
        <v/>
      </c>
      <c r="FI124" s="15" t="str">
        <f>IFERROR(INDEX(TV[],MATCH(VALUE(INDEX(MouseList[],MATCH(TV_after_Tx[[#This Row],[Mouse '#]],MouseList[Mouse '#],0),MATCH(MouseList[[#Headers],[Day '# before Tx starts]],MouseList[#Headers],0)))+37,TV[Day '#],0),MATCH(TEXT(TV_after_Tx[[#This Row],[Mouse '#]],0),TV[#Headers],0)),"")</f>
        <v/>
      </c>
      <c r="FJ124" s="15" t="str">
        <f>IFERROR(INDEX(TV[],MATCH(VALUE(INDEX(MouseList[],MATCH(TV_after_Tx[[#This Row],[Mouse '#]],MouseList[Mouse '#],0),MATCH(MouseList[[#Headers],[Day '# before Tx starts]],MouseList[#Headers],0)))+38,TV[Day '#],0),MATCH(TEXT(TV_after_Tx[[#This Row],[Mouse '#]],0),TV[#Headers],0)),"")</f>
        <v/>
      </c>
      <c r="FK124" s="15" t="str">
        <f>IFERROR(INDEX(TV[],MATCH(VALUE(INDEX(MouseList[],MATCH(TV_after_Tx[[#This Row],[Mouse '#]],MouseList[Mouse '#],0),MATCH(MouseList[[#Headers],[Day '# before Tx starts]],MouseList[#Headers],0)))+39,TV[Day '#],0),MATCH(TEXT(TV_after_Tx[[#This Row],[Mouse '#]],0),TV[#Headers],0)),"")</f>
        <v/>
      </c>
      <c r="FL124" s="15" t="str">
        <f>IFERROR(INDEX(TV[],MATCH(VALUE(INDEX(MouseList[],MATCH(TV_after_Tx[[#This Row],[Mouse '#]],MouseList[Mouse '#],0),MATCH(MouseList[[#Headers],[Day '# before Tx starts]],MouseList[#Headers],0)))+40,TV[Day '#],0),MATCH(TEXT(TV_after_Tx[[#This Row],[Mouse '#]],0),TV[#Headers],0)),"")</f>
        <v/>
      </c>
      <c r="FM124" s="15" t="str">
        <f>IFERROR(INDEX(TV[],MATCH(VALUE(INDEX(MouseList[],MATCH(TV_after_Tx[[#This Row],[Mouse '#]],MouseList[Mouse '#],0),MATCH(MouseList[[#Headers],[Day '# before Tx starts]],MouseList[#Headers],0)))+41,TV[Day '#],0),MATCH(TEXT(TV_after_Tx[[#This Row],[Mouse '#]],0),TV[#Headers],0)),"")</f>
        <v/>
      </c>
      <c r="FN124" s="15" t="str">
        <f>IFERROR(INDEX(TV[],MATCH(VALUE(INDEX(MouseList[],MATCH(TV_after_Tx[[#This Row],[Mouse '#]],MouseList[Mouse '#],0),MATCH(MouseList[[#Headers],[Day '# before Tx starts]],MouseList[#Headers],0)))+42,TV[Day '#],0),MATCH(TEXT(TV_after_Tx[[#This Row],[Mouse '#]],0),TV[#Headers],0)),"")</f>
        <v/>
      </c>
      <c r="FO124" s="15" t="str">
        <f>IFERROR(INDEX(TV[],MATCH(VALUE(INDEX(MouseList[],MATCH(TV_after_Tx[[#This Row],[Mouse '#]],MouseList[Mouse '#],0),MATCH(MouseList[[#Headers],[Day '# before Tx starts]],MouseList[#Headers],0)))+43,TV[Day '#],0),MATCH(TEXT(TV_after_Tx[[#This Row],[Mouse '#]],0),TV[#Headers],0)),"")</f>
        <v/>
      </c>
      <c r="FP124" s="15" t="str">
        <f>IFERROR(INDEX(TV[],MATCH(VALUE(INDEX(MouseList[],MATCH(TV_after_Tx[[#This Row],[Mouse '#]],MouseList[Mouse '#],0),MATCH(MouseList[[#Headers],[Day '# before Tx starts]],MouseList[#Headers],0)))+44,TV[Day '#],0),MATCH(TEXT(TV_after_Tx[[#This Row],[Mouse '#]],0),TV[#Headers],0)),"")</f>
        <v/>
      </c>
      <c r="FQ124" s="15" t="str">
        <f>IFERROR(INDEX(TV[],MATCH(VALUE(INDEX(MouseList[],MATCH(TV_after_Tx[[#This Row],[Mouse '#]],MouseList[Mouse '#],0),MATCH(MouseList[[#Headers],[Day '# before Tx starts]],MouseList[#Headers],0)))+45,TV[Day '#],0),MATCH(TEXT(TV_after_Tx[[#This Row],[Mouse '#]],0),TV[#Headers],0)),"")</f>
        <v/>
      </c>
    </row>
  </sheetData>
  <sheetProtection autoFilter="0"/>
  <mergeCells count="3">
    <mergeCell ref="B1:C1"/>
    <mergeCell ref="B2:C2"/>
    <mergeCell ref="B3:C3"/>
  </mergeCells>
  <phoneticPr fontId="3"/>
  <hyperlinks>
    <hyperlink ref="A5" location="TV!B4" display="--By inoculation date" xr:uid="{00000000-0004-0000-0300-000000000000}"/>
    <hyperlink ref="A6" location="TV!DU4" display="--By treatment initiation date" xr:uid="{00000000-0004-0000-0300-000001000000}"/>
  </hyperlinks>
  <pageMargins left="0.7" right="0.7" top="0.75" bottom="0.75" header="0.3" footer="0.3"/>
  <pageSetup orientation="portrait" horizontalDpi="4294967295" verticalDpi="4294967295" r:id="rId1"/>
  <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P124"/>
  <sheetViews>
    <sheetView workbookViewId="0">
      <pane xSplit="2" ySplit="4" topLeftCell="C14" activePane="bottomRight" state="frozen"/>
      <selection pane="topRight" activeCell="C1" sqref="C1"/>
      <selection pane="bottomLeft" activeCell="A2" sqref="A2"/>
      <selection pane="bottomRight" activeCell="AB19" sqref="AB19"/>
    </sheetView>
  </sheetViews>
  <sheetFormatPr defaultColWidth="4.5703125" defaultRowHeight="12"/>
  <cols>
    <col min="1" max="1" width="5.140625" style="14" bestFit="1" customWidth="1"/>
    <col min="2" max="2" width="3.85546875" style="14" bestFit="1" customWidth="1"/>
    <col min="3" max="102" width="5.140625" style="14" customWidth="1"/>
    <col min="103" max="123" width="4.5703125" style="14"/>
    <col min="124" max="124" width="5.140625" style="14" bestFit="1" customWidth="1"/>
    <col min="125" max="125" width="5.28515625" style="14" bestFit="1" customWidth="1"/>
    <col min="126" max="126" width="7" style="14" bestFit="1" customWidth="1"/>
    <col min="127" max="16384" width="4.5703125" style="14"/>
  </cols>
  <sheetData>
    <row r="1" spans="1:172">
      <c r="A1" s="387" t="str">
        <f>'Basic Information'!G1</f>
        <v>Group</v>
      </c>
      <c r="B1" s="387"/>
      <c r="C1" s="162">
        <f>IFERROR(INDEX(MouseList[],MATCH(TV!D$2,MouseList[Mouse '#],0),MATCH(TV!$B$1,MouseList[#Headers],0)),"")</f>
        <v>0</v>
      </c>
      <c r="D1" s="162">
        <f>IFERROR(INDEX(MouseList[],MATCH(TV!E$2,MouseList[Mouse '#],0),MATCH(TV!$B$1,MouseList[#Headers],0)),"")</f>
        <v>0</v>
      </c>
      <c r="E1" s="162">
        <f>IFERROR(INDEX(MouseList[],MATCH(TV!F$2,MouseList[Mouse '#],0),MATCH(TV!$B$1,MouseList[#Headers],0)),"")</f>
        <v>0</v>
      </c>
      <c r="F1" s="162">
        <f>IFERROR(INDEX(MouseList[],MATCH(TV!G$2,MouseList[Mouse '#],0),MATCH(TV!$B$1,MouseList[#Headers],0)),"")</f>
        <v>0</v>
      </c>
      <c r="G1" s="162">
        <f>IFERROR(INDEX(MouseList[],MATCH(TV!H$2,MouseList[Mouse '#],0),MATCH(TV!$B$1,MouseList[#Headers],0)),"")</f>
        <v>0</v>
      </c>
      <c r="H1" s="162">
        <f>IFERROR(INDEX(MouseList[],MATCH(TV!I$2,MouseList[Mouse '#],0),MATCH(TV!$B$1,MouseList[#Headers],0)),"")</f>
        <v>0</v>
      </c>
      <c r="I1" s="162">
        <f>IFERROR(INDEX(MouseList[],MATCH(TV!J$2,MouseList[Mouse '#],0),MATCH(TV!$B$1,MouseList[#Headers],0)),"")</f>
        <v>0</v>
      </c>
      <c r="J1" s="162">
        <f>IFERROR(INDEX(MouseList[],MATCH(TV!K$2,MouseList[Mouse '#],0),MATCH(TV!$B$1,MouseList[#Headers],0)),"")</f>
        <v>0</v>
      </c>
      <c r="K1" s="162">
        <f>IFERROR(INDEX(MouseList[],MATCH(TV!L$2,MouseList[Mouse '#],0),MATCH(TV!$B$1,MouseList[#Headers],0)),"")</f>
        <v>0</v>
      </c>
      <c r="L1" s="162">
        <f>IFERROR(INDEX(MouseList[],MATCH(TV!M$2,MouseList[Mouse '#],0),MATCH(TV!$B$1,MouseList[#Headers],0)),"")</f>
        <v>0</v>
      </c>
      <c r="M1" s="162">
        <f>IFERROR(INDEX(MouseList[],MATCH(TV!N$2,MouseList[Mouse '#],0),MATCH(TV!$B$1,MouseList[#Headers],0)),"")</f>
        <v>0</v>
      </c>
      <c r="N1" s="162">
        <f>IFERROR(INDEX(MouseList[],MATCH(TV!O$2,MouseList[Mouse '#],0),MATCH(TV!$B$1,MouseList[#Headers],0)),"")</f>
        <v>0</v>
      </c>
      <c r="O1" s="162">
        <f>IFERROR(INDEX(MouseList[],MATCH(TV!P$2,MouseList[Mouse '#],0),MATCH(TV!$B$1,MouseList[#Headers],0)),"")</f>
        <v>0</v>
      </c>
      <c r="P1" s="162">
        <f>IFERROR(INDEX(MouseList[],MATCH(TV!Q$2,MouseList[Mouse '#],0),MATCH(TV!$B$1,MouseList[#Headers],0)),"")</f>
        <v>0</v>
      </c>
      <c r="Q1" s="162">
        <f>IFERROR(INDEX(MouseList[],MATCH(TV!R$2,MouseList[Mouse '#],0),MATCH(TV!$B$1,MouseList[#Headers],0)),"")</f>
        <v>0</v>
      </c>
      <c r="R1" s="162">
        <f>IFERROR(INDEX(MouseList[],MATCH(TV!S$2,MouseList[Mouse '#],0),MATCH(TV!$B$1,MouseList[#Headers],0)),"")</f>
        <v>0</v>
      </c>
      <c r="S1" s="162">
        <f>IFERROR(INDEX(MouseList[],MATCH(TV!T$2,MouseList[Mouse '#],0),MATCH(TV!$B$1,MouseList[#Headers],0)),"")</f>
        <v>0</v>
      </c>
      <c r="T1" s="162">
        <f>IFERROR(INDEX(MouseList[],MATCH(TV!U$2,MouseList[Mouse '#],0),MATCH(TV!$B$1,MouseList[#Headers],0)),"")</f>
        <v>0</v>
      </c>
      <c r="U1" s="162">
        <f>IFERROR(INDEX(MouseList[],MATCH(TV!V$2,MouseList[Mouse '#],0),MATCH(TV!$B$1,MouseList[#Headers],0)),"")</f>
        <v>0</v>
      </c>
      <c r="V1" s="162">
        <f>IFERROR(INDEX(MouseList[],MATCH(TV!W$2,MouseList[Mouse '#],0),MATCH(TV!$B$1,MouseList[#Headers],0)),"")</f>
        <v>0</v>
      </c>
      <c r="W1" s="162">
        <f>IFERROR(INDEX(MouseList[],MATCH(TV!X$2,MouseList[Mouse '#],0),MATCH(TV!$B$1,MouseList[#Headers],0)),"")</f>
        <v>0</v>
      </c>
      <c r="X1" s="162">
        <f>IFERROR(INDEX(MouseList[],MATCH(TV!Y$2,MouseList[Mouse '#],0),MATCH(TV!$B$1,MouseList[#Headers],0)),"")</f>
        <v>0</v>
      </c>
      <c r="Y1" s="162">
        <f>IFERROR(INDEX(MouseList[],MATCH(TV!Z$2,MouseList[Mouse '#],0),MATCH(TV!$B$1,MouseList[#Headers],0)),"")</f>
        <v>0</v>
      </c>
      <c r="Z1" s="162">
        <f>IFERROR(INDEX(MouseList[],MATCH(TV!AA$2,MouseList[Mouse '#],0),MATCH(TV!$B$1,MouseList[#Headers],0)),"")</f>
        <v>0</v>
      </c>
      <c r="AA1" s="162">
        <f>IFERROR(INDEX(MouseList[],MATCH(TV!AB$2,MouseList[Mouse '#],0),MATCH(TV!$B$1,MouseList[#Headers],0)),"")</f>
        <v>0</v>
      </c>
      <c r="AB1" s="162">
        <f>IFERROR(INDEX(MouseList[],MATCH(TV!AC$2,MouseList[Mouse '#],0),MATCH(TV!$B$1,MouseList[#Headers],0)),"")</f>
        <v>0</v>
      </c>
      <c r="AC1" s="162">
        <f>IFERROR(INDEX(MouseList[],MATCH(TV!AD$2,MouseList[Mouse '#],0),MATCH(TV!$B$1,MouseList[#Headers],0)),"")</f>
        <v>0</v>
      </c>
      <c r="AD1" s="162">
        <f>IFERROR(INDEX(MouseList[],MATCH(TV!AE$2,MouseList[Mouse '#],0),MATCH(TV!$B$1,MouseList[#Headers],0)),"")</f>
        <v>0</v>
      </c>
      <c r="AE1" s="162">
        <f>IFERROR(INDEX(MouseList[],MATCH(TV!AF$2,MouseList[Mouse '#],0),MATCH(TV!$B$1,MouseList[#Headers],0)),"")</f>
        <v>0</v>
      </c>
      <c r="AF1" s="162">
        <f>IFERROR(INDEX(MouseList[],MATCH(TV!AG$2,MouseList[Mouse '#],0),MATCH(TV!$B$1,MouseList[#Headers],0)),"")</f>
        <v>0</v>
      </c>
      <c r="AG1" s="162">
        <f>IFERROR(INDEX(MouseList[],MATCH(TV!AH$2,MouseList[Mouse '#],0),MATCH(TV!$B$1,MouseList[#Headers],0)),"")</f>
        <v>0</v>
      </c>
      <c r="AH1" s="162">
        <f>IFERROR(INDEX(MouseList[],MATCH(TV!AI$2,MouseList[Mouse '#],0),MATCH(TV!$B$1,MouseList[#Headers],0)),"")</f>
        <v>0</v>
      </c>
      <c r="AI1" s="162">
        <f>IFERROR(INDEX(MouseList[],MATCH(TV!AJ$2,MouseList[Mouse '#],0),MATCH(TV!$B$1,MouseList[#Headers],0)),"")</f>
        <v>0</v>
      </c>
      <c r="AJ1" s="162">
        <f>IFERROR(INDEX(MouseList[],MATCH(TV!AK$2,MouseList[Mouse '#],0),MATCH(TV!$B$1,MouseList[#Headers],0)),"")</f>
        <v>0</v>
      </c>
      <c r="AK1" s="162">
        <f>IFERROR(INDEX(MouseList[],MATCH(TV!AL$2,MouseList[Mouse '#],0),MATCH(TV!$B$1,MouseList[#Headers],0)),"")</f>
        <v>0</v>
      </c>
      <c r="AL1" s="162">
        <f>IFERROR(INDEX(MouseList[],MATCH(TV!AM$2,MouseList[Mouse '#],0),MATCH(TV!$B$1,MouseList[#Headers],0)),"")</f>
        <v>0</v>
      </c>
      <c r="AM1" s="162">
        <f>IFERROR(INDEX(MouseList[],MATCH(TV!AN$2,MouseList[Mouse '#],0),MATCH(TV!$B$1,MouseList[#Headers],0)),"")</f>
        <v>0</v>
      </c>
      <c r="AN1" s="162">
        <f>IFERROR(INDEX(MouseList[],MATCH(TV!AO$2,MouseList[Mouse '#],0),MATCH(TV!$B$1,MouseList[#Headers],0)),"")</f>
        <v>0</v>
      </c>
      <c r="AO1" s="162">
        <f>IFERROR(INDEX(MouseList[],MATCH(TV!AP$2,MouseList[Mouse '#],0),MATCH(TV!$B$1,MouseList[#Headers],0)),"")</f>
        <v>0</v>
      </c>
      <c r="AP1" s="162">
        <f>IFERROR(INDEX(MouseList[],MATCH(TV!AQ$2,MouseList[Mouse '#],0),MATCH(TV!$B$1,MouseList[#Headers],0)),"")</f>
        <v>0</v>
      </c>
      <c r="AQ1" s="162">
        <f>IFERROR(INDEX(MouseList[],MATCH(TV!AR$2,MouseList[Mouse '#],0),MATCH(TV!$B$1,MouseList[#Headers],0)),"")</f>
        <v>0</v>
      </c>
      <c r="AR1" s="162">
        <f>IFERROR(INDEX(MouseList[],MATCH(TV!AS$2,MouseList[Mouse '#],0),MATCH(TV!$B$1,MouseList[#Headers],0)),"")</f>
        <v>0</v>
      </c>
      <c r="AS1" s="162">
        <f>IFERROR(INDEX(MouseList[],MATCH(TV!AT$2,MouseList[Mouse '#],0),MATCH(TV!$B$1,MouseList[#Headers],0)),"")</f>
        <v>0</v>
      </c>
      <c r="AT1" s="162">
        <f>IFERROR(INDEX(MouseList[],MATCH(TV!AU$2,MouseList[Mouse '#],0),MATCH(TV!$B$1,MouseList[#Headers],0)),"")</f>
        <v>0</v>
      </c>
      <c r="AU1" s="162">
        <f>IFERROR(INDEX(MouseList[],MATCH(TV!AV$2,MouseList[Mouse '#],0),MATCH(TV!$B$1,MouseList[#Headers],0)),"")</f>
        <v>0</v>
      </c>
      <c r="AV1" s="162">
        <f>IFERROR(INDEX(MouseList[],MATCH(TV!AW$2,MouseList[Mouse '#],0),MATCH(TV!$B$1,MouseList[#Headers],0)),"")</f>
        <v>0</v>
      </c>
      <c r="AW1" s="162">
        <f>IFERROR(INDEX(MouseList[],MATCH(TV!AX$2,MouseList[Mouse '#],0),MATCH(TV!$B$1,MouseList[#Headers],0)),"")</f>
        <v>0</v>
      </c>
      <c r="AX1" s="162">
        <f>IFERROR(INDEX(MouseList[],MATCH(TV!AY$2,MouseList[Mouse '#],0),MATCH(TV!$B$1,MouseList[#Headers],0)),"")</f>
        <v>0</v>
      </c>
      <c r="AY1" s="162">
        <f>IFERROR(INDEX(MouseList[],MATCH(TV!AZ$2,MouseList[Mouse '#],0),MATCH(TV!$B$1,MouseList[#Headers],0)),"")</f>
        <v>0</v>
      </c>
      <c r="AZ1" s="162">
        <f>IFERROR(INDEX(MouseList[],MATCH(TV!BA$2,MouseList[Mouse '#],0),MATCH(TV!$B$1,MouseList[#Headers],0)),"")</f>
        <v>0</v>
      </c>
      <c r="BA1" s="162">
        <f>IFERROR(INDEX(MouseList[],MATCH(TV!BB$2,MouseList[Mouse '#],0),MATCH(TV!$B$1,MouseList[#Headers],0)),"")</f>
        <v>0</v>
      </c>
      <c r="BB1" s="162">
        <f>IFERROR(INDEX(MouseList[],MATCH(TV!BC$2,MouseList[Mouse '#],0),MATCH(TV!$B$1,MouseList[#Headers],0)),"")</f>
        <v>0</v>
      </c>
      <c r="BC1" s="162">
        <f>IFERROR(INDEX(MouseList[],MATCH(TV!BD$2,MouseList[Mouse '#],0),MATCH(TV!$B$1,MouseList[#Headers],0)),"")</f>
        <v>0</v>
      </c>
      <c r="BD1" s="162">
        <f>IFERROR(INDEX(MouseList[],MATCH(TV!BE$2,MouseList[Mouse '#],0),MATCH(TV!$B$1,MouseList[#Headers],0)),"")</f>
        <v>0</v>
      </c>
      <c r="BE1" s="162">
        <f>IFERROR(INDEX(MouseList[],MATCH(TV!BF$2,MouseList[Mouse '#],0),MATCH(TV!$B$1,MouseList[#Headers],0)),"")</f>
        <v>0</v>
      </c>
      <c r="BF1" s="162">
        <f>IFERROR(INDEX(MouseList[],MATCH(TV!BG$2,MouseList[Mouse '#],0),MATCH(TV!$B$1,MouseList[#Headers],0)),"")</f>
        <v>0</v>
      </c>
      <c r="BG1" s="162">
        <f>IFERROR(INDEX(MouseList[],MATCH(TV!BH$2,MouseList[Mouse '#],0),MATCH(TV!$B$1,MouseList[#Headers],0)),"")</f>
        <v>0</v>
      </c>
      <c r="BH1" s="162">
        <f>IFERROR(INDEX(MouseList[],MATCH(TV!BI$2,MouseList[Mouse '#],0),MATCH(TV!$B$1,MouseList[#Headers],0)),"")</f>
        <v>0</v>
      </c>
      <c r="BI1" s="162">
        <f>IFERROR(INDEX(MouseList[],MATCH(TV!BJ$2,MouseList[Mouse '#],0),MATCH(TV!$B$1,MouseList[#Headers],0)),"")</f>
        <v>0</v>
      </c>
      <c r="BJ1" s="162">
        <f>IFERROR(INDEX(MouseList[],MATCH(TV!BK$2,MouseList[Mouse '#],0),MATCH(TV!$B$1,MouseList[#Headers],0)),"")</f>
        <v>0</v>
      </c>
      <c r="BK1" s="162" t="str">
        <f>IFERROR(INDEX(MouseList[],MATCH(TV!BL$2,MouseList[Mouse '#],0),MATCH(TV!$B$1,MouseList[#Headers],0)),"")</f>
        <v/>
      </c>
      <c r="BL1" s="162" t="str">
        <f>IFERROR(INDEX(MouseList[],MATCH(TV!BM$2,MouseList[Mouse '#],0),MATCH(TV!$B$1,MouseList[#Headers],0)),"")</f>
        <v/>
      </c>
      <c r="BM1" s="162" t="str">
        <f>IFERROR(INDEX(MouseList[],MATCH(TV!BN$2,MouseList[Mouse '#],0),MATCH(TV!$B$1,MouseList[#Headers],0)),"")</f>
        <v/>
      </c>
      <c r="BN1" s="162" t="str">
        <f>IFERROR(INDEX(MouseList[],MATCH(TV!BO$2,MouseList[Mouse '#],0),MATCH(TV!$B$1,MouseList[#Headers],0)),"")</f>
        <v/>
      </c>
      <c r="BO1" s="162" t="str">
        <f>IFERROR(INDEX(MouseList[],MATCH(TV!BP$2,MouseList[Mouse '#],0),MATCH(TV!$B$1,MouseList[#Headers],0)),"")</f>
        <v/>
      </c>
      <c r="BP1" s="162" t="str">
        <f>IFERROR(INDEX(MouseList[],MATCH(TV!BQ$2,MouseList[Mouse '#],0),MATCH(TV!$B$1,MouseList[#Headers],0)),"")</f>
        <v/>
      </c>
      <c r="BQ1" s="162" t="str">
        <f>IFERROR(INDEX(MouseList[],MATCH(TV!BR$2,MouseList[Mouse '#],0),MATCH(TV!$B$1,MouseList[#Headers],0)),"")</f>
        <v/>
      </c>
      <c r="BR1" s="162" t="str">
        <f>IFERROR(INDEX(MouseList[],MATCH(TV!BS$2,MouseList[Mouse '#],0),MATCH(TV!$B$1,MouseList[#Headers],0)),"")</f>
        <v/>
      </c>
      <c r="BS1" s="162" t="str">
        <f>IFERROR(INDEX(MouseList[],MATCH(TV!BT$2,MouseList[Mouse '#],0),MATCH(TV!$B$1,MouseList[#Headers],0)),"")</f>
        <v/>
      </c>
      <c r="BT1" s="162" t="str">
        <f>IFERROR(INDEX(MouseList[],MATCH(TV!BU$2,MouseList[Mouse '#],0),MATCH(TV!$B$1,MouseList[#Headers],0)),"")</f>
        <v/>
      </c>
      <c r="BU1" s="162" t="str">
        <f>IFERROR(INDEX(MouseList[],MATCH(TV!BV$2,MouseList[Mouse '#],0),MATCH(TV!$B$1,MouseList[#Headers],0)),"")</f>
        <v/>
      </c>
      <c r="BV1" s="162" t="str">
        <f>IFERROR(INDEX(MouseList[],MATCH(TV!BW$2,MouseList[Mouse '#],0),MATCH(TV!$B$1,MouseList[#Headers],0)),"")</f>
        <v/>
      </c>
      <c r="BW1" s="162" t="str">
        <f>IFERROR(INDEX(MouseList[],MATCH(TV!BX$2,MouseList[Mouse '#],0),MATCH(TV!$B$1,MouseList[#Headers],0)),"")</f>
        <v/>
      </c>
      <c r="BX1" s="162" t="str">
        <f>IFERROR(INDEX(MouseList[],MATCH(TV!BY$2,MouseList[Mouse '#],0),MATCH(TV!$B$1,MouseList[#Headers],0)),"")</f>
        <v/>
      </c>
      <c r="BY1" s="162" t="str">
        <f>IFERROR(INDEX(MouseList[],MATCH(TV!BZ$2,MouseList[Mouse '#],0),MATCH(TV!$B$1,MouseList[#Headers],0)),"")</f>
        <v/>
      </c>
      <c r="BZ1" s="162" t="str">
        <f>IFERROR(INDEX(MouseList[],MATCH(TV!CA$2,MouseList[Mouse '#],0),MATCH(TV!$B$1,MouseList[#Headers],0)),"")</f>
        <v/>
      </c>
      <c r="CA1" s="162" t="str">
        <f>IFERROR(INDEX(MouseList[],MATCH(TV!CB$2,MouseList[Mouse '#],0),MATCH(TV!$B$1,MouseList[#Headers],0)),"")</f>
        <v/>
      </c>
      <c r="CB1" s="162" t="str">
        <f>IFERROR(INDEX(MouseList[],MATCH(TV!CC$2,MouseList[Mouse '#],0),MATCH(TV!$B$1,MouseList[#Headers],0)),"")</f>
        <v/>
      </c>
      <c r="CC1" s="162" t="str">
        <f>IFERROR(INDEX(MouseList[],MATCH(TV!CD$2,MouseList[Mouse '#],0),MATCH(TV!$B$1,MouseList[#Headers],0)),"")</f>
        <v/>
      </c>
      <c r="CD1" s="162" t="str">
        <f>IFERROR(INDEX(MouseList[],MATCH(TV!CE$2,MouseList[Mouse '#],0),MATCH(TV!$B$1,MouseList[#Headers],0)),"")</f>
        <v/>
      </c>
      <c r="CE1" s="162" t="str">
        <f>IFERROR(INDEX(MouseList[],MATCH(TV!CF$2,MouseList[Mouse '#],0),MATCH(TV!$B$1,MouseList[#Headers],0)),"")</f>
        <v/>
      </c>
      <c r="CF1" s="162" t="str">
        <f>IFERROR(INDEX(MouseList[],MATCH(TV!CG$2,MouseList[Mouse '#],0),MATCH(TV!$B$1,MouseList[#Headers],0)),"")</f>
        <v/>
      </c>
      <c r="CG1" s="162" t="str">
        <f>IFERROR(INDEX(MouseList[],MATCH(TV!CH$2,MouseList[Mouse '#],0),MATCH(TV!$B$1,MouseList[#Headers],0)),"")</f>
        <v/>
      </c>
      <c r="CH1" s="162" t="str">
        <f>IFERROR(INDEX(MouseList[],MATCH(TV!CI$2,MouseList[Mouse '#],0),MATCH(TV!$B$1,MouseList[#Headers],0)),"")</f>
        <v/>
      </c>
      <c r="CI1" s="162" t="str">
        <f>IFERROR(INDEX(MouseList[],MATCH(TV!CJ$2,MouseList[Mouse '#],0),MATCH(TV!$B$1,MouseList[#Headers],0)),"")</f>
        <v/>
      </c>
      <c r="CJ1" s="162" t="str">
        <f>IFERROR(INDEX(MouseList[],MATCH(TV!CK$2,MouseList[Mouse '#],0),MATCH(TV!$B$1,MouseList[#Headers],0)),"")</f>
        <v/>
      </c>
      <c r="CK1" s="162" t="str">
        <f>IFERROR(INDEX(MouseList[],MATCH(TV!CL$2,MouseList[Mouse '#],0),MATCH(TV!$B$1,MouseList[#Headers],0)),"")</f>
        <v/>
      </c>
      <c r="CL1" s="162" t="str">
        <f>IFERROR(INDEX(MouseList[],MATCH(TV!CM$2,MouseList[Mouse '#],0),MATCH(TV!$B$1,MouseList[#Headers],0)),"")</f>
        <v/>
      </c>
      <c r="CM1" s="162" t="str">
        <f>IFERROR(INDEX(MouseList[],MATCH(TV!CN$2,MouseList[Mouse '#],0),MATCH(TV!$B$1,MouseList[#Headers],0)),"")</f>
        <v/>
      </c>
      <c r="CN1" s="162" t="str">
        <f>IFERROR(INDEX(MouseList[],MATCH(TV!CO$2,MouseList[Mouse '#],0),MATCH(TV!$B$1,MouseList[#Headers],0)),"")</f>
        <v/>
      </c>
      <c r="CO1" s="162" t="str">
        <f>IFERROR(INDEX(MouseList[],MATCH(TV!CP$2,MouseList[Mouse '#],0),MATCH(TV!$B$1,MouseList[#Headers],0)),"")</f>
        <v/>
      </c>
      <c r="CP1" s="162" t="str">
        <f>IFERROR(INDEX(MouseList[],MATCH(TV!CQ$2,MouseList[Mouse '#],0),MATCH(TV!$B$1,MouseList[#Headers],0)),"")</f>
        <v/>
      </c>
      <c r="CQ1" s="162" t="str">
        <f>IFERROR(INDEX(MouseList[],MATCH(TV!CR$2,MouseList[Mouse '#],0),MATCH(TV!$B$1,MouseList[#Headers],0)),"")</f>
        <v/>
      </c>
      <c r="CR1" s="162" t="str">
        <f>IFERROR(INDEX(MouseList[],MATCH(TV!CS$2,MouseList[Mouse '#],0),MATCH(TV!$B$1,MouseList[#Headers],0)),"")</f>
        <v/>
      </c>
      <c r="CS1" s="162" t="str">
        <f>IFERROR(INDEX(MouseList[],MATCH(TV!CT$2,MouseList[Mouse '#],0),MATCH(TV!$B$1,MouseList[#Headers],0)),"")</f>
        <v/>
      </c>
      <c r="CT1" s="162" t="str">
        <f>IFERROR(INDEX(MouseList[],MATCH(TV!CU$2,MouseList[Mouse '#],0),MATCH(TV!$B$1,MouseList[#Headers],0)),"")</f>
        <v/>
      </c>
      <c r="CU1" s="162" t="str">
        <f>IFERROR(INDEX(MouseList[],MATCH(TV!CV$2,MouseList[Mouse '#],0),MATCH(TV!$B$1,MouseList[#Headers],0)),"")</f>
        <v/>
      </c>
      <c r="CV1" s="162" t="str">
        <f>IFERROR(INDEX(MouseList[],MATCH(TV!CW$2,MouseList[Mouse '#],0),MATCH(TV!$B$1,MouseList[#Headers],0)),"")</f>
        <v/>
      </c>
      <c r="CW1" s="162" t="str">
        <f>IFERROR(INDEX(MouseList[],MATCH(TV!CX$2,MouseList[Mouse '#],0),MATCH(TV!$B$1,MouseList[#Headers],0)),"")</f>
        <v/>
      </c>
      <c r="CX1" s="162" t="str">
        <f>IFERROR(INDEX(MouseList[],MATCH(TV!CY$2,MouseList[Mouse '#],0),MATCH(TV!$B$1,MouseList[#Headers],0)),"")</f>
        <v/>
      </c>
      <c r="CY1" s="162" t="str">
        <f>IFERROR(INDEX(MouseList[],MATCH(TV!CZ$2,MouseList[Mouse '#],0),MATCH(TV!$B$1,MouseList[#Headers],0)),"")</f>
        <v/>
      </c>
      <c r="CZ1" s="162" t="str">
        <f>IFERROR(INDEX(MouseList[],MATCH(TV!DA$2,MouseList[Mouse '#],0),MATCH(TV!$B$1,MouseList[#Headers],0)),"")</f>
        <v/>
      </c>
      <c r="DA1" s="162" t="str">
        <f>IFERROR(INDEX(MouseList[],MATCH(TV!DB$2,MouseList[Mouse '#],0),MATCH(TV!$B$1,MouseList[#Headers],0)),"")</f>
        <v/>
      </c>
      <c r="DB1" s="162" t="str">
        <f>IFERROR(INDEX(MouseList[],MATCH(TV!DC$2,MouseList[Mouse '#],0),MATCH(TV!$B$1,MouseList[#Headers],0)),"")</f>
        <v/>
      </c>
      <c r="DC1" s="162" t="str">
        <f>IFERROR(INDEX(MouseList[],MATCH(TV!DD$2,MouseList[Mouse '#],0),MATCH(TV!$B$1,MouseList[#Headers],0)),"")</f>
        <v/>
      </c>
      <c r="DD1" s="162" t="str">
        <f>IFERROR(INDEX(MouseList[],MATCH(TV!DE$2,MouseList[Mouse '#],0),MATCH(TV!$B$1,MouseList[#Headers],0)),"")</f>
        <v/>
      </c>
      <c r="DE1" s="162" t="str">
        <f>IFERROR(INDEX(MouseList[],MATCH(TV!DF$2,MouseList[Mouse '#],0),MATCH(TV!$B$1,MouseList[#Headers],0)),"")</f>
        <v/>
      </c>
      <c r="DF1" s="162" t="str">
        <f>IFERROR(INDEX(MouseList[],MATCH(TV!DG$2,MouseList[Mouse '#],0),MATCH(TV!$B$1,MouseList[#Headers],0)),"")</f>
        <v/>
      </c>
      <c r="DG1" s="162" t="str">
        <f>IFERROR(INDEX(MouseList[],MATCH(TV!DH$2,MouseList[Mouse '#],0),MATCH(TV!$B$1,MouseList[#Headers],0)),"")</f>
        <v/>
      </c>
      <c r="DH1" s="162" t="str">
        <f>IFERROR(INDEX(MouseList[],MATCH(TV!DI$2,MouseList[Mouse '#],0),MATCH(TV!$B$1,MouseList[#Headers],0)),"")</f>
        <v/>
      </c>
      <c r="DI1" s="162" t="str">
        <f>IFERROR(INDEX(MouseList[],MATCH(TV!DJ$2,MouseList[Mouse '#],0),MATCH(TV!$B$1,MouseList[#Headers],0)),"")</f>
        <v/>
      </c>
      <c r="DJ1" s="162" t="str">
        <f>IFERROR(INDEX(MouseList[],MATCH(TV!DK$2,MouseList[Mouse '#],0),MATCH(TV!$B$1,MouseList[#Headers],0)),"")</f>
        <v/>
      </c>
      <c r="DK1" s="162" t="str">
        <f>IFERROR(INDEX(MouseList[],MATCH(TV!DL$2,MouseList[Mouse '#],0),MATCH(TV!$B$1,MouseList[#Headers],0)),"")</f>
        <v/>
      </c>
      <c r="DL1" s="162" t="str">
        <f>IFERROR(INDEX(MouseList[],MATCH(TV!DM$2,MouseList[Mouse '#],0),MATCH(TV!$B$1,MouseList[#Headers],0)),"")</f>
        <v/>
      </c>
      <c r="DM1" s="162" t="str">
        <f>IFERROR(INDEX(MouseList[],MATCH(TV!DN$2,MouseList[Mouse '#],0),MATCH(TV!$B$1,MouseList[#Headers],0)),"")</f>
        <v/>
      </c>
      <c r="DN1" s="162" t="str">
        <f>IFERROR(INDEX(MouseList[],MATCH(TV!DO$2,MouseList[Mouse '#],0),MATCH(TV!$B$1,MouseList[#Headers],0)),"")</f>
        <v/>
      </c>
      <c r="DO1" s="162" t="str">
        <f>IFERROR(INDEX(MouseList[],MATCH(TV!DP$2,MouseList[Mouse '#],0),MATCH(TV!$B$1,MouseList[#Headers],0)),"")</f>
        <v/>
      </c>
      <c r="DP1" s="162" t="str">
        <f>IFERROR(INDEX(MouseList[],MATCH(TV!DQ$2,MouseList[Mouse '#],0),MATCH(TV!$B$1,MouseList[#Headers],0)),"")</f>
        <v/>
      </c>
      <c r="DQ1" s="162" t="str">
        <f>IFERROR(INDEX(MouseList[],MATCH(TV!DR$2,MouseList[Mouse '#],0),MATCH(TV!$B$1,MouseList[#Headers],0)),"")</f>
        <v/>
      </c>
      <c r="DR1" s="162" t="str">
        <f>IFERROR(INDEX(MouseList[],MATCH(TV!DS$2,MouseList[Mouse '#],0),MATCH(TV!$B$1,MouseList[#Headers],0)),"")</f>
        <v/>
      </c>
      <c r="DW1" s="14" t="s">
        <v>271</v>
      </c>
    </row>
    <row r="2" spans="1:172" s="17" customFormat="1">
      <c r="A2" s="388" t="str">
        <f>'Basic Information'!A1</f>
        <v>Mouse #</v>
      </c>
      <c r="B2" s="388"/>
      <c r="C2" s="17">
        <v>1</v>
      </c>
      <c r="D2" s="17">
        <v>2</v>
      </c>
      <c r="E2" s="17">
        <v>3</v>
      </c>
      <c r="F2" s="17">
        <v>4</v>
      </c>
      <c r="G2" s="17">
        <v>5</v>
      </c>
      <c r="H2" s="17">
        <v>6</v>
      </c>
      <c r="I2" s="17">
        <v>7</v>
      </c>
      <c r="J2" s="17">
        <v>8</v>
      </c>
      <c r="K2" s="17">
        <v>9</v>
      </c>
      <c r="L2" s="17">
        <v>10</v>
      </c>
      <c r="M2" s="17">
        <v>11</v>
      </c>
      <c r="N2" s="17">
        <v>12</v>
      </c>
      <c r="O2" s="17">
        <v>13</v>
      </c>
      <c r="P2" s="17">
        <v>14</v>
      </c>
      <c r="Q2" s="17">
        <v>15</v>
      </c>
      <c r="R2" s="17">
        <v>16</v>
      </c>
      <c r="S2" s="17">
        <v>17</v>
      </c>
      <c r="T2" s="17">
        <v>18</v>
      </c>
      <c r="U2" s="17">
        <v>19</v>
      </c>
      <c r="V2" s="17">
        <v>20</v>
      </c>
      <c r="W2" s="17">
        <v>21</v>
      </c>
      <c r="X2" s="17">
        <v>22</v>
      </c>
      <c r="Y2" s="17">
        <v>23</v>
      </c>
      <c r="Z2" s="17">
        <v>24</v>
      </c>
      <c r="AA2" s="17">
        <v>25</v>
      </c>
      <c r="AB2" s="17">
        <v>26</v>
      </c>
      <c r="AC2" s="17">
        <v>27</v>
      </c>
      <c r="AD2" s="17">
        <v>28</v>
      </c>
      <c r="AE2" s="17">
        <v>29</v>
      </c>
      <c r="AF2" s="17">
        <v>30</v>
      </c>
      <c r="AG2" s="17">
        <v>31</v>
      </c>
      <c r="AH2" s="17">
        <v>32</v>
      </c>
      <c r="AI2" s="17">
        <v>33</v>
      </c>
      <c r="AJ2" s="17">
        <v>34</v>
      </c>
      <c r="AK2" s="17">
        <v>35</v>
      </c>
      <c r="AL2" s="17">
        <v>36</v>
      </c>
      <c r="AM2" s="17">
        <v>37</v>
      </c>
      <c r="AN2" s="17">
        <v>38</v>
      </c>
      <c r="AO2" s="17">
        <v>39</v>
      </c>
      <c r="AP2" s="17">
        <v>40</v>
      </c>
      <c r="AQ2" s="17">
        <v>41</v>
      </c>
      <c r="AR2" s="17">
        <v>42</v>
      </c>
      <c r="AS2" s="17">
        <v>43</v>
      </c>
      <c r="AT2" s="17">
        <v>44</v>
      </c>
      <c r="AU2" s="17">
        <v>45</v>
      </c>
      <c r="AV2" s="17">
        <v>46</v>
      </c>
      <c r="AW2" s="17">
        <v>47</v>
      </c>
      <c r="AX2" s="17">
        <v>48</v>
      </c>
      <c r="AY2" s="17">
        <v>49</v>
      </c>
      <c r="AZ2" s="17">
        <v>50</v>
      </c>
      <c r="BA2" s="17">
        <v>51</v>
      </c>
      <c r="BB2" s="17">
        <v>52</v>
      </c>
      <c r="BC2" s="17">
        <v>53</v>
      </c>
      <c r="BD2" s="17">
        <v>54</v>
      </c>
      <c r="BE2" s="17">
        <v>55</v>
      </c>
      <c r="BF2" s="17">
        <v>56</v>
      </c>
      <c r="BG2" s="17">
        <v>57</v>
      </c>
      <c r="BH2" s="17">
        <v>58</v>
      </c>
      <c r="BI2" s="17">
        <v>59</v>
      </c>
      <c r="BJ2" s="17">
        <v>60</v>
      </c>
      <c r="BK2" s="17">
        <v>61</v>
      </c>
      <c r="BL2" s="17">
        <v>62</v>
      </c>
      <c r="BM2" s="17">
        <v>63</v>
      </c>
      <c r="BN2" s="17">
        <v>64</v>
      </c>
      <c r="BO2" s="17">
        <v>65</v>
      </c>
      <c r="BP2" s="17">
        <v>66</v>
      </c>
      <c r="BQ2" s="17">
        <v>67</v>
      </c>
      <c r="BR2" s="17">
        <v>68</v>
      </c>
      <c r="BS2" s="17">
        <v>69</v>
      </c>
      <c r="BT2" s="17">
        <v>70</v>
      </c>
      <c r="BU2" s="17">
        <v>71</v>
      </c>
      <c r="BV2" s="17">
        <v>72</v>
      </c>
      <c r="BW2" s="17">
        <v>73</v>
      </c>
      <c r="BX2" s="17">
        <v>74</v>
      </c>
      <c r="BY2" s="17">
        <v>75</v>
      </c>
      <c r="BZ2" s="17">
        <v>76</v>
      </c>
      <c r="CA2" s="17">
        <v>77</v>
      </c>
      <c r="CB2" s="17">
        <v>78</v>
      </c>
      <c r="CC2" s="17">
        <v>79</v>
      </c>
      <c r="CD2" s="17">
        <v>80</v>
      </c>
      <c r="CE2" s="17">
        <v>81</v>
      </c>
      <c r="CF2" s="17">
        <v>82</v>
      </c>
      <c r="CG2" s="17">
        <v>83</v>
      </c>
      <c r="CH2" s="17">
        <v>84</v>
      </c>
      <c r="CI2" s="17">
        <v>85</v>
      </c>
      <c r="CJ2" s="17">
        <v>86</v>
      </c>
      <c r="CK2" s="17">
        <v>87</v>
      </c>
      <c r="CL2" s="17">
        <v>88</v>
      </c>
      <c r="CM2" s="17">
        <v>89</v>
      </c>
      <c r="CN2" s="17">
        <v>90</v>
      </c>
      <c r="CO2" s="17">
        <v>91</v>
      </c>
      <c r="CP2" s="17">
        <v>92</v>
      </c>
      <c r="CQ2" s="17">
        <v>93</v>
      </c>
      <c r="CR2" s="17">
        <v>94</v>
      </c>
      <c r="CS2" s="17">
        <v>95</v>
      </c>
      <c r="CT2" s="17">
        <v>96</v>
      </c>
      <c r="CU2" s="17">
        <v>97</v>
      </c>
      <c r="CV2" s="17">
        <v>98</v>
      </c>
      <c r="CW2" s="17">
        <v>99</v>
      </c>
      <c r="CX2" s="17">
        <v>100</v>
      </c>
      <c r="CY2" s="17">
        <v>101</v>
      </c>
      <c r="CZ2" s="17">
        <v>102</v>
      </c>
      <c r="DA2" s="17">
        <v>103</v>
      </c>
      <c r="DB2" s="17">
        <v>104</v>
      </c>
      <c r="DC2" s="17">
        <v>105</v>
      </c>
      <c r="DD2" s="17">
        <v>106</v>
      </c>
      <c r="DE2" s="17">
        <v>107</v>
      </c>
      <c r="DF2" s="17">
        <v>108</v>
      </c>
      <c r="DG2" s="17">
        <v>109</v>
      </c>
      <c r="DH2" s="17">
        <v>110</v>
      </c>
      <c r="DI2" s="17">
        <v>111</v>
      </c>
      <c r="DJ2" s="17">
        <v>112</v>
      </c>
      <c r="DK2" s="17">
        <v>113</v>
      </c>
      <c r="DL2" s="17">
        <v>114</v>
      </c>
      <c r="DM2" s="17">
        <v>115</v>
      </c>
      <c r="DN2" s="17">
        <v>116</v>
      </c>
      <c r="DO2" s="17">
        <v>117</v>
      </c>
      <c r="DP2" s="17">
        <v>118</v>
      </c>
      <c r="DQ2" s="17">
        <v>119</v>
      </c>
      <c r="DR2" s="17">
        <v>120</v>
      </c>
    </row>
    <row r="3" spans="1:172" s="17" customFormat="1">
      <c r="A3" s="388" t="str">
        <f>'Basic Information'!R1</f>
        <v>Sort #</v>
      </c>
      <c r="B3" s="388"/>
      <c r="C3" s="162" t="str">
        <f>IFERROR(INDEX(MouseList[],MATCH(TV!D$2,MouseList[Mouse '#],0),MATCH(TV!$B$3,MouseList[#Headers],0)),"")</f>
        <v/>
      </c>
      <c r="D3" s="162" t="str">
        <f>IFERROR(INDEX(MouseList[],MATCH(TV!E$2,MouseList[Mouse '#],0),MATCH(TV!$B$3,MouseList[#Headers],0)),"")</f>
        <v/>
      </c>
      <c r="E3" s="162" t="str">
        <f>IFERROR(INDEX(MouseList[],MATCH(TV!F$2,MouseList[Mouse '#],0),MATCH(TV!$B$3,MouseList[#Headers],0)),"")</f>
        <v/>
      </c>
      <c r="F3" s="162" t="str">
        <f>IFERROR(INDEX(MouseList[],MATCH(TV!G$2,MouseList[Mouse '#],0),MATCH(TV!$B$3,MouseList[#Headers],0)),"")</f>
        <v/>
      </c>
      <c r="G3" s="162" t="str">
        <f>IFERROR(INDEX(MouseList[],MATCH(TV!H$2,MouseList[Mouse '#],0),MATCH(TV!$B$3,MouseList[#Headers],0)),"")</f>
        <v/>
      </c>
      <c r="H3" s="162" t="str">
        <f>IFERROR(INDEX(MouseList[],MATCH(TV!I$2,MouseList[Mouse '#],0),MATCH(TV!$B$3,MouseList[#Headers],0)),"")</f>
        <v/>
      </c>
      <c r="I3" s="162" t="str">
        <f>IFERROR(INDEX(MouseList[],MATCH(TV!J$2,MouseList[Mouse '#],0),MATCH(TV!$B$3,MouseList[#Headers],0)),"")</f>
        <v/>
      </c>
      <c r="J3" s="162" t="str">
        <f>IFERROR(INDEX(MouseList[],MATCH(TV!K$2,MouseList[Mouse '#],0),MATCH(TV!$B$3,MouseList[#Headers],0)),"")</f>
        <v/>
      </c>
      <c r="K3" s="162" t="str">
        <f>IFERROR(INDEX(MouseList[],MATCH(TV!L$2,MouseList[Mouse '#],0),MATCH(TV!$B$3,MouseList[#Headers],0)),"")</f>
        <v/>
      </c>
      <c r="L3" s="162" t="str">
        <f>IFERROR(INDEX(MouseList[],MATCH(TV!M$2,MouseList[Mouse '#],0),MATCH(TV!$B$3,MouseList[#Headers],0)),"")</f>
        <v/>
      </c>
      <c r="M3" s="162" t="str">
        <f>IFERROR(INDEX(MouseList[],MATCH(TV!N$2,MouseList[Mouse '#],0),MATCH(TV!$B$3,MouseList[#Headers],0)),"")</f>
        <v/>
      </c>
      <c r="N3" s="162" t="str">
        <f>IFERROR(INDEX(MouseList[],MATCH(TV!O$2,MouseList[Mouse '#],0),MATCH(TV!$B$3,MouseList[#Headers],0)),"")</f>
        <v/>
      </c>
      <c r="O3" s="162" t="str">
        <f>IFERROR(INDEX(MouseList[],MATCH(TV!P$2,MouseList[Mouse '#],0),MATCH(TV!$B$3,MouseList[#Headers],0)),"")</f>
        <v/>
      </c>
      <c r="P3" s="162" t="str">
        <f>IFERROR(INDEX(MouseList[],MATCH(TV!Q$2,MouseList[Mouse '#],0),MATCH(TV!$B$3,MouseList[#Headers],0)),"")</f>
        <v/>
      </c>
      <c r="Q3" s="162" t="str">
        <f>IFERROR(INDEX(MouseList[],MATCH(TV!R$2,MouseList[Mouse '#],0),MATCH(TV!$B$3,MouseList[#Headers],0)),"")</f>
        <v/>
      </c>
      <c r="R3" s="162" t="str">
        <f>IFERROR(INDEX(MouseList[],MATCH(TV!S$2,MouseList[Mouse '#],0),MATCH(TV!$B$3,MouseList[#Headers],0)),"")</f>
        <v/>
      </c>
      <c r="S3" s="162" t="str">
        <f>IFERROR(INDEX(MouseList[],MATCH(TV!T$2,MouseList[Mouse '#],0),MATCH(TV!$B$3,MouseList[#Headers],0)),"")</f>
        <v/>
      </c>
      <c r="T3" s="162" t="str">
        <f>IFERROR(INDEX(MouseList[],MATCH(TV!U$2,MouseList[Mouse '#],0),MATCH(TV!$B$3,MouseList[#Headers],0)),"")</f>
        <v/>
      </c>
      <c r="U3" s="162" t="str">
        <f>IFERROR(INDEX(MouseList[],MATCH(TV!V$2,MouseList[Mouse '#],0),MATCH(TV!$B$3,MouseList[#Headers],0)),"")</f>
        <v/>
      </c>
      <c r="V3" s="162" t="str">
        <f>IFERROR(INDEX(MouseList[],MATCH(TV!W$2,MouseList[Mouse '#],0),MATCH(TV!$B$3,MouseList[#Headers],0)),"")</f>
        <v/>
      </c>
      <c r="W3" s="162" t="str">
        <f>IFERROR(INDEX(MouseList[],MATCH(TV!X$2,MouseList[Mouse '#],0),MATCH(TV!$B$3,MouseList[#Headers],0)),"")</f>
        <v/>
      </c>
      <c r="X3" s="162" t="str">
        <f>IFERROR(INDEX(MouseList[],MATCH(TV!Y$2,MouseList[Mouse '#],0),MATCH(TV!$B$3,MouseList[#Headers],0)),"")</f>
        <v/>
      </c>
      <c r="Y3" s="162" t="str">
        <f>IFERROR(INDEX(MouseList[],MATCH(TV!Z$2,MouseList[Mouse '#],0),MATCH(TV!$B$3,MouseList[#Headers],0)),"")</f>
        <v/>
      </c>
      <c r="Z3" s="162" t="str">
        <f>IFERROR(INDEX(MouseList[],MATCH(TV!AA$2,MouseList[Mouse '#],0),MATCH(TV!$B$3,MouseList[#Headers],0)),"")</f>
        <v/>
      </c>
      <c r="AA3" s="162" t="str">
        <f>IFERROR(INDEX(MouseList[],MATCH(TV!AB$2,MouseList[Mouse '#],0),MATCH(TV!$B$3,MouseList[#Headers],0)),"")</f>
        <v/>
      </c>
      <c r="AB3" s="162" t="str">
        <f>IFERROR(INDEX(MouseList[],MATCH(TV!AC$2,MouseList[Mouse '#],0),MATCH(TV!$B$3,MouseList[#Headers],0)),"")</f>
        <v/>
      </c>
      <c r="AC3" s="162" t="str">
        <f>IFERROR(INDEX(MouseList[],MATCH(TV!AD$2,MouseList[Mouse '#],0),MATCH(TV!$B$3,MouseList[#Headers],0)),"")</f>
        <v/>
      </c>
      <c r="AD3" s="162" t="str">
        <f>IFERROR(INDEX(MouseList[],MATCH(TV!AE$2,MouseList[Mouse '#],0),MATCH(TV!$B$3,MouseList[#Headers],0)),"")</f>
        <v/>
      </c>
      <c r="AE3" s="162" t="str">
        <f>IFERROR(INDEX(MouseList[],MATCH(TV!AF$2,MouseList[Mouse '#],0),MATCH(TV!$B$3,MouseList[#Headers],0)),"")</f>
        <v/>
      </c>
      <c r="AF3" s="162" t="str">
        <f>IFERROR(INDEX(MouseList[],MATCH(TV!AG$2,MouseList[Mouse '#],0),MATCH(TV!$B$3,MouseList[#Headers],0)),"")</f>
        <v/>
      </c>
      <c r="AG3" s="162" t="str">
        <f>IFERROR(INDEX(MouseList[],MATCH(TV!AH$2,MouseList[Mouse '#],0),MATCH(TV!$B$3,MouseList[#Headers],0)),"")</f>
        <v/>
      </c>
      <c r="AH3" s="162" t="str">
        <f>IFERROR(INDEX(MouseList[],MATCH(TV!AI$2,MouseList[Mouse '#],0),MATCH(TV!$B$3,MouseList[#Headers],0)),"")</f>
        <v/>
      </c>
      <c r="AI3" s="162" t="str">
        <f>IFERROR(INDEX(MouseList[],MATCH(TV!AJ$2,MouseList[Mouse '#],0),MATCH(TV!$B$3,MouseList[#Headers],0)),"")</f>
        <v/>
      </c>
      <c r="AJ3" s="162" t="str">
        <f>IFERROR(INDEX(MouseList[],MATCH(TV!AK$2,MouseList[Mouse '#],0),MATCH(TV!$B$3,MouseList[#Headers],0)),"")</f>
        <v/>
      </c>
      <c r="AK3" s="162" t="str">
        <f>IFERROR(INDEX(MouseList[],MATCH(TV!AL$2,MouseList[Mouse '#],0),MATCH(TV!$B$3,MouseList[#Headers],0)),"")</f>
        <v/>
      </c>
      <c r="AL3" s="162" t="str">
        <f>IFERROR(INDEX(MouseList[],MATCH(TV!AM$2,MouseList[Mouse '#],0),MATCH(TV!$B$3,MouseList[#Headers],0)),"")</f>
        <v/>
      </c>
      <c r="AM3" s="162" t="str">
        <f>IFERROR(INDEX(MouseList[],MATCH(TV!AN$2,MouseList[Mouse '#],0),MATCH(TV!$B$3,MouseList[#Headers],0)),"")</f>
        <v/>
      </c>
      <c r="AN3" s="162" t="str">
        <f>IFERROR(INDEX(MouseList[],MATCH(TV!AO$2,MouseList[Mouse '#],0),MATCH(TV!$B$3,MouseList[#Headers],0)),"")</f>
        <v/>
      </c>
      <c r="AO3" s="162" t="str">
        <f>IFERROR(INDEX(MouseList[],MATCH(TV!AP$2,MouseList[Mouse '#],0),MATCH(TV!$B$3,MouseList[#Headers],0)),"")</f>
        <v/>
      </c>
      <c r="AP3" s="162" t="str">
        <f>IFERROR(INDEX(MouseList[],MATCH(TV!AQ$2,MouseList[Mouse '#],0),MATCH(TV!$B$3,MouseList[#Headers],0)),"")</f>
        <v/>
      </c>
      <c r="AQ3" s="162" t="str">
        <f>IFERROR(INDEX(MouseList[],MATCH(TV!AR$2,MouseList[Mouse '#],0),MATCH(TV!$B$3,MouseList[#Headers],0)),"")</f>
        <v/>
      </c>
      <c r="AR3" s="162" t="str">
        <f>IFERROR(INDEX(MouseList[],MATCH(TV!AS$2,MouseList[Mouse '#],0),MATCH(TV!$B$3,MouseList[#Headers],0)),"")</f>
        <v/>
      </c>
      <c r="AS3" s="162" t="str">
        <f>IFERROR(INDEX(MouseList[],MATCH(TV!AT$2,MouseList[Mouse '#],0),MATCH(TV!$B$3,MouseList[#Headers],0)),"")</f>
        <v/>
      </c>
      <c r="AT3" s="162" t="str">
        <f>IFERROR(INDEX(MouseList[],MATCH(TV!AU$2,MouseList[Mouse '#],0),MATCH(TV!$B$3,MouseList[#Headers],0)),"")</f>
        <v/>
      </c>
      <c r="AU3" s="162" t="str">
        <f>IFERROR(INDEX(MouseList[],MATCH(TV!AV$2,MouseList[Mouse '#],0),MATCH(TV!$B$3,MouseList[#Headers],0)),"")</f>
        <v/>
      </c>
      <c r="AV3" s="162" t="str">
        <f>IFERROR(INDEX(MouseList[],MATCH(TV!AW$2,MouseList[Mouse '#],0),MATCH(TV!$B$3,MouseList[#Headers],0)),"")</f>
        <v/>
      </c>
      <c r="AW3" s="162" t="str">
        <f>IFERROR(INDEX(MouseList[],MATCH(TV!AX$2,MouseList[Mouse '#],0),MATCH(TV!$B$3,MouseList[#Headers],0)),"")</f>
        <v/>
      </c>
      <c r="AX3" s="162" t="str">
        <f>IFERROR(INDEX(MouseList[],MATCH(TV!AY$2,MouseList[Mouse '#],0),MATCH(TV!$B$3,MouseList[#Headers],0)),"")</f>
        <v/>
      </c>
      <c r="AY3" s="162" t="str">
        <f>IFERROR(INDEX(MouseList[],MATCH(TV!AZ$2,MouseList[Mouse '#],0),MATCH(TV!$B$3,MouseList[#Headers],0)),"")</f>
        <v/>
      </c>
      <c r="AZ3" s="162" t="str">
        <f>IFERROR(INDEX(MouseList[],MATCH(TV!BA$2,MouseList[Mouse '#],0),MATCH(TV!$B$3,MouseList[#Headers],0)),"")</f>
        <v/>
      </c>
      <c r="BA3" s="162" t="str">
        <f>IFERROR(INDEX(MouseList[],MATCH(TV!BB$2,MouseList[Mouse '#],0),MATCH(TV!$B$3,MouseList[#Headers],0)),"")</f>
        <v/>
      </c>
      <c r="BB3" s="162" t="str">
        <f>IFERROR(INDEX(MouseList[],MATCH(TV!BC$2,MouseList[Mouse '#],0),MATCH(TV!$B$3,MouseList[#Headers],0)),"")</f>
        <v/>
      </c>
      <c r="BC3" s="162" t="str">
        <f>IFERROR(INDEX(MouseList[],MATCH(TV!BD$2,MouseList[Mouse '#],0),MATCH(TV!$B$3,MouseList[#Headers],0)),"")</f>
        <v/>
      </c>
      <c r="BD3" s="162" t="str">
        <f>IFERROR(INDEX(MouseList[],MATCH(TV!BE$2,MouseList[Mouse '#],0),MATCH(TV!$B$3,MouseList[#Headers],0)),"")</f>
        <v/>
      </c>
      <c r="BE3" s="162" t="str">
        <f>IFERROR(INDEX(MouseList[],MATCH(TV!BF$2,MouseList[Mouse '#],0),MATCH(TV!$B$3,MouseList[#Headers],0)),"")</f>
        <v/>
      </c>
      <c r="BF3" s="162" t="str">
        <f>IFERROR(INDEX(MouseList[],MATCH(TV!BG$2,MouseList[Mouse '#],0),MATCH(TV!$B$3,MouseList[#Headers],0)),"")</f>
        <v/>
      </c>
      <c r="BG3" s="162" t="str">
        <f>IFERROR(INDEX(MouseList[],MATCH(TV!BH$2,MouseList[Mouse '#],0),MATCH(TV!$B$3,MouseList[#Headers],0)),"")</f>
        <v/>
      </c>
      <c r="BH3" s="162" t="str">
        <f>IFERROR(INDEX(MouseList[],MATCH(TV!BI$2,MouseList[Mouse '#],0),MATCH(TV!$B$3,MouseList[#Headers],0)),"")</f>
        <v/>
      </c>
      <c r="BI3" s="162" t="str">
        <f>IFERROR(INDEX(MouseList[],MATCH(TV!BJ$2,MouseList[Mouse '#],0),MATCH(TV!$B$3,MouseList[#Headers],0)),"")</f>
        <v/>
      </c>
      <c r="BJ3" s="162" t="str">
        <f>IFERROR(INDEX(MouseList[],MATCH(TV!BK$2,MouseList[Mouse '#],0),MATCH(TV!$B$3,MouseList[#Headers],0)),"")</f>
        <v/>
      </c>
      <c r="BK3" s="162" t="str">
        <f>IFERROR(INDEX(MouseList[],MATCH(TV!BL$2,MouseList[Mouse '#],0),MATCH(TV!$B$3,MouseList[#Headers],0)),"")</f>
        <v/>
      </c>
      <c r="BL3" s="162" t="str">
        <f>IFERROR(INDEX(MouseList[],MATCH(TV!BM$2,MouseList[Mouse '#],0),MATCH(TV!$B$3,MouseList[#Headers],0)),"")</f>
        <v/>
      </c>
      <c r="BM3" s="162" t="str">
        <f>IFERROR(INDEX(MouseList[],MATCH(TV!BN$2,MouseList[Mouse '#],0),MATCH(TV!$B$3,MouseList[#Headers],0)),"")</f>
        <v/>
      </c>
      <c r="BN3" s="162" t="str">
        <f>IFERROR(INDEX(MouseList[],MATCH(TV!BO$2,MouseList[Mouse '#],0),MATCH(TV!$B$3,MouseList[#Headers],0)),"")</f>
        <v/>
      </c>
      <c r="BO3" s="162" t="str">
        <f>IFERROR(INDEX(MouseList[],MATCH(TV!BP$2,MouseList[Mouse '#],0),MATCH(TV!$B$3,MouseList[#Headers],0)),"")</f>
        <v/>
      </c>
      <c r="BP3" s="162" t="str">
        <f>IFERROR(INDEX(MouseList[],MATCH(TV!BQ$2,MouseList[Mouse '#],0),MATCH(TV!$B$3,MouseList[#Headers],0)),"")</f>
        <v/>
      </c>
      <c r="BQ3" s="162" t="str">
        <f>IFERROR(INDEX(MouseList[],MATCH(TV!BR$2,MouseList[Mouse '#],0),MATCH(TV!$B$3,MouseList[#Headers],0)),"")</f>
        <v/>
      </c>
      <c r="BR3" s="162" t="str">
        <f>IFERROR(INDEX(MouseList[],MATCH(TV!BS$2,MouseList[Mouse '#],0),MATCH(TV!$B$3,MouseList[#Headers],0)),"")</f>
        <v/>
      </c>
      <c r="BS3" s="162" t="str">
        <f>IFERROR(INDEX(MouseList[],MATCH(TV!BT$2,MouseList[Mouse '#],0),MATCH(TV!$B$3,MouseList[#Headers],0)),"")</f>
        <v/>
      </c>
      <c r="BT3" s="162" t="str">
        <f>IFERROR(INDEX(MouseList[],MATCH(TV!BU$2,MouseList[Mouse '#],0),MATCH(TV!$B$3,MouseList[#Headers],0)),"")</f>
        <v/>
      </c>
      <c r="BU3" s="162" t="str">
        <f>IFERROR(INDEX(MouseList[],MATCH(TV!BV$2,MouseList[Mouse '#],0),MATCH(TV!$B$3,MouseList[#Headers],0)),"")</f>
        <v/>
      </c>
      <c r="BV3" s="162" t="str">
        <f>IFERROR(INDEX(MouseList[],MATCH(TV!BW$2,MouseList[Mouse '#],0),MATCH(TV!$B$3,MouseList[#Headers],0)),"")</f>
        <v/>
      </c>
      <c r="BW3" s="162" t="str">
        <f>IFERROR(INDEX(MouseList[],MATCH(TV!BX$2,MouseList[Mouse '#],0),MATCH(TV!$B$3,MouseList[#Headers],0)),"")</f>
        <v/>
      </c>
      <c r="BX3" s="162" t="str">
        <f>IFERROR(INDEX(MouseList[],MATCH(TV!BY$2,MouseList[Mouse '#],0),MATCH(TV!$B$3,MouseList[#Headers],0)),"")</f>
        <v/>
      </c>
      <c r="BY3" s="162" t="str">
        <f>IFERROR(INDEX(MouseList[],MATCH(TV!BZ$2,MouseList[Mouse '#],0),MATCH(TV!$B$3,MouseList[#Headers],0)),"")</f>
        <v/>
      </c>
      <c r="BZ3" s="162" t="str">
        <f>IFERROR(INDEX(MouseList[],MATCH(TV!CA$2,MouseList[Mouse '#],0),MATCH(TV!$B$3,MouseList[#Headers],0)),"")</f>
        <v/>
      </c>
      <c r="CA3" s="162" t="str">
        <f>IFERROR(INDEX(MouseList[],MATCH(TV!CB$2,MouseList[Mouse '#],0),MATCH(TV!$B$3,MouseList[#Headers],0)),"")</f>
        <v/>
      </c>
      <c r="CB3" s="162" t="str">
        <f>IFERROR(INDEX(MouseList[],MATCH(TV!CC$2,MouseList[Mouse '#],0),MATCH(TV!$B$3,MouseList[#Headers],0)),"")</f>
        <v/>
      </c>
      <c r="CC3" s="162" t="str">
        <f>IFERROR(INDEX(MouseList[],MATCH(TV!CD$2,MouseList[Mouse '#],0),MATCH(TV!$B$3,MouseList[#Headers],0)),"")</f>
        <v/>
      </c>
      <c r="CD3" s="162" t="str">
        <f>IFERROR(INDEX(MouseList[],MATCH(TV!CE$2,MouseList[Mouse '#],0),MATCH(TV!$B$3,MouseList[#Headers],0)),"")</f>
        <v/>
      </c>
      <c r="CE3" s="162" t="str">
        <f>IFERROR(INDEX(MouseList[],MATCH(TV!CF$2,MouseList[Mouse '#],0),MATCH(TV!$B$3,MouseList[#Headers],0)),"")</f>
        <v/>
      </c>
      <c r="CF3" s="162" t="str">
        <f>IFERROR(INDEX(MouseList[],MATCH(TV!CG$2,MouseList[Mouse '#],0),MATCH(TV!$B$3,MouseList[#Headers],0)),"")</f>
        <v/>
      </c>
      <c r="CG3" s="162" t="str">
        <f>IFERROR(INDEX(MouseList[],MATCH(TV!CH$2,MouseList[Mouse '#],0),MATCH(TV!$B$3,MouseList[#Headers],0)),"")</f>
        <v/>
      </c>
      <c r="CH3" s="162" t="str">
        <f>IFERROR(INDEX(MouseList[],MATCH(TV!CI$2,MouseList[Mouse '#],0),MATCH(TV!$B$3,MouseList[#Headers],0)),"")</f>
        <v/>
      </c>
      <c r="CI3" s="162" t="str">
        <f>IFERROR(INDEX(MouseList[],MATCH(TV!CJ$2,MouseList[Mouse '#],0),MATCH(TV!$B$3,MouseList[#Headers],0)),"")</f>
        <v/>
      </c>
      <c r="CJ3" s="162" t="str">
        <f>IFERROR(INDEX(MouseList[],MATCH(TV!CK$2,MouseList[Mouse '#],0),MATCH(TV!$B$3,MouseList[#Headers],0)),"")</f>
        <v/>
      </c>
      <c r="CK3" s="162" t="str">
        <f>IFERROR(INDEX(MouseList[],MATCH(TV!CL$2,MouseList[Mouse '#],0),MATCH(TV!$B$3,MouseList[#Headers],0)),"")</f>
        <v/>
      </c>
      <c r="CL3" s="162" t="str">
        <f>IFERROR(INDEX(MouseList[],MATCH(TV!CM$2,MouseList[Mouse '#],0),MATCH(TV!$B$3,MouseList[#Headers],0)),"")</f>
        <v/>
      </c>
      <c r="CM3" s="162" t="str">
        <f>IFERROR(INDEX(MouseList[],MATCH(TV!CN$2,MouseList[Mouse '#],0),MATCH(TV!$B$3,MouseList[#Headers],0)),"")</f>
        <v/>
      </c>
      <c r="CN3" s="162" t="str">
        <f>IFERROR(INDEX(MouseList[],MATCH(TV!CO$2,MouseList[Mouse '#],0),MATCH(TV!$B$3,MouseList[#Headers],0)),"")</f>
        <v/>
      </c>
      <c r="CO3" s="162" t="str">
        <f>IFERROR(INDEX(MouseList[],MATCH(TV!CP$2,MouseList[Mouse '#],0),MATCH(TV!$B$3,MouseList[#Headers],0)),"")</f>
        <v/>
      </c>
      <c r="CP3" s="162" t="str">
        <f>IFERROR(INDEX(MouseList[],MATCH(TV!CQ$2,MouseList[Mouse '#],0),MATCH(TV!$B$3,MouseList[#Headers],0)),"")</f>
        <v/>
      </c>
      <c r="CQ3" s="162" t="str">
        <f>IFERROR(INDEX(MouseList[],MATCH(TV!CR$2,MouseList[Mouse '#],0),MATCH(TV!$B$3,MouseList[#Headers],0)),"")</f>
        <v/>
      </c>
      <c r="CR3" s="162" t="str">
        <f>IFERROR(INDEX(MouseList[],MATCH(TV!CS$2,MouseList[Mouse '#],0),MATCH(TV!$B$3,MouseList[#Headers],0)),"")</f>
        <v/>
      </c>
      <c r="CS3" s="162" t="str">
        <f>IFERROR(INDEX(MouseList[],MATCH(TV!CT$2,MouseList[Mouse '#],0),MATCH(TV!$B$3,MouseList[#Headers],0)),"")</f>
        <v/>
      </c>
      <c r="CT3" s="162" t="str">
        <f>IFERROR(INDEX(MouseList[],MATCH(TV!CU$2,MouseList[Mouse '#],0),MATCH(TV!$B$3,MouseList[#Headers],0)),"")</f>
        <v/>
      </c>
      <c r="CU3" s="162" t="str">
        <f>IFERROR(INDEX(MouseList[],MATCH(TV!CV$2,MouseList[Mouse '#],0),MATCH(TV!$B$3,MouseList[#Headers],0)),"")</f>
        <v/>
      </c>
      <c r="CV3" s="162" t="str">
        <f>IFERROR(INDEX(MouseList[],MATCH(TV!CW$2,MouseList[Mouse '#],0),MATCH(TV!$B$3,MouseList[#Headers],0)),"")</f>
        <v/>
      </c>
      <c r="CW3" s="162" t="str">
        <f>IFERROR(INDEX(MouseList[],MATCH(TV!CX$2,MouseList[Mouse '#],0),MATCH(TV!$B$3,MouseList[#Headers],0)),"")</f>
        <v/>
      </c>
      <c r="CX3" s="162" t="str">
        <f>IFERROR(INDEX(MouseList[],MATCH(TV!CY$2,MouseList[Mouse '#],0),MATCH(TV!$B$3,MouseList[#Headers],0)),"")</f>
        <v/>
      </c>
      <c r="CY3" s="162" t="str">
        <f>IFERROR(INDEX(MouseList[],MATCH(TV!CZ$2,MouseList[Mouse '#],0),MATCH(TV!$B$3,MouseList[#Headers],0)),"")</f>
        <v/>
      </c>
      <c r="CZ3" s="162" t="str">
        <f>IFERROR(INDEX(MouseList[],MATCH(TV!DA$2,MouseList[Mouse '#],0),MATCH(TV!$B$3,MouseList[#Headers],0)),"")</f>
        <v/>
      </c>
      <c r="DA3" s="162" t="str">
        <f>IFERROR(INDEX(MouseList[],MATCH(TV!DB$2,MouseList[Mouse '#],0),MATCH(TV!$B$3,MouseList[#Headers],0)),"")</f>
        <v/>
      </c>
      <c r="DB3" s="162" t="str">
        <f>IFERROR(INDEX(MouseList[],MATCH(TV!DC$2,MouseList[Mouse '#],0),MATCH(TV!$B$3,MouseList[#Headers],0)),"")</f>
        <v/>
      </c>
      <c r="DC3" s="162" t="str">
        <f>IFERROR(INDEX(MouseList[],MATCH(TV!DD$2,MouseList[Mouse '#],0),MATCH(TV!$B$3,MouseList[#Headers],0)),"")</f>
        <v/>
      </c>
      <c r="DD3" s="162" t="str">
        <f>IFERROR(INDEX(MouseList[],MATCH(TV!DE$2,MouseList[Mouse '#],0),MATCH(TV!$B$3,MouseList[#Headers],0)),"")</f>
        <v/>
      </c>
      <c r="DE3" s="162" t="str">
        <f>IFERROR(INDEX(MouseList[],MATCH(TV!DF$2,MouseList[Mouse '#],0),MATCH(TV!$B$3,MouseList[#Headers],0)),"")</f>
        <v/>
      </c>
      <c r="DF3" s="162" t="str">
        <f>IFERROR(INDEX(MouseList[],MATCH(TV!DG$2,MouseList[Mouse '#],0),MATCH(TV!$B$3,MouseList[#Headers],0)),"")</f>
        <v/>
      </c>
      <c r="DG3" s="162" t="str">
        <f>IFERROR(INDEX(MouseList[],MATCH(TV!DH$2,MouseList[Mouse '#],0),MATCH(TV!$B$3,MouseList[#Headers],0)),"")</f>
        <v/>
      </c>
      <c r="DH3" s="162" t="str">
        <f>IFERROR(INDEX(MouseList[],MATCH(TV!DI$2,MouseList[Mouse '#],0),MATCH(TV!$B$3,MouseList[#Headers],0)),"")</f>
        <v/>
      </c>
      <c r="DI3" s="162" t="str">
        <f>IFERROR(INDEX(MouseList[],MATCH(TV!DJ$2,MouseList[Mouse '#],0),MATCH(TV!$B$3,MouseList[#Headers],0)),"")</f>
        <v/>
      </c>
      <c r="DJ3" s="162" t="str">
        <f>IFERROR(INDEX(MouseList[],MATCH(TV!DK$2,MouseList[Mouse '#],0),MATCH(TV!$B$3,MouseList[#Headers],0)),"")</f>
        <v/>
      </c>
      <c r="DK3" s="162" t="str">
        <f>IFERROR(INDEX(MouseList[],MATCH(TV!DL$2,MouseList[Mouse '#],0),MATCH(TV!$B$3,MouseList[#Headers],0)),"")</f>
        <v/>
      </c>
      <c r="DL3" s="162" t="str">
        <f>IFERROR(INDEX(MouseList[],MATCH(TV!DM$2,MouseList[Mouse '#],0),MATCH(TV!$B$3,MouseList[#Headers],0)),"")</f>
        <v/>
      </c>
      <c r="DM3" s="162" t="str">
        <f>IFERROR(INDEX(MouseList[],MATCH(TV!DN$2,MouseList[Mouse '#],0),MATCH(TV!$B$3,MouseList[#Headers],0)),"")</f>
        <v/>
      </c>
      <c r="DN3" s="162" t="str">
        <f>IFERROR(INDEX(MouseList[],MATCH(TV!DO$2,MouseList[Mouse '#],0),MATCH(TV!$B$3,MouseList[#Headers],0)),"")</f>
        <v/>
      </c>
      <c r="DO3" s="162" t="str">
        <f>IFERROR(INDEX(MouseList[],MATCH(TV!DP$2,MouseList[Mouse '#],0),MATCH(TV!$B$3,MouseList[#Headers],0)),"")</f>
        <v/>
      </c>
      <c r="DP3" s="162" t="str">
        <f>IFERROR(INDEX(MouseList[],MATCH(TV!DQ$2,MouseList[Mouse '#],0),MATCH(TV!$B$3,MouseList[#Headers],0)),"")</f>
        <v/>
      </c>
      <c r="DQ3" s="162" t="str">
        <f>IFERROR(INDEX(MouseList[],MATCH(TV!DR$2,MouseList[Mouse '#],0),MATCH(TV!$B$3,MouseList[#Headers],0)),"")</f>
        <v/>
      </c>
      <c r="DR3" s="162" t="str">
        <f>IFERROR(INDEX(MouseList[],MATCH(TV!DS$2,MouseList[Mouse '#],0),MATCH(TV!$B$3,MouseList[#Headers],0)),"")</f>
        <v/>
      </c>
      <c r="DS3" s="162"/>
    </row>
    <row r="4" spans="1:172">
      <c r="A4" s="14" t="s">
        <v>121</v>
      </c>
      <c r="B4" s="14" t="s">
        <v>1</v>
      </c>
      <c r="C4" s="14" t="s">
        <v>60</v>
      </c>
      <c r="D4" s="14" t="s">
        <v>61</v>
      </c>
      <c r="E4" s="14" t="s">
        <v>20</v>
      </c>
      <c r="F4" s="14" t="s">
        <v>62</v>
      </c>
      <c r="G4" s="14" t="s">
        <v>63</v>
      </c>
      <c r="H4" s="14" t="s">
        <v>21</v>
      </c>
      <c r="I4" s="14" t="s">
        <v>64</v>
      </c>
      <c r="J4" s="14" t="s">
        <v>22</v>
      </c>
      <c r="K4" s="14" t="s">
        <v>65</v>
      </c>
      <c r="L4" s="14" t="s">
        <v>66</v>
      </c>
      <c r="M4" s="14" t="s">
        <v>67</v>
      </c>
      <c r="N4" s="14" t="s">
        <v>23</v>
      </c>
      <c r="O4" s="14" t="s">
        <v>68</v>
      </c>
      <c r="P4" s="14" t="s">
        <v>24</v>
      </c>
      <c r="Q4" s="14" t="s">
        <v>25</v>
      </c>
      <c r="R4" s="14" t="s">
        <v>69</v>
      </c>
      <c r="S4" s="14" t="s">
        <v>70</v>
      </c>
      <c r="T4" s="14" t="s">
        <v>71</v>
      </c>
      <c r="U4" s="14" t="s">
        <v>26</v>
      </c>
      <c r="V4" s="14" t="s">
        <v>72</v>
      </c>
      <c r="W4" s="14" t="s">
        <v>73</v>
      </c>
      <c r="X4" s="14" t="s">
        <v>27</v>
      </c>
      <c r="Y4" s="14" t="s">
        <v>74</v>
      </c>
      <c r="Z4" s="14" t="s">
        <v>75</v>
      </c>
      <c r="AA4" s="14" t="s">
        <v>76</v>
      </c>
      <c r="AB4" s="14" t="s">
        <v>77</v>
      </c>
      <c r="AC4" s="14" t="s">
        <v>28</v>
      </c>
      <c r="AD4" s="14" t="s">
        <v>78</v>
      </c>
      <c r="AE4" s="14" t="s">
        <v>29</v>
      </c>
      <c r="AF4" s="14" t="s">
        <v>79</v>
      </c>
      <c r="AG4" s="14" t="s">
        <v>80</v>
      </c>
      <c r="AH4" s="14" t="s">
        <v>81</v>
      </c>
      <c r="AI4" s="14" t="s">
        <v>30</v>
      </c>
      <c r="AJ4" s="14" t="s">
        <v>82</v>
      </c>
      <c r="AK4" s="14" t="s">
        <v>83</v>
      </c>
      <c r="AL4" s="14" t="s">
        <v>31</v>
      </c>
      <c r="AM4" s="14" t="s">
        <v>84</v>
      </c>
      <c r="AN4" s="14" t="s">
        <v>85</v>
      </c>
      <c r="AO4" s="14" t="s">
        <v>86</v>
      </c>
      <c r="AP4" s="14" t="s">
        <v>32</v>
      </c>
      <c r="AQ4" s="14" t="s">
        <v>87</v>
      </c>
      <c r="AR4" s="14" t="s">
        <v>88</v>
      </c>
      <c r="AS4" s="14" t="s">
        <v>33</v>
      </c>
      <c r="AT4" s="14" t="s">
        <v>89</v>
      </c>
      <c r="AU4" s="14" t="s">
        <v>90</v>
      </c>
      <c r="AV4" s="14" t="s">
        <v>91</v>
      </c>
      <c r="AW4" s="14" t="s">
        <v>34</v>
      </c>
      <c r="AX4" s="14" t="s">
        <v>92</v>
      </c>
      <c r="AY4" s="14" t="s">
        <v>93</v>
      </c>
      <c r="AZ4" s="14" t="s">
        <v>35</v>
      </c>
      <c r="BA4" s="14" t="s">
        <v>94</v>
      </c>
      <c r="BB4" s="14" t="s">
        <v>95</v>
      </c>
      <c r="BC4" s="14" t="s">
        <v>96</v>
      </c>
      <c r="BD4" s="14" t="s">
        <v>36</v>
      </c>
      <c r="BE4" s="14" t="s">
        <v>97</v>
      </c>
      <c r="BF4" s="14" t="s">
        <v>98</v>
      </c>
      <c r="BG4" s="14" t="s">
        <v>37</v>
      </c>
      <c r="BH4" s="14" t="s">
        <v>99</v>
      </c>
      <c r="BI4" s="14" t="s">
        <v>100</v>
      </c>
      <c r="BJ4" s="14" t="s">
        <v>38</v>
      </c>
      <c r="BK4" s="14" t="s">
        <v>51</v>
      </c>
      <c r="BL4" s="14" t="s">
        <v>52</v>
      </c>
      <c r="BM4" s="14" t="s">
        <v>53</v>
      </c>
      <c r="BN4" s="14" t="s">
        <v>39</v>
      </c>
      <c r="BO4" s="14" t="s">
        <v>54</v>
      </c>
      <c r="BP4" s="14" t="s">
        <v>55</v>
      </c>
      <c r="BQ4" s="14" t="s">
        <v>56</v>
      </c>
      <c r="BR4" s="14" t="s">
        <v>40</v>
      </c>
      <c r="BS4" s="14" t="s">
        <v>57</v>
      </c>
      <c r="BT4" s="14" t="s">
        <v>58</v>
      </c>
      <c r="BU4" s="14" t="s">
        <v>41</v>
      </c>
      <c r="BV4" s="14" t="s">
        <v>59</v>
      </c>
      <c r="BW4" s="14" t="s">
        <v>101</v>
      </c>
      <c r="BX4" s="14" t="s">
        <v>102</v>
      </c>
      <c r="BY4" s="14" t="s">
        <v>42</v>
      </c>
      <c r="BZ4" s="14" t="s">
        <v>103</v>
      </c>
      <c r="CA4" s="14" t="s">
        <v>104</v>
      </c>
      <c r="CB4" s="14" t="s">
        <v>43</v>
      </c>
      <c r="CC4" s="14" t="s">
        <v>105</v>
      </c>
      <c r="CD4" s="14" t="s">
        <v>106</v>
      </c>
      <c r="CE4" s="14" t="s">
        <v>107</v>
      </c>
      <c r="CF4" s="14" t="s">
        <v>44</v>
      </c>
      <c r="CG4" s="14" t="s">
        <v>108</v>
      </c>
      <c r="CH4" s="14" t="s">
        <v>109</v>
      </c>
      <c r="CI4" s="14" t="s">
        <v>45</v>
      </c>
      <c r="CJ4" s="14" t="s">
        <v>110</v>
      </c>
      <c r="CK4" s="14" t="s">
        <v>111</v>
      </c>
      <c r="CL4" s="14" t="s">
        <v>112</v>
      </c>
      <c r="CM4" s="14" t="s">
        <v>46</v>
      </c>
      <c r="CN4" s="14" t="s">
        <v>113</v>
      </c>
      <c r="CO4" s="14" t="s">
        <v>114</v>
      </c>
      <c r="CP4" s="14" t="s">
        <v>47</v>
      </c>
      <c r="CQ4" s="14" t="s">
        <v>115</v>
      </c>
      <c r="CR4" s="14" t="s">
        <v>116</v>
      </c>
      <c r="CS4" s="14" t="s">
        <v>117</v>
      </c>
      <c r="CT4" s="14" t="s">
        <v>48</v>
      </c>
      <c r="CU4" s="14" t="s">
        <v>118</v>
      </c>
      <c r="CV4" s="14" t="s">
        <v>119</v>
      </c>
      <c r="CW4" s="14" t="s">
        <v>49</v>
      </c>
      <c r="CX4" s="14" t="s">
        <v>120</v>
      </c>
      <c r="CY4" s="14" t="s">
        <v>227</v>
      </c>
      <c r="CZ4" s="14" t="s">
        <v>228</v>
      </c>
      <c r="DA4" s="14" t="s">
        <v>229</v>
      </c>
      <c r="DB4" s="14" t="s">
        <v>230</v>
      </c>
      <c r="DC4" s="14" t="s">
        <v>231</v>
      </c>
      <c r="DD4" s="14" t="s">
        <v>232</v>
      </c>
      <c r="DE4" s="14" t="s">
        <v>233</v>
      </c>
      <c r="DF4" s="14" t="s">
        <v>234</v>
      </c>
      <c r="DG4" s="14" t="s">
        <v>235</v>
      </c>
      <c r="DH4" s="14" t="s">
        <v>236</v>
      </c>
      <c r="DI4" s="14" t="s">
        <v>237</v>
      </c>
      <c r="DJ4" s="14" t="s">
        <v>238</v>
      </c>
      <c r="DK4" s="14" t="s">
        <v>239</v>
      </c>
      <c r="DL4" s="14" t="s">
        <v>240</v>
      </c>
      <c r="DM4" s="14" t="s">
        <v>241</v>
      </c>
      <c r="DN4" s="14" t="s">
        <v>242</v>
      </c>
      <c r="DO4" s="14" t="s">
        <v>243</v>
      </c>
      <c r="DP4" s="14" t="s">
        <v>244</v>
      </c>
      <c r="DQ4" s="14" t="s">
        <v>245</v>
      </c>
      <c r="DR4" s="14" t="s">
        <v>246</v>
      </c>
      <c r="DT4" s="14" t="s">
        <v>254</v>
      </c>
      <c r="DU4" s="141" t="s">
        <v>14</v>
      </c>
      <c r="DV4" s="141" t="s">
        <v>256</v>
      </c>
      <c r="DW4" s="14" t="s">
        <v>19</v>
      </c>
      <c r="DX4" s="14" t="s">
        <v>60</v>
      </c>
      <c r="DY4" s="14" t="s">
        <v>61</v>
      </c>
      <c r="DZ4" s="14" t="s">
        <v>20</v>
      </c>
      <c r="EA4" s="14" t="s">
        <v>62</v>
      </c>
      <c r="EB4" s="14" t="s">
        <v>63</v>
      </c>
      <c r="EC4" s="14" t="s">
        <v>21</v>
      </c>
      <c r="ED4" s="14" t="s">
        <v>64</v>
      </c>
      <c r="EE4" s="14" t="s">
        <v>22</v>
      </c>
      <c r="EF4" s="14" t="s">
        <v>65</v>
      </c>
      <c r="EG4" s="14" t="s">
        <v>66</v>
      </c>
      <c r="EH4" s="14" t="s">
        <v>67</v>
      </c>
      <c r="EI4" s="14" t="s">
        <v>23</v>
      </c>
      <c r="EJ4" s="14" t="s">
        <v>68</v>
      </c>
      <c r="EK4" s="14" t="s">
        <v>24</v>
      </c>
      <c r="EL4" s="14" t="s">
        <v>25</v>
      </c>
      <c r="EM4" s="14" t="s">
        <v>69</v>
      </c>
      <c r="EN4" s="14" t="s">
        <v>70</v>
      </c>
      <c r="EO4" s="14" t="s">
        <v>71</v>
      </c>
      <c r="EP4" s="14" t="s">
        <v>26</v>
      </c>
      <c r="EQ4" s="14" t="s">
        <v>72</v>
      </c>
      <c r="ER4" s="14" t="s">
        <v>73</v>
      </c>
      <c r="ES4" s="14" t="s">
        <v>27</v>
      </c>
      <c r="ET4" s="14" t="s">
        <v>74</v>
      </c>
      <c r="EU4" s="14" t="s">
        <v>75</v>
      </c>
      <c r="EV4" s="14" t="s">
        <v>76</v>
      </c>
      <c r="EW4" s="14" t="s">
        <v>77</v>
      </c>
      <c r="EX4" s="14" t="s">
        <v>28</v>
      </c>
      <c r="EY4" s="14" t="s">
        <v>78</v>
      </c>
      <c r="EZ4" s="14" t="s">
        <v>29</v>
      </c>
      <c r="FA4" s="14" t="s">
        <v>79</v>
      </c>
      <c r="FB4" s="14" t="s">
        <v>80</v>
      </c>
      <c r="FC4" s="14" t="s">
        <v>81</v>
      </c>
      <c r="FD4" s="14" t="s">
        <v>30</v>
      </c>
      <c r="FE4" s="14" t="s">
        <v>82</v>
      </c>
      <c r="FF4" s="14" t="s">
        <v>83</v>
      </c>
      <c r="FG4" s="14" t="s">
        <v>31</v>
      </c>
      <c r="FH4" s="14" t="s">
        <v>84</v>
      </c>
      <c r="FI4" s="14" t="s">
        <v>85</v>
      </c>
      <c r="FJ4" s="14" t="s">
        <v>86</v>
      </c>
      <c r="FK4" s="14" t="s">
        <v>32</v>
      </c>
      <c r="FL4" s="14" t="s">
        <v>87</v>
      </c>
      <c r="FM4" s="14" t="s">
        <v>88</v>
      </c>
      <c r="FN4" s="14" t="s">
        <v>33</v>
      </c>
      <c r="FO4" s="14" t="s">
        <v>89</v>
      </c>
      <c r="FP4" s="14" t="s">
        <v>90</v>
      </c>
    </row>
    <row r="5" spans="1:172" ht="15">
      <c r="A5" s="14">
        <v>0</v>
      </c>
      <c r="B5" s="14" t="str">
        <f>INDEX(DataInput[#Headers],1,BWtable[[#This Row],[Day '#]]+11)</f>
        <v>0</v>
      </c>
      <c r="C5" s="15" t="str">
        <f>IF(INDEX(MouseList[],MATCH(C$2,'Basic Information'!$A$2:$A$140,0),11)=TRUE,"",IF(INDEX(DataInput[],C$4*3-2,MATCH($B5,DataInput[#Headers],0))="","",(INDEX(DataInput[],C$4*3-2,MATCH($B5,DataInput[#Headers],0)))))</f>
        <v/>
      </c>
      <c r="D5" s="15" t="str">
        <f>IF(INDEX(MouseList[],MATCH(D$2,'Basic Information'!$A$2:$A$140,0),11)=TRUE,"",IF(INDEX(DataInput[],D$4*3-2,MATCH($B5,DataInput[#Headers],0))="","",(INDEX(DataInput[],D$4*3-2,MATCH($B5,DataInput[#Headers],0)))))</f>
        <v/>
      </c>
      <c r="E5" s="15" t="str">
        <f>IF(INDEX(MouseList[],MATCH(E$2,'Basic Information'!$A$2:$A$140,0),11)=TRUE,"",IF(INDEX(DataInput[],E$4*3-2,MATCH($B5,DataInput[#Headers],0))="","",(INDEX(DataInput[],E$4*3-2,MATCH($B5,DataInput[#Headers],0)))))</f>
        <v/>
      </c>
      <c r="F5" s="15" t="str">
        <f>IF(INDEX(MouseList[],MATCH(F$2,'Basic Information'!$A$2:$A$140,0),11)=TRUE,"",IF(INDEX(DataInput[],F$4*3-2,MATCH($B5,DataInput[#Headers],0))="","",(INDEX(DataInput[],F$4*3-2,MATCH($B5,DataInput[#Headers],0)))))</f>
        <v/>
      </c>
      <c r="G5" s="15" t="str">
        <f>IF(INDEX(MouseList[],MATCH(G$2,'Basic Information'!$A$2:$A$140,0),11)=TRUE,"",IF(INDEX(DataInput[],G$4*3-2,MATCH($B5,DataInput[#Headers],0))="","",(INDEX(DataInput[],G$4*3-2,MATCH($B5,DataInput[#Headers],0)))))</f>
        <v/>
      </c>
      <c r="H5" s="15" t="str">
        <f>IF(INDEX(MouseList[],MATCH(H$2,'Basic Information'!$A$2:$A$140,0),11)=TRUE,"",IF(INDEX(DataInput[],H$4*3-2,MATCH($B5,DataInput[#Headers],0))="","",(INDEX(DataInput[],H$4*3-2,MATCH($B5,DataInput[#Headers],0)))))</f>
        <v/>
      </c>
      <c r="I5" s="15" t="str">
        <f>IF(INDEX(MouseList[],MATCH(I$2,'Basic Information'!$A$2:$A$140,0),11)=TRUE,"",IF(INDEX(DataInput[],I$4*3-2,MATCH($B5,DataInput[#Headers],0))="","",(INDEX(DataInput[],I$4*3-2,MATCH($B5,DataInput[#Headers],0)))))</f>
        <v/>
      </c>
      <c r="J5" s="15" t="str">
        <f>IF(INDEX(MouseList[],MATCH(J$2,'Basic Information'!$A$2:$A$140,0),11)=TRUE,"",IF(INDEX(DataInput[],J$4*3-2,MATCH($B5,DataInput[#Headers],0))="","",(INDEX(DataInput[],J$4*3-2,MATCH($B5,DataInput[#Headers],0)))))</f>
        <v/>
      </c>
      <c r="K5" s="15" t="str">
        <f>IF(INDEX(MouseList[],MATCH(K$2,'Basic Information'!$A$2:$A$140,0),11)=TRUE,"",IF(INDEX(DataInput[],K$4*3-2,MATCH($B5,DataInput[#Headers],0))="","",(INDEX(DataInput[],K$4*3-2,MATCH($B5,DataInput[#Headers],0)))))</f>
        <v/>
      </c>
      <c r="L5" s="15" t="str">
        <f>IF(INDEX(MouseList[],MATCH(L$2,'Basic Information'!$A$2:$A$140,0),11)=TRUE,"",IF(INDEX(DataInput[],L$4*3-2,MATCH($B5,DataInput[#Headers],0))="","",(INDEX(DataInput[],L$4*3-2,MATCH($B5,DataInput[#Headers],0)))))</f>
        <v/>
      </c>
      <c r="M5" s="15" t="str">
        <f>IF(INDEX(MouseList[],MATCH(M$2,'Basic Information'!$A$2:$A$140,0),11)=TRUE,"",IF(INDEX(DataInput[],M$4*3-2,MATCH($B5,DataInput[#Headers],0))="","",(INDEX(DataInput[],M$4*3-2,MATCH($B5,DataInput[#Headers],0)))))</f>
        <v/>
      </c>
      <c r="N5" s="15" t="str">
        <f>IF(INDEX(MouseList[],MATCH(N$2,'Basic Information'!$A$2:$A$140,0),11)=TRUE,"",IF(INDEX(DataInput[],N$4*3-2,MATCH($B5,DataInput[#Headers],0))="","",(INDEX(DataInput[],N$4*3-2,MATCH($B5,DataInput[#Headers],0)))))</f>
        <v/>
      </c>
      <c r="O5" s="15" t="str">
        <f>IF(INDEX(MouseList[],MATCH(O$2,'Basic Information'!$A$2:$A$140,0),11)=TRUE,"",IF(INDEX(DataInput[],O$4*3-2,MATCH($B5,DataInput[#Headers],0))="","",(INDEX(DataInput[],O$4*3-2,MATCH($B5,DataInput[#Headers],0)))))</f>
        <v/>
      </c>
      <c r="P5" s="15" t="str">
        <f>IF(INDEX(MouseList[],MATCH(P$2,'Basic Information'!$A$2:$A$140,0),11)=TRUE,"",IF(INDEX(DataInput[],P$4*3-2,MATCH($B5,DataInput[#Headers],0))="","",(INDEX(DataInput[],P$4*3-2,MATCH($B5,DataInput[#Headers],0)))))</f>
        <v/>
      </c>
      <c r="Q5" s="15" t="str">
        <f>IF(INDEX(MouseList[],MATCH(Q$2,'Basic Information'!$A$2:$A$140,0),11)=TRUE,"",IF(INDEX(DataInput[],Q$4*3-2,MATCH($B5,DataInput[#Headers],0))="","",(INDEX(DataInput[],Q$4*3-2,MATCH($B5,DataInput[#Headers],0)))))</f>
        <v/>
      </c>
      <c r="R5" s="15" t="str">
        <f>IF(INDEX(MouseList[],MATCH(R$2,'Basic Information'!$A$2:$A$140,0),11)=TRUE,"",IF(INDEX(DataInput[],R$4*3-2,MATCH($B5,DataInput[#Headers],0))="","",(INDEX(DataInput[],R$4*3-2,MATCH($B5,DataInput[#Headers],0)))))</f>
        <v/>
      </c>
      <c r="S5" s="15" t="str">
        <f>IF(INDEX(MouseList[],MATCH(S$2,'Basic Information'!$A$2:$A$140,0),11)=TRUE,"",IF(INDEX(DataInput[],S$4*3-2,MATCH($B5,DataInput[#Headers],0))="","",(INDEX(DataInput[],S$4*3-2,MATCH($B5,DataInput[#Headers],0)))))</f>
        <v/>
      </c>
      <c r="T5" s="15" t="str">
        <f>IF(INDEX(MouseList[],MATCH(T$2,'Basic Information'!$A$2:$A$140,0),11)=TRUE,"",IF(INDEX(DataInput[],T$4*3-2,MATCH($B5,DataInput[#Headers],0))="","",(INDEX(DataInput[],T$4*3-2,MATCH($B5,DataInput[#Headers],0)))))</f>
        <v/>
      </c>
      <c r="U5" s="15" t="str">
        <f>IF(INDEX(MouseList[],MATCH(U$2,'Basic Information'!$A$2:$A$140,0),11)=TRUE,"",IF(INDEX(DataInput[],U$4*3-2,MATCH($B5,DataInput[#Headers],0))="","",(INDEX(DataInput[],U$4*3-2,MATCH($B5,DataInput[#Headers],0)))))</f>
        <v/>
      </c>
      <c r="V5" s="15" t="str">
        <f>IF(INDEX(MouseList[],MATCH(V$2,'Basic Information'!$A$2:$A$140,0),11)=TRUE,"",IF(INDEX(DataInput[],V$4*3-2,MATCH($B5,DataInput[#Headers],0))="","",(INDEX(DataInput[],V$4*3-2,MATCH($B5,DataInput[#Headers],0)))))</f>
        <v/>
      </c>
      <c r="W5" s="15" t="str">
        <f>IF(INDEX(MouseList[],MATCH(W$2,'Basic Information'!$A$2:$A$140,0),11)=TRUE,"",IF(INDEX(DataInput[],W$4*3-2,MATCH($B5,DataInput[#Headers],0))="","",(INDEX(DataInput[],W$4*3-2,MATCH($B5,DataInput[#Headers],0)))))</f>
        <v/>
      </c>
      <c r="X5" s="15" t="str">
        <f>IF(INDEX(MouseList[],MATCH(X$2,'Basic Information'!$A$2:$A$140,0),11)=TRUE,"",IF(INDEX(DataInput[],X$4*3-2,MATCH($B5,DataInput[#Headers],0))="","",(INDEX(DataInput[],X$4*3-2,MATCH($B5,DataInput[#Headers],0)))))</f>
        <v/>
      </c>
      <c r="Y5" s="15" t="str">
        <f>IF(INDEX(MouseList[],MATCH(Y$2,'Basic Information'!$A$2:$A$140,0),11)=TRUE,"",IF(INDEX(DataInput[],Y$4*3-2,MATCH($B5,DataInput[#Headers],0))="","",(INDEX(DataInput[],Y$4*3-2,MATCH($B5,DataInput[#Headers],0)))))</f>
        <v/>
      </c>
      <c r="Z5" s="15" t="str">
        <f>IF(INDEX(MouseList[],MATCH(Z$2,'Basic Information'!$A$2:$A$140,0),11)=TRUE,"",IF(INDEX(DataInput[],Z$4*3-2,MATCH($B5,DataInput[#Headers],0))="","",(INDEX(DataInput[],Z$4*3-2,MATCH($B5,DataInput[#Headers],0)))))</f>
        <v/>
      </c>
      <c r="AA5" s="15" t="str">
        <f>IF(INDEX(MouseList[],MATCH(AA$2,'Basic Information'!$A$2:$A$140,0),11)=TRUE,"",IF(INDEX(DataInput[],AA$4*3-2,MATCH($B5,DataInput[#Headers],0))="","",(INDEX(DataInput[],AA$4*3-2,MATCH($B5,DataInput[#Headers],0)))))</f>
        <v/>
      </c>
      <c r="AB5" s="15" t="str">
        <f>IF(INDEX(MouseList[],MATCH(AB$2,'Basic Information'!$A$2:$A$140,0),11)=TRUE,"",IF(INDEX(DataInput[],AB$4*3-2,MATCH($B5,DataInput[#Headers],0))="","",(INDEX(DataInput[],AB$4*3-2,MATCH($B5,DataInput[#Headers],0)))))</f>
        <v/>
      </c>
      <c r="AC5" s="15" t="str">
        <f>IF(INDEX(MouseList[],MATCH(AC$2,'Basic Information'!$A$2:$A$140,0),11)=TRUE,"",IF(INDEX(DataInput[],AC$4*3-2,MATCH($B5,DataInput[#Headers],0))="","",(INDEX(DataInput[],AC$4*3-2,MATCH($B5,DataInput[#Headers],0)))))</f>
        <v/>
      </c>
      <c r="AD5" s="15" t="str">
        <f>IF(INDEX(MouseList[],MATCH(AD$2,'Basic Information'!$A$2:$A$140,0),11)=TRUE,"",IF(INDEX(DataInput[],AD$4*3-2,MATCH($B5,DataInput[#Headers],0))="","",(INDEX(DataInput[],AD$4*3-2,MATCH($B5,DataInput[#Headers],0)))))</f>
        <v/>
      </c>
      <c r="AE5" s="15" t="str">
        <f>IF(INDEX(MouseList[],MATCH(AE$2,'Basic Information'!$A$2:$A$140,0),11)=TRUE,"",IF(INDEX(DataInput[],AE$4*3-2,MATCH($B5,DataInput[#Headers],0))="","",(INDEX(DataInput[],AE$4*3-2,MATCH($B5,DataInput[#Headers],0)))))</f>
        <v/>
      </c>
      <c r="AF5" s="15" t="str">
        <f>IF(INDEX(MouseList[],MATCH(AF$2,'Basic Information'!$A$2:$A$140,0),11)=TRUE,"",IF(INDEX(DataInput[],AF$4*3-2,MATCH($B5,DataInput[#Headers],0))="","",(INDEX(DataInput[],AF$4*3-2,MATCH($B5,DataInput[#Headers],0)))))</f>
        <v/>
      </c>
      <c r="AG5" s="15" t="str">
        <f>IF(INDEX(MouseList[],MATCH(AG$2,'Basic Information'!$A$2:$A$140,0),11)=TRUE,"",IF(INDEX(DataInput[],AG$4*3-2,MATCH($B5,DataInput[#Headers],0))="","",(INDEX(DataInput[],AG$4*3-2,MATCH($B5,DataInput[#Headers],0)))))</f>
        <v/>
      </c>
      <c r="AH5" s="15" t="str">
        <f>IF(INDEX(MouseList[],MATCH(AH$2,'Basic Information'!$A$2:$A$140,0),11)=TRUE,"",IF(INDEX(DataInput[],AH$4*3-2,MATCH($B5,DataInput[#Headers],0))="","",(INDEX(DataInput[],AH$4*3-2,MATCH($B5,DataInput[#Headers],0)))))</f>
        <v/>
      </c>
      <c r="AI5" s="15" t="str">
        <f>IF(INDEX(MouseList[],MATCH(AI$2,'Basic Information'!$A$2:$A$140,0),11)=TRUE,"",IF(INDEX(DataInput[],AI$4*3-2,MATCH($B5,DataInput[#Headers],0))="","",(INDEX(DataInput[],AI$4*3-2,MATCH($B5,DataInput[#Headers],0)))))</f>
        <v/>
      </c>
      <c r="AJ5" s="15" t="str">
        <f>IF(INDEX(MouseList[],MATCH(AJ$2,'Basic Information'!$A$2:$A$140,0),11)=TRUE,"",IF(INDEX(DataInput[],AJ$4*3-2,MATCH($B5,DataInput[#Headers],0))="","",(INDEX(DataInput[],AJ$4*3-2,MATCH($B5,DataInput[#Headers],0)))))</f>
        <v/>
      </c>
      <c r="AK5" s="15" t="str">
        <f>IF(INDEX(MouseList[],MATCH(AK$2,'Basic Information'!$A$2:$A$140,0),11)=TRUE,"",IF(INDEX(DataInput[],AK$4*3-2,MATCH($B5,DataInput[#Headers],0))="","",(INDEX(DataInput[],AK$4*3-2,MATCH($B5,DataInput[#Headers],0)))))</f>
        <v/>
      </c>
      <c r="AL5" s="15" t="str">
        <f>IF(INDEX(MouseList[],MATCH(AL$2,'Basic Information'!$A$2:$A$140,0),11)=TRUE,"",IF(INDEX(DataInput[],AL$4*3-2,MATCH($B5,DataInput[#Headers],0))="","",(INDEX(DataInput[],AL$4*3-2,MATCH($B5,DataInput[#Headers],0)))))</f>
        <v/>
      </c>
      <c r="AM5" s="15" t="str">
        <f>IF(INDEX(MouseList[],MATCH(AM$2,'Basic Information'!$A$2:$A$140,0),11)=TRUE,"",IF(INDEX(DataInput[],AM$4*3-2,MATCH($B5,DataInput[#Headers],0))="","",(INDEX(DataInput[],AM$4*3-2,MATCH($B5,DataInput[#Headers],0)))))</f>
        <v/>
      </c>
      <c r="AN5" s="15" t="str">
        <f>IF(INDEX(MouseList[],MATCH(AN$2,'Basic Information'!$A$2:$A$140,0),11)=TRUE,"",IF(INDEX(DataInput[],AN$4*3-2,MATCH($B5,DataInput[#Headers],0))="","",(INDEX(DataInput[],AN$4*3-2,MATCH($B5,DataInput[#Headers],0)))))</f>
        <v/>
      </c>
      <c r="AO5" s="15" t="str">
        <f>IF(INDEX(MouseList[],MATCH(AO$2,'Basic Information'!$A$2:$A$140,0),11)=TRUE,"",IF(INDEX(DataInput[],AO$4*3-2,MATCH($B5,DataInput[#Headers],0))="","",(INDEX(DataInput[],AO$4*3-2,MATCH($B5,DataInput[#Headers],0)))))</f>
        <v/>
      </c>
      <c r="AP5" s="15" t="str">
        <f>IF(INDEX(MouseList[],MATCH(AP$2,'Basic Information'!$A$2:$A$140,0),11)=TRUE,"",IF(INDEX(DataInput[],AP$4*3-2,MATCH($B5,DataInput[#Headers],0))="","",(INDEX(DataInput[],AP$4*3-2,MATCH($B5,DataInput[#Headers],0)))))</f>
        <v/>
      </c>
      <c r="AQ5" s="15" t="str">
        <f>IF(INDEX(MouseList[],MATCH(AQ$2,'Basic Information'!$A$2:$A$140,0),11)=TRUE,"",IF(INDEX(DataInput[],AQ$4*3-2,MATCH($B5,DataInput[#Headers],0))="","",(INDEX(DataInput[],AQ$4*3-2,MATCH($B5,DataInput[#Headers],0)))))</f>
        <v/>
      </c>
      <c r="AR5" s="15" t="str">
        <f>IF(INDEX(MouseList[],MATCH(AR$2,'Basic Information'!$A$2:$A$140,0),11)=TRUE,"",IF(INDEX(DataInput[],AR$4*3-2,MATCH($B5,DataInput[#Headers],0))="","",(INDEX(DataInput[],AR$4*3-2,MATCH($B5,DataInput[#Headers],0)))))</f>
        <v/>
      </c>
      <c r="AS5" s="15" t="str">
        <f>IF(INDEX(MouseList[],MATCH(AS$2,'Basic Information'!$A$2:$A$140,0),11)=TRUE,"",IF(INDEX(DataInput[],AS$4*3-2,MATCH($B5,DataInput[#Headers],0))="","",(INDEX(DataInput[],AS$4*3-2,MATCH($B5,DataInput[#Headers],0)))))</f>
        <v/>
      </c>
      <c r="AT5" s="15" t="str">
        <f>IF(INDEX(MouseList[],MATCH(AT$2,'Basic Information'!$A$2:$A$140,0),11)=TRUE,"",IF(INDEX(DataInput[],AT$4*3-2,MATCH($B5,DataInput[#Headers],0))="","",(INDEX(DataInput[],AT$4*3-2,MATCH($B5,DataInput[#Headers],0)))))</f>
        <v/>
      </c>
      <c r="AU5" s="15" t="str">
        <f>IF(INDEX(MouseList[],MATCH(AU$2,'Basic Information'!$A$2:$A$140,0),11)=TRUE,"",IF(INDEX(DataInput[],AU$4*3-2,MATCH($B5,DataInput[#Headers],0))="","",(INDEX(DataInput[],AU$4*3-2,MATCH($B5,DataInput[#Headers],0)))))</f>
        <v/>
      </c>
      <c r="AV5" s="15" t="str">
        <f>IF(INDEX(MouseList[],MATCH(AV$2,'Basic Information'!$A$2:$A$140,0),11)=TRUE,"",IF(INDEX(DataInput[],AV$4*3-2,MATCH($B5,DataInput[#Headers],0))="","",(INDEX(DataInput[],AV$4*3-2,MATCH($B5,DataInput[#Headers],0)))))</f>
        <v/>
      </c>
      <c r="AW5" s="15" t="str">
        <f>IF(INDEX(MouseList[],MATCH(AW$2,'Basic Information'!$A$2:$A$140,0),11)=TRUE,"",IF(INDEX(DataInput[],AW$4*3-2,MATCH($B5,DataInput[#Headers],0))="","",(INDEX(DataInput[],AW$4*3-2,MATCH($B5,DataInput[#Headers],0)))))</f>
        <v/>
      </c>
      <c r="AX5" s="15" t="str">
        <f>IF(INDEX(MouseList[],MATCH(AX$2,'Basic Information'!$A$2:$A$140,0),11)=TRUE,"",IF(INDEX(DataInput[],AX$4*3-2,MATCH($B5,DataInput[#Headers],0))="","",(INDEX(DataInput[],AX$4*3-2,MATCH($B5,DataInput[#Headers],0)))))</f>
        <v/>
      </c>
      <c r="AY5" s="15" t="str">
        <f>IF(INDEX(MouseList[],MATCH(AY$2,'Basic Information'!$A$2:$A$140,0),11)=TRUE,"",IF(INDEX(DataInput[],AY$4*3-2,MATCH($B5,DataInput[#Headers],0))="","",(INDEX(DataInput[],AY$4*3-2,MATCH($B5,DataInput[#Headers],0)))))</f>
        <v/>
      </c>
      <c r="AZ5" s="15" t="str">
        <f>IF(INDEX(MouseList[],MATCH(AZ$2,'Basic Information'!$A$2:$A$140,0),11)=TRUE,"",IF(INDEX(DataInput[],AZ$4*3-2,MATCH($B5,DataInput[#Headers],0))="","",(INDEX(DataInput[],AZ$4*3-2,MATCH($B5,DataInput[#Headers],0)))))</f>
        <v/>
      </c>
      <c r="BA5" s="15" t="str">
        <f>IF(INDEX(MouseList[],MATCH(BA$2,'Basic Information'!$A$2:$A$140,0),11)=TRUE,"",IF(INDEX(DataInput[],BA$4*3-2,MATCH($B5,DataInput[#Headers],0))="","",(INDEX(DataInput[],BA$4*3-2,MATCH($B5,DataInput[#Headers],0)))))</f>
        <v/>
      </c>
      <c r="BB5" s="15" t="str">
        <f>IF(INDEX(MouseList[],MATCH(BB$2,'Basic Information'!$A$2:$A$140,0),11)=TRUE,"",IF(INDEX(DataInput[],BB$4*3-2,MATCH($B5,DataInput[#Headers],0))="","",(INDEX(DataInput[],BB$4*3-2,MATCH($B5,DataInput[#Headers],0)))))</f>
        <v/>
      </c>
      <c r="BC5" s="15" t="str">
        <f>IF(INDEX(MouseList[],MATCH(BC$2,'Basic Information'!$A$2:$A$140,0),11)=TRUE,"",IF(INDEX(DataInput[],BC$4*3-2,MATCH($B5,DataInput[#Headers],0))="","",(INDEX(DataInput[],BC$4*3-2,MATCH($B5,DataInput[#Headers],0)))))</f>
        <v/>
      </c>
      <c r="BD5" s="15" t="str">
        <f>IF(INDEX(MouseList[],MATCH(BD$2,'Basic Information'!$A$2:$A$140,0),11)=TRUE,"",IF(INDEX(DataInput[],BD$4*3-2,MATCH($B5,DataInput[#Headers],0))="","",(INDEX(DataInput[],BD$4*3-2,MATCH($B5,DataInput[#Headers],0)))))</f>
        <v/>
      </c>
      <c r="BE5" s="15" t="str">
        <f>IF(INDEX(MouseList[],MATCH(BE$2,'Basic Information'!$A$2:$A$140,0),11)=TRUE,"",IF(INDEX(DataInput[],BE$4*3-2,MATCH($B5,DataInput[#Headers],0))="","",(INDEX(DataInput[],BE$4*3-2,MATCH($B5,DataInput[#Headers],0)))))</f>
        <v/>
      </c>
      <c r="BF5" s="15" t="str">
        <f>IF(INDEX(MouseList[],MATCH(BF$2,'Basic Information'!$A$2:$A$140,0),11)=TRUE,"",IF(INDEX(DataInput[],BF$4*3-2,MATCH($B5,DataInput[#Headers],0))="","",(INDEX(DataInput[],BF$4*3-2,MATCH($B5,DataInput[#Headers],0)))))</f>
        <v/>
      </c>
      <c r="BG5" s="15" t="str">
        <f>IF(INDEX(MouseList[],MATCH(BG$2,'Basic Information'!$A$2:$A$140,0),11)=TRUE,"",IF(INDEX(DataInput[],BG$4*3-2,MATCH($B5,DataInput[#Headers],0))="","",(INDEX(DataInput[],BG$4*3-2,MATCH($B5,DataInput[#Headers],0)))))</f>
        <v/>
      </c>
      <c r="BH5" s="15" t="str">
        <f>IF(INDEX(MouseList[],MATCH(BH$2,'Basic Information'!$A$2:$A$140,0),11)=TRUE,"",IF(INDEX(DataInput[],BH$4*3-2,MATCH($B5,DataInput[#Headers],0))="","",(INDEX(DataInput[],BH$4*3-2,MATCH($B5,DataInput[#Headers],0)))))</f>
        <v/>
      </c>
      <c r="BI5" s="15" t="str">
        <f>IF(INDEX(MouseList[],MATCH(BI$2,'Basic Information'!$A$2:$A$140,0),11)=TRUE,"",IF(INDEX(DataInput[],BI$4*3-2,MATCH($B5,DataInput[#Headers],0))="","",(INDEX(DataInput[],BI$4*3-2,MATCH($B5,DataInput[#Headers],0)))))</f>
        <v/>
      </c>
      <c r="BJ5" s="15" t="str">
        <f>IF(INDEX(MouseList[],MATCH(BJ$2,'Basic Information'!$A$2:$A$140,0),11)=TRUE,"",IF(INDEX(DataInput[],BJ$4*3-2,MATCH($B5,DataInput[#Headers],0))="","",(INDEX(DataInput[],BJ$4*3-2,MATCH($B5,DataInput[#Headers],0)))))</f>
        <v/>
      </c>
      <c r="BK5" s="15" t="e">
        <f>IF(INDEX(MouseList[],MATCH(BK$2,'Basic Information'!$A$2:$A$140,0),11)=TRUE,"",IF(INDEX(DataInput[],BK$4*3-2,MATCH($B5,DataInput[#Headers],0))="","",(INDEX(DataInput[],BK$4*3-2,MATCH($B5,DataInput[#Headers],0)))))</f>
        <v>#N/A</v>
      </c>
      <c r="BL5" s="15" t="e">
        <f>IF(INDEX(MouseList[],MATCH(BL$2,'Basic Information'!$A$2:$A$140,0),11)=TRUE,"",IF(INDEX(DataInput[],BL$4*3-2,MATCH($B5,DataInput[#Headers],0))="","",(INDEX(DataInput[],BL$4*3-2,MATCH($B5,DataInput[#Headers],0)))))</f>
        <v>#N/A</v>
      </c>
      <c r="BM5" s="15" t="e">
        <f>IF(INDEX(MouseList[],MATCH(BM$2,'Basic Information'!$A$2:$A$140,0),11)=TRUE,"",IF(INDEX(DataInput[],BM$4*3-2,MATCH($B5,DataInput[#Headers],0))="","",(INDEX(DataInput[],BM$4*3-2,MATCH($B5,DataInput[#Headers],0)))))</f>
        <v>#N/A</v>
      </c>
      <c r="BN5" s="15" t="e">
        <f>IF(INDEX(MouseList[],MATCH(BN$2,'Basic Information'!$A$2:$A$140,0),11)=TRUE,"",IF(INDEX(DataInput[],BN$4*3-2,MATCH($B5,DataInput[#Headers],0))="","",(INDEX(DataInput[],BN$4*3-2,MATCH($B5,DataInput[#Headers],0)))))</f>
        <v>#N/A</v>
      </c>
      <c r="BO5" s="15" t="e">
        <f>IF(INDEX(MouseList[],MATCH(BO$2,'Basic Information'!$A$2:$A$140,0),11)=TRUE,"",IF(INDEX(DataInput[],BO$4*3-2,MATCH($B5,DataInput[#Headers],0))="","",(INDEX(DataInput[],BO$4*3-2,MATCH($B5,DataInput[#Headers],0)))))</f>
        <v>#N/A</v>
      </c>
      <c r="BP5" s="15" t="e">
        <f>IF(INDEX(MouseList[],MATCH(BP$2,'Basic Information'!$A$2:$A$140,0),11)=TRUE,"",IF(INDEX(DataInput[],BP$4*3-2,MATCH($B5,DataInput[#Headers],0))="","",(INDEX(DataInput[],BP$4*3-2,MATCH($B5,DataInput[#Headers],0)))))</f>
        <v>#N/A</v>
      </c>
      <c r="BQ5" s="15" t="e">
        <f>IF(INDEX(MouseList[],MATCH(BQ$2,'Basic Information'!$A$2:$A$140,0),11)=TRUE,"",IF(INDEX(DataInput[],BQ$4*3-2,MATCH($B5,DataInput[#Headers],0))="","",(INDEX(DataInput[],BQ$4*3-2,MATCH($B5,DataInput[#Headers],0)))))</f>
        <v>#N/A</v>
      </c>
      <c r="BR5" s="15" t="e">
        <f>IF(INDEX(MouseList[],MATCH(BR$2,'Basic Information'!$A$2:$A$140,0),11)=TRUE,"",IF(INDEX(DataInput[],BR$4*3-2,MATCH($B5,DataInput[#Headers],0))="","",(INDEX(DataInput[],BR$4*3-2,MATCH($B5,DataInput[#Headers],0)))))</f>
        <v>#N/A</v>
      </c>
      <c r="BS5" s="15" t="e">
        <f>IF(INDEX(MouseList[],MATCH(BS$2,'Basic Information'!$A$2:$A$140,0),11)=TRUE,"",IF(INDEX(DataInput[],BS$4*3-2,MATCH($B5,DataInput[#Headers],0))="","",(INDEX(DataInput[],BS$4*3-2,MATCH($B5,DataInput[#Headers],0)))))</f>
        <v>#N/A</v>
      </c>
      <c r="BT5" s="15" t="e">
        <f>IF(INDEX(MouseList[],MATCH(BT$2,'Basic Information'!$A$2:$A$140,0),11)=TRUE,"",IF(INDEX(DataInput[],BT$4*3-2,MATCH($B5,DataInput[#Headers],0))="","",(INDEX(DataInput[],BT$4*3-2,MATCH($B5,DataInput[#Headers],0)))))</f>
        <v>#N/A</v>
      </c>
      <c r="BU5" s="15" t="e">
        <f>IF(INDEX(MouseList[],MATCH(BU$2,'Basic Information'!$A$2:$A$140,0),11)=TRUE,"",IF(INDEX(DataInput[],BU$4*3-2,MATCH($B5,DataInput[#Headers],0))="","",(INDEX(DataInput[],BU$4*3-2,MATCH($B5,DataInput[#Headers],0)))))</f>
        <v>#N/A</v>
      </c>
      <c r="BV5" s="15" t="e">
        <f>IF(INDEX(MouseList[],MATCH(BV$2,'Basic Information'!$A$2:$A$140,0),11)=TRUE,"",IF(INDEX(DataInput[],BV$4*3-2,MATCH($B5,DataInput[#Headers],0))="","",(INDEX(DataInput[],BV$4*3-2,MATCH($B5,DataInput[#Headers],0)))))</f>
        <v>#N/A</v>
      </c>
      <c r="BW5" s="15" t="e">
        <f>IF(INDEX(MouseList[],MATCH(BW$2,'Basic Information'!$A$2:$A$140,0),11)=TRUE,"",IF(INDEX(DataInput[],BW$4*3-2,MATCH($B5,DataInput[#Headers],0))="","",(INDEX(DataInput[],BW$4*3-2,MATCH($B5,DataInput[#Headers],0)))))</f>
        <v>#N/A</v>
      </c>
      <c r="BX5" s="15" t="e">
        <f>IF(INDEX(MouseList[],MATCH(BX$2,'Basic Information'!$A$2:$A$140,0),11)=TRUE,"",IF(INDEX(DataInput[],BX$4*3-2,MATCH($B5,DataInput[#Headers],0))="","",(INDEX(DataInput[],BX$4*3-2,MATCH($B5,DataInput[#Headers],0)))))</f>
        <v>#N/A</v>
      </c>
      <c r="BY5" s="15" t="e">
        <f>IF(INDEX(MouseList[],MATCH(BY$2,'Basic Information'!$A$2:$A$140,0),11)=TRUE,"",IF(INDEX(DataInput[],BY$4*3-2,MATCH($B5,DataInput[#Headers],0))="","",(INDEX(DataInput[],BY$4*3-2,MATCH($B5,DataInput[#Headers],0)))))</f>
        <v>#N/A</v>
      </c>
      <c r="BZ5" s="15" t="e">
        <f>IF(INDEX(MouseList[],MATCH(BZ$2,'Basic Information'!$A$2:$A$140,0),11)=TRUE,"",IF(INDEX(DataInput[],BZ$4*3-2,MATCH($B5,DataInput[#Headers],0))="","",(INDEX(DataInput[],BZ$4*3-2,MATCH($B5,DataInput[#Headers],0)))))</f>
        <v>#N/A</v>
      </c>
      <c r="CA5" s="15" t="e">
        <f>IF(INDEX(MouseList[],MATCH(CA$2,'Basic Information'!$A$2:$A$140,0),11)=TRUE,"",IF(INDEX(DataInput[],CA$4*3-2,MATCH($B5,DataInput[#Headers],0))="","",(INDEX(DataInput[],CA$4*3-2,MATCH($B5,DataInput[#Headers],0)))))</f>
        <v>#N/A</v>
      </c>
      <c r="CB5" s="15" t="e">
        <f>IF(INDEX(MouseList[],MATCH(CB$2,'Basic Information'!$A$2:$A$140,0),11)=TRUE,"",IF(INDEX(DataInput[],CB$4*3-2,MATCH($B5,DataInput[#Headers],0))="","",(INDEX(DataInput[],CB$4*3-2,MATCH($B5,DataInput[#Headers],0)))))</f>
        <v>#N/A</v>
      </c>
      <c r="CC5" s="15" t="e">
        <f>IF(INDEX(MouseList[],MATCH(CC$2,'Basic Information'!$A$2:$A$140,0),11)=TRUE,"",IF(INDEX(DataInput[],CC$4*3-2,MATCH($B5,DataInput[#Headers],0))="","",(INDEX(DataInput[],CC$4*3-2,MATCH($B5,DataInput[#Headers],0)))))</f>
        <v>#N/A</v>
      </c>
      <c r="CD5" s="15" t="e">
        <f>IF(INDEX(MouseList[],MATCH(CD$2,'Basic Information'!$A$2:$A$140,0),11)=TRUE,"",IF(INDEX(DataInput[],CD$4*3-2,MATCH($B5,DataInput[#Headers],0))="","",(INDEX(DataInput[],CD$4*3-2,MATCH($B5,DataInput[#Headers],0)))))</f>
        <v>#N/A</v>
      </c>
      <c r="CE5" s="15" t="e">
        <f>IF(INDEX(MouseList[],MATCH(CE$2,'Basic Information'!$A$2:$A$140,0),11)=TRUE,"",IF(INDEX(DataInput[],CE$4*3-2,MATCH($B5,DataInput[#Headers],0))="","",(INDEX(DataInput[],CE$4*3-2,MATCH($B5,DataInput[#Headers],0)))))</f>
        <v>#N/A</v>
      </c>
      <c r="CF5" s="15" t="e">
        <f>IF(INDEX(MouseList[],MATCH(CF$2,'Basic Information'!$A$2:$A$140,0),11)=TRUE,"",IF(INDEX(DataInput[],CF$4*3-2,MATCH($B5,DataInput[#Headers],0))="","",(INDEX(DataInput[],CF$4*3-2,MATCH($B5,DataInput[#Headers],0)))))</f>
        <v>#N/A</v>
      </c>
      <c r="CG5" s="15" t="e">
        <f>IF(INDEX(MouseList[],MATCH(CG$2,'Basic Information'!$A$2:$A$140,0),11)=TRUE,"",IF(INDEX(DataInput[],CG$4*3-2,MATCH($B5,DataInput[#Headers],0))="","",(INDEX(DataInput[],CG$4*3-2,MATCH($B5,DataInput[#Headers],0)))))</f>
        <v>#N/A</v>
      </c>
      <c r="CH5" s="15" t="e">
        <f>IF(INDEX(MouseList[],MATCH(CH$2,'Basic Information'!$A$2:$A$140,0),11)=TRUE,"",IF(INDEX(DataInput[],CH$4*3-2,MATCH($B5,DataInput[#Headers],0))="","",(INDEX(DataInput[],CH$4*3-2,MATCH($B5,DataInput[#Headers],0)))))</f>
        <v>#N/A</v>
      </c>
      <c r="CI5" s="15" t="e">
        <f>IF(INDEX(MouseList[],MATCH(CI$2,'Basic Information'!$A$2:$A$140,0),11)=TRUE,"",IF(INDEX(DataInput[],CI$4*3-2,MATCH($B5,DataInput[#Headers],0))="","",(INDEX(DataInput[],CI$4*3-2,MATCH($B5,DataInput[#Headers],0)))))</f>
        <v>#N/A</v>
      </c>
      <c r="CJ5" s="15" t="e">
        <f>IF(INDEX(MouseList[],MATCH(CJ$2,'Basic Information'!$A$2:$A$140,0),11)=TRUE,"",IF(INDEX(DataInput[],CJ$4*3-2,MATCH($B5,DataInput[#Headers],0))="","",(INDEX(DataInput[],CJ$4*3-2,MATCH($B5,DataInput[#Headers],0)))))</f>
        <v>#N/A</v>
      </c>
      <c r="CK5" s="15" t="e">
        <f>IF(INDEX(MouseList[],MATCH(CK$2,'Basic Information'!$A$2:$A$140,0),11)=TRUE,"",IF(INDEX(DataInput[],CK$4*3-2,MATCH($B5,DataInput[#Headers],0))="","",(INDEX(DataInput[],CK$4*3-2,MATCH($B5,DataInput[#Headers],0)))))</f>
        <v>#N/A</v>
      </c>
      <c r="CL5" s="15" t="e">
        <f>IF(INDEX(MouseList[],MATCH(CL$2,'Basic Information'!$A$2:$A$140,0),11)=TRUE,"",IF(INDEX(DataInput[],CL$4*3-2,MATCH($B5,DataInput[#Headers],0))="","",(INDEX(DataInput[],CL$4*3-2,MATCH($B5,DataInput[#Headers],0)))))</f>
        <v>#N/A</v>
      </c>
      <c r="CM5" s="15" t="e">
        <f>IF(INDEX(MouseList[],MATCH(CM$2,'Basic Information'!$A$2:$A$140,0),11)=TRUE,"",IF(INDEX(DataInput[],CM$4*3-2,MATCH($B5,DataInput[#Headers],0))="","",(INDEX(DataInput[],CM$4*3-2,MATCH($B5,DataInput[#Headers],0)))))</f>
        <v>#N/A</v>
      </c>
      <c r="CN5" s="15" t="e">
        <f>IF(INDEX(MouseList[],MATCH(CN$2,'Basic Information'!$A$2:$A$140,0),11)=TRUE,"",IF(INDEX(DataInput[],CN$4*3-2,MATCH($B5,DataInput[#Headers],0))="","",(INDEX(DataInput[],CN$4*3-2,MATCH($B5,DataInput[#Headers],0)))))</f>
        <v>#N/A</v>
      </c>
      <c r="CO5" s="15" t="e">
        <f>IF(INDEX(MouseList[],MATCH(CO$2,'Basic Information'!$A$2:$A$140,0),11)=TRUE,"",IF(INDEX(DataInput[],CO$4*3-2,MATCH($B5,DataInput[#Headers],0))="","",(INDEX(DataInput[],CO$4*3-2,MATCH($B5,DataInput[#Headers],0)))))</f>
        <v>#N/A</v>
      </c>
      <c r="CP5" s="15" t="e">
        <f>IF(INDEX(MouseList[],MATCH(CP$2,'Basic Information'!$A$2:$A$140,0),11)=TRUE,"",IF(INDEX(DataInput[],CP$4*3-2,MATCH($B5,DataInput[#Headers],0))="","",(INDEX(DataInput[],CP$4*3-2,MATCH($B5,DataInput[#Headers],0)))))</f>
        <v>#N/A</v>
      </c>
      <c r="CQ5" s="15" t="e">
        <f>IF(INDEX(MouseList[],MATCH(CQ$2,'Basic Information'!$A$2:$A$140,0),11)=TRUE,"",IF(INDEX(DataInput[],CQ$4*3-2,MATCH($B5,DataInput[#Headers],0))="","",(INDEX(DataInput[],CQ$4*3-2,MATCH($B5,DataInput[#Headers],0)))))</f>
        <v>#N/A</v>
      </c>
      <c r="CR5" s="15" t="e">
        <f>IF(INDEX(MouseList[],MATCH(CR$2,'Basic Information'!$A$2:$A$140,0),11)=TRUE,"",IF(INDEX(DataInput[],CR$4*3-2,MATCH($B5,DataInput[#Headers],0))="","",(INDEX(DataInput[],CR$4*3-2,MATCH($B5,DataInput[#Headers],0)))))</f>
        <v>#N/A</v>
      </c>
      <c r="CS5" s="15" t="e">
        <f>IF(INDEX(MouseList[],MATCH(CS$2,'Basic Information'!$A$2:$A$140,0),11)=TRUE,"",IF(INDEX(DataInput[],CS$4*3-2,MATCH($B5,DataInput[#Headers],0))="","",(INDEX(DataInput[],CS$4*3-2,MATCH($B5,DataInput[#Headers],0)))))</f>
        <v>#N/A</v>
      </c>
      <c r="CT5" s="15" t="e">
        <f>IF(INDEX(MouseList[],MATCH(CT$2,'Basic Information'!$A$2:$A$140,0),11)=TRUE,"",IF(INDEX(DataInput[],CT$4*3-2,MATCH($B5,DataInput[#Headers],0))="","",(INDEX(DataInput[],CT$4*3-2,MATCH($B5,DataInput[#Headers],0)))))</f>
        <v>#N/A</v>
      </c>
      <c r="CU5" s="15" t="e">
        <f>IF(INDEX(MouseList[],MATCH(CU$2,'Basic Information'!$A$2:$A$140,0),11)=TRUE,"",IF(INDEX(DataInput[],CU$4*3-2,MATCH($B5,DataInput[#Headers],0))="","",(INDEX(DataInput[],CU$4*3-2,MATCH($B5,DataInput[#Headers],0)))))</f>
        <v>#N/A</v>
      </c>
      <c r="CV5" s="15" t="e">
        <f>IF(INDEX(MouseList[],MATCH(CV$2,'Basic Information'!$A$2:$A$140,0),11)=TRUE,"",IF(INDEX(DataInput[],CV$4*3-2,MATCH($B5,DataInput[#Headers],0))="","",(INDEX(DataInput[],CV$4*3-2,MATCH($B5,DataInput[#Headers],0)))))</f>
        <v>#N/A</v>
      </c>
      <c r="CW5" s="15" t="e">
        <f>IF(INDEX(MouseList[],MATCH(CW$2,'Basic Information'!$A$2:$A$140,0),11)=TRUE,"",IF(INDEX(DataInput[],CW$4*3-2,MATCH($B5,DataInput[#Headers],0))="","",(INDEX(DataInput[],CW$4*3-2,MATCH($B5,DataInput[#Headers],0)))))</f>
        <v>#N/A</v>
      </c>
      <c r="CX5" s="15" t="e">
        <f>IF(INDEX(MouseList[],MATCH(CX$2,'Basic Information'!$A$2:$A$140,0),11)=TRUE,"",IF(INDEX(DataInput[],CX$4*3-2,MATCH($B5,DataInput[#Headers],0))="","",(INDEX(DataInput[],CX$4*3-2,MATCH($B5,DataInput[#Headers],0)))))</f>
        <v>#N/A</v>
      </c>
      <c r="CY5" s="15" t="e">
        <f>IF(INDEX(MouseList[],MATCH(CY$2,'Basic Information'!$A$2:$A$140,0),11)=TRUE,"",IF(INDEX(DataInput[],CY$4*3-2,MATCH($B5,DataInput[#Headers],0))="","",(INDEX(DataInput[],CY$4*3-2,MATCH($B5,DataInput[#Headers],0)))))</f>
        <v>#N/A</v>
      </c>
      <c r="CZ5" s="15" t="e">
        <f>IF(INDEX(MouseList[],MATCH(CZ$2,'Basic Information'!$A$2:$A$140,0),11)=TRUE,"",IF(INDEX(DataInput[],CZ$4*3-2,MATCH($B5,DataInput[#Headers],0))="","",(INDEX(DataInput[],CZ$4*3-2,MATCH($B5,DataInput[#Headers],0)))))</f>
        <v>#N/A</v>
      </c>
      <c r="DA5" s="15" t="e">
        <f>IF(INDEX(MouseList[],MATCH(DA$2,'Basic Information'!$A$2:$A$140,0),11)=TRUE,"",IF(INDEX(DataInput[],DA$4*3-2,MATCH($B5,DataInput[#Headers],0))="","",(INDEX(DataInput[],DA$4*3-2,MATCH($B5,DataInput[#Headers],0)))))</f>
        <v>#N/A</v>
      </c>
      <c r="DB5" s="15" t="e">
        <f>IF(INDEX(MouseList[],MATCH(DB$2,'Basic Information'!$A$2:$A$140,0),11)=TRUE,"",IF(INDEX(DataInput[],DB$4*3-2,MATCH($B5,DataInput[#Headers],0))="","",(INDEX(DataInput[],DB$4*3-2,MATCH($B5,DataInput[#Headers],0)))))</f>
        <v>#N/A</v>
      </c>
      <c r="DC5" s="15" t="e">
        <f>IF(INDEX(MouseList[],MATCH(DC$2,'Basic Information'!$A$2:$A$140,0),11)=TRUE,"",IF(INDEX(DataInput[],DC$4*3-2,MATCH($B5,DataInput[#Headers],0))="","",(INDEX(DataInput[],DC$4*3-2,MATCH($B5,DataInput[#Headers],0)))))</f>
        <v>#N/A</v>
      </c>
      <c r="DD5" s="15" t="e">
        <f>IF(INDEX(MouseList[],MATCH(DD$2,'Basic Information'!$A$2:$A$140,0),11)=TRUE,"",IF(INDEX(DataInput[],DD$4*3-2,MATCH($B5,DataInput[#Headers],0))="","",(INDEX(DataInput[],DD$4*3-2,MATCH($B5,DataInput[#Headers],0)))))</f>
        <v>#N/A</v>
      </c>
      <c r="DE5" s="15" t="e">
        <f>IF(INDEX(MouseList[],MATCH(DE$2,'Basic Information'!$A$2:$A$140,0),11)=TRUE,"",IF(INDEX(DataInput[],DE$4*3-2,MATCH($B5,DataInput[#Headers],0))="","",(INDEX(DataInput[],DE$4*3-2,MATCH($B5,DataInput[#Headers],0)))))</f>
        <v>#N/A</v>
      </c>
      <c r="DF5" s="15" t="e">
        <f>IF(INDEX(MouseList[],MATCH(DF$2,'Basic Information'!$A$2:$A$140,0),11)=TRUE,"",IF(INDEX(DataInput[],DF$4*3-2,MATCH($B5,DataInput[#Headers],0))="","",(INDEX(DataInput[],DF$4*3-2,MATCH($B5,DataInput[#Headers],0)))))</f>
        <v>#N/A</v>
      </c>
      <c r="DG5" s="15" t="e">
        <f>IF(INDEX(MouseList[],MATCH(DG$2,'Basic Information'!$A$2:$A$140,0),11)=TRUE,"",IF(INDEX(DataInput[],DG$4*3-2,MATCH($B5,DataInput[#Headers],0))="","",(INDEX(DataInput[],DG$4*3-2,MATCH($B5,DataInput[#Headers],0)))))</f>
        <v>#N/A</v>
      </c>
      <c r="DH5" s="15" t="e">
        <f>IF(INDEX(MouseList[],MATCH(DH$2,'Basic Information'!$A$2:$A$140,0),11)=TRUE,"",IF(INDEX(DataInput[],DH$4*3-2,MATCH($B5,DataInput[#Headers],0))="","",(INDEX(DataInput[],DH$4*3-2,MATCH($B5,DataInput[#Headers],0)))))</f>
        <v>#N/A</v>
      </c>
      <c r="DI5" s="15" t="e">
        <f>IF(INDEX(MouseList[],MATCH(DI$2,'Basic Information'!$A$2:$A$140,0),11)=TRUE,"",IF(INDEX(DataInput[],DI$4*3-2,MATCH($B5,DataInput[#Headers],0))="","",(INDEX(DataInput[],DI$4*3-2,MATCH($B5,DataInput[#Headers],0)))))</f>
        <v>#N/A</v>
      </c>
      <c r="DJ5" s="15" t="e">
        <f>IF(INDEX(MouseList[],MATCH(DJ$2,'Basic Information'!$A$2:$A$140,0),11)=TRUE,"",IF(INDEX(DataInput[],DJ$4*3-2,MATCH($B5,DataInput[#Headers],0))="","",(INDEX(DataInput[],DJ$4*3-2,MATCH($B5,DataInput[#Headers],0)))))</f>
        <v>#N/A</v>
      </c>
      <c r="DK5" s="15" t="e">
        <f>IF(INDEX(MouseList[],MATCH(DK$2,'Basic Information'!$A$2:$A$140,0),11)=TRUE,"",IF(INDEX(DataInput[],DK$4*3-2,MATCH($B5,DataInput[#Headers],0))="","",(INDEX(DataInput[],DK$4*3-2,MATCH($B5,DataInput[#Headers],0)))))</f>
        <v>#N/A</v>
      </c>
      <c r="DL5" s="15" t="e">
        <f>IF(INDEX(MouseList[],MATCH(DL$2,'Basic Information'!$A$2:$A$140,0),11)=TRUE,"",IF(INDEX(DataInput[],DL$4*3-2,MATCH($B5,DataInput[#Headers],0))="","",(INDEX(DataInput[],DL$4*3-2,MATCH($B5,DataInput[#Headers],0)))))</f>
        <v>#N/A</v>
      </c>
      <c r="DM5" s="15" t="e">
        <f>IF(INDEX(MouseList[],MATCH(DM$2,'Basic Information'!$A$2:$A$140,0),11)=TRUE,"",IF(INDEX(DataInput[],DM$4*3-2,MATCH($B5,DataInput[#Headers],0))="","",(INDEX(DataInput[],DM$4*3-2,MATCH($B5,DataInput[#Headers],0)))))</f>
        <v>#N/A</v>
      </c>
      <c r="DN5" s="15" t="e">
        <f>IF(INDEX(MouseList[],MATCH(DN$2,'Basic Information'!$A$2:$A$140,0),11)=TRUE,"",IF(INDEX(DataInput[],DN$4*3-2,MATCH($B5,DataInput[#Headers],0))="","",(INDEX(DataInput[],DN$4*3-2,MATCH($B5,DataInput[#Headers],0)))))</f>
        <v>#N/A</v>
      </c>
      <c r="DO5" s="15" t="e">
        <f>IF(INDEX(MouseList[],MATCH(DO$2,'Basic Information'!$A$2:$A$140,0),11)=TRUE,"",IF(INDEX(DataInput[],DO$4*3-2,MATCH($B5,DataInput[#Headers],0))="","",(INDEX(DataInput[],DO$4*3-2,MATCH($B5,DataInput[#Headers],0)))))</f>
        <v>#N/A</v>
      </c>
      <c r="DP5" s="15" t="e">
        <f>IF(INDEX(MouseList[],MATCH(DP$2,'Basic Information'!$A$2:$A$140,0),11)=TRUE,"",IF(INDEX(DataInput[],DP$4*3-2,MATCH($B5,DataInput[#Headers],0))="","",(INDEX(DataInput[],DP$4*3-2,MATCH($B5,DataInput[#Headers],0)))))</f>
        <v>#N/A</v>
      </c>
      <c r="DQ5" s="15" t="e">
        <f>IF(INDEX(MouseList[],MATCH(DQ$2,'Basic Information'!$A$2:$A$140,0),11)=TRUE,"",IF(INDEX(DataInput[],DQ$4*3-2,MATCH($B5,DataInput[#Headers],0))="","",(INDEX(DataInput[],DQ$4*3-2,MATCH($B5,DataInput[#Headers],0)))))</f>
        <v>#N/A</v>
      </c>
      <c r="DR5" s="15" t="e">
        <f>IF(INDEX(MouseList[],MATCH(DR$2,'Basic Information'!$A$2:$A$140,0),11)=TRUE,"",IF(INDEX(DataInput[],DR$4*3-2,MATCH($B5,DataInput[#Headers],0))="","",(INDEX(DataInput[],DR$4*3-2,MATCH($B5,DataInput[#Headers],0)))))</f>
        <v>#N/A</v>
      </c>
      <c r="DT5" s="14">
        <v>1</v>
      </c>
      <c r="DU5" s="244" t="str">
        <f>IFERROR(INDEX(MouseList[],MATCH(TV_after_Tx3[[#This Row],[Sort '#]],MouseList[Sort '#],0),MATCH(TV_after_Tx3[[#Headers],[Group]],MouseList[#Headers],0)),"")</f>
        <v/>
      </c>
      <c r="DV5" s="14" t="str">
        <f>IFERROR(INDEX(MouseList[],MATCH(TV_after_Tx3[[#This Row],[Sort '#]],MouseList[Sort '#],0),MATCH(MouseList[[#Headers],[Mouse '#]],MouseList[#Headers],0)),"")</f>
        <v/>
      </c>
      <c r="DW5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5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5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5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5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5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5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5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5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5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5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5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5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5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5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5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5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5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5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5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5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5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6" spans="1:172" ht="15">
      <c r="A6" s="14">
        <v>1</v>
      </c>
      <c r="B6" s="14" t="str">
        <f>INDEX(DataInput[#Headers],1,BWtable[[#This Row],[Day '#]]+11)</f>
        <v>1</v>
      </c>
      <c r="C6" s="15">
        <f>IF(INDEX(MouseList[],MATCH(C$2,'Basic Information'!$A$2:$A$140,0),11)=TRUE,"",IF(INDEX(DataInput[],C$4*3-2,MATCH($B6,DataInput[#Headers],0))="","",(INDEX(DataInput[],C$4*3-2,MATCH($B6,DataInput[#Headers],0)))))</f>
        <v>19.95</v>
      </c>
      <c r="D6" s="15">
        <f>IF(INDEX(MouseList[],MATCH(D$2,'Basic Information'!$A$2:$A$140,0),11)=TRUE,"",IF(INDEX(DataInput[],D$4*3-2,MATCH($B6,DataInput[#Headers],0))="","",(INDEX(DataInput[],D$4*3-2,MATCH($B6,DataInput[#Headers],0)))))</f>
        <v>18.239999999999998</v>
      </c>
      <c r="E6" s="15">
        <f>IF(INDEX(MouseList[],MATCH(E$2,'Basic Information'!$A$2:$A$140,0),11)=TRUE,"",IF(INDEX(DataInput[],E$4*3-2,MATCH($B6,DataInput[#Headers],0))="","",(INDEX(DataInput[],E$4*3-2,MATCH($B6,DataInput[#Headers],0)))))</f>
        <v>15.39</v>
      </c>
      <c r="F6" s="15">
        <f>IF(INDEX(MouseList[],MATCH(F$2,'Basic Information'!$A$2:$A$140,0),11)=TRUE,"",IF(INDEX(DataInput[],F$4*3-2,MATCH($B6,DataInput[#Headers],0))="","",(INDEX(DataInput[],F$4*3-2,MATCH($B6,DataInput[#Headers],0)))))</f>
        <v>17.61</v>
      </c>
      <c r="G6" s="15">
        <f>IF(INDEX(MouseList[],MATCH(G$2,'Basic Information'!$A$2:$A$140,0),11)=TRUE,"",IF(INDEX(DataInput[],G$4*3-2,MATCH($B6,DataInput[#Headers],0))="","",(INDEX(DataInput[],G$4*3-2,MATCH($B6,DataInput[#Headers],0)))))</f>
        <v>19.899999999999999</v>
      </c>
      <c r="H6" s="15">
        <f>IF(INDEX(MouseList[],MATCH(H$2,'Basic Information'!$A$2:$A$140,0),11)=TRUE,"",IF(INDEX(DataInput[],H$4*3-2,MATCH($B6,DataInput[#Headers],0))="","",(INDEX(DataInput[],H$4*3-2,MATCH($B6,DataInput[#Headers],0)))))</f>
        <v>15.3</v>
      </c>
      <c r="I6" s="15">
        <f>IF(INDEX(MouseList[],MATCH(I$2,'Basic Information'!$A$2:$A$140,0),11)=TRUE,"",IF(INDEX(DataInput[],I$4*3-2,MATCH($B6,DataInput[#Headers],0))="","",(INDEX(DataInput[],I$4*3-2,MATCH($B6,DataInput[#Headers],0)))))</f>
        <v>8.23</v>
      </c>
      <c r="J6" s="15">
        <f>IF(INDEX(MouseList[],MATCH(J$2,'Basic Information'!$A$2:$A$140,0),11)=TRUE,"",IF(INDEX(DataInput[],J$4*3-2,MATCH($B6,DataInput[#Headers],0))="","",(INDEX(DataInput[],J$4*3-2,MATCH($B6,DataInput[#Headers],0)))))</f>
        <v>14.2</v>
      </c>
      <c r="K6" s="15">
        <f>IF(INDEX(MouseList[],MATCH(K$2,'Basic Information'!$A$2:$A$140,0),11)=TRUE,"",IF(INDEX(DataInput[],K$4*3-2,MATCH($B6,DataInput[#Headers],0))="","",(INDEX(DataInput[],K$4*3-2,MATCH($B6,DataInput[#Headers],0)))))</f>
        <v>17.38</v>
      </c>
      <c r="L6" s="15">
        <f>IF(INDEX(MouseList[],MATCH(L$2,'Basic Information'!$A$2:$A$140,0),11)=TRUE,"",IF(INDEX(DataInput[],L$4*3-2,MATCH($B6,DataInput[#Headers],0))="","",(INDEX(DataInput[],L$4*3-2,MATCH($B6,DataInput[#Headers],0)))))</f>
        <v>15.76</v>
      </c>
      <c r="M6" s="15">
        <f>IF(INDEX(MouseList[],MATCH(M$2,'Basic Information'!$A$2:$A$140,0),11)=TRUE,"",IF(INDEX(DataInput[],M$4*3-2,MATCH($B6,DataInput[#Headers],0))="","",(INDEX(DataInput[],M$4*3-2,MATCH($B6,DataInput[#Headers],0)))))</f>
        <v>16.399999999999999</v>
      </c>
      <c r="N6" s="15">
        <f>IF(INDEX(MouseList[],MATCH(N$2,'Basic Information'!$A$2:$A$140,0),11)=TRUE,"",IF(INDEX(DataInput[],N$4*3-2,MATCH($B6,DataInput[#Headers],0))="","",(INDEX(DataInput[],N$4*3-2,MATCH($B6,DataInput[#Headers],0)))))</f>
        <v>13.8</v>
      </c>
      <c r="O6" s="15">
        <f>IF(INDEX(MouseList[],MATCH(O$2,'Basic Information'!$A$2:$A$140,0),11)=TRUE,"",IF(INDEX(DataInput[],O$4*3-2,MATCH($B6,DataInput[#Headers],0))="","",(INDEX(DataInput[],O$4*3-2,MATCH($B6,DataInput[#Headers],0)))))</f>
        <v>17.739999999999998</v>
      </c>
      <c r="P6" s="15">
        <f>IF(INDEX(MouseList[],MATCH(P$2,'Basic Information'!$A$2:$A$140,0),11)=TRUE,"",IF(INDEX(DataInput[],P$4*3-2,MATCH($B6,DataInput[#Headers],0))="","",(INDEX(DataInput[],P$4*3-2,MATCH($B6,DataInput[#Headers],0)))))</f>
        <v>19.29</v>
      </c>
      <c r="Q6" s="15">
        <f>IF(INDEX(MouseList[],MATCH(Q$2,'Basic Information'!$A$2:$A$140,0),11)=TRUE,"",IF(INDEX(DataInput[],Q$4*3-2,MATCH($B6,DataInput[#Headers],0))="","",(INDEX(DataInput[],Q$4*3-2,MATCH($B6,DataInput[#Headers],0)))))</f>
        <v>14.34</v>
      </c>
      <c r="R6" s="15">
        <f>IF(INDEX(MouseList[],MATCH(R$2,'Basic Information'!$A$2:$A$140,0),11)=TRUE,"",IF(INDEX(DataInput[],R$4*3-2,MATCH($B6,DataInput[#Headers],0))="","",(INDEX(DataInput[],R$4*3-2,MATCH($B6,DataInput[#Headers],0)))))</f>
        <v>14.65</v>
      </c>
      <c r="S6" s="15">
        <f>IF(INDEX(MouseList[],MATCH(S$2,'Basic Information'!$A$2:$A$140,0),11)=TRUE,"",IF(INDEX(DataInput[],S$4*3-2,MATCH($B6,DataInput[#Headers],0))="","",(INDEX(DataInput[],S$4*3-2,MATCH($B6,DataInput[#Headers],0)))))</f>
        <v>13.72</v>
      </c>
      <c r="T6" s="15">
        <f>IF(INDEX(MouseList[],MATCH(T$2,'Basic Information'!$A$2:$A$140,0),11)=TRUE,"",IF(INDEX(DataInput[],T$4*3-2,MATCH($B6,DataInput[#Headers],0))="","",(INDEX(DataInput[],T$4*3-2,MATCH($B6,DataInput[#Headers],0)))))</f>
        <v>18.829999999999998</v>
      </c>
      <c r="U6" s="15">
        <f>IF(INDEX(MouseList[],MATCH(U$2,'Basic Information'!$A$2:$A$140,0),11)=TRUE,"",IF(INDEX(DataInput[],U$4*3-2,MATCH($B6,DataInput[#Headers],0))="","",(INDEX(DataInput[],U$4*3-2,MATCH($B6,DataInput[#Headers],0)))))</f>
        <v>16.29</v>
      </c>
      <c r="V6" s="15">
        <f>IF(INDEX(MouseList[],MATCH(V$2,'Basic Information'!$A$2:$A$140,0),11)=TRUE,"",IF(INDEX(DataInput[],V$4*3-2,MATCH($B6,DataInput[#Headers],0))="","",(INDEX(DataInput[],V$4*3-2,MATCH($B6,DataInput[#Headers],0)))))</f>
        <v>17.63</v>
      </c>
      <c r="W6" s="15">
        <f>IF(INDEX(MouseList[],MATCH(W$2,'Basic Information'!$A$2:$A$140,0),11)=TRUE,"",IF(INDEX(DataInput[],W$4*3-2,MATCH($B6,DataInput[#Headers],0))="","",(INDEX(DataInput[],W$4*3-2,MATCH($B6,DataInput[#Headers],0)))))</f>
        <v>18.88</v>
      </c>
      <c r="X6" s="15">
        <f>IF(INDEX(MouseList[],MATCH(X$2,'Basic Information'!$A$2:$A$140,0),11)=TRUE,"",IF(INDEX(DataInput[],X$4*3-2,MATCH($B6,DataInput[#Headers],0))="","",(INDEX(DataInput[],X$4*3-2,MATCH($B6,DataInput[#Headers],0)))))</f>
        <v>16.05</v>
      </c>
      <c r="Y6" s="15">
        <f>IF(INDEX(MouseList[],MATCH(Y$2,'Basic Information'!$A$2:$A$140,0),11)=TRUE,"",IF(INDEX(DataInput[],Y$4*3-2,MATCH($B6,DataInput[#Headers],0))="","",(INDEX(DataInput[],Y$4*3-2,MATCH($B6,DataInput[#Headers],0)))))</f>
        <v>20.65</v>
      </c>
      <c r="Z6" s="15">
        <f>IF(INDEX(MouseList[],MATCH(Z$2,'Basic Information'!$A$2:$A$140,0),11)=TRUE,"",IF(INDEX(DataInput[],Z$4*3-2,MATCH($B6,DataInput[#Headers],0))="","",(INDEX(DataInput[],Z$4*3-2,MATCH($B6,DataInput[#Headers],0)))))</f>
        <v>15.27</v>
      </c>
      <c r="AA6" s="15">
        <f>IF(INDEX(MouseList[],MATCH(AA$2,'Basic Information'!$A$2:$A$140,0),11)=TRUE,"",IF(INDEX(DataInput[],AA$4*3-2,MATCH($B6,DataInput[#Headers],0))="","",(INDEX(DataInput[],AA$4*3-2,MATCH($B6,DataInput[#Headers],0)))))</f>
        <v>17.329999999999998</v>
      </c>
      <c r="AB6" s="15">
        <f>IF(INDEX(MouseList[],MATCH(AB$2,'Basic Information'!$A$2:$A$140,0),11)=TRUE,"",IF(INDEX(DataInput[],AB$4*3-2,MATCH($B6,DataInput[#Headers],0))="","",(INDEX(DataInput[],AB$4*3-2,MATCH($B6,DataInput[#Headers],0)))))</f>
        <v>17.149999999999999</v>
      </c>
      <c r="AC6" s="15">
        <f>IF(INDEX(MouseList[],MATCH(AC$2,'Basic Information'!$A$2:$A$140,0),11)=TRUE,"",IF(INDEX(DataInput[],AC$4*3-2,MATCH($B6,DataInput[#Headers],0))="","",(INDEX(DataInput[],AC$4*3-2,MATCH($B6,DataInput[#Headers],0)))))</f>
        <v>17.36</v>
      </c>
      <c r="AD6" s="15">
        <f>IF(INDEX(MouseList[],MATCH(AD$2,'Basic Information'!$A$2:$A$140,0),11)=TRUE,"",IF(INDEX(DataInput[],AD$4*3-2,MATCH($B6,DataInput[#Headers],0))="","",(INDEX(DataInput[],AD$4*3-2,MATCH($B6,DataInput[#Headers],0)))))</f>
        <v>18.14</v>
      </c>
      <c r="AE6" s="15">
        <f>IF(INDEX(MouseList[],MATCH(AE$2,'Basic Information'!$A$2:$A$140,0),11)=TRUE,"",IF(INDEX(DataInput[],AE$4*3-2,MATCH($B6,DataInput[#Headers],0))="","",(INDEX(DataInput[],AE$4*3-2,MATCH($B6,DataInput[#Headers],0)))))</f>
        <v>18.8</v>
      </c>
      <c r="AF6" s="15">
        <f>IF(INDEX(MouseList[],MATCH(AF$2,'Basic Information'!$A$2:$A$140,0),11)=TRUE,"",IF(INDEX(DataInput[],AF$4*3-2,MATCH($B6,DataInput[#Headers],0))="","",(INDEX(DataInput[],AF$4*3-2,MATCH($B6,DataInput[#Headers],0)))))</f>
        <v>12.35</v>
      </c>
      <c r="AG6" s="15">
        <f>IF(INDEX(MouseList[],MATCH(AG$2,'Basic Information'!$A$2:$A$140,0),11)=TRUE,"",IF(INDEX(DataInput[],AG$4*3-2,MATCH($B6,DataInput[#Headers],0))="","",(INDEX(DataInput[],AG$4*3-2,MATCH($B6,DataInput[#Headers],0)))))</f>
        <v>18.649999999999999</v>
      </c>
      <c r="AH6" s="15">
        <f>IF(INDEX(MouseList[],MATCH(AH$2,'Basic Information'!$A$2:$A$140,0),11)=TRUE,"",IF(INDEX(DataInput[],AH$4*3-2,MATCH($B6,DataInput[#Headers],0))="","",(INDEX(DataInput[],AH$4*3-2,MATCH($B6,DataInput[#Headers],0)))))</f>
        <v>18.82</v>
      </c>
      <c r="AI6" s="15">
        <f>IF(INDEX(MouseList[],MATCH(AI$2,'Basic Information'!$A$2:$A$140,0),11)=TRUE,"",IF(INDEX(DataInput[],AI$4*3-2,MATCH($B6,DataInput[#Headers],0))="","",(INDEX(DataInput[],AI$4*3-2,MATCH($B6,DataInput[#Headers],0)))))</f>
        <v>15.96</v>
      </c>
      <c r="AJ6" s="15">
        <f>IF(INDEX(MouseList[],MATCH(AJ$2,'Basic Information'!$A$2:$A$140,0),11)=TRUE,"",IF(INDEX(DataInput[],AJ$4*3-2,MATCH($B6,DataInput[#Headers],0))="","",(INDEX(DataInput[],AJ$4*3-2,MATCH($B6,DataInput[#Headers],0)))))</f>
        <v>19</v>
      </c>
      <c r="AK6" s="15">
        <f>IF(INDEX(MouseList[],MATCH(AK$2,'Basic Information'!$A$2:$A$140,0),11)=TRUE,"",IF(INDEX(DataInput[],AK$4*3-2,MATCH($B6,DataInput[#Headers],0))="","",(INDEX(DataInput[],AK$4*3-2,MATCH($B6,DataInput[#Headers],0)))))</f>
        <v>18.22</v>
      </c>
      <c r="AL6" s="15">
        <f>IF(INDEX(MouseList[],MATCH(AL$2,'Basic Information'!$A$2:$A$140,0),11)=TRUE,"",IF(INDEX(DataInput[],AL$4*3-2,MATCH($B6,DataInput[#Headers],0))="","",(INDEX(DataInput[],AL$4*3-2,MATCH($B6,DataInput[#Headers],0)))))</f>
        <v>14.67</v>
      </c>
      <c r="AM6" s="15">
        <f>IF(INDEX(MouseList[],MATCH(AM$2,'Basic Information'!$A$2:$A$140,0),11)=TRUE,"",IF(INDEX(DataInput[],AM$4*3-2,MATCH($B6,DataInput[#Headers],0))="","",(INDEX(DataInput[],AM$4*3-2,MATCH($B6,DataInput[#Headers],0)))))</f>
        <v>17.02</v>
      </c>
      <c r="AN6" s="15">
        <f>IF(INDEX(MouseList[],MATCH(AN$2,'Basic Information'!$A$2:$A$140,0),11)=TRUE,"",IF(INDEX(DataInput[],AN$4*3-2,MATCH($B6,DataInput[#Headers],0))="","",(INDEX(DataInput[],AN$4*3-2,MATCH($B6,DataInput[#Headers],0)))))</f>
        <v>17.260000000000002</v>
      </c>
      <c r="AO6" s="15">
        <f>IF(INDEX(MouseList[],MATCH(AO$2,'Basic Information'!$A$2:$A$140,0),11)=TRUE,"",IF(INDEX(DataInput[],AO$4*3-2,MATCH($B6,DataInput[#Headers],0))="","",(INDEX(DataInput[],AO$4*3-2,MATCH($B6,DataInput[#Headers],0)))))</f>
        <v>19.45</v>
      </c>
      <c r="AP6" s="15">
        <f>IF(INDEX(MouseList[],MATCH(AP$2,'Basic Information'!$A$2:$A$140,0),11)=TRUE,"",IF(INDEX(DataInput[],AP$4*3-2,MATCH($B6,DataInput[#Headers],0))="","",(INDEX(DataInput[],AP$4*3-2,MATCH($B6,DataInput[#Headers],0)))))</f>
        <v>14.33</v>
      </c>
      <c r="AQ6" s="15">
        <f>IF(INDEX(MouseList[],MATCH(AQ$2,'Basic Information'!$A$2:$A$140,0),11)=TRUE,"",IF(INDEX(DataInput[],AQ$4*3-2,MATCH($B6,DataInput[#Headers],0))="","",(INDEX(DataInput[],AQ$4*3-2,MATCH($B6,DataInput[#Headers],0)))))</f>
        <v>16.440000000000001</v>
      </c>
      <c r="AR6" s="15">
        <f>IF(INDEX(MouseList[],MATCH(AR$2,'Basic Information'!$A$2:$A$140,0),11)=TRUE,"",IF(INDEX(DataInput[],AR$4*3-2,MATCH($B6,DataInput[#Headers],0))="","",(INDEX(DataInput[],AR$4*3-2,MATCH($B6,DataInput[#Headers],0)))))</f>
        <v>19.920000000000002</v>
      </c>
      <c r="AS6" s="15">
        <f>IF(INDEX(MouseList[],MATCH(AS$2,'Basic Information'!$A$2:$A$140,0),11)=TRUE,"",IF(INDEX(DataInput[],AS$4*3-2,MATCH($B6,DataInput[#Headers],0))="","",(INDEX(DataInput[],AS$4*3-2,MATCH($B6,DataInput[#Headers],0)))))</f>
        <v>8.4700000000000006</v>
      </c>
      <c r="AT6" s="15">
        <f>IF(INDEX(MouseList[],MATCH(AT$2,'Basic Information'!$A$2:$A$140,0),11)=TRUE,"",IF(INDEX(DataInput[],AT$4*3-2,MATCH($B6,DataInput[#Headers],0))="","",(INDEX(DataInput[],AT$4*3-2,MATCH($B6,DataInput[#Headers],0)))))</f>
        <v>16.14</v>
      </c>
      <c r="AU6" s="15">
        <f>IF(INDEX(MouseList[],MATCH(AU$2,'Basic Information'!$A$2:$A$140,0),11)=TRUE,"",IF(INDEX(DataInput[],AU$4*3-2,MATCH($B6,DataInput[#Headers],0))="","",(INDEX(DataInput[],AU$4*3-2,MATCH($B6,DataInput[#Headers],0)))))</f>
        <v>15.67</v>
      </c>
      <c r="AV6" s="15">
        <f>IF(INDEX(MouseList[],MATCH(AV$2,'Basic Information'!$A$2:$A$140,0),11)=TRUE,"",IF(INDEX(DataInput[],AV$4*3-2,MATCH($B6,DataInput[#Headers],0))="","",(INDEX(DataInput[],AV$4*3-2,MATCH($B6,DataInput[#Headers],0)))))</f>
        <v>18.649999999999999</v>
      </c>
      <c r="AW6" s="15">
        <f>IF(INDEX(MouseList[],MATCH(AW$2,'Basic Information'!$A$2:$A$140,0),11)=TRUE,"",IF(INDEX(DataInput[],AW$4*3-2,MATCH($B6,DataInput[#Headers],0))="","",(INDEX(DataInput[],AW$4*3-2,MATCH($B6,DataInput[#Headers],0)))))</f>
        <v>20.05</v>
      </c>
      <c r="AX6" s="15">
        <f>IF(INDEX(MouseList[],MATCH(AX$2,'Basic Information'!$A$2:$A$140,0),11)=TRUE,"",IF(INDEX(DataInput[],AX$4*3-2,MATCH($B6,DataInput[#Headers],0))="","",(INDEX(DataInput[],AX$4*3-2,MATCH($B6,DataInput[#Headers],0)))))</f>
        <v>20</v>
      </c>
      <c r="AY6" s="15">
        <f>IF(INDEX(MouseList[],MATCH(AY$2,'Basic Information'!$A$2:$A$140,0),11)=TRUE,"",IF(INDEX(DataInput[],AY$4*3-2,MATCH($B6,DataInput[#Headers],0))="","",(INDEX(DataInput[],AY$4*3-2,MATCH($B6,DataInput[#Headers],0)))))</f>
        <v>18.86</v>
      </c>
      <c r="AZ6" s="15">
        <f>IF(INDEX(MouseList[],MATCH(AZ$2,'Basic Information'!$A$2:$A$140,0),11)=TRUE,"",IF(INDEX(DataInput[],AZ$4*3-2,MATCH($B6,DataInput[#Headers],0))="","",(INDEX(DataInput[],AZ$4*3-2,MATCH($B6,DataInput[#Headers],0)))))</f>
        <v>14.25</v>
      </c>
      <c r="BA6" s="15">
        <f>IF(INDEX(MouseList[],MATCH(BA$2,'Basic Information'!$A$2:$A$140,0),11)=TRUE,"",IF(INDEX(DataInput[],BA$4*3-2,MATCH($B6,DataInput[#Headers],0))="","",(INDEX(DataInput[],BA$4*3-2,MATCH($B6,DataInput[#Headers],0)))))</f>
        <v>20.399999999999999</v>
      </c>
      <c r="BB6" s="15">
        <f>IF(INDEX(MouseList[],MATCH(BB$2,'Basic Information'!$A$2:$A$140,0),11)=TRUE,"",IF(INDEX(DataInput[],BB$4*3-2,MATCH($B6,DataInput[#Headers],0))="","",(INDEX(DataInput[],BB$4*3-2,MATCH($B6,DataInput[#Headers],0)))))</f>
        <v>13</v>
      </c>
      <c r="BC6" s="15">
        <f>IF(INDEX(MouseList[],MATCH(BC$2,'Basic Information'!$A$2:$A$140,0),11)=TRUE,"",IF(INDEX(DataInput[],BC$4*3-2,MATCH($B6,DataInput[#Headers],0))="","",(INDEX(DataInput[],BC$4*3-2,MATCH($B6,DataInput[#Headers],0)))))</f>
        <v>20</v>
      </c>
      <c r="BD6" s="15">
        <f>IF(INDEX(MouseList[],MATCH(BD$2,'Basic Information'!$A$2:$A$140,0),11)=TRUE,"",IF(INDEX(DataInput[],BD$4*3-2,MATCH($B6,DataInput[#Headers],0))="","",(INDEX(DataInput[],BD$4*3-2,MATCH($B6,DataInput[#Headers],0)))))</f>
        <v>16.95</v>
      </c>
      <c r="BE6" s="15">
        <f>IF(INDEX(MouseList[],MATCH(BE$2,'Basic Information'!$A$2:$A$140,0),11)=TRUE,"",IF(INDEX(DataInput[],BE$4*3-2,MATCH($B6,DataInput[#Headers],0))="","",(INDEX(DataInput[],BE$4*3-2,MATCH($B6,DataInput[#Headers],0)))))</f>
        <v>19.149999999999999</v>
      </c>
      <c r="BF6" s="15">
        <f>IF(INDEX(MouseList[],MATCH(BF$2,'Basic Information'!$A$2:$A$140,0),11)=TRUE,"",IF(INDEX(DataInput[],BF$4*3-2,MATCH($B6,DataInput[#Headers],0))="","",(INDEX(DataInput[],BF$4*3-2,MATCH($B6,DataInput[#Headers],0)))))</f>
        <v>20.68</v>
      </c>
      <c r="BG6" s="15">
        <f>IF(INDEX(MouseList[],MATCH(BG$2,'Basic Information'!$A$2:$A$140,0),11)=TRUE,"",IF(INDEX(DataInput[],BG$4*3-2,MATCH($B6,DataInput[#Headers],0))="","",(INDEX(DataInput[],BG$4*3-2,MATCH($B6,DataInput[#Headers],0)))))</f>
        <v>16</v>
      </c>
      <c r="BH6" s="15">
        <f>IF(INDEX(MouseList[],MATCH(BH$2,'Basic Information'!$A$2:$A$140,0),11)=TRUE,"",IF(INDEX(DataInput[],BH$4*3-2,MATCH($B6,DataInput[#Headers],0))="","",(INDEX(DataInput[],BH$4*3-2,MATCH($B6,DataInput[#Headers],0)))))</f>
        <v>18.920000000000002</v>
      </c>
      <c r="BI6" s="15">
        <f>IF(INDEX(MouseList[],MATCH(BI$2,'Basic Information'!$A$2:$A$140,0),11)=TRUE,"",IF(INDEX(DataInput[],BI$4*3-2,MATCH($B6,DataInput[#Headers],0))="","",(INDEX(DataInput[],BI$4*3-2,MATCH($B6,DataInput[#Headers],0)))))</f>
        <v>20.7</v>
      </c>
      <c r="BJ6" s="15">
        <f>IF(INDEX(MouseList[],MATCH(BJ$2,'Basic Information'!$A$2:$A$140,0),11)=TRUE,"",IF(INDEX(DataInput[],BJ$4*3-2,MATCH($B6,DataInput[#Headers],0))="","",(INDEX(DataInput[],BJ$4*3-2,MATCH($B6,DataInput[#Headers],0)))))</f>
        <v>17.899999999999999</v>
      </c>
      <c r="BK6" s="15" t="e">
        <f>IF(INDEX(MouseList[],MATCH(BK$2,'Basic Information'!$A$2:$A$140,0),11)=TRUE,"",IF(INDEX(DataInput[],BK$4*3-2,MATCH($B6,DataInput[#Headers],0))="","",(INDEX(DataInput[],BK$4*3-2,MATCH($B6,DataInput[#Headers],0)))))</f>
        <v>#N/A</v>
      </c>
      <c r="BL6" s="15" t="e">
        <f>IF(INDEX(MouseList[],MATCH(BL$2,'Basic Information'!$A$2:$A$140,0),11)=TRUE,"",IF(INDEX(DataInput[],BL$4*3-2,MATCH($B6,DataInput[#Headers],0))="","",(INDEX(DataInput[],BL$4*3-2,MATCH($B6,DataInput[#Headers],0)))))</f>
        <v>#N/A</v>
      </c>
      <c r="BM6" s="15" t="e">
        <f>IF(INDEX(MouseList[],MATCH(BM$2,'Basic Information'!$A$2:$A$140,0),11)=TRUE,"",IF(INDEX(DataInput[],BM$4*3-2,MATCH($B6,DataInput[#Headers],0))="","",(INDEX(DataInput[],BM$4*3-2,MATCH($B6,DataInput[#Headers],0)))))</f>
        <v>#N/A</v>
      </c>
      <c r="BN6" s="15" t="e">
        <f>IF(INDEX(MouseList[],MATCH(BN$2,'Basic Information'!$A$2:$A$140,0),11)=TRUE,"",IF(INDEX(DataInput[],BN$4*3-2,MATCH($B6,DataInput[#Headers],0))="","",(INDEX(DataInput[],BN$4*3-2,MATCH($B6,DataInput[#Headers],0)))))</f>
        <v>#N/A</v>
      </c>
      <c r="BO6" s="15" t="e">
        <f>IF(INDEX(MouseList[],MATCH(BO$2,'Basic Information'!$A$2:$A$140,0),11)=TRUE,"",IF(INDEX(DataInput[],BO$4*3-2,MATCH($B6,DataInput[#Headers],0))="","",(INDEX(DataInput[],BO$4*3-2,MATCH($B6,DataInput[#Headers],0)))))</f>
        <v>#N/A</v>
      </c>
      <c r="BP6" s="15" t="e">
        <f>IF(INDEX(MouseList[],MATCH(BP$2,'Basic Information'!$A$2:$A$140,0),11)=TRUE,"",IF(INDEX(DataInput[],BP$4*3-2,MATCH($B6,DataInput[#Headers],0))="","",(INDEX(DataInput[],BP$4*3-2,MATCH($B6,DataInput[#Headers],0)))))</f>
        <v>#N/A</v>
      </c>
      <c r="BQ6" s="15" t="e">
        <f>IF(INDEX(MouseList[],MATCH(BQ$2,'Basic Information'!$A$2:$A$140,0),11)=TRUE,"",IF(INDEX(DataInput[],BQ$4*3-2,MATCH($B6,DataInput[#Headers],0))="","",(INDEX(DataInput[],BQ$4*3-2,MATCH($B6,DataInput[#Headers],0)))))</f>
        <v>#N/A</v>
      </c>
      <c r="BR6" s="15" t="e">
        <f>IF(INDEX(MouseList[],MATCH(BR$2,'Basic Information'!$A$2:$A$140,0),11)=TRUE,"",IF(INDEX(DataInput[],BR$4*3-2,MATCH($B6,DataInput[#Headers],0))="","",(INDEX(DataInput[],BR$4*3-2,MATCH($B6,DataInput[#Headers],0)))))</f>
        <v>#N/A</v>
      </c>
      <c r="BS6" s="15" t="e">
        <f>IF(INDEX(MouseList[],MATCH(BS$2,'Basic Information'!$A$2:$A$140,0),11)=TRUE,"",IF(INDEX(DataInput[],BS$4*3-2,MATCH($B6,DataInput[#Headers],0))="","",(INDEX(DataInput[],BS$4*3-2,MATCH($B6,DataInput[#Headers],0)))))</f>
        <v>#N/A</v>
      </c>
      <c r="BT6" s="15" t="e">
        <f>IF(INDEX(MouseList[],MATCH(BT$2,'Basic Information'!$A$2:$A$140,0),11)=TRUE,"",IF(INDEX(DataInput[],BT$4*3-2,MATCH($B6,DataInput[#Headers],0))="","",(INDEX(DataInput[],BT$4*3-2,MATCH($B6,DataInput[#Headers],0)))))</f>
        <v>#N/A</v>
      </c>
      <c r="BU6" s="15" t="e">
        <f>IF(INDEX(MouseList[],MATCH(BU$2,'Basic Information'!$A$2:$A$140,0),11)=TRUE,"",IF(INDEX(DataInput[],BU$4*3-2,MATCH($B6,DataInput[#Headers],0))="","",(INDEX(DataInput[],BU$4*3-2,MATCH($B6,DataInput[#Headers],0)))))</f>
        <v>#N/A</v>
      </c>
      <c r="BV6" s="15" t="e">
        <f>IF(INDEX(MouseList[],MATCH(BV$2,'Basic Information'!$A$2:$A$140,0),11)=TRUE,"",IF(INDEX(DataInput[],BV$4*3-2,MATCH($B6,DataInput[#Headers],0))="","",(INDEX(DataInput[],BV$4*3-2,MATCH($B6,DataInput[#Headers],0)))))</f>
        <v>#N/A</v>
      </c>
      <c r="BW6" s="15" t="e">
        <f>IF(INDEX(MouseList[],MATCH(BW$2,'Basic Information'!$A$2:$A$140,0),11)=TRUE,"",IF(INDEX(DataInput[],BW$4*3-2,MATCH($B6,DataInput[#Headers],0))="","",(INDEX(DataInput[],BW$4*3-2,MATCH($B6,DataInput[#Headers],0)))))</f>
        <v>#N/A</v>
      </c>
      <c r="BX6" s="15" t="e">
        <f>IF(INDEX(MouseList[],MATCH(BX$2,'Basic Information'!$A$2:$A$140,0),11)=TRUE,"",IF(INDEX(DataInput[],BX$4*3-2,MATCH($B6,DataInput[#Headers],0))="","",(INDEX(DataInput[],BX$4*3-2,MATCH($B6,DataInput[#Headers],0)))))</f>
        <v>#N/A</v>
      </c>
      <c r="BY6" s="15" t="e">
        <f>IF(INDEX(MouseList[],MATCH(BY$2,'Basic Information'!$A$2:$A$140,0),11)=TRUE,"",IF(INDEX(DataInput[],BY$4*3-2,MATCH($B6,DataInput[#Headers],0))="","",(INDEX(DataInput[],BY$4*3-2,MATCH($B6,DataInput[#Headers],0)))))</f>
        <v>#N/A</v>
      </c>
      <c r="BZ6" s="15" t="e">
        <f>IF(INDEX(MouseList[],MATCH(BZ$2,'Basic Information'!$A$2:$A$140,0),11)=TRUE,"",IF(INDEX(DataInput[],BZ$4*3-2,MATCH($B6,DataInput[#Headers],0))="","",(INDEX(DataInput[],BZ$4*3-2,MATCH($B6,DataInput[#Headers],0)))))</f>
        <v>#N/A</v>
      </c>
      <c r="CA6" s="15" t="e">
        <f>IF(INDEX(MouseList[],MATCH(CA$2,'Basic Information'!$A$2:$A$140,0),11)=TRUE,"",IF(INDEX(DataInput[],CA$4*3-2,MATCH($B6,DataInput[#Headers],0))="","",(INDEX(DataInput[],CA$4*3-2,MATCH($B6,DataInput[#Headers],0)))))</f>
        <v>#N/A</v>
      </c>
      <c r="CB6" s="15" t="e">
        <f>IF(INDEX(MouseList[],MATCH(CB$2,'Basic Information'!$A$2:$A$140,0),11)=TRUE,"",IF(INDEX(DataInput[],CB$4*3-2,MATCH($B6,DataInput[#Headers],0))="","",(INDEX(DataInput[],CB$4*3-2,MATCH($B6,DataInput[#Headers],0)))))</f>
        <v>#N/A</v>
      </c>
      <c r="CC6" s="15" t="e">
        <f>IF(INDEX(MouseList[],MATCH(CC$2,'Basic Information'!$A$2:$A$140,0),11)=TRUE,"",IF(INDEX(DataInput[],CC$4*3-2,MATCH($B6,DataInput[#Headers],0))="","",(INDEX(DataInput[],CC$4*3-2,MATCH($B6,DataInput[#Headers],0)))))</f>
        <v>#N/A</v>
      </c>
      <c r="CD6" s="15" t="e">
        <f>IF(INDEX(MouseList[],MATCH(CD$2,'Basic Information'!$A$2:$A$140,0),11)=TRUE,"",IF(INDEX(DataInput[],CD$4*3-2,MATCH($B6,DataInput[#Headers],0))="","",(INDEX(DataInput[],CD$4*3-2,MATCH($B6,DataInput[#Headers],0)))))</f>
        <v>#N/A</v>
      </c>
      <c r="CE6" s="15" t="e">
        <f>IF(INDEX(MouseList[],MATCH(CE$2,'Basic Information'!$A$2:$A$140,0),11)=TRUE,"",IF(INDEX(DataInput[],CE$4*3-2,MATCH($B6,DataInput[#Headers],0))="","",(INDEX(DataInput[],CE$4*3-2,MATCH($B6,DataInput[#Headers],0)))))</f>
        <v>#N/A</v>
      </c>
      <c r="CF6" s="15" t="e">
        <f>IF(INDEX(MouseList[],MATCH(CF$2,'Basic Information'!$A$2:$A$140,0),11)=TRUE,"",IF(INDEX(DataInput[],CF$4*3-2,MATCH($B6,DataInput[#Headers],0))="","",(INDEX(DataInput[],CF$4*3-2,MATCH($B6,DataInput[#Headers],0)))))</f>
        <v>#N/A</v>
      </c>
      <c r="CG6" s="15" t="e">
        <f>IF(INDEX(MouseList[],MATCH(CG$2,'Basic Information'!$A$2:$A$140,0),11)=TRUE,"",IF(INDEX(DataInput[],CG$4*3-2,MATCH($B6,DataInput[#Headers],0))="","",(INDEX(DataInput[],CG$4*3-2,MATCH($B6,DataInput[#Headers],0)))))</f>
        <v>#N/A</v>
      </c>
      <c r="CH6" s="15" t="e">
        <f>IF(INDEX(MouseList[],MATCH(CH$2,'Basic Information'!$A$2:$A$140,0),11)=TRUE,"",IF(INDEX(DataInput[],CH$4*3-2,MATCH($B6,DataInput[#Headers],0))="","",(INDEX(DataInput[],CH$4*3-2,MATCH($B6,DataInput[#Headers],0)))))</f>
        <v>#N/A</v>
      </c>
      <c r="CI6" s="15" t="e">
        <f>IF(INDEX(MouseList[],MATCH(CI$2,'Basic Information'!$A$2:$A$140,0),11)=TRUE,"",IF(INDEX(DataInput[],CI$4*3-2,MATCH($B6,DataInput[#Headers],0))="","",(INDEX(DataInput[],CI$4*3-2,MATCH($B6,DataInput[#Headers],0)))))</f>
        <v>#N/A</v>
      </c>
      <c r="CJ6" s="15" t="e">
        <f>IF(INDEX(MouseList[],MATCH(CJ$2,'Basic Information'!$A$2:$A$140,0),11)=TRUE,"",IF(INDEX(DataInput[],CJ$4*3-2,MATCH($B6,DataInput[#Headers],0))="","",(INDEX(DataInput[],CJ$4*3-2,MATCH($B6,DataInput[#Headers],0)))))</f>
        <v>#N/A</v>
      </c>
      <c r="CK6" s="15" t="e">
        <f>IF(INDEX(MouseList[],MATCH(CK$2,'Basic Information'!$A$2:$A$140,0),11)=TRUE,"",IF(INDEX(DataInput[],CK$4*3-2,MATCH($B6,DataInput[#Headers],0))="","",(INDEX(DataInput[],CK$4*3-2,MATCH($B6,DataInput[#Headers],0)))))</f>
        <v>#N/A</v>
      </c>
      <c r="CL6" s="15" t="e">
        <f>IF(INDEX(MouseList[],MATCH(CL$2,'Basic Information'!$A$2:$A$140,0),11)=TRUE,"",IF(INDEX(DataInput[],CL$4*3-2,MATCH($B6,DataInput[#Headers],0))="","",(INDEX(DataInput[],CL$4*3-2,MATCH($B6,DataInput[#Headers],0)))))</f>
        <v>#N/A</v>
      </c>
      <c r="CM6" s="15" t="e">
        <f>IF(INDEX(MouseList[],MATCH(CM$2,'Basic Information'!$A$2:$A$140,0),11)=TRUE,"",IF(INDEX(DataInput[],CM$4*3-2,MATCH($B6,DataInput[#Headers],0))="","",(INDEX(DataInput[],CM$4*3-2,MATCH($B6,DataInput[#Headers],0)))))</f>
        <v>#N/A</v>
      </c>
      <c r="CN6" s="15" t="e">
        <f>IF(INDEX(MouseList[],MATCH(CN$2,'Basic Information'!$A$2:$A$140,0),11)=TRUE,"",IF(INDEX(DataInput[],CN$4*3-2,MATCH($B6,DataInput[#Headers],0))="","",(INDEX(DataInput[],CN$4*3-2,MATCH($B6,DataInput[#Headers],0)))))</f>
        <v>#N/A</v>
      </c>
      <c r="CO6" s="15" t="e">
        <f>IF(INDEX(MouseList[],MATCH(CO$2,'Basic Information'!$A$2:$A$140,0),11)=TRUE,"",IF(INDEX(DataInput[],CO$4*3-2,MATCH($B6,DataInput[#Headers],0))="","",(INDEX(DataInput[],CO$4*3-2,MATCH($B6,DataInput[#Headers],0)))))</f>
        <v>#N/A</v>
      </c>
      <c r="CP6" s="15" t="e">
        <f>IF(INDEX(MouseList[],MATCH(CP$2,'Basic Information'!$A$2:$A$140,0),11)=TRUE,"",IF(INDEX(DataInput[],CP$4*3-2,MATCH($B6,DataInput[#Headers],0))="","",(INDEX(DataInput[],CP$4*3-2,MATCH($B6,DataInput[#Headers],0)))))</f>
        <v>#N/A</v>
      </c>
      <c r="CQ6" s="15" t="e">
        <f>IF(INDEX(MouseList[],MATCH(CQ$2,'Basic Information'!$A$2:$A$140,0),11)=TRUE,"",IF(INDEX(DataInput[],CQ$4*3-2,MATCH($B6,DataInput[#Headers],0))="","",(INDEX(DataInput[],CQ$4*3-2,MATCH($B6,DataInput[#Headers],0)))))</f>
        <v>#N/A</v>
      </c>
      <c r="CR6" s="15" t="e">
        <f>IF(INDEX(MouseList[],MATCH(CR$2,'Basic Information'!$A$2:$A$140,0),11)=TRUE,"",IF(INDEX(DataInput[],CR$4*3-2,MATCH($B6,DataInput[#Headers],0))="","",(INDEX(DataInput[],CR$4*3-2,MATCH($B6,DataInput[#Headers],0)))))</f>
        <v>#N/A</v>
      </c>
      <c r="CS6" s="15" t="e">
        <f>IF(INDEX(MouseList[],MATCH(CS$2,'Basic Information'!$A$2:$A$140,0),11)=TRUE,"",IF(INDEX(DataInput[],CS$4*3-2,MATCH($B6,DataInput[#Headers],0))="","",(INDEX(DataInput[],CS$4*3-2,MATCH($B6,DataInput[#Headers],0)))))</f>
        <v>#N/A</v>
      </c>
      <c r="CT6" s="15" t="e">
        <f>IF(INDEX(MouseList[],MATCH(CT$2,'Basic Information'!$A$2:$A$140,0),11)=TRUE,"",IF(INDEX(DataInput[],CT$4*3-2,MATCH($B6,DataInput[#Headers],0))="","",(INDEX(DataInput[],CT$4*3-2,MATCH($B6,DataInput[#Headers],0)))))</f>
        <v>#N/A</v>
      </c>
      <c r="CU6" s="15" t="e">
        <f>IF(INDEX(MouseList[],MATCH(CU$2,'Basic Information'!$A$2:$A$140,0),11)=TRUE,"",IF(INDEX(DataInput[],CU$4*3-2,MATCH($B6,DataInput[#Headers],0))="","",(INDEX(DataInput[],CU$4*3-2,MATCH($B6,DataInput[#Headers],0)))))</f>
        <v>#N/A</v>
      </c>
      <c r="CV6" s="15" t="e">
        <f>IF(INDEX(MouseList[],MATCH(CV$2,'Basic Information'!$A$2:$A$140,0),11)=TRUE,"",IF(INDEX(DataInput[],CV$4*3-2,MATCH($B6,DataInput[#Headers],0))="","",(INDEX(DataInput[],CV$4*3-2,MATCH($B6,DataInput[#Headers],0)))))</f>
        <v>#N/A</v>
      </c>
      <c r="CW6" s="15" t="e">
        <f>IF(INDEX(MouseList[],MATCH(CW$2,'Basic Information'!$A$2:$A$140,0),11)=TRUE,"",IF(INDEX(DataInput[],CW$4*3-2,MATCH($B6,DataInput[#Headers],0))="","",(INDEX(DataInput[],CW$4*3-2,MATCH($B6,DataInput[#Headers],0)))))</f>
        <v>#N/A</v>
      </c>
      <c r="CX6" s="15" t="e">
        <f>IF(INDEX(MouseList[],MATCH(CX$2,'Basic Information'!$A$2:$A$140,0),11)=TRUE,"",IF(INDEX(DataInput[],CX$4*3-2,MATCH($B6,DataInput[#Headers],0))="","",(INDEX(DataInput[],CX$4*3-2,MATCH($B6,DataInput[#Headers],0)))))</f>
        <v>#N/A</v>
      </c>
      <c r="CY6" s="15" t="e">
        <f>IF(INDEX(MouseList[],MATCH(CY$2,'Basic Information'!$A$2:$A$140,0),11)=TRUE,"",IF(INDEX(DataInput[],CY$4*3-2,MATCH($B6,DataInput[#Headers],0))="","",(INDEX(DataInput[],CY$4*3-2,MATCH($B6,DataInput[#Headers],0)))))</f>
        <v>#N/A</v>
      </c>
      <c r="CZ6" s="15" t="e">
        <f>IF(INDEX(MouseList[],MATCH(CZ$2,'Basic Information'!$A$2:$A$140,0),11)=TRUE,"",IF(INDEX(DataInput[],CZ$4*3-2,MATCH($B6,DataInput[#Headers],0))="","",(INDEX(DataInput[],CZ$4*3-2,MATCH($B6,DataInput[#Headers],0)))))</f>
        <v>#N/A</v>
      </c>
      <c r="DA6" s="15" t="e">
        <f>IF(INDEX(MouseList[],MATCH(DA$2,'Basic Information'!$A$2:$A$140,0),11)=TRUE,"",IF(INDEX(DataInput[],DA$4*3-2,MATCH($B6,DataInput[#Headers],0))="","",(INDEX(DataInput[],DA$4*3-2,MATCH($B6,DataInput[#Headers],0)))))</f>
        <v>#N/A</v>
      </c>
      <c r="DB6" s="15" t="e">
        <f>IF(INDEX(MouseList[],MATCH(DB$2,'Basic Information'!$A$2:$A$140,0),11)=TRUE,"",IF(INDEX(DataInput[],DB$4*3-2,MATCH($B6,DataInput[#Headers],0))="","",(INDEX(DataInput[],DB$4*3-2,MATCH($B6,DataInput[#Headers],0)))))</f>
        <v>#N/A</v>
      </c>
      <c r="DC6" s="15" t="e">
        <f>IF(INDEX(MouseList[],MATCH(DC$2,'Basic Information'!$A$2:$A$140,0),11)=TRUE,"",IF(INDEX(DataInput[],DC$4*3-2,MATCH($B6,DataInput[#Headers],0))="","",(INDEX(DataInput[],DC$4*3-2,MATCH($B6,DataInput[#Headers],0)))))</f>
        <v>#N/A</v>
      </c>
      <c r="DD6" s="15" t="e">
        <f>IF(INDEX(MouseList[],MATCH(DD$2,'Basic Information'!$A$2:$A$140,0),11)=TRUE,"",IF(INDEX(DataInput[],DD$4*3-2,MATCH($B6,DataInput[#Headers],0))="","",(INDEX(DataInput[],DD$4*3-2,MATCH($B6,DataInput[#Headers],0)))))</f>
        <v>#N/A</v>
      </c>
      <c r="DE6" s="15" t="e">
        <f>IF(INDEX(MouseList[],MATCH(DE$2,'Basic Information'!$A$2:$A$140,0),11)=TRUE,"",IF(INDEX(DataInput[],DE$4*3-2,MATCH($B6,DataInput[#Headers],0))="","",(INDEX(DataInput[],DE$4*3-2,MATCH($B6,DataInput[#Headers],0)))))</f>
        <v>#N/A</v>
      </c>
      <c r="DF6" s="15" t="e">
        <f>IF(INDEX(MouseList[],MATCH(DF$2,'Basic Information'!$A$2:$A$140,0),11)=TRUE,"",IF(INDEX(DataInput[],DF$4*3-2,MATCH($B6,DataInput[#Headers],0))="","",(INDEX(DataInput[],DF$4*3-2,MATCH($B6,DataInput[#Headers],0)))))</f>
        <v>#N/A</v>
      </c>
      <c r="DG6" s="15" t="e">
        <f>IF(INDEX(MouseList[],MATCH(DG$2,'Basic Information'!$A$2:$A$140,0),11)=TRUE,"",IF(INDEX(DataInput[],DG$4*3-2,MATCH($B6,DataInput[#Headers],0))="","",(INDEX(DataInput[],DG$4*3-2,MATCH($B6,DataInput[#Headers],0)))))</f>
        <v>#N/A</v>
      </c>
      <c r="DH6" s="15" t="e">
        <f>IF(INDEX(MouseList[],MATCH(DH$2,'Basic Information'!$A$2:$A$140,0),11)=TRUE,"",IF(INDEX(DataInput[],DH$4*3-2,MATCH($B6,DataInput[#Headers],0))="","",(INDEX(DataInput[],DH$4*3-2,MATCH($B6,DataInput[#Headers],0)))))</f>
        <v>#N/A</v>
      </c>
      <c r="DI6" s="15" t="e">
        <f>IF(INDEX(MouseList[],MATCH(DI$2,'Basic Information'!$A$2:$A$140,0),11)=TRUE,"",IF(INDEX(DataInput[],DI$4*3-2,MATCH($B6,DataInput[#Headers],0))="","",(INDEX(DataInput[],DI$4*3-2,MATCH($B6,DataInput[#Headers],0)))))</f>
        <v>#N/A</v>
      </c>
      <c r="DJ6" s="15" t="e">
        <f>IF(INDEX(MouseList[],MATCH(DJ$2,'Basic Information'!$A$2:$A$140,0),11)=TRUE,"",IF(INDEX(DataInput[],DJ$4*3-2,MATCH($B6,DataInput[#Headers],0))="","",(INDEX(DataInput[],DJ$4*3-2,MATCH($B6,DataInput[#Headers],0)))))</f>
        <v>#N/A</v>
      </c>
      <c r="DK6" s="15" t="e">
        <f>IF(INDEX(MouseList[],MATCH(DK$2,'Basic Information'!$A$2:$A$140,0),11)=TRUE,"",IF(INDEX(DataInput[],DK$4*3-2,MATCH($B6,DataInput[#Headers],0))="","",(INDEX(DataInput[],DK$4*3-2,MATCH($B6,DataInput[#Headers],0)))))</f>
        <v>#N/A</v>
      </c>
      <c r="DL6" s="15" t="e">
        <f>IF(INDEX(MouseList[],MATCH(DL$2,'Basic Information'!$A$2:$A$140,0),11)=TRUE,"",IF(INDEX(DataInput[],DL$4*3-2,MATCH($B6,DataInput[#Headers],0))="","",(INDEX(DataInput[],DL$4*3-2,MATCH($B6,DataInput[#Headers],0)))))</f>
        <v>#N/A</v>
      </c>
      <c r="DM6" s="15" t="e">
        <f>IF(INDEX(MouseList[],MATCH(DM$2,'Basic Information'!$A$2:$A$140,0),11)=TRUE,"",IF(INDEX(DataInput[],DM$4*3-2,MATCH($B6,DataInput[#Headers],0))="","",(INDEX(DataInput[],DM$4*3-2,MATCH($B6,DataInput[#Headers],0)))))</f>
        <v>#N/A</v>
      </c>
      <c r="DN6" s="15" t="e">
        <f>IF(INDEX(MouseList[],MATCH(DN$2,'Basic Information'!$A$2:$A$140,0),11)=TRUE,"",IF(INDEX(DataInput[],DN$4*3-2,MATCH($B6,DataInput[#Headers],0))="","",(INDEX(DataInput[],DN$4*3-2,MATCH($B6,DataInput[#Headers],0)))))</f>
        <v>#N/A</v>
      </c>
      <c r="DO6" s="15" t="e">
        <f>IF(INDEX(MouseList[],MATCH(DO$2,'Basic Information'!$A$2:$A$140,0),11)=TRUE,"",IF(INDEX(DataInput[],DO$4*3-2,MATCH($B6,DataInput[#Headers],0))="","",(INDEX(DataInput[],DO$4*3-2,MATCH($B6,DataInput[#Headers],0)))))</f>
        <v>#N/A</v>
      </c>
      <c r="DP6" s="15" t="e">
        <f>IF(INDEX(MouseList[],MATCH(DP$2,'Basic Information'!$A$2:$A$140,0),11)=TRUE,"",IF(INDEX(DataInput[],DP$4*3-2,MATCH($B6,DataInput[#Headers],0))="","",(INDEX(DataInput[],DP$4*3-2,MATCH($B6,DataInput[#Headers],0)))))</f>
        <v>#N/A</v>
      </c>
      <c r="DQ6" s="15" t="e">
        <f>IF(INDEX(MouseList[],MATCH(DQ$2,'Basic Information'!$A$2:$A$140,0),11)=TRUE,"",IF(INDEX(DataInput[],DQ$4*3-2,MATCH($B6,DataInput[#Headers],0))="","",(INDEX(DataInput[],DQ$4*3-2,MATCH($B6,DataInput[#Headers],0)))))</f>
        <v>#N/A</v>
      </c>
      <c r="DR6" s="15" t="e">
        <f>IF(INDEX(MouseList[],MATCH(DR$2,'Basic Information'!$A$2:$A$140,0),11)=TRUE,"",IF(INDEX(DataInput[],DR$4*3-2,MATCH($B6,DataInput[#Headers],0))="","",(INDEX(DataInput[],DR$4*3-2,MATCH($B6,DataInput[#Headers],0)))))</f>
        <v>#N/A</v>
      </c>
      <c r="DT6" s="14">
        <v>2</v>
      </c>
      <c r="DU6" s="244" t="str">
        <f>IFERROR(INDEX(MouseList[],MATCH(TV_after_Tx3[[#This Row],[Sort '#]],MouseList[Sort '#],0),MATCH(TV_after_Tx3[[#Headers],[Group]],MouseList[#Headers],0)),"")</f>
        <v/>
      </c>
      <c r="DV6" s="14" t="str">
        <f>IFERROR(INDEX(MouseList[],MATCH(TV_after_Tx3[[#This Row],[Sort '#]],MouseList[Sort '#],0),MATCH(MouseList[[#Headers],[Mouse '#]],MouseList[#Headers],0)),"")</f>
        <v/>
      </c>
      <c r="DW6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6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6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6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6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6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6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6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6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6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6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6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6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6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6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6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6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6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6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6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6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6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7" spans="1:172" ht="15">
      <c r="A7" s="14">
        <v>2</v>
      </c>
      <c r="B7" s="14" t="str">
        <f>INDEX(DataInput[#Headers],1,BWtable[[#This Row],[Day '#]]+11)</f>
        <v>3</v>
      </c>
      <c r="C7" s="15">
        <f>IF(INDEX(MouseList[],MATCH(C$2,'Basic Information'!$A$2:$A$140,0),11)=TRUE,"",IF(INDEX(DataInput[],C$4*3-2,MATCH($B7,DataInput[#Headers],0))="","",(INDEX(DataInput[],C$4*3-2,MATCH($B7,DataInput[#Headers],0)))))</f>
        <v>20.13</v>
      </c>
      <c r="D7" s="15">
        <f>IF(INDEX(MouseList[],MATCH(D$2,'Basic Information'!$A$2:$A$140,0),11)=TRUE,"",IF(INDEX(DataInput[],D$4*3-2,MATCH($B7,DataInput[#Headers],0))="","",(INDEX(DataInput[],D$4*3-2,MATCH($B7,DataInput[#Headers],0)))))</f>
        <v>18.55</v>
      </c>
      <c r="E7" s="15">
        <f>IF(INDEX(MouseList[],MATCH(E$2,'Basic Information'!$A$2:$A$140,0),11)=TRUE,"",IF(INDEX(DataInput[],E$4*3-2,MATCH($B7,DataInput[#Headers],0))="","",(INDEX(DataInput[],E$4*3-2,MATCH($B7,DataInput[#Headers],0)))))</f>
        <v>17.55</v>
      </c>
      <c r="F7" s="15">
        <f>IF(INDEX(MouseList[],MATCH(F$2,'Basic Information'!$A$2:$A$140,0),11)=TRUE,"",IF(INDEX(DataInput[],F$4*3-2,MATCH($B7,DataInput[#Headers],0))="","",(INDEX(DataInput[],F$4*3-2,MATCH($B7,DataInput[#Headers],0)))))</f>
        <v>18.18</v>
      </c>
      <c r="G7" s="15">
        <f>IF(INDEX(MouseList[],MATCH(G$2,'Basic Information'!$A$2:$A$140,0),11)=TRUE,"",IF(INDEX(DataInput[],G$4*3-2,MATCH($B7,DataInput[#Headers],0))="","",(INDEX(DataInput[],G$4*3-2,MATCH($B7,DataInput[#Headers],0)))))</f>
        <v>20.38</v>
      </c>
      <c r="H7" s="15">
        <f>IF(INDEX(MouseList[],MATCH(H$2,'Basic Information'!$A$2:$A$140,0),11)=TRUE,"",IF(INDEX(DataInput[],H$4*3-2,MATCH($B7,DataInput[#Headers],0))="","",(INDEX(DataInput[],H$4*3-2,MATCH($B7,DataInput[#Headers],0)))))</f>
        <v>17.22</v>
      </c>
      <c r="I7" s="15">
        <f>IF(INDEX(MouseList[],MATCH(I$2,'Basic Information'!$A$2:$A$140,0),11)=TRUE,"",IF(INDEX(DataInput[],I$4*3-2,MATCH($B7,DataInput[#Headers],0))="","",(INDEX(DataInput[],I$4*3-2,MATCH($B7,DataInput[#Headers],0)))))</f>
        <v>7.63</v>
      </c>
      <c r="J7" s="15">
        <f>IF(INDEX(MouseList[],MATCH(J$2,'Basic Information'!$A$2:$A$140,0),11)=TRUE,"",IF(INDEX(DataInput[],J$4*3-2,MATCH($B7,DataInput[#Headers],0))="","",(INDEX(DataInput[],J$4*3-2,MATCH($B7,DataInput[#Headers],0)))))</f>
        <v>16.11</v>
      </c>
      <c r="K7" s="15">
        <f>IF(INDEX(MouseList[],MATCH(K$2,'Basic Information'!$A$2:$A$140,0),11)=TRUE,"",IF(INDEX(DataInput[],K$4*3-2,MATCH($B7,DataInput[#Headers],0))="","",(INDEX(DataInput[],K$4*3-2,MATCH($B7,DataInput[#Headers],0)))))</f>
        <v>19.440000000000001</v>
      </c>
      <c r="L7" s="15" t="str">
        <f>IF(INDEX(MouseList[],MATCH(L$2,'Basic Information'!$A$2:$A$140,0),11)=TRUE,"",IF(INDEX(DataInput[],L$4*3-2,MATCH($B7,DataInput[#Headers],0))="","",(INDEX(DataInput[],L$4*3-2,MATCH($B7,DataInput[#Headers],0)))))</f>
        <v>Died</v>
      </c>
      <c r="M7" s="15">
        <f>IF(INDEX(MouseList[],MATCH(M$2,'Basic Information'!$A$2:$A$140,0),11)=TRUE,"",IF(INDEX(DataInput[],M$4*3-2,MATCH($B7,DataInput[#Headers],0))="","",(INDEX(DataInput[],M$4*3-2,MATCH($B7,DataInput[#Headers],0)))))</f>
        <v>18.64</v>
      </c>
      <c r="N7" s="15">
        <f>IF(INDEX(MouseList[],MATCH(N$2,'Basic Information'!$A$2:$A$140,0),11)=TRUE,"",IF(INDEX(DataInput[],N$4*3-2,MATCH($B7,DataInput[#Headers],0))="","",(INDEX(DataInput[],N$4*3-2,MATCH($B7,DataInput[#Headers],0)))))</f>
        <v>16.260000000000002</v>
      </c>
      <c r="O7" s="15">
        <f>IF(INDEX(MouseList[],MATCH(O$2,'Basic Information'!$A$2:$A$140,0),11)=TRUE,"",IF(INDEX(DataInput[],O$4*3-2,MATCH($B7,DataInput[#Headers],0))="","",(INDEX(DataInput[],O$4*3-2,MATCH($B7,DataInput[#Headers],0)))))</f>
        <v>17.37</v>
      </c>
      <c r="P7" s="15">
        <f>IF(INDEX(MouseList[],MATCH(P$2,'Basic Information'!$A$2:$A$140,0),11)=TRUE,"",IF(INDEX(DataInput[],P$4*3-2,MATCH($B7,DataInput[#Headers],0))="","",(INDEX(DataInput[],P$4*3-2,MATCH($B7,DataInput[#Headers],0)))))</f>
        <v>20.56</v>
      </c>
      <c r="Q7" s="15">
        <f>IF(INDEX(MouseList[],MATCH(Q$2,'Basic Information'!$A$2:$A$140,0),11)=TRUE,"",IF(INDEX(DataInput[],Q$4*3-2,MATCH($B7,DataInput[#Headers],0))="","",(INDEX(DataInput[],Q$4*3-2,MATCH($B7,DataInput[#Headers],0)))))</f>
        <v>17.18</v>
      </c>
      <c r="R7" s="15">
        <f>IF(INDEX(MouseList[],MATCH(R$2,'Basic Information'!$A$2:$A$140,0),11)=TRUE,"",IF(INDEX(DataInput[],R$4*3-2,MATCH($B7,DataInput[#Headers],0))="","",(INDEX(DataInput[],R$4*3-2,MATCH($B7,DataInput[#Headers],0)))))</f>
        <v>16.97</v>
      </c>
      <c r="S7" s="15">
        <f>IF(INDEX(MouseList[],MATCH(S$2,'Basic Information'!$A$2:$A$140,0),11)=TRUE,"",IF(INDEX(DataInput[],S$4*3-2,MATCH($B7,DataInput[#Headers],0))="","",(INDEX(DataInput[],S$4*3-2,MATCH($B7,DataInput[#Headers],0)))))</f>
        <v>15.79</v>
      </c>
      <c r="T7" s="15">
        <f>IF(INDEX(MouseList[],MATCH(T$2,'Basic Information'!$A$2:$A$140,0),11)=TRUE,"",IF(INDEX(DataInput[],T$4*3-2,MATCH($B7,DataInput[#Headers],0))="","",(INDEX(DataInput[],T$4*3-2,MATCH($B7,DataInput[#Headers],0)))))</f>
        <v>19.27</v>
      </c>
      <c r="U7" s="15">
        <f>IF(INDEX(MouseList[],MATCH(U$2,'Basic Information'!$A$2:$A$140,0),11)=TRUE,"",IF(INDEX(DataInput[],U$4*3-2,MATCH($B7,DataInput[#Headers],0))="","",(INDEX(DataInput[],U$4*3-2,MATCH($B7,DataInput[#Headers],0)))))</f>
        <v>17.27</v>
      </c>
      <c r="V7" s="15">
        <f>IF(INDEX(MouseList[],MATCH(V$2,'Basic Information'!$A$2:$A$140,0),11)=TRUE,"",IF(INDEX(DataInput[],V$4*3-2,MATCH($B7,DataInput[#Headers],0))="","",(INDEX(DataInput[],V$4*3-2,MATCH($B7,DataInput[#Headers],0)))))</f>
        <v>20</v>
      </c>
      <c r="W7" s="15">
        <f>IF(INDEX(MouseList[],MATCH(W$2,'Basic Information'!$A$2:$A$140,0),11)=TRUE,"",IF(INDEX(DataInput[],W$4*3-2,MATCH($B7,DataInput[#Headers],0))="","",(INDEX(DataInput[],W$4*3-2,MATCH($B7,DataInput[#Headers],0)))))</f>
        <v>19.12</v>
      </c>
      <c r="X7" s="15">
        <f>IF(INDEX(MouseList[],MATCH(X$2,'Basic Information'!$A$2:$A$140,0),11)=TRUE,"",IF(INDEX(DataInput[],X$4*3-2,MATCH($B7,DataInput[#Headers],0))="","",(INDEX(DataInput[],X$4*3-2,MATCH($B7,DataInput[#Headers],0)))))</f>
        <v>18.93</v>
      </c>
      <c r="Y7" s="15">
        <f>IF(INDEX(MouseList[],MATCH(Y$2,'Basic Information'!$A$2:$A$140,0),11)=TRUE,"",IF(INDEX(DataInput[],Y$4*3-2,MATCH($B7,DataInput[#Headers],0))="","",(INDEX(DataInput[],Y$4*3-2,MATCH($B7,DataInput[#Headers],0)))))</f>
        <v>21.41</v>
      </c>
      <c r="Z7" s="15">
        <f>IF(INDEX(MouseList[],MATCH(Z$2,'Basic Information'!$A$2:$A$140,0),11)=TRUE,"",IF(INDEX(DataInput[],Z$4*3-2,MATCH($B7,DataInput[#Headers],0))="","",(INDEX(DataInput[],Z$4*3-2,MATCH($B7,DataInput[#Headers],0)))))</f>
        <v>17.46</v>
      </c>
      <c r="AA7" s="15">
        <f>IF(INDEX(MouseList[],MATCH(AA$2,'Basic Information'!$A$2:$A$140,0),11)=TRUE,"",IF(INDEX(DataInput[],AA$4*3-2,MATCH($B7,DataInput[#Headers],0))="","",(INDEX(DataInput[],AA$4*3-2,MATCH($B7,DataInput[#Headers],0)))))</f>
        <v>20.2</v>
      </c>
      <c r="AB7" s="15">
        <f>IF(INDEX(MouseList[],MATCH(AB$2,'Basic Information'!$A$2:$A$140,0),11)=TRUE,"",IF(INDEX(DataInput[],AB$4*3-2,MATCH($B7,DataInput[#Headers],0))="","",(INDEX(DataInput[],AB$4*3-2,MATCH($B7,DataInput[#Headers],0)))))</f>
        <v>18.91</v>
      </c>
      <c r="AC7" s="15">
        <f>IF(INDEX(MouseList[],MATCH(AC$2,'Basic Information'!$A$2:$A$140,0),11)=TRUE,"",IF(INDEX(DataInput[],AC$4*3-2,MATCH($B7,DataInput[#Headers],0))="","",(INDEX(DataInput[],AC$4*3-2,MATCH($B7,DataInput[#Headers],0)))))</f>
        <v>17.43</v>
      </c>
      <c r="AD7" s="15">
        <f>IF(INDEX(MouseList[],MATCH(AD$2,'Basic Information'!$A$2:$A$140,0),11)=TRUE,"",IF(INDEX(DataInput[],AD$4*3-2,MATCH($B7,DataInput[#Headers],0))="","",(INDEX(DataInput[],AD$4*3-2,MATCH($B7,DataInput[#Headers],0)))))</f>
        <v>18.72</v>
      </c>
      <c r="AE7" s="15">
        <f>IF(INDEX(MouseList[],MATCH(AE$2,'Basic Information'!$A$2:$A$140,0),11)=TRUE,"",IF(INDEX(DataInput[],AE$4*3-2,MATCH($B7,DataInput[#Headers],0))="","",(INDEX(DataInput[],AE$4*3-2,MATCH($B7,DataInput[#Headers],0)))))</f>
        <v>19.440000000000001</v>
      </c>
      <c r="AF7" s="15">
        <f>IF(INDEX(MouseList[],MATCH(AF$2,'Basic Information'!$A$2:$A$140,0),11)=TRUE,"",IF(INDEX(DataInput[],AF$4*3-2,MATCH($B7,DataInput[#Headers],0))="","",(INDEX(DataInput[],AF$4*3-2,MATCH($B7,DataInput[#Headers],0)))))</f>
        <v>14.14</v>
      </c>
      <c r="AG7" s="15">
        <f>IF(INDEX(MouseList[],MATCH(AG$2,'Basic Information'!$A$2:$A$140,0),11)=TRUE,"",IF(INDEX(DataInput[],AG$4*3-2,MATCH($B7,DataInput[#Headers],0))="","",(INDEX(DataInput[],AG$4*3-2,MATCH($B7,DataInput[#Headers],0)))))</f>
        <v>20.239999999999998</v>
      </c>
      <c r="AH7" s="15">
        <f>IF(INDEX(MouseList[],MATCH(AH$2,'Basic Information'!$A$2:$A$140,0),11)=TRUE,"",IF(INDEX(DataInput[],AH$4*3-2,MATCH($B7,DataInput[#Headers],0))="","",(INDEX(DataInput[],AH$4*3-2,MATCH($B7,DataInput[#Headers],0)))))</f>
        <v>19.64</v>
      </c>
      <c r="AI7" s="15">
        <f>IF(INDEX(MouseList[],MATCH(AI$2,'Basic Information'!$A$2:$A$140,0),11)=TRUE,"",IF(INDEX(DataInput[],AI$4*3-2,MATCH($B7,DataInput[#Headers],0))="","",(INDEX(DataInput[],AI$4*3-2,MATCH($B7,DataInput[#Headers],0)))))</f>
        <v>17.72</v>
      </c>
      <c r="AJ7" s="15">
        <f>IF(INDEX(MouseList[],MATCH(AJ$2,'Basic Information'!$A$2:$A$140,0),11)=TRUE,"",IF(INDEX(DataInput[],AJ$4*3-2,MATCH($B7,DataInput[#Headers],0))="","",(INDEX(DataInput[],AJ$4*3-2,MATCH($B7,DataInput[#Headers],0)))))</f>
        <v>20.72</v>
      </c>
      <c r="AK7" s="15">
        <f>IF(INDEX(MouseList[],MATCH(AK$2,'Basic Information'!$A$2:$A$140,0),11)=TRUE,"",IF(INDEX(DataInput[],AK$4*3-2,MATCH($B7,DataInput[#Headers],0))="","",(INDEX(DataInput[],AK$4*3-2,MATCH($B7,DataInput[#Headers],0)))))</f>
        <v>19.07</v>
      </c>
      <c r="AL7" s="15">
        <f>IF(INDEX(MouseList[],MATCH(AL$2,'Basic Information'!$A$2:$A$140,0),11)=TRUE,"",IF(INDEX(DataInput[],AL$4*3-2,MATCH($B7,DataInput[#Headers],0))="","",(INDEX(DataInput[],AL$4*3-2,MATCH($B7,DataInput[#Headers],0)))))</f>
        <v>17.11</v>
      </c>
      <c r="AM7" s="15">
        <f>IF(INDEX(MouseList[],MATCH(AM$2,'Basic Information'!$A$2:$A$140,0),11)=TRUE,"",IF(INDEX(DataInput[],AM$4*3-2,MATCH($B7,DataInput[#Headers],0))="","",(INDEX(DataInput[],AM$4*3-2,MATCH($B7,DataInput[#Headers],0)))))</f>
        <v>19.52</v>
      </c>
      <c r="AN7" s="15">
        <f>IF(INDEX(MouseList[],MATCH(AN$2,'Basic Information'!$A$2:$A$140,0),11)=TRUE,"",IF(INDEX(DataInput[],AN$4*3-2,MATCH($B7,DataInput[#Headers],0))="","",(INDEX(DataInput[],AN$4*3-2,MATCH($B7,DataInput[#Headers],0)))))</f>
        <v>19.559999999999999</v>
      </c>
      <c r="AO7" s="15">
        <f>IF(INDEX(MouseList[],MATCH(AO$2,'Basic Information'!$A$2:$A$140,0),11)=TRUE,"",IF(INDEX(DataInput[],AO$4*3-2,MATCH($B7,DataInput[#Headers],0))="","",(INDEX(DataInput[],AO$4*3-2,MATCH($B7,DataInput[#Headers],0)))))</f>
        <v>19.5</v>
      </c>
      <c r="AP7" s="15">
        <f>IF(INDEX(MouseList[],MATCH(AP$2,'Basic Information'!$A$2:$A$140,0),11)=TRUE,"",IF(INDEX(DataInput[],AP$4*3-2,MATCH($B7,DataInput[#Headers],0))="","",(INDEX(DataInput[],AP$4*3-2,MATCH($B7,DataInput[#Headers],0)))))</f>
        <v>17.05</v>
      </c>
      <c r="AQ7" s="15">
        <f>IF(INDEX(MouseList[],MATCH(AQ$2,'Basic Information'!$A$2:$A$140,0),11)=TRUE,"",IF(INDEX(DataInput[],AQ$4*3-2,MATCH($B7,DataInput[#Headers],0))="","",(INDEX(DataInput[],AQ$4*3-2,MATCH($B7,DataInput[#Headers],0)))))</f>
        <v>18.52</v>
      </c>
      <c r="AR7" s="15">
        <f>IF(INDEX(MouseList[],MATCH(AR$2,'Basic Information'!$A$2:$A$140,0),11)=TRUE,"",IF(INDEX(DataInput[],AR$4*3-2,MATCH($B7,DataInput[#Headers],0))="","",(INDEX(DataInput[],AR$4*3-2,MATCH($B7,DataInput[#Headers],0)))))</f>
        <v>19.75</v>
      </c>
      <c r="AS7" s="15">
        <f>IF(INDEX(MouseList[],MATCH(AS$2,'Basic Information'!$A$2:$A$140,0),11)=TRUE,"",IF(INDEX(DataInput[],AS$4*3-2,MATCH($B7,DataInput[#Headers],0))="","",(INDEX(DataInput[],AS$4*3-2,MATCH($B7,DataInput[#Headers],0)))))</f>
        <v>7.38</v>
      </c>
      <c r="AT7" s="15">
        <f>IF(INDEX(MouseList[],MATCH(AT$2,'Basic Information'!$A$2:$A$140,0),11)=TRUE,"",IF(INDEX(DataInput[],AT$4*3-2,MATCH($B7,DataInput[#Headers],0))="","",(INDEX(DataInput[],AT$4*3-2,MATCH($B7,DataInput[#Headers],0)))))</f>
        <v>18.2</v>
      </c>
      <c r="AU7" s="15">
        <f>IF(INDEX(MouseList[],MATCH(AU$2,'Basic Information'!$A$2:$A$140,0),11)=TRUE,"",IF(INDEX(DataInput[],AU$4*3-2,MATCH($B7,DataInput[#Headers],0))="","",(INDEX(DataInput[],AU$4*3-2,MATCH($B7,DataInput[#Headers],0)))))</f>
        <v>17.75</v>
      </c>
      <c r="AV7" s="15">
        <f>IF(INDEX(MouseList[],MATCH(AV$2,'Basic Information'!$A$2:$A$140,0),11)=TRUE,"",IF(INDEX(DataInput[],AV$4*3-2,MATCH($B7,DataInput[#Headers],0))="","",(INDEX(DataInput[],AV$4*3-2,MATCH($B7,DataInput[#Headers],0)))))</f>
        <v>20.93</v>
      </c>
      <c r="AW7" s="15">
        <f>IF(INDEX(MouseList[],MATCH(AW$2,'Basic Information'!$A$2:$A$140,0),11)=TRUE,"",IF(INDEX(DataInput[],AW$4*3-2,MATCH($B7,DataInput[#Headers],0))="","",(INDEX(DataInput[],AW$4*3-2,MATCH($B7,DataInput[#Headers],0)))))</f>
        <v>20.8</v>
      </c>
      <c r="AX7" s="15">
        <f>IF(INDEX(MouseList[],MATCH(AX$2,'Basic Information'!$A$2:$A$140,0),11)=TRUE,"",IF(INDEX(DataInput[],AX$4*3-2,MATCH($B7,DataInput[#Headers],0))="","",(INDEX(DataInput[],AX$4*3-2,MATCH($B7,DataInput[#Headers],0)))))</f>
        <v>21.9</v>
      </c>
      <c r="AY7" s="15">
        <f>IF(INDEX(MouseList[],MATCH(AY$2,'Basic Information'!$A$2:$A$140,0),11)=TRUE,"",IF(INDEX(DataInput[],AY$4*3-2,MATCH($B7,DataInput[#Headers],0))="","",(INDEX(DataInput[],AY$4*3-2,MATCH($B7,DataInput[#Headers],0)))))</f>
        <v>19.53</v>
      </c>
      <c r="AZ7" s="15">
        <f>IF(INDEX(MouseList[],MATCH(AZ$2,'Basic Information'!$A$2:$A$140,0),11)=TRUE,"",IF(INDEX(DataInput[],AZ$4*3-2,MATCH($B7,DataInput[#Headers],0))="","",(INDEX(DataInput[],AZ$4*3-2,MATCH($B7,DataInput[#Headers],0)))))</f>
        <v>16.36</v>
      </c>
      <c r="BA7" s="15">
        <f>IF(INDEX(MouseList[],MATCH(BA$2,'Basic Information'!$A$2:$A$140,0),11)=TRUE,"",IF(INDEX(DataInput[],BA$4*3-2,MATCH($B7,DataInput[#Headers],0))="","",(INDEX(DataInput[],BA$4*3-2,MATCH($B7,DataInput[#Headers],0)))))</f>
        <v>22.56</v>
      </c>
      <c r="BB7" s="15">
        <f>IF(INDEX(MouseList[],MATCH(BB$2,'Basic Information'!$A$2:$A$140,0),11)=TRUE,"",IF(INDEX(DataInput[],BB$4*3-2,MATCH($B7,DataInput[#Headers],0))="","",(INDEX(DataInput[],BB$4*3-2,MATCH($B7,DataInput[#Headers],0)))))</f>
        <v>15.29</v>
      </c>
      <c r="BC7" s="15">
        <f>IF(INDEX(MouseList[],MATCH(BC$2,'Basic Information'!$A$2:$A$140,0),11)=TRUE,"",IF(INDEX(DataInput[],BC$4*3-2,MATCH($B7,DataInput[#Headers],0))="","",(INDEX(DataInput[],BC$4*3-2,MATCH($B7,DataInput[#Headers],0)))))</f>
        <v>20.27</v>
      </c>
      <c r="BD7" s="15">
        <f>IF(INDEX(MouseList[],MATCH(BD$2,'Basic Information'!$A$2:$A$140,0),11)=TRUE,"",IF(INDEX(DataInput[],BD$4*3-2,MATCH($B7,DataInput[#Headers],0))="","",(INDEX(DataInput[],BD$4*3-2,MATCH($B7,DataInput[#Headers],0)))))</f>
        <v>17.96</v>
      </c>
      <c r="BE7" s="15">
        <f>IF(INDEX(MouseList[],MATCH(BE$2,'Basic Information'!$A$2:$A$140,0),11)=TRUE,"",IF(INDEX(DataInput[],BE$4*3-2,MATCH($B7,DataInput[#Headers],0))="","",(INDEX(DataInput[],BE$4*3-2,MATCH($B7,DataInput[#Headers],0)))))</f>
        <v>19.77</v>
      </c>
      <c r="BF7" s="15">
        <f>IF(INDEX(MouseList[],MATCH(BF$2,'Basic Information'!$A$2:$A$140,0),11)=TRUE,"",IF(INDEX(DataInput[],BF$4*3-2,MATCH($B7,DataInput[#Headers],0))="","",(INDEX(DataInput[],BF$4*3-2,MATCH($B7,DataInput[#Headers],0)))))</f>
        <v>20.49</v>
      </c>
      <c r="BG7" s="15">
        <f>IF(INDEX(MouseList[],MATCH(BG$2,'Basic Information'!$A$2:$A$140,0),11)=TRUE,"",IF(INDEX(DataInput[],BG$4*3-2,MATCH($B7,DataInput[#Headers],0))="","",(INDEX(DataInput[],BG$4*3-2,MATCH($B7,DataInput[#Headers],0)))))</f>
        <v>18.27</v>
      </c>
      <c r="BH7" s="15">
        <f>IF(INDEX(MouseList[],MATCH(BH$2,'Basic Information'!$A$2:$A$140,0),11)=TRUE,"",IF(INDEX(DataInput[],BH$4*3-2,MATCH($B7,DataInput[#Headers],0))="","",(INDEX(DataInput[],BH$4*3-2,MATCH($B7,DataInput[#Headers],0)))))</f>
        <v>20.190000000000001</v>
      </c>
      <c r="BI7" s="15">
        <f>IF(INDEX(MouseList[],MATCH(BI$2,'Basic Information'!$A$2:$A$140,0),11)=TRUE,"",IF(INDEX(DataInput[],BI$4*3-2,MATCH($B7,DataInput[#Headers],0))="","",(INDEX(DataInput[],BI$4*3-2,MATCH($B7,DataInput[#Headers],0)))))</f>
        <v>20.58</v>
      </c>
      <c r="BJ7" s="15">
        <f>IF(INDEX(MouseList[],MATCH(BJ$2,'Basic Information'!$A$2:$A$140,0),11)=TRUE,"",IF(INDEX(DataInput[],BJ$4*3-2,MATCH($B7,DataInput[#Headers],0))="","",(INDEX(DataInput[],BJ$4*3-2,MATCH($B7,DataInput[#Headers],0)))))</f>
        <v>19.809999999999999</v>
      </c>
      <c r="BK7" s="15" t="e">
        <f>IF(INDEX(MouseList[],MATCH(BK$2,'Basic Information'!$A$2:$A$140,0),11)=TRUE,"",IF(INDEX(DataInput[],BK$4*3-2,MATCH($B7,DataInput[#Headers],0))="","",(INDEX(DataInput[],BK$4*3-2,MATCH($B7,DataInput[#Headers],0)))))</f>
        <v>#N/A</v>
      </c>
      <c r="BL7" s="15" t="e">
        <f>IF(INDEX(MouseList[],MATCH(BL$2,'Basic Information'!$A$2:$A$140,0),11)=TRUE,"",IF(INDEX(DataInput[],BL$4*3-2,MATCH($B7,DataInput[#Headers],0))="","",(INDEX(DataInput[],BL$4*3-2,MATCH($B7,DataInput[#Headers],0)))))</f>
        <v>#N/A</v>
      </c>
      <c r="BM7" s="15" t="e">
        <f>IF(INDEX(MouseList[],MATCH(BM$2,'Basic Information'!$A$2:$A$140,0),11)=TRUE,"",IF(INDEX(DataInput[],BM$4*3-2,MATCH($B7,DataInput[#Headers],0))="","",(INDEX(DataInput[],BM$4*3-2,MATCH($B7,DataInput[#Headers],0)))))</f>
        <v>#N/A</v>
      </c>
      <c r="BN7" s="15" t="e">
        <f>IF(INDEX(MouseList[],MATCH(BN$2,'Basic Information'!$A$2:$A$140,0),11)=TRUE,"",IF(INDEX(DataInput[],BN$4*3-2,MATCH($B7,DataInput[#Headers],0))="","",(INDEX(DataInput[],BN$4*3-2,MATCH($B7,DataInput[#Headers],0)))))</f>
        <v>#N/A</v>
      </c>
      <c r="BO7" s="15" t="e">
        <f>IF(INDEX(MouseList[],MATCH(BO$2,'Basic Information'!$A$2:$A$140,0),11)=TRUE,"",IF(INDEX(DataInput[],BO$4*3-2,MATCH($B7,DataInput[#Headers],0))="","",(INDEX(DataInput[],BO$4*3-2,MATCH($B7,DataInput[#Headers],0)))))</f>
        <v>#N/A</v>
      </c>
      <c r="BP7" s="15" t="e">
        <f>IF(INDEX(MouseList[],MATCH(BP$2,'Basic Information'!$A$2:$A$140,0),11)=TRUE,"",IF(INDEX(DataInput[],BP$4*3-2,MATCH($B7,DataInput[#Headers],0))="","",(INDEX(DataInput[],BP$4*3-2,MATCH($B7,DataInput[#Headers],0)))))</f>
        <v>#N/A</v>
      </c>
      <c r="BQ7" s="15" t="e">
        <f>IF(INDEX(MouseList[],MATCH(BQ$2,'Basic Information'!$A$2:$A$140,0),11)=TRUE,"",IF(INDEX(DataInput[],BQ$4*3-2,MATCH($B7,DataInput[#Headers],0))="","",(INDEX(DataInput[],BQ$4*3-2,MATCH($B7,DataInput[#Headers],0)))))</f>
        <v>#N/A</v>
      </c>
      <c r="BR7" s="15" t="e">
        <f>IF(INDEX(MouseList[],MATCH(BR$2,'Basic Information'!$A$2:$A$140,0),11)=TRUE,"",IF(INDEX(DataInput[],BR$4*3-2,MATCH($B7,DataInput[#Headers],0))="","",(INDEX(DataInput[],BR$4*3-2,MATCH($B7,DataInput[#Headers],0)))))</f>
        <v>#N/A</v>
      </c>
      <c r="BS7" s="15" t="e">
        <f>IF(INDEX(MouseList[],MATCH(BS$2,'Basic Information'!$A$2:$A$140,0),11)=TRUE,"",IF(INDEX(DataInput[],BS$4*3-2,MATCH($B7,DataInput[#Headers],0))="","",(INDEX(DataInput[],BS$4*3-2,MATCH($B7,DataInput[#Headers],0)))))</f>
        <v>#N/A</v>
      </c>
      <c r="BT7" s="15" t="e">
        <f>IF(INDEX(MouseList[],MATCH(BT$2,'Basic Information'!$A$2:$A$140,0),11)=TRUE,"",IF(INDEX(DataInput[],BT$4*3-2,MATCH($B7,DataInput[#Headers],0))="","",(INDEX(DataInput[],BT$4*3-2,MATCH($B7,DataInput[#Headers],0)))))</f>
        <v>#N/A</v>
      </c>
      <c r="BU7" s="15" t="e">
        <f>IF(INDEX(MouseList[],MATCH(BU$2,'Basic Information'!$A$2:$A$140,0),11)=TRUE,"",IF(INDEX(DataInput[],BU$4*3-2,MATCH($B7,DataInput[#Headers],0))="","",(INDEX(DataInput[],BU$4*3-2,MATCH($B7,DataInput[#Headers],0)))))</f>
        <v>#N/A</v>
      </c>
      <c r="BV7" s="15" t="e">
        <f>IF(INDEX(MouseList[],MATCH(BV$2,'Basic Information'!$A$2:$A$140,0),11)=TRUE,"",IF(INDEX(DataInput[],BV$4*3-2,MATCH($B7,DataInput[#Headers],0))="","",(INDEX(DataInput[],BV$4*3-2,MATCH($B7,DataInput[#Headers],0)))))</f>
        <v>#N/A</v>
      </c>
      <c r="BW7" s="15" t="e">
        <f>IF(INDEX(MouseList[],MATCH(BW$2,'Basic Information'!$A$2:$A$140,0),11)=TRUE,"",IF(INDEX(DataInput[],BW$4*3-2,MATCH($B7,DataInput[#Headers],0))="","",(INDEX(DataInput[],BW$4*3-2,MATCH($B7,DataInput[#Headers],0)))))</f>
        <v>#N/A</v>
      </c>
      <c r="BX7" s="15" t="e">
        <f>IF(INDEX(MouseList[],MATCH(BX$2,'Basic Information'!$A$2:$A$140,0),11)=TRUE,"",IF(INDEX(DataInput[],BX$4*3-2,MATCH($B7,DataInput[#Headers],0))="","",(INDEX(DataInput[],BX$4*3-2,MATCH($B7,DataInput[#Headers],0)))))</f>
        <v>#N/A</v>
      </c>
      <c r="BY7" s="15" t="e">
        <f>IF(INDEX(MouseList[],MATCH(BY$2,'Basic Information'!$A$2:$A$140,0),11)=TRUE,"",IF(INDEX(DataInput[],BY$4*3-2,MATCH($B7,DataInput[#Headers],0))="","",(INDEX(DataInput[],BY$4*3-2,MATCH($B7,DataInput[#Headers],0)))))</f>
        <v>#N/A</v>
      </c>
      <c r="BZ7" s="15" t="e">
        <f>IF(INDEX(MouseList[],MATCH(BZ$2,'Basic Information'!$A$2:$A$140,0),11)=TRUE,"",IF(INDEX(DataInput[],BZ$4*3-2,MATCH($B7,DataInput[#Headers],0))="","",(INDEX(DataInput[],BZ$4*3-2,MATCH($B7,DataInput[#Headers],0)))))</f>
        <v>#N/A</v>
      </c>
      <c r="CA7" s="15" t="e">
        <f>IF(INDEX(MouseList[],MATCH(CA$2,'Basic Information'!$A$2:$A$140,0),11)=TRUE,"",IF(INDEX(DataInput[],CA$4*3-2,MATCH($B7,DataInput[#Headers],0))="","",(INDEX(DataInput[],CA$4*3-2,MATCH($B7,DataInput[#Headers],0)))))</f>
        <v>#N/A</v>
      </c>
      <c r="CB7" s="15" t="e">
        <f>IF(INDEX(MouseList[],MATCH(CB$2,'Basic Information'!$A$2:$A$140,0),11)=TRUE,"",IF(INDEX(DataInput[],CB$4*3-2,MATCH($B7,DataInput[#Headers],0))="","",(INDEX(DataInput[],CB$4*3-2,MATCH($B7,DataInput[#Headers],0)))))</f>
        <v>#N/A</v>
      </c>
      <c r="CC7" s="15" t="e">
        <f>IF(INDEX(MouseList[],MATCH(CC$2,'Basic Information'!$A$2:$A$140,0),11)=TRUE,"",IF(INDEX(DataInput[],CC$4*3-2,MATCH($B7,DataInput[#Headers],0))="","",(INDEX(DataInput[],CC$4*3-2,MATCH($B7,DataInput[#Headers],0)))))</f>
        <v>#N/A</v>
      </c>
      <c r="CD7" s="15" t="e">
        <f>IF(INDEX(MouseList[],MATCH(CD$2,'Basic Information'!$A$2:$A$140,0),11)=TRUE,"",IF(INDEX(DataInput[],CD$4*3-2,MATCH($B7,DataInput[#Headers],0))="","",(INDEX(DataInput[],CD$4*3-2,MATCH($B7,DataInput[#Headers],0)))))</f>
        <v>#N/A</v>
      </c>
      <c r="CE7" s="15" t="e">
        <f>IF(INDEX(MouseList[],MATCH(CE$2,'Basic Information'!$A$2:$A$140,0),11)=TRUE,"",IF(INDEX(DataInput[],CE$4*3-2,MATCH($B7,DataInput[#Headers],0))="","",(INDEX(DataInput[],CE$4*3-2,MATCH($B7,DataInput[#Headers],0)))))</f>
        <v>#N/A</v>
      </c>
      <c r="CF7" s="15" t="e">
        <f>IF(INDEX(MouseList[],MATCH(CF$2,'Basic Information'!$A$2:$A$140,0),11)=TRUE,"",IF(INDEX(DataInput[],CF$4*3-2,MATCH($B7,DataInput[#Headers],0))="","",(INDEX(DataInput[],CF$4*3-2,MATCH($B7,DataInput[#Headers],0)))))</f>
        <v>#N/A</v>
      </c>
      <c r="CG7" s="15" t="e">
        <f>IF(INDEX(MouseList[],MATCH(CG$2,'Basic Information'!$A$2:$A$140,0),11)=TRUE,"",IF(INDEX(DataInput[],CG$4*3-2,MATCH($B7,DataInput[#Headers],0))="","",(INDEX(DataInput[],CG$4*3-2,MATCH($B7,DataInput[#Headers],0)))))</f>
        <v>#N/A</v>
      </c>
      <c r="CH7" s="15" t="e">
        <f>IF(INDEX(MouseList[],MATCH(CH$2,'Basic Information'!$A$2:$A$140,0),11)=TRUE,"",IF(INDEX(DataInput[],CH$4*3-2,MATCH($B7,DataInput[#Headers],0))="","",(INDEX(DataInput[],CH$4*3-2,MATCH($B7,DataInput[#Headers],0)))))</f>
        <v>#N/A</v>
      </c>
      <c r="CI7" s="15" t="e">
        <f>IF(INDEX(MouseList[],MATCH(CI$2,'Basic Information'!$A$2:$A$140,0),11)=TRUE,"",IF(INDEX(DataInput[],CI$4*3-2,MATCH($B7,DataInput[#Headers],0))="","",(INDEX(DataInput[],CI$4*3-2,MATCH($B7,DataInput[#Headers],0)))))</f>
        <v>#N/A</v>
      </c>
      <c r="CJ7" s="15" t="e">
        <f>IF(INDEX(MouseList[],MATCH(CJ$2,'Basic Information'!$A$2:$A$140,0),11)=TRUE,"",IF(INDEX(DataInput[],CJ$4*3-2,MATCH($B7,DataInput[#Headers],0))="","",(INDEX(DataInput[],CJ$4*3-2,MATCH($B7,DataInput[#Headers],0)))))</f>
        <v>#N/A</v>
      </c>
      <c r="CK7" s="15" t="e">
        <f>IF(INDEX(MouseList[],MATCH(CK$2,'Basic Information'!$A$2:$A$140,0),11)=TRUE,"",IF(INDEX(DataInput[],CK$4*3-2,MATCH($B7,DataInput[#Headers],0))="","",(INDEX(DataInput[],CK$4*3-2,MATCH($B7,DataInput[#Headers],0)))))</f>
        <v>#N/A</v>
      </c>
      <c r="CL7" s="15" t="e">
        <f>IF(INDEX(MouseList[],MATCH(CL$2,'Basic Information'!$A$2:$A$140,0),11)=TRUE,"",IF(INDEX(DataInput[],CL$4*3-2,MATCH($B7,DataInput[#Headers],0))="","",(INDEX(DataInput[],CL$4*3-2,MATCH($B7,DataInput[#Headers],0)))))</f>
        <v>#N/A</v>
      </c>
      <c r="CM7" s="15" t="e">
        <f>IF(INDEX(MouseList[],MATCH(CM$2,'Basic Information'!$A$2:$A$140,0),11)=TRUE,"",IF(INDEX(DataInput[],CM$4*3-2,MATCH($B7,DataInput[#Headers],0))="","",(INDEX(DataInput[],CM$4*3-2,MATCH($B7,DataInput[#Headers],0)))))</f>
        <v>#N/A</v>
      </c>
      <c r="CN7" s="15" t="e">
        <f>IF(INDEX(MouseList[],MATCH(CN$2,'Basic Information'!$A$2:$A$140,0),11)=TRUE,"",IF(INDEX(DataInput[],CN$4*3-2,MATCH($B7,DataInput[#Headers],0))="","",(INDEX(DataInput[],CN$4*3-2,MATCH($B7,DataInput[#Headers],0)))))</f>
        <v>#N/A</v>
      </c>
      <c r="CO7" s="15" t="e">
        <f>IF(INDEX(MouseList[],MATCH(CO$2,'Basic Information'!$A$2:$A$140,0),11)=TRUE,"",IF(INDEX(DataInput[],CO$4*3-2,MATCH($B7,DataInput[#Headers],0))="","",(INDEX(DataInput[],CO$4*3-2,MATCH($B7,DataInput[#Headers],0)))))</f>
        <v>#N/A</v>
      </c>
      <c r="CP7" s="15" t="e">
        <f>IF(INDEX(MouseList[],MATCH(CP$2,'Basic Information'!$A$2:$A$140,0),11)=TRUE,"",IF(INDEX(DataInput[],CP$4*3-2,MATCH($B7,DataInput[#Headers],0))="","",(INDEX(DataInput[],CP$4*3-2,MATCH($B7,DataInput[#Headers],0)))))</f>
        <v>#N/A</v>
      </c>
      <c r="CQ7" s="15" t="e">
        <f>IF(INDEX(MouseList[],MATCH(CQ$2,'Basic Information'!$A$2:$A$140,0),11)=TRUE,"",IF(INDEX(DataInput[],CQ$4*3-2,MATCH($B7,DataInput[#Headers],0))="","",(INDEX(DataInput[],CQ$4*3-2,MATCH($B7,DataInput[#Headers],0)))))</f>
        <v>#N/A</v>
      </c>
      <c r="CR7" s="15" t="e">
        <f>IF(INDEX(MouseList[],MATCH(CR$2,'Basic Information'!$A$2:$A$140,0),11)=TRUE,"",IF(INDEX(DataInput[],CR$4*3-2,MATCH($B7,DataInput[#Headers],0))="","",(INDEX(DataInput[],CR$4*3-2,MATCH($B7,DataInput[#Headers],0)))))</f>
        <v>#N/A</v>
      </c>
      <c r="CS7" s="15" t="e">
        <f>IF(INDEX(MouseList[],MATCH(CS$2,'Basic Information'!$A$2:$A$140,0),11)=TRUE,"",IF(INDEX(DataInput[],CS$4*3-2,MATCH($B7,DataInput[#Headers],0))="","",(INDEX(DataInput[],CS$4*3-2,MATCH($B7,DataInput[#Headers],0)))))</f>
        <v>#N/A</v>
      </c>
      <c r="CT7" s="15" t="e">
        <f>IF(INDEX(MouseList[],MATCH(CT$2,'Basic Information'!$A$2:$A$140,0),11)=TRUE,"",IF(INDEX(DataInput[],CT$4*3-2,MATCH($B7,DataInput[#Headers],0))="","",(INDEX(DataInput[],CT$4*3-2,MATCH($B7,DataInput[#Headers],0)))))</f>
        <v>#N/A</v>
      </c>
      <c r="CU7" s="15" t="e">
        <f>IF(INDEX(MouseList[],MATCH(CU$2,'Basic Information'!$A$2:$A$140,0),11)=TRUE,"",IF(INDEX(DataInput[],CU$4*3-2,MATCH($B7,DataInput[#Headers],0))="","",(INDEX(DataInput[],CU$4*3-2,MATCH($B7,DataInput[#Headers],0)))))</f>
        <v>#N/A</v>
      </c>
      <c r="CV7" s="15" t="e">
        <f>IF(INDEX(MouseList[],MATCH(CV$2,'Basic Information'!$A$2:$A$140,0),11)=TRUE,"",IF(INDEX(DataInput[],CV$4*3-2,MATCH($B7,DataInput[#Headers],0))="","",(INDEX(DataInput[],CV$4*3-2,MATCH($B7,DataInput[#Headers],0)))))</f>
        <v>#N/A</v>
      </c>
      <c r="CW7" s="15" t="e">
        <f>IF(INDEX(MouseList[],MATCH(CW$2,'Basic Information'!$A$2:$A$140,0),11)=TRUE,"",IF(INDEX(DataInput[],CW$4*3-2,MATCH($B7,DataInput[#Headers],0))="","",(INDEX(DataInput[],CW$4*3-2,MATCH($B7,DataInput[#Headers],0)))))</f>
        <v>#N/A</v>
      </c>
      <c r="CX7" s="15" t="e">
        <f>IF(INDEX(MouseList[],MATCH(CX$2,'Basic Information'!$A$2:$A$140,0),11)=TRUE,"",IF(INDEX(DataInput[],CX$4*3-2,MATCH($B7,DataInput[#Headers],0))="","",(INDEX(DataInput[],CX$4*3-2,MATCH($B7,DataInput[#Headers],0)))))</f>
        <v>#N/A</v>
      </c>
      <c r="CY7" s="15" t="e">
        <f>IF(INDEX(MouseList[],MATCH(CY$2,'Basic Information'!$A$2:$A$140,0),11)=TRUE,"",IF(INDEX(DataInput[],CY$4*3-2,MATCH($B7,DataInput[#Headers],0))="","",(INDEX(DataInput[],CY$4*3-2,MATCH($B7,DataInput[#Headers],0)))))</f>
        <v>#N/A</v>
      </c>
      <c r="CZ7" s="15" t="e">
        <f>IF(INDEX(MouseList[],MATCH(CZ$2,'Basic Information'!$A$2:$A$140,0),11)=TRUE,"",IF(INDEX(DataInput[],CZ$4*3-2,MATCH($B7,DataInput[#Headers],0))="","",(INDEX(DataInput[],CZ$4*3-2,MATCH($B7,DataInput[#Headers],0)))))</f>
        <v>#N/A</v>
      </c>
      <c r="DA7" s="15" t="e">
        <f>IF(INDEX(MouseList[],MATCH(DA$2,'Basic Information'!$A$2:$A$140,0),11)=TRUE,"",IF(INDEX(DataInput[],DA$4*3-2,MATCH($B7,DataInput[#Headers],0))="","",(INDEX(DataInput[],DA$4*3-2,MATCH($B7,DataInput[#Headers],0)))))</f>
        <v>#N/A</v>
      </c>
      <c r="DB7" s="15" t="e">
        <f>IF(INDEX(MouseList[],MATCH(DB$2,'Basic Information'!$A$2:$A$140,0),11)=TRUE,"",IF(INDEX(DataInput[],DB$4*3-2,MATCH($B7,DataInput[#Headers],0))="","",(INDEX(DataInput[],DB$4*3-2,MATCH($B7,DataInput[#Headers],0)))))</f>
        <v>#N/A</v>
      </c>
      <c r="DC7" s="15" t="e">
        <f>IF(INDEX(MouseList[],MATCH(DC$2,'Basic Information'!$A$2:$A$140,0),11)=TRUE,"",IF(INDEX(DataInput[],DC$4*3-2,MATCH($B7,DataInput[#Headers],0))="","",(INDEX(DataInput[],DC$4*3-2,MATCH($B7,DataInput[#Headers],0)))))</f>
        <v>#N/A</v>
      </c>
      <c r="DD7" s="15" t="e">
        <f>IF(INDEX(MouseList[],MATCH(DD$2,'Basic Information'!$A$2:$A$140,0),11)=TRUE,"",IF(INDEX(DataInput[],DD$4*3-2,MATCH($B7,DataInput[#Headers],0))="","",(INDEX(DataInput[],DD$4*3-2,MATCH($B7,DataInput[#Headers],0)))))</f>
        <v>#N/A</v>
      </c>
      <c r="DE7" s="15" t="e">
        <f>IF(INDEX(MouseList[],MATCH(DE$2,'Basic Information'!$A$2:$A$140,0),11)=TRUE,"",IF(INDEX(DataInput[],DE$4*3-2,MATCH($B7,DataInput[#Headers],0))="","",(INDEX(DataInput[],DE$4*3-2,MATCH($B7,DataInput[#Headers],0)))))</f>
        <v>#N/A</v>
      </c>
      <c r="DF7" s="15" t="e">
        <f>IF(INDEX(MouseList[],MATCH(DF$2,'Basic Information'!$A$2:$A$140,0),11)=TRUE,"",IF(INDEX(DataInput[],DF$4*3-2,MATCH($B7,DataInput[#Headers],0))="","",(INDEX(DataInput[],DF$4*3-2,MATCH($B7,DataInput[#Headers],0)))))</f>
        <v>#N/A</v>
      </c>
      <c r="DG7" s="15" t="e">
        <f>IF(INDEX(MouseList[],MATCH(DG$2,'Basic Information'!$A$2:$A$140,0),11)=TRUE,"",IF(INDEX(DataInput[],DG$4*3-2,MATCH($B7,DataInput[#Headers],0))="","",(INDEX(DataInput[],DG$4*3-2,MATCH($B7,DataInput[#Headers],0)))))</f>
        <v>#N/A</v>
      </c>
      <c r="DH7" s="15" t="e">
        <f>IF(INDEX(MouseList[],MATCH(DH$2,'Basic Information'!$A$2:$A$140,0),11)=TRUE,"",IF(INDEX(DataInput[],DH$4*3-2,MATCH($B7,DataInput[#Headers],0))="","",(INDEX(DataInput[],DH$4*3-2,MATCH($B7,DataInput[#Headers],0)))))</f>
        <v>#N/A</v>
      </c>
      <c r="DI7" s="15" t="e">
        <f>IF(INDEX(MouseList[],MATCH(DI$2,'Basic Information'!$A$2:$A$140,0),11)=TRUE,"",IF(INDEX(DataInput[],DI$4*3-2,MATCH($B7,DataInput[#Headers],0))="","",(INDEX(DataInput[],DI$4*3-2,MATCH($B7,DataInput[#Headers],0)))))</f>
        <v>#N/A</v>
      </c>
      <c r="DJ7" s="15" t="e">
        <f>IF(INDEX(MouseList[],MATCH(DJ$2,'Basic Information'!$A$2:$A$140,0),11)=TRUE,"",IF(INDEX(DataInput[],DJ$4*3-2,MATCH($B7,DataInput[#Headers],0))="","",(INDEX(DataInput[],DJ$4*3-2,MATCH($B7,DataInput[#Headers],0)))))</f>
        <v>#N/A</v>
      </c>
      <c r="DK7" s="15" t="e">
        <f>IF(INDEX(MouseList[],MATCH(DK$2,'Basic Information'!$A$2:$A$140,0),11)=TRUE,"",IF(INDEX(DataInput[],DK$4*3-2,MATCH($B7,DataInput[#Headers],0))="","",(INDEX(DataInput[],DK$4*3-2,MATCH($B7,DataInput[#Headers],0)))))</f>
        <v>#N/A</v>
      </c>
      <c r="DL7" s="15" t="e">
        <f>IF(INDEX(MouseList[],MATCH(DL$2,'Basic Information'!$A$2:$A$140,0),11)=TRUE,"",IF(INDEX(DataInput[],DL$4*3-2,MATCH($B7,DataInput[#Headers],0))="","",(INDEX(DataInput[],DL$4*3-2,MATCH($B7,DataInput[#Headers],0)))))</f>
        <v>#N/A</v>
      </c>
      <c r="DM7" s="15" t="e">
        <f>IF(INDEX(MouseList[],MATCH(DM$2,'Basic Information'!$A$2:$A$140,0),11)=TRUE,"",IF(INDEX(DataInput[],DM$4*3-2,MATCH($B7,DataInput[#Headers],0))="","",(INDEX(DataInput[],DM$4*3-2,MATCH($B7,DataInput[#Headers],0)))))</f>
        <v>#N/A</v>
      </c>
      <c r="DN7" s="15" t="e">
        <f>IF(INDEX(MouseList[],MATCH(DN$2,'Basic Information'!$A$2:$A$140,0),11)=TRUE,"",IF(INDEX(DataInput[],DN$4*3-2,MATCH($B7,DataInput[#Headers],0))="","",(INDEX(DataInput[],DN$4*3-2,MATCH($B7,DataInput[#Headers],0)))))</f>
        <v>#N/A</v>
      </c>
      <c r="DO7" s="15" t="e">
        <f>IF(INDEX(MouseList[],MATCH(DO$2,'Basic Information'!$A$2:$A$140,0),11)=TRUE,"",IF(INDEX(DataInput[],DO$4*3-2,MATCH($B7,DataInput[#Headers],0))="","",(INDEX(DataInput[],DO$4*3-2,MATCH($B7,DataInput[#Headers],0)))))</f>
        <v>#N/A</v>
      </c>
      <c r="DP7" s="15" t="e">
        <f>IF(INDEX(MouseList[],MATCH(DP$2,'Basic Information'!$A$2:$A$140,0),11)=TRUE,"",IF(INDEX(DataInput[],DP$4*3-2,MATCH($B7,DataInput[#Headers],0))="","",(INDEX(DataInput[],DP$4*3-2,MATCH($B7,DataInput[#Headers],0)))))</f>
        <v>#N/A</v>
      </c>
      <c r="DQ7" s="15" t="e">
        <f>IF(INDEX(MouseList[],MATCH(DQ$2,'Basic Information'!$A$2:$A$140,0),11)=TRUE,"",IF(INDEX(DataInput[],DQ$4*3-2,MATCH($B7,DataInput[#Headers],0))="","",(INDEX(DataInput[],DQ$4*3-2,MATCH($B7,DataInput[#Headers],0)))))</f>
        <v>#N/A</v>
      </c>
      <c r="DR7" s="15" t="e">
        <f>IF(INDEX(MouseList[],MATCH(DR$2,'Basic Information'!$A$2:$A$140,0),11)=TRUE,"",IF(INDEX(DataInput[],DR$4*3-2,MATCH($B7,DataInput[#Headers],0))="","",(INDEX(DataInput[],DR$4*3-2,MATCH($B7,DataInput[#Headers],0)))))</f>
        <v>#N/A</v>
      </c>
      <c r="DT7" s="14">
        <v>3</v>
      </c>
      <c r="DU7" s="244" t="str">
        <f>IFERROR(INDEX(MouseList[],MATCH(TV_after_Tx3[[#This Row],[Sort '#]],MouseList[Sort '#],0),MATCH(TV_after_Tx3[[#Headers],[Group]],MouseList[#Headers],0)),"")</f>
        <v/>
      </c>
      <c r="DV7" s="14" t="str">
        <f>IFERROR(INDEX(MouseList[],MATCH(TV_after_Tx3[[#This Row],[Sort '#]],MouseList[Sort '#],0),MATCH(MouseList[[#Headers],[Mouse '#]],MouseList[#Headers],0)),"")</f>
        <v/>
      </c>
      <c r="DW7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7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7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7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7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7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7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7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7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7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7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7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7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7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7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7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7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7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7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7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7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7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8" spans="1:172" ht="15">
      <c r="A8" s="14">
        <v>3</v>
      </c>
      <c r="B8" s="14" t="str">
        <f>INDEX(DataInput[#Headers],1,BWtable[[#This Row],[Day '#]]+11)</f>
        <v>4</v>
      </c>
      <c r="C8" s="15">
        <f>IF(INDEX(MouseList[],MATCH(C$2,'Basic Information'!$A$2:$A$140,0),11)=TRUE,"",IF(INDEX(DataInput[],C$4*3-2,MATCH($B8,DataInput[#Headers],0))="","",(INDEX(DataInput[],C$4*3-2,MATCH($B8,DataInput[#Headers],0)))))</f>
        <v>20.45</v>
      </c>
      <c r="D8" s="15">
        <f>IF(INDEX(MouseList[],MATCH(D$2,'Basic Information'!$A$2:$A$140,0),11)=TRUE,"",IF(INDEX(DataInput[],D$4*3-2,MATCH($B8,DataInput[#Headers],0))="","",(INDEX(DataInput[],D$4*3-2,MATCH($B8,DataInput[#Headers],0)))))</f>
        <v>18.88</v>
      </c>
      <c r="E8" s="15">
        <f>IF(INDEX(MouseList[],MATCH(E$2,'Basic Information'!$A$2:$A$140,0),11)=TRUE,"",IF(INDEX(DataInput[],E$4*3-2,MATCH($B8,DataInput[#Headers],0))="","",(INDEX(DataInput[],E$4*3-2,MATCH($B8,DataInput[#Headers],0)))))</f>
        <v>18.18</v>
      </c>
      <c r="F8" s="15">
        <f>IF(INDEX(MouseList[],MATCH(F$2,'Basic Information'!$A$2:$A$140,0),11)=TRUE,"",IF(INDEX(DataInput[],F$4*3-2,MATCH($B8,DataInput[#Headers],0))="","",(INDEX(DataInput[],F$4*3-2,MATCH($B8,DataInput[#Headers],0)))))</f>
        <v>18.600000000000001</v>
      </c>
      <c r="G8" s="15">
        <f>IF(INDEX(MouseList[],MATCH(G$2,'Basic Information'!$A$2:$A$140,0),11)=TRUE,"",IF(INDEX(DataInput[],G$4*3-2,MATCH($B8,DataInput[#Headers],0))="","",(INDEX(DataInput[],G$4*3-2,MATCH($B8,DataInput[#Headers],0)))))</f>
        <v>20.8</v>
      </c>
      <c r="H8" s="15">
        <f>IF(INDEX(MouseList[],MATCH(H$2,'Basic Information'!$A$2:$A$140,0),11)=TRUE,"",IF(INDEX(DataInput[],H$4*3-2,MATCH($B8,DataInput[#Headers],0))="","",(INDEX(DataInput[],H$4*3-2,MATCH($B8,DataInput[#Headers],0)))))</f>
        <v>18.649999999999999</v>
      </c>
      <c r="I8" s="15">
        <f>IF(INDEX(MouseList[],MATCH(I$2,'Basic Information'!$A$2:$A$140,0),11)=TRUE,"",IF(INDEX(DataInput[],I$4*3-2,MATCH($B8,DataInput[#Headers],0))="","",(INDEX(DataInput[],I$4*3-2,MATCH($B8,DataInput[#Headers],0)))))</f>
        <v>7.3</v>
      </c>
      <c r="J8" s="15">
        <f>IF(INDEX(MouseList[],MATCH(J$2,'Basic Information'!$A$2:$A$140,0),11)=TRUE,"",IF(INDEX(DataInput[],J$4*3-2,MATCH($B8,DataInput[#Headers],0))="","",(INDEX(DataInput[],J$4*3-2,MATCH($B8,DataInput[#Headers],0)))))</f>
        <v>17.399999999999999</v>
      </c>
      <c r="K8" s="15">
        <f>IF(INDEX(MouseList[],MATCH(K$2,'Basic Information'!$A$2:$A$140,0),11)=TRUE,"",IF(INDEX(DataInput[],K$4*3-2,MATCH($B8,DataInput[#Headers],0))="","",(INDEX(DataInput[],K$4*3-2,MATCH($B8,DataInput[#Headers],0)))))</f>
        <v>20.58</v>
      </c>
      <c r="L8" s="15" t="str">
        <f>IF(INDEX(MouseList[],MATCH(L$2,'Basic Information'!$A$2:$A$140,0),11)=TRUE,"",IF(INDEX(DataInput[],L$4*3-2,MATCH($B8,DataInput[#Headers],0))="","",(INDEX(DataInput[],L$4*3-2,MATCH($B8,DataInput[#Headers],0)))))</f>
        <v/>
      </c>
      <c r="M8" s="15">
        <f>IF(INDEX(MouseList[],MATCH(M$2,'Basic Information'!$A$2:$A$140,0),11)=TRUE,"",IF(INDEX(DataInput[],M$4*3-2,MATCH($B8,DataInput[#Headers],0))="","",(INDEX(DataInput[],M$4*3-2,MATCH($B8,DataInput[#Headers],0)))))</f>
        <v>19.899999999999999</v>
      </c>
      <c r="N8" s="15">
        <f>IF(INDEX(MouseList[],MATCH(N$2,'Basic Information'!$A$2:$A$140,0),11)=TRUE,"",IF(INDEX(DataInput[],N$4*3-2,MATCH($B8,DataInput[#Headers],0))="","",(INDEX(DataInput[],N$4*3-2,MATCH($B8,DataInput[#Headers],0)))))</f>
        <v>17.75</v>
      </c>
      <c r="O8" s="15">
        <f>IF(INDEX(MouseList[],MATCH(O$2,'Basic Information'!$A$2:$A$140,0),11)=TRUE,"",IF(INDEX(DataInput[],O$4*3-2,MATCH($B8,DataInput[#Headers],0))="","",(INDEX(DataInput[],O$4*3-2,MATCH($B8,DataInput[#Headers],0)))))</f>
        <v>18.23</v>
      </c>
      <c r="P8" s="15">
        <f>IF(INDEX(MouseList[],MATCH(P$2,'Basic Information'!$A$2:$A$140,0),11)=TRUE,"",IF(INDEX(DataInput[],P$4*3-2,MATCH($B8,DataInput[#Headers],0))="","",(INDEX(DataInput[],P$4*3-2,MATCH($B8,DataInput[#Headers],0)))))</f>
        <v>21.41</v>
      </c>
      <c r="Q8" s="15">
        <f>IF(INDEX(MouseList[],MATCH(Q$2,'Basic Information'!$A$2:$A$140,0),11)=TRUE,"",IF(INDEX(DataInput[],Q$4*3-2,MATCH($B8,DataInput[#Headers],0))="","",(INDEX(DataInput[],Q$4*3-2,MATCH($B8,DataInput[#Headers],0)))))</f>
        <v>18.649999999999999</v>
      </c>
      <c r="R8" s="15">
        <f>IF(INDEX(MouseList[],MATCH(R$2,'Basic Information'!$A$2:$A$140,0),11)=TRUE,"",IF(INDEX(DataInput[],R$4*3-2,MATCH($B8,DataInput[#Headers],0))="","",(INDEX(DataInput[],R$4*3-2,MATCH($B8,DataInput[#Headers],0)))))</f>
        <v>18.239999999999998</v>
      </c>
      <c r="S8" s="15">
        <f>IF(INDEX(MouseList[],MATCH(S$2,'Basic Information'!$A$2:$A$140,0),11)=TRUE,"",IF(INDEX(DataInput[],S$4*3-2,MATCH($B8,DataInput[#Headers],0))="","",(INDEX(DataInput[],S$4*3-2,MATCH($B8,DataInput[#Headers],0)))))</f>
        <v>17.350000000000001</v>
      </c>
      <c r="T8" s="15">
        <f>IF(INDEX(MouseList[],MATCH(T$2,'Basic Information'!$A$2:$A$140,0),11)=TRUE,"",IF(INDEX(DataInput[],T$4*3-2,MATCH($B8,DataInput[#Headers],0))="","",(INDEX(DataInput[],T$4*3-2,MATCH($B8,DataInput[#Headers],0)))))</f>
        <v>19.440000000000001</v>
      </c>
      <c r="U8" s="15">
        <f>IF(INDEX(MouseList[],MATCH(U$2,'Basic Information'!$A$2:$A$140,0),11)=TRUE,"",IF(INDEX(DataInput[],U$4*3-2,MATCH($B8,DataInput[#Headers],0))="","",(INDEX(DataInput[],U$4*3-2,MATCH($B8,DataInput[#Headers],0)))))</f>
        <v>17.39</v>
      </c>
      <c r="V8" s="15">
        <f>IF(INDEX(MouseList[],MATCH(V$2,'Basic Information'!$A$2:$A$140,0),11)=TRUE,"",IF(INDEX(DataInput[],V$4*3-2,MATCH($B8,DataInput[#Headers],0))="","",(INDEX(DataInput[],V$4*3-2,MATCH($B8,DataInput[#Headers],0)))))</f>
        <v>21.06</v>
      </c>
      <c r="W8" s="15">
        <f>IF(INDEX(MouseList[],MATCH(W$2,'Basic Information'!$A$2:$A$140,0),11)=TRUE,"",IF(INDEX(DataInput[],W$4*3-2,MATCH($B8,DataInput[#Headers],0))="","",(INDEX(DataInput[],W$4*3-2,MATCH($B8,DataInput[#Headers],0)))))</f>
        <v>19.62</v>
      </c>
      <c r="X8" s="15">
        <f>IF(INDEX(MouseList[],MATCH(X$2,'Basic Information'!$A$2:$A$140,0),11)=TRUE,"",IF(INDEX(DataInput[],X$4*3-2,MATCH($B8,DataInput[#Headers],0))="","",(INDEX(DataInput[],X$4*3-2,MATCH($B8,DataInput[#Headers],0)))))</f>
        <v>20.41</v>
      </c>
      <c r="Y8" s="15">
        <f>IF(INDEX(MouseList[],MATCH(Y$2,'Basic Information'!$A$2:$A$140,0),11)=TRUE,"",IF(INDEX(DataInput[],Y$4*3-2,MATCH($B8,DataInput[#Headers],0))="","",(INDEX(DataInput[],Y$4*3-2,MATCH($B8,DataInput[#Headers],0)))))</f>
        <v>21.8</v>
      </c>
      <c r="Z8" s="15">
        <f>IF(INDEX(MouseList[],MATCH(Z$2,'Basic Information'!$A$2:$A$140,0),11)=TRUE,"",IF(INDEX(DataInput[],Z$4*3-2,MATCH($B8,DataInput[#Headers],0))="","",(INDEX(DataInput[],Z$4*3-2,MATCH($B8,DataInput[#Headers],0)))))</f>
        <v>19.12</v>
      </c>
      <c r="AA8" s="15">
        <f>IF(INDEX(MouseList[],MATCH(AA$2,'Basic Information'!$A$2:$A$140,0),11)=TRUE,"",IF(INDEX(DataInput[],AA$4*3-2,MATCH($B8,DataInput[#Headers],0))="","",(INDEX(DataInput[],AA$4*3-2,MATCH($B8,DataInput[#Headers],0)))))</f>
        <v>21.72</v>
      </c>
      <c r="AB8" s="15">
        <f>IF(INDEX(MouseList[],MATCH(AB$2,'Basic Information'!$A$2:$A$140,0),11)=TRUE,"",IF(INDEX(DataInput[],AB$4*3-2,MATCH($B8,DataInput[#Headers],0))="","",(INDEX(DataInput[],AB$4*3-2,MATCH($B8,DataInput[#Headers],0)))))</f>
        <v>19.48</v>
      </c>
      <c r="AC8" s="15">
        <f>IF(INDEX(MouseList[],MATCH(AC$2,'Basic Information'!$A$2:$A$140,0),11)=TRUE,"",IF(INDEX(DataInput[],AC$4*3-2,MATCH($B8,DataInput[#Headers],0))="","",(INDEX(DataInput[],AC$4*3-2,MATCH($B8,DataInput[#Headers],0)))))</f>
        <v>17.899999999999999</v>
      </c>
      <c r="AD8" s="15">
        <f>IF(INDEX(MouseList[],MATCH(AD$2,'Basic Information'!$A$2:$A$140,0),11)=TRUE,"",IF(INDEX(DataInput[],AD$4*3-2,MATCH($B8,DataInput[#Headers],0))="","",(INDEX(DataInput[],AD$4*3-2,MATCH($B8,DataInput[#Headers],0)))))</f>
        <v>18.53</v>
      </c>
      <c r="AE8" s="15">
        <f>IF(INDEX(MouseList[],MATCH(AE$2,'Basic Information'!$A$2:$A$140,0),11)=TRUE,"",IF(INDEX(DataInput[],AE$4*3-2,MATCH($B8,DataInput[#Headers],0))="","",(INDEX(DataInput[],AE$4*3-2,MATCH($B8,DataInput[#Headers],0)))))</f>
        <v>19.649999999999999</v>
      </c>
      <c r="AF8" s="15">
        <f>IF(INDEX(MouseList[],MATCH(AF$2,'Basic Information'!$A$2:$A$140,0),11)=TRUE,"",IF(INDEX(DataInput[],AF$4*3-2,MATCH($B8,DataInput[#Headers],0))="","",(INDEX(DataInput[],AF$4*3-2,MATCH($B8,DataInput[#Headers],0)))))</f>
        <v>16.23</v>
      </c>
      <c r="AG8" s="15">
        <f>IF(INDEX(MouseList[],MATCH(AG$2,'Basic Information'!$A$2:$A$140,0),11)=TRUE,"",IF(INDEX(DataInput[],AG$4*3-2,MATCH($B8,DataInput[#Headers],0))="","",(INDEX(DataInput[],AG$4*3-2,MATCH($B8,DataInput[#Headers],0)))))</f>
        <v>21.3</v>
      </c>
      <c r="AH8" s="15">
        <f>IF(INDEX(MouseList[],MATCH(AH$2,'Basic Information'!$A$2:$A$140,0),11)=TRUE,"",IF(INDEX(DataInput[],AH$4*3-2,MATCH($B8,DataInput[#Headers],0))="","",(INDEX(DataInput[],AH$4*3-2,MATCH($B8,DataInput[#Headers],0)))))</f>
        <v>20.7</v>
      </c>
      <c r="AI8" s="15">
        <f>IF(INDEX(MouseList[],MATCH(AI$2,'Basic Information'!$A$2:$A$140,0),11)=TRUE,"",IF(INDEX(DataInput[],AI$4*3-2,MATCH($B8,DataInput[#Headers],0))="","",(INDEX(DataInput[],AI$4*3-2,MATCH($B8,DataInput[#Headers],0)))))</f>
        <v>19.190000000000001</v>
      </c>
      <c r="AJ8" s="15">
        <f>IF(INDEX(MouseList[],MATCH(AJ$2,'Basic Information'!$A$2:$A$140,0),11)=TRUE,"",IF(INDEX(DataInput[],AJ$4*3-2,MATCH($B8,DataInput[#Headers],0))="","",(INDEX(DataInput[],AJ$4*3-2,MATCH($B8,DataInput[#Headers],0)))))</f>
        <v>21.51</v>
      </c>
      <c r="AK8" s="15">
        <f>IF(INDEX(MouseList[],MATCH(AK$2,'Basic Information'!$A$2:$A$140,0),11)=TRUE,"",IF(INDEX(DataInput[],AK$4*3-2,MATCH($B8,DataInput[#Headers],0))="","",(INDEX(DataInput[],AK$4*3-2,MATCH($B8,DataInput[#Headers],0)))))</f>
        <v>20.13</v>
      </c>
      <c r="AL8" s="15">
        <f>IF(INDEX(MouseList[],MATCH(AL$2,'Basic Information'!$A$2:$A$140,0),11)=TRUE,"",IF(INDEX(DataInput[],AL$4*3-2,MATCH($B8,DataInput[#Headers],0))="","",(INDEX(DataInput[],AL$4*3-2,MATCH($B8,DataInput[#Headers],0)))))</f>
        <v>19.57</v>
      </c>
      <c r="AM8" s="15">
        <f>IF(INDEX(MouseList[],MATCH(AM$2,'Basic Information'!$A$2:$A$140,0),11)=TRUE,"",IF(INDEX(DataInput[],AM$4*3-2,MATCH($B8,DataInput[#Headers],0))="","",(INDEX(DataInput[],AM$4*3-2,MATCH($B8,DataInput[#Headers],0)))))</f>
        <v>20.88</v>
      </c>
      <c r="AN8" s="15">
        <f>IF(INDEX(MouseList[],MATCH(AN$2,'Basic Information'!$A$2:$A$140,0),11)=TRUE,"",IF(INDEX(DataInput[],AN$4*3-2,MATCH($B8,DataInput[#Headers],0))="","",(INDEX(DataInput[],AN$4*3-2,MATCH($B8,DataInput[#Headers],0)))))</f>
        <v>20.56</v>
      </c>
      <c r="AO8" s="15">
        <f>IF(INDEX(MouseList[],MATCH(AO$2,'Basic Information'!$A$2:$A$140,0),11)=TRUE,"",IF(INDEX(DataInput[],AO$4*3-2,MATCH($B8,DataInput[#Headers],0))="","",(INDEX(DataInput[],AO$4*3-2,MATCH($B8,DataInput[#Headers],0)))))</f>
        <v>20</v>
      </c>
      <c r="AP8" s="15">
        <f>IF(INDEX(MouseList[],MATCH(AP$2,'Basic Information'!$A$2:$A$140,0),11)=TRUE,"",IF(INDEX(DataInput[],AP$4*3-2,MATCH($B8,DataInput[#Headers],0))="","",(INDEX(DataInput[],AP$4*3-2,MATCH($B8,DataInput[#Headers],0)))))</f>
        <v>18.53</v>
      </c>
      <c r="AQ8" s="15">
        <f>IF(INDEX(MouseList[],MATCH(AQ$2,'Basic Information'!$A$2:$A$140,0),11)=TRUE,"",IF(INDEX(DataInput[],AQ$4*3-2,MATCH($B8,DataInput[#Headers],0))="","",(INDEX(DataInput[],AQ$4*3-2,MATCH($B8,DataInput[#Headers],0)))))</f>
        <v>19.670000000000002</v>
      </c>
      <c r="AR8" s="15">
        <f>IF(INDEX(MouseList[],MATCH(AR$2,'Basic Information'!$A$2:$A$140,0),11)=TRUE,"",IF(INDEX(DataInput[],AR$4*3-2,MATCH($B8,DataInput[#Headers],0))="","",(INDEX(DataInput[],AR$4*3-2,MATCH($B8,DataInput[#Headers],0)))))</f>
        <v>19.350000000000001</v>
      </c>
      <c r="AS8" s="15" t="str">
        <f>IF(INDEX(MouseList[],MATCH(AS$2,'Basic Information'!$A$2:$A$140,0),11)=TRUE,"",IF(INDEX(DataInput[],AS$4*3-2,MATCH($B8,DataInput[#Headers],0))="","",(INDEX(DataInput[],AS$4*3-2,MATCH($B8,DataInput[#Headers],0)))))</f>
        <v>Died</v>
      </c>
      <c r="AT8" s="15">
        <f>IF(INDEX(MouseList[],MATCH(AT$2,'Basic Information'!$A$2:$A$140,0),11)=TRUE,"",IF(INDEX(DataInput[],AT$4*3-2,MATCH($B8,DataInput[#Headers],0))="","",(INDEX(DataInput[],AT$4*3-2,MATCH($B8,DataInput[#Headers],0)))))</f>
        <v>18.940000000000001</v>
      </c>
      <c r="AU8" s="15">
        <f>IF(INDEX(MouseList[],MATCH(AU$2,'Basic Information'!$A$2:$A$140,0),11)=TRUE,"",IF(INDEX(DataInput[],AU$4*3-2,MATCH($B8,DataInput[#Headers],0))="","",(INDEX(DataInput[],AU$4*3-2,MATCH($B8,DataInput[#Headers],0)))))</f>
        <v>18.54</v>
      </c>
      <c r="AV8" s="15">
        <f>IF(INDEX(MouseList[],MATCH(AV$2,'Basic Information'!$A$2:$A$140,0),11)=TRUE,"",IF(INDEX(DataInput[],AV$4*3-2,MATCH($B8,DataInput[#Headers],0))="","",(INDEX(DataInput[],AV$4*3-2,MATCH($B8,DataInput[#Headers],0)))))</f>
        <v>21.16</v>
      </c>
      <c r="AW8" s="15">
        <f>IF(INDEX(MouseList[],MATCH(AW$2,'Basic Information'!$A$2:$A$140,0),11)=TRUE,"",IF(INDEX(DataInput[],AW$4*3-2,MATCH($B8,DataInput[#Headers],0))="","",(INDEX(DataInput[],AW$4*3-2,MATCH($B8,DataInput[#Headers],0)))))</f>
        <v>20.85</v>
      </c>
      <c r="AX8" s="15">
        <f>IF(INDEX(MouseList[],MATCH(AX$2,'Basic Information'!$A$2:$A$140,0),11)=TRUE,"",IF(INDEX(DataInput[],AX$4*3-2,MATCH($B8,DataInput[#Headers],0))="","",(INDEX(DataInput[],AX$4*3-2,MATCH($B8,DataInput[#Headers],0)))))</f>
        <v>21.88</v>
      </c>
      <c r="AY8" s="15">
        <f>IF(INDEX(MouseList[],MATCH(AY$2,'Basic Information'!$A$2:$A$140,0),11)=TRUE,"",IF(INDEX(DataInput[],AY$4*3-2,MATCH($B8,DataInput[#Headers],0))="","",(INDEX(DataInput[],AY$4*3-2,MATCH($B8,DataInput[#Headers],0)))))</f>
        <v>20.2</v>
      </c>
      <c r="AZ8" s="15">
        <f>IF(INDEX(MouseList[],MATCH(AZ$2,'Basic Information'!$A$2:$A$140,0),11)=TRUE,"",IF(INDEX(DataInput[],AZ$4*3-2,MATCH($B8,DataInput[#Headers],0))="","",(INDEX(DataInput[],AZ$4*3-2,MATCH($B8,DataInput[#Headers],0)))))</f>
        <v>17.21</v>
      </c>
      <c r="BA8" s="15">
        <f>IF(INDEX(MouseList[],MATCH(BA$2,'Basic Information'!$A$2:$A$140,0),11)=TRUE,"",IF(INDEX(DataInput[],BA$4*3-2,MATCH($B8,DataInput[#Headers],0))="","",(INDEX(DataInput[],BA$4*3-2,MATCH($B8,DataInput[#Headers],0)))))</f>
        <v>22.63</v>
      </c>
      <c r="BB8" s="15">
        <f>IF(INDEX(MouseList[],MATCH(BB$2,'Basic Information'!$A$2:$A$140,0),11)=TRUE,"",IF(INDEX(DataInput[],BB$4*3-2,MATCH($B8,DataInput[#Headers],0))="","",(INDEX(DataInput[],BB$4*3-2,MATCH($B8,DataInput[#Headers],0)))))</f>
        <v>16.37</v>
      </c>
      <c r="BC8" s="15">
        <f>IF(INDEX(MouseList[],MATCH(BC$2,'Basic Information'!$A$2:$A$140,0),11)=TRUE,"",IF(INDEX(DataInput[],BC$4*3-2,MATCH($B8,DataInput[#Headers],0))="","",(INDEX(DataInput[],BC$4*3-2,MATCH($B8,DataInput[#Headers],0)))))</f>
        <v>20.52</v>
      </c>
      <c r="BD8" s="15">
        <f>IF(INDEX(MouseList[],MATCH(BD$2,'Basic Information'!$A$2:$A$140,0),11)=TRUE,"",IF(INDEX(DataInput[],BD$4*3-2,MATCH($B8,DataInput[#Headers],0))="","",(INDEX(DataInput[],BD$4*3-2,MATCH($B8,DataInput[#Headers],0)))))</f>
        <v>18.2</v>
      </c>
      <c r="BE8" s="15">
        <f>IF(INDEX(MouseList[],MATCH(BE$2,'Basic Information'!$A$2:$A$140,0),11)=TRUE,"",IF(INDEX(DataInput[],BE$4*3-2,MATCH($B8,DataInput[#Headers],0))="","",(INDEX(DataInput[],BE$4*3-2,MATCH($B8,DataInput[#Headers],0)))))</f>
        <v>20.2</v>
      </c>
      <c r="BF8" s="15">
        <f>IF(INDEX(MouseList[],MATCH(BF$2,'Basic Information'!$A$2:$A$140,0),11)=TRUE,"",IF(INDEX(DataInput[],BF$4*3-2,MATCH($B8,DataInput[#Headers],0))="","",(INDEX(DataInput[],BF$4*3-2,MATCH($B8,DataInput[#Headers],0)))))</f>
        <v>21.27</v>
      </c>
      <c r="BG8" s="15">
        <f>IF(INDEX(MouseList[],MATCH(BG$2,'Basic Information'!$A$2:$A$140,0),11)=TRUE,"",IF(INDEX(DataInput[],BG$4*3-2,MATCH($B8,DataInput[#Headers],0))="","",(INDEX(DataInput[],BG$4*3-2,MATCH($B8,DataInput[#Headers],0)))))</f>
        <v>20.5</v>
      </c>
      <c r="BH8" s="15">
        <f>IF(INDEX(MouseList[],MATCH(BH$2,'Basic Information'!$A$2:$A$140,0),11)=TRUE,"",IF(INDEX(DataInput[],BH$4*3-2,MATCH($B8,DataInput[#Headers],0))="","",(INDEX(DataInput[],BH$4*3-2,MATCH($B8,DataInput[#Headers],0)))))</f>
        <v>21.05</v>
      </c>
      <c r="BI8" s="15">
        <f>IF(INDEX(MouseList[],MATCH(BI$2,'Basic Information'!$A$2:$A$140,0),11)=TRUE,"",IF(INDEX(DataInput[],BI$4*3-2,MATCH($B8,DataInput[#Headers],0))="","",(INDEX(DataInput[],BI$4*3-2,MATCH($B8,DataInput[#Headers],0)))))</f>
        <v>20.77</v>
      </c>
      <c r="BJ8" s="15">
        <f>IF(INDEX(MouseList[],MATCH(BJ$2,'Basic Information'!$A$2:$A$140,0),11)=TRUE,"",IF(INDEX(DataInput[],BJ$4*3-2,MATCH($B8,DataInput[#Headers],0))="","",(INDEX(DataInput[],BJ$4*3-2,MATCH($B8,DataInput[#Headers],0)))))</f>
        <v>20.94</v>
      </c>
      <c r="BK8" s="15" t="e">
        <f>IF(INDEX(MouseList[],MATCH(BK$2,'Basic Information'!$A$2:$A$140,0),11)=TRUE,"",IF(INDEX(DataInput[],BK$4*3-2,MATCH($B8,DataInput[#Headers],0))="","",(INDEX(DataInput[],BK$4*3-2,MATCH($B8,DataInput[#Headers],0)))))</f>
        <v>#N/A</v>
      </c>
      <c r="BL8" s="15" t="e">
        <f>IF(INDEX(MouseList[],MATCH(BL$2,'Basic Information'!$A$2:$A$140,0),11)=TRUE,"",IF(INDEX(DataInput[],BL$4*3-2,MATCH($B8,DataInput[#Headers],0))="","",(INDEX(DataInput[],BL$4*3-2,MATCH($B8,DataInput[#Headers],0)))))</f>
        <v>#N/A</v>
      </c>
      <c r="BM8" s="15" t="e">
        <f>IF(INDEX(MouseList[],MATCH(BM$2,'Basic Information'!$A$2:$A$140,0),11)=TRUE,"",IF(INDEX(DataInput[],BM$4*3-2,MATCH($B8,DataInput[#Headers],0))="","",(INDEX(DataInput[],BM$4*3-2,MATCH($B8,DataInput[#Headers],0)))))</f>
        <v>#N/A</v>
      </c>
      <c r="BN8" s="15" t="e">
        <f>IF(INDEX(MouseList[],MATCH(BN$2,'Basic Information'!$A$2:$A$140,0),11)=TRUE,"",IF(INDEX(DataInput[],BN$4*3-2,MATCH($B8,DataInput[#Headers],0))="","",(INDEX(DataInput[],BN$4*3-2,MATCH($B8,DataInput[#Headers],0)))))</f>
        <v>#N/A</v>
      </c>
      <c r="BO8" s="15" t="e">
        <f>IF(INDEX(MouseList[],MATCH(BO$2,'Basic Information'!$A$2:$A$140,0),11)=TRUE,"",IF(INDEX(DataInput[],BO$4*3-2,MATCH($B8,DataInput[#Headers],0))="","",(INDEX(DataInput[],BO$4*3-2,MATCH($B8,DataInput[#Headers],0)))))</f>
        <v>#N/A</v>
      </c>
      <c r="BP8" s="15" t="e">
        <f>IF(INDEX(MouseList[],MATCH(BP$2,'Basic Information'!$A$2:$A$140,0),11)=TRUE,"",IF(INDEX(DataInput[],BP$4*3-2,MATCH($B8,DataInput[#Headers],0))="","",(INDEX(DataInput[],BP$4*3-2,MATCH($B8,DataInput[#Headers],0)))))</f>
        <v>#N/A</v>
      </c>
      <c r="BQ8" s="15" t="e">
        <f>IF(INDEX(MouseList[],MATCH(BQ$2,'Basic Information'!$A$2:$A$140,0),11)=TRUE,"",IF(INDEX(DataInput[],BQ$4*3-2,MATCH($B8,DataInput[#Headers],0))="","",(INDEX(DataInput[],BQ$4*3-2,MATCH($B8,DataInput[#Headers],0)))))</f>
        <v>#N/A</v>
      </c>
      <c r="BR8" s="15" t="e">
        <f>IF(INDEX(MouseList[],MATCH(BR$2,'Basic Information'!$A$2:$A$140,0),11)=TRUE,"",IF(INDEX(DataInput[],BR$4*3-2,MATCH($B8,DataInput[#Headers],0))="","",(INDEX(DataInput[],BR$4*3-2,MATCH($B8,DataInput[#Headers],0)))))</f>
        <v>#N/A</v>
      </c>
      <c r="BS8" s="15" t="e">
        <f>IF(INDEX(MouseList[],MATCH(BS$2,'Basic Information'!$A$2:$A$140,0),11)=TRUE,"",IF(INDEX(DataInput[],BS$4*3-2,MATCH($B8,DataInput[#Headers],0))="","",(INDEX(DataInput[],BS$4*3-2,MATCH($B8,DataInput[#Headers],0)))))</f>
        <v>#N/A</v>
      </c>
      <c r="BT8" s="15" t="e">
        <f>IF(INDEX(MouseList[],MATCH(BT$2,'Basic Information'!$A$2:$A$140,0),11)=TRUE,"",IF(INDEX(DataInput[],BT$4*3-2,MATCH($B8,DataInput[#Headers],0))="","",(INDEX(DataInput[],BT$4*3-2,MATCH($B8,DataInput[#Headers],0)))))</f>
        <v>#N/A</v>
      </c>
      <c r="BU8" s="15" t="e">
        <f>IF(INDEX(MouseList[],MATCH(BU$2,'Basic Information'!$A$2:$A$140,0),11)=TRUE,"",IF(INDEX(DataInput[],BU$4*3-2,MATCH($B8,DataInput[#Headers],0))="","",(INDEX(DataInput[],BU$4*3-2,MATCH($B8,DataInput[#Headers],0)))))</f>
        <v>#N/A</v>
      </c>
      <c r="BV8" s="15" t="e">
        <f>IF(INDEX(MouseList[],MATCH(BV$2,'Basic Information'!$A$2:$A$140,0),11)=TRUE,"",IF(INDEX(DataInput[],BV$4*3-2,MATCH($B8,DataInput[#Headers],0))="","",(INDEX(DataInput[],BV$4*3-2,MATCH($B8,DataInput[#Headers],0)))))</f>
        <v>#N/A</v>
      </c>
      <c r="BW8" s="15" t="e">
        <f>IF(INDEX(MouseList[],MATCH(BW$2,'Basic Information'!$A$2:$A$140,0),11)=TRUE,"",IF(INDEX(DataInput[],BW$4*3-2,MATCH($B8,DataInput[#Headers],0))="","",(INDEX(DataInput[],BW$4*3-2,MATCH($B8,DataInput[#Headers],0)))))</f>
        <v>#N/A</v>
      </c>
      <c r="BX8" s="15" t="e">
        <f>IF(INDEX(MouseList[],MATCH(BX$2,'Basic Information'!$A$2:$A$140,0),11)=TRUE,"",IF(INDEX(DataInput[],BX$4*3-2,MATCH($B8,DataInput[#Headers],0))="","",(INDEX(DataInput[],BX$4*3-2,MATCH($B8,DataInput[#Headers],0)))))</f>
        <v>#N/A</v>
      </c>
      <c r="BY8" s="15" t="e">
        <f>IF(INDEX(MouseList[],MATCH(BY$2,'Basic Information'!$A$2:$A$140,0),11)=TRUE,"",IF(INDEX(DataInput[],BY$4*3-2,MATCH($B8,DataInput[#Headers],0))="","",(INDEX(DataInput[],BY$4*3-2,MATCH($B8,DataInput[#Headers],0)))))</f>
        <v>#N/A</v>
      </c>
      <c r="BZ8" s="15" t="e">
        <f>IF(INDEX(MouseList[],MATCH(BZ$2,'Basic Information'!$A$2:$A$140,0),11)=TRUE,"",IF(INDEX(DataInput[],BZ$4*3-2,MATCH($B8,DataInput[#Headers],0))="","",(INDEX(DataInput[],BZ$4*3-2,MATCH($B8,DataInput[#Headers],0)))))</f>
        <v>#N/A</v>
      </c>
      <c r="CA8" s="15" t="e">
        <f>IF(INDEX(MouseList[],MATCH(CA$2,'Basic Information'!$A$2:$A$140,0),11)=TRUE,"",IF(INDEX(DataInput[],CA$4*3-2,MATCH($B8,DataInput[#Headers],0))="","",(INDEX(DataInput[],CA$4*3-2,MATCH($B8,DataInput[#Headers],0)))))</f>
        <v>#N/A</v>
      </c>
      <c r="CB8" s="15" t="e">
        <f>IF(INDEX(MouseList[],MATCH(CB$2,'Basic Information'!$A$2:$A$140,0),11)=TRUE,"",IF(INDEX(DataInput[],CB$4*3-2,MATCH($B8,DataInput[#Headers],0))="","",(INDEX(DataInput[],CB$4*3-2,MATCH($B8,DataInput[#Headers],0)))))</f>
        <v>#N/A</v>
      </c>
      <c r="CC8" s="15" t="e">
        <f>IF(INDEX(MouseList[],MATCH(CC$2,'Basic Information'!$A$2:$A$140,0),11)=TRUE,"",IF(INDEX(DataInput[],CC$4*3-2,MATCH($B8,DataInput[#Headers],0))="","",(INDEX(DataInput[],CC$4*3-2,MATCH($B8,DataInput[#Headers],0)))))</f>
        <v>#N/A</v>
      </c>
      <c r="CD8" s="15" t="e">
        <f>IF(INDEX(MouseList[],MATCH(CD$2,'Basic Information'!$A$2:$A$140,0),11)=TRUE,"",IF(INDEX(DataInput[],CD$4*3-2,MATCH($B8,DataInput[#Headers],0))="","",(INDEX(DataInput[],CD$4*3-2,MATCH($B8,DataInput[#Headers],0)))))</f>
        <v>#N/A</v>
      </c>
      <c r="CE8" s="15" t="e">
        <f>IF(INDEX(MouseList[],MATCH(CE$2,'Basic Information'!$A$2:$A$140,0),11)=TRUE,"",IF(INDEX(DataInput[],CE$4*3-2,MATCH($B8,DataInput[#Headers],0))="","",(INDEX(DataInput[],CE$4*3-2,MATCH($B8,DataInput[#Headers],0)))))</f>
        <v>#N/A</v>
      </c>
      <c r="CF8" s="15" t="e">
        <f>IF(INDEX(MouseList[],MATCH(CF$2,'Basic Information'!$A$2:$A$140,0),11)=TRUE,"",IF(INDEX(DataInput[],CF$4*3-2,MATCH($B8,DataInput[#Headers],0))="","",(INDEX(DataInput[],CF$4*3-2,MATCH($B8,DataInput[#Headers],0)))))</f>
        <v>#N/A</v>
      </c>
      <c r="CG8" s="15" t="e">
        <f>IF(INDEX(MouseList[],MATCH(CG$2,'Basic Information'!$A$2:$A$140,0),11)=TRUE,"",IF(INDEX(DataInput[],CG$4*3-2,MATCH($B8,DataInput[#Headers],0))="","",(INDEX(DataInput[],CG$4*3-2,MATCH($B8,DataInput[#Headers],0)))))</f>
        <v>#N/A</v>
      </c>
      <c r="CH8" s="15" t="e">
        <f>IF(INDEX(MouseList[],MATCH(CH$2,'Basic Information'!$A$2:$A$140,0),11)=TRUE,"",IF(INDEX(DataInput[],CH$4*3-2,MATCH($B8,DataInput[#Headers],0))="","",(INDEX(DataInput[],CH$4*3-2,MATCH($B8,DataInput[#Headers],0)))))</f>
        <v>#N/A</v>
      </c>
      <c r="CI8" s="15" t="e">
        <f>IF(INDEX(MouseList[],MATCH(CI$2,'Basic Information'!$A$2:$A$140,0),11)=TRUE,"",IF(INDEX(DataInput[],CI$4*3-2,MATCH($B8,DataInput[#Headers],0))="","",(INDEX(DataInput[],CI$4*3-2,MATCH($B8,DataInput[#Headers],0)))))</f>
        <v>#N/A</v>
      </c>
      <c r="CJ8" s="15" t="e">
        <f>IF(INDEX(MouseList[],MATCH(CJ$2,'Basic Information'!$A$2:$A$140,0),11)=TRUE,"",IF(INDEX(DataInput[],CJ$4*3-2,MATCH($B8,DataInput[#Headers],0))="","",(INDEX(DataInput[],CJ$4*3-2,MATCH($B8,DataInput[#Headers],0)))))</f>
        <v>#N/A</v>
      </c>
      <c r="CK8" s="15" t="e">
        <f>IF(INDEX(MouseList[],MATCH(CK$2,'Basic Information'!$A$2:$A$140,0),11)=TRUE,"",IF(INDEX(DataInput[],CK$4*3-2,MATCH($B8,DataInput[#Headers],0))="","",(INDEX(DataInput[],CK$4*3-2,MATCH($B8,DataInput[#Headers],0)))))</f>
        <v>#N/A</v>
      </c>
      <c r="CL8" s="15" t="e">
        <f>IF(INDEX(MouseList[],MATCH(CL$2,'Basic Information'!$A$2:$A$140,0),11)=TRUE,"",IF(INDEX(DataInput[],CL$4*3-2,MATCH($B8,DataInput[#Headers],0))="","",(INDEX(DataInput[],CL$4*3-2,MATCH($B8,DataInput[#Headers],0)))))</f>
        <v>#N/A</v>
      </c>
      <c r="CM8" s="15" t="e">
        <f>IF(INDEX(MouseList[],MATCH(CM$2,'Basic Information'!$A$2:$A$140,0),11)=TRUE,"",IF(INDEX(DataInput[],CM$4*3-2,MATCH($B8,DataInput[#Headers],0))="","",(INDEX(DataInput[],CM$4*3-2,MATCH($B8,DataInput[#Headers],0)))))</f>
        <v>#N/A</v>
      </c>
      <c r="CN8" s="15" t="e">
        <f>IF(INDEX(MouseList[],MATCH(CN$2,'Basic Information'!$A$2:$A$140,0),11)=TRUE,"",IF(INDEX(DataInput[],CN$4*3-2,MATCH($B8,DataInput[#Headers],0))="","",(INDEX(DataInput[],CN$4*3-2,MATCH($B8,DataInput[#Headers],0)))))</f>
        <v>#N/A</v>
      </c>
      <c r="CO8" s="15" t="e">
        <f>IF(INDEX(MouseList[],MATCH(CO$2,'Basic Information'!$A$2:$A$140,0),11)=TRUE,"",IF(INDEX(DataInput[],CO$4*3-2,MATCH($B8,DataInput[#Headers],0))="","",(INDEX(DataInput[],CO$4*3-2,MATCH($B8,DataInput[#Headers],0)))))</f>
        <v>#N/A</v>
      </c>
      <c r="CP8" s="15" t="e">
        <f>IF(INDEX(MouseList[],MATCH(CP$2,'Basic Information'!$A$2:$A$140,0),11)=TRUE,"",IF(INDEX(DataInput[],CP$4*3-2,MATCH($B8,DataInput[#Headers],0))="","",(INDEX(DataInput[],CP$4*3-2,MATCH($B8,DataInput[#Headers],0)))))</f>
        <v>#N/A</v>
      </c>
      <c r="CQ8" s="15" t="e">
        <f>IF(INDEX(MouseList[],MATCH(CQ$2,'Basic Information'!$A$2:$A$140,0),11)=TRUE,"",IF(INDEX(DataInput[],CQ$4*3-2,MATCH($B8,DataInput[#Headers],0))="","",(INDEX(DataInput[],CQ$4*3-2,MATCH($B8,DataInput[#Headers],0)))))</f>
        <v>#N/A</v>
      </c>
      <c r="CR8" s="15" t="e">
        <f>IF(INDEX(MouseList[],MATCH(CR$2,'Basic Information'!$A$2:$A$140,0),11)=TRUE,"",IF(INDEX(DataInput[],CR$4*3-2,MATCH($B8,DataInput[#Headers],0))="","",(INDEX(DataInput[],CR$4*3-2,MATCH($B8,DataInput[#Headers],0)))))</f>
        <v>#N/A</v>
      </c>
      <c r="CS8" s="15" t="e">
        <f>IF(INDEX(MouseList[],MATCH(CS$2,'Basic Information'!$A$2:$A$140,0),11)=TRUE,"",IF(INDEX(DataInput[],CS$4*3-2,MATCH($B8,DataInput[#Headers],0))="","",(INDEX(DataInput[],CS$4*3-2,MATCH($B8,DataInput[#Headers],0)))))</f>
        <v>#N/A</v>
      </c>
      <c r="CT8" s="15" t="e">
        <f>IF(INDEX(MouseList[],MATCH(CT$2,'Basic Information'!$A$2:$A$140,0),11)=TRUE,"",IF(INDEX(DataInput[],CT$4*3-2,MATCH($B8,DataInput[#Headers],0))="","",(INDEX(DataInput[],CT$4*3-2,MATCH($B8,DataInput[#Headers],0)))))</f>
        <v>#N/A</v>
      </c>
      <c r="CU8" s="15" t="e">
        <f>IF(INDEX(MouseList[],MATCH(CU$2,'Basic Information'!$A$2:$A$140,0),11)=TRUE,"",IF(INDEX(DataInput[],CU$4*3-2,MATCH($B8,DataInput[#Headers],0))="","",(INDEX(DataInput[],CU$4*3-2,MATCH($B8,DataInput[#Headers],0)))))</f>
        <v>#N/A</v>
      </c>
      <c r="CV8" s="15" t="e">
        <f>IF(INDEX(MouseList[],MATCH(CV$2,'Basic Information'!$A$2:$A$140,0),11)=TRUE,"",IF(INDEX(DataInput[],CV$4*3-2,MATCH($B8,DataInput[#Headers],0))="","",(INDEX(DataInput[],CV$4*3-2,MATCH($B8,DataInput[#Headers],0)))))</f>
        <v>#N/A</v>
      </c>
      <c r="CW8" s="15" t="e">
        <f>IF(INDEX(MouseList[],MATCH(CW$2,'Basic Information'!$A$2:$A$140,0),11)=TRUE,"",IF(INDEX(DataInput[],CW$4*3-2,MATCH($B8,DataInput[#Headers],0))="","",(INDEX(DataInput[],CW$4*3-2,MATCH($B8,DataInput[#Headers],0)))))</f>
        <v>#N/A</v>
      </c>
      <c r="CX8" s="15" t="e">
        <f>IF(INDEX(MouseList[],MATCH(CX$2,'Basic Information'!$A$2:$A$140,0),11)=TRUE,"",IF(INDEX(DataInput[],CX$4*3-2,MATCH($B8,DataInput[#Headers],0))="","",(INDEX(DataInput[],CX$4*3-2,MATCH($B8,DataInput[#Headers],0)))))</f>
        <v>#N/A</v>
      </c>
      <c r="CY8" s="15" t="e">
        <f>IF(INDEX(MouseList[],MATCH(CY$2,'Basic Information'!$A$2:$A$140,0),11)=TRUE,"",IF(INDEX(DataInput[],CY$4*3-2,MATCH($B8,DataInput[#Headers],0))="","",(INDEX(DataInput[],CY$4*3-2,MATCH($B8,DataInput[#Headers],0)))))</f>
        <v>#N/A</v>
      </c>
      <c r="CZ8" s="15" t="e">
        <f>IF(INDEX(MouseList[],MATCH(CZ$2,'Basic Information'!$A$2:$A$140,0),11)=TRUE,"",IF(INDEX(DataInput[],CZ$4*3-2,MATCH($B8,DataInput[#Headers],0))="","",(INDEX(DataInput[],CZ$4*3-2,MATCH($B8,DataInput[#Headers],0)))))</f>
        <v>#N/A</v>
      </c>
      <c r="DA8" s="15" t="e">
        <f>IF(INDEX(MouseList[],MATCH(DA$2,'Basic Information'!$A$2:$A$140,0),11)=TRUE,"",IF(INDEX(DataInput[],DA$4*3-2,MATCH($B8,DataInput[#Headers],0))="","",(INDEX(DataInput[],DA$4*3-2,MATCH($B8,DataInput[#Headers],0)))))</f>
        <v>#N/A</v>
      </c>
      <c r="DB8" s="15" t="e">
        <f>IF(INDEX(MouseList[],MATCH(DB$2,'Basic Information'!$A$2:$A$140,0),11)=TRUE,"",IF(INDEX(DataInput[],DB$4*3-2,MATCH($B8,DataInput[#Headers],0))="","",(INDEX(DataInput[],DB$4*3-2,MATCH($B8,DataInput[#Headers],0)))))</f>
        <v>#N/A</v>
      </c>
      <c r="DC8" s="15" t="e">
        <f>IF(INDEX(MouseList[],MATCH(DC$2,'Basic Information'!$A$2:$A$140,0),11)=TRUE,"",IF(INDEX(DataInput[],DC$4*3-2,MATCH($B8,DataInput[#Headers],0))="","",(INDEX(DataInput[],DC$4*3-2,MATCH($B8,DataInput[#Headers],0)))))</f>
        <v>#N/A</v>
      </c>
      <c r="DD8" s="15" t="e">
        <f>IF(INDEX(MouseList[],MATCH(DD$2,'Basic Information'!$A$2:$A$140,0),11)=TRUE,"",IF(INDEX(DataInput[],DD$4*3-2,MATCH($B8,DataInput[#Headers],0))="","",(INDEX(DataInput[],DD$4*3-2,MATCH($B8,DataInput[#Headers],0)))))</f>
        <v>#N/A</v>
      </c>
      <c r="DE8" s="15" t="e">
        <f>IF(INDEX(MouseList[],MATCH(DE$2,'Basic Information'!$A$2:$A$140,0),11)=TRUE,"",IF(INDEX(DataInput[],DE$4*3-2,MATCH($B8,DataInput[#Headers],0))="","",(INDEX(DataInput[],DE$4*3-2,MATCH($B8,DataInput[#Headers],0)))))</f>
        <v>#N/A</v>
      </c>
      <c r="DF8" s="15" t="e">
        <f>IF(INDEX(MouseList[],MATCH(DF$2,'Basic Information'!$A$2:$A$140,0),11)=TRUE,"",IF(INDEX(DataInput[],DF$4*3-2,MATCH($B8,DataInput[#Headers],0))="","",(INDEX(DataInput[],DF$4*3-2,MATCH($B8,DataInput[#Headers],0)))))</f>
        <v>#N/A</v>
      </c>
      <c r="DG8" s="15" t="e">
        <f>IF(INDEX(MouseList[],MATCH(DG$2,'Basic Information'!$A$2:$A$140,0),11)=TRUE,"",IF(INDEX(DataInput[],DG$4*3-2,MATCH($B8,DataInput[#Headers],0))="","",(INDEX(DataInput[],DG$4*3-2,MATCH($B8,DataInput[#Headers],0)))))</f>
        <v>#N/A</v>
      </c>
      <c r="DH8" s="15" t="e">
        <f>IF(INDEX(MouseList[],MATCH(DH$2,'Basic Information'!$A$2:$A$140,0),11)=TRUE,"",IF(INDEX(DataInput[],DH$4*3-2,MATCH($B8,DataInput[#Headers],0))="","",(INDEX(DataInput[],DH$4*3-2,MATCH($B8,DataInput[#Headers],0)))))</f>
        <v>#N/A</v>
      </c>
      <c r="DI8" s="15" t="e">
        <f>IF(INDEX(MouseList[],MATCH(DI$2,'Basic Information'!$A$2:$A$140,0),11)=TRUE,"",IF(INDEX(DataInput[],DI$4*3-2,MATCH($B8,DataInput[#Headers],0))="","",(INDEX(DataInput[],DI$4*3-2,MATCH($B8,DataInput[#Headers],0)))))</f>
        <v>#N/A</v>
      </c>
      <c r="DJ8" s="15" t="e">
        <f>IF(INDEX(MouseList[],MATCH(DJ$2,'Basic Information'!$A$2:$A$140,0),11)=TRUE,"",IF(INDEX(DataInput[],DJ$4*3-2,MATCH($B8,DataInput[#Headers],0))="","",(INDEX(DataInput[],DJ$4*3-2,MATCH($B8,DataInput[#Headers],0)))))</f>
        <v>#N/A</v>
      </c>
      <c r="DK8" s="15" t="e">
        <f>IF(INDEX(MouseList[],MATCH(DK$2,'Basic Information'!$A$2:$A$140,0),11)=TRUE,"",IF(INDEX(DataInput[],DK$4*3-2,MATCH($B8,DataInput[#Headers],0))="","",(INDEX(DataInput[],DK$4*3-2,MATCH($B8,DataInput[#Headers],0)))))</f>
        <v>#N/A</v>
      </c>
      <c r="DL8" s="15" t="e">
        <f>IF(INDEX(MouseList[],MATCH(DL$2,'Basic Information'!$A$2:$A$140,0),11)=TRUE,"",IF(INDEX(DataInput[],DL$4*3-2,MATCH($B8,DataInput[#Headers],0))="","",(INDEX(DataInput[],DL$4*3-2,MATCH($B8,DataInput[#Headers],0)))))</f>
        <v>#N/A</v>
      </c>
      <c r="DM8" s="15" t="e">
        <f>IF(INDEX(MouseList[],MATCH(DM$2,'Basic Information'!$A$2:$A$140,0),11)=TRUE,"",IF(INDEX(DataInput[],DM$4*3-2,MATCH($B8,DataInput[#Headers],0))="","",(INDEX(DataInput[],DM$4*3-2,MATCH($B8,DataInput[#Headers],0)))))</f>
        <v>#N/A</v>
      </c>
      <c r="DN8" s="15" t="e">
        <f>IF(INDEX(MouseList[],MATCH(DN$2,'Basic Information'!$A$2:$A$140,0),11)=TRUE,"",IF(INDEX(DataInput[],DN$4*3-2,MATCH($B8,DataInput[#Headers],0))="","",(INDEX(DataInput[],DN$4*3-2,MATCH($B8,DataInput[#Headers],0)))))</f>
        <v>#N/A</v>
      </c>
      <c r="DO8" s="15" t="e">
        <f>IF(INDEX(MouseList[],MATCH(DO$2,'Basic Information'!$A$2:$A$140,0),11)=TRUE,"",IF(INDEX(DataInput[],DO$4*3-2,MATCH($B8,DataInput[#Headers],0))="","",(INDEX(DataInput[],DO$4*3-2,MATCH($B8,DataInput[#Headers],0)))))</f>
        <v>#N/A</v>
      </c>
      <c r="DP8" s="15" t="e">
        <f>IF(INDEX(MouseList[],MATCH(DP$2,'Basic Information'!$A$2:$A$140,0),11)=TRUE,"",IF(INDEX(DataInput[],DP$4*3-2,MATCH($B8,DataInput[#Headers],0))="","",(INDEX(DataInput[],DP$4*3-2,MATCH($B8,DataInput[#Headers],0)))))</f>
        <v>#N/A</v>
      </c>
      <c r="DQ8" s="15" t="e">
        <f>IF(INDEX(MouseList[],MATCH(DQ$2,'Basic Information'!$A$2:$A$140,0),11)=TRUE,"",IF(INDEX(DataInput[],DQ$4*3-2,MATCH($B8,DataInput[#Headers],0))="","",(INDEX(DataInput[],DQ$4*3-2,MATCH($B8,DataInput[#Headers],0)))))</f>
        <v>#N/A</v>
      </c>
      <c r="DR8" s="15" t="e">
        <f>IF(INDEX(MouseList[],MATCH(DR$2,'Basic Information'!$A$2:$A$140,0),11)=TRUE,"",IF(INDEX(DataInput[],DR$4*3-2,MATCH($B8,DataInput[#Headers],0))="","",(INDEX(DataInput[],DR$4*3-2,MATCH($B8,DataInput[#Headers],0)))))</f>
        <v>#N/A</v>
      </c>
      <c r="DT8" s="14">
        <v>4</v>
      </c>
      <c r="DU8" s="244" t="str">
        <f>IFERROR(INDEX(MouseList[],MATCH(TV_after_Tx3[[#This Row],[Sort '#]],MouseList[Sort '#],0),MATCH(TV_after_Tx3[[#Headers],[Group]],MouseList[#Headers],0)),"")</f>
        <v/>
      </c>
      <c r="DV8" s="14" t="str">
        <f>IFERROR(INDEX(MouseList[],MATCH(TV_after_Tx3[[#This Row],[Sort '#]],MouseList[Sort '#],0),MATCH(MouseList[[#Headers],[Mouse '#]],MouseList[#Headers],0)),"")</f>
        <v/>
      </c>
      <c r="DW8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8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8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8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8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8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8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8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8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8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8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8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8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8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8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8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8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8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8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8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8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8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9" spans="1:172" ht="15">
      <c r="A9" s="14">
        <v>4</v>
      </c>
      <c r="B9" s="14" t="str">
        <f>INDEX(DataInput[#Headers],1,BWtable[[#This Row],[Day '#]]+11)</f>
        <v>5</v>
      </c>
      <c r="C9" s="15">
        <f>IF(INDEX(MouseList[],MATCH(C$2,'Basic Information'!$A$2:$A$140,0),11)=TRUE,"",IF(INDEX(DataInput[],C$4*3-2,MATCH($B9,DataInput[#Headers],0))="","",(INDEX(DataInput[],C$4*3-2,MATCH($B9,DataInput[#Headers],0)))))</f>
        <v>20.39</v>
      </c>
      <c r="D9" s="15">
        <f>IF(INDEX(MouseList[],MATCH(D$2,'Basic Information'!$A$2:$A$140,0),11)=TRUE,"",IF(INDEX(DataInput[],D$4*3-2,MATCH($B9,DataInput[#Headers],0))="","",(INDEX(DataInput[],D$4*3-2,MATCH($B9,DataInput[#Headers],0)))))</f>
        <v>19.2</v>
      </c>
      <c r="E9" s="15">
        <f>IF(INDEX(MouseList[],MATCH(E$2,'Basic Information'!$A$2:$A$140,0),11)=TRUE,"",IF(INDEX(DataInput[],E$4*3-2,MATCH($B9,DataInput[#Headers],0))="","",(INDEX(DataInput[],E$4*3-2,MATCH($B9,DataInput[#Headers],0)))))</f>
        <v>18.809999999999999</v>
      </c>
      <c r="F9" s="15">
        <f>IF(INDEX(MouseList[],MATCH(F$2,'Basic Information'!$A$2:$A$140,0),11)=TRUE,"",IF(INDEX(DataInput[],F$4*3-2,MATCH($B9,DataInput[#Headers],0))="","",(INDEX(DataInput[],F$4*3-2,MATCH($B9,DataInput[#Headers],0)))))</f>
        <v>18.670000000000002</v>
      </c>
      <c r="G9" s="15">
        <f>IF(INDEX(MouseList[],MATCH(G$2,'Basic Information'!$A$2:$A$140,0),11)=TRUE,"",IF(INDEX(DataInput[],G$4*3-2,MATCH($B9,DataInput[#Headers],0))="","",(INDEX(DataInput[],G$4*3-2,MATCH($B9,DataInput[#Headers],0)))))</f>
        <v>21.17</v>
      </c>
      <c r="H9" s="15">
        <f>IF(INDEX(MouseList[],MATCH(H$2,'Basic Information'!$A$2:$A$140,0),11)=TRUE,"",IF(INDEX(DataInput[],H$4*3-2,MATCH($B9,DataInput[#Headers],0))="","",(INDEX(DataInput[],H$4*3-2,MATCH($B9,DataInput[#Headers],0)))))</f>
        <v>19.53</v>
      </c>
      <c r="I9" s="15">
        <f>IF(INDEX(MouseList[],MATCH(I$2,'Basic Information'!$A$2:$A$140,0),11)=TRUE,"",IF(INDEX(DataInput[],I$4*3-2,MATCH($B9,DataInput[#Headers],0))="","",(INDEX(DataInput[],I$4*3-2,MATCH($B9,DataInput[#Headers],0)))))</f>
        <v>7.01</v>
      </c>
      <c r="J9" s="15">
        <f>IF(INDEX(MouseList[],MATCH(J$2,'Basic Information'!$A$2:$A$140,0),11)=TRUE,"",IF(INDEX(DataInput[],J$4*3-2,MATCH($B9,DataInput[#Headers],0))="","",(INDEX(DataInput[],J$4*3-2,MATCH($B9,DataInput[#Headers],0)))))</f>
        <v>17.89</v>
      </c>
      <c r="K9" s="15">
        <f>IF(INDEX(MouseList[],MATCH(K$2,'Basic Information'!$A$2:$A$140,0),11)=TRUE,"",IF(INDEX(DataInput[],K$4*3-2,MATCH($B9,DataInput[#Headers],0))="","",(INDEX(DataInput[],K$4*3-2,MATCH($B9,DataInput[#Headers],0)))))</f>
        <v>21.02</v>
      </c>
      <c r="L9" s="15" t="str">
        <f>IF(INDEX(MouseList[],MATCH(L$2,'Basic Information'!$A$2:$A$140,0),11)=TRUE,"",IF(INDEX(DataInput[],L$4*3-2,MATCH($B9,DataInput[#Headers],0))="","",(INDEX(DataInput[],L$4*3-2,MATCH($B9,DataInput[#Headers],0)))))</f>
        <v/>
      </c>
      <c r="M9" s="15">
        <f>IF(INDEX(MouseList[],MATCH(M$2,'Basic Information'!$A$2:$A$140,0),11)=TRUE,"",IF(INDEX(DataInput[],M$4*3-2,MATCH($B9,DataInput[#Headers],0))="","",(INDEX(DataInput[],M$4*3-2,MATCH($B9,DataInput[#Headers],0)))))</f>
        <v>20.64</v>
      </c>
      <c r="N9" s="15">
        <f>IF(INDEX(MouseList[],MATCH(N$2,'Basic Information'!$A$2:$A$140,0),11)=TRUE,"",IF(INDEX(DataInput[],N$4*3-2,MATCH($B9,DataInput[#Headers],0))="","",(INDEX(DataInput[],N$4*3-2,MATCH($B9,DataInput[#Headers],0)))))</f>
        <v>18.09</v>
      </c>
      <c r="O9" s="15">
        <f>IF(INDEX(MouseList[],MATCH(O$2,'Basic Information'!$A$2:$A$140,0),11)=TRUE,"",IF(INDEX(DataInput[],O$4*3-2,MATCH($B9,DataInput[#Headers],0))="","",(INDEX(DataInput[],O$4*3-2,MATCH($B9,DataInput[#Headers],0)))))</f>
        <v>18.8</v>
      </c>
      <c r="P9" s="15">
        <f>IF(INDEX(MouseList[],MATCH(P$2,'Basic Information'!$A$2:$A$140,0),11)=TRUE,"",IF(INDEX(DataInput[],P$4*3-2,MATCH($B9,DataInput[#Headers],0))="","",(INDEX(DataInput[],P$4*3-2,MATCH($B9,DataInput[#Headers],0)))))</f>
        <v>21.75</v>
      </c>
      <c r="Q9" s="15">
        <f>IF(INDEX(MouseList[],MATCH(Q$2,'Basic Information'!$A$2:$A$140,0),11)=TRUE,"",IF(INDEX(DataInput[],Q$4*3-2,MATCH($B9,DataInput[#Headers],0))="","",(INDEX(DataInput[],Q$4*3-2,MATCH($B9,DataInput[#Headers],0)))))</f>
        <v>19.41</v>
      </c>
      <c r="R9" s="15">
        <f>IF(INDEX(MouseList[],MATCH(R$2,'Basic Information'!$A$2:$A$140,0),11)=TRUE,"",IF(INDEX(DataInput[],R$4*3-2,MATCH($B9,DataInput[#Headers],0))="","",(INDEX(DataInput[],R$4*3-2,MATCH($B9,DataInput[#Headers],0)))))</f>
        <v>18.75</v>
      </c>
      <c r="S9" s="15">
        <f>IF(INDEX(MouseList[],MATCH(S$2,'Basic Information'!$A$2:$A$140,0),11)=TRUE,"",IF(INDEX(DataInput[],S$4*3-2,MATCH($B9,DataInput[#Headers],0))="","",(INDEX(DataInput[],S$4*3-2,MATCH($B9,DataInput[#Headers],0)))))</f>
        <v>17.93</v>
      </c>
      <c r="T9" s="15">
        <f>IF(INDEX(MouseList[],MATCH(T$2,'Basic Information'!$A$2:$A$140,0),11)=TRUE,"",IF(INDEX(DataInput[],T$4*3-2,MATCH($B9,DataInput[#Headers],0))="","",(INDEX(DataInput[],T$4*3-2,MATCH($B9,DataInput[#Headers],0)))))</f>
        <v>20.059999999999999</v>
      </c>
      <c r="U9" s="15">
        <f>IF(INDEX(MouseList[],MATCH(U$2,'Basic Information'!$A$2:$A$140,0),11)=TRUE,"",IF(INDEX(DataInput[],U$4*3-2,MATCH($B9,DataInput[#Headers],0))="","",(INDEX(DataInput[],U$4*3-2,MATCH($B9,DataInput[#Headers],0)))))</f>
        <v>17.89</v>
      </c>
      <c r="V9" s="15">
        <f>IF(INDEX(MouseList[],MATCH(V$2,'Basic Information'!$A$2:$A$140,0),11)=TRUE,"",IF(INDEX(DataInput[],V$4*3-2,MATCH($B9,DataInput[#Headers],0))="","",(INDEX(DataInput[],V$4*3-2,MATCH($B9,DataInput[#Headers],0)))))</f>
        <v>21.52</v>
      </c>
      <c r="W9" s="15">
        <f>IF(INDEX(MouseList[],MATCH(W$2,'Basic Information'!$A$2:$A$140,0),11)=TRUE,"",IF(INDEX(DataInput[],W$4*3-2,MATCH($B9,DataInput[#Headers],0))="","",(INDEX(DataInput[],W$4*3-2,MATCH($B9,DataInput[#Headers],0)))))</f>
        <v>20.2</v>
      </c>
      <c r="X9" s="15">
        <f>IF(INDEX(MouseList[],MATCH(X$2,'Basic Information'!$A$2:$A$140,0),11)=TRUE,"",IF(INDEX(DataInput[],X$4*3-2,MATCH($B9,DataInput[#Headers],0))="","",(INDEX(DataInput[],X$4*3-2,MATCH($B9,DataInput[#Headers],0)))))</f>
        <v>21.5</v>
      </c>
      <c r="Y9" s="15">
        <f>IF(INDEX(MouseList[],MATCH(Y$2,'Basic Information'!$A$2:$A$140,0),11)=TRUE,"",IF(INDEX(DataInput[],Y$4*3-2,MATCH($B9,DataInput[#Headers],0))="","",(INDEX(DataInput[],Y$4*3-2,MATCH($B9,DataInput[#Headers],0)))))</f>
        <v>21.82</v>
      </c>
      <c r="Z9" s="15">
        <f>IF(INDEX(MouseList[],MATCH(Z$2,'Basic Information'!$A$2:$A$140,0),11)=TRUE,"",IF(INDEX(DataInput[],Z$4*3-2,MATCH($B9,DataInput[#Headers],0))="","",(INDEX(DataInput[],Z$4*3-2,MATCH($B9,DataInput[#Headers],0)))))</f>
        <v>20.56</v>
      </c>
      <c r="AA9" s="15">
        <f>IF(INDEX(MouseList[],MATCH(AA$2,'Basic Information'!$A$2:$A$140,0),11)=TRUE,"",IF(INDEX(DataInput[],AA$4*3-2,MATCH($B9,DataInput[#Headers],0))="","",(INDEX(DataInput[],AA$4*3-2,MATCH($B9,DataInput[#Headers],0)))))</f>
        <v>22.47</v>
      </c>
      <c r="AB9" s="15">
        <f>IF(INDEX(MouseList[],MATCH(AB$2,'Basic Information'!$A$2:$A$140,0),11)=TRUE,"",IF(INDEX(DataInput[],AB$4*3-2,MATCH($B9,DataInput[#Headers],0))="","",(INDEX(DataInput[],AB$4*3-2,MATCH($B9,DataInput[#Headers],0)))))</f>
        <v>19.7</v>
      </c>
      <c r="AC9" s="15">
        <f>IF(INDEX(MouseList[],MATCH(AC$2,'Basic Information'!$A$2:$A$140,0),11)=TRUE,"",IF(INDEX(DataInput[],AC$4*3-2,MATCH($B9,DataInput[#Headers],0))="","",(INDEX(DataInput[],AC$4*3-2,MATCH($B9,DataInput[#Headers],0)))))</f>
        <v>18.239999999999998</v>
      </c>
      <c r="AD9" s="15">
        <f>IF(INDEX(MouseList[],MATCH(AD$2,'Basic Information'!$A$2:$A$140,0),11)=TRUE,"",IF(INDEX(DataInput[],AD$4*3-2,MATCH($B9,DataInput[#Headers],0))="","",(INDEX(DataInput[],AD$4*3-2,MATCH($B9,DataInput[#Headers],0)))))</f>
        <v>18.79</v>
      </c>
      <c r="AE9" s="15">
        <f>IF(INDEX(MouseList[],MATCH(AE$2,'Basic Information'!$A$2:$A$140,0),11)=TRUE,"",IF(INDEX(DataInput[],AE$4*3-2,MATCH($B9,DataInput[#Headers],0))="","",(INDEX(DataInput[],AE$4*3-2,MATCH($B9,DataInput[#Headers],0)))))</f>
        <v>19.8</v>
      </c>
      <c r="AF9" s="15">
        <f>IF(INDEX(MouseList[],MATCH(AF$2,'Basic Information'!$A$2:$A$140,0),11)=TRUE,"",IF(INDEX(DataInput[],AF$4*3-2,MATCH($B9,DataInput[#Headers],0))="","",(INDEX(DataInput[],AF$4*3-2,MATCH($B9,DataInput[#Headers],0)))))</f>
        <v>17.18</v>
      </c>
      <c r="AG9" s="15">
        <f>IF(INDEX(MouseList[],MATCH(AG$2,'Basic Information'!$A$2:$A$140,0),11)=TRUE,"",IF(INDEX(DataInput[],AG$4*3-2,MATCH($B9,DataInput[#Headers],0))="","",(INDEX(DataInput[],AG$4*3-2,MATCH($B9,DataInput[#Headers],0)))))</f>
        <v>21.68</v>
      </c>
      <c r="AH9" s="15">
        <f>IF(INDEX(MouseList[],MATCH(AH$2,'Basic Information'!$A$2:$A$140,0),11)=TRUE,"",IF(INDEX(DataInput[],AH$4*3-2,MATCH($B9,DataInput[#Headers],0))="","",(INDEX(DataInput[],AH$4*3-2,MATCH($B9,DataInput[#Headers],0)))))</f>
        <v>21.12</v>
      </c>
      <c r="AI9" s="15">
        <f>IF(INDEX(MouseList[],MATCH(AI$2,'Basic Information'!$A$2:$A$140,0),11)=TRUE,"",IF(INDEX(DataInput[],AI$4*3-2,MATCH($B9,DataInput[#Headers],0))="","",(INDEX(DataInput[],AI$4*3-2,MATCH($B9,DataInput[#Headers],0)))))</f>
        <v>20.82</v>
      </c>
      <c r="AJ9" s="15">
        <f>IF(INDEX(MouseList[],MATCH(AJ$2,'Basic Information'!$A$2:$A$140,0),11)=TRUE,"",IF(INDEX(DataInput[],AJ$4*3-2,MATCH($B9,DataInput[#Headers],0))="","",(INDEX(DataInput[],AJ$4*3-2,MATCH($B9,DataInput[#Headers],0)))))</f>
        <v>21.31</v>
      </c>
      <c r="AK9" s="15">
        <f>IF(INDEX(MouseList[],MATCH(AK$2,'Basic Information'!$A$2:$A$140,0),11)=TRUE,"",IF(INDEX(DataInput[],AK$4*3-2,MATCH($B9,DataInput[#Headers],0))="","",(INDEX(DataInput[],AK$4*3-2,MATCH($B9,DataInput[#Headers],0)))))</f>
        <v>20.25</v>
      </c>
      <c r="AL9" s="15">
        <f>IF(INDEX(MouseList[],MATCH(AL$2,'Basic Information'!$A$2:$A$140,0),11)=TRUE,"",IF(INDEX(DataInput[],AL$4*3-2,MATCH($B9,DataInput[#Headers],0))="","",(INDEX(DataInput[],AL$4*3-2,MATCH($B9,DataInput[#Headers],0)))))</f>
        <v>20.5</v>
      </c>
      <c r="AM9" s="15">
        <f>IF(INDEX(MouseList[],MATCH(AM$2,'Basic Information'!$A$2:$A$140,0),11)=TRUE,"",IF(INDEX(DataInput[],AM$4*3-2,MATCH($B9,DataInput[#Headers],0))="","",(INDEX(DataInput[],AM$4*3-2,MATCH($B9,DataInput[#Headers],0)))))</f>
        <v>21.14</v>
      </c>
      <c r="AN9" s="15">
        <f>IF(INDEX(MouseList[],MATCH(AN$2,'Basic Information'!$A$2:$A$140,0),11)=TRUE,"",IF(INDEX(DataInput[],AN$4*3-2,MATCH($B9,DataInput[#Headers],0))="","",(INDEX(DataInput[],AN$4*3-2,MATCH($B9,DataInput[#Headers],0)))))</f>
        <v>20.81</v>
      </c>
      <c r="AO9" s="15">
        <f>IF(INDEX(MouseList[],MATCH(AO$2,'Basic Information'!$A$2:$A$140,0),11)=TRUE,"",IF(INDEX(DataInput[],AO$4*3-2,MATCH($B9,DataInput[#Headers],0))="","",(INDEX(DataInput[],AO$4*3-2,MATCH($B9,DataInput[#Headers],0)))))</f>
        <v>20.48</v>
      </c>
      <c r="AP9" s="15">
        <f>IF(INDEX(MouseList[],MATCH(AP$2,'Basic Information'!$A$2:$A$140,0),11)=TRUE,"",IF(INDEX(DataInput[],AP$4*3-2,MATCH($B9,DataInput[#Headers],0))="","",(INDEX(DataInput[],AP$4*3-2,MATCH($B9,DataInput[#Headers],0)))))</f>
        <v>19.2</v>
      </c>
      <c r="AQ9" s="15">
        <f>IF(INDEX(MouseList[],MATCH(AQ$2,'Basic Information'!$A$2:$A$140,0),11)=TRUE,"",IF(INDEX(DataInput[],AQ$4*3-2,MATCH($B9,DataInput[#Headers],0))="","",(INDEX(DataInput[],AQ$4*3-2,MATCH($B9,DataInput[#Headers],0)))))</f>
        <v>19.87</v>
      </c>
      <c r="AR9" s="15">
        <f>IF(INDEX(MouseList[],MATCH(AR$2,'Basic Information'!$A$2:$A$140,0),11)=TRUE,"",IF(INDEX(DataInput[],AR$4*3-2,MATCH($B9,DataInput[#Headers],0))="","",(INDEX(DataInput[],AR$4*3-2,MATCH($B9,DataInput[#Headers],0)))))</f>
        <v>19.89</v>
      </c>
      <c r="AS9" s="15" t="str">
        <f>IF(INDEX(MouseList[],MATCH(AS$2,'Basic Information'!$A$2:$A$140,0),11)=TRUE,"",IF(INDEX(DataInput[],AS$4*3-2,MATCH($B9,DataInput[#Headers],0))="","",(INDEX(DataInput[],AS$4*3-2,MATCH($B9,DataInput[#Headers],0)))))</f>
        <v/>
      </c>
      <c r="AT9" s="15">
        <f>IF(INDEX(MouseList[],MATCH(AT$2,'Basic Information'!$A$2:$A$140,0),11)=TRUE,"",IF(INDEX(DataInput[],AT$4*3-2,MATCH($B9,DataInput[#Headers],0))="","",(INDEX(DataInput[],AT$4*3-2,MATCH($B9,DataInput[#Headers],0)))))</f>
        <v>19.12</v>
      </c>
      <c r="AU9" s="15">
        <f>IF(INDEX(MouseList[],MATCH(AU$2,'Basic Information'!$A$2:$A$140,0),11)=TRUE,"",IF(INDEX(DataInput[],AU$4*3-2,MATCH($B9,DataInput[#Headers],0))="","",(INDEX(DataInput[],AU$4*3-2,MATCH($B9,DataInput[#Headers],0)))))</f>
        <v>19.399999999999999</v>
      </c>
      <c r="AV9" s="15">
        <f>IF(INDEX(MouseList[],MATCH(AV$2,'Basic Information'!$A$2:$A$140,0),11)=TRUE,"",IF(INDEX(DataInput[],AV$4*3-2,MATCH($B9,DataInput[#Headers],0))="","",(INDEX(DataInput[],AV$4*3-2,MATCH($B9,DataInput[#Headers],0)))))</f>
        <v>21.77</v>
      </c>
      <c r="AW9" s="15">
        <f>IF(INDEX(MouseList[],MATCH(AW$2,'Basic Information'!$A$2:$A$140,0),11)=TRUE,"",IF(INDEX(DataInput[],AW$4*3-2,MATCH($B9,DataInput[#Headers],0))="","",(INDEX(DataInput[],AW$4*3-2,MATCH($B9,DataInput[#Headers],0)))))</f>
        <v>21.17</v>
      </c>
      <c r="AX9" s="15">
        <f>IF(INDEX(MouseList[],MATCH(AX$2,'Basic Information'!$A$2:$A$140,0),11)=TRUE,"",IF(INDEX(DataInput[],AX$4*3-2,MATCH($B9,DataInput[#Headers],0))="","",(INDEX(DataInput[],AX$4*3-2,MATCH($B9,DataInput[#Headers],0)))))</f>
        <v>22.21</v>
      </c>
      <c r="AY9" s="15">
        <f>IF(INDEX(MouseList[],MATCH(AY$2,'Basic Information'!$A$2:$A$140,0),11)=TRUE,"",IF(INDEX(DataInput[],AY$4*3-2,MATCH($B9,DataInput[#Headers],0))="","",(INDEX(DataInput[],AY$4*3-2,MATCH($B9,DataInput[#Headers],0)))))</f>
        <v>21.36</v>
      </c>
      <c r="AZ9" s="15">
        <f>IF(INDEX(MouseList[],MATCH(AZ$2,'Basic Information'!$A$2:$A$140,0),11)=TRUE,"",IF(INDEX(DataInput[],AZ$4*3-2,MATCH($B9,DataInput[#Headers],0))="","",(INDEX(DataInput[],AZ$4*3-2,MATCH($B9,DataInput[#Headers],0)))))</f>
        <v>17.7</v>
      </c>
      <c r="BA9" s="15">
        <f>IF(INDEX(MouseList[],MATCH(BA$2,'Basic Information'!$A$2:$A$140,0),11)=TRUE,"",IF(INDEX(DataInput[],BA$4*3-2,MATCH($B9,DataInput[#Headers],0))="","",(INDEX(DataInput[],BA$4*3-2,MATCH($B9,DataInput[#Headers],0)))))</f>
        <v>23.15</v>
      </c>
      <c r="BB9" s="15">
        <f>IF(INDEX(MouseList[],MATCH(BB$2,'Basic Information'!$A$2:$A$140,0),11)=TRUE,"",IF(INDEX(DataInput[],BB$4*3-2,MATCH($B9,DataInput[#Headers],0))="","",(INDEX(DataInput[],BB$4*3-2,MATCH($B9,DataInput[#Headers],0)))))</f>
        <v>17.079999999999998</v>
      </c>
      <c r="BC9" s="15">
        <f>IF(INDEX(MouseList[],MATCH(BC$2,'Basic Information'!$A$2:$A$140,0),11)=TRUE,"",IF(INDEX(DataInput[],BC$4*3-2,MATCH($B9,DataInput[#Headers],0))="","",(INDEX(DataInput[],BC$4*3-2,MATCH($B9,DataInput[#Headers],0)))))</f>
        <v>20.9</v>
      </c>
      <c r="BD9" s="15">
        <f>IF(INDEX(MouseList[],MATCH(BD$2,'Basic Information'!$A$2:$A$140,0),11)=TRUE,"",IF(INDEX(DataInput[],BD$4*3-2,MATCH($B9,DataInput[#Headers],0))="","",(INDEX(DataInput[],BD$4*3-2,MATCH($B9,DataInput[#Headers],0)))))</f>
        <v>18.38</v>
      </c>
      <c r="BE9" s="15">
        <f>IF(INDEX(MouseList[],MATCH(BE$2,'Basic Information'!$A$2:$A$140,0),11)=TRUE,"",IF(INDEX(DataInput[],BE$4*3-2,MATCH($B9,DataInput[#Headers],0))="","",(INDEX(DataInput[],BE$4*3-2,MATCH($B9,DataInput[#Headers],0)))))</f>
        <v>20.48</v>
      </c>
      <c r="BF9" s="15">
        <f>IF(INDEX(MouseList[],MATCH(BF$2,'Basic Information'!$A$2:$A$140,0),11)=TRUE,"",IF(INDEX(DataInput[],BF$4*3-2,MATCH($B9,DataInput[#Headers],0))="","",(INDEX(DataInput[],BF$4*3-2,MATCH($B9,DataInput[#Headers],0)))))</f>
        <v>21.79</v>
      </c>
      <c r="BG9" s="15">
        <f>IF(INDEX(MouseList[],MATCH(BG$2,'Basic Information'!$A$2:$A$140,0),11)=TRUE,"",IF(INDEX(DataInput[],BG$4*3-2,MATCH($B9,DataInput[#Headers],0))="","",(INDEX(DataInput[],BG$4*3-2,MATCH($B9,DataInput[#Headers],0)))))</f>
        <v>20.82</v>
      </c>
      <c r="BH9" s="15">
        <f>IF(INDEX(MouseList[],MATCH(BH$2,'Basic Information'!$A$2:$A$140,0),11)=TRUE,"",IF(INDEX(DataInput[],BH$4*3-2,MATCH($B9,DataInput[#Headers],0))="","",(INDEX(DataInput[],BH$4*3-2,MATCH($B9,DataInput[#Headers],0)))))</f>
        <v>21.71</v>
      </c>
      <c r="BI9" s="15">
        <f>IF(INDEX(MouseList[],MATCH(BI$2,'Basic Information'!$A$2:$A$140,0),11)=TRUE,"",IF(INDEX(DataInput[],BI$4*3-2,MATCH($B9,DataInput[#Headers],0))="","",(INDEX(DataInput[],BI$4*3-2,MATCH($B9,DataInput[#Headers],0)))))</f>
        <v>21.09</v>
      </c>
      <c r="BJ9" s="15">
        <f>IF(INDEX(MouseList[],MATCH(BJ$2,'Basic Information'!$A$2:$A$140,0),11)=TRUE,"",IF(INDEX(DataInput[],BJ$4*3-2,MATCH($B9,DataInput[#Headers],0))="","",(INDEX(DataInput[],BJ$4*3-2,MATCH($B9,DataInput[#Headers],0)))))</f>
        <v>21.09</v>
      </c>
      <c r="BK9" s="15" t="e">
        <f>IF(INDEX(MouseList[],MATCH(BK$2,'Basic Information'!$A$2:$A$140,0),11)=TRUE,"",IF(INDEX(DataInput[],BK$4*3-2,MATCH($B9,DataInput[#Headers],0))="","",(INDEX(DataInput[],BK$4*3-2,MATCH($B9,DataInput[#Headers],0)))))</f>
        <v>#N/A</v>
      </c>
      <c r="BL9" s="15" t="e">
        <f>IF(INDEX(MouseList[],MATCH(BL$2,'Basic Information'!$A$2:$A$140,0),11)=TRUE,"",IF(INDEX(DataInput[],BL$4*3-2,MATCH($B9,DataInput[#Headers],0))="","",(INDEX(DataInput[],BL$4*3-2,MATCH($B9,DataInput[#Headers],0)))))</f>
        <v>#N/A</v>
      </c>
      <c r="BM9" s="15" t="e">
        <f>IF(INDEX(MouseList[],MATCH(BM$2,'Basic Information'!$A$2:$A$140,0),11)=TRUE,"",IF(INDEX(DataInput[],BM$4*3-2,MATCH($B9,DataInput[#Headers],0))="","",(INDEX(DataInput[],BM$4*3-2,MATCH($B9,DataInput[#Headers],0)))))</f>
        <v>#N/A</v>
      </c>
      <c r="BN9" s="15" t="e">
        <f>IF(INDEX(MouseList[],MATCH(BN$2,'Basic Information'!$A$2:$A$140,0),11)=TRUE,"",IF(INDEX(DataInput[],BN$4*3-2,MATCH($B9,DataInput[#Headers],0))="","",(INDEX(DataInput[],BN$4*3-2,MATCH($B9,DataInput[#Headers],0)))))</f>
        <v>#N/A</v>
      </c>
      <c r="BO9" s="15" t="e">
        <f>IF(INDEX(MouseList[],MATCH(BO$2,'Basic Information'!$A$2:$A$140,0),11)=TRUE,"",IF(INDEX(DataInput[],BO$4*3-2,MATCH($B9,DataInput[#Headers],0))="","",(INDEX(DataInput[],BO$4*3-2,MATCH($B9,DataInput[#Headers],0)))))</f>
        <v>#N/A</v>
      </c>
      <c r="BP9" s="15" t="e">
        <f>IF(INDEX(MouseList[],MATCH(BP$2,'Basic Information'!$A$2:$A$140,0),11)=TRUE,"",IF(INDEX(DataInput[],BP$4*3-2,MATCH($B9,DataInput[#Headers],0))="","",(INDEX(DataInput[],BP$4*3-2,MATCH($B9,DataInput[#Headers],0)))))</f>
        <v>#N/A</v>
      </c>
      <c r="BQ9" s="15" t="e">
        <f>IF(INDEX(MouseList[],MATCH(BQ$2,'Basic Information'!$A$2:$A$140,0),11)=TRUE,"",IF(INDEX(DataInput[],BQ$4*3-2,MATCH($B9,DataInput[#Headers],0))="","",(INDEX(DataInput[],BQ$4*3-2,MATCH($B9,DataInput[#Headers],0)))))</f>
        <v>#N/A</v>
      </c>
      <c r="BR9" s="15" t="e">
        <f>IF(INDEX(MouseList[],MATCH(BR$2,'Basic Information'!$A$2:$A$140,0),11)=TRUE,"",IF(INDEX(DataInput[],BR$4*3-2,MATCH($B9,DataInput[#Headers],0))="","",(INDEX(DataInput[],BR$4*3-2,MATCH($B9,DataInput[#Headers],0)))))</f>
        <v>#N/A</v>
      </c>
      <c r="BS9" s="15" t="e">
        <f>IF(INDEX(MouseList[],MATCH(BS$2,'Basic Information'!$A$2:$A$140,0),11)=TRUE,"",IF(INDEX(DataInput[],BS$4*3-2,MATCH($B9,DataInput[#Headers],0))="","",(INDEX(DataInput[],BS$4*3-2,MATCH($B9,DataInput[#Headers],0)))))</f>
        <v>#N/A</v>
      </c>
      <c r="BT9" s="15" t="e">
        <f>IF(INDEX(MouseList[],MATCH(BT$2,'Basic Information'!$A$2:$A$140,0),11)=TRUE,"",IF(INDEX(DataInput[],BT$4*3-2,MATCH($B9,DataInput[#Headers],0))="","",(INDEX(DataInput[],BT$4*3-2,MATCH($B9,DataInput[#Headers],0)))))</f>
        <v>#N/A</v>
      </c>
      <c r="BU9" s="15" t="e">
        <f>IF(INDEX(MouseList[],MATCH(BU$2,'Basic Information'!$A$2:$A$140,0),11)=TRUE,"",IF(INDEX(DataInput[],BU$4*3-2,MATCH($B9,DataInput[#Headers],0))="","",(INDEX(DataInput[],BU$4*3-2,MATCH($B9,DataInput[#Headers],0)))))</f>
        <v>#N/A</v>
      </c>
      <c r="BV9" s="15" t="e">
        <f>IF(INDEX(MouseList[],MATCH(BV$2,'Basic Information'!$A$2:$A$140,0),11)=TRUE,"",IF(INDEX(DataInput[],BV$4*3-2,MATCH($B9,DataInput[#Headers],0))="","",(INDEX(DataInput[],BV$4*3-2,MATCH($B9,DataInput[#Headers],0)))))</f>
        <v>#N/A</v>
      </c>
      <c r="BW9" s="15" t="e">
        <f>IF(INDEX(MouseList[],MATCH(BW$2,'Basic Information'!$A$2:$A$140,0),11)=TRUE,"",IF(INDEX(DataInput[],BW$4*3-2,MATCH($B9,DataInput[#Headers],0))="","",(INDEX(DataInput[],BW$4*3-2,MATCH($B9,DataInput[#Headers],0)))))</f>
        <v>#N/A</v>
      </c>
      <c r="BX9" s="15" t="e">
        <f>IF(INDEX(MouseList[],MATCH(BX$2,'Basic Information'!$A$2:$A$140,0),11)=TRUE,"",IF(INDEX(DataInput[],BX$4*3-2,MATCH($B9,DataInput[#Headers],0))="","",(INDEX(DataInput[],BX$4*3-2,MATCH($B9,DataInput[#Headers],0)))))</f>
        <v>#N/A</v>
      </c>
      <c r="BY9" s="15" t="e">
        <f>IF(INDEX(MouseList[],MATCH(BY$2,'Basic Information'!$A$2:$A$140,0),11)=TRUE,"",IF(INDEX(DataInput[],BY$4*3-2,MATCH($B9,DataInput[#Headers],0))="","",(INDEX(DataInput[],BY$4*3-2,MATCH($B9,DataInput[#Headers],0)))))</f>
        <v>#N/A</v>
      </c>
      <c r="BZ9" s="15" t="e">
        <f>IF(INDEX(MouseList[],MATCH(BZ$2,'Basic Information'!$A$2:$A$140,0),11)=TRUE,"",IF(INDEX(DataInput[],BZ$4*3-2,MATCH($B9,DataInput[#Headers],0))="","",(INDEX(DataInput[],BZ$4*3-2,MATCH($B9,DataInput[#Headers],0)))))</f>
        <v>#N/A</v>
      </c>
      <c r="CA9" s="15" t="e">
        <f>IF(INDEX(MouseList[],MATCH(CA$2,'Basic Information'!$A$2:$A$140,0),11)=TRUE,"",IF(INDEX(DataInput[],CA$4*3-2,MATCH($B9,DataInput[#Headers],0))="","",(INDEX(DataInput[],CA$4*3-2,MATCH($B9,DataInput[#Headers],0)))))</f>
        <v>#N/A</v>
      </c>
      <c r="CB9" s="15" t="e">
        <f>IF(INDEX(MouseList[],MATCH(CB$2,'Basic Information'!$A$2:$A$140,0),11)=TRUE,"",IF(INDEX(DataInput[],CB$4*3-2,MATCH($B9,DataInput[#Headers],0))="","",(INDEX(DataInput[],CB$4*3-2,MATCH($B9,DataInput[#Headers],0)))))</f>
        <v>#N/A</v>
      </c>
      <c r="CC9" s="15" t="e">
        <f>IF(INDEX(MouseList[],MATCH(CC$2,'Basic Information'!$A$2:$A$140,0),11)=TRUE,"",IF(INDEX(DataInput[],CC$4*3-2,MATCH($B9,DataInput[#Headers],0))="","",(INDEX(DataInput[],CC$4*3-2,MATCH($B9,DataInput[#Headers],0)))))</f>
        <v>#N/A</v>
      </c>
      <c r="CD9" s="15" t="e">
        <f>IF(INDEX(MouseList[],MATCH(CD$2,'Basic Information'!$A$2:$A$140,0),11)=TRUE,"",IF(INDEX(DataInput[],CD$4*3-2,MATCH($B9,DataInput[#Headers],0))="","",(INDEX(DataInput[],CD$4*3-2,MATCH($B9,DataInput[#Headers],0)))))</f>
        <v>#N/A</v>
      </c>
      <c r="CE9" s="15" t="e">
        <f>IF(INDEX(MouseList[],MATCH(CE$2,'Basic Information'!$A$2:$A$140,0),11)=TRUE,"",IF(INDEX(DataInput[],CE$4*3-2,MATCH($B9,DataInput[#Headers],0))="","",(INDEX(DataInput[],CE$4*3-2,MATCH($B9,DataInput[#Headers],0)))))</f>
        <v>#N/A</v>
      </c>
      <c r="CF9" s="15" t="e">
        <f>IF(INDEX(MouseList[],MATCH(CF$2,'Basic Information'!$A$2:$A$140,0),11)=TRUE,"",IF(INDEX(DataInput[],CF$4*3-2,MATCH($B9,DataInput[#Headers],0))="","",(INDEX(DataInput[],CF$4*3-2,MATCH($B9,DataInput[#Headers],0)))))</f>
        <v>#N/A</v>
      </c>
      <c r="CG9" s="15" t="e">
        <f>IF(INDEX(MouseList[],MATCH(CG$2,'Basic Information'!$A$2:$A$140,0),11)=TRUE,"",IF(INDEX(DataInput[],CG$4*3-2,MATCH($B9,DataInput[#Headers],0))="","",(INDEX(DataInput[],CG$4*3-2,MATCH($B9,DataInput[#Headers],0)))))</f>
        <v>#N/A</v>
      </c>
      <c r="CH9" s="15" t="e">
        <f>IF(INDEX(MouseList[],MATCH(CH$2,'Basic Information'!$A$2:$A$140,0),11)=TRUE,"",IF(INDEX(DataInput[],CH$4*3-2,MATCH($B9,DataInput[#Headers],0))="","",(INDEX(DataInput[],CH$4*3-2,MATCH($B9,DataInput[#Headers],0)))))</f>
        <v>#N/A</v>
      </c>
      <c r="CI9" s="15" t="e">
        <f>IF(INDEX(MouseList[],MATCH(CI$2,'Basic Information'!$A$2:$A$140,0),11)=TRUE,"",IF(INDEX(DataInput[],CI$4*3-2,MATCH($B9,DataInput[#Headers],0))="","",(INDEX(DataInput[],CI$4*3-2,MATCH($B9,DataInput[#Headers],0)))))</f>
        <v>#N/A</v>
      </c>
      <c r="CJ9" s="15" t="e">
        <f>IF(INDEX(MouseList[],MATCH(CJ$2,'Basic Information'!$A$2:$A$140,0),11)=TRUE,"",IF(INDEX(DataInput[],CJ$4*3-2,MATCH($B9,DataInput[#Headers],0))="","",(INDEX(DataInput[],CJ$4*3-2,MATCH($B9,DataInput[#Headers],0)))))</f>
        <v>#N/A</v>
      </c>
      <c r="CK9" s="15" t="e">
        <f>IF(INDEX(MouseList[],MATCH(CK$2,'Basic Information'!$A$2:$A$140,0),11)=TRUE,"",IF(INDEX(DataInput[],CK$4*3-2,MATCH($B9,DataInput[#Headers],0))="","",(INDEX(DataInput[],CK$4*3-2,MATCH($B9,DataInput[#Headers],0)))))</f>
        <v>#N/A</v>
      </c>
      <c r="CL9" s="15" t="e">
        <f>IF(INDEX(MouseList[],MATCH(CL$2,'Basic Information'!$A$2:$A$140,0),11)=TRUE,"",IF(INDEX(DataInput[],CL$4*3-2,MATCH($B9,DataInput[#Headers],0))="","",(INDEX(DataInput[],CL$4*3-2,MATCH($B9,DataInput[#Headers],0)))))</f>
        <v>#N/A</v>
      </c>
      <c r="CM9" s="15" t="e">
        <f>IF(INDEX(MouseList[],MATCH(CM$2,'Basic Information'!$A$2:$A$140,0),11)=TRUE,"",IF(INDEX(DataInput[],CM$4*3-2,MATCH($B9,DataInput[#Headers],0))="","",(INDEX(DataInput[],CM$4*3-2,MATCH($B9,DataInput[#Headers],0)))))</f>
        <v>#N/A</v>
      </c>
      <c r="CN9" s="15" t="e">
        <f>IF(INDEX(MouseList[],MATCH(CN$2,'Basic Information'!$A$2:$A$140,0),11)=TRUE,"",IF(INDEX(DataInput[],CN$4*3-2,MATCH($B9,DataInput[#Headers],0))="","",(INDEX(DataInput[],CN$4*3-2,MATCH($B9,DataInput[#Headers],0)))))</f>
        <v>#N/A</v>
      </c>
      <c r="CO9" s="15" t="e">
        <f>IF(INDEX(MouseList[],MATCH(CO$2,'Basic Information'!$A$2:$A$140,0),11)=TRUE,"",IF(INDEX(DataInput[],CO$4*3-2,MATCH($B9,DataInput[#Headers],0))="","",(INDEX(DataInput[],CO$4*3-2,MATCH($B9,DataInput[#Headers],0)))))</f>
        <v>#N/A</v>
      </c>
      <c r="CP9" s="15" t="e">
        <f>IF(INDEX(MouseList[],MATCH(CP$2,'Basic Information'!$A$2:$A$140,0),11)=TRUE,"",IF(INDEX(DataInput[],CP$4*3-2,MATCH($B9,DataInput[#Headers],0))="","",(INDEX(DataInput[],CP$4*3-2,MATCH($B9,DataInput[#Headers],0)))))</f>
        <v>#N/A</v>
      </c>
      <c r="CQ9" s="15" t="e">
        <f>IF(INDEX(MouseList[],MATCH(CQ$2,'Basic Information'!$A$2:$A$140,0),11)=TRUE,"",IF(INDEX(DataInput[],CQ$4*3-2,MATCH($B9,DataInput[#Headers],0))="","",(INDEX(DataInput[],CQ$4*3-2,MATCH($B9,DataInput[#Headers],0)))))</f>
        <v>#N/A</v>
      </c>
      <c r="CR9" s="15" t="e">
        <f>IF(INDEX(MouseList[],MATCH(CR$2,'Basic Information'!$A$2:$A$140,0),11)=TRUE,"",IF(INDEX(DataInput[],CR$4*3-2,MATCH($B9,DataInput[#Headers],0))="","",(INDEX(DataInput[],CR$4*3-2,MATCH($B9,DataInput[#Headers],0)))))</f>
        <v>#N/A</v>
      </c>
      <c r="CS9" s="15" t="e">
        <f>IF(INDEX(MouseList[],MATCH(CS$2,'Basic Information'!$A$2:$A$140,0),11)=TRUE,"",IF(INDEX(DataInput[],CS$4*3-2,MATCH($B9,DataInput[#Headers],0))="","",(INDEX(DataInput[],CS$4*3-2,MATCH($B9,DataInput[#Headers],0)))))</f>
        <v>#N/A</v>
      </c>
      <c r="CT9" s="15" t="e">
        <f>IF(INDEX(MouseList[],MATCH(CT$2,'Basic Information'!$A$2:$A$140,0),11)=TRUE,"",IF(INDEX(DataInput[],CT$4*3-2,MATCH($B9,DataInput[#Headers],0))="","",(INDEX(DataInput[],CT$4*3-2,MATCH($B9,DataInput[#Headers],0)))))</f>
        <v>#N/A</v>
      </c>
      <c r="CU9" s="15" t="e">
        <f>IF(INDEX(MouseList[],MATCH(CU$2,'Basic Information'!$A$2:$A$140,0),11)=TRUE,"",IF(INDEX(DataInput[],CU$4*3-2,MATCH($B9,DataInput[#Headers],0))="","",(INDEX(DataInput[],CU$4*3-2,MATCH($B9,DataInput[#Headers],0)))))</f>
        <v>#N/A</v>
      </c>
      <c r="CV9" s="15" t="e">
        <f>IF(INDEX(MouseList[],MATCH(CV$2,'Basic Information'!$A$2:$A$140,0),11)=TRUE,"",IF(INDEX(DataInput[],CV$4*3-2,MATCH($B9,DataInput[#Headers],0))="","",(INDEX(DataInput[],CV$4*3-2,MATCH($B9,DataInput[#Headers],0)))))</f>
        <v>#N/A</v>
      </c>
      <c r="CW9" s="15" t="e">
        <f>IF(INDEX(MouseList[],MATCH(CW$2,'Basic Information'!$A$2:$A$140,0),11)=TRUE,"",IF(INDEX(DataInput[],CW$4*3-2,MATCH($B9,DataInput[#Headers],0))="","",(INDEX(DataInput[],CW$4*3-2,MATCH($B9,DataInput[#Headers],0)))))</f>
        <v>#N/A</v>
      </c>
      <c r="CX9" s="15" t="e">
        <f>IF(INDEX(MouseList[],MATCH(CX$2,'Basic Information'!$A$2:$A$140,0),11)=TRUE,"",IF(INDEX(DataInput[],CX$4*3-2,MATCH($B9,DataInput[#Headers],0))="","",(INDEX(DataInput[],CX$4*3-2,MATCH($B9,DataInput[#Headers],0)))))</f>
        <v>#N/A</v>
      </c>
      <c r="CY9" s="15" t="e">
        <f>IF(INDEX(MouseList[],MATCH(CY$2,'Basic Information'!$A$2:$A$140,0),11)=TRUE,"",IF(INDEX(DataInput[],CY$4*3-2,MATCH($B9,DataInput[#Headers],0))="","",(INDEX(DataInput[],CY$4*3-2,MATCH($B9,DataInput[#Headers],0)))))</f>
        <v>#N/A</v>
      </c>
      <c r="CZ9" s="15" t="e">
        <f>IF(INDEX(MouseList[],MATCH(CZ$2,'Basic Information'!$A$2:$A$140,0),11)=TRUE,"",IF(INDEX(DataInput[],CZ$4*3-2,MATCH($B9,DataInput[#Headers],0))="","",(INDEX(DataInput[],CZ$4*3-2,MATCH($B9,DataInput[#Headers],0)))))</f>
        <v>#N/A</v>
      </c>
      <c r="DA9" s="15" t="e">
        <f>IF(INDEX(MouseList[],MATCH(DA$2,'Basic Information'!$A$2:$A$140,0),11)=TRUE,"",IF(INDEX(DataInput[],DA$4*3-2,MATCH($B9,DataInput[#Headers],0))="","",(INDEX(DataInput[],DA$4*3-2,MATCH($B9,DataInput[#Headers],0)))))</f>
        <v>#N/A</v>
      </c>
      <c r="DB9" s="15" t="e">
        <f>IF(INDEX(MouseList[],MATCH(DB$2,'Basic Information'!$A$2:$A$140,0),11)=TRUE,"",IF(INDEX(DataInput[],DB$4*3-2,MATCH($B9,DataInput[#Headers],0))="","",(INDEX(DataInput[],DB$4*3-2,MATCH($B9,DataInput[#Headers],0)))))</f>
        <v>#N/A</v>
      </c>
      <c r="DC9" s="15" t="e">
        <f>IF(INDEX(MouseList[],MATCH(DC$2,'Basic Information'!$A$2:$A$140,0),11)=TRUE,"",IF(INDEX(DataInput[],DC$4*3-2,MATCH($B9,DataInput[#Headers],0))="","",(INDEX(DataInput[],DC$4*3-2,MATCH($B9,DataInput[#Headers],0)))))</f>
        <v>#N/A</v>
      </c>
      <c r="DD9" s="15" t="e">
        <f>IF(INDEX(MouseList[],MATCH(DD$2,'Basic Information'!$A$2:$A$140,0),11)=TRUE,"",IF(INDEX(DataInput[],DD$4*3-2,MATCH($B9,DataInput[#Headers],0))="","",(INDEX(DataInput[],DD$4*3-2,MATCH($B9,DataInput[#Headers],0)))))</f>
        <v>#N/A</v>
      </c>
      <c r="DE9" s="15" t="e">
        <f>IF(INDEX(MouseList[],MATCH(DE$2,'Basic Information'!$A$2:$A$140,0),11)=TRUE,"",IF(INDEX(DataInput[],DE$4*3-2,MATCH($B9,DataInput[#Headers],0))="","",(INDEX(DataInput[],DE$4*3-2,MATCH($B9,DataInput[#Headers],0)))))</f>
        <v>#N/A</v>
      </c>
      <c r="DF9" s="15" t="e">
        <f>IF(INDEX(MouseList[],MATCH(DF$2,'Basic Information'!$A$2:$A$140,0),11)=TRUE,"",IF(INDEX(DataInput[],DF$4*3-2,MATCH($B9,DataInput[#Headers],0))="","",(INDEX(DataInput[],DF$4*3-2,MATCH($B9,DataInput[#Headers],0)))))</f>
        <v>#N/A</v>
      </c>
      <c r="DG9" s="15" t="e">
        <f>IF(INDEX(MouseList[],MATCH(DG$2,'Basic Information'!$A$2:$A$140,0),11)=TRUE,"",IF(INDEX(DataInput[],DG$4*3-2,MATCH($B9,DataInput[#Headers],0))="","",(INDEX(DataInput[],DG$4*3-2,MATCH($B9,DataInput[#Headers],0)))))</f>
        <v>#N/A</v>
      </c>
      <c r="DH9" s="15" t="e">
        <f>IF(INDEX(MouseList[],MATCH(DH$2,'Basic Information'!$A$2:$A$140,0),11)=TRUE,"",IF(INDEX(DataInput[],DH$4*3-2,MATCH($B9,DataInput[#Headers],0))="","",(INDEX(DataInput[],DH$4*3-2,MATCH($B9,DataInput[#Headers],0)))))</f>
        <v>#N/A</v>
      </c>
      <c r="DI9" s="15" t="e">
        <f>IF(INDEX(MouseList[],MATCH(DI$2,'Basic Information'!$A$2:$A$140,0),11)=TRUE,"",IF(INDEX(DataInput[],DI$4*3-2,MATCH($B9,DataInput[#Headers],0))="","",(INDEX(DataInput[],DI$4*3-2,MATCH($B9,DataInput[#Headers],0)))))</f>
        <v>#N/A</v>
      </c>
      <c r="DJ9" s="15" t="e">
        <f>IF(INDEX(MouseList[],MATCH(DJ$2,'Basic Information'!$A$2:$A$140,0),11)=TRUE,"",IF(INDEX(DataInput[],DJ$4*3-2,MATCH($B9,DataInput[#Headers],0))="","",(INDEX(DataInput[],DJ$4*3-2,MATCH($B9,DataInput[#Headers],0)))))</f>
        <v>#N/A</v>
      </c>
      <c r="DK9" s="15" t="e">
        <f>IF(INDEX(MouseList[],MATCH(DK$2,'Basic Information'!$A$2:$A$140,0),11)=TRUE,"",IF(INDEX(DataInput[],DK$4*3-2,MATCH($B9,DataInput[#Headers],0))="","",(INDEX(DataInput[],DK$4*3-2,MATCH($B9,DataInput[#Headers],0)))))</f>
        <v>#N/A</v>
      </c>
      <c r="DL9" s="15" t="e">
        <f>IF(INDEX(MouseList[],MATCH(DL$2,'Basic Information'!$A$2:$A$140,0),11)=TRUE,"",IF(INDEX(DataInput[],DL$4*3-2,MATCH($B9,DataInput[#Headers],0))="","",(INDEX(DataInput[],DL$4*3-2,MATCH($B9,DataInput[#Headers],0)))))</f>
        <v>#N/A</v>
      </c>
      <c r="DM9" s="15" t="e">
        <f>IF(INDEX(MouseList[],MATCH(DM$2,'Basic Information'!$A$2:$A$140,0),11)=TRUE,"",IF(INDEX(DataInput[],DM$4*3-2,MATCH($B9,DataInput[#Headers],0))="","",(INDEX(DataInput[],DM$4*3-2,MATCH($B9,DataInput[#Headers],0)))))</f>
        <v>#N/A</v>
      </c>
      <c r="DN9" s="15" t="e">
        <f>IF(INDEX(MouseList[],MATCH(DN$2,'Basic Information'!$A$2:$A$140,0),11)=TRUE,"",IF(INDEX(DataInput[],DN$4*3-2,MATCH($B9,DataInput[#Headers],0))="","",(INDEX(DataInput[],DN$4*3-2,MATCH($B9,DataInput[#Headers],0)))))</f>
        <v>#N/A</v>
      </c>
      <c r="DO9" s="15" t="e">
        <f>IF(INDEX(MouseList[],MATCH(DO$2,'Basic Information'!$A$2:$A$140,0),11)=TRUE,"",IF(INDEX(DataInput[],DO$4*3-2,MATCH($B9,DataInput[#Headers],0))="","",(INDEX(DataInput[],DO$4*3-2,MATCH($B9,DataInput[#Headers],0)))))</f>
        <v>#N/A</v>
      </c>
      <c r="DP9" s="15" t="e">
        <f>IF(INDEX(MouseList[],MATCH(DP$2,'Basic Information'!$A$2:$A$140,0),11)=TRUE,"",IF(INDEX(DataInput[],DP$4*3-2,MATCH($B9,DataInput[#Headers],0))="","",(INDEX(DataInput[],DP$4*3-2,MATCH($B9,DataInput[#Headers],0)))))</f>
        <v>#N/A</v>
      </c>
      <c r="DQ9" s="15" t="e">
        <f>IF(INDEX(MouseList[],MATCH(DQ$2,'Basic Information'!$A$2:$A$140,0),11)=TRUE,"",IF(INDEX(DataInput[],DQ$4*3-2,MATCH($B9,DataInput[#Headers],0))="","",(INDEX(DataInput[],DQ$4*3-2,MATCH($B9,DataInput[#Headers],0)))))</f>
        <v>#N/A</v>
      </c>
      <c r="DR9" s="15" t="e">
        <f>IF(INDEX(MouseList[],MATCH(DR$2,'Basic Information'!$A$2:$A$140,0),11)=TRUE,"",IF(INDEX(DataInput[],DR$4*3-2,MATCH($B9,DataInput[#Headers],0))="","",(INDEX(DataInput[],DR$4*3-2,MATCH($B9,DataInput[#Headers],0)))))</f>
        <v>#N/A</v>
      </c>
      <c r="DT9" s="14">
        <v>5</v>
      </c>
      <c r="DU9" s="244" t="str">
        <f>IFERROR(INDEX(MouseList[],MATCH(TV_after_Tx3[[#This Row],[Sort '#]],MouseList[Sort '#],0),MATCH(TV_after_Tx3[[#Headers],[Group]],MouseList[#Headers],0)),"")</f>
        <v/>
      </c>
      <c r="DV9" s="14" t="str">
        <f>IFERROR(INDEX(MouseList[],MATCH(TV_after_Tx3[[#This Row],[Sort '#]],MouseList[Sort '#],0),MATCH(MouseList[[#Headers],[Mouse '#]],MouseList[#Headers],0)),"")</f>
        <v/>
      </c>
      <c r="DW9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9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9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9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9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9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9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9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9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9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9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9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9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9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9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9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9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9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9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9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9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9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10" spans="1:172" ht="15">
      <c r="A10" s="14">
        <v>5</v>
      </c>
      <c r="B10" s="14" t="str">
        <f>INDEX(DataInput[#Headers],1,BWtable[[#This Row],[Day '#]]+11)</f>
        <v>6</v>
      </c>
      <c r="C10" s="15">
        <f>IF(INDEX(MouseList[],MATCH(C$2,'Basic Information'!$A$2:$A$140,0),11)=TRUE,"",IF(INDEX(DataInput[],C$4*3-2,MATCH($B10,DataInput[#Headers],0))="","",(INDEX(DataInput[],C$4*3-2,MATCH($B10,DataInput[#Headers],0)))))</f>
        <v>19.52</v>
      </c>
      <c r="D10" s="15">
        <f>IF(INDEX(MouseList[],MATCH(D$2,'Basic Information'!$A$2:$A$140,0),11)=TRUE,"",IF(INDEX(DataInput[],D$4*3-2,MATCH($B10,DataInput[#Headers],0))="","",(INDEX(DataInput[],D$4*3-2,MATCH($B10,DataInput[#Headers],0)))))</f>
        <v>19.02</v>
      </c>
      <c r="E10" s="15">
        <f>IF(INDEX(MouseList[],MATCH(E$2,'Basic Information'!$A$2:$A$140,0),11)=TRUE,"",IF(INDEX(DataInput[],E$4*3-2,MATCH($B10,DataInput[#Headers],0))="","",(INDEX(DataInput[],E$4*3-2,MATCH($B10,DataInput[#Headers],0)))))</f>
        <v>17.739999999999998</v>
      </c>
      <c r="F10" s="15">
        <f>IF(INDEX(MouseList[],MATCH(F$2,'Basic Information'!$A$2:$A$140,0),11)=TRUE,"",IF(INDEX(DataInput[],F$4*3-2,MATCH($B10,DataInput[#Headers],0))="","",(INDEX(DataInput[],F$4*3-2,MATCH($B10,DataInput[#Headers],0)))))</f>
        <v>18.149999999999999</v>
      </c>
      <c r="G10" s="15">
        <f>IF(INDEX(MouseList[],MATCH(G$2,'Basic Information'!$A$2:$A$140,0),11)=TRUE,"",IF(INDEX(DataInput[],G$4*3-2,MATCH($B10,DataInput[#Headers],0))="","",(INDEX(DataInput[],G$4*3-2,MATCH($B10,DataInput[#Headers],0)))))</f>
        <v>19.52</v>
      </c>
      <c r="H10" s="15">
        <f>IF(INDEX(MouseList[],MATCH(H$2,'Basic Information'!$A$2:$A$140,0),11)=TRUE,"",IF(INDEX(DataInput[],H$4*3-2,MATCH($B10,DataInput[#Headers],0))="","",(INDEX(DataInput[],H$4*3-2,MATCH($B10,DataInput[#Headers],0)))))</f>
        <v>20.079999999999998</v>
      </c>
      <c r="I10" s="15">
        <f>IF(INDEX(MouseList[],MATCH(I$2,'Basic Information'!$A$2:$A$140,0),11)=TRUE,"",IF(INDEX(DataInput[],I$4*3-2,MATCH($B10,DataInput[#Headers],0))="","",(INDEX(DataInput[],I$4*3-2,MATCH($B10,DataInput[#Headers],0)))))</f>
        <v>1.1000000000000001</v>
      </c>
      <c r="J10" s="15">
        <f>IF(INDEX(MouseList[],MATCH(J$2,'Basic Information'!$A$2:$A$140,0),11)=TRUE,"",IF(INDEX(DataInput[],J$4*3-2,MATCH($B10,DataInput[#Headers],0))="","",(INDEX(DataInput[],J$4*3-2,MATCH($B10,DataInput[#Headers],0)))))</f>
        <v>18.43</v>
      </c>
      <c r="K10" s="15">
        <f>IF(INDEX(MouseList[],MATCH(K$2,'Basic Information'!$A$2:$A$140,0),11)=TRUE,"",IF(INDEX(DataInput[],K$4*3-2,MATCH($B10,DataInput[#Headers],0))="","",(INDEX(DataInput[],K$4*3-2,MATCH($B10,DataInput[#Headers],0)))))</f>
        <v>21.69</v>
      </c>
      <c r="L10" s="15" t="str">
        <f>IF(INDEX(MouseList[],MATCH(L$2,'Basic Information'!$A$2:$A$140,0),11)=TRUE,"",IF(INDEX(DataInput[],L$4*3-2,MATCH($B10,DataInput[#Headers],0))="","",(INDEX(DataInput[],L$4*3-2,MATCH($B10,DataInput[#Headers],0)))))</f>
        <v/>
      </c>
      <c r="M10" s="15">
        <f>IF(INDEX(MouseList[],MATCH(M$2,'Basic Information'!$A$2:$A$140,0),11)=TRUE,"",IF(INDEX(DataInput[],M$4*3-2,MATCH($B10,DataInput[#Headers],0))="","",(INDEX(DataInput[],M$4*3-2,MATCH($B10,DataInput[#Headers],0)))))</f>
        <v>20.76</v>
      </c>
      <c r="N10" s="15">
        <f>IF(INDEX(MouseList[],MATCH(N$2,'Basic Information'!$A$2:$A$140,0),11)=TRUE,"",IF(INDEX(DataInput[],N$4*3-2,MATCH($B10,DataInput[#Headers],0))="","",(INDEX(DataInput[],N$4*3-2,MATCH($B10,DataInput[#Headers],0)))))</f>
        <v>18.260000000000002</v>
      </c>
      <c r="O10" s="15">
        <f>IF(INDEX(MouseList[],MATCH(O$2,'Basic Information'!$A$2:$A$140,0),11)=TRUE,"",IF(INDEX(DataInput[],O$4*3-2,MATCH($B10,DataInput[#Headers],0))="","",(INDEX(DataInput[],O$4*3-2,MATCH($B10,DataInput[#Headers],0)))))</f>
        <v>18.54</v>
      </c>
      <c r="P10" s="15">
        <f>IF(INDEX(MouseList[],MATCH(P$2,'Basic Information'!$A$2:$A$140,0),11)=TRUE,"",IF(INDEX(DataInput[],P$4*3-2,MATCH($B10,DataInput[#Headers],0))="","",(INDEX(DataInput[],P$4*3-2,MATCH($B10,DataInput[#Headers],0)))))</f>
        <v>21.74</v>
      </c>
      <c r="Q10" s="15">
        <f>IF(INDEX(MouseList[],MATCH(Q$2,'Basic Information'!$A$2:$A$140,0),11)=TRUE,"",IF(INDEX(DataInput[],Q$4*3-2,MATCH($B10,DataInput[#Headers],0))="","",(INDEX(DataInput[],Q$4*3-2,MATCH($B10,DataInput[#Headers],0)))))</f>
        <v>19.309999999999999</v>
      </c>
      <c r="R10" s="15">
        <f>IF(INDEX(MouseList[],MATCH(R$2,'Basic Information'!$A$2:$A$140,0),11)=TRUE,"",IF(INDEX(DataInput[],R$4*3-2,MATCH($B10,DataInput[#Headers],0))="","",(INDEX(DataInput[],R$4*3-2,MATCH($B10,DataInput[#Headers],0)))))</f>
        <v>19.03</v>
      </c>
      <c r="S10" s="15">
        <f>IF(INDEX(MouseList[],MATCH(S$2,'Basic Information'!$A$2:$A$140,0),11)=TRUE,"",IF(INDEX(DataInput[],S$4*3-2,MATCH($B10,DataInput[#Headers],0))="","",(INDEX(DataInput[],S$4*3-2,MATCH($B10,DataInput[#Headers],0)))))</f>
        <v>18.77</v>
      </c>
      <c r="T10" s="15">
        <f>IF(INDEX(MouseList[],MATCH(T$2,'Basic Information'!$A$2:$A$140,0),11)=TRUE,"",IF(INDEX(DataInput[],T$4*3-2,MATCH($B10,DataInput[#Headers],0))="","",(INDEX(DataInput[],T$4*3-2,MATCH($B10,DataInput[#Headers],0)))))</f>
        <v>20.55</v>
      </c>
      <c r="U10" s="15">
        <f>IF(INDEX(MouseList[],MATCH(U$2,'Basic Information'!$A$2:$A$140,0),11)=TRUE,"",IF(INDEX(DataInput[],U$4*3-2,MATCH($B10,DataInput[#Headers],0))="","",(INDEX(DataInput[],U$4*3-2,MATCH($B10,DataInput[#Headers],0)))))</f>
        <v>18.18</v>
      </c>
      <c r="V10" s="15">
        <f>IF(INDEX(MouseList[],MATCH(V$2,'Basic Information'!$A$2:$A$140,0),11)=TRUE,"",IF(INDEX(DataInput[],V$4*3-2,MATCH($B10,DataInput[#Headers],0))="","",(INDEX(DataInput[],V$4*3-2,MATCH($B10,DataInput[#Headers],0)))))</f>
        <v>22.28</v>
      </c>
      <c r="W10" s="15">
        <f>IF(INDEX(MouseList[],MATCH(W$2,'Basic Information'!$A$2:$A$140,0),11)=TRUE,"",IF(INDEX(DataInput[],W$4*3-2,MATCH($B10,DataInput[#Headers],0))="","",(INDEX(DataInput[],W$4*3-2,MATCH($B10,DataInput[#Headers],0)))))</f>
        <v>20.49</v>
      </c>
      <c r="X10" s="15">
        <f>IF(INDEX(MouseList[],MATCH(X$2,'Basic Information'!$A$2:$A$140,0),11)=TRUE,"",IF(INDEX(DataInput[],X$4*3-2,MATCH($B10,DataInput[#Headers],0))="","",(INDEX(DataInput[],X$4*3-2,MATCH($B10,DataInput[#Headers],0)))))</f>
        <v>21.84</v>
      </c>
      <c r="Y10" s="15">
        <f>IF(INDEX(MouseList[],MATCH(Y$2,'Basic Information'!$A$2:$A$140,0),11)=TRUE,"",IF(INDEX(DataInput[],Y$4*3-2,MATCH($B10,DataInput[#Headers],0))="","",(INDEX(DataInput[],Y$4*3-2,MATCH($B10,DataInput[#Headers],0)))))</f>
        <v>22.14</v>
      </c>
      <c r="Z10" s="15">
        <f>IF(INDEX(MouseList[],MATCH(Z$2,'Basic Information'!$A$2:$A$140,0),11)=TRUE,"",IF(INDEX(DataInput[],Z$4*3-2,MATCH($B10,DataInput[#Headers],0))="","",(INDEX(DataInput[],Z$4*3-2,MATCH($B10,DataInput[#Headers],0)))))</f>
        <v>21.52</v>
      </c>
      <c r="AA10" s="15">
        <f>IF(INDEX(MouseList[],MATCH(AA$2,'Basic Information'!$A$2:$A$140,0),11)=TRUE,"",IF(INDEX(DataInput[],AA$4*3-2,MATCH($B10,DataInput[#Headers],0))="","",(INDEX(DataInput[],AA$4*3-2,MATCH($B10,DataInput[#Headers],0)))))</f>
        <v>22.72</v>
      </c>
      <c r="AB10" s="15">
        <f>IF(INDEX(MouseList[],MATCH(AB$2,'Basic Information'!$A$2:$A$140,0),11)=TRUE,"",IF(INDEX(DataInput[],AB$4*3-2,MATCH($B10,DataInput[#Headers],0))="","",(INDEX(DataInput[],AB$4*3-2,MATCH($B10,DataInput[#Headers],0)))))</f>
        <v>19.79</v>
      </c>
      <c r="AC10" s="15">
        <f>IF(INDEX(MouseList[],MATCH(AC$2,'Basic Information'!$A$2:$A$140,0),11)=TRUE,"",IF(INDEX(DataInput[],AC$4*3-2,MATCH($B10,DataInput[#Headers],0))="","",(INDEX(DataInput[],AC$4*3-2,MATCH($B10,DataInput[#Headers],0)))))</f>
        <v>18.3</v>
      </c>
      <c r="AD10" s="15">
        <f>IF(INDEX(MouseList[],MATCH(AD$2,'Basic Information'!$A$2:$A$140,0),11)=TRUE,"",IF(INDEX(DataInput[],AD$4*3-2,MATCH($B10,DataInput[#Headers],0))="","",(INDEX(DataInput[],AD$4*3-2,MATCH($B10,DataInput[#Headers],0)))))</f>
        <v>18.809999999999999</v>
      </c>
      <c r="AE10" s="15">
        <f>IF(INDEX(MouseList[],MATCH(AE$2,'Basic Information'!$A$2:$A$140,0),11)=TRUE,"",IF(INDEX(DataInput[],AE$4*3-2,MATCH($B10,DataInput[#Headers],0))="","",(INDEX(DataInput[],AE$4*3-2,MATCH($B10,DataInput[#Headers],0)))))</f>
        <v>18.510000000000002</v>
      </c>
      <c r="AF10" s="15">
        <f>IF(INDEX(MouseList[],MATCH(AF$2,'Basic Information'!$A$2:$A$140,0),11)=TRUE,"",IF(INDEX(DataInput[],AF$4*3-2,MATCH($B10,DataInput[#Headers],0))="","",(INDEX(DataInput[],AF$4*3-2,MATCH($B10,DataInput[#Headers],0)))))</f>
        <v>16.82</v>
      </c>
      <c r="AG10" s="15">
        <f>IF(INDEX(MouseList[],MATCH(AG$2,'Basic Information'!$A$2:$A$140,0),11)=TRUE,"",IF(INDEX(DataInput[],AG$4*3-2,MATCH($B10,DataInput[#Headers],0))="","",(INDEX(DataInput[],AG$4*3-2,MATCH($B10,DataInput[#Headers],0)))))</f>
        <v>20.92</v>
      </c>
      <c r="AH10" s="15">
        <f>IF(INDEX(MouseList[],MATCH(AH$2,'Basic Information'!$A$2:$A$140,0),11)=TRUE,"",IF(INDEX(DataInput[],AH$4*3-2,MATCH($B10,DataInput[#Headers],0))="","",(INDEX(DataInput[],AH$4*3-2,MATCH($B10,DataInput[#Headers],0)))))</f>
        <v>20.77</v>
      </c>
      <c r="AI10" s="15">
        <f>IF(INDEX(MouseList[],MATCH(AI$2,'Basic Information'!$A$2:$A$140,0),11)=TRUE,"",IF(INDEX(DataInput[],AI$4*3-2,MATCH($B10,DataInput[#Headers],0))="","",(INDEX(DataInput[],AI$4*3-2,MATCH($B10,DataInput[#Headers],0)))))</f>
        <v>19.96</v>
      </c>
      <c r="AJ10" s="15">
        <f>IF(INDEX(MouseList[],MATCH(AJ$2,'Basic Information'!$A$2:$A$140,0),11)=TRUE,"",IF(INDEX(DataInput[],AJ$4*3-2,MATCH($B10,DataInput[#Headers],0))="","",(INDEX(DataInput[],AJ$4*3-2,MATCH($B10,DataInput[#Headers],0)))))</f>
        <v>21.3</v>
      </c>
      <c r="AK10" s="15">
        <f>IF(INDEX(MouseList[],MATCH(AK$2,'Basic Information'!$A$2:$A$140,0),11)=TRUE,"",IF(INDEX(DataInput[],AK$4*3-2,MATCH($B10,DataInput[#Headers],0))="","",(INDEX(DataInput[],AK$4*3-2,MATCH($B10,DataInput[#Headers],0)))))</f>
        <v>20.100000000000001</v>
      </c>
      <c r="AL10" s="15">
        <f>IF(INDEX(MouseList[],MATCH(AL$2,'Basic Information'!$A$2:$A$140,0),11)=TRUE,"",IF(INDEX(DataInput[],AL$4*3-2,MATCH($B10,DataInput[#Headers],0))="","",(INDEX(DataInput[],AL$4*3-2,MATCH($B10,DataInput[#Headers],0)))))</f>
        <v>20.38</v>
      </c>
      <c r="AM10" s="15">
        <f>IF(INDEX(MouseList[],MATCH(AM$2,'Basic Information'!$A$2:$A$140,0),11)=TRUE,"",IF(INDEX(DataInput[],AM$4*3-2,MATCH($B10,DataInput[#Headers],0))="","",(INDEX(DataInput[],AM$4*3-2,MATCH($B10,DataInput[#Headers],0)))))</f>
        <v>21.54</v>
      </c>
      <c r="AN10" s="15">
        <f>IF(INDEX(MouseList[],MATCH(AN$2,'Basic Information'!$A$2:$A$140,0),11)=TRUE,"",IF(INDEX(DataInput[],AN$4*3-2,MATCH($B10,DataInput[#Headers],0))="","",(INDEX(DataInput[],AN$4*3-2,MATCH($B10,DataInput[#Headers],0)))))</f>
        <v>20.38</v>
      </c>
      <c r="AO10" s="15">
        <f>IF(INDEX(MouseList[],MATCH(AO$2,'Basic Information'!$A$2:$A$140,0),11)=TRUE,"",IF(INDEX(DataInput[],AO$4*3-2,MATCH($B10,DataInput[#Headers],0))="","",(INDEX(DataInput[],AO$4*3-2,MATCH($B10,DataInput[#Headers],0)))))</f>
        <v>19.77</v>
      </c>
      <c r="AP10" s="15">
        <f>IF(INDEX(MouseList[],MATCH(AP$2,'Basic Information'!$A$2:$A$140,0),11)=TRUE,"",IF(INDEX(DataInput[],AP$4*3-2,MATCH($B10,DataInput[#Headers],0))="","",(INDEX(DataInput[],AP$4*3-2,MATCH($B10,DataInput[#Headers],0)))))</f>
        <v>19.149999999999999</v>
      </c>
      <c r="AQ10" s="15">
        <f>IF(INDEX(MouseList[],MATCH(AQ$2,'Basic Information'!$A$2:$A$140,0),11)=TRUE,"",IF(INDEX(DataInput[],AQ$4*3-2,MATCH($B10,DataInput[#Headers],0))="","",(INDEX(DataInput[],AQ$4*3-2,MATCH($B10,DataInput[#Headers],0)))))</f>
        <v>17.579999999999998</v>
      </c>
      <c r="AR10" s="15">
        <f>IF(INDEX(MouseList[],MATCH(AR$2,'Basic Information'!$A$2:$A$140,0),11)=TRUE,"",IF(INDEX(DataInput[],AR$4*3-2,MATCH($B10,DataInput[#Headers],0))="","",(INDEX(DataInput[],AR$4*3-2,MATCH($B10,DataInput[#Headers],0)))))</f>
        <v>19.32</v>
      </c>
      <c r="AS10" s="15" t="str">
        <f>IF(INDEX(MouseList[],MATCH(AS$2,'Basic Information'!$A$2:$A$140,0),11)=TRUE,"",IF(INDEX(DataInput[],AS$4*3-2,MATCH($B10,DataInput[#Headers],0))="","",(INDEX(DataInput[],AS$4*3-2,MATCH($B10,DataInput[#Headers],0)))))</f>
        <v/>
      </c>
      <c r="AT10" s="15">
        <f>IF(INDEX(MouseList[],MATCH(AT$2,'Basic Information'!$A$2:$A$140,0),11)=TRUE,"",IF(INDEX(DataInput[],AT$4*3-2,MATCH($B10,DataInput[#Headers],0))="","",(INDEX(DataInput[],AT$4*3-2,MATCH($B10,DataInput[#Headers],0)))))</f>
        <v>19.760000000000002</v>
      </c>
      <c r="AU10" s="15">
        <f>IF(INDEX(MouseList[],MATCH(AU$2,'Basic Information'!$A$2:$A$140,0),11)=TRUE,"",IF(INDEX(DataInput[],AU$4*3-2,MATCH($B10,DataInput[#Headers],0))="","",(INDEX(DataInput[],AU$4*3-2,MATCH($B10,DataInput[#Headers],0)))))</f>
        <v>19.46</v>
      </c>
      <c r="AV10" s="15">
        <f>IF(INDEX(MouseList[],MATCH(AV$2,'Basic Information'!$A$2:$A$140,0),11)=TRUE,"",IF(INDEX(DataInput[],AV$4*3-2,MATCH($B10,DataInput[#Headers],0))="","",(INDEX(DataInput[],AV$4*3-2,MATCH($B10,DataInput[#Headers],0)))))</f>
        <v>21.45</v>
      </c>
      <c r="AW10" s="15">
        <f>IF(INDEX(MouseList[],MATCH(AW$2,'Basic Information'!$A$2:$A$140,0),11)=TRUE,"",IF(INDEX(DataInput[],AW$4*3-2,MATCH($B10,DataInput[#Headers],0))="","",(INDEX(DataInput[],AW$4*3-2,MATCH($B10,DataInput[#Headers],0)))))</f>
        <v>21.29</v>
      </c>
      <c r="AX10" s="15">
        <f>IF(INDEX(MouseList[],MATCH(AX$2,'Basic Information'!$A$2:$A$140,0),11)=TRUE,"",IF(INDEX(DataInput[],AX$4*3-2,MATCH($B10,DataInput[#Headers],0))="","",(INDEX(DataInput[],AX$4*3-2,MATCH($B10,DataInput[#Headers],0)))))</f>
        <v>22.16</v>
      </c>
      <c r="AY10" s="15">
        <f>IF(INDEX(MouseList[],MATCH(AY$2,'Basic Information'!$A$2:$A$140,0),11)=TRUE,"",IF(INDEX(DataInput[],AY$4*3-2,MATCH($B10,DataInput[#Headers],0))="","",(INDEX(DataInput[],AY$4*3-2,MATCH($B10,DataInput[#Headers],0)))))</f>
        <v>21.74</v>
      </c>
      <c r="AZ10" s="15">
        <f>IF(INDEX(MouseList[],MATCH(AZ$2,'Basic Information'!$A$2:$A$140,0),11)=TRUE,"",IF(INDEX(DataInput[],AZ$4*3-2,MATCH($B10,DataInput[#Headers],0))="","",(INDEX(DataInput[],AZ$4*3-2,MATCH($B10,DataInput[#Headers],0)))))</f>
        <v>18.059999999999999</v>
      </c>
      <c r="BA10" s="15">
        <f>IF(INDEX(MouseList[],MATCH(BA$2,'Basic Information'!$A$2:$A$140,0),11)=TRUE,"",IF(INDEX(DataInput[],BA$4*3-2,MATCH($B10,DataInput[#Headers],0))="","",(INDEX(DataInput[],BA$4*3-2,MATCH($B10,DataInput[#Headers],0)))))</f>
        <v>23.08</v>
      </c>
      <c r="BB10" s="15">
        <f>IF(INDEX(MouseList[],MATCH(BB$2,'Basic Information'!$A$2:$A$140,0),11)=TRUE,"",IF(INDEX(DataInput[],BB$4*3-2,MATCH($B10,DataInput[#Headers],0))="","",(INDEX(DataInput[],BB$4*3-2,MATCH($B10,DataInput[#Headers],0)))))</f>
        <v>16.690000000000001</v>
      </c>
      <c r="BC10" s="15">
        <f>IF(INDEX(MouseList[],MATCH(BC$2,'Basic Information'!$A$2:$A$140,0),11)=TRUE,"",IF(INDEX(DataInput[],BC$4*3-2,MATCH($B10,DataInput[#Headers],0))="","",(INDEX(DataInput[],BC$4*3-2,MATCH($B10,DataInput[#Headers],0)))))</f>
        <v>20.63</v>
      </c>
      <c r="BD10" s="15">
        <f>IF(INDEX(MouseList[],MATCH(BD$2,'Basic Information'!$A$2:$A$140,0),11)=TRUE,"",IF(INDEX(DataInput[],BD$4*3-2,MATCH($B10,DataInput[#Headers],0))="","",(INDEX(DataInput[],BD$4*3-2,MATCH($B10,DataInput[#Headers],0)))))</f>
        <v>18.440000000000001</v>
      </c>
      <c r="BE10" s="15">
        <f>IF(INDEX(MouseList[],MATCH(BE$2,'Basic Information'!$A$2:$A$140,0),11)=TRUE,"",IF(INDEX(DataInput[],BE$4*3-2,MATCH($B10,DataInput[#Headers],0))="","",(INDEX(DataInput[],BE$4*3-2,MATCH($B10,DataInput[#Headers],0)))))</f>
        <v>19.809999999999999</v>
      </c>
      <c r="BF10" s="15">
        <f>IF(INDEX(MouseList[],MATCH(BF$2,'Basic Information'!$A$2:$A$140,0),11)=TRUE,"",IF(INDEX(DataInput[],BF$4*3-2,MATCH($B10,DataInput[#Headers],0))="","",(INDEX(DataInput[],BF$4*3-2,MATCH($B10,DataInput[#Headers],0)))))</f>
        <v>22.15</v>
      </c>
      <c r="BG10" s="15">
        <f>IF(INDEX(MouseList[],MATCH(BG$2,'Basic Information'!$A$2:$A$140,0),11)=TRUE,"",IF(INDEX(DataInput[],BG$4*3-2,MATCH($B10,DataInput[#Headers],0))="","",(INDEX(DataInput[],BG$4*3-2,MATCH($B10,DataInput[#Headers],0)))))</f>
        <v>21.15</v>
      </c>
      <c r="BH10" s="15">
        <f>IF(INDEX(MouseList[],MATCH(BH$2,'Basic Information'!$A$2:$A$140,0),11)=TRUE,"",IF(INDEX(DataInput[],BH$4*3-2,MATCH($B10,DataInput[#Headers],0))="","",(INDEX(DataInput[],BH$4*3-2,MATCH($B10,DataInput[#Headers],0)))))</f>
        <v>22.23</v>
      </c>
      <c r="BI10" s="15">
        <f>IF(INDEX(MouseList[],MATCH(BI$2,'Basic Information'!$A$2:$A$140,0),11)=TRUE,"",IF(INDEX(DataInput[],BI$4*3-2,MATCH($B10,DataInput[#Headers],0))="","",(INDEX(DataInput[],BI$4*3-2,MATCH($B10,DataInput[#Headers],0)))))</f>
        <v>21.8</v>
      </c>
      <c r="BJ10" s="15">
        <f>IF(INDEX(MouseList[],MATCH(BJ$2,'Basic Information'!$A$2:$A$140,0),11)=TRUE,"",IF(INDEX(DataInput[],BJ$4*3-2,MATCH($B10,DataInput[#Headers],0))="","",(INDEX(DataInput[],BJ$4*3-2,MATCH($B10,DataInput[#Headers],0)))))</f>
        <v>21.71</v>
      </c>
      <c r="BK10" s="15" t="e">
        <f>IF(INDEX(MouseList[],MATCH(BK$2,'Basic Information'!$A$2:$A$140,0),11)=TRUE,"",IF(INDEX(DataInput[],BK$4*3-2,MATCH($B10,DataInput[#Headers],0))="","",(INDEX(DataInput[],BK$4*3-2,MATCH($B10,DataInput[#Headers],0)))))</f>
        <v>#N/A</v>
      </c>
      <c r="BL10" s="15" t="e">
        <f>IF(INDEX(MouseList[],MATCH(BL$2,'Basic Information'!$A$2:$A$140,0),11)=TRUE,"",IF(INDEX(DataInput[],BL$4*3-2,MATCH($B10,DataInput[#Headers],0))="","",(INDEX(DataInput[],BL$4*3-2,MATCH($B10,DataInput[#Headers],0)))))</f>
        <v>#N/A</v>
      </c>
      <c r="BM10" s="15" t="e">
        <f>IF(INDEX(MouseList[],MATCH(BM$2,'Basic Information'!$A$2:$A$140,0),11)=TRUE,"",IF(INDEX(DataInput[],BM$4*3-2,MATCH($B10,DataInput[#Headers],0))="","",(INDEX(DataInput[],BM$4*3-2,MATCH($B10,DataInput[#Headers],0)))))</f>
        <v>#N/A</v>
      </c>
      <c r="BN10" s="15" t="e">
        <f>IF(INDEX(MouseList[],MATCH(BN$2,'Basic Information'!$A$2:$A$140,0),11)=TRUE,"",IF(INDEX(DataInput[],BN$4*3-2,MATCH($B10,DataInput[#Headers],0))="","",(INDEX(DataInput[],BN$4*3-2,MATCH($B10,DataInput[#Headers],0)))))</f>
        <v>#N/A</v>
      </c>
      <c r="BO10" s="15" t="e">
        <f>IF(INDEX(MouseList[],MATCH(BO$2,'Basic Information'!$A$2:$A$140,0),11)=TRUE,"",IF(INDEX(DataInput[],BO$4*3-2,MATCH($B10,DataInput[#Headers],0))="","",(INDEX(DataInput[],BO$4*3-2,MATCH($B10,DataInput[#Headers],0)))))</f>
        <v>#N/A</v>
      </c>
      <c r="BP10" s="15" t="e">
        <f>IF(INDEX(MouseList[],MATCH(BP$2,'Basic Information'!$A$2:$A$140,0),11)=TRUE,"",IF(INDEX(DataInput[],BP$4*3-2,MATCH($B10,DataInput[#Headers],0))="","",(INDEX(DataInput[],BP$4*3-2,MATCH($B10,DataInput[#Headers],0)))))</f>
        <v>#N/A</v>
      </c>
      <c r="BQ10" s="15" t="e">
        <f>IF(INDEX(MouseList[],MATCH(BQ$2,'Basic Information'!$A$2:$A$140,0),11)=TRUE,"",IF(INDEX(DataInput[],BQ$4*3-2,MATCH($B10,DataInput[#Headers],0))="","",(INDEX(DataInput[],BQ$4*3-2,MATCH($B10,DataInput[#Headers],0)))))</f>
        <v>#N/A</v>
      </c>
      <c r="BR10" s="15" t="e">
        <f>IF(INDEX(MouseList[],MATCH(BR$2,'Basic Information'!$A$2:$A$140,0),11)=TRUE,"",IF(INDEX(DataInput[],BR$4*3-2,MATCH($B10,DataInput[#Headers],0))="","",(INDEX(DataInput[],BR$4*3-2,MATCH($B10,DataInput[#Headers],0)))))</f>
        <v>#N/A</v>
      </c>
      <c r="BS10" s="15" t="e">
        <f>IF(INDEX(MouseList[],MATCH(BS$2,'Basic Information'!$A$2:$A$140,0),11)=TRUE,"",IF(INDEX(DataInput[],BS$4*3-2,MATCH($B10,DataInput[#Headers],0))="","",(INDEX(DataInput[],BS$4*3-2,MATCH($B10,DataInput[#Headers],0)))))</f>
        <v>#N/A</v>
      </c>
      <c r="BT10" s="15" t="e">
        <f>IF(INDEX(MouseList[],MATCH(BT$2,'Basic Information'!$A$2:$A$140,0),11)=TRUE,"",IF(INDEX(DataInput[],BT$4*3-2,MATCH($B10,DataInput[#Headers],0))="","",(INDEX(DataInput[],BT$4*3-2,MATCH($B10,DataInput[#Headers],0)))))</f>
        <v>#N/A</v>
      </c>
      <c r="BU10" s="15" t="e">
        <f>IF(INDEX(MouseList[],MATCH(BU$2,'Basic Information'!$A$2:$A$140,0),11)=TRUE,"",IF(INDEX(DataInput[],BU$4*3-2,MATCH($B10,DataInput[#Headers],0))="","",(INDEX(DataInput[],BU$4*3-2,MATCH($B10,DataInput[#Headers],0)))))</f>
        <v>#N/A</v>
      </c>
      <c r="BV10" s="15" t="e">
        <f>IF(INDEX(MouseList[],MATCH(BV$2,'Basic Information'!$A$2:$A$140,0),11)=TRUE,"",IF(INDEX(DataInput[],BV$4*3-2,MATCH($B10,DataInput[#Headers],0))="","",(INDEX(DataInput[],BV$4*3-2,MATCH($B10,DataInput[#Headers],0)))))</f>
        <v>#N/A</v>
      </c>
      <c r="BW10" s="15" t="e">
        <f>IF(INDEX(MouseList[],MATCH(BW$2,'Basic Information'!$A$2:$A$140,0),11)=TRUE,"",IF(INDEX(DataInput[],BW$4*3-2,MATCH($B10,DataInput[#Headers],0))="","",(INDEX(DataInput[],BW$4*3-2,MATCH($B10,DataInput[#Headers],0)))))</f>
        <v>#N/A</v>
      </c>
      <c r="BX10" s="15" t="e">
        <f>IF(INDEX(MouseList[],MATCH(BX$2,'Basic Information'!$A$2:$A$140,0),11)=TRUE,"",IF(INDEX(DataInput[],BX$4*3-2,MATCH($B10,DataInput[#Headers],0))="","",(INDEX(DataInput[],BX$4*3-2,MATCH($B10,DataInput[#Headers],0)))))</f>
        <v>#N/A</v>
      </c>
      <c r="BY10" s="15" t="e">
        <f>IF(INDEX(MouseList[],MATCH(BY$2,'Basic Information'!$A$2:$A$140,0),11)=TRUE,"",IF(INDEX(DataInput[],BY$4*3-2,MATCH($B10,DataInput[#Headers],0))="","",(INDEX(DataInput[],BY$4*3-2,MATCH($B10,DataInput[#Headers],0)))))</f>
        <v>#N/A</v>
      </c>
      <c r="BZ10" s="15" t="e">
        <f>IF(INDEX(MouseList[],MATCH(BZ$2,'Basic Information'!$A$2:$A$140,0),11)=TRUE,"",IF(INDEX(DataInput[],BZ$4*3-2,MATCH($B10,DataInput[#Headers],0))="","",(INDEX(DataInput[],BZ$4*3-2,MATCH($B10,DataInput[#Headers],0)))))</f>
        <v>#N/A</v>
      </c>
      <c r="CA10" s="15" t="e">
        <f>IF(INDEX(MouseList[],MATCH(CA$2,'Basic Information'!$A$2:$A$140,0),11)=TRUE,"",IF(INDEX(DataInput[],CA$4*3-2,MATCH($B10,DataInput[#Headers],0))="","",(INDEX(DataInput[],CA$4*3-2,MATCH($B10,DataInput[#Headers],0)))))</f>
        <v>#N/A</v>
      </c>
      <c r="CB10" s="15" t="e">
        <f>IF(INDEX(MouseList[],MATCH(CB$2,'Basic Information'!$A$2:$A$140,0),11)=TRUE,"",IF(INDEX(DataInput[],CB$4*3-2,MATCH($B10,DataInput[#Headers],0))="","",(INDEX(DataInput[],CB$4*3-2,MATCH($B10,DataInput[#Headers],0)))))</f>
        <v>#N/A</v>
      </c>
      <c r="CC10" s="15" t="e">
        <f>IF(INDEX(MouseList[],MATCH(CC$2,'Basic Information'!$A$2:$A$140,0),11)=TRUE,"",IF(INDEX(DataInput[],CC$4*3-2,MATCH($B10,DataInput[#Headers],0))="","",(INDEX(DataInput[],CC$4*3-2,MATCH($B10,DataInput[#Headers],0)))))</f>
        <v>#N/A</v>
      </c>
      <c r="CD10" s="15" t="e">
        <f>IF(INDEX(MouseList[],MATCH(CD$2,'Basic Information'!$A$2:$A$140,0),11)=TRUE,"",IF(INDEX(DataInput[],CD$4*3-2,MATCH($B10,DataInput[#Headers],0))="","",(INDEX(DataInput[],CD$4*3-2,MATCH($B10,DataInput[#Headers],0)))))</f>
        <v>#N/A</v>
      </c>
      <c r="CE10" s="15" t="e">
        <f>IF(INDEX(MouseList[],MATCH(CE$2,'Basic Information'!$A$2:$A$140,0),11)=TRUE,"",IF(INDEX(DataInput[],CE$4*3-2,MATCH($B10,DataInput[#Headers],0))="","",(INDEX(DataInput[],CE$4*3-2,MATCH($B10,DataInput[#Headers],0)))))</f>
        <v>#N/A</v>
      </c>
      <c r="CF10" s="15" t="e">
        <f>IF(INDEX(MouseList[],MATCH(CF$2,'Basic Information'!$A$2:$A$140,0),11)=TRUE,"",IF(INDEX(DataInput[],CF$4*3-2,MATCH($B10,DataInput[#Headers],0))="","",(INDEX(DataInput[],CF$4*3-2,MATCH($B10,DataInput[#Headers],0)))))</f>
        <v>#N/A</v>
      </c>
      <c r="CG10" s="15" t="e">
        <f>IF(INDEX(MouseList[],MATCH(CG$2,'Basic Information'!$A$2:$A$140,0),11)=TRUE,"",IF(INDEX(DataInput[],CG$4*3-2,MATCH($B10,DataInput[#Headers],0))="","",(INDEX(DataInput[],CG$4*3-2,MATCH($B10,DataInput[#Headers],0)))))</f>
        <v>#N/A</v>
      </c>
      <c r="CH10" s="15" t="e">
        <f>IF(INDEX(MouseList[],MATCH(CH$2,'Basic Information'!$A$2:$A$140,0),11)=TRUE,"",IF(INDEX(DataInput[],CH$4*3-2,MATCH($B10,DataInput[#Headers],0))="","",(INDEX(DataInput[],CH$4*3-2,MATCH($B10,DataInput[#Headers],0)))))</f>
        <v>#N/A</v>
      </c>
      <c r="CI10" s="15" t="e">
        <f>IF(INDEX(MouseList[],MATCH(CI$2,'Basic Information'!$A$2:$A$140,0),11)=TRUE,"",IF(INDEX(DataInput[],CI$4*3-2,MATCH($B10,DataInput[#Headers],0))="","",(INDEX(DataInput[],CI$4*3-2,MATCH($B10,DataInput[#Headers],0)))))</f>
        <v>#N/A</v>
      </c>
      <c r="CJ10" s="15" t="e">
        <f>IF(INDEX(MouseList[],MATCH(CJ$2,'Basic Information'!$A$2:$A$140,0),11)=TRUE,"",IF(INDEX(DataInput[],CJ$4*3-2,MATCH($B10,DataInput[#Headers],0))="","",(INDEX(DataInput[],CJ$4*3-2,MATCH($B10,DataInput[#Headers],0)))))</f>
        <v>#N/A</v>
      </c>
      <c r="CK10" s="15" t="e">
        <f>IF(INDEX(MouseList[],MATCH(CK$2,'Basic Information'!$A$2:$A$140,0),11)=TRUE,"",IF(INDEX(DataInput[],CK$4*3-2,MATCH($B10,DataInput[#Headers],0))="","",(INDEX(DataInput[],CK$4*3-2,MATCH($B10,DataInput[#Headers],0)))))</f>
        <v>#N/A</v>
      </c>
      <c r="CL10" s="15" t="e">
        <f>IF(INDEX(MouseList[],MATCH(CL$2,'Basic Information'!$A$2:$A$140,0),11)=TRUE,"",IF(INDEX(DataInput[],CL$4*3-2,MATCH($B10,DataInput[#Headers],0))="","",(INDEX(DataInput[],CL$4*3-2,MATCH($B10,DataInput[#Headers],0)))))</f>
        <v>#N/A</v>
      </c>
      <c r="CM10" s="15" t="e">
        <f>IF(INDEX(MouseList[],MATCH(CM$2,'Basic Information'!$A$2:$A$140,0),11)=TRUE,"",IF(INDEX(DataInput[],CM$4*3-2,MATCH($B10,DataInput[#Headers],0))="","",(INDEX(DataInput[],CM$4*3-2,MATCH($B10,DataInput[#Headers],0)))))</f>
        <v>#N/A</v>
      </c>
      <c r="CN10" s="15" t="e">
        <f>IF(INDEX(MouseList[],MATCH(CN$2,'Basic Information'!$A$2:$A$140,0),11)=TRUE,"",IF(INDEX(DataInput[],CN$4*3-2,MATCH($B10,DataInput[#Headers],0))="","",(INDEX(DataInput[],CN$4*3-2,MATCH($B10,DataInput[#Headers],0)))))</f>
        <v>#N/A</v>
      </c>
      <c r="CO10" s="15" t="e">
        <f>IF(INDEX(MouseList[],MATCH(CO$2,'Basic Information'!$A$2:$A$140,0),11)=TRUE,"",IF(INDEX(DataInput[],CO$4*3-2,MATCH($B10,DataInput[#Headers],0))="","",(INDEX(DataInput[],CO$4*3-2,MATCH($B10,DataInput[#Headers],0)))))</f>
        <v>#N/A</v>
      </c>
      <c r="CP10" s="15" t="e">
        <f>IF(INDEX(MouseList[],MATCH(CP$2,'Basic Information'!$A$2:$A$140,0),11)=TRUE,"",IF(INDEX(DataInput[],CP$4*3-2,MATCH($B10,DataInput[#Headers],0))="","",(INDEX(DataInput[],CP$4*3-2,MATCH($B10,DataInput[#Headers],0)))))</f>
        <v>#N/A</v>
      </c>
      <c r="CQ10" s="15" t="e">
        <f>IF(INDEX(MouseList[],MATCH(CQ$2,'Basic Information'!$A$2:$A$140,0),11)=TRUE,"",IF(INDEX(DataInput[],CQ$4*3-2,MATCH($B10,DataInput[#Headers],0))="","",(INDEX(DataInput[],CQ$4*3-2,MATCH($B10,DataInput[#Headers],0)))))</f>
        <v>#N/A</v>
      </c>
      <c r="CR10" s="15" t="e">
        <f>IF(INDEX(MouseList[],MATCH(CR$2,'Basic Information'!$A$2:$A$140,0),11)=TRUE,"",IF(INDEX(DataInput[],CR$4*3-2,MATCH($B10,DataInput[#Headers],0))="","",(INDEX(DataInput[],CR$4*3-2,MATCH($B10,DataInput[#Headers],0)))))</f>
        <v>#N/A</v>
      </c>
      <c r="CS10" s="15" t="e">
        <f>IF(INDEX(MouseList[],MATCH(CS$2,'Basic Information'!$A$2:$A$140,0),11)=TRUE,"",IF(INDEX(DataInput[],CS$4*3-2,MATCH($B10,DataInput[#Headers],0))="","",(INDEX(DataInput[],CS$4*3-2,MATCH($B10,DataInput[#Headers],0)))))</f>
        <v>#N/A</v>
      </c>
      <c r="CT10" s="15" t="e">
        <f>IF(INDEX(MouseList[],MATCH(CT$2,'Basic Information'!$A$2:$A$140,0),11)=TRUE,"",IF(INDEX(DataInput[],CT$4*3-2,MATCH($B10,DataInput[#Headers],0))="","",(INDEX(DataInput[],CT$4*3-2,MATCH($B10,DataInput[#Headers],0)))))</f>
        <v>#N/A</v>
      </c>
      <c r="CU10" s="15" t="e">
        <f>IF(INDEX(MouseList[],MATCH(CU$2,'Basic Information'!$A$2:$A$140,0),11)=TRUE,"",IF(INDEX(DataInput[],CU$4*3-2,MATCH($B10,DataInput[#Headers],0))="","",(INDEX(DataInput[],CU$4*3-2,MATCH($B10,DataInput[#Headers],0)))))</f>
        <v>#N/A</v>
      </c>
      <c r="CV10" s="15" t="e">
        <f>IF(INDEX(MouseList[],MATCH(CV$2,'Basic Information'!$A$2:$A$140,0),11)=TRUE,"",IF(INDEX(DataInput[],CV$4*3-2,MATCH($B10,DataInput[#Headers],0))="","",(INDEX(DataInput[],CV$4*3-2,MATCH($B10,DataInput[#Headers],0)))))</f>
        <v>#N/A</v>
      </c>
      <c r="CW10" s="15" t="e">
        <f>IF(INDEX(MouseList[],MATCH(CW$2,'Basic Information'!$A$2:$A$140,0),11)=TRUE,"",IF(INDEX(DataInput[],CW$4*3-2,MATCH($B10,DataInput[#Headers],0))="","",(INDEX(DataInput[],CW$4*3-2,MATCH($B10,DataInput[#Headers],0)))))</f>
        <v>#N/A</v>
      </c>
      <c r="CX10" s="15" t="e">
        <f>IF(INDEX(MouseList[],MATCH(CX$2,'Basic Information'!$A$2:$A$140,0),11)=TRUE,"",IF(INDEX(DataInput[],CX$4*3-2,MATCH($B10,DataInput[#Headers],0))="","",(INDEX(DataInput[],CX$4*3-2,MATCH($B10,DataInput[#Headers],0)))))</f>
        <v>#N/A</v>
      </c>
      <c r="CY10" s="15" t="e">
        <f>IF(INDEX(MouseList[],MATCH(CY$2,'Basic Information'!$A$2:$A$140,0),11)=TRUE,"",IF(INDEX(DataInput[],CY$4*3-2,MATCH($B10,DataInput[#Headers],0))="","",(INDEX(DataInput[],CY$4*3-2,MATCH($B10,DataInput[#Headers],0)))))</f>
        <v>#N/A</v>
      </c>
      <c r="CZ10" s="15" t="e">
        <f>IF(INDEX(MouseList[],MATCH(CZ$2,'Basic Information'!$A$2:$A$140,0),11)=TRUE,"",IF(INDEX(DataInput[],CZ$4*3-2,MATCH($B10,DataInput[#Headers],0))="","",(INDEX(DataInput[],CZ$4*3-2,MATCH($B10,DataInput[#Headers],0)))))</f>
        <v>#N/A</v>
      </c>
      <c r="DA10" s="15" t="e">
        <f>IF(INDEX(MouseList[],MATCH(DA$2,'Basic Information'!$A$2:$A$140,0),11)=TRUE,"",IF(INDEX(DataInput[],DA$4*3-2,MATCH($B10,DataInput[#Headers],0))="","",(INDEX(DataInput[],DA$4*3-2,MATCH($B10,DataInput[#Headers],0)))))</f>
        <v>#N/A</v>
      </c>
      <c r="DB10" s="15" t="e">
        <f>IF(INDEX(MouseList[],MATCH(DB$2,'Basic Information'!$A$2:$A$140,0),11)=TRUE,"",IF(INDEX(DataInput[],DB$4*3-2,MATCH($B10,DataInput[#Headers],0))="","",(INDEX(DataInput[],DB$4*3-2,MATCH($B10,DataInput[#Headers],0)))))</f>
        <v>#N/A</v>
      </c>
      <c r="DC10" s="15" t="e">
        <f>IF(INDEX(MouseList[],MATCH(DC$2,'Basic Information'!$A$2:$A$140,0),11)=TRUE,"",IF(INDEX(DataInput[],DC$4*3-2,MATCH($B10,DataInput[#Headers],0))="","",(INDEX(DataInput[],DC$4*3-2,MATCH($B10,DataInput[#Headers],0)))))</f>
        <v>#N/A</v>
      </c>
      <c r="DD10" s="15" t="e">
        <f>IF(INDEX(MouseList[],MATCH(DD$2,'Basic Information'!$A$2:$A$140,0),11)=TRUE,"",IF(INDEX(DataInput[],DD$4*3-2,MATCH($B10,DataInput[#Headers],0))="","",(INDEX(DataInput[],DD$4*3-2,MATCH($B10,DataInput[#Headers],0)))))</f>
        <v>#N/A</v>
      </c>
      <c r="DE10" s="15" t="e">
        <f>IF(INDEX(MouseList[],MATCH(DE$2,'Basic Information'!$A$2:$A$140,0),11)=TRUE,"",IF(INDEX(DataInput[],DE$4*3-2,MATCH($B10,DataInput[#Headers],0))="","",(INDEX(DataInput[],DE$4*3-2,MATCH($B10,DataInput[#Headers],0)))))</f>
        <v>#N/A</v>
      </c>
      <c r="DF10" s="15" t="e">
        <f>IF(INDEX(MouseList[],MATCH(DF$2,'Basic Information'!$A$2:$A$140,0),11)=TRUE,"",IF(INDEX(DataInput[],DF$4*3-2,MATCH($B10,DataInput[#Headers],0))="","",(INDEX(DataInput[],DF$4*3-2,MATCH($B10,DataInput[#Headers],0)))))</f>
        <v>#N/A</v>
      </c>
      <c r="DG10" s="15" t="e">
        <f>IF(INDEX(MouseList[],MATCH(DG$2,'Basic Information'!$A$2:$A$140,0),11)=TRUE,"",IF(INDEX(DataInput[],DG$4*3-2,MATCH($B10,DataInput[#Headers],0))="","",(INDEX(DataInput[],DG$4*3-2,MATCH($B10,DataInput[#Headers],0)))))</f>
        <v>#N/A</v>
      </c>
      <c r="DH10" s="15" t="e">
        <f>IF(INDEX(MouseList[],MATCH(DH$2,'Basic Information'!$A$2:$A$140,0),11)=TRUE,"",IF(INDEX(DataInput[],DH$4*3-2,MATCH($B10,DataInput[#Headers],0))="","",(INDEX(DataInput[],DH$4*3-2,MATCH($B10,DataInput[#Headers],0)))))</f>
        <v>#N/A</v>
      </c>
      <c r="DI10" s="15" t="e">
        <f>IF(INDEX(MouseList[],MATCH(DI$2,'Basic Information'!$A$2:$A$140,0),11)=TRUE,"",IF(INDEX(DataInput[],DI$4*3-2,MATCH($B10,DataInput[#Headers],0))="","",(INDEX(DataInput[],DI$4*3-2,MATCH($B10,DataInput[#Headers],0)))))</f>
        <v>#N/A</v>
      </c>
      <c r="DJ10" s="15" t="e">
        <f>IF(INDEX(MouseList[],MATCH(DJ$2,'Basic Information'!$A$2:$A$140,0),11)=TRUE,"",IF(INDEX(DataInput[],DJ$4*3-2,MATCH($B10,DataInput[#Headers],0))="","",(INDEX(DataInput[],DJ$4*3-2,MATCH($B10,DataInput[#Headers],0)))))</f>
        <v>#N/A</v>
      </c>
      <c r="DK10" s="15" t="e">
        <f>IF(INDEX(MouseList[],MATCH(DK$2,'Basic Information'!$A$2:$A$140,0),11)=TRUE,"",IF(INDEX(DataInput[],DK$4*3-2,MATCH($B10,DataInput[#Headers],0))="","",(INDEX(DataInput[],DK$4*3-2,MATCH($B10,DataInput[#Headers],0)))))</f>
        <v>#N/A</v>
      </c>
      <c r="DL10" s="15" t="e">
        <f>IF(INDEX(MouseList[],MATCH(DL$2,'Basic Information'!$A$2:$A$140,0),11)=TRUE,"",IF(INDEX(DataInput[],DL$4*3-2,MATCH($B10,DataInput[#Headers],0))="","",(INDEX(DataInput[],DL$4*3-2,MATCH($B10,DataInput[#Headers],0)))))</f>
        <v>#N/A</v>
      </c>
      <c r="DM10" s="15" t="e">
        <f>IF(INDEX(MouseList[],MATCH(DM$2,'Basic Information'!$A$2:$A$140,0),11)=TRUE,"",IF(INDEX(DataInput[],DM$4*3-2,MATCH($B10,DataInput[#Headers],0))="","",(INDEX(DataInput[],DM$4*3-2,MATCH($B10,DataInput[#Headers],0)))))</f>
        <v>#N/A</v>
      </c>
      <c r="DN10" s="15" t="e">
        <f>IF(INDEX(MouseList[],MATCH(DN$2,'Basic Information'!$A$2:$A$140,0),11)=TRUE,"",IF(INDEX(DataInput[],DN$4*3-2,MATCH($B10,DataInput[#Headers],0))="","",(INDEX(DataInput[],DN$4*3-2,MATCH($B10,DataInput[#Headers],0)))))</f>
        <v>#N/A</v>
      </c>
      <c r="DO10" s="15" t="e">
        <f>IF(INDEX(MouseList[],MATCH(DO$2,'Basic Information'!$A$2:$A$140,0),11)=TRUE,"",IF(INDEX(DataInput[],DO$4*3-2,MATCH($B10,DataInput[#Headers],0))="","",(INDEX(DataInput[],DO$4*3-2,MATCH($B10,DataInput[#Headers],0)))))</f>
        <v>#N/A</v>
      </c>
      <c r="DP10" s="15" t="e">
        <f>IF(INDEX(MouseList[],MATCH(DP$2,'Basic Information'!$A$2:$A$140,0),11)=TRUE,"",IF(INDEX(DataInput[],DP$4*3-2,MATCH($B10,DataInput[#Headers],0))="","",(INDEX(DataInput[],DP$4*3-2,MATCH($B10,DataInput[#Headers],0)))))</f>
        <v>#N/A</v>
      </c>
      <c r="DQ10" s="15" t="e">
        <f>IF(INDEX(MouseList[],MATCH(DQ$2,'Basic Information'!$A$2:$A$140,0),11)=TRUE,"",IF(INDEX(DataInput[],DQ$4*3-2,MATCH($B10,DataInput[#Headers],0))="","",(INDEX(DataInput[],DQ$4*3-2,MATCH($B10,DataInput[#Headers],0)))))</f>
        <v>#N/A</v>
      </c>
      <c r="DR10" s="15" t="e">
        <f>IF(INDEX(MouseList[],MATCH(DR$2,'Basic Information'!$A$2:$A$140,0),11)=TRUE,"",IF(INDEX(DataInput[],DR$4*3-2,MATCH($B10,DataInput[#Headers],0))="","",(INDEX(DataInput[],DR$4*3-2,MATCH($B10,DataInput[#Headers],0)))))</f>
        <v>#N/A</v>
      </c>
      <c r="DT10" s="14">
        <v>6</v>
      </c>
      <c r="DU10" s="244" t="str">
        <f>IFERROR(INDEX(MouseList[],MATCH(TV_after_Tx3[[#This Row],[Sort '#]],MouseList[Sort '#],0),MATCH(TV_after_Tx3[[#Headers],[Group]],MouseList[#Headers],0)),"")</f>
        <v/>
      </c>
      <c r="DV10" s="14" t="str">
        <f>IFERROR(INDEX(MouseList[],MATCH(TV_after_Tx3[[#This Row],[Sort '#]],MouseList[Sort '#],0),MATCH(MouseList[[#Headers],[Mouse '#]],MouseList[#Headers],0)),"")</f>
        <v/>
      </c>
      <c r="DW10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10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10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10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10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10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10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10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10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10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10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10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10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10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10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10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10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10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10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10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10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10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11" spans="1:172" ht="15">
      <c r="A11" s="14">
        <v>6</v>
      </c>
      <c r="B11" s="14" t="str">
        <f>INDEX(DataInput[#Headers],1,BWtable[[#This Row],[Day '#]]+11)</f>
        <v>7</v>
      </c>
      <c r="C11" s="15">
        <f>IF(INDEX(MouseList[],MATCH(C$2,'Basic Information'!$A$2:$A$140,0),11)=TRUE,"",IF(INDEX(DataInput[],C$4*3-2,MATCH($B11,DataInput[#Headers],0))="","",(INDEX(DataInput[],C$4*3-2,MATCH($B11,DataInput[#Headers],0)))))</f>
        <v>20.18</v>
      </c>
      <c r="D11" s="15">
        <f>IF(INDEX(MouseList[],MATCH(D$2,'Basic Information'!$A$2:$A$140,0),11)=TRUE,"",IF(INDEX(DataInput[],D$4*3-2,MATCH($B11,DataInput[#Headers],0))="","",(INDEX(DataInput[],D$4*3-2,MATCH($B11,DataInput[#Headers],0)))))</f>
        <v>19.45</v>
      </c>
      <c r="E11" s="15">
        <f>IF(INDEX(MouseList[],MATCH(E$2,'Basic Information'!$A$2:$A$140,0),11)=TRUE,"",IF(INDEX(DataInput[],E$4*3-2,MATCH($B11,DataInput[#Headers],0))="","",(INDEX(DataInput[],E$4*3-2,MATCH($B11,DataInput[#Headers],0)))))</f>
        <v>18.02</v>
      </c>
      <c r="F11" s="15">
        <f>IF(INDEX(MouseList[],MATCH(F$2,'Basic Information'!$A$2:$A$140,0),11)=TRUE,"",IF(INDEX(DataInput[],F$4*3-2,MATCH($B11,DataInput[#Headers],0))="","",(INDEX(DataInput[],F$4*3-2,MATCH($B11,DataInput[#Headers],0)))))</f>
        <v>19.02</v>
      </c>
      <c r="G11" s="15">
        <f>IF(INDEX(MouseList[],MATCH(G$2,'Basic Information'!$A$2:$A$140,0),11)=TRUE,"",IF(INDEX(DataInput[],G$4*3-2,MATCH($B11,DataInput[#Headers],0))="","",(INDEX(DataInput[],G$4*3-2,MATCH($B11,DataInput[#Headers],0)))))</f>
        <v>19.97</v>
      </c>
      <c r="H11" s="15">
        <f>IF(INDEX(MouseList[],MATCH(H$2,'Basic Information'!$A$2:$A$140,0),11)=TRUE,"",IF(INDEX(DataInput[],H$4*3-2,MATCH($B11,DataInput[#Headers],0))="","",(INDEX(DataInput[],H$4*3-2,MATCH($B11,DataInput[#Headers],0)))))</f>
        <v>21.18</v>
      </c>
      <c r="I11" s="15">
        <f>IF(INDEX(MouseList[],MATCH(I$2,'Basic Information'!$A$2:$A$140,0),11)=TRUE,"",IF(INDEX(DataInput[],I$4*3-2,MATCH($B11,DataInput[#Headers],0))="","",(INDEX(DataInput[],I$4*3-2,MATCH($B11,DataInput[#Headers],0)))))</f>
        <v>13.23</v>
      </c>
      <c r="J11" s="15">
        <f>IF(INDEX(MouseList[],MATCH(J$2,'Basic Information'!$A$2:$A$140,0),11)=TRUE,"",IF(INDEX(DataInput[],J$4*3-2,MATCH($B11,DataInput[#Headers],0))="","",(INDEX(DataInput[],J$4*3-2,MATCH($B11,DataInput[#Headers],0)))))</f>
        <v>18.829999999999998</v>
      </c>
      <c r="K11" s="15">
        <f>IF(INDEX(MouseList[],MATCH(K$2,'Basic Information'!$A$2:$A$140,0),11)=TRUE,"",IF(INDEX(DataInput[],K$4*3-2,MATCH($B11,DataInput[#Headers],0))="","",(INDEX(DataInput[],K$4*3-2,MATCH($B11,DataInput[#Headers],0)))))</f>
        <v>21.91</v>
      </c>
      <c r="L11" s="15" t="str">
        <f>IF(INDEX(MouseList[],MATCH(L$2,'Basic Information'!$A$2:$A$140,0),11)=TRUE,"",IF(INDEX(DataInput[],L$4*3-2,MATCH($B11,DataInput[#Headers],0))="","",(INDEX(DataInput[],L$4*3-2,MATCH($B11,DataInput[#Headers],0)))))</f>
        <v/>
      </c>
      <c r="M11" s="15">
        <f>IF(INDEX(MouseList[],MATCH(M$2,'Basic Information'!$A$2:$A$140,0),11)=TRUE,"",IF(INDEX(DataInput[],M$4*3-2,MATCH($B11,DataInput[#Headers],0))="","",(INDEX(DataInput[],M$4*3-2,MATCH($B11,DataInput[#Headers],0)))))</f>
        <v>21.47</v>
      </c>
      <c r="N11" s="15">
        <f>IF(INDEX(MouseList[],MATCH(N$2,'Basic Information'!$A$2:$A$140,0),11)=TRUE,"",IF(INDEX(DataInput[],N$4*3-2,MATCH($B11,DataInput[#Headers],0))="","",(INDEX(DataInput[],N$4*3-2,MATCH($B11,DataInput[#Headers],0)))))</f>
        <v>18.670000000000002</v>
      </c>
      <c r="O11" s="15">
        <f>IF(INDEX(MouseList[],MATCH(O$2,'Basic Information'!$A$2:$A$140,0),11)=TRUE,"",IF(INDEX(DataInput[],O$4*3-2,MATCH($B11,DataInput[#Headers],0))="","",(INDEX(DataInput[],O$4*3-2,MATCH($B11,DataInput[#Headers],0)))))</f>
        <v>19.03</v>
      </c>
      <c r="P11" s="15">
        <f>IF(INDEX(MouseList[],MATCH(P$2,'Basic Information'!$A$2:$A$140,0),11)=TRUE,"",IF(INDEX(DataInput[],P$4*3-2,MATCH($B11,DataInput[#Headers],0))="","",(INDEX(DataInput[],P$4*3-2,MATCH($B11,DataInput[#Headers],0)))))</f>
        <v>22.27</v>
      </c>
      <c r="Q11" s="15">
        <f>IF(INDEX(MouseList[],MATCH(Q$2,'Basic Information'!$A$2:$A$140,0),11)=TRUE,"",IF(INDEX(DataInput[],Q$4*3-2,MATCH($B11,DataInput[#Headers],0))="","",(INDEX(DataInput[],Q$4*3-2,MATCH($B11,DataInput[#Headers],0)))))</f>
        <v>19.47</v>
      </c>
      <c r="R11" s="15">
        <f>IF(INDEX(MouseList[],MATCH(R$2,'Basic Information'!$A$2:$A$140,0),11)=TRUE,"",IF(INDEX(DataInput[],R$4*3-2,MATCH($B11,DataInput[#Headers],0))="","",(INDEX(DataInput[],R$4*3-2,MATCH($B11,DataInput[#Headers],0)))))</f>
        <v>19.87</v>
      </c>
      <c r="S11" s="15">
        <f>IF(INDEX(MouseList[],MATCH(S$2,'Basic Information'!$A$2:$A$140,0),11)=TRUE,"",IF(INDEX(DataInput[],S$4*3-2,MATCH($B11,DataInput[#Headers],0))="","",(INDEX(DataInput[],S$4*3-2,MATCH($B11,DataInput[#Headers],0)))))</f>
        <v>19.23</v>
      </c>
      <c r="T11" s="15">
        <f>IF(INDEX(MouseList[],MATCH(T$2,'Basic Information'!$A$2:$A$140,0),11)=TRUE,"",IF(INDEX(DataInput[],T$4*3-2,MATCH($B11,DataInput[#Headers],0))="","",(INDEX(DataInput[],T$4*3-2,MATCH($B11,DataInput[#Headers],0)))))</f>
        <v>21.39</v>
      </c>
      <c r="U11" s="15">
        <f>IF(INDEX(MouseList[],MATCH(U$2,'Basic Information'!$A$2:$A$140,0),11)=TRUE,"",IF(INDEX(DataInput[],U$4*3-2,MATCH($B11,DataInput[#Headers],0))="","",(INDEX(DataInput[],U$4*3-2,MATCH($B11,DataInput[#Headers],0)))))</f>
        <v>18.62</v>
      </c>
      <c r="V11" s="15">
        <f>IF(INDEX(MouseList[],MATCH(V$2,'Basic Information'!$A$2:$A$140,0),11)=TRUE,"",IF(INDEX(DataInput[],V$4*3-2,MATCH($B11,DataInput[#Headers],0))="","",(INDEX(DataInput[],V$4*3-2,MATCH($B11,DataInput[#Headers],0)))))</f>
        <v>22.52</v>
      </c>
      <c r="W11" s="15">
        <f>IF(INDEX(MouseList[],MATCH(W$2,'Basic Information'!$A$2:$A$140,0),11)=TRUE,"",IF(INDEX(DataInput[],W$4*3-2,MATCH($B11,DataInput[#Headers],0))="","",(INDEX(DataInput[],W$4*3-2,MATCH($B11,DataInput[#Headers],0)))))</f>
        <v>20.56</v>
      </c>
      <c r="X11" s="15">
        <f>IF(INDEX(MouseList[],MATCH(X$2,'Basic Information'!$A$2:$A$140,0),11)=TRUE,"",IF(INDEX(DataInput[],X$4*3-2,MATCH($B11,DataInput[#Headers],0))="","",(INDEX(DataInput[],X$4*3-2,MATCH($B11,DataInput[#Headers],0)))))</f>
        <v>22.42</v>
      </c>
      <c r="Y11" s="15">
        <f>IF(INDEX(MouseList[],MATCH(Y$2,'Basic Information'!$A$2:$A$140,0),11)=TRUE,"",IF(INDEX(DataInput[],Y$4*3-2,MATCH($B11,DataInput[#Headers],0))="","",(INDEX(DataInput[],Y$4*3-2,MATCH($B11,DataInput[#Headers],0)))))</f>
        <v>22.47</v>
      </c>
      <c r="Z11" s="15">
        <f>IF(INDEX(MouseList[],MATCH(Z$2,'Basic Information'!$A$2:$A$140,0),11)=TRUE,"",IF(INDEX(DataInput[],Z$4*3-2,MATCH($B11,DataInput[#Headers],0))="","",(INDEX(DataInput[],Z$4*3-2,MATCH($B11,DataInput[#Headers],0)))))</f>
        <v>21.47</v>
      </c>
      <c r="AA11" s="15">
        <f>IF(INDEX(MouseList[],MATCH(AA$2,'Basic Information'!$A$2:$A$140,0),11)=TRUE,"",IF(INDEX(DataInput[],AA$4*3-2,MATCH($B11,DataInput[#Headers],0))="","",(INDEX(DataInput[],AA$4*3-2,MATCH($B11,DataInput[#Headers],0)))))</f>
        <v>22.76</v>
      </c>
      <c r="AB11" s="15">
        <f>IF(INDEX(MouseList[],MATCH(AB$2,'Basic Information'!$A$2:$A$140,0),11)=TRUE,"",IF(INDEX(DataInput[],AB$4*3-2,MATCH($B11,DataInput[#Headers],0))="","",(INDEX(DataInput[],AB$4*3-2,MATCH($B11,DataInput[#Headers],0)))))</f>
        <v>20.190000000000001</v>
      </c>
      <c r="AC11" s="15">
        <f>IF(INDEX(MouseList[],MATCH(AC$2,'Basic Information'!$A$2:$A$140,0),11)=TRUE,"",IF(INDEX(DataInput[],AC$4*3-2,MATCH($B11,DataInput[#Headers],0))="","",(INDEX(DataInput[],AC$4*3-2,MATCH($B11,DataInput[#Headers],0)))))</f>
        <v>18.78</v>
      </c>
      <c r="AD11" s="15">
        <f>IF(INDEX(MouseList[],MATCH(AD$2,'Basic Information'!$A$2:$A$140,0),11)=TRUE,"",IF(INDEX(DataInput[],AD$4*3-2,MATCH($B11,DataInput[#Headers],0))="","",(INDEX(DataInput[],AD$4*3-2,MATCH($B11,DataInput[#Headers],0)))))</f>
        <v>19.41</v>
      </c>
      <c r="AE11" s="15">
        <f>IF(INDEX(MouseList[],MATCH(AE$2,'Basic Information'!$A$2:$A$140,0),11)=TRUE,"",IF(INDEX(DataInput[],AE$4*3-2,MATCH($B11,DataInput[#Headers],0))="","",(INDEX(DataInput[],AE$4*3-2,MATCH($B11,DataInput[#Headers],0)))))</f>
        <v>19.14</v>
      </c>
      <c r="AF11" s="15">
        <f>IF(INDEX(MouseList[],MATCH(AF$2,'Basic Information'!$A$2:$A$140,0),11)=TRUE,"",IF(INDEX(DataInput[],AF$4*3-2,MATCH($B11,DataInput[#Headers],0))="","",(INDEX(DataInput[],AF$4*3-2,MATCH($B11,DataInput[#Headers],0)))))</f>
        <v>17.07</v>
      </c>
      <c r="AG11" s="15">
        <f>IF(INDEX(MouseList[],MATCH(AG$2,'Basic Information'!$A$2:$A$140,0),11)=TRUE,"",IF(INDEX(DataInput[],AG$4*3-2,MATCH($B11,DataInput[#Headers],0))="","",(INDEX(DataInput[],AG$4*3-2,MATCH($B11,DataInput[#Headers],0)))))</f>
        <v>21.87</v>
      </c>
      <c r="AH11" s="15">
        <f>IF(INDEX(MouseList[],MATCH(AH$2,'Basic Information'!$A$2:$A$140,0),11)=TRUE,"",IF(INDEX(DataInput[],AH$4*3-2,MATCH($B11,DataInput[#Headers],0))="","",(INDEX(DataInput[],AH$4*3-2,MATCH($B11,DataInput[#Headers],0)))))</f>
        <v>21.34</v>
      </c>
      <c r="AI11" s="15">
        <f>IF(INDEX(MouseList[],MATCH(AI$2,'Basic Information'!$A$2:$A$140,0),11)=TRUE,"",IF(INDEX(DataInput[],AI$4*3-2,MATCH($B11,DataInput[#Headers],0))="","",(INDEX(DataInput[],AI$4*3-2,MATCH($B11,DataInput[#Headers],0)))))</f>
        <v>20.83</v>
      </c>
      <c r="AJ11" s="15">
        <f>IF(INDEX(MouseList[],MATCH(AJ$2,'Basic Information'!$A$2:$A$140,0),11)=TRUE,"",IF(INDEX(DataInput[],AJ$4*3-2,MATCH($B11,DataInput[#Headers],0))="","",(INDEX(DataInput[],AJ$4*3-2,MATCH($B11,DataInput[#Headers],0)))))</f>
        <v>22.23</v>
      </c>
      <c r="AK11" s="15">
        <f>IF(INDEX(MouseList[],MATCH(AK$2,'Basic Information'!$A$2:$A$140,0),11)=TRUE,"",IF(INDEX(DataInput[],AK$4*3-2,MATCH($B11,DataInput[#Headers],0))="","",(INDEX(DataInput[],AK$4*3-2,MATCH($B11,DataInput[#Headers],0)))))</f>
        <v>20.82</v>
      </c>
      <c r="AL11" s="15">
        <f>IF(INDEX(MouseList[],MATCH(AL$2,'Basic Information'!$A$2:$A$140,0),11)=TRUE,"",IF(INDEX(DataInput[],AL$4*3-2,MATCH($B11,DataInput[#Headers],0))="","",(INDEX(DataInput[],AL$4*3-2,MATCH($B11,DataInput[#Headers],0)))))</f>
        <v>20.72</v>
      </c>
      <c r="AM11" s="15">
        <f>IF(INDEX(MouseList[],MATCH(AM$2,'Basic Information'!$A$2:$A$140,0),11)=TRUE,"",IF(INDEX(DataInput[],AM$4*3-2,MATCH($B11,DataInput[#Headers],0))="","",(INDEX(DataInput[],AM$4*3-2,MATCH($B11,DataInput[#Headers],0)))))</f>
        <v>21.62</v>
      </c>
      <c r="AN11" s="15">
        <f>IF(INDEX(MouseList[],MATCH(AN$2,'Basic Information'!$A$2:$A$140,0),11)=TRUE,"",IF(INDEX(DataInput[],AN$4*3-2,MATCH($B11,DataInput[#Headers],0))="","",(INDEX(DataInput[],AN$4*3-2,MATCH($B11,DataInput[#Headers],0)))))</f>
        <v>20.78</v>
      </c>
      <c r="AO11" s="15">
        <f>IF(INDEX(MouseList[],MATCH(AO$2,'Basic Information'!$A$2:$A$140,0),11)=TRUE,"",IF(INDEX(DataInput[],AO$4*3-2,MATCH($B11,DataInput[#Headers],0))="","",(INDEX(DataInput[],AO$4*3-2,MATCH($B11,DataInput[#Headers],0)))))</f>
        <v>20.37</v>
      </c>
      <c r="AP11" s="15">
        <f>IF(INDEX(MouseList[],MATCH(AP$2,'Basic Information'!$A$2:$A$140,0),11)=TRUE,"",IF(INDEX(DataInput[],AP$4*3-2,MATCH($B11,DataInput[#Headers],0))="","",(INDEX(DataInput[],AP$4*3-2,MATCH($B11,DataInput[#Headers],0)))))</f>
        <v>20.03</v>
      </c>
      <c r="AQ11" s="15">
        <f>IF(INDEX(MouseList[],MATCH(AQ$2,'Basic Information'!$A$2:$A$140,0),11)=TRUE,"",IF(INDEX(DataInput[],AQ$4*3-2,MATCH($B11,DataInput[#Headers],0))="","",(INDEX(DataInput[],AQ$4*3-2,MATCH($B11,DataInput[#Headers],0)))))</f>
        <v>17.940000000000001</v>
      </c>
      <c r="AR11" s="15">
        <f>IF(INDEX(MouseList[],MATCH(AR$2,'Basic Information'!$A$2:$A$140,0),11)=TRUE,"",IF(INDEX(DataInput[],AR$4*3-2,MATCH($B11,DataInput[#Headers],0))="","",(INDEX(DataInput[],AR$4*3-2,MATCH($B11,DataInput[#Headers],0)))))</f>
        <v>20.57</v>
      </c>
      <c r="AS11" s="15" t="str">
        <f>IF(INDEX(MouseList[],MATCH(AS$2,'Basic Information'!$A$2:$A$140,0),11)=TRUE,"",IF(INDEX(DataInput[],AS$4*3-2,MATCH($B11,DataInput[#Headers],0))="","",(INDEX(DataInput[],AS$4*3-2,MATCH($B11,DataInput[#Headers],0)))))</f>
        <v/>
      </c>
      <c r="AT11" s="15">
        <f>IF(INDEX(MouseList[],MATCH(AT$2,'Basic Information'!$A$2:$A$140,0),11)=TRUE,"",IF(INDEX(DataInput[],AT$4*3-2,MATCH($B11,DataInput[#Headers],0))="","",(INDEX(DataInput[],AT$4*3-2,MATCH($B11,DataInput[#Headers],0)))))</f>
        <v>20.54</v>
      </c>
      <c r="AU11" s="15">
        <f>IF(INDEX(MouseList[],MATCH(AU$2,'Basic Information'!$A$2:$A$140,0),11)=TRUE,"",IF(INDEX(DataInput[],AU$4*3-2,MATCH($B11,DataInput[#Headers],0))="","",(INDEX(DataInput[],AU$4*3-2,MATCH($B11,DataInput[#Headers],0)))))</f>
        <v>19.84</v>
      </c>
      <c r="AV11" s="15">
        <f>IF(INDEX(MouseList[],MATCH(AV$2,'Basic Information'!$A$2:$A$140,0),11)=TRUE,"",IF(INDEX(DataInput[],AV$4*3-2,MATCH($B11,DataInput[#Headers],0))="","",(INDEX(DataInput[],AV$4*3-2,MATCH($B11,DataInput[#Headers],0)))))</f>
        <v>22.04</v>
      </c>
      <c r="AW11" s="15">
        <f>IF(INDEX(MouseList[],MATCH(AW$2,'Basic Information'!$A$2:$A$140,0),11)=TRUE,"",IF(INDEX(DataInput[],AW$4*3-2,MATCH($B11,DataInput[#Headers],0))="","",(INDEX(DataInput[],AW$4*3-2,MATCH($B11,DataInput[#Headers],0)))))</f>
        <v>22.17</v>
      </c>
      <c r="AX11" s="15">
        <f>IF(INDEX(MouseList[],MATCH(AX$2,'Basic Information'!$A$2:$A$140,0),11)=TRUE,"",IF(INDEX(DataInput[],AX$4*3-2,MATCH($B11,DataInput[#Headers],0))="","",(INDEX(DataInput[],AX$4*3-2,MATCH($B11,DataInput[#Headers],0)))))</f>
        <v>23</v>
      </c>
      <c r="AY11" s="15">
        <f>IF(INDEX(MouseList[],MATCH(AY$2,'Basic Information'!$A$2:$A$140,0),11)=TRUE,"",IF(INDEX(DataInput[],AY$4*3-2,MATCH($B11,DataInput[#Headers],0))="","",(INDEX(DataInput[],AY$4*3-2,MATCH($B11,DataInput[#Headers],0)))))</f>
        <v>22.06</v>
      </c>
      <c r="AZ11" s="15">
        <f>IF(INDEX(MouseList[],MATCH(AZ$2,'Basic Information'!$A$2:$A$140,0),11)=TRUE,"",IF(INDEX(DataInput[],AZ$4*3-2,MATCH($B11,DataInput[#Headers],0))="","",(INDEX(DataInput[],AZ$4*3-2,MATCH($B11,DataInput[#Headers],0)))))</f>
        <v>18.61</v>
      </c>
      <c r="BA11" s="15">
        <f>IF(INDEX(MouseList[],MATCH(BA$2,'Basic Information'!$A$2:$A$140,0),11)=TRUE,"",IF(INDEX(DataInput[],BA$4*3-2,MATCH($B11,DataInput[#Headers],0))="","",(INDEX(DataInput[],BA$4*3-2,MATCH($B11,DataInput[#Headers],0)))))</f>
        <v>23.29</v>
      </c>
      <c r="BB11" s="15">
        <f>IF(INDEX(MouseList[],MATCH(BB$2,'Basic Information'!$A$2:$A$140,0),11)=TRUE,"",IF(INDEX(DataInput[],BB$4*3-2,MATCH($B11,DataInput[#Headers],0))="","",(INDEX(DataInput[],BB$4*3-2,MATCH($B11,DataInput[#Headers],0)))))</f>
        <v>17.010000000000002</v>
      </c>
      <c r="BC11" s="15">
        <f>IF(INDEX(MouseList[],MATCH(BC$2,'Basic Information'!$A$2:$A$140,0),11)=TRUE,"",IF(INDEX(DataInput[],BC$4*3-2,MATCH($B11,DataInput[#Headers],0))="","",(INDEX(DataInput[],BC$4*3-2,MATCH($B11,DataInput[#Headers],0)))))</f>
        <v>20.97</v>
      </c>
      <c r="BD11" s="15">
        <f>IF(INDEX(MouseList[],MATCH(BD$2,'Basic Information'!$A$2:$A$140,0),11)=TRUE,"",IF(INDEX(DataInput[],BD$4*3-2,MATCH($B11,DataInput[#Headers],0))="","",(INDEX(DataInput[],BD$4*3-2,MATCH($B11,DataInput[#Headers],0)))))</f>
        <v>18.12</v>
      </c>
      <c r="BE11" s="15">
        <f>IF(INDEX(MouseList[],MATCH(BE$2,'Basic Information'!$A$2:$A$140,0),11)=TRUE,"",IF(INDEX(DataInput[],BE$4*3-2,MATCH($B11,DataInput[#Headers],0))="","",(INDEX(DataInput[],BE$4*3-2,MATCH($B11,DataInput[#Headers],0)))))</f>
        <v>20.309999999999999</v>
      </c>
      <c r="BF11" s="15">
        <f>IF(INDEX(MouseList[],MATCH(BF$2,'Basic Information'!$A$2:$A$140,0),11)=TRUE,"",IF(INDEX(DataInput[],BF$4*3-2,MATCH($B11,DataInput[#Headers],0))="","",(INDEX(DataInput[],BF$4*3-2,MATCH($B11,DataInput[#Headers],0)))))</f>
        <v>22.08</v>
      </c>
      <c r="BG11" s="15">
        <f>IF(INDEX(MouseList[],MATCH(BG$2,'Basic Information'!$A$2:$A$140,0),11)=TRUE,"",IF(INDEX(DataInput[],BG$4*3-2,MATCH($B11,DataInput[#Headers],0))="","",(INDEX(DataInput[],BG$4*3-2,MATCH($B11,DataInput[#Headers],0)))))</f>
        <v>21.41</v>
      </c>
      <c r="BH11" s="15">
        <f>IF(INDEX(MouseList[],MATCH(BH$2,'Basic Information'!$A$2:$A$140,0),11)=TRUE,"",IF(INDEX(DataInput[],BH$4*3-2,MATCH($B11,DataInput[#Headers],0))="","",(INDEX(DataInput[],BH$4*3-2,MATCH($B11,DataInput[#Headers],0)))))</f>
        <v>22.77</v>
      </c>
      <c r="BI11" s="15">
        <f>IF(INDEX(MouseList[],MATCH(BI$2,'Basic Information'!$A$2:$A$140,0),11)=TRUE,"",IF(INDEX(DataInput[],BI$4*3-2,MATCH($B11,DataInput[#Headers],0))="","",(INDEX(DataInput[],BI$4*3-2,MATCH($B11,DataInput[#Headers],0)))))</f>
        <v>21.77</v>
      </c>
      <c r="BJ11" s="15">
        <f>IF(INDEX(MouseList[],MATCH(BJ$2,'Basic Information'!$A$2:$A$140,0),11)=TRUE,"",IF(INDEX(DataInput[],BJ$4*3-2,MATCH($B11,DataInput[#Headers],0))="","",(INDEX(DataInput[],BJ$4*3-2,MATCH($B11,DataInput[#Headers],0)))))</f>
        <v>22.27</v>
      </c>
      <c r="BK11" s="15" t="e">
        <f>IF(INDEX(MouseList[],MATCH(BK$2,'Basic Information'!$A$2:$A$140,0),11)=TRUE,"",IF(INDEX(DataInput[],BK$4*3-2,MATCH($B11,DataInput[#Headers],0))="","",(INDEX(DataInput[],BK$4*3-2,MATCH($B11,DataInput[#Headers],0)))))</f>
        <v>#N/A</v>
      </c>
      <c r="BL11" s="15" t="e">
        <f>IF(INDEX(MouseList[],MATCH(BL$2,'Basic Information'!$A$2:$A$140,0),11)=TRUE,"",IF(INDEX(DataInput[],BL$4*3-2,MATCH($B11,DataInput[#Headers],0))="","",(INDEX(DataInput[],BL$4*3-2,MATCH($B11,DataInput[#Headers],0)))))</f>
        <v>#N/A</v>
      </c>
      <c r="BM11" s="15" t="e">
        <f>IF(INDEX(MouseList[],MATCH(BM$2,'Basic Information'!$A$2:$A$140,0),11)=TRUE,"",IF(INDEX(DataInput[],BM$4*3-2,MATCH($B11,DataInput[#Headers],0))="","",(INDEX(DataInput[],BM$4*3-2,MATCH($B11,DataInput[#Headers],0)))))</f>
        <v>#N/A</v>
      </c>
      <c r="BN11" s="15" t="e">
        <f>IF(INDEX(MouseList[],MATCH(BN$2,'Basic Information'!$A$2:$A$140,0),11)=TRUE,"",IF(INDEX(DataInput[],BN$4*3-2,MATCH($B11,DataInput[#Headers],0))="","",(INDEX(DataInput[],BN$4*3-2,MATCH($B11,DataInput[#Headers],0)))))</f>
        <v>#N/A</v>
      </c>
      <c r="BO11" s="15" t="e">
        <f>IF(INDEX(MouseList[],MATCH(BO$2,'Basic Information'!$A$2:$A$140,0),11)=TRUE,"",IF(INDEX(DataInput[],BO$4*3-2,MATCH($B11,DataInput[#Headers],0))="","",(INDEX(DataInput[],BO$4*3-2,MATCH($B11,DataInput[#Headers],0)))))</f>
        <v>#N/A</v>
      </c>
      <c r="BP11" s="15" t="e">
        <f>IF(INDEX(MouseList[],MATCH(BP$2,'Basic Information'!$A$2:$A$140,0),11)=TRUE,"",IF(INDEX(DataInput[],BP$4*3-2,MATCH($B11,DataInput[#Headers],0))="","",(INDEX(DataInput[],BP$4*3-2,MATCH($B11,DataInput[#Headers],0)))))</f>
        <v>#N/A</v>
      </c>
      <c r="BQ11" s="15" t="e">
        <f>IF(INDEX(MouseList[],MATCH(BQ$2,'Basic Information'!$A$2:$A$140,0),11)=TRUE,"",IF(INDEX(DataInput[],BQ$4*3-2,MATCH($B11,DataInput[#Headers],0))="","",(INDEX(DataInput[],BQ$4*3-2,MATCH($B11,DataInput[#Headers],0)))))</f>
        <v>#N/A</v>
      </c>
      <c r="BR11" s="15" t="e">
        <f>IF(INDEX(MouseList[],MATCH(BR$2,'Basic Information'!$A$2:$A$140,0),11)=TRUE,"",IF(INDEX(DataInput[],BR$4*3-2,MATCH($B11,DataInput[#Headers],0))="","",(INDEX(DataInput[],BR$4*3-2,MATCH($B11,DataInput[#Headers],0)))))</f>
        <v>#N/A</v>
      </c>
      <c r="BS11" s="15" t="e">
        <f>IF(INDEX(MouseList[],MATCH(BS$2,'Basic Information'!$A$2:$A$140,0),11)=TRUE,"",IF(INDEX(DataInput[],BS$4*3-2,MATCH($B11,DataInput[#Headers],0))="","",(INDEX(DataInput[],BS$4*3-2,MATCH($B11,DataInput[#Headers],0)))))</f>
        <v>#N/A</v>
      </c>
      <c r="BT11" s="15" t="e">
        <f>IF(INDEX(MouseList[],MATCH(BT$2,'Basic Information'!$A$2:$A$140,0),11)=TRUE,"",IF(INDEX(DataInput[],BT$4*3-2,MATCH($B11,DataInput[#Headers],0))="","",(INDEX(DataInput[],BT$4*3-2,MATCH($B11,DataInput[#Headers],0)))))</f>
        <v>#N/A</v>
      </c>
      <c r="BU11" s="15" t="e">
        <f>IF(INDEX(MouseList[],MATCH(BU$2,'Basic Information'!$A$2:$A$140,0),11)=TRUE,"",IF(INDEX(DataInput[],BU$4*3-2,MATCH($B11,DataInput[#Headers],0))="","",(INDEX(DataInput[],BU$4*3-2,MATCH($B11,DataInput[#Headers],0)))))</f>
        <v>#N/A</v>
      </c>
      <c r="BV11" s="15" t="e">
        <f>IF(INDEX(MouseList[],MATCH(BV$2,'Basic Information'!$A$2:$A$140,0),11)=TRUE,"",IF(INDEX(DataInput[],BV$4*3-2,MATCH($B11,DataInput[#Headers],0))="","",(INDEX(DataInput[],BV$4*3-2,MATCH($B11,DataInput[#Headers],0)))))</f>
        <v>#N/A</v>
      </c>
      <c r="BW11" s="15" t="e">
        <f>IF(INDEX(MouseList[],MATCH(BW$2,'Basic Information'!$A$2:$A$140,0),11)=TRUE,"",IF(INDEX(DataInput[],BW$4*3-2,MATCH($B11,DataInput[#Headers],0))="","",(INDEX(DataInput[],BW$4*3-2,MATCH($B11,DataInput[#Headers],0)))))</f>
        <v>#N/A</v>
      </c>
      <c r="BX11" s="15" t="e">
        <f>IF(INDEX(MouseList[],MATCH(BX$2,'Basic Information'!$A$2:$A$140,0),11)=TRUE,"",IF(INDEX(DataInput[],BX$4*3-2,MATCH($B11,DataInput[#Headers],0))="","",(INDEX(DataInput[],BX$4*3-2,MATCH($B11,DataInput[#Headers],0)))))</f>
        <v>#N/A</v>
      </c>
      <c r="BY11" s="15" t="e">
        <f>IF(INDEX(MouseList[],MATCH(BY$2,'Basic Information'!$A$2:$A$140,0),11)=TRUE,"",IF(INDEX(DataInput[],BY$4*3-2,MATCH($B11,DataInput[#Headers],0))="","",(INDEX(DataInput[],BY$4*3-2,MATCH($B11,DataInput[#Headers],0)))))</f>
        <v>#N/A</v>
      </c>
      <c r="BZ11" s="15" t="e">
        <f>IF(INDEX(MouseList[],MATCH(BZ$2,'Basic Information'!$A$2:$A$140,0),11)=TRUE,"",IF(INDEX(DataInput[],BZ$4*3-2,MATCH($B11,DataInput[#Headers],0))="","",(INDEX(DataInput[],BZ$4*3-2,MATCH($B11,DataInput[#Headers],0)))))</f>
        <v>#N/A</v>
      </c>
      <c r="CA11" s="15" t="e">
        <f>IF(INDEX(MouseList[],MATCH(CA$2,'Basic Information'!$A$2:$A$140,0),11)=TRUE,"",IF(INDEX(DataInput[],CA$4*3-2,MATCH($B11,DataInput[#Headers],0))="","",(INDEX(DataInput[],CA$4*3-2,MATCH($B11,DataInput[#Headers],0)))))</f>
        <v>#N/A</v>
      </c>
      <c r="CB11" s="15" t="e">
        <f>IF(INDEX(MouseList[],MATCH(CB$2,'Basic Information'!$A$2:$A$140,0),11)=TRUE,"",IF(INDEX(DataInput[],CB$4*3-2,MATCH($B11,DataInput[#Headers],0))="","",(INDEX(DataInput[],CB$4*3-2,MATCH($B11,DataInput[#Headers],0)))))</f>
        <v>#N/A</v>
      </c>
      <c r="CC11" s="15" t="e">
        <f>IF(INDEX(MouseList[],MATCH(CC$2,'Basic Information'!$A$2:$A$140,0),11)=TRUE,"",IF(INDEX(DataInput[],CC$4*3-2,MATCH($B11,DataInput[#Headers],0))="","",(INDEX(DataInput[],CC$4*3-2,MATCH($B11,DataInput[#Headers],0)))))</f>
        <v>#N/A</v>
      </c>
      <c r="CD11" s="15" t="e">
        <f>IF(INDEX(MouseList[],MATCH(CD$2,'Basic Information'!$A$2:$A$140,0),11)=TRUE,"",IF(INDEX(DataInput[],CD$4*3-2,MATCH($B11,DataInput[#Headers],0))="","",(INDEX(DataInput[],CD$4*3-2,MATCH($B11,DataInput[#Headers],0)))))</f>
        <v>#N/A</v>
      </c>
      <c r="CE11" s="15" t="e">
        <f>IF(INDEX(MouseList[],MATCH(CE$2,'Basic Information'!$A$2:$A$140,0),11)=TRUE,"",IF(INDEX(DataInput[],CE$4*3-2,MATCH($B11,DataInput[#Headers],0))="","",(INDEX(DataInput[],CE$4*3-2,MATCH($B11,DataInput[#Headers],0)))))</f>
        <v>#N/A</v>
      </c>
      <c r="CF11" s="15" t="e">
        <f>IF(INDEX(MouseList[],MATCH(CF$2,'Basic Information'!$A$2:$A$140,0),11)=TRUE,"",IF(INDEX(DataInput[],CF$4*3-2,MATCH($B11,DataInput[#Headers],0))="","",(INDEX(DataInput[],CF$4*3-2,MATCH($B11,DataInput[#Headers],0)))))</f>
        <v>#N/A</v>
      </c>
      <c r="CG11" s="15" t="e">
        <f>IF(INDEX(MouseList[],MATCH(CG$2,'Basic Information'!$A$2:$A$140,0),11)=TRUE,"",IF(INDEX(DataInput[],CG$4*3-2,MATCH($B11,DataInput[#Headers],0))="","",(INDEX(DataInput[],CG$4*3-2,MATCH($B11,DataInput[#Headers],0)))))</f>
        <v>#N/A</v>
      </c>
      <c r="CH11" s="15" t="e">
        <f>IF(INDEX(MouseList[],MATCH(CH$2,'Basic Information'!$A$2:$A$140,0),11)=TRUE,"",IF(INDEX(DataInput[],CH$4*3-2,MATCH($B11,DataInput[#Headers],0))="","",(INDEX(DataInput[],CH$4*3-2,MATCH($B11,DataInput[#Headers],0)))))</f>
        <v>#N/A</v>
      </c>
      <c r="CI11" s="15" t="e">
        <f>IF(INDEX(MouseList[],MATCH(CI$2,'Basic Information'!$A$2:$A$140,0),11)=TRUE,"",IF(INDEX(DataInput[],CI$4*3-2,MATCH($B11,DataInput[#Headers],0))="","",(INDEX(DataInput[],CI$4*3-2,MATCH($B11,DataInput[#Headers],0)))))</f>
        <v>#N/A</v>
      </c>
      <c r="CJ11" s="15" t="e">
        <f>IF(INDEX(MouseList[],MATCH(CJ$2,'Basic Information'!$A$2:$A$140,0),11)=TRUE,"",IF(INDEX(DataInput[],CJ$4*3-2,MATCH($B11,DataInput[#Headers],0))="","",(INDEX(DataInput[],CJ$4*3-2,MATCH($B11,DataInput[#Headers],0)))))</f>
        <v>#N/A</v>
      </c>
      <c r="CK11" s="15" t="e">
        <f>IF(INDEX(MouseList[],MATCH(CK$2,'Basic Information'!$A$2:$A$140,0),11)=TRUE,"",IF(INDEX(DataInput[],CK$4*3-2,MATCH($B11,DataInput[#Headers],0))="","",(INDEX(DataInput[],CK$4*3-2,MATCH($B11,DataInput[#Headers],0)))))</f>
        <v>#N/A</v>
      </c>
      <c r="CL11" s="15" t="e">
        <f>IF(INDEX(MouseList[],MATCH(CL$2,'Basic Information'!$A$2:$A$140,0),11)=TRUE,"",IF(INDEX(DataInput[],CL$4*3-2,MATCH($B11,DataInput[#Headers],0))="","",(INDEX(DataInput[],CL$4*3-2,MATCH($B11,DataInput[#Headers],0)))))</f>
        <v>#N/A</v>
      </c>
      <c r="CM11" s="15" t="e">
        <f>IF(INDEX(MouseList[],MATCH(CM$2,'Basic Information'!$A$2:$A$140,0),11)=TRUE,"",IF(INDEX(DataInput[],CM$4*3-2,MATCH($B11,DataInput[#Headers],0))="","",(INDEX(DataInput[],CM$4*3-2,MATCH($B11,DataInput[#Headers],0)))))</f>
        <v>#N/A</v>
      </c>
      <c r="CN11" s="15" t="e">
        <f>IF(INDEX(MouseList[],MATCH(CN$2,'Basic Information'!$A$2:$A$140,0),11)=TRUE,"",IF(INDEX(DataInput[],CN$4*3-2,MATCH($B11,DataInput[#Headers],0))="","",(INDEX(DataInput[],CN$4*3-2,MATCH($B11,DataInput[#Headers],0)))))</f>
        <v>#N/A</v>
      </c>
      <c r="CO11" s="15" t="e">
        <f>IF(INDEX(MouseList[],MATCH(CO$2,'Basic Information'!$A$2:$A$140,0),11)=TRUE,"",IF(INDEX(DataInput[],CO$4*3-2,MATCH($B11,DataInput[#Headers],0))="","",(INDEX(DataInput[],CO$4*3-2,MATCH($B11,DataInput[#Headers],0)))))</f>
        <v>#N/A</v>
      </c>
      <c r="CP11" s="15" t="e">
        <f>IF(INDEX(MouseList[],MATCH(CP$2,'Basic Information'!$A$2:$A$140,0),11)=TRUE,"",IF(INDEX(DataInput[],CP$4*3-2,MATCH($B11,DataInput[#Headers],0))="","",(INDEX(DataInput[],CP$4*3-2,MATCH($B11,DataInput[#Headers],0)))))</f>
        <v>#N/A</v>
      </c>
      <c r="CQ11" s="15" t="e">
        <f>IF(INDEX(MouseList[],MATCH(CQ$2,'Basic Information'!$A$2:$A$140,0),11)=TRUE,"",IF(INDEX(DataInput[],CQ$4*3-2,MATCH($B11,DataInput[#Headers],0))="","",(INDEX(DataInput[],CQ$4*3-2,MATCH($B11,DataInput[#Headers],0)))))</f>
        <v>#N/A</v>
      </c>
      <c r="CR11" s="15" t="e">
        <f>IF(INDEX(MouseList[],MATCH(CR$2,'Basic Information'!$A$2:$A$140,0),11)=TRUE,"",IF(INDEX(DataInput[],CR$4*3-2,MATCH($B11,DataInput[#Headers],0))="","",(INDEX(DataInput[],CR$4*3-2,MATCH($B11,DataInput[#Headers],0)))))</f>
        <v>#N/A</v>
      </c>
      <c r="CS11" s="15" t="e">
        <f>IF(INDEX(MouseList[],MATCH(CS$2,'Basic Information'!$A$2:$A$140,0),11)=TRUE,"",IF(INDEX(DataInput[],CS$4*3-2,MATCH($B11,DataInput[#Headers],0))="","",(INDEX(DataInput[],CS$4*3-2,MATCH($B11,DataInput[#Headers],0)))))</f>
        <v>#N/A</v>
      </c>
      <c r="CT11" s="15" t="e">
        <f>IF(INDEX(MouseList[],MATCH(CT$2,'Basic Information'!$A$2:$A$140,0),11)=TRUE,"",IF(INDEX(DataInput[],CT$4*3-2,MATCH($B11,DataInput[#Headers],0))="","",(INDEX(DataInput[],CT$4*3-2,MATCH($B11,DataInput[#Headers],0)))))</f>
        <v>#N/A</v>
      </c>
      <c r="CU11" s="15" t="e">
        <f>IF(INDEX(MouseList[],MATCH(CU$2,'Basic Information'!$A$2:$A$140,0),11)=TRUE,"",IF(INDEX(DataInput[],CU$4*3-2,MATCH($B11,DataInput[#Headers],0))="","",(INDEX(DataInput[],CU$4*3-2,MATCH($B11,DataInput[#Headers],0)))))</f>
        <v>#N/A</v>
      </c>
      <c r="CV11" s="15" t="e">
        <f>IF(INDEX(MouseList[],MATCH(CV$2,'Basic Information'!$A$2:$A$140,0),11)=TRUE,"",IF(INDEX(DataInput[],CV$4*3-2,MATCH($B11,DataInput[#Headers],0))="","",(INDEX(DataInput[],CV$4*3-2,MATCH($B11,DataInput[#Headers],0)))))</f>
        <v>#N/A</v>
      </c>
      <c r="CW11" s="15" t="e">
        <f>IF(INDEX(MouseList[],MATCH(CW$2,'Basic Information'!$A$2:$A$140,0),11)=TRUE,"",IF(INDEX(DataInput[],CW$4*3-2,MATCH($B11,DataInput[#Headers],0))="","",(INDEX(DataInput[],CW$4*3-2,MATCH($B11,DataInput[#Headers],0)))))</f>
        <v>#N/A</v>
      </c>
      <c r="CX11" s="15" t="e">
        <f>IF(INDEX(MouseList[],MATCH(CX$2,'Basic Information'!$A$2:$A$140,0),11)=TRUE,"",IF(INDEX(DataInput[],CX$4*3-2,MATCH($B11,DataInput[#Headers],0))="","",(INDEX(DataInput[],CX$4*3-2,MATCH($B11,DataInput[#Headers],0)))))</f>
        <v>#N/A</v>
      </c>
      <c r="CY11" s="15" t="e">
        <f>IF(INDEX(MouseList[],MATCH(CY$2,'Basic Information'!$A$2:$A$140,0),11)=TRUE,"",IF(INDEX(DataInput[],CY$4*3-2,MATCH($B11,DataInput[#Headers],0))="","",(INDEX(DataInput[],CY$4*3-2,MATCH($B11,DataInput[#Headers],0)))))</f>
        <v>#N/A</v>
      </c>
      <c r="CZ11" s="15" t="e">
        <f>IF(INDEX(MouseList[],MATCH(CZ$2,'Basic Information'!$A$2:$A$140,0),11)=TRUE,"",IF(INDEX(DataInput[],CZ$4*3-2,MATCH($B11,DataInput[#Headers],0))="","",(INDEX(DataInput[],CZ$4*3-2,MATCH($B11,DataInput[#Headers],0)))))</f>
        <v>#N/A</v>
      </c>
      <c r="DA11" s="15" t="e">
        <f>IF(INDEX(MouseList[],MATCH(DA$2,'Basic Information'!$A$2:$A$140,0),11)=TRUE,"",IF(INDEX(DataInput[],DA$4*3-2,MATCH($B11,DataInput[#Headers],0))="","",(INDEX(DataInput[],DA$4*3-2,MATCH($B11,DataInput[#Headers],0)))))</f>
        <v>#N/A</v>
      </c>
      <c r="DB11" s="15" t="e">
        <f>IF(INDEX(MouseList[],MATCH(DB$2,'Basic Information'!$A$2:$A$140,0),11)=TRUE,"",IF(INDEX(DataInput[],DB$4*3-2,MATCH($B11,DataInput[#Headers],0))="","",(INDEX(DataInput[],DB$4*3-2,MATCH($B11,DataInput[#Headers],0)))))</f>
        <v>#N/A</v>
      </c>
      <c r="DC11" s="15" t="e">
        <f>IF(INDEX(MouseList[],MATCH(DC$2,'Basic Information'!$A$2:$A$140,0),11)=TRUE,"",IF(INDEX(DataInput[],DC$4*3-2,MATCH($B11,DataInput[#Headers],0))="","",(INDEX(DataInput[],DC$4*3-2,MATCH($B11,DataInput[#Headers],0)))))</f>
        <v>#N/A</v>
      </c>
      <c r="DD11" s="15" t="e">
        <f>IF(INDEX(MouseList[],MATCH(DD$2,'Basic Information'!$A$2:$A$140,0),11)=TRUE,"",IF(INDEX(DataInput[],DD$4*3-2,MATCH($B11,DataInput[#Headers],0))="","",(INDEX(DataInput[],DD$4*3-2,MATCH($B11,DataInput[#Headers],0)))))</f>
        <v>#N/A</v>
      </c>
      <c r="DE11" s="15" t="e">
        <f>IF(INDEX(MouseList[],MATCH(DE$2,'Basic Information'!$A$2:$A$140,0),11)=TRUE,"",IF(INDEX(DataInput[],DE$4*3-2,MATCH($B11,DataInput[#Headers],0))="","",(INDEX(DataInput[],DE$4*3-2,MATCH($B11,DataInput[#Headers],0)))))</f>
        <v>#N/A</v>
      </c>
      <c r="DF11" s="15" t="e">
        <f>IF(INDEX(MouseList[],MATCH(DF$2,'Basic Information'!$A$2:$A$140,0),11)=TRUE,"",IF(INDEX(DataInput[],DF$4*3-2,MATCH($B11,DataInput[#Headers],0))="","",(INDEX(DataInput[],DF$4*3-2,MATCH($B11,DataInput[#Headers],0)))))</f>
        <v>#N/A</v>
      </c>
      <c r="DG11" s="15" t="e">
        <f>IF(INDEX(MouseList[],MATCH(DG$2,'Basic Information'!$A$2:$A$140,0),11)=TRUE,"",IF(INDEX(DataInput[],DG$4*3-2,MATCH($B11,DataInput[#Headers],0))="","",(INDEX(DataInput[],DG$4*3-2,MATCH($B11,DataInput[#Headers],0)))))</f>
        <v>#N/A</v>
      </c>
      <c r="DH11" s="15" t="e">
        <f>IF(INDEX(MouseList[],MATCH(DH$2,'Basic Information'!$A$2:$A$140,0),11)=TRUE,"",IF(INDEX(DataInput[],DH$4*3-2,MATCH($B11,DataInput[#Headers],0))="","",(INDEX(DataInput[],DH$4*3-2,MATCH($B11,DataInput[#Headers],0)))))</f>
        <v>#N/A</v>
      </c>
      <c r="DI11" s="15" t="e">
        <f>IF(INDEX(MouseList[],MATCH(DI$2,'Basic Information'!$A$2:$A$140,0),11)=TRUE,"",IF(INDEX(DataInput[],DI$4*3-2,MATCH($B11,DataInput[#Headers],0))="","",(INDEX(DataInput[],DI$4*3-2,MATCH($B11,DataInput[#Headers],0)))))</f>
        <v>#N/A</v>
      </c>
      <c r="DJ11" s="15" t="e">
        <f>IF(INDEX(MouseList[],MATCH(DJ$2,'Basic Information'!$A$2:$A$140,0),11)=TRUE,"",IF(INDEX(DataInput[],DJ$4*3-2,MATCH($B11,DataInput[#Headers],0))="","",(INDEX(DataInput[],DJ$4*3-2,MATCH($B11,DataInput[#Headers],0)))))</f>
        <v>#N/A</v>
      </c>
      <c r="DK11" s="15" t="e">
        <f>IF(INDEX(MouseList[],MATCH(DK$2,'Basic Information'!$A$2:$A$140,0),11)=TRUE,"",IF(INDEX(DataInput[],DK$4*3-2,MATCH($B11,DataInput[#Headers],0))="","",(INDEX(DataInput[],DK$4*3-2,MATCH($B11,DataInput[#Headers],0)))))</f>
        <v>#N/A</v>
      </c>
      <c r="DL11" s="15" t="e">
        <f>IF(INDEX(MouseList[],MATCH(DL$2,'Basic Information'!$A$2:$A$140,0),11)=TRUE,"",IF(INDEX(DataInput[],DL$4*3-2,MATCH($B11,DataInput[#Headers],0))="","",(INDEX(DataInput[],DL$4*3-2,MATCH($B11,DataInput[#Headers],0)))))</f>
        <v>#N/A</v>
      </c>
      <c r="DM11" s="15" t="e">
        <f>IF(INDEX(MouseList[],MATCH(DM$2,'Basic Information'!$A$2:$A$140,0),11)=TRUE,"",IF(INDEX(DataInput[],DM$4*3-2,MATCH($B11,DataInput[#Headers],0))="","",(INDEX(DataInput[],DM$4*3-2,MATCH($B11,DataInput[#Headers],0)))))</f>
        <v>#N/A</v>
      </c>
      <c r="DN11" s="15" t="e">
        <f>IF(INDEX(MouseList[],MATCH(DN$2,'Basic Information'!$A$2:$A$140,0),11)=TRUE,"",IF(INDEX(DataInput[],DN$4*3-2,MATCH($B11,DataInput[#Headers],0))="","",(INDEX(DataInput[],DN$4*3-2,MATCH($B11,DataInput[#Headers],0)))))</f>
        <v>#N/A</v>
      </c>
      <c r="DO11" s="15" t="e">
        <f>IF(INDEX(MouseList[],MATCH(DO$2,'Basic Information'!$A$2:$A$140,0),11)=TRUE,"",IF(INDEX(DataInput[],DO$4*3-2,MATCH($B11,DataInput[#Headers],0))="","",(INDEX(DataInput[],DO$4*3-2,MATCH($B11,DataInput[#Headers],0)))))</f>
        <v>#N/A</v>
      </c>
      <c r="DP11" s="15" t="e">
        <f>IF(INDEX(MouseList[],MATCH(DP$2,'Basic Information'!$A$2:$A$140,0),11)=TRUE,"",IF(INDEX(DataInput[],DP$4*3-2,MATCH($B11,DataInput[#Headers],0))="","",(INDEX(DataInput[],DP$4*3-2,MATCH($B11,DataInput[#Headers],0)))))</f>
        <v>#N/A</v>
      </c>
      <c r="DQ11" s="15" t="e">
        <f>IF(INDEX(MouseList[],MATCH(DQ$2,'Basic Information'!$A$2:$A$140,0),11)=TRUE,"",IF(INDEX(DataInput[],DQ$4*3-2,MATCH($B11,DataInput[#Headers],0))="","",(INDEX(DataInput[],DQ$4*3-2,MATCH($B11,DataInput[#Headers],0)))))</f>
        <v>#N/A</v>
      </c>
      <c r="DR11" s="15" t="e">
        <f>IF(INDEX(MouseList[],MATCH(DR$2,'Basic Information'!$A$2:$A$140,0),11)=TRUE,"",IF(INDEX(DataInput[],DR$4*3-2,MATCH($B11,DataInput[#Headers],0))="","",(INDEX(DataInput[],DR$4*3-2,MATCH($B11,DataInput[#Headers],0)))))</f>
        <v>#N/A</v>
      </c>
      <c r="DT11" s="14">
        <v>7</v>
      </c>
      <c r="DU11" s="244" t="str">
        <f>IFERROR(INDEX(MouseList[],MATCH(TV_after_Tx3[[#This Row],[Sort '#]],MouseList[Sort '#],0),MATCH(TV_after_Tx3[[#Headers],[Group]],MouseList[#Headers],0)),"")</f>
        <v/>
      </c>
      <c r="DV11" s="14" t="str">
        <f>IFERROR(INDEX(MouseList[],MATCH(TV_after_Tx3[[#This Row],[Sort '#]],MouseList[Sort '#],0),MATCH(MouseList[[#Headers],[Mouse '#]],MouseList[#Headers],0)),"")</f>
        <v/>
      </c>
      <c r="DW11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11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11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11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11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11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11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11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11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11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11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11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11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11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11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11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11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11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11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11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11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11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12" spans="1:172" ht="15">
      <c r="A12" s="14">
        <v>7</v>
      </c>
      <c r="B12" s="14" t="str">
        <f>INDEX(DataInput[#Headers],1,BWtable[[#This Row],[Day '#]]+11)</f>
        <v>8</v>
      </c>
      <c r="C12" s="15">
        <f>IF(INDEX(MouseList[],MATCH(C$2,'Basic Information'!$A$2:$A$140,0),11)=TRUE,"",IF(INDEX(DataInput[],C$4*3-2,MATCH($B12,DataInput[#Headers],0))="","",(INDEX(DataInput[],C$4*3-2,MATCH($B12,DataInput[#Headers],0)))))</f>
        <v>20.149999999999999</v>
      </c>
      <c r="D12" s="15">
        <f>IF(INDEX(MouseList[],MATCH(D$2,'Basic Information'!$A$2:$A$140,0),11)=TRUE,"",IF(INDEX(DataInput[],D$4*3-2,MATCH($B12,DataInput[#Headers],0))="","",(INDEX(DataInput[],D$4*3-2,MATCH($B12,DataInput[#Headers],0)))))</f>
        <v>20.14</v>
      </c>
      <c r="E12" s="15">
        <f>IF(INDEX(MouseList[],MATCH(E$2,'Basic Information'!$A$2:$A$140,0),11)=TRUE,"",IF(INDEX(DataInput[],E$4*3-2,MATCH($B12,DataInput[#Headers],0))="","",(INDEX(DataInput[],E$4*3-2,MATCH($B12,DataInput[#Headers],0)))))</f>
        <v>18.440000000000001</v>
      </c>
      <c r="F12" s="15">
        <f>IF(INDEX(MouseList[],MATCH(F$2,'Basic Information'!$A$2:$A$140,0),11)=TRUE,"",IF(INDEX(DataInput[],F$4*3-2,MATCH($B12,DataInput[#Headers],0))="","",(INDEX(DataInput[],F$4*3-2,MATCH($B12,DataInput[#Headers],0)))))</f>
        <v>19.670000000000002</v>
      </c>
      <c r="G12" s="15">
        <f>IF(INDEX(MouseList[],MATCH(G$2,'Basic Information'!$A$2:$A$140,0),11)=TRUE,"",IF(INDEX(DataInput[],G$4*3-2,MATCH($B12,DataInput[#Headers],0))="","",(INDEX(DataInput[],G$4*3-2,MATCH($B12,DataInput[#Headers],0)))))</f>
        <v>20.8</v>
      </c>
      <c r="H12" s="15">
        <f>IF(INDEX(MouseList[],MATCH(H$2,'Basic Information'!$A$2:$A$140,0),11)=TRUE,"",IF(INDEX(DataInput[],H$4*3-2,MATCH($B12,DataInput[#Headers],0))="","",(INDEX(DataInput[],H$4*3-2,MATCH($B12,DataInput[#Headers],0)))))</f>
        <v>20.5</v>
      </c>
      <c r="I12" s="15">
        <f>IF(INDEX(MouseList[],MATCH(I$2,'Basic Information'!$A$2:$A$140,0),11)=TRUE,"",IF(INDEX(DataInput[],I$4*3-2,MATCH($B12,DataInput[#Headers],0))="","",(INDEX(DataInput[],I$4*3-2,MATCH($B12,DataInput[#Headers],0)))))</f>
        <v>13.24</v>
      </c>
      <c r="J12" s="15">
        <f>IF(INDEX(MouseList[],MATCH(J$2,'Basic Information'!$A$2:$A$140,0),11)=TRUE,"",IF(INDEX(DataInput[],J$4*3-2,MATCH($B12,DataInput[#Headers],0))="","",(INDEX(DataInput[],J$4*3-2,MATCH($B12,DataInput[#Headers],0)))))</f>
        <v>18.52</v>
      </c>
      <c r="K12" s="15">
        <f>IF(INDEX(MouseList[],MATCH(K$2,'Basic Information'!$A$2:$A$140,0),11)=TRUE,"",IF(INDEX(DataInput[],K$4*3-2,MATCH($B12,DataInput[#Headers],0))="","",(INDEX(DataInput[],K$4*3-2,MATCH($B12,DataInput[#Headers],0)))))</f>
        <v>21.93</v>
      </c>
      <c r="L12" s="15" t="str">
        <f>IF(INDEX(MouseList[],MATCH(L$2,'Basic Information'!$A$2:$A$140,0),11)=TRUE,"",IF(INDEX(DataInput[],L$4*3-2,MATCH($B12,DataInput[#Headers],0))="","",(INDEX(DataInput[],L$4*3-2,MATCH($B12,DataInput[#Headers],0)))))</f>
        <v/>
      </c>
      <c r="M12" s="15">
        <f>IF(INDEX(MouseList[],MATCH(M$2,'Basic Information'!$A$2:$A$140,0),11)=TRUE,"",IF(INDEX(DataInput[],M$4*3-2,MATCH($B12,DataInput[#Headers],0))="","",(INDEX(DataInput[],M$4*3-2,MATCH($B12,DataInput[#Headers],0)))))</f>
        <v>21.97</v>
      </c>
      <c r="N12" s="15">
        <f>IF(INDEX(MouseList[],MATCH(N$2,'Basic Information'!$A$2:$A$140,0),11)=TRUE,"",IF(INDEX(DataInput[],N$4*3-2,MATCH($B12,DataInput[#Headers],0))="","",(INDEX(DataInput[],N$4*3-2,MATCH($B12,DataInput[#Headers],0)))))</f>
        <v>19.39</v>
      </c>
      <c r="O12" s="15">
        <f>IF(INDEX(MouseList[],MATCH(O$2,'Basic Information'!$A$2:$A$140,0),11)=TRUE,"",IF(INDEX(DataInput[],O$4*3-2,MATCH($B12,DataInput[#Headers],0))="","",(INDEX(DataInput[],O$4*3-2,MATCH($B12,DataInput[#Headers],0)))))</f>
        <v>19.75</v>
      </c>
      <c r="P12" s="15">
        <f>IF(INDEX(MouseList[],MATCH(P$2,'Basic Information'!$A$2:$A$140,0),11)=TRUE,"",IF(INDEX(DataInput[],P$4*3-2,MATCH($B12,DataInput[#Headers],0))="","",(INDEX(DataInput[],P$4*3-2,MATCH($B12,DataInput[#Headers],0)))))</f>
        <v>22.86</v>
      </c>
      <c r="Q12" s="15">
        <f>IF(INDEX(MouseList[],MATCH(Q$2,'Basic Information'!$A$2:$A$140,0),11)=TRUE,"",IF(INDEX(DataInput[],Q$4*3-2,MATCH($B12,DataInput[#Headers],0))="","",(INDEX(DataInput[],Q$4*3-2,MATCH($B12,DataInput[#Headers],0)))))</f>
        <v>19.64</v>
      </c>
      <c r="R12" s="15">
        <f>IF(INDEX(MouseList[],MATCH(R$2,'Basic Information'!$A$2:$A$140,0),11)=TRUE,"",IF(INDEX(DataInput[],R$4*3-2,MATCH($B12,DataInput[#Headers],0))="","",(INDEX(DataInput[],R$4*3-2,MATCH($B12,DataInput[#Headers],0)))))</f>
        <v>20.49</v>
      </c>
      <c r="S12" s="15">
        <f>IF(INDEX(MouseList[],MATCH(S$2,'Basic Information'!$A$2:$A$140,0),11)=TRUE,"",IF(INDEX(DataInput[],S$4*3-2,MATCH($B12,DataInput[#Headers],0))="","",(INDEX(DataInput[],S$4*3-2,MATCH($B12,DataInput[#Headers],0)))))</f>
        <v>20.41</v>
      </c>
      <c r="T12" s="15">
        <f>IF(INDEX(MouseList[],MATCH(T$2,'Basic Information'!$A$2:$A$140,0),11)=TRUE,"",IF(INDEX(DataInput[],T$4*3-2,MATCH($B12,DataInput[#Headers],0))="","",(INDEX(DataInput[],T$4*3-2,MATCH($B12,DataInput[#Headers],0)))))</f>
        <v>22.04</v>
      </c>
      <c r="U12" s="15">
        <f>IF(INDEX(MouseList[],MATCH(U$2,'Basic Information'!$A$2:$A$140,0),11)=TRUE,"",IF(INDEX(DataInput[],U$4*3-2,MATCH($B12,DataInput[#Headers],0))="","",(INDEX(DataInput[],U$4*3-2,MATCH($B12,DataInput[#Headers],0)))))</f>
        <v>18.91</v>
      </c>
      <c r="V12" s="15">
        <f>IF(INDEX(MouseList[],MATCH(V$2,'Basic Information'!$A$2:$A$140,0),11)=TRUE,"",IF(INDEX(DataInput[],V$4*3-2,MATCH($B12,DataInput[#Headers],0))="","",(INDEX(DataInput[],V$4*3-2,MATCH($B12,DataInput[#Headers],0)))))</f>
        <v>24.15</v>
      </c>
      <c r="W12" s="15">
        <f>IF(INDEX(MouseList[],MATCH(W$2,'Basic Information'!$A$2:$A$140,0),11)=TRUE,"",IF(INDEX(DataInput[],W$4*3-2,MATCH($B12,DataInput[#Headers],0))="","",(INDEX(DataInput[],W$4*3-2,MATCH($B12,DataInput[#Headers],0)))))</f>
        <v>21.1</v>
      </c>
      <c r="X12" s="15">
        <f>IF(INDEX(MouseList[],MATCH(X$2,'Basic Information'!$A$2:$A$140,0),11)=TRUE,"",IF(INDEX(DataInput[],X$4*3-2,MATCH($B12,DataInput[#Headers],0))="","",(INDEX(DataInput[],X$4*3-2,MATCH($B12,DataInput[#Headers],0)))))</f>
        <v>22.67</v>
      </c>
      <c r="Y12" s="15">
        <f>IF(INDEX(MouseList[],MATCH(Y$2,'Basic Information'!$A$2:$A$140,0),11)=TRUE,"",IF(INDEX(DataInput[],Y$4*3-2,MATCH($B12,DataInput[#Headers],0))="","",(INDEX(DataInput[],Y$4*3-2,MATCH($B12,DataInput[#Headers],0)))))</f>
        <v>23.09</v>
      </c>
      <c r="Z12" s="15">
        <f>IF(INDEX(MouseList[],MATCH(Z$2,'Basic Information'!$A$2:$A$140,0),11)=TRUE,"",IF(INDEX(DataInput[],Z$4*3-2,MATCH($B12,DataInput[#Headers],0))="","",(INDEX(DataInput[],Z$4*3-2,MATCH($B12,DataInput[#Headers],0)))))</f>
        <v>21.66</v>
      </c>
      <c r="AA12" s="15">
        <f>IF(INDEX(MouseList[],MATCH(AA$2,'Basic Information'!$A$2:$A$140,0),11)=TRUE,"",IF(INDEX(DataInput[],AA$4*3-2,MATCH($B12,DataInput[#Headers],0))="","",(INDEX(DataInput[],AA$4*3-2,MATCH($B12,DataInput[#Headers],0)))))</f>
        <v>23.65</v>
      </c>
      <c r="AB12" s="15">
        <f>IF(INDEX(MouseList[],MATCH(AB$2,'Basic Information'!$A$2:$A$140,0),11)=TRUE,"",IF(INDEX(DataInput[],AB$4*3-2,MATCH($B12,DataInput[#Headers],0))="","",(INDEX(DataInput[],AB$4*3-2,MATCH($B12,DataInput[#Headers],0)))))</f>
        <v>21.13</v>
      </c>
      <c r="AC12" s="15">
        <f>IF(INDEX(MouseList[],MATCH(AC$2,'Basic Information'!$A$2:$A$140,0),11)=TRUE,"",IF(INDEX(DataInput[],AC$4*3-2,MATCH($B12,DataInput[#Headers],0))="","",(INDEX(DataInput[],AC$4*3-2,MATCH($B12,DataInput[#Headers],0)))))</f>
        <v>18.04</v>
      </c>
      <c r="AD12" s="15">
        <f>IF(INDEX(MouseList[],MATCH(AD$2,'Basic Information'!$A$2:$A$140,0),11)=TRUE,"",IF(INDEX(DataInput[],AD$4*3-2,MATCH($B12,DataInput[#Headers],0))="","",(INDEX(DataInput[],AD$4*3-2,MATCH($B12,DataInput[#Headers],0)))))</f>
        <v>19.63</v>
      </c>
      <c r="AE12" s="15">
        <f>IF(INDEX(MouseList[],MATCH(AE$2,'Basic Information'!$A$2:$A$140,0),11)=TRUE,"",IF(INDEX(DataInput[],AE$4*3-2,MATCH($B12,DataInput[#Headers],0))="","",(INDEX(DataInput[],AE$4*3-2,MATCH($B12,DataInput[#Headers],0)))))</f>
        <v>19.45</v>
      </c>
      <c r="AF12" s="15">
        <f>IF(INDEX(MouseList[],MATCH(AF$2,'Basic Information'!$A$2:$A$140,0),11)=TRUE,"",IF(INDEX(DataInput[],AF$4*3-2,MATCH($B12,DataInput[#Headers],0))="","",(INDEX(DataInput[],AF$4*3-2,MATCH($B12,DataInput[#Headers],0)))))</f>
        <v>17.309999999999999</v>
      </c>
      <c r="AG12" s="15">
        <f>IF(INDEX(MouseList[],MATCH(AG$2,'Basic Information'!$A$2:$A$140,0),11)=TRUE,"",IF(INDEX(DataInput[],AG$4*3-2,MATCH($B12,DataInput[#Headers],0))="","",(INDEX(DataInput[],AG$4*3-2,MATCH($B12,DataInput[#Headers],0)))))</f>
        <v>21.93</v>
      </c>
      <c r="AH12" s="15">
        <f>IF(INDEX(MouseList[],MATCH(AH$2,'Basic Information'!$A$2:$A$140,0),11)=TRUE,"",IF(INDEX(DataInput[],AH$4*3-2,MATCH($B12,DataInput[#Headers],0))="","",(INDEX(DataInput[],AH$4*3-2,MATCH($B12,DataInput[#Headers],0)))))</f>
        <v>20.81</v>
      </c>
      <c r="AI12" s="15">
        <f>IF(INDEX(MouseList[],MATCH(AI$2,'Basic Information'!$A$2:$A$140,0),11)=TRUE,"",IF(INDEX(DataInput[],AI$4*3-2,MATCH($B12,DataInput[#Headers],0))="","",(INDEX(DataInput[],AI$4*3-2,MATCH($B12,DataInput[#Headers],0)))))</f>
        <v>21.03</v>
      </c>
      <c r="AJ12" s="15">
        <f>IF(INDEX(MouseList[],MATCH(AJ$2,'Basic Information'!$A$2:$A$140,0),11)=TRUE,"",IF(INDEX(DataInput[],AJ$4*3-2,MATCH($B12,DataInput[#Headers],0))="","",(INDEX(DataInput[],AJ$4*3-2,MATCH($B12,DataInput[#Headers],0)))))</f>
        <v>19.8</v>
      </c>
      <c r="AK12" s="15">
        <f>IF(INDEX(MouseList[],MATCH(AK$2,'Basic Information'!$A$2:$A$140,0),11)=TRUE,"",IF(INDEX(DataInput[],AK$4*3-2,MATCH($B12,DataInput[#Headers],0))="","",(INDEX(DataInput[],AK$4*3-2,MATCH($B12,DataInput[#Headers],0)))))</f>
        <v>20.98</v>
      </c>
      <c r="AL12" s="15">
        <f>IF(INDEX(MouseList[],MATCH(AL$2,'Basic Information'!$A$2:$A$140,0),11)=TRUE,"",IF(INDEX(DataInput[],AL$4*3-2,MATCH($B12,DataInput[#Headers],0))="","",(INDEX(DataInput[],AL$4*3-2,MATCH($B12,DataInput[#Headers],0)))))</f>
        <v>21.14</v>
      </c>
      <c r="AM12" s="15">
        <f>IF(INDEX(MouseList[],MATCH(AM$2,'Basic Information'!$A$2:$A$140,0),11)=TRUE,"",IF(INDEX(DataInput[],AM$4*3-2,MATCH($B12,DataInput[#Headers],0))="","",(INDEX(DataInput[],AM$4*3-2,MATCH($B12,DataInput[#Headers],0)))))</f>
        <v>22.83</v>
      </c>
      <c r="AN12" s="15">
        <f>IF(INDEX(MouseList[],MATCH(AN$2,'Basic Information'!$A$2:$A$140,0),11)=TRUE,"",IF(INDEX(DataInput[],AN$4*3-2,MATCH($B12,DataInput[#Headers],0))="","",(INDEX(DataInput[],AN$4*3-2,MATCH($B12,DataInput[#Headers],0)))))</f>
        <v>21.76</v>
      </c>
      <c r="AO12" s="15">
        <f>IF(INDEX(MouseList[],MATCH(AO$2,'Basic Information'!$A$2:$A$140,0),11)=TRUE,"",IF(INDEX(DataInput[],AO$4*3-2,MATCH($B12,DataInput[#Headers],0))="","",(INDEX(DataInput[],AO$4*3-2,MATCH($B12,DataInput[#Headers],0)))))</f>
        <v>21.62</v>
      </c>
      <c r="AP12" s="15">
        <f>IF(INDEX(MouseList[],MATCH(AP$2,'Basic Information'!$A$2:$A$140,0),11)=TRUE,"",IF(INDEX(DataInput[],AP$4*3-2,MATCH($B12,DataInput[#Headers],0))="","",(INDEX(DataInput[],AP$4*3-2,MATCH($B12,DataInput[#Headers],0)))))</f>
        <v>20.93</v>
      </c>
      <c r="AQ12" s="15">
        <f>IF(INDEX(MouseList[],MATCH(AQ$2,'Basic Information'!$A$2:$A$140,0),11)=TRUE,"",IF(INDEX(DataInput[],AQ$4*3-2,MATCH($B12,DataInput[#Headers],0))="","",(INDEX(DataInput[],AQ$4*3-2,MATCH($B12,DataInput[#Headers],0)))))</f>
        <v>19.920000000000002</v>
      </c>
      <c r="AR12" s="15">
        <f>IF(INDEX(MouseList[],MATCH(AR$2,'Basic Information'!$A$2:$A$140,0),11)=TRUE,"",IF(INDEX(DataInput[],AR$4*3-2,MATCH($B12,DataInput[#Headers],0))="","",(INDEX(DataInput[],AR$4*3-2,MATCH($B12,DataInput[#Headers],0)))))</f>
        <v>21.03</v>
      </c>
      <c r="AS12" s="15" t="str">
        <f>IF(INDEX(MouseList[],MATCH(AS$2,'Basic Information'!$A$2:$A$140,0),11)=TRUE,"",IF(INDEX(DataInput[],AS$4*3-2,MATCH($B12,DataInput[#Headers],0))="","",(INDEX(DataInput[],AS$4*3-2,MATCH($B12,DataInput[#Headers],0)))))</f>
        <v/>
      </c>
      <c r="AT12" s="15">
        <f>IF(INDEX(MouseList[],MATCH(AT$2,'Basic Information'!$A$2:$A$140,0),11)=TRUE,"",IF(INDEX(DataInput[],AT$4*3-2,MATCH($B12,DataInput[#Headers],0))="","",(INDEX(DataInput[],AT$4*3-2,MATCH($B12,DataInput[#Headers],0)))))</f>
        <v>20.43</v>
      </c>
      <c r="AU12" s="15">
        <f>IF(INDEX(MouseList[],MATCH(AU$2,'Basic Information'!$A$2:$A$140,0),11)=TRUE,"",IF(INDEX(DataInput[],AU$4*3-2,MATCH($B12,DataInput[#Headers],0))="","",(INDEX(DataInput[],AU$4*3-2,MATCH($B12,DataInput[#Headers],0)))))</f>
        <v>20.260000000000002</v>
      </c>
      <c r="AV12" s="15">
        <f>IF(INDEX(MouseList[],MATCH(AV$2,'Basic Information'!$A$2:$A$140,0),11)=TRUE,"",IF(INDEX(DataInput[],AV$4*3-2,MATCH($B12,DataInput[#Headers],0))="","",(INDEX(DataInput[],AV$4*3-2,MATCH($B12,DataInput[#Headers],0)))))</f>
        <v>22.96</v>
      </c>
      <c r="AW12" s="15">
        <f>IF(INDEX(MouseList[],MATCH(AW$2,'Basic Information'!$A$2:$A$140,0),11)=TRUE,"",IF(INDEX(DataInput[],AW$4*3-2,MATCH($B12,DataInput[#Headers],0))="","",(INDEX(DataInput[],AW$4*3-2,MATCH($B12,DataInput[#Headers],0)))))</f>
        <v>22.96</v>
      </c>
      <c r="AX12" s="15">
        <f>IF(INDEX(MouseList[],MATCH(AX$2,'Basic Information'!$A$2:$A$140,0),11)=TRUE,"",IF(INDEX(DataInput[],AX$4*3-2,MATCH($B12,DataInput[#Headers],0))="","",(INDEX(DataInput[],AX$4*3-2,MATCH($B12,DataInput[#Headers],0)))))</f>
        <v>23.27</v>
      </c>
      <c r="AY12" s="15">
        <f>IF(INDEX(MouseList[],MATCH(AY$2,'Basic Information'!$A$2:$A$140,0),11)=TRUE,"",IF(INDEX(DataInput[],AY$4*3-2,MATCH($B12,DataInput[#Headers],0))="","",(INDEX(DataInput[],AY$4*3-2,MATCH($B12,DataInput[#Headers],0)))))</f>
        <v>23.24</v>
      </c>
      <c r="AZ12" s="15">
        <f>IF(INDEX(MouseList[],MATCH(AZ$2,'Basic Information'!$A$2:$A$140,0),11)=TRUE,"",IF(INDEX(DataInput[],AZ$4*3-2,MATCH($B12,DataInput[#Headers],0))="","",(INDEX(DataInput[],AZ$4*3-2,MATCH($B12,DataInput[#Headers],0)))))</f>
        <v>19.170000000000002</v>
      </c>
      <c r="BA12" s="15">
        <f>IF(INDEX(MouseList[],MATCH(BA$2,'Basic Information'!$A$2:$A$140,0),11)=TRUE,"",IF(INDEX(DataInput[],BA$4*3-2,MATCH($B12,DataInput[#Headers],0))="","",(INDEX(DataInput[],BA$4*3-2,MATCH($B12,DataInput[#Headers],0)))))</f>
        <v>24.33</v>
      </c>
      <c r="BB12" s="15">
        <f>IF(INDEX(MouseList[],MATCH(BB$2,'Basic Information'!$A$2:$A$140,0),11)=TRUE,"",IF(INDEX(DataInput[],BB$4*3-2,MATCH($B12,DataInput[#Headers],0))="","",(INDEX(DataInput[],BB$4*3-2,MATCH($B12,DataInput[#Headers],0)))))</f>
        <v>17.52</v>
      </c>
      <c r="BC12" s="15">
        <f>IF(INDEX(MouseList[],MATCH(BC$2,'Basic Information'!$A$2:$A$140,0),11)=TRUE,"",IF(INDEX(DataInput[],BC$4*3-2,MATCH($B12,DataInput[#Headers],0))="","",(INDEX(DataInput[],BC$4*3-2,MATCH($B12,DataInput[#Headers],0)))))</f>
        <v>21.55</v>
      </c>
      <c r="BD12" s="15">
        <f>IF(INDEX(MouseList[],MATCH(BD$2,'Basic Information'!$A$2:$A$140,0),11)=TRUE,"",IF(INDEX(DataInput[],BD$4*3-2,MATCH($B12,DataInput[#Headers],0))="","",(INDEX(DataInput[],BD$4*3-2,MATCH($B12,DataInput[#Headers],0)))))</f>
        <v>17.77</v>
      </c>
      <c r="BE12" s="15">
        <f>IF(INDEX(MouseList[],MATCH(BE$2,'Basic Information'!$A$2:$A$140,0),11)=TRUE,"",IF(INDEX(DataInput[],BE$4*3-2,MATCH($B12,DataInput[#Headers],0))="","",(INDEX(DataInput[],BE$4*3-2,MATCH($B12,DataInput[#Headers],0)))))</f>
        <v>20.6</v>
      </c>
      <c r="BF12" s="15">
        <f>IF(INDEX(MouseList[],MATCH(BF$2,'Basic Information'!$A$2:$A$140,0),11)=TRUE,"",IF(INDEX(DataInput[],BF$4*3-2,MATCH($B12,DataInput[#Headers],0))="","",(INDEX(DataInput[],BF$4*3-2,MATCH($B12,DataInput[#Headers],0)))))</f>
        <v>23.48</v>
      </c>
      <c r="BG12" s="15">
        <f>IF(INDEX(MouseList[],MATCH(BG$2,'Basic Information'!$A$2:$A$140,0),11)=TRUE,"",IF(INDEX(DataInput[],BG$4*3-2,MATCH($B12,DataInput[#Headers],0))="","",(INDEX(DataInput[],BG$4*3-2,MATCH($B12,DataInput[#Headers],0)))))</f>
        <v>22.38</v>
      </c>
      <c r="BH12" s="15">
        <f>IF(INDEX(MouseList[],MATCH(BH$2,'Basic Information'!$A$2:$A$140,0),11)=TRUE,"",IF(INDEX(DataInput[],BH$4*3-2,MATCH($B12,DataInput[#Headers],0))="","",(INDEX(DataInput[],BH$4*3-2,MATCH($B12,DataInput[#Headers],0)))))</f>
        <v>23.32</v>
      </c>
      <c r="BI12" s="15">
        <f>IF(INDEX(MouseList[],MATCH(BI$2,'Basic Information'!$A$2:$A$140,0),11)=TRUE,"",IF(INDEX(DataInput[],BI$4*3-2,MATCH($B12,DataInput[#Headers],0))="","",(INDEX(DataInput[],BI$4*3-2,MATCH($B12,DataInput[#Headers],0)))))</f>
        <v>22.45</v>
      </c>
      <c r="BJ12" s="15">
        <f>IF(INDEX(MouseList[],MATCH(BJ$2,'Basic Information'!$A$2:$A$140,0),11)=TRUE,"",IF(INDEX(DataInput[],BJ$4*3-2,MATCH($B12,DataInput[#Headers],0))="","",(INDEX(DataInput[],BJ$4*3-2,MATCH($B12,DataInput[#Headers],0)))))</f>
        <v>22.94</v>
      </c>
      <c r="BK12" s="15" t="e">
        <f>IF(INDEX(MouseList[],MATCH(BK$2,'Basic Information'!$A$2:$A$140,0),11)=TRUE,"",IF(INDEX(DataInput[],BK$4*3-2,MATCH($B12,DataInput[#Headers],0))="","",(INDEX(DataInput[],BK$4*3-2,MATCH($B12,DataInput[#Headers],0)))))</f>
        <v>#N/A</v>
      </c>
      <c r="BL12" s="15" t="e">
        <f>IF(INDEX(MouseList[],MATCH(BL$2,'Basic Information'!$A$2:$A$140,0),11)=TRUE,"",IF(INDEX(DataInput[],BL$4*3-2,MATCH($B12,DataInput[#Headers],0))="","",(INDEX(DataInput[],BL$4*3-2,MATCH($B12,DataInput[#Headers],0)))))</f>
        <v>#N/A</v>
      </c>
      <c r="BM12" s="15" t="e">
        <f>IF(INDEX(MouseList[],MATCH(BM$2,'Basic Information'!$A$2:$A$140,0),11)=TRUE,"",IF(INDEX(DataInput[],BM$4*3-2,MATCH($B12,DataInput[#Headers],0))="","",(INDEX(DataInput[],BM$4*3-2,MATCH($B12,DataInput[#Headers],0)))))</f>
        <v>#N/A</v>
      </c>
      <c r="BN12" s="15" t="e">
        <f>IF(INDEX(MouseList[],MATCH(BN$2,'Basic Information'!$A$2:$A$140,0),11)=TRUE,"",IF(INDEX(DataInput[],BN$4*3-2,MATCH($B12,DataInput[#Headers],0))="","",(INDEX(DataInput[],BN$4*3-2,MATCH($B12,DataInput[#Headers],0)))))</f>
        <v>#N/A</v>
      </c>
      <c r="BO12" s="15" t="e">
        <f>IF(INDEX(MouseList[],MATCH(BO$2,'Basic Information'!$A$2:$A$140,0),11)=TRUE,"",IF(INDEX(DataInput[],BO$4*3-2,MATCH($B12,DataInput[#Headers],0))="","",(INDEX(DataInput[],BO$4*3-2,MATCH($B12,DataInput[#Headers],0)))))</f>
        <v>#N/A</v>
      </c>
      <c r="BP12" s="15" t="e">
        <f>IF(INDEX(MouseList[],MATCH(BP$2,'Basic Information'!$A$2:$A$140,0),11)=TRUE,"",IF(INDEX(DataInput[],BP$4*3-2,MATCH($B12,DataInput[#Headers],0))="","",(INDEX(DataInput[],BP$4*3-2,MATCH($B12,DataInput[#Headers],0)))))</f>
        <v>#N/A</v>
      </c>
      <c r="BQ12" s="15" t="e">
        <f>IF(INDEX(MouseList[],MATCH(BQ$2,'Basic Information'!$A$2:$A$140,0),11)=TRUE,"",IF(INDEX(DataInput[],BQ$4*3-2,MATCH($B12,DataInput[#Headers],0))="","",(INDEX(DataInput[],BQ$4*3-2,MATCH($B12,DataInput[#Headers],0)))))</f>
        <v>#N/A</v>
      </c>
      <c r="BR12" s="15" t="e">
        <f>IF(INDEX(MouseList[],MATCH(BR$2,'Basic Information'!$A$2:$A$140,0),11)=TRUE,"",IF(INDEX(DataInput[],BR$4*3-2,MATCH($B12,DataInput[#Headers],0))="","",(INDEX(DataInput[],BR$4*3-2,MATCH($B12,DataInput[#Headers],0)))))</f>
        <v>#N/A</v>
      </c>
      <c r="BS12" s="15" t="e">
        <f>IF(INDEX(MouseList[],MATCH(BS$2,'Basic Information'!$A$2:$A$140,0),11)=TRUE,"",IF(INDEX(DataInput[],BS$4*3-2,MATCH($B12,DataInput[#Headers],0))="","",(INDEX(DataInput[],BS$4*3-2,MATCH($B12,DataInput[#Headers],0)))))</f>
        <v>#N/A</v>
      </c>
      <c r="BT12" s="15" t="e">
        <f>IF(INDEX(MouseList[],MATCH(BT$2,'Basic Information'!$A$2:$A$140,0),11)=TRUE,"",IF(INDEX(DataInput[],BT$4*3-2,MATCH($B12,DataInput[#Headers],0))="","",(INDEX(DataInput[],BT$4*3-2,MATCH($B12,DataInput[#Headers],0)))))</f>
        <v>#N/A</v>
      </c>
      <c r="BU12" s="15" t="e">
        <f>IF(INDEX(MouseList[],MATCH(BU$2,'Basic Information'!$A$2:$A$140,0),11)=TRUE,"",IF(INDEX(DataInput[],BU$4*3-2,MATCH($B12,DataInput[#Headers],0))="","",(INDEX(DataInput[],BU$4*3-2,MATCH($B12,DataInput[#Headers],0)))))</f>
        <v>#N/A</v>
      </c>
      <c r="BV12" s="15" t="e">
        <f>IF(INDEX(MouseList[],MATCH(BV$2,'Basic Information'!$A$2:$A$140,0),11)=TRUE,"",IF(INDEX(DataInput[],BV$4*3-2,MATCH($B12,DataInput[#Headers],0))="","",(INDEX(DataInput[],BV$4*3-2,MATCH($B12,DataInput[#Headers],0)))))</f>
        <v>#N/A</v>
      </c>
      <c r="BW12" s="15" t="e">
        <f>IF(INDEX(MouseList[],MATCH(BW$2,'Basic Information'!$A$2:$A$140,0),11)=TRUE,"",IF(INDEX(DataInput[],BW$4*3-2,MATCH($B12,DataInput[#Headers],0))="","",(INDEX(DataInput[],BW$4*3-2,MATCH($B12,DataInput[#Headers],0)))))</f>
        <v>#N/A</v>
      </c>
      <c r="BX12" s="15" t="e">
        <f>IF(INDEX(MouseList[],MATCH(BX$2,'Basic Information'!$A$2:$A$140,0),11)=TRUE,"",IF(INDEX(DataInput[],BX$4*3-2,MATCH($B12,DataInput[#Headers],0))="","",(INDEX(DataInput[],BX$4*3-2,MATCH($B12,DataInput[#Headers],0)))))</f>
        <v>#N/A</v>
      </c>
      <c r="BY12" s="15" t="e">
        <f>IF(INDEX(MouseList[],MATCH(BY$2,'Basic Information'!$A$2:$A$140,0),11)=TRUE,"",IF(INDEX(DataInput[],BY$4*3-2,MATCH($B12,DataInput[#Headers],0))="","",(INDEX(DataInput[],BY$4*3-2,MATCH($B12,DataInput[#Headers],0)))))</f>
        <v>#N/A</v>
      </c>
      <c r="BZ12" s="15" t="e">
        <f>IF(INDEX(MouseList[],MATCH(BZ$2,'Basic Information'!$A$2:$A$140,0),11)=TRUE,"",IF(INDEX(DataInput[],BZ$4*3-2,MATCH($B12,DataInput[#Headers],0))="","",(INDEX(DataInput[],BZ$4*3-2,MATCH($B12,DataInput[#Headers],0)))))</f>
        <v>#N/A</v>
      </c>
      <c r="CA12" s="15" t="e">
        <f>IF(INDEX(MouseList[],MATCH(CA$2,'Basic Information'!$A$2:$A$140,0),11)=TRUE,"",IF(INDEX(DataInput[],CA$4*3-2,MATCH($B12,DataInput[#Headers],0))="","",(INDEX(DataInput[],CA$4*3-2,MATCH($B12,DataInput[#Headers],0)))))</f>
        <v>#N/A</v>
      </c>
      <c r="CB12" s="15" t="e">
        <f>IF(INDEX(MouseList[],MATCH(CB$2,'Basic Information'!$A$2:$A$140,0),11)=TRUE,"",IF(INDEX(DataInput[],CB$4*3-2,MATCH($B12,DataInput[#Headers],0))="","",(INDEX(DataInput[],CB$4*3-2,MATCH($B12,DataInput[#Headers],0)))))</f>
        <v>#N/A</v>
      </c>
      <c r="CC12" s="15" t="e">
        <f>IF(INDEX(MouseList[],MATCH(CC$2,'Basic Information'!$A$2:$A$140,0),11)=TRUE,"",IF(INDEX(DataInput[],CC$4*3-2,MATCH($B12,DataInput[#Headers],0))="","",(INDEX(DataInput[],CC$4*3-2,MATCH($B12,DataInput[#Headers],0)))))</f>
        <v>#N/A</v>
      </c>
      <c r="CD12" s="15" t="e">
        <f>IF(INDEX(MouseList[],MATCH(CD$2,'Basic Information'!$A$2:$A$140,0),11)=TRUE,"",IF(INDEX(DataInput[],CD$4*3-2,MATCH($B12,DataInput[#Headers],0))="","",(INDEX(DataInput[],CD$4*3-2,MATCH($B12,DataInput[#Headers],0)))))</f>
        <v>#N/A</v>
      </c>
      <c r="CE12" s="15" t="e">
        <f>IF(INDEX(MouseList[],MATCH(CE$2,'Basic Information'!$A$2:$A$140,0),11)=TRUE,"",IF(INDEX(DataInput[],CE$4*3-2,MATCH($B12,DataInput[#Headers],0))="","",(INDEX(DataInput[],CE$4*3-2,MATCH($B12,DataInput[#Headers],0)))))</f>
        <v>#N/A</v>
      </c>
      <c r="CF12" s="15" t="e">
        <f>IF(INDEX(MouseList[],MATCH(CF$2,'Basic Information'!$A$2:$A$140,0),11)=TRUE,"",IF(INDEX(DataInput[],CF$4*3-2,MATCH($B12,DataInput[#Headers],0))="","",(INDEX(DataInput[],CF$4*3-2,MATCH($B12,DataInput[#Headers],0)))))</f>
        <v>#N/A</v>
      </c>
      <c r="CG12" s="15" t="e">
        <f>IF(INDEX(MouseList[],MATCH(CG$2,'Basic Information'!$A$2:$A$140,0),11)=TRUE,"",IF(INDEX(DataInput[],CG$4*3-2,MATCH($B12,DataInput[#Headers],0))="","",(INDEX(DataInput[],CG$4*3-2,MATCH($B12,DataInput[#Headers],0)))))</f>
        <v>#N/A</v>
      </c>
      <c r="CH12" s="15" t="e">
        <f>IF(INDEX(MouseList[],MATCH(CH$2,'Basic Information'!$A$2:$A$140,0),11)=TRUE,"",IF(INDEX(DataInput[],CH$4*3-2,MATCH($B12,DataInput[#Headers],0))="","",(INDEX(DataInput[],CH$4*3-2,MATCH($B12,DataInput[#Headers],0)))))</f>
        <v>#N/A</v>
      </c>
      <c r="CI12" s="15" t="e">
        <f>IF(INDEX(MouseList[],MATCH(CI$2,'Basic Information'!$A$2:$A$140,0),11)=TRUE,"",IF(INDEX(DataInput[],CI$4*3-2,MATCH($B12,DataInput[#Headers],0))="","",(INDEX(DataInput[],CI$4*3-2,MATCH($B12,DataInput[#Headers],0)))))</f>
        <v>#N/A</v>
      </c>
      <c r="CJ12" s="15" t="e">
        <f>IF(INDEX(MouseList[],MATCH(CJ$2,'Basic Information'!$A$2:$A$140,0),11)=TRUE,"",IF(INDEX(DataInput[],CJ$4*3-2,MATCH($B12,DataInput[#Headers],0))="","",(INDEX(DataInput[],CJ$4*3-2,MATCH($B12,DataInput[#Headers],0)))))</f>
        <v>#N/A</v>
      </c>
      <c r="CK12" s="15" t="e">
        <f>IF(INDEX(MouseList[],MATCH(CK$2,'Basic Information'!$A$2:$A$140,0),11)=TRUE,"",IF(INDEX(DataInput[],CK$4*3-2,MATCH($B12,DataInput[#Headers],0))="","",(INDEX(DataInput[],CK$4*3-2,MATCH($B12,DataInput[#Headers],0)))))</f>
        <v>#N/A</v>
      </c>
      <c r="CL12" s="15" t="e">
        <f>IF(INDEX(MouseList[],MATCH(CL$2,'Basic Information'!$A$2:$A$140,0),11)=TRUE,"",IF(INDEX(DataInput[],CL$4*3-2,MATCH($B12,DataInput[#Headers],0))="","",(INDEX(DataInput[],CL$4*3-2,MATCH($B12,DataInput[#Headers],0)))))</f>
        <v>#N/A</v>
      </c>
      <c r="CM12" s="15" t="e">
        <f>IF(INDEX(MouseList[],MATCH(CM$2,'Basic Information'!$A$2:$A$140,0),11)=TRUE,"",IF(INDEX(DataInput[],CM$4*3-2,MATCH($B12,DataInput[#Headers],0))="","",(INDEX(DataInput[],CM$4*3-2,MATCH($B12,DataInput[#Headers],0)))))</f>
        <v>#N/A</v>
      </c>
      <c r="CN12" s="15" t="e">
        <f>IF(INDEX(MouseList[],MATCH(CN$2,'Basic Information'!$A$2:$A$140,0),11)=TRUE,"",IF(INDEX(DataInput[],CN$4*3-2,MATCH($B12,DataInput[#Headers],0))="","",(INDEX(DataInput[],CN$4*3-2,MATCH($B12,DataInput[#Headers],0)))))</f>
        <v>#N/A</v>
      </c>
      <c r="CO12" s="15" t="e">
        <f>IF(INDEX(MouseList[],MATCH(CO$2,'Basic Information'!$A$2:$A$140,0),11)=TRUE,"",IF(INDEX(DataInput[],CO$4*3-2,MATCH($B12,DataInput[#Headers],0))="","",(INDEX(DataInput[],CO$4*3-2,MATCH($B12,DataInput[#Headers],0)))))</f>
        <v>#N/A</v>
      </c>
      <c r="CP12" s="15" t="e">
        <f>IF(INDEX(MouseList[],MATCH(CP$2,'Basic Information'!$A$2:$A$140,0),11)=TRUE,"",IF(INDEX(DataInput[],CP$4*3-2,MATCH($B12,DataInput[#Headers],0))="","",(INDEX(DataInput[],CP$4*3-2,MATCH($B12,DataInput[#Headers],0)))))</f>
        <v>#N/A</v>
      </c>
      <c r="CQ12" s="15" t="e">
        <f>IF(INDEX(MouseList[],MATCH(CQ$2,'Basic Information'!$A$2:$A$140,0),11)=TRUE,"",IF(INDEX(DataInput[],CQ$4*3-2,MATCH($B12,DataInput[#Headers],0))="","",(INDEX(DataInput[],CQ$4*3-2,MATCH($B12,DataInput[#Headers],0)))))</f>
        <v>#N/A</v>
      </c>
      <c r="CR12" s="15" t="e">
        <f>IF(INDEX(MouseList[],MATCH(CR$2,'Basic Information'!$A$2:$A$140,0),11)=TRUE,"",IF(INDEX(DataInput[],CR$4*3-2,MATCH($B12,DataInput[#Headers],0))="","",(INDEX(DataInput[],CR$4*3-2,MATCH($B12,DataInput[#Headers],0)))))</f>
        <v>#N/A</v>
      </c>
      <c r="CS12" s="15" t="e">
        <f>IF(INDEX(MouseList[],MATCH(CS$2,'Basic Information'!$A$2:$A$140,0),11)=TRUE,"",IF(INDEX(DataInput[],CS$4*3-2,MATCH($B12,DataInput[#Headers],0))="","",(INDEX(DataInput[],CS$4*3-2,MATCH($B12,DataInput[#Headers],0)))))</f>
        <v>#N/A</v>
      </c>
      <c r="CT12" s="15" t="e">
        <f>IF(INDEX(MouseList[],MATCH(CT$2,'Basic Information'!$A$2:$A$140,0),11)=TRUE,"",IF(INDEX(DataInput[],CT$4*3-2,MATCH($B12,DataInput[#Headers],0))="","",(INDEX(DataInput[],CT$4*3-2,MATCH($B12,DataInput[#Headers],0)))))</f>
        <v>#N/A</v>
      </c>
      <c r="CU12" s="15" t="e">
        <f>IF(INDEX(MouseList[],MATCH(CU$2,'Basic Information'!$A$2:$A$140,0),11)=TRUE,"",IF(INDEX(DataInput[],CU$4*3-2,MATCH($B12,DataInput[#Headers],0))="","",(INDEX(DataInput[],CU$4*3-2,MATCH($B12,DataInput[#Headers],0)))))</f>
        <v>#N/A</v>
      </c>
      <c r="CV12" s="15" t="e">
        <f>IF(INDEX(MouseList[],MATCH(CV$2,'Basic Information'!$A$2:$A$140,0),11)=TRUE,"",IF(INDEX(DataInput[],CV$4*3-2,MATCH($B12,DataInput[#Headers],0))="","",(INDEX(DataInput[],CV$4*3-2,MATCH($B12,DataInput[#Headers],0)))))</f>
        <v>#N/A</v>
      </c>
      <c r="CW12" s="15" t="e">
        <f>IF(INDEX(MouseList[],MATCH(CW$2,'Basic Information'!$A$2:$A$140,0),11)=TRUE,"",IF(INDEX(DataInput[],CW$4*3-2,MATCH($B12,DataInput[#Headers],0))="","",(INDEX(DataInput[],CW$4*3-2,MATCH($B12,DataInput[#Headers],0)))))</f>
        <v>#N/A</v>
      </c>
      <c r="CX12" s="15" t="e">
        <f>IF(INDEX(MouseList[],MATCH(CX$2,'Basic Information'!$A$2:$A$140,0),11)=TRUE,"",IF(INDEX(DataInput[],CX$4*3-2,MATCH($B12,DataInput[#Headers],0))="","",(INDEX(DataInput[],CX$4*3-2,MATCH($B12,DataInput[#Headers],0)))))</f>
        <v>#N/A</v>
      </c>
      <c r="CY12" s="15" t="e">
        <f>IF(INDEX(MouseList[],MATCH(CY$2,'Basic Information'!$A$2:$A$140,0),11)=TRUE,"",IF(INDEX(DataInput[],CY$4*3-2,MATCH($B12,DataInput[#Headers],0))="","",(INDEX(DataInput[],CY$4*3-2,MATCH($B12,DataInput[#Headers],0)))))</f>
        <v>#N/A</v>
      </c>
      <c r="CZ12" s="15" t="e">
        <f>IF(INDEX(MouseList[],MATCH(CZ$2,'Basic Information'!$A$2:$A$140,0),11)=TRUE,"",IF(INDEX(DataInput[],CZ$4*3-2,MATCH($B12,DataInput[#Headers],0))="","",(INDEX(DataInput[],CZ$4*3-2,MATCH($B12,DataInput[#Headers],0)))))</f>
        <v>#N/A</v>
      </c>
      <c r="DA12" s="15" t="e">
        <f>IF(INDEX(MouseList[],MATCH(DA$2,'Basic Information'!$A$2:$A$140,0),11)=TRUE,"",IF(INDEX(DataInput[],DA$4*3-2,MATCH($B12,DataInput[#Headers],0))="","",(INDEX(DataInput[],DA$4*3-2,MATCH($B12,DataInput[#Headers],0)))))</f>
        <v>#N/A</v>
      </c>
      <c r="DB12" s="15" t="e">
        <f>IF(INDEX(MouseList[],MATCH(DB$2,'Basic Information'!$A$2:$A$140,0),11)=TRUE,"",IF(INDEX(DataInput[],DB$4*3-2,MATCH($B12,DataInput[#Headers],0))="","",(INDEX(DataInput[],DB$4*3-2,MATCH($B12,DataInput[#Headers],0)))))</f>
        <v>#N/A</v>
      </c>
      <c r="DC12" s="15" t="e">
        <f>IF(INDEX(MouseList[],MATCH(DC$2,'Basic Information'!$A$2:$A$140,0),11)=TRUE,"",IF(INDEX(DataInput[],DC$4*3-2,MATCH($B12,DataInput[#Headers],0))="","",(INDEX(DataInput[],DC$4*3-2,MATCH($B12,DataInput[#Headers],0)))))</f>
        <v>#N/A</v>
      </c>
      <c r="DD12" s="15" t="e">
        <f>IF(INDEX(MouseList[],MATCH(DD$2,'Basic Information'!$A$2:$A$140,0),11)=TRUE,"",IF(INDEX(DataInput[],DD$4*3-2,MATCH($B12,DataInput[#Headers],0))="","",(INDEX(DataInput[],DD$4*3-2,MATCH($B12,DataInput[#Headers],0)))))</f>
        <v>#N/A</v>
      </c>
      <c r="DE12" s="15" t="e">
        <f>IF(INDEX(MouseList[],MATCH(DE$2,'Basic Information'!$A$2:$A$140,0),11)=TRUE,"",IF(INDEX(DataInput[],DE$4*3-2,MATCH($B12,DataInput[#Headers],0))="","",(INDEX(DataInput[],DE$4*3-2,MATCH($B12,DataInput[#Headers],0)))))</f>
        <v>#N/A</v>
      </c>
      <c r="DF12" s="15" t="e">
        <f>IF(INDEX(MouseList[],MATCH(DF$2,'Basic Information'!$A$2:$A$140,0),11)=TRUE,"",IF(INDEX(DataInput[],DF$4*3-2,MATCH($B12,DataInput[#Headers],0))="","",(INDEX(DataInput[],DF$4*3-2,MATCH($B12,DataInput[#Headers],0)))))</f>
        <v>#N/A</v>
      </c>
      <c r="DG12" s="15" t="e">
        <f>IF(INDEX(MouseList[],MATCH(DG$2,'Basic Information'!$A$2:$A$140,0),11)=TRUE,"",IF(INDEX(DataInput[],DG$4*3-2,MATCH($B12,DataInput[#Headers],0))="","",(INDEX(DataInput[],DG$4*3-2,MATCH($B12,DataInput[#Headers],0)))))</f>
        <v>#N/A</v>
      </c>
      <c r="DH12" s="15" t="e">
        <f>IF(INDEX(MouseList[],MATCH(DH$2,'Basic Information'!$A$2:$A$140,0),11)=TRUE,"",IF(INDEX(DataInput[],DH$4*3-2,MATCH($B12,DataInput[#Headers],0))="","",(INDEX(DataInput[],DH$4*3-2,MATCH($B12,DataInput[#Headers],0)))))</f>
        <v>#N/A</v>
      </c>
      <c r="DI12" s="15" t="e">
        <f>IF(INDEX(MouseList[],MATCH(DI$2,'Basic Information'!$A$2:$A$140,0),11)=TRUE,"",IF(INDEX(DataInput[],DI$4*3-2,MATCH($B12,DataInput[#Headers],0))="","",(INDEX(DataInput[],DI$4*3-2,MATCH($B12,DataInput[#Headers],0)))))</f>
        <v>#N/A</v>
      </c>
      <c r="DJ12" s="15" t="e">
        <f>IF(INDEX(MouseList[],MATCH(DJ$2,'Basic Information'!$A$2:$A$140,0),11)=TRUE,"",IF(INDEX(DataInput[],DJ$4*3-2,MATCH($B12,DataInput[#Headers],0))="","",(INDEX(DataInput[],DJ$4*3-2,MATCH($B12,DataInput[#Headers],0)))))</f>
        <v>#N/A</v>
      </c>
      <c r="DK12" s="15" t="e">
        <f>IF(INDEX(MouseList[],MATCH(DK$2,'Basic Information'!$A$2:$A$140,0),11)=TRUE,"",IF(INDEX(DataInput[],DK$4*3-2,MATCH($B12,DataInput[#Headers],0))="","",(INDEX(DataInput[],DK$4*3-2,MATCH($B12,DataInput[#Headers],0)))))</f>
        <v>#N/A</v>
      </c>
      <c r="DL12" s="15" t="e">
        <f>IF(INDEX(MouseList[],MATCH(DL$2,'Basic Information'!$A$2:$A$140,0),11)=TRUE,"",IF(INDEX(DataInput[],DL$4*3-2,MATCH($B12,DataInput[#Headers],0))="","",(INDEX(DataInput[],DL$4*3-2,MATCH($B12,DataInput[#Headers],0)))))</f>
        <v>#N/A</v>
      </c>
      <c r="DM12" s="15" t="e">
        <f>IF(INDEX(MouseList[],MATCH(DM$2,'Basic Information'!$A$2:$A$140,0),11)=TRUE,"",IF(INDEX(DataInput[],DM$4*3-2,MATCH($B12,DataInput[#Headers],0))="","",(INDEX(DataInput[],DM$4*3-2,MATCH($B12,DataInput[#Headers],0)))))</f>
        <v>#N/A</v>
      </c>
      <c r="DN12" s="15" t="e">
        <f>IF(INDEX(MouseList[],MATCH(DN$2,'Basic Information'!$A$2:$A$140,0),11)=TRUE,"",IF(INDEX(DataInput[],DN$4*3-2,MATCH($B12,DataInput[#Headers],0))="","",(INDEX(DataInput[],DN$4*3-2,MATCH($B12,DataInput[#Headers],0)))))</f>
        <v>#N/A</v>
      </c>
      <c r="DO12" s="15" t="e">
        <f>IF(INDEX(MouseList[],MATCH(DO$2,'Basic Information'!$A$2:$A$140,0),11)=TRUE,"",IF(INDEX(DataInput[],DO$4*3-2,MATCH($B12,DataInput[#Headers],0))="","",(INDEX(DataInput[],DO$4*3-2,MATCH($B12,DataInput[#Headers],0)))))</f>
        <v>#N/A</v>
      </c>
      <c r="DP12" s="15" t="e">
        <f>IF(INDEX(MouseList[],MATCH(DP$2,'Basic Information'!$A$2:$A$140,0),11)=TRUE,"",IF(INDEX(DataInput[],DP$4*3-2,MATCH($B12,DataInput[#Headers],0))="","",(INDEX(DataInput[],DP$4*3-2,MATCH($B12,DataInput[#Headers],0)))))</f>
        <v>#N/A</v>
      </c>
      <c r="DQ12" s="15" t="e">
        <f>IF(INDEX(MouseList[],MATCH(DQ$2,'Basic Information'!$A$2:$A$140,0),11)=TRUE,"",IF(INDEX(DataInput[],DQ$4*3-2,MATCH($B12,DataInput[#Headers],0))="","",(INDEX(DataInput[],DQ$4*3-2,MATCH($B12,DataInput[#Headers],0)))))</f>
        <v>#N/A</v>
      </c>
      <c r="DR12" s="15" t="e">
        <f>IF(INDEX(MouseList[],MATCH(DR$2,'Basic Information'!$A$2:$A$140,0),11)=TRUE,"",IF(INDEX(DataInput[],DR$4*3-2,MATCH($B12,DataInput[#Headers],0))="","",(INDEX(DataInput[],DR$4*3-2,MATCH($B12,DataInput[#Headers],0)))))</f>
        <v>#N/A</v>
      </c>
      <c r="DT12" s="14">
        <v>8</v>
      </c>
      <c r="DU12" s="244" t="str">
        <f>IFERROR(INDEX(MouseList[],MATCH(TV_after_Tx3[[#This Row],[Sort '#]],MouseList[Sort '#],0),MATCH(TV_after_Tx3[[#Headers],[Group]],MouseList[#Headers],0)),"")</f>
        <v/>
      </c>
      <c r="DV12" s="14" t="str">
        <f>IFERROR(INDEX(MouseList[],MATCH(TV_after_Tx3[[#This Row],[Sort '#]],MouseList[Sort '#],0),MATCH(MouseList[[#Headers],[Mouse '#]],MouseList[#Headers],0)),"")</f>
        <v/>
      </c>
      <c r="DW12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12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12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12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12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12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12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12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12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12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12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12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12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12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12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12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12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12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12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12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12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12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13" spans="1:172" ht="15">
      <c r="A13" s="14">
        <v>8</v>
      </c>
      <c r="B13" s="14" t="str">
        <f>INDEX(DataInput[#Headers],1,BWtable[[#This Row],[Day '#]]+11)</f>
        <v>9</v>
      </c>
      <c r="C13" s="15">
        <f>IF(INDEX(MouseList[],MATCH(C$2,'Basic Information'!$A$2:$A$140,0),11)=TRUE,"",IF(INDEX(DataInput[],C$4*3-2,MATCH($B13,DataInput[#Headers],0))="","",(INDEX(DataInput[],C$4*3-2,MATCH($B13,DataInput[#Headers],0)))))</f>
        <v>20.079999999999998</v>
      </c>
      <c r="D13" s="15">
        <f>IF(INDEX(MouseList[],MATCH(D$2,'Basic Information'!$A$2:$A$140,0),11)=TRUE,"",IF(INDEX(DataInput[],D$4*3-2,MATCH($B13,DataInput[#Headers],0))="","",(INDEX(DataInput[],D$4*3-2,MATCH($B13,DataInput[#Headers],0)))))</f>
        <v>20.190000000000001</v>
      </c>
      <c r="E13" s="15">
        <f>IF(INDEX(MouseList[],MATCH(E$2,'Basic Information'!$A$2:$A$140,0),11)=TRUE,"",IF(INDEX(DataInput[],E$4*3-2,MATCH($B13,DataInput[#Headers],0))="","",(INDEX(DataInput[],E$4*3-2,MATCH($B13,DataInput[#Headers],0)))))</f>
        <v>19.61</v>
      </c>
      <c r="F13" s="15">
        <f>IF(INDEX(MouseList[],MATCH(F$2,'Basic Information'!$A$2:$A$140,0),11)=TRUE,"",IF(INDEX(DataInput[],F$4*3-2,MATCH($B13,DataInput[#Headers],0))="","",(INDEX(DataInput[],F$4*3-2,MATCH($B13,DataInput[#Headers],0)))))</f>
        <v>18.8</v>
      </c>
      <c r="G13" s="15">
        <f>IF(INDEX(MouseList[],MATCH(G$2,'Basic Information'!$A$2:$A$140,0),11)=TRUE,"",IF(INDEX(DataInput[],G$4*3-2,MATCH($B13,DataInput[#Headers],0))="","",(INDEX(DataInput[],G$4*3-2,MATCH($B13,DataInput[#Headers],0)))))</f>
        <v>21.23</v>
      </c>
      <c r="H13" s="15">
        <f>IF(INDEX(MouseList[],MATCH(H$2,'Basic Information'!$A$2:$A$140,0),11)=TRUE,"",IF(INDEX(DataInput[],H$4*3-2,MATCH($B13,DataInput[#Headers],0))="","",(INDEX(DataInput[],H$4*3-2,MATCH($B13,DataInput[#Headers],0)))))</f>
        <v>20.09</v>
      </c>
      <c r="I13" s="15">
        <f>IF(INDEX(MouseList[],MATCH(I$2,'Basic Information'!$A$2:$A$140,0),11)=TRUE,"",IF(INDEX(DataInput[],I$4*3-2,MATCH($B13,DataInput[#Headers],0))="","",(INDEX(DataInput[],I$4*3-2,MATCH($B13,DataInput[#Headers],0)))))</f>
        <v>14.73</v>
      </c>
      <c r="J13" s="15">
        <f>IF(INDEX(MouseList[],MATCH(J$2,'Basic Information'!$A$2:$A$140,0),11)=TRUE,"",IF(INDEX(DataInput[],J$4*3-2,MATCH($B13,DataInput[#Headers],0))="","",(INDEX(DataInput[],J$4*3-2,MATCH($B13,DataInput[#Headers],0)))))</f>
        <v>19.14</v>
      </c>
      <c r="K13" s="15">
        <f>IF(INDEX(MouseList[],MATCH(K$2,'Basic Information'!$A$2:$A$140,0),11)=TRUE,"",IF(INDEX(DataInput[],K$4*3-2,MATCH($B13,DataInput[#Headers],0))="","",(INDEX(DataInput[],K$4*3-2,MATCH($B13,DataInput[#Headers],0)))))</f>
        <v>22.39</v>
      </c>
      <c r="L13" s="15" t="str">
        <f>IF(INDEX(MouseList[],MATCH(L$2,'Basic Information'!$A$2:$A$140,0),11)=TRUE,"",IF(INDEX(DataInput[],L$4*3-2,MATCH($B13,DataInput[#Headers],0))="","",(INDEX(DataInput[],L$4*3-2,MATCH($B13,DataInput[#Headers],0)))))</f>
        <v/>
      </c>
      <c r="M13" s="15">
        <f>IF(INDEX(MouseList[],MATCH(M$2,'Basic Information'!$A$2:$A$140,0),11)=TRUE,"",IF(INDEX(DataInput[],M$4*3-2,MATCH($B13,DataInput[#Headers],0))="","",(INDEX(DataInput[],M$4*3-2,MATCH($B13,DataInput[#Headers],0)))))</f>
        <v>21.79</v>
      </c>
      <c r="N13" s="15">
        <f>IF(INDEX(MouseList[],MATCH(N$2,'Basic Information'!$A$2:$A$140,0),11)=TRUE,"",IF(INDEX(DataInput[],N$4*3-2,MATCH($B13,DataInput[#Headers],0))="","",(INDEX(DataInput[],N$4*3-2,MATCH($B13,DataInput[#Headers],0)))))</f>
        <v>19.72</v>
      </c>
      <c r="O13" s="15">
        <f>IF(INDEX(MouseList[],MATCH(O$2,'Basic Information'!$A$2:$A$140,0),11)=TRUE,"",IF(INDEX(DataInput[],O$4*3-2,MATCH($B13,DataInput[#Headers],0))="","",(INDEX(DataInput[],O$4*3-2,MATCH($B13,DataInput[#Headers],0)))))</f>
        <v>20.260000000000002</v>
      </c>
      <c r="P13" s="15">
        <f>IF(INDEX(MouseList[],MATCH(P$2,'Basic Information'!$A$2:$A$140,0),11)=TRUE,"",IF(INDEX(DataInput[],P$4*3-2,MATCH($B13,DataInput[#Headers],0))="","",(INDEX(DataInput[],P$4*3-2,MATCH($B13,DataInput[#Headers],0)))))</f>
        <v>23.11</v>
      </c>
      <c r="Q13" s="15">
        <f>IF(INDEX(MouseList[],MATCH(Q$2,'Basic Information'!$A$2:$A$140,0),11)=TRUE,"",IF(INDEX(DataInput[],Q$4*3-2,MATCH($B13,DataInput[#Headers],0))="","",(INDEX(DataInput[],Q$4*3-2,MATCH($B13,DataInput[#Headers],0)))))</f>
        <v>19.260000000000002</v>
      </c>
      <c r="R13" s="15">
        <f>IF(INDEX(MouseList[],MATCH(R$2,'Basic Information'!$A$2:$A$140,0),11)=TRUE,"",IF(INDEX(DataInput[],R$4*3-2,MATCH($B13,DataInput[#Headers],0))="","",(INDEX(DataInput[],R$4*3-2,MATCH($B13,DataInput[#Headers],0)))))</f>
        <v>19.5</v>
      </c>
      <c r="S13" s="15">
        <f>IF(INDEX(MouseList[],MATCH(S$2,'Basic Information'!$A$2:$A$140,0),11)=TRUE,"",IF(INDEX(DataInput[],S$4*3-2,MATCH($B13,DataInput[#Headers],0))="","",(INDEX(DataInput[],S$4*3-2,MATCH($B13,DataInput[#Headers],0)))))</f>
        <v>20.7</v>
      </c>
      <c r="T13" s="15">
        <f>IF(INDEX(MouseList[],MATCH(T$2,'Basic Information'!$A$2:$A$140,0),11)=TRUE,"",IF(INDEX(DataInput[],T$4*3-2,MATCH($B13,DataInput[#Headers],0))="","",(INDEX(DataInput[],T$4*3-2,MATCH($B13,DataInput[#Headers],0)))))</f>
        <v>22.09</v>
      </c>
      <c r="U13" s="15">
        <f>IF(INDEX(MouseList[],MATCH(U$2,'Basic Information'!$A$2:$A$140,0),11)=TRUE,"",IF(INDEX(DataInput[],U$4*3-2,MATCH($B13,DataInput[#Headers],0))="","",(INDEX(DataInput[],U$4*3-2,MATCH($B13,DataInput[#Headers],0)))))</f>
        <v>18.670000000000002</v>
      </c>
      <c r="V13" s="15">
        <f>IF(INDEX(MouseList[],MATCH(V$2,'Basic Information'!$A$2:$A$140,0),11)=TRUE,"",IF(INDEX(DataInput[],V$4*3-2,MATCH($B13,DataInput[#Headers],0))="","",(INDEX(DataInput[],V$4*3-2,MATCH($B13,DataInput[#Headers],0)))))</f>
        <v>24.15</v>
      </c>
      <c r="W13" s="15">
        <f>IF(INDEX(MouseList[],MATCH(W$2,'Basic Information'!$A$2:$A$140,0),11)=TRUE,"",IF(INDEX(DataInput[],W$4*3-2,MATCH($B13,DataInput[#Headers],0))="","",(INDEX(DataInput[],W$4*3-2,MATCH($B13,DataInput[#Headers],0)))))</f>
        <v>21.51</v>
      </c>
      <c r="X13" s="15">
        <f>IF(INDEX(MouseList[],MATCH(X$2,'Basic Information'!$A$2:$A$140,0),11)=TRUE,"",IF(INDEX(DataInput[],X$4*3-2,MATCH($B13,DataInput[#Headers],0))="","",(INDEX(DataInput[],X$4*3-2,MATCH($B13,DataInput[#Headers],0)))))</f>
        <v>23.37</v>
      </c>
      <c r="Y13" s="15">
        <f>IF(INDEX(MouseList[],MATCH(Y$2,'Basic Information'!$A$2:$A$140,0),11)=TRUE,"",IF(INDEX(DataInput[],Y$4*3-2,MATCH($B13,DataInput[#Headers],0))="","",(INDEX(DataInput[],Y$4*3-2,MATCH($B13,DataInput[#Headers],0)))))</f>
        <v>23.3</v>
      </c>
      <c r="Z13" s="15">
        <f>IF(INDEX(MouseList[],MATCH(Z$2,'Basic Information'!$A$2:$A$140,0),11)=TRUE,"",IF(INDEX(DataInput[],Z$4*3-2,MATCH($B13,DataInput[#Headers],0))="","",(INDEX(DataInput[],Z$4*3-2,MATCH($B13,DataInput[#Headers],0)))))</f>
        <v>23.14</v>
      </c>
      <c r="AA13" s="15">
        <f>IF(INDEX(MouseList[],MATCH(AA$2,'Basic Information'!$A$2:$A$140,0),11)=TRUE,"",IF(INDEX(DataInput[],AA$4*3-2,MATCH($B13,DataInput[#Headers],0))="","",(INDEX(DataInput[],AA$4*3-2,MATCH($B13,DataInput[#Headers],0)))))</f>
        <v>24.38</v>
      </c>
      <c r="AB13" s="15">
        <f>IF(INDEX(MouseList[],MATCH(AB$2,'Basic Information'!$A$2:$A$140,0),11)=TRUE,"",IF(INDEX(DataInput[],AB$4*3-2,MATCH($B13,DataInput[#Headers],0))="","",(INDEX(DataInput[],AB$4*3-2,MATCH($B13,DataInput[#Headers],0)))))</f>
        <v>21.9</v>
      </c>
      <c r="AC13" s="15">
        <f>IF(INDEX(MouseList[],MATCH(AC$2,'Basic Information'!$A$2:$A$140,0),11)=TRUE,"",IF(INDEX(DataInput[],AC$4*3-2,MATCH($B13,DataInput[#Headers],0))="","",(INDEX(DataInput[],AC$4*3-2,MATCH($B13,DataInput[#Headers],0)))))</f>
        <v>20.12</v>
      </c>
      <c r="AD13" s="15">
        <f>IF(INDEX(MouseList[],MATCH(AD$2,'Basic Information'!$A$2:$A$140,0),11)=TRUE,"",IF(INDEX(DataInput[],AD$4*3-2,MATCH($B13,DataInput[#Headers],0))="","",(INDEX(DataInput[],AD$4*3-2,MATCH($B13,DataInput[#Headers],0)))))</f>
        <v>19.940000000000001</v>
      </c>
      <c r="AE13" s="15">
        <f>IF(INDEX(MouseList[],MATCH(AE$2,'Basic Information'!$A$2:$A$140,0),11)=TRUE,"",IF(INDEX(DataInput[],AE$4*3-2,MATCH($B13,DataInput[#Headers],0))="","",(INDEX(DataInput[],AE$4*3-2,MATCH($B13,DataInput[#Headers],0)))))</f>
        <v>20.190000000000001</v>
      </c>
      <c r="AF13" s="15">
        <f>IF(INDEX(MouseList[],MATCH(AF$2,'Basic Information'!$A$2:$A$140,0),11)=TRUE,"",IF(INDEX(DataInput[],AF$4*3-2,MATCH($B13,DataInput[#Headers],0))="","",(INDEX(DataInput[],AF$4*3-2,MATCH($B13,DataInput[#Headers],0)))))</f>
        <v>18.46</v>
      </c>
      <c r="AG13" s="15">
        <f>IF(INDEX(MouseList[],MATCH(AG$2,'Basic Information'!$A$2:$A$140,0),11)=TRUE,"",IF(INDEX(DataInput[],AG$4*3-2,MATCH($B13,DataInput[#Headers],0))="","",(INDEX(DataInput[],AG$4*3-2,MATCH($B13,DataInput[#Headers],0)))))</f>
        <v>23.79</v>
      </c>
      <c r="AH13" s="15">
        <f>IF(INDEX(MouseList[],MATCH(AH$2,'Basic Information'!$A$2:$A$140,0),11)=TRUE,"",IF(INDEX(DataInput[],AH$4*3-2,MATCH($B13,DataInput[#Headers],0))="","",(INDEX(DataInput[],AH$4*3-2,MATCH($B13,DataInput[#Headers],0)))))</f>
        <v>22.71</v>
      </c>
      <c r="AI13" s="15">
        <f>IF(INDEX(MouseList[],MATCH(AI$2,'Basic Information'!$A$2:$A$140,0),11)=TRUE,"",IF(INDEX(DataInput[],AI$4*3-2,MATCH($B13,DataInput[#Headers],0))="","",(INDEX(DataInput[],AI$4*3-2,MATCH($B13,DataInput[#Headers],0)))))</f>
        <v>21.98</v>
      </c>
      <c r="AJ13" s="15">
        <f>IF(INDEX(MouseList[],MATCH(AJ$2,'Basic Information'!$A$2:$A$140,0),11)=TRUE,"",IF(INDEX(DataInput[],AJ$4*3-2,MATCH($B13,DataInput[#Headers],0))="","",(INDEX(DataInput[],AJ$4*3-2,MATCH($B13,DataInput[#Headers],0)))))</f>
        <v>20.190000000000001</v>
      </c>
      <c r="AK13" s="15">
        <f>IF(INDEX(MouseList[],MATCH(AK$2,'Basic Information'!$A$2:$A$140,0),11)=TRUE,"",IF(INDEX(DataInput[],AK$4*3-2,MATCH($B13,DataInput[#Headers],0))="","",(INDEX(DataInput[],AK$4*3-2,MATCH($B13,DataInput[#Headers],0)))))</f>
        <v>22.2</v>
      </c>
      <c r="AL13" s="15">
        <f>IF(INDEX(MouseList[],MATCH(AL$2,'Basic Information'!$A$2:$A$140,0),11)=TRUE,"",IF(INDEX(DataInput[],AL$4*3-2,MATCH($B13,DataInput[#Headers],0))="","",(INDEX(DataInput[],AL$4*3-2,MATCH($B13,DataInput[#Headers],0)))))</f>
        <v>19.88</v>
      </c>
      <c r="AM13" s="15">
        <f>IF(INDEX(MouseList[],MATCH(AM$2,'Basic Information'!$A$2:$A$140,0),11)=TRUE,"",IF(INDEX(DataInput[],AM$4*3-2,MATCH($B13,DataInput[#Headers],0))="","",(INDEX(DataInput[],AM$4*3-2,MATCH($B13,DataInput[#Headers],0)))))</f>
        <v>23.49</v>
      </c>
      <c r="AN13" s="15">
        <f>IF(INDEX(MouseList[],MATCH(AN$2,'Basic Information'!$A$2:$A$140,0),11)=TRUE,"",IF(INDEX(DataInput[],AN$4*3-2,MATCH($B13,DataInput[#Headers],0))="","",(INDEX(DataInput[],AN$4*3-2,MATCH($B13,DataInput[#Headers],0)))))</f>
        <v>22.28</v>
      </c>
      <c r="AO13" s="15">
        <f>IF(INDEX(MouseList[],MATCH(AO$2,'Basic Information'!$A$2:$A$140,0),11)=TRUE,"",IF(INDEX(DataInput[],AO$4*3-2,MATCH($B13,DataInput[#Headers],0))="","",(INDEX(DataInput[],AO$4*3-2,MATCH($B13,DataInput[#Headers],0)))))</f>
        <v>21.38</v>
      </c>
      <c r="AP13" s="15">
        <f>IF(INDEX(MouseList[],MATCH(AP$2,'Basic Information'!$A$2:$A$140,0),11)=TRUE,"",IF(INDEX(DataInput[],AP$4*3-2,MATCH($B13,DataInput[#Headers],0))="","",(INDEX(DataInput[],AP$4*3-2,MATCH($B13,DataInput[#Headers],0)))))</f>
        <v>21.14</v>
      </c>
      <c r="AQ13" s="15">
        <f>IF(INDEX(MouseList[],MATCH(AQ$2,'Basic Information'!$A$2:$A$140,0),11)=TRUE,"",IF(INDEX(DataInput[],AQ$4*3-2,MATCH($B13,DataInput[#Headers],0))="","",(INDEX(DataInput[],AQ$4*3-2,MATCH($B13,DataInput[#Headers],0)))))</f>
        <v>21.54</v>
      </c>
      <c r="AR13" s="15">
        <f>IF(INDEX(MouseList[],MATCH(AR$2,'Basic Information'!$A$2:$A$140,0),11)=TRUE,"",IF(INDEX(DataInput[],AR$4*3-2,MATCH($B13,DataInput[#Headers],0))="","",(INDEX(DataInput[],AR$4*3-2,MATCH($B13,DataInput[#Headers],0)))))</f>
        <v>21.64</v>
      </c>
      <c r="AS13" s="15" t="str">
        <f>IF(INDEX(MouseList[],MATCH(AS$2,'Basic Information'!$A$2:$A$140,0),11)=TRUE,"",IF(INDEX(DataInput[],AS$4*3-2,MATCH($B13,DataInput[#Headers],0))="","",(INDEX(DataInput[],AS$4*3-2,MATCH($B13,DataInput[#Headers],0)))))</f>
        <v/>
      </c>
      <c r="AT13" s="15">
        <f>IF(INDEX(MouseList[],MATCH(AT$2,'Basic Information'!$A$2:$A$140,0),11)=TRUE,"",IF(INDEX(DataInput[],AT$4*3-2,MATCH($B13,DataInput[#Headers],0))="","",(INDEX(DataInput[],AT$4*3-2,MATCH($B13,DataInput[#Headers],0)))))</f>
        <v>21.44</v>
      </c>
      <c r="AU13" s="15">
        <f>IF(INDEX(MouseList[],MATCH(AU$2,'Basic Information'!$A$2:$A$140,0),11)=TRUE,"",IF(INDEX(DataInput[],AU$4*3-2,MATCH($B13,DataInput[#Headers],0))="","",(INDEX(DataInput[],AU$4*3-2,MATCH($B13,DataInput[#Headers],0)))))</f>
        <v>21.15</v>
      </c>
      <c r="AV13" s="15">
        <f>IF(INDEX(MouseList[],MATCH(AV$2,'Basic Information'!$A$2:$A$140,0),11)=TRUE,"",IF(INDEX(DataInput[],AV$4*3-2,MATCH($B13,DataInput[#Headers],0))="","",(INDEX(DataInput[],AV$4*3-2,MATCH($B13,DataInput[#Headers],0)))))</f>
        <v>22.74</v>
      </c>
      <c r="AW13" s="15">
        <f>IF(INDEX(MouseList[],MATCH(AW$2,'Basic Information'!$A$2:$A$140,0),11)=TRUE,"",IF(INDEX(DataInput[],AW$4*3-2,MATCH($B13,DataInput[#Headers],0))="","",(INDEX(DataInput[],AW$4*3-2,MATCH($B13,DataInput[#Headers],0)))))</f>
        <v>22.96</v>
      </c>
      <c r="AX13" s="15">
        <f>IF(INDEX(MouseList[],MATCH(AX$2,'Basic Information'!$A$2:$A$140,0),11)=TRUE,"",IF(INDEX(DataInput[],AX$4*3-2,MATCH($B13,DataInput[#Headers],0))="","",(INDEX(DataInput[],AX$4*3-2,MATCH($B13,DataInput[#Headers],0)))))</f>
        <v>23.66</v>
      </c>
      <c r="AY13" s="15">
        <f>IF(INDEX(MouseList[],MATCH(AY$2,'Basic Information'!$A$2:$A$140,0),11)=TRUE,"",IF(INDEX(DataInput[],AY$4*3-2,MATCH($B13,DataInput[#Headers],0))="","",(INDEX(DataInput[],AY$4*3-2,MATCH($B13,DataInput[#Headers],0)))))</f>
        <v>22.84</v>
      </c>
      <c r="AZ13" s="15">
        <f>IF(INDEX(MouseList[],MATCH(AZ$2,'Basic Information'!$A$2:$A$140,0),11)=TRUE,"",IF(INDEX(DataInput[],AZ$4*3-2,MATCH($B13,DataInput[#Headers],0))="","",(INDEX(DataInput[],AZ$4*3-2,MATCH($B13,DataInput[#Headers],0)))))</f>
        <v>19.02</v>
      </c>
      <c r="BA13" s="15">
        <f>IF(INDEX(MouseList[],MATCH(BA$2,'Basic Information'!$A$2:$A$140,0),11)=TRUE,"",IF(INDEX(DataInput[],BA$4*3-2,MATCH($B13,DataInput[#Headers],0))="","",(INDEX(DataInput[],BA$4*3-2,MATCH($B13,DataInput[#Headers],0)))))</f>
        <v>25.17</v>
      </c>
      <c r="BB13" s="15" t="str">
        <f>IF(INDEX(MouseList[],MATCH(BB$2,'Basic Information'!$A$2:$A$140,0),11)=TRUE,"",IF(INDEX(DataInput[],BB$4*3-2,MATCH($B13,DataInput[#Headers],0))="","",(INDEX(DataInput[],BB$4*3-2,MATCH($B13,DataInput[#Headers],0)))))</f>
        <v>Dead</v>
      </c>
      <c r="BC13" s="15">
        <f>IF(INDEX(MouseList[],MATCH(BC$2,'Basic Information'!$A$2:$A$140,0),11)=TRUE,"",IF(INDEX(DataInput[],BC$4*3-2,MATCH($B13,DataInput[#Headers],0))="","",(INDEX(DataInput[],BC$4*3-2,MATCH($B13,DataInput[#Headers],0)))))</f>
        <v>21.62</v>
      </c>
      <c r="BD13" s="15">
        <f>IF(INDEX(MouseList[],MATCH(BD$2,'Basic Information'!$A$2:$A$140,0),11)=TRUE,"",IF(INDEX(DataInput[],BD$4*3-2,MATCH($B13,DataInput[#Headers],0))="","",(INDEX(DataInput[],BD$4*3-2,MATCH($B13,DataInput[#Headers],0)))))</f>
        <v>18.809999999999999</v>
      </c>
      <c r="BE13" s="15">
        <f>IF(INDEX(MouseList[],MATCH(BE$2,'Basic Information'!$A$2:$A$140,0),11)=TRUE,"",IF(INDEX(DataInput[],BE$4*3-2,MATCH($B13,DataInput[#Headers],0))="","",(INDEX(DataInput[],BE$4*3-2,MATCH($B13,DataInput[#Headers],0)))))</f>
        <v>21.42</v>
      </c>
      <c r="BF13" s="15">
        <f>IF(INDEX(MouseList[],MATCH(BF$2,'Basic Information'!$A$2:$A$140,0),11)=TRUE,"",IF(INDEX(DataInput[],BF$4*3-2,MATCH($B13,DataInput[#Headers],0))="","",(INDEX(DataInput[],BF$4*3-2,MATCH($B13,DataInput[#Headers],0)))))</f>
        <v>22.27</v>
      </c>
      <c r="BG13" s="15">
        <f>IF(INDEX(MouseList[],MATCH(BG$2,'Basic Information'!$A$2:$A$140,0),11)=TRUE,"",IF(INDEX(DataInput[],BG$4*3-2,MATCH($B13,DataInput[#Headers],0))="","",(INDEX(DataInput[],BG$4*3-2,MATCH($B13,DataInput[#Headers],0)))))</f>
        <v>22.47</v>
      </c>
      <c r="BH13" s="15">
        <f>IF(INDEX(MouseList[],MATCH(BH$2,'Basic Information'!$A$2:$A$140,0),11)=TRUE,"",IF(INDEX(DataInput[],BH$4*3-2,MATCH($B13,DataInput[#Headers],0))="","",(INDEX(DataInput[],BH$4*3-2,MATCH($B13,DataInput[#Headers],0)))))</f>
        <v>23.89</v>
      </c>
      <c r="BI13" s="15">
        <f>IF(INDEX(MouseList[],MATCH(BI$2,'Basic Information'!$A$2:$A$140,0),11)=TRUE,"",IF(INDEX(DataInput[],BI$4*3-2,MATCH($B13,DataInput[#Headers],0))="","",(INDEX(DataInput[],BI$4*3-2,MATCH($B13,DataInput[#Headers],0)))))</f>
        <v>22.47</v>
      </c>
      <c r="BJ13" s="15">
        <f>IF(INDEX(MouseList[],MATCH(BJ$2,'Basic Information'!$A$2:$A$140,0),11)=TRUE,"",IF(INDEX(DataInput[],BJ$4*3-2,MATCH($B13,DataInput[#Headers],0))="","",(INDEX(DataInput[],BJ$4*3-2,MATCH($B13,DataInput[#Headers],0)))))</f>
        <v>23.6</v>
      </c>
      <c r="BK13" s="15" t="e">
        <f>IF(INDEX(MouseList[],MATCH(BK$2,'Basic Information'!$A$2:$A$140,0),11)=TRUE,"",IF(INDEX(DataInput[],BK$4*3-2,MATCH($B13,DataInput[#Headers],0))="","",(INDEX(DataInput[],BK$4*3-2,MATCH($B13,DataInput[#Headers],0)))))</f>
        <v>#N/A</v>
      </c>
      <c r="BL13" s="15" t="e">
        <f>IF(INDEX(MouseList[],MATCH(BL$2,'Basic Information'!$A$2:$A$140,0),11)=TRUE,"",IF(INDEX(DataInput[],BL$4*3-2,MATCH($B13,DataInput[#Headers],0))="","",(INDEX(DataInput[],BL$4*3-2,MATCH($B13,DataInput[#Headers],0)))))</f>
        <v>#N/A</v>
      </c>
      <c r="BM13" s="15" t="e">
        <f>IF(INDEX(MouseList[],MATCH(BM$2,'Basic Information'!$A$2:$A$140,0),11)=TRUE,"",IF(INDEX(DataInput[],BM$4*3-2,MATCH($B13,DataInput[#Headers],0))="","",(INDEX(DataInput[],BM$4*3-2,MATCH($B13,DataInput[#Headers],0)))))</f>
        <v>#N/A</v>
      </c>
      <c r="BN13" s="15" t="e">
        <f>IF(INDEX(MouseList[],MATCH(BN$2,'Basic Information'!$A$2:$A$140,0),11)=TRUE,"",IF(INDEX(DataInput[],BN$4*3-2,MATCH($B13,DataInput[#Headers],0))="","",(INDEX(DataInput[],BN$4*3-2,MATCH($B13,DataInput[#Headers],0)))))</f>
        <v>#N/A</v>
      </c>
      <c r="BO13" s="15" t="e">
        <f>IF(INDEX(MouseList[],MATCH(BO$2,'Basic Information'!$A$2:$A$140,0),11)=TRUE,"",IF(INDEX(DataInput[],BO$4*3-2,MATCH($B13,DataInput[#Headers],0))="","",(INDEX(DataInput[],BO$4*3-2,MATCH($B13,DataInput[#Headers],0)))))</f>
        <v>#N/A</v>
      </c>
      <c r="BP13" s="15" t="e">
        <f>IF(INDEX(MouseList[],MATCH(BP$2,'Basic Information'!$A$2:$A$140,0),11)=TRUE,"",IF(INDEX(DataInput[],BP$4*3-2,MATCH($B13,DataInput[#Headers],0))="","",(INDEX(DataInput[],BP$4*3-2,MATCH($B13,DataInput[#Headers],0)))))</f>
        <v>#N/A</v>
      </c>
      <c r="BQ13" s="15" t="e">
        <f>IF(INDEX(MouseList[],MATCH(BQ$2,'Basic Information'!$A$2:$A$140,0),11)=TRUE,"",IF(INDEX(DataInput[],BQ$4*3-2,MATCH($B13,DataInput[#Headers],0))="","",(INDEX(DataInput[],BQ$4*3-2,MATCH($B13,DataInput[#Headers],0)))))</f>
        <v>#N/A</v>
      </c>
      <c r="BR13" s="15" t="e">
        <f>IF(INDEX(MouseList[],MATCH(BR$2,'Basic Information'!$A$2:$A$140,0),11)=TRUE,"",IF(INDEX(DataInput[],BR$4*3-2,MATCH($B13,DataInput[#Headers],0))="","",(INDEX(DataInput[],BR$4*3-2,MATCH($B13,DataInput[#Headers],0)))))</f>
        <v>#N/A</v>
      </c>
      <c r="BS13" s="15" t="e">
        <f>IF(INDEX(MouseList[],MATCH(BS$2,'Basic Information'!$A$2:$A$140,0),11)=TRUE,"",IF(INDEX(DataInput[],BS$4*3-2,MATCH($B13,DataInput[#Headers],0))="","",(INDEX(DataInput[],BS$4*3-2,MATCH($B13,DataInput[#Headers],0)))))</f>
        <v>#N/A</v>
      </c>
      <c r="BT13" s="15" t="e">
        <f>IF(INDEX(MouseList[],MATCH(BT$2,'Basic Information'!$A$2:$A$140,0),11)=TRUE,"",IF(INDEX(DataInput[],BT$4*3-2,MATCH($B13,DataInput[#Headers],0))="","",(INDEX(DataInput[],BT$4*3-2,MATCH($B13,DataInput[#Headers],0)))))</f>
        <v>#N/A</v>
      </c>
      <c r="BU13" s="15" t="e">
        <f>IF(INDEX(MouseList[],MATCH(BU$2,'Basic Information'!$A$2:$A$140,0),11)=TRUE,"",IF(INDEX(DataInput[],BU$4*3-2,MATCH($B13,DataInput[#Headers],0))="","",(INDEX(DataInput[],BU$4*3-2,MATCH($B13,DataInput[#Headers],0)))))</f>
        <v>#N/A</v>
      </c>
      <c r="BV13" s="15" t="e">
        <f>IF(INDEX(MouseList[],MATCH(BV$2,'Basic Information'!$A$2:$A$140,0),11)=TRUE,"",IF(INDEX(DataInput[],BV$4*3-2,MATCH($B13,DataInput[#Headers],0))="","",(INDEX(DataInput[],BV$4*3-2,MATCH($B13,DataInput[#Headers],0)))))</f>
        <v>#N/A</v>
      </c>
      <c r="BW13" s="15" t="e">
        <f>IF(INDEX(MouseList[],MATCH(BW$2,'Basic Information'!$A$2:$A$140,0),11)=TRUE,"",IF(INDEX(DataInput[],BW$4*3-2,MATCH($B13,DataInput[#Headers],0))="","",(INDEX(DataInput[],BW$4*3-2,MATCH($B13,DataInput[#Headers],0)))))</f>
        <v>#N/A</v>
      </c>
      <c r="BX13" s="15" t="e">
        <f>IF(INDEX(MouseList[],MATCH(BX$2,'Basic Information'!$A$2:$A$140,0),11)=TRUE,"",IF(INDEX(DataInput[],BX$4*3-2,MATCH($B13,DataInput[#Headers],0))="","",(INDEX(DataInput[],BX$4*3-2,MATCH($B13,DataInput[#Headers],0)))))</f>
        <v>#N/A</v>
      </c>
      <c r="BY13" s="15" t="e">
        <f>IF(INDEX(MouseList[],MATCH(BY$2,'Basic Information'!$A$2:$A$140,0),11)=TRUE,"",IF(INDEX(DataInput[],BY$4*3-2,MATCH($B13,DataInput[#Headers],0))="","",(INDEX(DataInput[],BY$4*3-2,MATCH($B13,DataInput[#Headers],0)))))</f>
        <v>#N/A</v>
      </c>
      <c r="BZ13" s="15" t="e">
        <f>IF(INDEX(MouseList[],MATCH(BZ$2,'Basic Information'!$A$2:$A$140,0),11)=TRUE,"",IF(INDEX(DataInput[],BZ$4*3-2,MATCH($B13,DataInput[#Headers],0))="","",(INDEX(DataInput[],BZ$4*3-2,MATCH($B13,DataInput[#Headers],0)))))</f>
        <v>#N/A</v>
      </c>
      <c r="CA13" s="15" t="e">
        <f>IF(INDEX(MouseList[],MATCH(CA$2,'Basic Information'!$A$2:$A$140,0),11)=TRUE,"",IF(INDEX(DataInput[],CA$4*3-2,MATCH($B13,DataInput[#Headers],0))="","",(INDEX(DataInput[],CA$4*3-2,MATCH($B13,DataInput[#Headers],0)))))</f>
        <v>#N/A</v>
      </c>
      <c r="CB13" s="15" t="e">
        <f>IF(INDEX(MouseList[],MATCH(CB$2,'Basic Information'!$A$2:$A$140,0),11)=TRUE,"",IF(INDEX(DataInput[],CB$4*3-2,MATCH($B13,DataInput[#Headers],0))="","",(INDEX(DataInput[],CB$4*3-2,MATCH($B13,DataInput[#Headers],0)))))</f>
        <v>#N/A</v>
      </c>
      <c r="CC13" s="15" t="e">
        <f>IF(INDEX(MouseList[],MATCH(CC$2,'Basic Information'!$A$2:$A$140,0),11)=TRUE,"",IF(INDEX(DataInput[],CC$4*3-2,MATCH($B13,DataInput[#Headers],0))="","",(INDEX(DataInput[],CC$4*3-2,MATCH($B13,DataInput[#Headers],0)))))</f>
        <v>#N/A</v>
      </c>
      <c r="CD13" s="15" t="e">
        <f>IF(INDEX(MouseList[],MATCH(CD$2,'Basic Information'!$A$2:$A$140,0),11)=TRUE,"",IF(INDEX(DataInput[],CD$4*3-2,MATCH($B13,DataInput[#Headers],0))="","",(INDEX(DataInput[],CD$4*3-2,MATCH($B13,DataInput[#Headers],0)))))</f>
        <v>#N/A</v>
      </c>
      <c r="CE13" s="15" t="e">
        <f>IF(INDEX(MouseList[],MATCH(CE$2,'Basic Information'!$A$2:$A$140,0),11)=TRUE,"",IF(INDEX(DataInput[],CE$4*3-2,MATCH($B13,DataInput[#Headers],0))="","",(INDEX(DataInput[],CE$4*3-2,MATCH($B13,DataInput[#Headers],0)))))</f>
        <v>#N/A</v>
      </c>
      <c r="CF13" s="15" t="e">
        <f>IF(INDEX(MouseList[],MATCH(CF$2,'Basic Information'!$A$2:$A$140,0),11)=TRUE,"",IF(INDEX(DataInput[],CF$4*3-2,MATCH($B13,DataInput[#Headers],0))="","",(INDEX(DataInput[],CF$4*3-2,MATCH($B13,DataInput[#Headers],0)))))</f>
        <v>#N/A</v>
      </c>
      <c r="CG13" s="15" t="e">
        <f>IF(INDEX(MouseList[],MATCH(CG$2,'Basic Information'!$A$2:$A$140,0),11)=TRUE,"",IF(INDEX(DataInput[],CG$4*3-2,MATCH($B13,DataInput[#Headers],0))="","",(INDEX(DataInput[],CG$4*3-2,MATCH($B13,DataInput[#Headers],0)))))</f>
        <v>#N/A</v>
      </c>
      <c r="CH13" s="15" t="e">
        <f>IF(INDEX(MouseList[],MATCH(CH$2,'Basic Information'!$A$2:$A$140,0),11)=TRUE,"",IF(INDEX(DataInput[],CH$4*3-2,MATCH($B13,DataInput[#Headers],0))="","",(INDEX(DataInput[],CH$4*3-2,MATCH($B13,DataInput[#Headers],0)))))</f>
        <v>#N/A</v>
      </c>
      <c r="CI13" s="15" t="e">
        <f>IF(INDEX(MouseList[],MATCH(CI$2,'Basic Information'!$A$2:$A$140,0),11)=TRUE,"",IF(INDEX(DataInput[],CI$4*3-2,MATCH($B13,DataInput[#Headers],0))="","",(INDEX(DataInput[],CI$4*3-2,MATCH($B13,DataInput[#Headers],0)))))</f>
        <v>#N/A</v>
      </c>
      <c r="CJ13" s="15" t="e">
        <f>IF(INDEX(MouseList[],MATCH(CJ$2,'Basic Information'!$A$2:$A$140,0),11)=TRUE,"",IF(INDEX(DataInput[],CJ$4*3-2,MATCH($B13,DataInput[#Headers],0))="","",(INDEX(DataInput[],CJ$4*3-2,MATCH($B13,DataInput[#Headers],0)))))</f>
        <v>#N/A</v>
      </c>
      <c r="CK13" s="15" t="e">
        <f>IF(INDEX(MouseList[],MATCH(CK$2,'Basic Information'!$A$2:$A$140,0),11)=TRUE,"",IF(INDEX(DataInput[],CK$4*3-2,MATCH($B13,DataInput[#Headers],0))="","",(INDEX(DataInput[],CK$4*3-2,MATCH($B13,DataInput[#Headers],0)))))</f>
        <v>#N/A</v>
      </c>
      <c r="CL13" s="15" t="e">
        <f>IF(INDEX(MouseList[],MATCH(CL$2,'Basic Information'!$A$2:$A$140,0),11)=TRUE,"",IF(INDEX(DataInput[],CL$4*3-2,MATCH($B13,DataInput[#Headers],0))="","",(INDEX(DataInput[],CL$4*3-2,MATCH($B13,DataInput[#Headers],0)))))</f>
        <v>#N/A</v>
      </c>
      <c r="CM13" s="15" t="e">
        <f>IF(INDEX(MouseList[],MATCH(CM$2,'Basic Information'!$A$2:$A$140,0),11)=TRUE,"",IF(INDEX(DataInput[],CM$4*3-2,MATCH($B13,DataInput[#Headers],0))="","",(INDEX(DataInput[],CM$4*3-2,MATCH($B13,DataInput[#Headers],0)))))</f>
        <v>#N/A</v>
      </c>
      <c r="CN13" s="15" t="e">
        <f>IF(INDEX(MouseList[],MATCH(CN$2,'Basic Information'!$A$2:$A$140,0),11)=TRUE,"",IF(INDEX(DataInput[],CN$4*3-2,MATCH($B13,DataInput[#Headers],0))="","",(INDEX(DataInput[],CN$4*3-2,MATCH($B13,DataInput[#Headers],0)))))</f>
        <v>#N/A</v>
      </c>
      <c r="CO13" s="15" t="e">
        <f>IF(INDEX(MouseList[],MATCH(CO$2,'Basic Information'!$A$2:$A$140,0),11)=TRUE,"",IF(INDEX(DataInput[],CO$4*3-2,MATCH($B13,DataInput[#Headers],0))="","",(INDEX(DataInput[],CO$4*3-2,MATCH($B13,DataInput[#Headers],0)))))</f>
        <v>#N/A</v>
      </c>
      <c r="CP13" s="15" t="e">
        <f>IF(INDEX(MouseList[],MATCH(CP$2,'Basic Information'!$A$2:$A$140,0),11)=TRUE,"",IF(INDEX(DataInput[],CP$4*3-2,MATCH($B13,DataInput[#Headers],0))="","",(INDEX(DataInput[],CP$4*3-2,MATCH($B13,DataInput[#Headers],0)))))</f>
        <v>#N/A</v>
      </c>
      <c r="CQ13" s="15" t="e">
        <f>IF(INDEX(MouseList[],MATCH(CQ$2,'Basic Information'!$A$2:$A$140,0),11)=TRUE,"",IF(INDEX(DataInput[],CQ$4*3-2,MATCH($B13,DataInput[#Headers],0))="","",(INDEX(DataInput[],CQ$4*3-2,MATCH($B13,DataInput[#Headers],0)))))</f>
        <v>#N/A</v>
      </c>
      <c r="CR13" s="15" t="e">
        <f>IF(INDEX(MouseList[],MATCH(CR$2,'Basic Information'!$A$2:$A$140,0),11)=TRUE,"",IF(INDEX(DataInput[],CR$4*3-2,MATCH($B13,DataInput[#Headers],0))="","",(INDEX(DataInput[],CR$4*3-2,MATCH($B13,DataInput[#Headers],0)))))</f>
        <v>#N/A</v>
      </c>
      <c r="CS13" s="15" t="e">
        <f>IF(INDEX(MouseList[],MATCH(CS$2,'Basic Information'!$A$2:$A$140,0),11)=TRUE,"",IF(INDEX(DataInput[],CS$4*3-2,MATCH($B13,DataInput[#Headers],0))="","",(INDEX(DataInput[],CS$4*3-2,MATCH($B13,DataInput[#Headers],0)))))</f>
        <v>#N/A</v>
      </c>
      <c r="CT13" s="15" t="e">
        <f>IF(INDEX(MouseList[],MATCH(CT$2,'Basic Information'!$A$2:$A$140,0),11)=TRUE,"",IF(INDEX(DataInput[],CT$4*3-2,MATCH($B13,DataInput[#Headers],0))="","",(INDEX(DataInput[],CT$4*3-2,MATCH($B13,DataInput[#Headers],0)))))</f>
        <v>#N/A</v>
      </c>
      <c r="CU13" s="15" t="e">
        <f>IF(INDEX(MouseList[],MATCH(CU$2,'Basic Information'!$A$2:$A$140,0),11)=TRUE,"",IF(INDEX(DataInput[],CU$4*3-2,MATCH($B13,DataInput[#Headers],0))="","",(INDEX(DataInput[],CU$4*3-2,MATCH($B13,DataInput[#Headers],0)))))</f>
        <v>#N/A</v>
      </c>
      <c r="CV13" s="15" t="e">
        <f>IF(INDEX(MouseList[],MATCH(CV$2,'Basic Information'!$A$2:$A$140,0),11)=TRUE,"",IF(INDEX(DataInput[],CV$4*3-2,MATCH($B13,DataInput[#Headers],0))="","",(INDEX(DataInput[],CV$4*3-2,MATCH($B13,DataInput[#Headers],0)))))</f>
        <v>#N/A</v>
      </c>
      <c r="CW13" s="15" t="e">
        <f>IF(INDEX(MouseList[],MATCH(CW$2,'Basic Information'!$A$2:$A$140,0),11)=TRUE,"",IF(INDEX(DataInput[],CW$4*3-2,MATCH($B13,DataInput[#Headers],0))="","",(INDEX(DataInput[],CW$4*3-2,MATCH($B13,DataInput[#Headers],0)))))</f>
        <v>#N/A</v>
      </c>
      <c r="CX13" s="15" t="e">
        <f>IF(INDEX(MouseList[],MATCH(CX$2,'Basic Information'!$A$2:$A$140,0),11)=TRUE,"",IF(INDEX(DataInput[],CX$4*3-2,MATCH($B13,DataInput[#Headers],0))="","",(INDEX(DataInput[],CX$4*3-2,MATCH($B13,DataInput[#Headers],0)))))</f>
        <v>#N/A</v>
      </c>
      <c r="CY13" s="15" t="e">
        <f>IF(INDEX(MouseList[],MATCH(CY$2,'Basic Information'!$A$2:$A$140,0),11)=TRUE,"",IF(INDEX(DataInput[],CY$4*3-2,MATCH($B13,DataInput[#Headers],0))="","",(INDEX(DataInput[],CY$4*3-2,MATCH($B13,DataInput[#Headers],0)))))</f>
        <v>#N/A</v>
      </c>
      <c r="CZ13" s="15" t="e">
        <f>IF(INDEX(MouseList[],MATCH(CZ$2,'Basic Information'!$A$2:$A$140,0),11)=TRUE,"",IF(INDEX(DataInput[],CZ$4*3-2,MATCH($B13,DataInput[#Headers],0))="","",(INDEX(DataInput[],CZ$4*3-2,MATCH($B13,DataInput[#Headers],0)))))</f>
        <v>#N/A</v>
      </c>
      <c r="DA13" s="15" t="e">
        <f>IF(INDEX(MouseList[],MATCH(DA$2,'Basic Information'!$A$2:$A$140,0),11)=TRUE,"",IF(INDEX(DataInput[],DA$4*3-2,MATCH($B13,DataInput[#Headers],0))="","",(INDEX(DataInput[],DA$4*3-2,MATCH($B13,DataInput[#Headers],0)))))</f>
        <v>#N/A</v>
      </c>
      <c r="DB13" s="15" t="e">
        <f>IF(INDEX(MouseList[],MATCH(DB$2,'Basic Information'!$A$2:$A$140,0),11)=TRUE,"",IF(INDEX(DataInput[],DB$4*3-2,MATCH($B13,DataInput[#Headers],0))="","",(INDEX(DataInput[],DB$4*3-2,MATCH($B13,DataInput[#Headers],0)))))</f>
        <v>#N/A</v>
      </c>
      <c r="DC13" s="15" t="e">
        <f>IF(INDEX(MouseList[],MATCH(DC$2,'Basic Information'!$A$2:$A$140,0),11)=TRUE,"",IF(INDEX(DataInput[],DC$4*3-2,MATCH($B13,DataInput[#Headers],0))="","",(INDEX(DataInput[],DC$4*3-2,MATCH($B13,DataInput[#Headers],0)))))</f>
        <v>#N/A</v>
      </c>
      <c r="DD13" s="15" t="e">
        <f>IF(INDEX(MouseList[],MATCH(DD$2,'Basic Information'!$A$2:$A$140,0),11)=TRUE,"",IF(INDEX(DataInput[],DD$4*3-2,MATCH($B13,DataInput[#Headers],0))="","",(INDEX(DataInput[],DD$4*3-2,MATCH($B13,DataInput[#Headers],0)))))</f>
        <v>#N/A</v>
      </c>
      <c r="DE13" s="15" t="e">
        <f>IF(INDEX(MouseList[],MATCH(DE$2,'Basic Information'!$A$2:$A$140,0),11)=TRUE,"",IF(INDEX(DataInput[],DE$4*3-2,MATCH($B13,DataInput[#Headers],0))="","",(INDEX(DataInput[],DE$4*3-2,MATCH($B13,DataInput[#Headers],0)))))</f>
        <v>#N/A</v>
      </c>
      <c r="DF13" s="15" t="e">
        <f>IF(INDEX(MouseList[],MATCH(DF$2,'Basic Information'!$A$2:$A$140,0),11)=TRUE,"",IF(INDEX(DataInput[],DF$4*3-2,MATCH($B13,DataInput[#Headers],0))="","",(INDEX(DataInput[],DF$4*3-2,MATCH($B13,DataInput[#Headers],0)))))</f>
        <v>#N/A</v>
      </c>
      <c r="DG13" s="15" t="e">
        <f>IF(INDEX(MouseList[],MATCH(DG$2,'Basic Information'!$A$2:$A$140,0),11)=TRUE,"",IF(INDEX(DataInput[],DG$4*3-2,MATCH($B13,DataInput[#Headers],0))="","",(INDEX(DataInput[],DG$4*3-2,MATCH($B13,DataInput[#Headers],0)))))</f>
        <v>#N/A</v>
      </c>
      <c r="DH13" s="15" t="e">
        <f>IF(INDEX(MouseList[],MATCH(DH$2,'Basic Information'!$A$2:$A$140,0),11)=TRUE,"",IF(INDEX(DataInput[],DH$4*3-2,MATCH($B13,DataInput[#Headers],0))="","",(INDEX(DataInput[],DH$4*3-2,MATCH($B13,DataInput[#Headers],0)))))</f>
        <v>#N/A</v>
      </c>
      <c r="DI13" s="15" t="e">
        <f>IF(INDEX(MouseList[],MATCH(DI$2,'Basic Information'!$A$2:$A$140,0),11)=TRUE,"",IF(INDEX(DataInput[],DI$4*3-2,MATCH($B13,DataInput[#Headers],0))="","",(INDEX(DataInput[],DI$4*3-2,MATCH($B13,DataInput[#Headers],0)))))</f>
        <v>#N/A</v>
      </c>
      <c r="DJ13" s="15" t="e">
        <f>IF(INDEX(MouseList[],MATCH(DJ$2,'Basic Information'!$A$2:$A$140,0),11)=TRUE,"",IF(INDEX(DataInput[],DJ$4*3-2,MATCH($B13,DataInput[#Headers],0))="","",(INDEX(DataInput[],DJ$4*3-2,MATCH($B13,DataInput[#Headers],0)))))</f>
        <v>#N/A</v>
      </c>
      <c r="DK13" s="15" t="e">
        <f>IF(INDEX(MouseList[],MATCH(DK$2,'Basic Information'!$A$2:$A$140,0),11)=TRUE,"",IF(INDEX(DataInput[],DK$4*3-2,MATCH($B13,DataInput[#Headers],0))="","",(INDEX(DataInput[],DK$4*3-2,MATCH($B13,DataInput[#Headers],0)))))</f>
        <v>#N/A</v>
      </c>
      <c r="DL13" s="15" t="e">
        <f>IF(INDEX(MouseList[],MATCH(DL$2,'Basic Information'!$A$2:$A$140,0),11)=TRUE,"",IF(INDEX(DataInput[],DL$4*3-2,MATCH($B13,DataInput[#Headers],0))="","",(INDEX(DataInput[],DL$4*3-2,MATCH($B13,DataInput[#Headers],0)))))</f>
        <v>#N/A</v>
      </c>
      <c r="DM13" s="15" t="e">
        <f>IF(INDEX(MouseList[],MATCH(DM$2,'Basic Information'!$A$2:$A$140,0),11)=TRUE,"",IF(INDEX(DataInput[],DM$4*3-2,MATCH($B13,DataInput[#Headers],0))="","",(INDEX(DataInput[],DM$4*3-2,MATCH($B13,DataInput[#Headers],0)))))</f>
        <v>#N/A</v>
      </c>
      <c r="DN13" s="15" t="e">
        <f>IF(INDEX(MouseList[],MATCH(DN$2,'Basic Information'!$A$2:$A$140,0),11)=TRUE,"",IF(INDEX(DataInput[],DN$4*3-2,MATCH($B13,DataInput[#Headers],0))="","",(INDEX(DataInput[],DN$4*3-2,MATCH($B13,DataInput[#Headers],0)))))</f>
        <v>#N/A</v>
      </c>
      <c r="DO13" s="15" t="e">
        <f>IF(INDEX(MouseList[],MATCH(DO$2,'Basic Information'!$A$2:$A$140,0),11)=TRUE,"",IF(INDEX(DataInput[],DO$4*3-2,MATCH($B13,DataInput[#Headers],0))="","",(INDEX(DataInput[],DO$4*3-2,MATCH($B13,DataInput[#Headers],0)))))</f>
        <v>#N/A</v>
      </c>
      <c r="DP13" s="15" t="e">
        <f>IF(INDEX(MouseList[],MATCH(DP$2,'Basic Information'!$A$2:$A$140,0),11)=TRUE,"",IF(INDEX(DataInput[],DP$4*3-2,MATCH($B13,DataInput[#Headers],0))="","",(INDEX(DataInput[],DP$4*3-2,MATCH($B13,DataInput[#Headers],0)))))</f>
        <v>#N/A</v>
      </c>
      <c r="DQ13" s="15" t="e">
        <f>IF(INDEX(MouseList[],MATCH(DQ$2,'Basic Information'!$A$2:$A$140,0),11)=TRUE,"",IF(INDEX(DataInput[],DQ$4*3-2,MATCH($B13,DataInput[#Headers],0))="","",(INDEX(DataInput[],DQ$4*3-2,MATCH($B13,DataInput[#Headers],0)))))</f>
        <v>#N/A</v>
      </c>
      <c r="DR13" s="15" t="e">
        <f>IF(INDEX(MouseList[],MATCH(DR$2,'Basic Information'!$A$2:$A$140,0),11)=TRUE,"",IF(INDEX(DataInput[],DR$4*3-2,MATCH($B13,DataInput[#Headers],0))="","",(INDEX(DataInput[],DR$4*3-2,MATCH($B13,DataInput[#Headers],0)))))</f>
        <v>#N/A</v>
      </c>
      <c r="DT13" s="14">
        <v>9</v>
      </c>
      <c r="DU13" s="244" t="str">
        <f>IFERROR(INDEX(MouseList[],MATCH(TV_after_Tx3[[#This Row],[Sort '#]],MouseList[Sort '#],0),MATCH(TV_after_Tx3[[#Headers],[Group]],MouseList[#Headers],0)),"")</f>
        <v/>
      </c>
      <c r="DV13" s="14" t="str">
        <f>IFERROR(INDEX(MouseList[],MATCH(TV_after_Tx3[[#This Row],[Sort '#]],MouseList[Sort '#],0),MATCH(MouseList[[#Headers],[Mouse '#]],MouseList[#Headers],0)),"")</f>
        <v/>
      </c>
      <c r="DW13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13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13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13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13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13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13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13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13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13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13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13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13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13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13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13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13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13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13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13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13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13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14" spans="1:172" ht="15">
      <c r="A14" s="14">
        <v>9</v>
      </c>
      <c r="B14" s="14" t="str">
        <f>INDEX(DataInput[#Headers],1,BWtable[[#This Row],[Day '#]]+11)</f>
        <v>10</v>
      </c>
      <c r="C14" s="15">
        <f>IF(INDEX(MouseList[],MATCH(C$2,'Basic Information'!$A$2:$A$140,0),11)=TRUE,"",IF(INDEX(DataInput[],C$4*3-2,MATCH($B14,DataInput[#Headers],0))="","",(INDEX(DataInput[],C$4*3-2,MATCH($B14,DataInput[#Headers],0)))))</f>
        <v>17.940000000000001</v>
      </c>
      <c r="D14" s="15">
        <f>IF(INDEX(MouseList[],MATCH(D$2,'Basic Information'!$A$2:$A$140,0),11)=TRUE,"",IF(INDEX(DataInput[],D$4*3-2,MATCH($B14,DataInput[#Headers],0))="","",(INDEX(DataInput[],D$4*3-2,MATCH($B14,DataInput[#Headers],0)))))</f>
        <v>20.87</v>
      </c>
      <c r="E14" s="15">
        <f>IF(INDEX(MouseList[],MATCH(E$2,'Basic Information'!$A$2:$A$140,0),11)=TRUE,"",IF(INDEX(DataInput[],E$4*3-2,MATCH($B14,DataInput[#Headers],0))="","",(INDEX(DataInput[],E$4*3-2,MATCH($B14,DataInput[#Headers],0)))))</f>
        <v>20.65</v>
      </c>
      <c r="F14" s="15">
        <f>IF(INDEX(MouseList[],MATCH(F$2,'Basic Information'!$A$2:$A$140,0),11)=TRUE,"",IF(INDEX(DataInput[],F$4*3-2,MATCH($B14,DataInput[#Headers],0))="","",(INDEX(DataInput[],F$4*3-2,MATCH($B14,DataInput[#Headers],0)))))</f>
        <v>18.989999999999998</v>
      </c>
      <c r="G14" s="15">
        <f>IF(INDEX(MouseList[],MATCH(G$2,'Basic Information'!$A$2:$A$140,0),11)=TRUE,"",IF(INDEX(DataInput[],G$4*3-2,MATCH($B14,DataInput[#Headers],0))="","",(INDEX(DataInput[],G$4*3-2,MATCH($B14,DataInput[#Headers],0)))))</f>
        <v>21.51</v>
      </c>
      <c r="H14" s="15">
        <f>IF(INDEX(MouseList[],MATCH(H$2,'Basic Information'!$A$2:$A$140,0),11)=TRUE,"",IF(INDEX(DataInput[],H$4*3-2,MATCH($B14,DataInput[#Headers],0))="","",(INDEX(DataInput[],H$4*3-2,MATCH($B14,DataInput[#Headers],0)))))</f>
        <v>21.32</v>
      </c>
      <c r="I14" s="15">
        <f>IF(INDEX(MouseList[],MATCH(I$2,'Basic Information'!$A$2:$A$140,0),11)=TRUE,"",IF(INDEX(DataInput[],I$4*3-2,MATCH($B14,DataInput[#Headers],0))="","",(INDEX(DataInput[],I$4*3-2,MATCH($B14,DataInput[#Headers],0)))))</f>
        <v>16.89</v>
      </c>
      <c r="J14" s="15">
        <f>IF(INDEX(MouseList[],MATCH(J$2,'Basic Information'!$A$2:$A$140,0),11)=TRUE,"",IF(INDEX(DataInput[],J$4*3-2,MATCH($B14,DataInput[#Headers],0))="","",(INDEX(DataInput[],J$4*3-2,MATCH($B14,DataInput[#Headers],0)))))</f>
        <v>19.8</v>
      </c>
      <c r="K14" s="15">
        <f>IF(INDEX(MouseList[],MATCH(K$2,'Basic Information'!$A$2:$A$140,0),11)=TRUE,"",IF(INDEX(DataInput[],K$4*3-2,MATCH($B14,DataInput[#Headers],0))="","",(INDEX(DataInput[],K$4*3-2,MATCH($B14,DataInput[#Headers],0)))))</f>
        <v>22.6</v>
      </c>
      <c r="L14" s="15" t="str">
        <f>IF(INDEX(MouseList[],MATCH(L$2,'Basic Information'!$A$2:$A$140,0),11)=TRUE,"",IF(INDEX(DataInput[],L$4*3-2,MATCH($B14,DataInput[#Headers],0))="","",(INDEX(DataInput[],L$4*3-2,MATCH($B14,DataInput[#Headers],0)))))</f>
        <v/>
      </c>
      <c r="M14" s="15">
        <f>IF(INDEX(MouseList[],MATCH(M$2,'Basic Information'!$A$2:$A$140,0),11)=TRUE,"",IF(INDEX(DataInput[],M$4*3-2,MATCH($B14,DataInput[#Headers],0))="","",(INDEX(DataInput[],M$4*3-2,MATCH($B14,DataInput[#Headers],0)))))</f>
        <v>22.06</v>
      </c>
      <c r="N14" s="15">
        <f>IF(INDEX(MouseList[],MATCH(N$2,'Basic Information'!$A$2:$A$140,0),11)=TRUE,"",IF(INDEX(DataInput[],N$4*3-2,MATCH($B14,DataInput[#Headers],0))="","",(INDEX(DataInput[],N$4*3-2,MATCH($B14,DataInput[#Headers],0)))))</f>
        <v>20.14</v>
      </c>
      <c r="O14" s="15">
        <f>IF(INDEX(MouseList[],MATCH(O$2,'Basic Information'!$A$2:$A$140,0),11)=TRUE,"",IF(INDEX(DataInput[],O$4*3-2,MATCH($B14,DataInput[#Headers],0))="","",(INDEX(DataInput[],O$4*3-2,MATCH($B14,DataInput[#Headers],0)))))</f>
        <v>20.399999999999999</v>
      </c>
      <c r="P14" s="15">
        <f>IF(INDEX(MouseList[],MATCH(P$2,'Basic Information'!$A$2:$A$140,0),11)=TRUE,"",IF(INDEX(DataInput[],P$4*3-2,MATCH($B14,DataInput[#Headers],0))="","",(INDEX(DataInput[],P$4*3-2,MATCH($B14,DataInput[#Headers],0)))))</f>
        <v>23.24</v>
      </c>
      <c r="Q14" s="15">
        <f>IF(INDEX(MouseList[],MATCH(Q$2,'Basic Information'!$A$2:$A$140,0),11)=TRUE,"",IF(INDEX(DataInput[],Q$4*3-2,MATCH($B14,DataInput[#Headers],0))="","",(INDEX(DataInput[],Q$4*3-2,MATCH($B14,DataInput[#Headers],0)))))</f>
        <v>19.059999999999999</v>
      </c>
      <c r="R14" s="15">
        <f>IF(INDEX(MouseList[],MATCH(R$2,'Basic Information'!$A$2:$A$140,0),11)=TRUE,"",IF(INDEX(DataInput[],R$4*3-2,MATCH($B14,DataInput[#Headers],0))="","",(INDEX(DataInput[],R$4*3-2,MATCH($B14,DataInput[#Headers],0)))))</f>
        <v>18.829999999999998</v>
      </c>
      <c r="S14" s="15">
        <f>IF(INDEX(MouseList[],MATCH(S$2,'Basic Information'!$A$2:$A$140,0),11)=TRUE,"",IF(INDEX(DataInput[],S$4*3-2,MATCH($B14,DataInput[#Headers],0))="","",(INDEX(DataInput[],S$4*3-2,MATCH($B14,DataInput[#Headers],0)))))</f>
        <v>20.309999999999999</v>
      </c>
      <c r="T14" s="15">
        <f>IF(INDEX(MouseList[],MATCH(T$2,'Basic Information'!$A$2:$A$140,0),11)=TRUE,"",IF(INDEX(DataInput[],T$4*3-2,MATCH($B14,DataInput[#Headers],0))="","",(INDEX(DataInput[],T$4*3-2,MATCH($B14,DataInput[#Headers],0)))))</f>
        <v>21.77</v>
      </c>
      <c r="U14" s="15">
        <f>IF(INDEX(MouseList[],MATCH(U$2,'Basic Information'!$A$2:$A$140,0),11)=TRUE,"",IF(INDEX(DataInput[],U$4*3-2,MATCH($B14,DataInput[#Headers],0))="","",(INDEX(DataInput[],U$4*3-2,MATCH($B14,DataInput[#Headers],0)))))</f>
        <v>18.309999999999999</v>
      </c>
      <c r="V14" s="15">
        <f>IF(INDEX(MouseList[],MATCH(V$2,'Basic Information'!$A$2:$A$140,0),11)=TRUE,"",IF(INDEX(DataInput[],V$4*3-2,MATCH($B14,DataInput[#Headers],0))="","",(INDEX(DataInput[],V$4*3-2,MATCH($B14,DataInput[#Headers],0)))))</f>
        <v>24.63</v>
      </c>
      <c r="W14" s="15">
        <f>IF(INDEX(MouseList[],MATCH(W$2,'Basic Information'!$A$2:$A$140,0),11)=TRUE,"",IF(INDEX(DataInput[],W$4*3-2,MATCH($B14,DataInput[#Headers],0))="","",(INDEX(DataInput[],W$4*3-2,MATCH($B14,DataInput[#Headers],0)))))</f>
        <v>21.78</v>
      </c>
      <c r="X14" s="15">
        <f>IF(INDEX(MouseList[],MATCH(X$2,'Basic Information'!$A$2:$A$140,0),11)=TRUE,"",IF(INDEX(DataInput[],X$4*3-2,MATCH($B14,DataInput[#Headers],0))="","",(INDEX(DataInput[],X$4*3-2,MATCH($B14,DataInput[#Headers],0)))))</f>
        <v>23.93</v>
      </c>
      <c r="Y14" s="15">
        <f>IF(INDEX(MouseList[],MATCH(Y$2,'Basic Information'!$A$2:$A$140,0),11)=TRUE,"",IF(INDEX(DataInput[],Y$4*3-2,MATCH($B14,DataInput[#Headers],0))="","",(INDEX(DataInput[],Y$4*3-2,MATCH($B14,DataInput[#Headers],0)))))</f>
        <v>23.04</v>
      </c>
      <c r="Z14" s="15">
        <f>IF(INDEX(MouseList[],MATCH(Z$2,'Basic Information'!$A$2:$A$140,0),11)=TRUE,"",IF(INDEX(DataInput[],Z$4*3-2,MATCH($B14,DataInput[#Headers],0))="","",(INDEX(DataInput[],Z$4*3-2,MATCH($B14,DataInput[#Headers],0)))))</f>
        <v>23.01</v>
      </c>
      <c r="AA14" s="15">
        <f>IF(INDEX(MouseList[],MATCH(AA$2,'Basic Information'!$A$2:$A$140,0),11)=TRUE,"",IF(INDEX(DataInput[],AA$4*3-2,MATCH($B14,DataInput[#Headers],0))="","",(INDEX(DataInput[],AA$4*3-2,MATCH($B14,DataInput[#Headers],0)))))</f>
        <v>24.52</v>
      </c>
      <c r="AB14" s="15">
        <f>IF(INDEX(MouseList[],MATCH(AB$2,'Basic Information'!$A$2:$A$140,0),11)=TRUE,"",IF(INDEX(DataInput[],AB$4*3-2,MATCH($B14,DataInput[#Headers],0))="","",(INDEX(DataInput[],AB$4*3-2,MATCH($B14,DataInput[#Headers],0)))))</f>
        <v>21.99</v>
      </c>
      <c r="AC14" s="15">
        <f>IF(INDEX(MouseList[],MATCH(AC$2,'Basic Information'!$A$2:$A$140,0),11)=TRUE,"",IF(INDEX(DataInput[],AC$4*3-2,MATCH($B14,DataInput[#Headers],0))="","",(INDEX(DataInput[],AC$4*3-2,MATCH($B14,DataInput[#Headers],0)))))</f>
        <v>20.05</v>
      </c>
      <c r="AD14" s="15">
        <f>IF(INDEX(MouseList[],MATCH(AD$2,'Basic Information'!$A$2:$A$140,0),11)=TRUE,"",IF(INDEX(DataInput[],AD$4*3-2,MATCH($B14,DataInput[#Headers],0))="","",(INDEX(DataInput[],AD$4*3-2,MATCH($B14,DataInput[#Headers],0)))))</f>
        <v>17.7</v>
      </c>
      <c r="AE14" s="15">
        <f>IF(INDEX(MouseList[],MATCH(AE$2,'Basic Information'!$A$2:$A$140,0),11)=TRUE,"",IF(INDEX(DataInput[],AE$4*3-2,MATCH($B14,DataInput[#Headers],0))="","",(INDEX(DataInput[],AE$4*3-2,MATCH($B14,DataInput[#Headers],0)))))</f>
        <v>21.66</v>
      </c>
      <c r="AF14" s="15">
        <f>IF(INDEX(MouseList[],MATCH(AF$2,'Basic Information'!$A$2:$A$140,0),11)=TRUE,"",IF(INDEX(DataInput[],AF$4*3-2,MATCH($B14,DataInput[#Headers],0))="","",(INDEX(DataInput[],AF$4*3-2,MATCH($B14,DataInput[#Headers],0)))))</f>
        <v>19.98</v>
      </c>
      <c r="AG14" s="15">
        <f>IF(INDEX(MouseList[],MATCH(AG$2,'Basic Information'!$A$2:$A$140,0),11)=TRUE,"",IF(INDEX(DataInput[],AG$4*3-2,MATCH($B14,DataInput[#Headers],0))="","",(INDEX(DataInput[],AG$4*3-2,MATCH($B14,DataInput[#Headers],0)))))</f>
        <v>24.04</v>
      </c>
      <c r="AH14" s="15">
        <f>IF(INDEX(MouseList[],MATCH(AH$2,'Basic Information'!$A$2:$A$140,0),11)=TRUE,"",IF(INDEX(DataInput[],AH$4*3-2,MATCH($B14,DataInput[#Headers],0))="","",(INDEX(DataInput[],AH$4*3-2,MATCH($B14,DataInput[#Headers],0)))))</f>
        <v>22.94</v>
      </c>
      <c r="AI14" s="15">
        <f>IF(INDEX(MouseList[],MATCH(AI$2,'Basic Information'!$A$2:$A$140,0),11)=TRUE,"",IF(INDEX(DataInput[],AI$4*3-2,MATCH($B14,DataInput[#Headers],0))="","",(INDEX(DataInput[],AI$4*3-2,MATCH($B14,DataInput[#Headers],0)))))</f>
        <v>21.54</v>
      </c>
      <c r="AJ14" s="15">
        <f>IF(INDEX(MouseList[],MATCH(AJ$2,'Basic Information'!$A$2:$A$140,0),11)=TRUE,"",IF(INDEX(DataInput[],AJ$4*3-2,MATCH($B14,DataInput[#Headers],0))="","",(INDEX(DataInput[],AJ$4*3-2,MATCH($B14,DataInput[#Headers],0)))))</f>
        <v>21.49</v>
      </c>
      <c r="AK14" s="15">
        <f>IF(INDEX(MouseList[],MATCH(AK$2,'Basic Information'!$A$2:$A$140,0),11)=TRUE,"",IF(INDEX(DataInput[],AK$4*3-2,MATCH($B14,DataInput[#Headers],0))="","",(INDEX(DataInput[],AK$4*3-2,MATCH($B14,DataInput[#Headers],0)))))</f>
        <v>22.99</v>
      </c>
      <c r="AL14" s="15">
        <f>IF(INDEX(MouseList[],MATCH(AL$2,'Basic Information'!$A$2:$A$140,0),11)=TRUE,"",IF(INDEX(DataInput[],AL$4*3-2,MATCH($B14,DataInput[#Headers],0))="","",(INDEX(DataInput[],AL$4*3-2,MATCH($B14,DataInput[#Headers],0)))))</f>
        <v>20.25</v>
      </c>
      <c r="AM14" s="15">
        <f>IF(INDEX(MouseList[],MATCH(AM$2,'Basic Information'!$A$2:$A$140,0),11)=TRUE,"",IF(INDEX(DataInput[],AM$4*3-2,MATCH($B14,DataInput[#Headers],0))="","",(INDEX(DataInput[],AM$4*3-2,MATCH($B14,DataInput[#Headers],0)))))</f>
        <v>23.28</v>
      </c>
      <c r="AN14" s="15" t="str">
        <f>IF(INDEX(MouseList[],MATCH(AN$2,'Basic Information'!$A$2:$A$140,0),11)=TRUE,"",IF(INDEX(DataInput[],AN$4*3-2,MATCH($B14,DataInput[#Headers],0))="","",(INDEX(DataInput[],AN$4*3-2,MATCH($B14,DataInput[#Headers],0)))))</f>
        <v>dead</v>
      </c>
      <c r="AO14" s="15">
        <f>IF(INDEX(MouseList[],MATCH(AO$2,'Basic Information'!$A$2:$A$140,0),11)=TRUE,"",IF(INDEX(DataInput[],AO$4*3-2,MATCH($B14,DataInput[#Headers],0))="","",(INDEX(DataInput[],AO$4*3-2,MATCH($B14,DataInput[#Headers],0)))))</f>
        <v>21.78</v>
      </c>
      <c r="AP14" s="15">
        <f>IF(INDEX(MouseList[],MATCH(AP$2,'Basic Information'!$A$2:$A$140,0),11)=TRUE,"",IF(INDEX(DataInput[],AP$4*3-2,MATCH($B14,DataInput[#Headers],0))="","",(INDEX(DataInput[],AP$4*3-2,MATCH($B14,DataInput[#Headers],0)))))</f>
        <v>21.37</v>
      </c>
      <c r="AQ14" s="15">
        <f>IF(INDEX(MouseList[],MATCH(AQ$2,'Basic Information'!$A$2:$A$140,0),11)=TRUE,"",IF(INDEX(DataInput[],AQ$4*3-2,MATCH($B14,DataInput[#Headers],0))="","",(INDEX(DataInput[],AQ$4*3-2,MATCH($B14,DataInput[#Headers],0)))))</f>
        <v>20.77</v>
      </c>
      <c r="AR14" s="15">
        <f>IF(INDEX(MouseList[],MATCH(AR$2,'Basic Information'!$A$2:$A$140,0),11)=TRUE,"",IF(INDEX(DataInput[],AR$4*3-2,MATCH($B14,DataInput[#Headers],0))="","",(INDEX(DataInput[],AR$4*3-2,MATCH($B14,DataInput[#Headers],0)))))</f>
        <v>21.32</v>
      </c>
      <c r="AS14" s="15" t="str">
        <f>IF(INDEX(MouseList[],MATCH(AS$2,'Basic Information'!$A$2:$A$140,0),11)=TRUE,"",IF(INDEX(DataInput[],AS$4*3-2,MATCH($B14,DataInput[#Headers],0))="","",(INDEX(DataInput[],AS$4*3-2,MATCH($B14,DataInput[#Headers],0)))))</f>
        <v/>
      </c>
      <c r="AT14" s="15">
        <f>IF(INDEX(MouseList[],MATCH(AT$2,'Basic Information'!$A$2:$A$140,0),11)=TRUE,"",IF(INDEX(DataInput[],AT$4*3-2,MATCH($B14,DataInput[#Headers],0))="","",(INDEX(DataInput[],AT$4*3-2,MATCH($B14,DataInput[#Headers],0)))))</f>
        <v>21.89</v>
      </c>
      <c r="AU14" s="15">
        <f>IF(INDEX(MouseList[],MATCH(AU$2,'Basic Information'!$A$2:$A$140,0),11)=TRUE,"",IF(INDEX(DataInput[],AU$4*3-2,MATCH($B14,DataInput[#Headers],0))="","",(INDEX(DataInput[],AU$4*3-2,MATCH($B14,DataInput[#Headers],0)))))</f>
        <v>21.14</v>
      </c>
      <c r="AV14" s="15">
        <f>IF(INDEX(MouseList[],MATCH(AV$2,'Basic Information'!$A$2:$A$140,0),11)=TRUE,"",IF(INDEX(DataInput[],AV$4*3-2,MATCH($B14,DataInput[#Headers],0))="","",(INDEX(DataInput[],AV$4*3-2,MATCH($B14,DataInput[#Headers],0)))))</f>
        <v>23.05</v>
      </c>
      <c r="AW14" s="15">
        <f>IF(INDEX(MouseList[],MATCH(AW$2,'Basic Information'!$A$2:$A$140,0),11)=TRUE,"",IF(INDEX(DataInput[],AW$4*3-2,MATCH($B14,DataInput[#Headers],0))="","",(INDEX(DataInput[],AW$4*3-2,MATCH($B14,DataInput[#Headers],0)))))</f>
        <v>23.47</v>
      </c>
      <c r="AX14" s="15">
        <f>IF(INDEX(MouseList[],MATCH(AX$2,'Basic Information'!$A$2:$A$140,0),11)=TRUE,"",IF(INDEX(DataInput[],AX$4*3-2,MATCH($B14,DataInput[#Headers],0))="","",(INDEX(DataInput[],AX$4*3-2,MATCH($B14,DataInput[#Headers],0)))))</f>
        <v>24.05</v>
      </c>
      <c r="AY14" s="15">
        <f>IF(INDEX(MouseList[],MATCH(AY$2,'Basic Information'!$A$2:$A$140,0),11)=TRUE,"",IF(INDEX(DataInput[],AY$4*3-2,MATCH($B14,DataInput[#Headers],0))="","",(INDEX(DataInput[],AY$4*3-2,MATCH($B14,DataInput[#Headers],0)))))</f>
        <v>22.58</v>
      </c>
      <c r="AZ14" s="15">
        <f>IF(INDEX(MouseList[],MATCH(AZ$2,'Basic Information'!$A$2:$A$140,0),11)=TRUE,"",IF(INDEX(DataInput[],AZ$4*3-2,MATCH($B14,DataInput[#Headers],0))="","",(INDEX(DataInput[],AZ$4*3-2,MATCH($B14,DataInput[#Headers],0)))))</f>
        <v>18.3</v>
      </c>
      <c r="BA14" s="15">
        <f>IF(INDEX(MouseList[],MATCH(BA$2,'Basic Information'!$A$2:$A$140,0),11)=TRUE,"",IF(INDEX(DataInput[],BA$4*3-2,MATCH($B14,DataInput[#Headers],0))="","",(INDEX(DataInput[],BA$4*3-2,MATCH($B14,DataInput[#Headers],0)))))</f>
        <v>25.24</v>
      </c>
      <c r="BB14" s="15" t="str">
        <f>IF(INDEX(MouseList[],MATCH(BB$2,'Basic Information'!$A$2:$A$140,0),11)=TRUE,"",IF(INDEX(DataInput[],BB$4*3-2,MATCH($B14,DataInput[#Headers],0))="","",(INDEX(DataInput[],BB$4*3-2,MATCH($B14,DataInput[#Headers],0)))))</f>
        <v>Tongue +</v>
      </c>
      <c r="BC14" s="15">
        <f>IF(INDEX(MouseList[],MATCH(BC$2,'Basic Information'!$A$2:$A$140,0),11)=TRUE,"",IF(INDEX(DataInput[],BC$4*3-2,MATCH($B14,DataInput[#Headers],0))="","",(INDEX(DataInput[],BC$4*3-2,MATCH($B14,DataInput[#Headers],0)))))</f>
        <v>21.18</v>
      </c>
      <c r="BD14" s="15">
        <f>IF(INDEX(MouseList[],MATCH(BD$2,'Basic Information'!$A$2:$A$140,0),11)=TRUE,"",IF(INDEX(DataInput[],BD$4*3-2,MATCH($B14,DataInput[#Headers],0))="","",(INDEX(DataInput[],BD$4*3-2,MATCH($B14,DataInput[#Headers],0)))))</f>
        <v>20.329999999999998</v>
      </c>
      <c r="BE14" s="15">
        <f>IF(INDEX(MouseList[],MATCH(BE$2,'Basic Information'!$A$2:$A$140,0),11)=TRUE,"",IF(INDEX(DataInput[],BE$4*3-2,MATCH($B14,DataInput[#Headers],0))="","",(INDEX(DataInput[],BE$4*3-2,MATCH($B14,DataInput[#Headers],0)))))</f>
        <v>21.55</v>
      </c>
      <c r="BF14" s="15">
        <f>IF(INDEX(MouseList[],MATCH(BF$2,'Basic Information'!$A$2:$A$140,0),11)=TRUE,"",IF(INDEX(DataInput[],BF$4*3-2,MATCH($B14,DataInput[#Headers],0))="","",(INDEX(DataInput[],BF$4*3-2,MATCH($B14,DataInput[#Headers],0)))))</f>
        <v>21.58</v>
      </c>
      <c r="BG14" s="15">
        <f>IF(INDEX(MouseList[],MATCH(BG$2,'Basic Information'!$A$2:$A$140,0),11)=TRUE,"",IF(INDEX(DataInput[],BG$4*3-2,MATCH($B14,DataInput[#Headers],0))="","",(INDEX(DataInput[],BG$4*3-2,MATCH($B14,DataInput[#Headers],0)))))</f>
        <v>22.75</v>
      </c>
      <c r="BH14" s="15">
        <f>IF(INDEX(MouseList[],MATCH(BH$2,'Basic Information'!$A$2:$A$140,0),11)=TRUE,"",IF(INDEX(DataInput[],BH$4*3-2,MATCH($B14,DataInput[#Headers],0))="","",(INDEX(DataInput[],BH$4*3-2,MATCH($B14,DataInput[#Headers],0)))))</f>
        <v>23.75</v>
      </c>
      <c r="BI14" s="15">
        <f>IF(INDEX(MouseList[],MATCH(BI$2,'Basic Information'!$A$2:$A$140,0),11)=TRUE,"",IF(INDEX(DataInput[],BI$4*3-2,MATCH($B14,DataInput[#Headers],0))="","",(INDEX(DataInput[],BI$4*3-2,MATCH($B14,DataInput[#Headers],0)))))</f>
        <v>21.81</v>
      </c>
      <c r="BJ14" s="15">
        <f>IF(INDEX(MouseList[],MATCH(BJ$2,'Basic Information'!$A$2:$A$140,0),11)=TRUE,"",IF(INDEX(DataInput[],BJ$4*3-2,MATCH($B14,DataInput[#Headers],0))="","",(INDEX(DataInput[],BJ$4*3-2,MATCH($B14,DataInput[#Headers],0)))))</f>
        <v>23.67</v>
      </c>
      <c r="BK14" s="15" t="e">
        <f>IF(INDEX(MouseList[],MATCH(BK$2,'Basic Information'!$A$2:$A$140,0),11)=TRUE,"",IF(INDEX(DataInput[],BK$4*3-2,MATCH($B14,DataInput[#Headers],0))="","",(INDEX(DataInput[],BK$4*3-2,MATCH($B14,DataInput[#Headers],0)))))</f>
        <v>#N/A</v>
      </c>
      <c r="BL14" s="15" t="e">
        <f>IF(INDEX(MouseList[],MATCH(BL$2,'Basic Information'!$A$2:$A$140,0),11)=TRUE,"",IF(INDEX(DataInput[],BL$4*3-2,MATCH($B14,DataInput[#Headers],0))="","",(INDEX(DataInput[],BL$4*3-2,MATCH($B14,DataInput[#Headers],0)))))</f>
        <v>#N/A</v>
      </c>
      <c r="BM14" s="15" t="e">
        <f>IF(INDEX(MouseList[],MATCH(BM$2,'Basic Information'!$A$2:$A$140,0),11)=TRUE,"",IF(INDEX(DataInput[],BM$4*3-2,MATCH($B14,DataInput[#Headers],0))="","",(INDEX(DataInput[],BM$4*3-2,MATCH($B14,DataInput[#Headers],0)))))</f>
        <v>#N/A</v>
      </c>
      <c r="BN14" s="15" t="e">
        <f>IF(INDEX(MouseList[],MATCH(BN$2,'Basic Information'!$A$2:$A$140,0),11)=TRUE,"",IF(INDEX(DataInput[],BN$4*3-2,MATCH($B14,DataInput[#Headers],0))="","",(INDEX(DataInput[],BN$4*3-2,MATCH($B14,DataInput[#Headers],0)))))</f>
        <v>#N/A</v>
      </c>
      <c r="BO14" s="15" t="e">
        <f>IF(INDEX(MouseList[],MATCH(BO$2,'Basic Information'!$A$2:$A$140,0),11)=TRUE,"",IF(INDEX(DataInput[],BO$4*3-2,MATCH($B14,DataInput[#Headers],0))="","",(INDEX(DataInput[],BO$4*3-2,MATCH($B14,DataInput[#Headers],0)))))</f>
        <v>#N/A</v>
      </c>
      <c r="BP14" s="15" t="e">
        <f>IF(INDEX(MouseList[],MATCH(BP$2,'Basic Information'!$A$2:$A$140,0),11)=TRUE,"",IF(INDEX(DataInput[],BP$4*3-2,MATCH($B14,DataInput[#Headers],0))="","",(INDEX(DataInput[],BP$4*3-2,MATCH($B14,DataInput[#Headers],0)))))</f>
        <v>#N/A</v>
      </c>
      <c r="BQ14" s="15" t="e">
        <f>IF(INDEX(MouseList[],MATCH(BQ$2,'Basic Information'!$A$2:$A$140,0),11)=TRUE,"",IF(INDEX(DataInput[],BQ$4*3-2,MATCH($B14,DataInput[#Headers],0))="","",(INDEX(DataInput[],BQ$4*3-2,MATCH($B14,DataInput[#Headers],0)))))</f>
        <v>#N/A</v>
      </c>
      <c r="BR14" s="15" t="e">
        <f>IF(INDEX(MouseList[],MATCH(BR$2,'Basic Information'!$A$2:$A$140,0),11)=TRUE,"",IF(INDEX(DataInput[],BR$4*3-2,MATCH($B14,DataInput[#Headers],0))="","",(INDEX(DataInput[],BR$4*3-2,MATCH($B14,DataInput[#Headers],0)))))</f>
        <v>#N/A</v>
      </c>
      <c r="BS14" s="15" t="e">
        <f>IF(INDEX(MouseList[],MATCH(BS$2,'Basic Information'!$A$2:$A$140,0),11)=TRUE,"",IF(INDEX(DataInput[],BS$4*3-2,MATCH($B14,DataInput[#Headers],0))="","",(INDEX(DataInput[],BS$4*3-2,MATCH($B14,DataInput[#Headers],0)))))</f>
        <v>#N/A</v>
      </c>
      <c r="BT14" s="15" t="e">
        <f>IF(INDEX(MouseList[],MATCH(BT$2,'Basic Information'!$A$2:$A$140,0),11)=TRUE,"",IF(INDEX(DataInput[],BT$4*3-2,MATCH($B14,DataInput[#Headers],0))="","",(INDEX(DataInput[],BT$4*3-2,MATCH($B14,DataInput[#Headers],0)))))</f>
        <v>#N/A</v>
      </c>
      <c r="BU14" s="15" t="e">
        <f>IF(INDEX(MouseList[],MATCH(BU$2,'Basic Information'!$A$2:$A$140,0),11)=TRUE,"",IF(INDEX(DataInput[],BU$4*3-2,MATCH($B14,DataInput[#Headers],0))="","",(INDEX(DataInput[],BU$4*3-2,MATCH($B14,DataInput[#Headers],0)))))</f>
        <v>#N/A</v>
      </c>
      <c r="BV14" s="15" t="e">
        <f>IF(INDEX(MouseList[],MATCH(BV$2,'Basic Information'!$A$2:$A$140,0),11)=TRUE,"",IF(INDEX(DataInput[],BV$4*3-2,MATCH($B14,DataInput[#Headers],0))="","",(INDEX(DataInput[],BV$4*3-2,MATCH($B14,DataInput[#Headers],0)))))</f>
        <v>#N/A</v>
      </c>
      <c r="BW14" s="15" t="e">
        <f>IF(INDEX(MouseList[],MATCH(BW$2,'Basic Information'!$A$2:$A$140,0),11)=TRUE,"",IF(INDEX(DataInput[],BW$4*3-2,MATCH($B14,DataInput[#Headers],0))="","",(INDEX(DataInput[],BW$4*3-2,MATCH($B14,DataInput[#Headers],0)))))</f>
        <v>#N/A</v>
      </c>
      <c r="BX14" s="15" t="e">
        <f>IF(INDEX(MouseList[],MATCH(BX$2,'Basic Information'!$A$2:$A$140,0),11)=TRUE,"",IF(INDEX(DataInput[],BX$4*3-2,MATCH($B14,DataInput[#Headers],0))="","",(INDEX(DataInput[],BX$4*3-2,MATCH($B14,DataInput[#Headers],0)))))</f>
        <v>#N/A</v>
      </c>
      <c r="BY14" s="15" t="e">
        <f>IF(INDEX(MouseList[],MATCH(BY$2,'Basic Information'!$A$2:$A$140,0),11)=TRUE,"",IF(INDEX(DataInput[],BY$4*3-2,MATCH($B14,DataInput[#Headers],0))="","",(INDEX(DataInput[],BY$4*3-2,MATCH($B14,DataInput[#Headers],0)))))</f>
        <v>#N/A</v>
      </c>
      <c r="BZ14" s="15" t="e">
        <f>IF(INDEX(MouseList[],MATCH(BZ$2,'Basic Information'!$A$2:$A$140,0),11)=TRUE,"",IF(INDEX(DataInput[],BZ$4*3-2,MATCH($B14,DataInput[#Headers],0))="","",(INDEX(DataInput[],BZ$4*3-2,MATCH($B14,DataInput[#Headers],0)))))</f>
        <v>#N/A</v>
      </c>
      <c r="CA14" s="15" t="e">
        <f>IF(INDEX(MouseList[],MATCH(CA$2,'Basic Information'!$A$2:$A$140,0),11)=TRUE,"",IF(INDEX(DataInput[],CA$4*3-2,MATCH($B14,DataInput[#Headers],0))="","",(INDEX(DataInput[],CA$4*3-2,MATCH($B14,DataInput[#Headers],0)))))</f>
        <v>#N/A</v>
      </c>
      <c r="CB14" s="15" t="e">
        <f>IF(INDEX(MouseList[],MATCH(CB$2,'Basic Information'!$A$2:$A$140,0),11)=TRUE,"",IF(INDEX(DataInput[],CB$4*3-2,MATCH($B14,DataInput[#Headers],0))="","",(INDEX(DataInput[],CB$4*3-2,MATCH($B14,DataInput[#Headers],0)))))</f>
        <v>#N/A</v>
      </c>
      <c r="CC14" s="15" t="e">
        <f>IF(INDEX(MouseList[],MATCH(CC$2,'Basic Information'!$A$2:$A$140,0),11)=TRUE,"",IF(INDEX(DataInput[],CC$4*3-2,MATCH($B14,DataInput[#Headers],0))="","",(INDEX(DataInput[],CC$4*3-2,MATCH($B14,DataInput[#Headers],0)))))</f>
        <v>#N/A</v>
      </c>
      <c r="CD14" s="15" t="e">
        <f>IF(INDEX(MouseList[],MATCH(CD$2,'Basic Information'!$A$2:$A$140,0),11)=TRUE,"",IF(INDEX(DataInput[],CD$4*3-2,MATCH($B14,DataInput[#Headers],0))="","",(INDEX(DataInput[],CD$4*3-2,MATCH($B14,DataInput[#Headers],0)))))</f>
        <v>#N/A</v>
      </c>
      <c r="CE14" s="15" t="e">
        <f>IF(INDEX(MouseList[],MATCH(CE$2,'Basic Information'!$A$2:$A$140,0),11)=TRUE,"",IF(INDEX(DataInput[],CE$4*3-2,MATCH($B14,DataInput[#Headers],0))="","",(INDEX(DataInput[],CE$4*3-2,MATCH($B14,DataInput[#Headers],0)))))</f>
        <v>#N/A</v>
      </c>
      <c r="CF14" s="15" t="e">
        <f>IF(INDEX(MouseList[],MATCH(CF$2,'Basic Information'!$A$2:$A$140,0),11)=TRUE,"",IF(INDEX(DataInput[],CF$4*3-2,MATCH($B14,DataInput[#Headers],0))="","",(INDEX(DataInput[],CF$4*3-2,MATCH($B14,DataInput[#Headers],0)))))</f>
        <v>#N/A</v>
      </c>
      <c r="CG14" s="15" t="e">
        <f>IF(INDEX(MouseList[],MATCH(CG$2,'Basic Information'!$A$2:$A$140,0),11)=TRUE,"",IF(INDEX(DataInput[],CG$4*3-2,MATCH($B14,DataInput[#Headers],0))="","",(INDEX(DataInput[],CG$4*3-2,MATCH($B14,DataInput[#Headers],0)))))</f>
        <v>#N/A</v>
      </c>
      <c r="CH14" s="15" t="e">
        <f>IF(INDEX(MouseList[],MATCH(CH$2,'Basic Information'!$A$2:$A$140,0),11)=TRUE,"",IF(INDEX(DataInput[],CH$4*3-2,MATCH($B14,DataInput[#Headers],0))="","",(INDEX(DataInput[],CH$4*3-2,MATCH($B14,DataInput[#Headers],0)))))</f>
        <v>#N/A</v>
      </c>
      <c r="CI14" s="15" t="e">
        <f>IF(INDEX(MouseList[],MATCH(CI$2,'Basic Information'!$A$2:$A$140,0),11)=TRUE,"",IF(INDEX(DataInput[],CI$4*3-2,MATCH($B14,DataInput[#Headers],0))="","",(INDEX(DataInput[],CI$4*3-2,MATCH($B14,DataInput[#Headers],0)))))</f>
        <v>#N/A</v>
      </c>
      <c r="CJ14" s="15" t="e">
        <f>IF(INDEX(MouseList[],MATCH(CJ$2,'Basic Information'!$A$2:$A$140,0),11)=TRUE,"",IF(INDEX(DataInput[],CJ$4*3-2,MATCH($B14,DataInput[#Headers],0))="","",(INDEX(DataInput[],CJ$4*3-2,MATCH($B14,DataInput[#Headers],0)))))</f>
        <v>#N/A</v>
      </c>
      <c r="CK14" s="15" t="e">
        <f>IF(INDEX(MouseList[],MATCH(CK$2,'Basic Information'!$A$2:$A$140,0),11)=TRUE,"",IF(INDEX(DataInput[],CK$4*3-2,MATCH($B14,DataInput[#Headers],0))="","",(INDEX(DataInput[],CK$4*3-2,MATCH($B14,DataInput[#Headers],0)))))</f>
        <v>#N/A</v>
      </c>
      <c r="CL14" s="15" t="e">
        <f>IF(INDEX(MouseList[],MATCH(CL$2,'Basic Information'!$A$2:$A$140,0),11)=TRUE,"",IF(INDEX(DataInput[],CL$4*3-2,MATCH($B14,DataInput[#Headers],0))="","",(INDEX(DataInput[],CL$4*3-2,MATCH($B14,DataInput[#Headers],0)))))</f>
        <v>#N/A</v>
      </c>
      <c r="CM14" s="15" t="e">
        <f>IF(INDEX(MouseList[],MATCH(CM$2,'Basic Information'!$A$2:$A$140,0),11)=TRUE,"",IF(INDEX(DataInput[],CM$4*3-2,MATCH($B14,DataInput[#Headers],0))="","",(INDEX(DataInput[],CM$4*3-2,MATCH($B14,DataInput[#Headers],0)))))</f>
        <v>#N/A</v>
      </c>
      <c r="CN14" s="15" t="e">
        <f>IF(INDEX(MouseList[],MATCH(CN$2,'Basic Information'!$A$2:$A$140,0),11)=TRUE,"",IF(INDEX(DataInput[],CN$4*3-2,MATCH($B14,DataInput[#Headers],0))="","",(INDEX(DataInput[],CN$4*3-2,MATCH($B14,DataInput[#Headers],0)))))</f>
        <v>#N/A</v>
      </c>
      <c r="CO14" s="15" t="e">
        <f>IF(INDEX(MouseList[],MATCH(CO$2,'Basic Information'!$A$2:$A$140,0),11)=TRUE,"",IF(INDEX(DataInput[],CO$4*3-2,MATCH($B14,DataInput[#Headers],0))="","",(INDEX(DataInput[],CO$4*3-2,MATCH($B14,DataInput[#Headers],0)))))</f>
        <v>#N/A</v>
      </c>
      <c r="CP14" s="15" t="e">
        <f>IF(INDEX(MouseList[],MATCH(CP$2,'Basic Information'!$A$2:$A$140,0),11)=TRUE,"",IF(INDEX(DataInput[],CP$4*3-2,MATCH($B14,DataInput[#Headers],0))="","",(INDEX(DataInput[],CP$4*3-2,MATCH($B14,DataInput[#Headers],0)))))</f>
        <v>#N/A</v>
      </c>
      <c r="CQ14" s="15" t="e">
        <f>IF(INDEX(MouseList[],MATCH(CQ$2,'Basic Information'!$A$2:$A$140,0),11)=TRUE,"",IF(INDEX(DataInput[],CQ$4*3-2,MATCH($B14,DataInput[#Headers],0))="","",(INDEX(DataInput[],CQ$4*3-2,MATCH($B14,DataInput[#Headers],0)))))</f>
        <v>#N/A</v>
      </c>
      <c r="CR14" s="15" t="e">
        <f>IF(INDEX(MouseList[],MATCH(CR$2,'Basic Information'!$A$2:$A$140,0),11)=TRUE,"",IF(INDEX(DataInput[],CR$4*3-2,MATCH($B14,DataInput[#Headers],0))="","",(INDEX(DataInput[],CR$4*3-2,MATCH($B14,DataInput[#Headers],0)))))</f>
        <v>#N/A</v>
      </c>
      <c r="CS14" s="15" t="e">
        <f>IF(INDEX(MouseList[],MATCH(CS$2,'Basic Information'!$A$2:$A$140,0),11)=TRUE,"",IF(INDEX(DataInput[],CS$4*3-2,MATCH($B14,DataInput[#Headers],0))="","",(INDEX(DataInput[],CS$4*3-2,MATCH($B14,DataInput[#Headers],0)))))</f>
        <v>#N/A</v>
      </c>
      <c r="CT14" s="15" t="e">
        <f>IF(INDEX(MouseList[],MATCH(CT$2,'Basic Information'!$A$2:$A$140,0),11)=TRUE,"",IF(INDEX(DataInput[],CT$4*3-2,MATCH($B14,DataInput[#Headers],0))="","",(INDEX(DataInput[],CT$4*3-2,MATCH($B14,DataInput[#Headers],0)))))</f>
        <v>#N/A</v>
      </c>
      <c r="CU14" s="15" t="e">
        <f>IF(INDEX(MouseList[],MATCH(CU$2,'Basic Information'!$A$2:$A$140,0),11)=TRUE,"",IF(INDEX(DataInput[],CU$4*3-2,MATCH($B14,DataInput[#Headers],0))="","",(INDEX(DataInput[],CU$4*3-2,MATCH($B14,DataInput[#Headers],0)))))</f>
        <v>#N/A</v>
      </c>
      <c r="CV14" s="15" t="e">
        <f>IF(INDEX(MouseList[],MATCH(CV$2,'Basic Information'!$A$2:$A$140,0),11)=TRUE,"",IF(INDEX(DataInput[],CV$4*3-2,MATCH($B14,DataInput[#Headers],0))="","",(INDEX(DataInput[],CV$4*3-2,MATCH($B14,DataInput[#Headers],0)))))</f>
        <v>#N/A</v>
      </c>
      <c r="CW14" s="15" t="e">
        <f>IF(INDEX(MouseList[],MATCH(CW$2,'Basic Information'!$A$2:$A$140,0),11)=TRUE,"",IF(INDEX(DataInput[],CW$4*3-2,MATCH($B14,DataInput[#Headers],0))="","",(INDEX(DataInput[],CW$4*3-2,MATCH($B14,DataInput[#Headers],0)))))</f>
        <v>#N/A</v>
      </c>
      <c r="CX14" s="15" t="e">
        <f>IF(INDEX(MouseList[],MATCH(CX$2,'Basic Information'!$A$2:$A$140,0),11)=TRUE,"",IF(INDEX(DataInput[],CX$4*3-2,MATCH($B14,DataInput[#Headers],0))="","",(INDEX(DataInput[],CX$4*3-2,MATCH($B14,DataInput[#Headers],0)))))</f>
        <v>#N/A</v>
      </c>
      <c r="CY14" s="15" t="e">
        <f>IF(INDEX(MouseList[],MATCH(CY$2,'Basic Information'!$A$2:$A$140,0),11)=TRUE,"",IF(INDEX(DataInput[],CY$4*3-2,MATCH($B14,DataInput[#Headers],0))="","",(INDEX(DataInput[],CY$4*3-2,MATCH($B14,DataInput[#Headers],0)))))</f>
        <v>#N/A</v>
      </c>
      <c r="CZ14" s="15" t="e">
        <f>IF(INDEX(MouseList[],MATCH(CZ$2,'Basic Information'!$A$2:$A$140,0),11)=TRUE,"",IF(INDEX(DataInput[],CZ$4*3-2,MATCH($B14,DataInput[#Headers],0))="","",(INDEX(DataInput[],CZ$4*3-2,MATCH($B14,DataInput[#Headers],0)))))</f>
        <v>#N/A</v>
      </c>
      <c r="DA14" s="15" t="e">
        <f>IF(INDEX(MouseList[],MATCH(DA$2,'Basic Information'!$A$2:$A$140,0),11)=TRUE,"",IF(INDEX(DataInput[],DA$4*3-2,MATCH($B14,DataInput[#Headers],0))="","",(INDEX(DataInput[],DA$4*3-2,MATCH($B14,DataInput[#Headers],0)))))</f>
        <v>#N/A</v>
      </c>
      <c r="DB14" s="15" t="e">
        <f>IF(INDEX(MouseList[],MATCH(DB$2,'Basic Information'!$A$2:$A$140,0),11)=TRUE,"",IF(INDEX(DataInput[],DB$4*3-2,MATCH($B14,DataInput[#Headers],0))="","",(INDEX(DataInput[],DB$4*3-2,MATCH($B14,DataInput[#Headers],0)))))</f>
        <v>#N/A</v>
      </c>
      <c r="DC14" s="15" t="e">
        <f>IF(INDEX(MouseList[],MATCH(DC$2,'Basic Information'!$A$2:$A$140,0),11)=TRUE,"",IF(INDEX(DataInput[],DC$4*3-2,MATCH($B14,DataInput[#Headers],0))="","",(INDEX(DataInput[],DC$4*3-2,MATCH($B14,DataInput[#Headers],0)))))</f>
        <v>#N/A</v>
      </c>
      <c r="DD14" s="15" t="e">
        <f>IF(INDEX(MouseList[],MATCH(DD$2,'Basic Information'!$A$2:$A$140,0),11)=TRUE,"",IF(INDEX(DataInput[],DD$4*3-2,MATCH($B14,DataInput[#Headers],0))="","",(INDEX(DataInput[],DD$4*3-2,MATCH($B14,DataInput[#Headers],0)))))</f>
        <v>#N/A</v>
      </c>
      <c r="DE14" s="15" t="e">
        <f>IF(INDEX(MouseList[],MATCH(DE$2,'Basic Information'!$A$2:$A$140,0),11)=TRUE,"",IF(INDEX(DataInput[],DE$4*3-2,MATCH($B14,DataInput[#Headers],0))="","",(INDEX(DataInput[],DE$4*3-2,MATCH($B14,DataInput[#Headers],0)))))</f>
        <v>#N/A</v>
      </c>
      <c r="DF14" s="15" t="e">
        <f>IF(INDEX(MouseList[],MATCH(DF$2,'Basic Information'!$A$2:$A$140,0),11)=TRUE,"",IF(INDEX(DataInput[],DF$4*3-2,MATCH($B14,DataInput[#Headers],0))="","",(INDEX(DataInput[],DF$4*3-2,MATCH($B14,DataInput[#Headers],0)))))</f>
        <v>#N/A</v>
      </c>
      <c r="DG14" s="15" t="e">
        <f>IF(INDEX(MouseList[],MATCH(DG$2,'Basic Information'!$A$2:$A$140,0),11)=TRUE,"",IF(INDEX(DataInput[],DG$4*3-2,MATCH($B14,DataInput[#Headers],0))="","",(INDEX(DataInput[],DG$4*3-2,MATCH($B14,DataInput[#Headers],0)))))</f>
        <v>#N/A</v>
      </c>
      <c r="DH14" s="15" t="e">
        <f>IF(INDEX(MouseList[],MATCH(DH$2,'Basic Information'!$A$2:$A$140,0),11)=TRUE,"",IF(INDEX(DataInput[],DH$4*3-2,MATCH($B14,DataInput[#Headers],0))="","",(INDEX(DataInput[],DH$4*3-2,MATCH($B14,DataInput[#Headers],0)))))</f>
        <v>#N/A</v>
      </c>
      <c r="DI14" s="15" t="e">
        <f>IF(INDEX(MouseList[],MATCH(DI$2,'Basic Information'!$A$2:$A$140,0),11)=TRUE,"",IF(INDEX(DataInput[],DI$4*3-2,MATCH($B14,DataInput[#Headers],0))="","",(INDEX(DataInput[],DI$4*3-2,MATCH($B14,DataInput[#Headers],0)))))</f>
        <v>#N/A</v>
      </c>
      <c r="DJ14" s="15" t="e">
        <f>IF(INDEX(MouseList[],MATCH(DJ$2,'Basic Information'!$A$2:$A$140,0),11)=TRUE,"",IF(INDEX(DataInput[],DJ$4*3-2,MATCH($B14,DataInput[#Headers],0))="","",(INDEX(DataInput[],DJ$4*3-2,MATCH($B14,DataInput[#Headers],0)))))</f>
        <v>#N/A</v>
      </c>
      <c r="DK14" s="15" t="e">
        <f>IF(INDEX(MouseList[],MATCH(DK$2,'Basic Information'!$A$2:$A$140,0),11)=TRUE,"",IF(INDEX(DataInput[],DK$4*3-2,MATCH($B14,DataInput[#Headers],0))="","",(INDEX(DataInput[],DK$4*3-2,MATCH($B14,DataInput[#Headers],0)))))</f>
        <v>#N/A</v>
      </c>
      <c r="DL14" s="15" t="e">
        <f>IF(INDEX(MouseList[],MATCH(DL$2,'Basic Information'!$A$2:$A$140,0),11)=TRUE,"",IF(INDEX(DataInput[],DL$4*3-2,MATCH($B14,DataInput[#Headers],0))="","",(INDEX(DataInput[],DL$4*3-2,MATCH($B14,DataInput[#Headers],0)))))</f>
        <v>#N/A</v>
      </c>
      <c r="DM14" s="15" t="e">
        <f>IF(INDEX(MouseList[],MATCH(DM$2,'Basic Information'!$A$2:$A$140,0),11)=TRUE,"",IF(INDEX(DataInput[],DM$4*3-2,MATCH($B14,DataInput[#Headers],0))="","",(INDEX(DataInput[],DM$4*3-2,MATCH($B14,DataInput[#Headers],0)))))</f>
        <v>#N/A</v>
      </c>
      <c r="DN14" s="15" t="e">
        <f>IF(INDEX(MouseList[],MATCH(DN$2,'Basic Information'!$A$2:$A$140,0),11)=TRUE,"",IF(INDEX(DataInput[],DN$4*3-2,MATCH($B14,DataInput[#Headers],0))="","",(INDEX(DataInput[],DN$4*3-2,MATCH($B14,DataInput[#Headers],0)))))</f>
        <v>#N/A</v>
      </c>
      <c r="DO14" s="15" t="e">
        <f>IF(INDEX(MouseList[],MATCH(DO$2,'Basic Information'!$A$2:$A$140,0),11)=TRUE,"",IF(INDEX(DataInput[],DO$4*3-2,MATCH($B14,DataInput[#Headers],0))="","",(INDEX(DataInput[],DO$4*3-2,MATCH($B14,DataInput[#Headers],0)))))</f>
        <v>#N/A</v>
      </c>
      <c r="DP14" s="15" t="e">
        <f>IF(INDEX(MouseList[],MATCH(DP$2,'Basic Information'!$A$2:$A$140,0),11)=TRUE,"",IF(INDEX(DataInput[],DP$4*3-2,MATCH($B14,DataInput[#Headers],0))="","",(INDEX(DataInput[],DP$4*3-2,MATCH($B14,DataInput[#Headers],0)))))</f>
        <v>#N/A</v>
      </c>
      <c r="DQ14" s="15" t="e">
        <f>IF(INDEX(MouseList[],MATCH(DQ$2,'Basic Information'!$A$2:$A$140,0),11)=TRUE,"",IF(INDEX(DataInput[],DQ$4*3-2,MATCH($B14,DataInput[#Headers],0))="","",(INDEX(DataInput[],DQ$4*3-2,MATCH($B14,DataInput[#Headers],0)))))</f>
        <v>#N/A</v>
      </c>
      <c r="DR14" s="15" t="e">
        <f>IF(INDEX(MouseList[],MATCH(DR$2,'Basic Information'!$A$2:$A$140,0),11)=TRUE,"",IF(INDEX(DataInput[],DR$4*3-2,MATCH($B14,DataInput[#Headers],0))="","",(INDEX(DataInput[],DR$4*3-2,MATCH($B14,DataInput[#Headers],0)))))</f>
        <v>#N/A</v>
      </c>
      <c r="DT14" s="14">
        <v>10</v>
      </c>
      <c r="DU14" s="244" t="str">
        <f>IFERROR(INDEX(MouseList[],MATCH(TV_after_Tx3[[#This Row],[Sort '#]],MouseList[Sort '#],0),MATCH(TV_after_Tx3[[#Headers],[Group]],MouseList[#Headers],0)),"")</f>
        <v/>
      </c>
      <c r="DV14" s="14" t="str">
        <f>IFERROR(INDEX(MouseList[],MATCH(TV_after_Tx3[[#This Row],[Sort '#]],MouseList[Sort '#],0),MATCH(MouseList[[#Headers],[Mouse '#]],MouseList[#Headers],0)),"")</f>
        <v/>
      </c>
      <c r="DW14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14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14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14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14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14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14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14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14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14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14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14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14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14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14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14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14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14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14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14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14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14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15" spans="1:172" ht="15">
      <c r="A15" s="14">
        <v>10</v>
      </c>
      <c r="B15" s="14" t="str">
        <f>INDEX(DataInput[#Headers],1,BWtable[[#This Row],[Day '#]]+11)</f>
        <v>11</v>
      </c>
      <c r="C15" s="15">
        <f>IF(INDEX(MouseList[],MATCH(C$2,'Basic Information'!$A$2:$A$140,0),11)=TRUE,"",IF(INDEX(DataInput[],C$4*3-2,MATCH($B15,DataInput[#Headers],0))="","",(INDEX(DataInput[],C$4*3-2,MATCH($B15,DataInput[#Headers],0)))))</f>
        <v>17</v>
      </c>
      <c r="D15" s="15">
        <f>IF(INDEX(MouseList[],MATCH(D$2,'Basic Information'!$A$2:$A$140,0),11)=TRUE,"",IF(INDEX(DataInput[],D$4*3-2,MATCH($B15,DataInput[#Headers],0))="","",(INDEX(DataInput[],D$4*3-2,MATCH($B15,DataInput[#Headers],0)))))</f>
        <v>21.5</v>
      </c>
      <c r="E15" s="15">
        <f>IF(INDEX(MouseList[],MATCH(E$2,'Basic Information'!$A$2:$A$140,0),11)=TRUE,"",IF(INDEX(DataInput[],E$4*3-2,MATCH($B15,DataInput[#Headers],0))="","",(INDEX(DataInput[],E$4*3-2,MATCH($B15,DataInput[#Headers],0)))))</f>
        <v>21.46</v>
      </c>
      <c r="F15" s="15">
        <f>IF(INDEX(MouseList[],MATCH(F$2,'Basic Information'!$A$2:$A$140,0),11)=TRUE,"",IF(INDEX(DataInput[],F$4*3-2,MATCH($B15,DataInput[#Headers],0))="","",(INDEX(DataInput[],F$4*3-2,MATCH($B15,DataInput[#Headers],0)))))</f>
        <v>18.95</v>
      </c>
      <c r="G15" s="15">
        <f>IF(INDEX(MouseList[],MATCH(G$2,'Basic Information'!$A$2:$A$140,0),11)=TRUE,"",IF(INDEX(DataInput[],G$4*3-2,MATCH($B15,DataInput[#Headers],0))="","",(INDEX(DataInput[],G$4*3-2,MATCH($B15,DataInput[#Headers],0)))))</f>
        <v>21.94</v>
      </c>
      <c r="H15" s="15">
        <f>IF(INDEX(MouseList[],MATCH(H$2,'Basic Information'!$A$2:$A$140,0),11)=TRUE,"",IF(INDEX(DataInput[],H$4*3-2,MATCH($B15,DataInput[#Headers],0))="","",(INDEX(DataInput[],H$4*3-2,MATCH($B15,DataInput[#Headers],0)))))</f>
        <v>21.14</v>
      </c>
      <c r="I15" s="15">
        <f>IF(INDEX(MouseList[],MATCH(I$2,'Basic Information'!$A$2:$A$140,0),11)=TRUE,"",IF(INDEX(DataInput[],I$4*3-2,MATCH($B15,DataInput[#Headers],0))="","",(INDEX(DataInput[],I$4*3-2,MATCH($B15,DataInput[#Headers],0)))))</f>
        <v>16.16</v>
      </c>
      <c r="J15" s="15">
        <f>IF(INDEX(MouseList[],MATCH(J$2,'Basic Information'!$A$2:$A$140,0),11)=TRUE,"",IF(INDEX(DataInput[],J$4*3-2,MATCH($B15,DataInput[#Headers],0))="","",(INDEX(DataInput[],J$4*3-2,MATCH($B15,DataInput[#Headers],0)))))</f>
        <v>19.84</v>
      </c>
      <c r="K15" s="15">
        <f>IF(INDEX(MouseList[],MATCH(K$2,'Basic Information'!$A$2:$A$140,0),11)=TRUE,"",IF(INDEX(DataInput[],K$4*3-2,MATCH($B15,DataInput[#Headers],0))="","",(INDEX(DataInput[],K$4*3-2,MATCH($B15,DataInput[#Headers],0)))))</f>
        <v>19.95</v>
      </c>
      <c r="L15" s="15" t="str">
        <f>IF(INDEX(MouseList[],MATCH(L$2,'Basic Information'!$A$2:$A$140,0),11)=TRUE,"",IF(INDEX(DataInput[],L$4*3-2,MATCH($B15,DataInput[#Headers],0))="","",(INDEX(DataInput[],L$4*3-2,MATCH($B15,DataInput[#Headers],0)))))</f>
        <v/>
      </c>
      <c r="M15" s="15">
        <f>IF(INDEX(MouseList[],MATCH(M$2,'Basic Information'!$A$2:$A$140,0),11)=TRUE,"",IF(INDEX(DataInput[],M$4*3-2,MATCH($B15,DataInput[#Headers],0))="","",(INDEX(DataInput[],M$4*3-2,MATCH($B15,DataInput[#Headers],0)))))</f>
        <v>23.41</v>
      </c>
      <c r="N15" s="15">
        <f>IF(INDEX(MouseList[],MATCH(N$2,'Basic Information'!$A$2:$A$140,0),11)=TRUE,"",IF(INDEX(DataInput[],N$4*3-2,MATCH($B15,DataInput[#Headers],0))="","",(INDEX(DataInput[],N$4*3-2,MATCH($B15,DataInput[#Headers],0)))))</f>
        <v>20.9</v>
      </c>
      <c r="O15" s="15">
        <f>IF(INDEX(MouseList[],MATCH(O$2,'Basic Information'!$A$2:$A$140,0),11)=TRUE,"",IF(INDEX(DataInput[],O$4*3-2,MATCH($B15,DataInput[#Headers],0))="","",(INDEX(DataInput[],O$4*3-2,MATCH($B15,DataInput[#Headers],0)))))</f>
        <v>21.09</v>
      </c>
      <c r="P15" s="15">
        <f>IF(INDEX(MouseList[],MATCH(P$2,'Basic Information'!$A$2:$A$140,0),11)=TRUE,"",IF(INDEX(DataInput[],P$4*3-2,MATCH($B15,DataInput[#Headers],0))="","",(INDEX(DataInput[],P$4*3-2,MATCH($B15,DataInput[#Headers],0)))))</f>
        <v>24.27</v>
      </c>
      <c r="Q15" s="15">
        <f>IF(INDEX(MouseList[],MATCH(Q$2,'Basic Information'!$A$2:$A$140,0),11)=TRUE,"",IF(INDEX(DataInput[],Q$4*3-2,MATCH($B15,DataInput[#Headers],0))="","",(INDEX(DataInput[],Q$4*3-2,MATCH($B15,DataInput[#Headers],0)))))</f>
        <v>20.3</v>
      </c>
      <c r="R15" s="15">
        <f>IF(INDEX(MouseList[],MATCH(R$2,'Basic Information'!$A$2:$A$140,0),11)=TRUE,"",IF(INDEX(DataInput[],R$4*3-2,MATCH($B15,DataInput[#Headers],0))="","",(INDEX(DataInput[],R$4*3-2,MATCH($B15,DataInput[#Headers],0)))))</f>
        <v>18.02</v>
      </c>
      <c r="S15" s="15">
        <f>IF(INDEX(MouseList[],MATCH(S$2,'Basic Information'!$A$2:$A$140,0),11)=TRUE,"",IF(INDEX(DataInput[],S$4*3-2,MATCH($B15,DataInput[#Headers],0))="","",(INDEX(DataInput[],S$4*3-2,MATCH($B15,DataInput[#Headers],0)))))</f>
        <v>20.29</v>
      </c>
      <c r="T15" s="15">
        <f>IF(INDEX(MouseList[],MATCH(T$2,'Basic Information'!$A$2:$A$140,0),11)=TRUE,"",IF(INDEX(DataInput[],T$4*3-2,MATCH($B15,DataInput[#Headers],0))="","",(INDEX(DataInput[],T$4*3-2,MATCH($B15,DataInput[#Headers],0)))))</f>
        <v>22.5</v>
      </c>
      <c r="U15" s="15">
        <f>IF(INDEX(MouseList[],MATCH(U$2,'Basic Information'!$A$2:$A$140,0),11)=TRUE,"",IF(INDEX(DataInput[],U$4*3-2,MATCH($B15,DataInput[#Headers],0))="","",(INDEX(DataInput[],U$4*3-2,MATCH($B15,DataInput[#Headers],0)))))</f>
        <v>18.170000000000002</v>
      </c>
      <c r="V15" s="15">
        <f>IF(INDEX(MouseList[],MATCH(V$2,'Basic Information'!$A$2:$A$140,0),11)=TRUE,"",IF(INDEX(DataInput[],V$4*3-2,MATCH($B15,DataInput[#Headers],0))="","",(INDEX(DataInput[],V$4*3-2,MATCH($B15,DataInput[#Headers],0)))))</f>
        <v>25.15</v>
      </c>
      <c r="W15" s="15">
        <f>IF(INDEX(MouseList[],MATCH(W$2,'Basic Information'!$A$2:$A$140,0),11)=TRUE,"",IF(INDEX(DataInput[],W$4*3-2,MATCH($B15,DataInput[#Headers],0))="","",(INDEX(DataInput[],W$4*3-2,MATCH($B15,DataInput[#Headers],0)))))</f>
        <v>21.28</v>
      </c>
      <c r="X15" s="15">
        <f>IF(INDEX(MouseList[],MATCH(X$2,'Basic Information'!$A$2:$A$140,0),11)=TRUE,"",IF(INDEX(DataInput[],X$4*3-2,MATCH($B15,DataInput[#Headers],0))="","",(INDEX(DataInput[],X$4*3-2,MATCH($B15,DataInput[#Headers],0)))))</f>
        <v>22.99</v>
      </c>
      <c r="Y15" s="15">
        <f>IF(INDEX(MouseList[],MATCH(Y$2,'Basic Information'!$A$2:$A$140,0),11)=TRUE,"",IF(INDEX(DataInput[],Y$4*3-2,MATCH($B15,DataInput[#Headers],0))="","",(INDEX(DataInput[],Y$4*3-2,MATCH($B15,DataInput[#Headers],0)))))</f>
        <v>23.72</v>
      </c>
      <c r="Z15" s="15">
        <f>IF(INDEX(MouseList[],MATCH(Z$2,'Basic Information'!$A$2:$A$140,0),11)=TRUE,"",IF(INDEX(DataInput[],Z$4*3-2,MATCH($B15,DataInput[#Headers],0))="","",(INDEX(DataInput[],Z$4*3-2,MATCH($B15,DataInput[#Headers],0)))))</f>
        <v>23.56</v>
      </c>
      <c r="AA15" s="15">
        <f>IF(INDEX(MouseList[],MATCH(AA$2,'Basic Information'!$A$2:$A$140,0),11)=TRUE,"",IF(INDEX(DataInput[],AA$4*3-2,MATCH($B15,DataInput[#Headers],0))="","",(INDEX(DataInput[],AA$4*3-2,MATCH($B15,DataInput[#Headers],0)))))</f>
        <v>25.44</v>
      </c>
      <c r="AB15" s="15">
        <f>IF(INDEX(MouseList[],MATCH(AB$2,'Basic Information'!$A$2:$A$140,0),11)=TRUE,"",IF(INDEX(DataInput[],AB$4*3-2,MATCH($B15,DataInput[#Headers],0))="","",(INDEX(DataInput[],AB$4*3-2,MATCH($B15,DataInput[#Headers],0)))))</f>
        <v>22.4</v>
      </c>
      <c r="AC15" s="15">
        <f>IF(INDEX(MouseList[],MATCH(AC$2,'Basic Information'!$A$2:$A$140,0),11)=TRUE,"",IF(INDEX(DataInput[],AC$4*3-2,MATCH($B15,DataInput[#Headers],0))="","",(INDEX(DataInput[],AC$4*3-2,MATCH($B15,DataInput[#Headers],0)))))</f>
        <v>21.27</v>
      </c>
      <c r="AD15" s="15" t="str">
        <f>IF(INDEX(MouseList[],MATCH(AD$2,'Basic Information'!$A$2:$A$140,0),11)=TRUE,"",IF(INDEX(DataInput[],AD$4*3-2,MATCH($B15,DataInput[#Headers],0))="","",(INDEX(DataInput[],AD$4*3-2,MATCH($B15,DataInput[#Headers],0)))))</f>
        <v>dead</v>
      </c>
      <c r="AE15" s="15">
        <f>IF(INDEX(MouseList[],MATCH(AE$2,'Basic Information'!$A$2:$A$140,0),11)=TRUE,"",IF(INDEX(DataInput[],AE$4*3-2,MATCH($B15,DataInput[#Headers],0))="","",(INDEX(DataInput[],AE$4*3-2,MATCH($B15,DataInput[#Headers],0)))))</f>
        <v>22.19</v>
      </c>
      <c r="AF15" s="15">
        <f>IF(INDEX(MouseList[],MATCH(AF$2,'Basic Information'!$A$2:$A$140,0),11)=TRUE,"",IF(INDEX(DataInput[],AF$4*3-2,MATCH($B15,DataInput[#Headers],0))="","",(INDEX(DataInput[],AF$4*3-2,MATCH($B15,DataInput[#Headers],0)))))</f>
        <v>20.329999999999998</v>
      </c>
      <c r="AG15" s="15">
        <f>IF(INDEX(MouseList[],MATCH(AG$2,'Basic Information'!$A$2:$A$140,0),11)=TRUE,"",IF(INDEX(DataInput[],AG$4*3-2,MATCH($B15,DataInput[#Headers],0))="","",(INDEX(DataInput[],AG$4*3-2,MATCH($B15,DataInput[#Headers],0)))))</f>
        <v>24.15</v>
      </c>
      <c r="AH15" s="15">
        <f>IF(INDEX(MouseList[],MATCH(AH$2,'Basic Information'!$A$2:$A$140,0),11)=TRUE,"",IF(INDEX(DataInput[],AH$4*3-2,MATCH($B15,DataInput[#Headers],0))="","",(INDEX(DataInput[],AH$4*3-2,MATCH($B15,DataInput[#Headers],0)))))</f>
        <v>23.52</v>
      </c>
      <c r="AI15" s="15">
        <f>IF(INDEX(MouseList[],MATCH(AI$2,'Basic Information'!$A$2:$A$140,0),11)=TRUE,"",IF(INDEX(DataInput[],AI$4*3-2,MATCH($B15,DataInput[#Headers],0))="","",(INDEX(DataInput[],AI$4*3-2,MATCH($B15,DataInput[#Headers],0)))))</f>
        <v>18.36</v>
      </c>
      <c r="AJ15" s="15">
        <f>IF(INDEX(MouseList[],MATCH(AJ$2,'Basic Information'!$A$2:$A$140,0),11)=TRUE,"",IF(INDEX(DataInput[],AJ$4*3-2,MATCH($B15,DataInput[#Headers],0))="","",(INDEX(DataInput[],AJ$4*3-2,MATCH($B15,DataInput[#Headers],0)))))</f>
        <v>22.77</v>
      </c>
      <c r="AK15" s="15">
        <f>IF(INDEX(MouseList[],MATCH(AK$2,'Basic Information'!$A$2:$A$140,0),11)=TRUE,"",IF(INDEX(DataInput[],AK$4*3-2,MATCH($B15,DataInput[#Headers],0))="","",(INDEX(DataInput[],AK$4*3-2,MATCH($B15,DataInput[#Headers],0)))))</f>
        <v>23.71</v>
      </c>
      <c r="AL15" s="15">
        <f>IF(INDEX(MouseList[],MATCH(AL$2,'Basic Information'!$A$2:$A$140,0),11)=TRUE,"",IF(INDEX(DataInput[],AL$4*3-2,MATCH($B15,DataInput[#Headers],0))="","",(INDEX(DataInput[],AL$4*3-2,MATCH($B15,DataInput[#Headers],0)))))</f>
        <v>20.61</v>
      </c>
      <c r="AM15" s="15">
        <f>IF(INDEX(MouseList[],MATCH(AM$2,'Basic Information'!$A$2:$A$140,0),11)=TRUE,"",IF(INDEX(DataInput[],AM$4*3-2,MATCH($B15,DataInput[#Headers],0))="","",(INDEX(DataInput[],AM$4*3-2,MATCH($B15,DataInput[#Headers],0)))))</f>
        <v>21.81</v>
      </c>
      <c r="AN15" s="15" t="str">
        <f>IF(INDEX(MouseList[],MATCH(AN$2,'Basic Information'!$A$2:$A$140,0),11)=TRUE,"",IF(INDEX(DataInput[],AN$4*3-2,MATCH($B15,DataInput[#Headers],0))="","",(INDEX(DataInput[],AN$4*3-2,MATCH($B15,DataInput[#Headers],0)))))</f>
        <v/>
      </c>
      <c r="AO15" s="15">
        <f>IF(INDEX(MouseList[],MATCH(AO$2,'Basic Information'!$A$2:$A$140,0),11)=TRUE,"",IF(INDEX(DataInput[],AO$4*3-2,MATCH($B15,DataInput[#Headers],0))="","",(INDEX(DataInput[],AO$4*3-2,MATCH($B15,DataInput[#Headers],0)))))</f>
        <v>22.55</v>
      </c>
      <c r="AP15" s="15">
        <f>IF(INDEX(MouseList[],MATCH(AP$2,'Basic Information'!$A$2:$A$140,0),11)=TRUE,"",IF(INDEX(DataInput[],AP$4*3-2,MATCH($B15,DataInput[#Headers],0))="","",(INDEX(DataInput[],AP$4*3-2,MATCH($B15,DataInput[#Headers],0)))))</f>
        <v>21.35</v>
      </c>
      <c r="AQ15" s="15">
        <f>IF(INDEX(MouseList[],MATCH(AQ$2,'Basic Information'!$A$2:$A$140,0),11)=TRUE,"",IF(INDEX(DataInput[],AQ$4*3-2,MATCH($B15,DataInput[#Headers],0))="","",(INDEX(DataInput[],AQ$4*3-2,MATCH($B15,DataInput[#Headers],0)))))</f>
        <v>21.56</v>
      </c>
      <c r="AR15" s="15">
        <f>IF(INDEX(MouseList[],MATCH(AR$2,'Basic Information'!$A$2:$A$140,0),11)=TRUE,"",IF(INDEX(DataInput[],AR$4*3-2,MATCH($B15,DataInput[#Headers],0))="","",(INDEX(DataInput[],AR$4*3-2,MATCH($B15,DataInput[#Headers],0)))))</f>
        <v>18.55</v>
      </c>
      <c r="AS15" s="15" t="str">
        <f>IF(INDEX(MouseList[],MATCH(AS$2,'Basic Information'!$A$2:$A$140,0),11)=TRUE,"",IF(INDEX(DataInput[],AS$4*3-2,MATCH($B15,DataInput[#Headers],0))="","",(INDEX(DataInput[],AS$4*3-2,MATCH($B15,DataInput[#Headers],0)))))</f>
        <v/>
      </c>
      <c r="AT15" s="15">
        <f>IF(INDEX(MouseList[],MATCH(AT$2,'Basic Information'!$A$2:$A$140,0),11)=TRUE,"",IF(INDEX(DataInput[],AT$4*3-2,MATCH($B15,DataInput[#Headers],0))="","",(INDEX(DataInput[],AT$4*3-2,MATCH($B15,DataInput[#Headers],0)))))</f>
        <v>22.42</v>
      </c>
      <c r="AU15" s="15">
        <f>IF(INDEX(MouseList[],MATCH(AU$2,'Basic Information'!$A$2:$A$140,0),11)=TRUE,"",IF(INDEX(DataInput[],AU$4*3-2,MATCH($B15,DataInput[#Headers],0))="","",(INDEX(DataInput[],AU$4*3-2,MATCH($B15,DataInput[#Headers],0)))))</f>
        <v>20.85</v>
      </c>
      <c r="AV15" s="15">
        <f>IF(INDEX(MouseList[],MATCH(AV$2,'Basic Information'!$A$2:$A$140,0),11)=TRUE,"",IF(INDEX(DataInput[],AV$4*3-2,MATCH($B15,DataInput[#Headers],0))="","",(INDEX(DataInput[],AV$4*3-2,MATCH($B15,DataInput[#Headers],0)))))</f>
        <v>24.08</v>
      </c>
      <c r="AW15" s="15">
        <f>IF(INDEX(MouseList[],MATCH(AW$2,'Basic Information'!$A$2:$A$140,0),11)=TRUE,"",IF(INDEX(DataInput[],AW$4*3-2,MATCH($B15,DataInput[#Headers],0))="","",(INDEX(DataInput[],AW$4*3-2,MATCH($B15,DataInput[#Headers],0)))))</f>
        <v>23.7</v>
      </c>
      <c r="AX15" s="15">
        <f>IF(INDEX(MouseList[],MATCH(AX$2,'Basic Information'!$A$2:$A$140,0),11)=TRUE,"",IF(INDEX(DataInput[],AX$4*3-2,MATCH($B15,DataInput[#Headers],0))="","",(INDEX(DataInput[],AX$4*3-2,MATCH($B15,DataInput[#Headers],0)))))</f>
        <v>24.05</v>
      </c>
      <c r="AY15" s="15">
        <f>IF(INDEX(MouseList[],MATCH(AY$2,'Basic Information'!$A$2:$A$140,0),11)=TRUE,"",IF(INDEX(DataInput[],AY$4*3-2,MATCH($B15,DataInput[#Headers],0))="","",(INDEX(DataInput[],AY$4*3-2,MATCH($B15,DataInput[#Headers],0)))))</f>
        <v>23.9</v>
      </c>
      <c r="AZ15" s="15">
        <f>IF(INDEX(MouseList[],MATCH(AZ$2,'Basic Information'!$A$2:$A$140,0),11)=TRUE,"",IF(INDEX(DataInput[],AZ$4*3-2,MATCH($B15,DataInput[#Headers],0))="","",(INDEX(DataInput[],AZ$4*3-2,MATCH($B15,DataInput[#Headers],0)))))</f>
        <v>18.62</v>
      </c>
      <c r="BA15" s="15">
        <f>IF(INDEX(MouseList[],MATCH(BA$2,'Basic Information'!$A$2:$A$140,0),11)=TRUE,"",IF(INDEX(DataInput[],BA$4*3-2,MATCH($B15,DataInput[#Headers],0))="","",(INDEX(DataInput[],BA$4*3-2,MATCH($B15,DataInput[#Headers],0)))))</f>
        <v>25.5</v>
      </c>
      <c r="BB15" s="15" t="str">
        <f>IF(INDEX(MouseList[],MATCH(BB$2,'Basic Information'!$A$2:$A$140,0),11)=TRUE,"",IF(INDEX(DataInput[],BB$4*3-2,MATCH($B15,DataInput[#Headers],0))="","",(INDEX(DataInput[],BB$4*3-2,MATCH($B15,DataInput[#Headers],0)))))</f>
        <v/>
      </c>
      <c r="BC15" s="15">
        <f>IF(INDEX(MouseList[],MATCH(BC$2,'Basic Information'!$A$2:$A$140,0),11)=TRUE,"",IF(INDEX(DataInput[],BC$4*3-2,MATCH($B15,DataInput[#Headers],0))="","",(INDEX(DataInput[],BC$4*3-2,MATCH($B15,DataInput[#Headers],0)))))</f>
        <v>22.03</v>
      </c>
      <c r="BD15" s="15">
        <f>IF(INDEX(MouseList[],MATCH(BD$2,'Basic Information'!$A$2:$A$140,0),11)=TRUE,"",IF(INDEX(DataInput[],BD$4*3-2,MATCH($B15,DataInput[#Headers],0))="","",(INDEX(DataInput[],BD$4*3-2,MATCH($B15,DataInput[#Headers],0)))))</f>
        <v>21.44</v>
      </c>
      <c r="BE15" s="15">
        <f>IF(INDEX(MouseList[],MATCH(BE$2,'Basic Information'!$A$2:$A$140,0),11)=TRUE,"",IF(INDEX(DataInput[],BE$4*3-2,MATCH($B15,DataInput[#Headers],0))="","",(INDEX(DataInput[],BE$4*3-2,MATCH($B15,DataInput[#Headers],0)))))</f>
        <v>22.87</v>
      </c>
      <c r="BF15" s="15">
        <f>IF(INDEX(MouseList[],MATCH(BF$2,'Basic Information'!$A$2:$A$140,0),11)=TRUE,"",IF(INDEX(DataInput[],BF$4*3-2,MATCH($B15,DataInput[#Headers],0))="","",(INDEX(DataInput[],BF$4*3-2,MATCH($B15,DataInput[#Headers],0)))))</f>
        <v>21.96</v>
      </c>
      <c r="BG15" s="15">
        <f>IF(INDEX(MouseList[],MATCH(BG$2,'Basic Information'!$A$2:$A$140,0),11)=TRUE,"",IF(INDEX(DataInput[],BG$4*3-2,MATCH($B15,DataInput[#Headers],0))="","",(INDEX(DataInput[],BG$4*3-2,MATCH($B15,DataInput[#Headers],0)))))</f>
        <v>22.66</v>
      </c>
      <c r="BH15" s="15">
        <f>IF(INDEX(MouseList[],MATCH(BH$2,'Basic Information'!$A$2:$A$140,0),11)=TRUE,"",IF(INDEX(DataInput[],BH$4*3-2,MATCH($B15,DataInput[#Headers],0))="","",(INDEX(DataInput[],BH$4*3-2,MATCH($B15,DataInput[#Headers],0)))))</f>
        <v>24.12</v>
      </c>
      <c r="BI15" s="15">
        <f>IF(INDEX(MouseList[],MATCH(BI$2,'Basic Information'!$A$2:$A$140,0),11)=TRUE,"",IF(INDEX(DataInput[],BI$4*3-2,MATCH($B15,DataInput[#Headers],0))="","",(INDEX(DataInput[],BI$4*3-2,MATCH($B15,DataInput[#Headers],0)))))</f>
        <v>21.81</v>
      </c>
      <c r="BJ15" s="15">
        <f>IF(INDEX(MouseList[],MATCH(BJ$2,'Basic Information'!$A$2:$A$140,0),11)=TRUE,"",IF(INDEX(DataInput[],BJ$4*3-2,MATCH($B15,DataInput[#Headers],0))="","",(INDEX(DataInput[],BJ$4*3-2,MATCH($B15,DataInput[#Headers],0)))))</f>
        <v>24.19</v>
      </c>
      <c r="BK15" s="15" t="e">
        <f>IF(INDEX(MouseList[],MATCH(BK$2,'Basic Information'!$A$2:$A$140,0),11)=TRUE,"",IF(INDEX(DataInput[],BK$4*3-2,MATCH($B15,DataInput[#Headers],0))="","",(INDEX(DataInput[],BK$4*3-2,MATCH($B15,DataInput[#Headers],0)))))</f>
        <v>#N/A</v>
      </c>
      <c r="BL15" s="15" t="e">
        <f>IF(INDEX(MouseList[],MATCH(BL$2,'Basic Information'!$A$2:$A$140,0),11)=TRUE,"",IF(INDEX(DataInput[],BL$4*3-2,MATCH($B15,DataInput[#Headers],0))="","",(INDEX(DataInput[],BL$4*3-2,MATCH($B15,DataInput[#Headers],0)))))</f>
        <v>#N/A</v>
      </c>
      <c r="BM15" s="15" t="e">
        <f>IF(INDEX(MouseList[],MATCH(BM$2,'Basic Information'!$A$2:$A$140,0),11)=TRUE,"",IF(INDEX(DataInput[],BM$4*3-2,MATCH($B15,DataInput[#Headers],0))="","",(INDEX(DataInput[],BM$4*3-2,MATCH($B15,DataInput[#Headers],0)))))</f>
        <v>#N/A</v>
      </c>
      <c r="BN15" s="15" t="e">
        <f>IF(INDEX(MouseList[],MATCH(BN$2,'Basic Information'!$A$2:$A$140,0),11)=TRUE,"",IF(INDEX(DataInput[],BN$4*3-2,MATCH($B15,DataInput[#Headers],0))="","",(INDEX(DataInput[],BN$4*3-2,MATCH($B15,DataInput[#Headers],0)))))</f>
        <v>#N/A</v>
      </c>
      <c r="BO15" s="15" t="e">
        <f>IF(INDEX(MouseList[],MATCH(BO$2,'Basic Information'!$A$2:$A$140,0),11)=TRUE,"",IF(INDEX(DataInput[],BO$4*3-2,MATCH($B15,DataInput[#Headers],0))="","",(INDEX(DataInput[],BO$4*3-2,MATCH($B15,DataInput[#Headers],0)))))</f>
        <v>#N/A</v>
      </c>
      <c r="BP15" s="15" t="e">
        <f>IF(INDEX(MouseList[],MATCH(BP$2,'Basic Information'!$A$2:$A$140,0),11)=TRUE,"",IF(INDEX(DataInput[],BP$4*3-2,MATCH($B15,DataInput[#Headers],0))="","",(INDEX(DataInput[],BP$4*3-2,MATCH($B15,DataInput[#Headers],0)))))</f>
        <v>#N/A</v>
      </c>
      <c r="BQ15" s="15" t="e">
        <f>IF(INDEX(MouseList[],MATCH(BQ$2,'Basic Information'!$A$2:$A$140,0),11)=TRUE,"",IF(INDEX(DataInput[],BQ$4*3-2,MATCH($B15,DataInput[#Headers],0))="","",(INDEX(DataInput[],BQ$4*3-2,MATCH($B15,DataInput[#Headers],0)))))</f>
        <v>#N/A</v>
      </c>
      <c r="BR15" s="15" t="e">
        <f>IF(INDEX(MouseList[],MATCH(BR$2,'Basic Information'!$A$2:$A$140,0),11)=TRUE,"",IF(INDEX(DataInput[],BR$4*3-2,MATCH($B15,DataInput[#Headers],0))="","",(INDEX(DataInput[],BR$4*3-2,MATCH($B15,DataInput[#Headers],0)))))</f>
        <v>#N/A</v>
      </c>
      <c r="BS15" s="15" t="e">
        <f>IF(INDEX(MouseList[],MATCH(BS$2,'Basic Information'!$A$2:$A$140,0),11)=TRUE,"",IF(INDEX(DataInput[],BS$4*3-2,MATCH($B15,DataInput[#Headers],0))="","",(INDEX(DataInput[],BS$4*3-2,MATCH($B15,DataInput[#Headers],0)))))</f>
        <v>#N/A</v>
      </c>
      <c r="BT15" s="15" t="e">
        <f>IF(INDEX(MouseList[],MATCH(BT$2,'Basic Information'!$A$2:$A$140,0),11)=TRUE,"",IF(INDEX(DataInput[],BT$4*3-2,MATCH($B15,DataInput[#Headers],0))="","",(INDEX(DataInput[],BT$4*3-2,MATCH($B15,DataInput[#Headers],0)))))</f>
        <v>#N/A</v>
      </c>
      <c r="BU15" s="15" t="e">
        <f>IF(INDEX(MouseList[],MATCH(BU$2,'Basic Information'!$A$2:$A$140,0),11)=TRUE,"",IF(INDEX(DataInput[],BU$4*3-2,MATCH($B15,DataInput[#Headers],0))="","",(INDEX(DataInput[],BU$4*3-2,MATCH($B15,DataInput[#Headers],0)))))</f>
        <v>#N/A</v>
      </c>
      <c r="BV15" s="15" t="e">
        <f>IF(INDEX(MouseList[],MATCH(BV$2,'Basic Information'!$A$2:$A$140,0),11)=TRUE,"",IF(INDEX(DataInput[],BV$4*3-2,MATCH($B15,DataInput[#Headers],0))="","",(INDEX(DataInput[],BV$4*3-2,MATCH($B15,DataInput[#Headers],0)))))</f>
        <v>#N/A</v>
      </c>
      <c r="BW15" s="15" t="e">
        <f>IF(INDEX(MouseList[],MATCH(BW$2,'Basic Information'!$A$2:$A$140,0),11)=TRUE,"",IF(INDEX(DataInput[],BW$4*3-2,MATCH($B15,DataInput[#Headers],0))="","",(INDEX(DataInput[],BW$4*3-2,MATCH($B15,DataInput[#Headers],0)))))</f>
        <v>#N/A</v>
      </c>
      <c r="BX15" s="15" t="e">
        <f>IF(INDEX(MouseList[],MATCH(BX$2,'Basic Information'!$A$2:$A$140,0),11)=TRUE,"",IF(INDEX(DataInput[],BX$4*3-2,MATCH($B15,DataInput[#Headers],0))="","",(INDEX(DataInput[],BX$4*3-2,MATCH($B15,DataInput[#Headers],0)))))</f>
        <v>#N/A</v>
      </c>
      <c r="BY15" s="15" t="e">
        <f>IF(INDEX(MouseList[],MATCH(BY$2,'Basic Information'!$A$2:$A$140,0),11)=TRUE,"",IF(INDEX(DataInput[],BY$4*3-2,MATCH($B15,DataInput[#Headers],0))="","",(INDEX(DataInput[],BY$4*3-2,MATCH($B15,DataInput[#Headers],0)))))</f>
        <v>#N/A</v>
      </c>
      <c r="BZ15" s="15" t="e">
        <f>IF(INDEX(MouseList[],MATCH(BZ$2,'Basic Information'!$A$2:$A$140,0),11)=TRUE,"",IF(INDEX(DataInput[],BZ$4*3-2,MATCH($B15,DataInput[#Headers],0))="","",(INDEX(DataInput[],BZ$4*3-2,MATCH($B15,DataInput[#Headers],0)))))</f>
        <v>#N/A</v>
      </c>
      <c r="CA15" s="15" t="e">
        <f>IF(INDEX(MouseList[],MATCH(CA$2,'Basic Information'!$A$2:$A$140,0),11)=TRUE,"",IF(INDEX(DataInput[],CA$4*3-2,MATCH($B15,DataInput[#Headers],0))="","",(INDEX(DataInput[],CA$4*3-2,MATCH($B15,DataInput[#Headers],0)))))</f>
        <v>#N/A</v>
      </c>
      <c r="CB15" s="15" t="e">
        <f>IF(INDEX(MouseList[],MATCH(CB$2,'Basic Information'!$A$2:$A$140,0),11)=TRUE,"",IF(INDEX(DataInput[],CB$4*3-2,MATCH($B15,DataInput[#Headers],0))="","",(INDEX(DataInput[],CB$4*3-2,MATCH($B15,DataInput[#Headers],0)))))</f>
        <v>#N/A</v>
      </c>
      <c r="CC15" s="15" t="e">
        <f>IF(INDEX(MouseList[],MATCH(CC$2,'Basic Information'!$A$2:$A$140,0),11)=TRUE,"",IF(INDEX(DataInput[],CC$4*3-2,MATCH($B15,DataInput[#Headers],0))="","",(INDEX(DataInput[],CC$4*3-2,MATCH($B15,DataInput[#Headers],0)))))</f>
        <v>#N/A</v>
      </c>
      <c r="CD15" s="15" t="e">
        <f>IF(INDEX(MouseList[],MATCH(CD$2,'Basic Information'!$A$2:$A$140,0),11)=TRUE,"",IF(INDEX(DataInput[],CD$4*3-2,MATCH($B15,DataInput[#Headers],0))="","",(INDEX(DataInput[],CD$4*3-2,MATCH($B15,DataInput[#Headers],0)))))</f>
        <v>#N/A</v>
      </c>
      <c r="CE15" s="15" t="e">
        <f>IF(INDEX(MouseList[],MATCH(CE$2,'Basic Information'!$A$2:$A$140,0),11)=TRUE,"",IF(INDEX(DataInput[],CE$4*3-2,MATCH($B15,DataInput[#Headers],0))="","",(INDEX(DataInput[],CE$4*3-2,MATCH($B15,DataInput[#Headers],0)))))</f>
        <v>#N/A</v>
      </c>
      <c r="CF15" s="15" t="e">
        <f>IF(INDEX(MouseList[],MATCH(CF$2,'Basic Information'!$A$2:$A$140,0),11)=TRUE,"",IF(INDEX(DataInput[],CF$4*3-2,MATCH($B15,DataInput[#Headers],0))="","",(INDEX(DataInput[],CF$4*3-2,MATCH($B15,DataInput[#Headers],0)))))</f>
        <v>#N/A</v>
      </c>
      <c r="CG15" s="15" t="e">
        <f>IF(INDEX(MouseList[],MATCH(CG$2,'Basic Information'!$A$2:$A$140,0),11)=TRUE,"",IF(INDEX(DataInput[],CG$4*3-2,MATCH($B15,DataInput[#Headers],0))="","",(INDEX(DataInput[],CG$4*3-2,MATCH($B15,DataInput[#Headers],0)))))</f>
        <v>#N/A</v>
      </c>
      <c r="CH15" s="15" t="e">
        <f>IF(INDEX(MouseList[],MATCH(CH$2,'Basic Information'!$A$2:$A$140,0),11)=TRUE,"",IF(INDEX(DataInput[],CH$4*3-2,MATCH($B15,DataInput[#Headers],0))="","",(INDEX(DataInput[],CH$4*3-2,MATCH($B15,DataInput[#Headers],0)))))</f>
        <v>#N/A</v>
      </c>
      <c r="CI15" s="15" t="e">
        <f>IF(INDEX(MouseList[],MATCH(CI$2,'Basic Information'!$A$2:$A$140,0),11)=TRUE,"",IF(INDEX(DataInput[],CI$4*3-2,MATCH($B15,DataInput[#Headers],0))="","",(INDEX(DataInput[],CI$4*3-2,MATCH($B15,DataInput[#Headers],0)))))</f>
        <v>#N/A</v>
      </c>
      <c r="CJ15" s="15" t="e">
        <f>IF(INDEX(MouseList[],MATCH(CJ$2,'Basic Information'!$A$2:$A$140,0),11)=TRUE,"",IF(INDEX(DataInput[],CJ$4*3-2,MATCH($B15,DataInput[#Headers],0))="","",(INDEX(DataInput[],CJ$4*3-2,MATCH($B15,DataInput[#Headers],0)))))</f>
        <v>#N/A</v>
      </c>
      <c r="CK15" s="15" t="e">
        <f>IF(INDEX(MouseList[],MATCH(CK$2,'Basic Information'!$A$2:$A$140,0),11)=TRUE,"",IF(INDEX(DataInput[],CK$4*3-2,MATCH($B15,DataInput[#Headers],0))="","",(INDEX(DataInput[],CK$4*3-2,MATCH($B15,DataInput[#Headers],0)))))</f>
        <v>#N/A</v>
      </c>
      <c r="CL15" s="15" t="e">
        <f>IF(INDEX(MouseList[],MATCH(CL$2,'Basic Information'!$A$2:$A$140,0),11)=TRUE,"",IF(INDEX(DataInput[],CL$4*3-2,MATCH($B15,DataInput[#Headers],0))="","",(INDEX(DataInput[],CL$4*3-2,MATCH($B15,DataInput[#Headers],0)))))</f>
        <v>#N/A</v>
      </c>
      <c r="CM15" s="15" t="e">
        <f>IF(INDEX(MouseList[],MATCH(CM$2,'Basic Information'!$A$2:$A$140,0),11)=TRUE,"",IF(INDEX(DataInput[],CM$4*3-2,MATCH($B15,DataInput[#Headers],0))="","",(INDEX(DataInput[],CM$4*3-2,MATCH($B15,DataInput[#Headers],0)))))</f>
        <v>#N/A</v>
      </c>
      <c r="CN15" s="15" t="e">
        <f>IF(INDEX(MouseList[],MATCH(CN$2,'Basic Information'!$A$2:$A$140,0),11)=TRUE,"",IF(INDEX(DataInput[],CN$4*3-2,MATCH($B15,DataInput[#Headers],0))="","",(INDEX(DataInput[],CN$4*3-2,MATCH($B15,DataInput[#Headers],0)))))</f>
        <v>#N/A</v>
      </c>
      <c r="CO15" s="15" t="e">
        <f>IF(INDEX(MouseList[],MATCH(CO$2,'Basic Information'!$A$2:$A$140,0),11)=TRUE,"",IF(INDEX(DataInput[],CO$4*3-2,MATCH($B15,DataInput[#Headers],0))="","",(INDEX(DataInput[],CO$4*3-2,MATCH($B15,DataInput[#Headers],0)))))</f>
        <v>#N/A</v>
      </c>
      <c r="CP15" s="15" t="e">
        <f>IF(INDEX(MouseList[],MATCH(CP$2,'Basic Information'!$A$2:$A$140,0),11)=TRUE,"",IF(INDEX(DataInput[],CP$4*3-2,MATCH($B15,DataInput[#Headers],0))="","",(INDEX(DataInput[],CP$4*3-2,MATCH($B15,DataInput[#Headers],0)))))</f>
        <v>#N/A</v>
      </c>
      <c r="CQ15" s="15" t="e">
        <f>IF(INDEX(MouseList[],MATCH(CQ$2,'Basic Information'!$A$2:$A$140,0),11)=TRUE,"",IF(INDEX(DataInput[],CQ$4*3-2,MATCH($B15,DataInput[#Headers],0))="","",(INDEX(DataInput[],CQ$4*3-2,MATCH($B15,DataInput[#Headers],0)))))</f>
        <v>#N/A</v>
      </c>
      <c r="CR15" s="15" t="e">
        <f>IF(INDEX(MouseList[],MATCH(CR$2,'Basic Information'!$A$2:$A$140,0),11)=TRUE,"",IF(INDEX(DataInput[],CR$4*3-2,MATCH($B15,DataInput[#Headers],0))="","",(INDEX(DataInput[],CR$4*3-2,MATCH($B15,DataInput[#Headers],0)))))</f>
        <v>#N/A</v>
      </c>
      <c r="CS15" s="15" t="e">
        <f>IF(INDEX(MouseList[],MATCH(CS$2,'Basic Information'!$A$2:$A$140,0),11)=TRUE,"",IF(INDEX(DataInput[],CS$4*3-2,MATCH($B15,DataInput[#Headers],0))="","",(INDEX(DataInput[],CS$4*3-2,MATCH($B15,DataInput[#Headers],0)))))</f>
        <v>#N/A</v>
      </c>
      <c r="CT15" s="15" t="e">
        <f>IF(INDEX(MouseList[],MATCH(CT$2,'Basic Information'!$A$2:$A$140,0),11)=TRUE,"",IF(INDEX(DataInput[],CT$4*3-2,MATCH($B15,DataInput[#Headers],0))="","",(INDEX(DataInput[],CT$4*3-2,MATCH($B15,DataInput[#Headers],0)))))</f>
        <v>#N/A</v>
      </c>
      <c r="CU15" s="15" t="e">
        <f>IF(INDEX(MouseList[],MATCH(CU$2,'Basic Information'!$A$2:$A$140,0),11)=TRUE,"",IF(INDEX(DataInput[],CU$4*3-2,MATCH($B15,DataInput[#Headers],0))="","",(INDEX(DataInput[],CU$4*3-2,MATCH($B15,DataInput[#Headers],0)))))</f>
        <v>#N/A</v>
      </c>
      <c r="CV15" s="15" t="e">
        <f>IF(INDEX(MouseList[],MATCH(CV$2,'Basic Information'!$A$2:$A$140,0),11)=TRUE,"",IF(INDEX(DataInput[],CV$4*3-2,MATCH($B15,DataInput[#Headers],0))="","",(INDEX(DataInput[],CV$4*3-2,MATCH($B15,DataInput[#Headers],0)))))</f>
        <v>#N/A</v>
      </c>
      <c r="CW15" s="15" t="e">
        <f>IF(INDEX(MouseList[],MATCH(CW$2,'Basic Information'!$A$2:$A$140,0),11)=TRUE,"",IF(INDEX(DataInput[],CW$4*3-2,MATCH($B15,DataInput[#Headers],0))="","",(INDEX(DataInput[],CW$4*3-2,MATCH($B15,DataInput[#Headers],0)))))</f>
        <v>#N/A</v>
      </c>
      <c r="CX15" s="15" t="e">
        <f>IF(INDEX(MouseList[],MATCH(CX$2,'Basic Information'!$A$2:$A$140,0),11)=TRUE,"",IF(INDEX(DataInput[],CX$4*3-2,MATCH($B15,DataInput[#Headers],0))="","",(INDEX(DataInput[],CX$4*3-2,MATCH($B15,DataInput[#Headers],0)))))</f>
        <v>#N/A</v>
      </c>
      <c r="CY15" s="15" t="e">
        <f>IF(INDEX(MouseList[],MATCH(CY$2,'Basic Information'!$A$2:$A$140,0),11)=TRUE,"",IF(INDEX(DataInput[],CY$4*3-2,MATCH($B15,DataInput[#Headers],0))="","",(INDEX(DataInput[],CY$4*3-2,MATCH($B15,DataInput[#Headers],0)))))</f>
        <v>#N/A</v>
      </c>
      <c r="CZ15" s="15" t="e">
        <f>IF(INDEX(MouseList[],MATCH(CZ$2,'Basic Information'!$A$2:$A$140,0),11)=TRUE,"",IF(INDEX(DataInput[],CZ$4*3-2,MATCH($B15,DataInput[#Headers],0))="","",(INDEX(DataInput[],CZ$4*3-2,MATCH($B15,DataInput[#Headers],0)))))</f>
        <v>#N/A</v>
      </c>
      <c r="DA15" s="15" t="e">
        <f>IF(INDEX(MouseList[],MATCH(DA$2,'Basic Information'!$A$2:$A$140,0),11)=TRUE,"",IF(INDEX(DataInput[],DA$4*3-2,MATCH($B15,DataInput[#Headers],0))="","",(INDEX(DataInput[],DA$4*3-2,MATCH($B15,DataInput[#Headers],0)))))</f>
        <v>#N/A</v>
      </c>
      <c r="DB15" s="15" t="e">
        <f>IF(INDEX(MouseList[],MATCH(DB$2,'Basic Information'!$A$2:$A$140,0),11)=TRUE,"",IF(INDEX(DataInput[],DB$4*3-2,MATCH($B15,DataInput[#Headers],0))="","",(INDEX(DataInput[],DB$4*3-2,MATCH($B15,DataInput[#Headers],0)))))</f>
        <v>#N/A</v>
      </c>
      <c r="DC15" s="15" t="e">
        <f>IF(INDEX(MouseList[],MATCH(DC$2,'Basic Information'!$A$2:$A$140,0),11)=TRUE,"",IF(INDEX(DataInput[],DC$4*3-2,MATCH($B15,DataInput[#Headers],0))="","",(INDEX(DataInput[],DC$4*3-2,MATCH($B15,DataInput[#Headers],0)))))</f>
        <v>#N/A</v>
      </c>
      <c r="DD15" s="15" t="e">
        <f>IF(INDEX(MouseList[],MATCH(DD$2,'Basic Information'!$A$2:$A$140,0),11)=TRUE,"",IF(INDEX(DataInput[],DD$4*3-2,MATCH($B15,DataInput[#Headers],0))="","",(INDEX(DataInput[],DD$4*3-2,MATCH($B15,DataInput[#Headers],0)))))</f>
        <v>#N/A</v>
      </c>
      <c r="DE15" s="15" t="e">
        <f>IF(INDEX(MouseList[],MATCH(DE$2,'Basic Information'!$A$2:$A$140,0),11)=TRUE,"",IF(INDEX(DataInput[],DE$4*3-2,MATCH($B15,DataInput[#Headers],0))="","",(INDEX(DataInput[],DE$4*3-2,MATCH($B15,DataInput[#Headers],0)))))</f>
        <v>#N/A</v>
      </c>
      <c r="DF15" s="15" t="e">
        <f>IF(INDEX(MouseList[],MATCH(DF$2,'Basic Information'!$A$2:$A$140,0),11)=TRUE,"",IF(INDEX(DataInput[],DF$4*3-2,MATCH($B15,DataInput[#Headers],0))="","",(INDEX(DataInput[],DF$4*3-2,MATCH($B15,DataInput[#Headers],0)))))</f>
        <v>#N/A</v>
      </c>
      <c r="DG15" s="15" t="e">
        <f>IF(INDEX(MouseList[],MATCH(DG$2,'Basic Information'!$A$2:$A$140,0),11)=TRUE,"",IF(INDEX(DataInput[],DG$4*3-2,MATCH($B15,DataInput[#Headers],0))="","",(INDEX(DataInput[],DG$4*3-2,MATCH($B15,DataInput[#Headers],0)))))</f>
        <v>#N/A</v>
      </c>
      <c r="DH15" s="15" t="e">
        <f>IF(INDEX(MouseList[],MATCH(DH$2,'Basic Information'!$A$2:$A$140,0),11)=TRUE,"",IF(INDEX(DataInput[],DH$4*3-2,MATCH($B15,DataInput[#Headers],0))="","",(INDEX(DataInput[],DH$4*3-2,MATCH($B15,DataInput[#Headers],0)))))</f>
        <v>#N/A</v>
      </c>
      <c r="DI15" s="15" t="e">
        <f>IF(INDEX(MouseList[],MATCH(DI$2,'Basic Information'!$A$2:$A$140,0),11)=TRUE,"",IF(INDEX(DataInput[],DI$4*3-2,MATCH($B15,DataInput[#Headers],0))="","",(INDEX(DataInput[],DI$4*3-2,MATCH($B15,DataInput[#Headers],0)))))</f>
        <v>#N/A</v>
      </c>
      <c r="DJ15" s="15" t="e">
        <f>IF(INDEX(MouseList[],MATCH(DJ$2,'Basic Information'!$A$2:$A$140,0),11)=TRUE,"",IF(INDEX(DataInput[],DJ$4*3-2,MATCH($B15,DataInput[#Headers],0))="","",(INDEX(DataInput[],DJ$4*3-2,MATCH($B15,DataInput[#Headers],0)))))</f>
        <v>#N/A</v>
      </c>
      <c r="DK15" s="15" t="e">
        <f>IF(INDEX(MouseList[],MATCH(DK$2,'Basic Information'!$A$2:$A$140,0),11)=TRUE,"",IF(INDEX(DataInput[],DK$4*3-2,MATCH($B15,DataInput[#Headers],0))="","",(INDEX(DataInput[],DK$4*3-2,MATCH($B15,DataInput[#Headers],0)))))</f>
        <v>#N/A</v>
      </c>
      <c r="DL15" s="15" t="e">
        <f>IF(INDEX(MouseList[],MATCH(DL$2,'Basic Information'!$A$2:$A$140,0),11)=TRUE,"",IF(INDEX(DataInput[],DL$4*3-2,MATCH($B15,DataInput[#Headers],0))="","",(INDEX(DataInput[],DL$4*3-2,MATCH($B15,DataInput[#Headers],0)))))</f>
        <v>#N/A</v>
      </c>
      <c r="DM15" s="15" t="e">
        <f>IF(INDEX(MouseList[],MATCH(DM$2,'Basic Information'!$A$2:$A$140,0),11)=TRUE,"",IF(INDEX(DataInput[],DM$4*3-2,MATCH($B15,DataInput[#Headers],0))="","",(INDEX(DataInput[],DM$4*3-2,MATCH($B15,DataInput[#Headers],0)))))</f>
        <v>#N/A</v>
      </c>
      <c r="DN15" s="15" t="e">
        <f>IF(INDEX(MouseList[],MATCH(DN$2,'Basic Information'!$A$2:$A$140,0),11)=TRUE,"",IF(INDEX(DataInput[],DN$4*3-2,MATCH($B15,DataInput[#Headers],0))="","",(INDEX(DataInput[],DN$4*3-2,MATCH($B15,DataInput[#Headers],0)))))</f>
        <v>#N/A</v>
      </c>
      <c r="DO15" s="15" t="e">
        <f>IF(INDEX(MouseList[],MATCH(DO$2,'Basic Information'!$A$2:$A$140,0),11)=TRUE,"",IF(INDEX(DataInput[],DO$4*3-2,MATCH($B15,DataInput[#Headers],0))="","",(INDEX(DataInput[],DO$4*3-2,MATCH($B15,DataInput[#Headers],0)))))</f>
        <v>#N/A</v>
      </c>
      <c r="DP15" s="15" t="e">
        <f>IF(INDEX(MouseList[],MATCH(DP$2,'Basic Information'!$A$2:$A$140,0),11)=TRUE,"",IF(INDEX(DataInput[],DP$4*3-2,MATCH($B15,DataInput[#Headers],0))="","",(INDEX(DataInput[],DP$4*3-2,MATCH($B15,DataInput[#Headers],0)))))</f>
        <v>#N/A</v>
      </c>
      <c r="DQ15" s="15" t="e">
        <f>IF(INDEX(MouseList[],MATCH(DQ$2,'Basic Information'!$A$2:$A$140,0),11)=TRUE,"",IF(INDEX(DataInput[],DQ$4*3-2,MATCH($B15,DataInput[#Headers],0))="","",(INDEX(DataInput[],DQ$4*3-2,MATCH($B15,DataInput[#Headers],0)))))</f>
        <v>#N/A</v>
      </c>
      <c r="DR15" s="15" t="e">
        <f>IF(INDEX(MouseList[],MATCH(DR$2,'Basic Information'!$A$2:$A$140,0),11)=TRUE,"",IF(INDEX(DataInput[],DR$4*3-2,MATCH($B15,DataInput[#Headers],0))="","",(INDEX(DataInput[],DR$4*3-2,MATCH($B15,DataInput[#Headers],0)))))</f>
        <v>#N/A</v>
      </c>
      <c r="DT15" s="14">
        <v>11</v>
      </c>
      <c r="DU15" s="244" t="str">
        <f>IFERROR(INDEX(MouseList[],MATCH(TV_after_Tx3[[#This Row],[Sort '#]],MouseList[Sort '#],0),MATCH(TV_after_Tx3[[#Headers],[Group]],MouseList[#Headers],0)),"")</f>
        <v/>
      </c>
      <c r="DV15" s="14" t="str">
        <f>IFERROR(INDEX(MouseList[],MATCH(TV_after_Tx3[[#This Row],[Sort '#]],MouseList[Sort '#],0),MATCH(MouseList[[#Headers],[Mouse '#]],MouseList[#Headers],0)),"")</f>
        <v/>
      </c>
      <c r="DW15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15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15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15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15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15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15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15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15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15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15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15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15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15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15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15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15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15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15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15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15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15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16" spans="1:172" ht="15">
      <c r="A16" s="14">
        <v>11</v>
      </c>
      <c r="B16" s="14" t="str">
        <f>INDEX(DataInput[#Headers],1,BWtable[[#This Row],[Day '#]]+11)</f>
        <v>12</v>
      </c>
      <c r="C16" s="15">
        <f>IF(INDEX(MouseList[],MATCH(C$2,'Basic Information'!$A$2:$A$140,0),11)=TRUE,"",IF(INDEX(DataInput[],C$4*3-2,MATCH($B16,DataInput[#Headers],0))="","",(INDEX(DataInput[],C$4*3-2,MATCH($B16,DataInput[#Headers],0)))))</f>
        <v>15.62</v>
      </c>
      <c r="D16" s="15">
        <f>IF(INDEX(MouseList[],MATCH(D$2,'Basic Information'!$A$2:$A$140,0),11)=TRUE,"",IF(INDEX(DataInput[],D$4*3-2,MATCH($B16,DataInput[#Headers],0))="","",(INDEX(DataInput[],D$4*3-2,MATCH($B16,DataInput[#Headers],0)))))</f>
        <v>21.99</v>
      </c>
      <c r="E16" s="15">
        <f>IF(INDEX(MouseList[],MATCH(E$2,'Basic Information'!$A$2:$A$140,0),11)=TRUE,"",IF(INDEX(DataInput[],E$4*3-2,MATCH($B16,DataInput[#Headers],0))="","",(INDEX(DataInput[],E$4*3-2,MATCH($B16,DataInput[#Headers],0)))))</f>
        <v>21.52</v>
      </c>
      <c r="F16" s="15">
        <f>IF(INDEX(MouseList[],MATCH(F$2,'Basic Information'!$A$2:$A$140,0),11)=TRUE,"",IF(INDEX(DataInput[],F$4*3-2,MATCH($B16,DataInput[#Headers],0))="","",(INDEX(DataInput[],F$4*3-2,MATCH($B16,DataInput[#Headers],0)))))</f>
        <v>21.47</v>
      </c>
      <c r="G16" s="15">
        <f>IF(INDEX(MouseList[],MATCH(G$2,'Basic Information'!$A$2:$A$140,0),11)=TRUE,"",IF(INDEX(DataInput[],G$4*3-2,MATCH($B16,DataInput[#Headers],0))="","",(INDEX(DataInput[],G$4*3-2,MATCH($B16,DataInput[#Headers],0)))))</f>
        <v>18.07</v>
      </c>
      <c r="H16" s="15">
        <f>IF(INDEX(MouseList[],MATCH(H$2,'Basic Information'!$A$2:$A$140,0),11)=TRUE,"",IF(INDEX(DataInput[],H$4*3-2,MATCH($B16,DataInput[#Headers],0))="","",(INDEX(DataInput[],H$4*3-2,MATCH($B16,DataInput[#Headers],0)))))</f>
        <v>20.399999999999999</v>
      </c>
      <c r="I16" s="15">
        <f>IF(INDEX(MouseList[],MATCH(I$2,'Basic Information'!$A$2:$A$140,0),11)=TRUE,"",IF(INDEX(DataInput[],I$4*3-2,MATCH($B16,DataInput[#Headers],0))="","",(INDEX(DataInput[],I$4*3-2,MATCH($B16,DataInput[#Headers],0)))))</f>
        <v>16.96</v>
      </c>
      <c r="J16" s="15">
        <f>IF(INDEX(MouseList[],MATCH(J$2,'Basic Information'!$A$2:$A$140,0),11)=TRUE,"",IF(INDEX(DataInput[],J$4*3-2,MATCH($B16,DataInput[#Headers],0))="","",(INDEX(DataInput[],J$4*3-2,MATCH($B16,DataInput[#Headers],0)))))</f>
        <v>19.64</v>
      </c>
      <c r="K16" s="15">
        <f>IF(INDEX(MouseList[],MATCH(K$2,'Basic Information'!$A$2:$A$140,0),11)=TRUE,"",IF(INDEX(DataInput[],K$4*3-2,MATCH($B16,DataInput[#Headers],0))="","",(INDEX(DataInput[],K$4*3-2,MATCH($B16,DataInput[#Headers],0)))))</f>
        <v>18.059999999999999</v>
      </c>
      <c r="L16" s="15" t="str">
        <f>IF(INDEX(MouseList[],MATCH(L$2,'Basic Information'!$A$2:$A$140,0),11)=TRUE,"",IF(INDEX(DataInput[],L$4*3-2,MATCH($B16,DataInput[#Headers],0))="","",(INDEX(DataInput[],L$4*3-2,MATCH($B16,DataInput[#Headers],0)))))</f>
        <v/>
      </c>
      <c r="M16" s="15">
        <f>IF(INDEX(MouseList[],MATCH(M$2,'Basic Information'!$A$2:$A$140,0),11)=TRUE,"",IF(INDEX(DataInput[],M$4*3-2,MATCH($B16,DataInput[#Headers],0))="","",(INDEX(DataInput[],M$4*3-2,MATCH($B16,DataInput[#Headers],0)))))</f>
        <v>22.65</v>
      </c>
      <c r="N16" s="15">
        <f>IF(INDEX(MouseList[],MATCH(N$2,'Basic Information'!$A$2:$A$140,0),11)=TRUE,"",IF(INDEX(DataInput[],N$4*3-2,MATCH($B16,DataInput[#Headers],0))="","",(INDEX(DataInput[],N$4*3-2,MATCH($B16,DataInput[#Headers],0)))))</f>
        <v>20.420000000000002</v>
      </c>
      <c r="O16" s="15">
        <f>IF(INDEX(MouseList[],MATCH(O$2,'Basic Information'!$A$2:$A$140,0),11)=TRUE,"",IF(INDEX(DataInput[],O$4*3-2,MATCH($B16,DataInput[#Headers],0))="","",(INDEX(DataInput[],O$4*3-2,MATCH($B16,DataInput[#Headers],0)))))</f>
        <v>20.65</v>
      </c>
      <c r="P16" s="15">
        <f>IF(INDEX(MouseList[],MATCH(P$2,'Basic Information'!$A$2:$A$140,0),11)=TRUE,"",IF(INDEX(DataInput[],P$4*3-2,MATCH($B16,DataInput[#Headers],0))="","",(INDEX(DataInput[],P$4*3-2,MATCH($B16,DataInput[#Headers],0)))))</f>
        <v>24.19</v>
      </c>
      <c r="Q16" s="15">
        <f>IF(INDEX(MouseList[],MATCH(Q$2,'Basic Information'!$A$2:$A$140,0),11)=TRUE,"",IF(INDEX(DataInput[],Q$4*3-2,MATCH($B16,DataInput[#Headers],0))="","",(INDEX(DataInput[],Q$4*3-2,MATCH($B16,DataInput[#Headers],0)))))</f>
        <v>18.600000000000001</v>
      </c>
      <c r="R16" s="15">
        <f>IF(INDEX(MouseList[],MATCH(R$2,'Basic Information'!$A$2:$A$140,0),11)=TRUE,"",IF(INDEX(DataInput[],R$4*3-2,MATCH($B16,DataInput[#Headers],0))="","",(INDEX(DataInput[],R$4*3-2,MATCH($B16,DataInput[#Headers],0)))))</f>
        <v>16.03</v>
      </c>
      <c r="S16" s="15">
        <f>IF(INDEX(MouseList[],MATCH(S$2,'Basic Information'!$A$2:$A$140,0),11)=TRUE,"",IF(INDEX(DataInput[],S$4*3-2,MATCH($B16,DataInput[#Headers],0))="","",(INDEX(DataInput[],S$4*3-2,MATCH($B16,DataInput[#Headers],0)))))</f>
        <v>18.329999999999998</v>
      </c>
      <c r="T16" s="15">
        <f>IF(INDEX(MouseList[],MATCH(T$2,'Basic Information'!$A$2:$A$140,0),11)=TRUE,"",IF(INDEX(DataInput[],T$4*3-2,MATCH($B16,DataInput[#Headers],0))="","",(INDEX(DataInput[],T$4*3-2,MATCH($B16,DataInput[#Headers],0)))))</f>
        <v>22.33</v>
      </c>
      <c r="U16" s="15">
        <f>IF(INDEX(MouseList[],MATCH(U$2,'Basic Information'!$A$2:$A$140,0),11)=TRUE,"",IF(INDEX(DataInput[],U$4*3-2,MATCH($B16,DataInput[#Headers],0))="","",(INDEX(DataInput[],U$4*3-2,MATCH($B16,DataInput[#Headers],0)))))</f>
        <v>17.98</v>
      </c>
      <c r="V16" s="15">
        <f>IF(INDEX(MouseList[],MATCH(V$2,'Basic Information'!$A$2:$A$140,0),11)=TRUE,"",IF(INDEX(DataInput[],V$4*3-2,MATCH($B16,DataInput[#Headers],0))="","",(INDEX(DataInput[],V$4*3-2,MATCH($B16,DataInput[#Headers],0)))))</f>
        <v>25.25</v>
      </c>
      <c r="W16" s="15">
        <f>IF(INDEX(MouseList[],MATCH(W$2,'Basic Information'!$A$2:$A$140,0),11)=TRUE,"",IF(INDEX(DataInput[],W$4*3-2,MATCH($B16,DataInput[#Headers],0))="","",(INDEX(DataInput[],W$4*3-2,MATCH($B16,DataInput[#Headers],0)))))</f>
        <v>21.49</v>
      </c>
      <c r="X16" s="15">
        <f>IF(INDEX(MouseList[],MATCH(X$2,'Basic Information'!$A$2:$A$140,0),11)=TRUE,"",IF(INDEX(DataInput[],X$4*3-2,MATCH($B16,DataInput[#Headers],0))="","",(INDEX(DataInput[],X$4*3-2,MATCH($B16,DataInput[#Headers],0)))))</f>
        <v>20.93</v>
      </c>
      <c r="Y16" s="15">
        <f>IF(INDEX(MouseList[],MATCH(Y$2,'Basic Information'!$A$2:$A$140,0),11)=TRUE,"",IF(INDEX(DataInput[],Y$4*3-2,MATCH($B16,DataInput[#Headers],0))="","",(INDEX(DataInput[],Y$4*3-2,MATCH($B16,DataInput[#Headers],0)))))</f>
        <v>23.69</v>
      </c>
      <c r="Z16" s="15">
        <f>IF(INDEX(MouseList[],MATCH(Z$2,'Basic Information'!$A$2:$A$140,0),11)=TRUE,"",IF(INDEX(DataInput[],Z$4*3-2,MATCH($B16,DataInput[#Headers],0))="","",(INDEX(DataInput[],Z$4*3-2,MATCH($B16,DataInput[#Headers],0)))))</f>
        <v>23.22</v>
      </c>
      <c r="AA16" s="15">
        <f>IF(INDEX(MouseList[],MATCH(AA$2,'Basic Information'!$A$2:$A$140,0),11)=TRUE,"",IF(INDEX(DataInput[],AA$4*3-2,MATCH($B16,DataInput[#Headers],0))="","",(INDEX(DataInput[],AA$4*3-2,MATCH($B16,DataInput[#Headers],0)))))</f>
        <v>25.01</v>
      </c>
      <c r="AB16" s="15">
        <f>IF(INDEX(MouseList[],MATCH(AB$2,'Basic Information'!$A$2:$A$140,0),11)=TRUE,"",IF(INDEX(DataInput[],AB$4*3-2,MATCH($B16,DataInput[#Headers],0))="","",(INDEX(DataInput[],AB$4*3-2,MATCH($B16,DataInput[#Headers],0)))))</f>
        <v>21.3</v>
      </c>
      <c r="AC16" s="15">
        <f>IF(INDEX(MouseList[],MATCH(AC$2,'Basic Information'!$A$2:$A$140,0),11)=TRUE,"",IF(INDEX(DataInput[],AC$4*3-2,MATCH($B16,DataInput[#Headers],0))="","",(INDEX(DataInput[],AC$4*3-2,MATCH($B16,DataInput[#Headers],0)))))</f>
        <v>21.23</v>
      </c>
      <c r="AD16" s="15" t="str">
        <f>IF(INDEX(MouseList[],MATCH(AD$2,'Basic Information'!$A$2:$A$140,0),11)=TRUE,"",IF(INDEX(DataInput[],AD$4*3-2,MATCH($B16,DataInput[#Headers],0))="","",(INDEX(DataInput[],AD$4*3-2,MATCH($B16,DataInput[#Headers],0)))))</f>
        <v/>
      </c>
      <c r="AE16" s="15">
        <f>IF(INDEX(MouseList[],MATCH(AE$2,'Basic Information'!$A$2:$A$140,0),11)=TRUE,"",IF(INDEX(DataInput[],AE$4*3-2,MATCH($B16,DataInput[#Headers],0))="","",(INDEX(DataInput[],AE$4*3-2,MATCH($B16,DataInput[#Headers],0)))))</f>
        <v>22.25</v>
      </c>
      <c r="AF16" s="15">
        <f>IF(INDEX(MouseList[],MATCH(AF$2,'Basic Information'!$A$2:$A$140,0),11)=TRUE,"",IF(INDEX(DataInput[],AF$4*3-2,MATCH($B16,DataInput[#Headers],0))="","",(INDEX(DataInput[],AF$4*3-2,MATCH($B16,DataInput[#Headers],0)))))</f>
        <v>20.34</v>
      </c>
      <c r="AG16" s="15">
        <f>IF(INDEX(MouseList[],MATCH(AG$2,'Basic Information'!$A$2:$A$140,0),11)=TRUE,"",IF(INDEX(DataInput[],AG$4*3-2,MATCH($B16,DataInput[#Headers],0))="","",(INDEX(DataInput[],AG$4*3-2,MATCH($B16,DataInput[#Headers],0)))))</f>
        <v>25.06</v>
      </c>
      <c r="AH16" s="15">
        <f>IF(INDEX(MouseList[],MATCH(AH$2,'Basic Information'!$A$2:$A$140,0),11)=TRUE,"",IF(INDEX(DataInput[],AH$4*3-2,MATCH($B16,DataInput[#Headers],0))="","",(INDEX(DataInput[],AH$4*3-2,MATCH($B16,DataInput[#Headers],0)))))</f>
        <v>23.04</v>
      </c>
      <c r="AI16" s="15">
        <f>IF(INDEX(MouseList[],MATCH(AI$2,'Basic Information'!$A$2:$A$140,0),11)=TRUE,"",IF(INDEX(DataInput[],AI$4*3-2,MATCH($B16,DataInput[#Headers],0))="","",(INDEX(DataInput[],AI$4*3-2,MATCH($B16,DataInput[#Headers],0)))))</f>
        <v>14.75</v>
      </c>
      <c r="AJ16" s="15">
        <f>IF(INDEX(MouseList[],MATCH(AJ$2,'Basic Information'!$A$2:$A$140,0),11)=TRUE,"",IF(INDEX(DataInput[],AJ$4*3-2,MATCH($B16,DataInput[#Headers],0))="","",(INDEX(DataInput[],AJ$4*3-2,MATCH($B16,DataInput[#Headers],0)))))</f>
        <v>22.69</v>
      </c>
      <c r="AK16" s="15">
        <f>IF(INDEX(MouseList[],MATCH(AK$2,'Basic Information'!$A$2:$A$140,0),11)=TRUE,"",IF(INDEX(DataInput[],AK$4*3-2,MATCH($B16,DataInput[#Headers],0))="","",(INDEX(DataInput[],AK$4*3-2,MATCH($B16,DataInput[#Headers],0)))))</f>
        <v>23.83</v>
      </c>
      <c r="AL16" s="15">
        <f>IF(INDEX(MouseList[],MATCH(AL$2,'Basic Information'!$A$2:$A$140,0),11)=TRUE,"",IF(INDEX(DataInput[],AL$4*3-2,MATCH($B16,DataInput[#Headers],0))="","",(INDEX(DataInput[],AL$4*3-2,MATCH($B16,DataInput[#Headers],0)))))</f>
        <v>22.08</v>
      </c>
      <c r="AM16" s="15">
        <f>IF(INDEX(MouseList[],MATCH(AM$2,'Basic Information'!$A$2:$A$140,0),11)=TRUE,"",IF(INDEX(DataInput[],AM$4*3-2,MATCH($B16,DataInput[#Headers],0))="","",(INDEX(DataInput[],AM$4*3-2,MATCH($B16,DataInput[#Headers],0)))))</f>
        <v>22.49</v>
      </c>
      <c r="AN16" s="15" t="str">
        <f>IF(INDEX(MouseList[],MATCH(AN$2,'Basic Information'!$A$2:$A$140,0),11)=TRUE,"",IF(INDEX(DataInput[],AN$4*3-2,MATCH($B16,DataInput[#Headers],0))="","",(INDEX(DataInput[],AN$4*3-2,MATCH($B16,DataInput[#Headers],0)))))</f>
        <v/>
      </c>
      <c r="AO16" s="15">
        <f>IF(INDEX(MouseList[],MATCH(AO$2,'Basic Information'!$A$2:$A$140,0),11)=TRUE,"",IF(INDEX(DataInput[],AO$4*3-2,MATCH($B16,DataInput[#Headers],0))="","",(INDEX(DataInput[],AO$4*3-2,MATCH($B16,DataInput[#Headers],0)))))</f>
        <v>22.48</v>
      </c>
      <c r="AP16" s="15">
        <f>IF(INDEX(MouseList[],MATCH(AP$2,'Basic Information'!$A$2:$A$140,0),11)=TRUE,"",IF(INDEX(DataInput[],AP$4*3-2,MATCH($B16,DataInput[#Headers],0))="","",(INDEX(DataInput[],AP$4*3-2,MATCH($B16,DataInput[#Headers],0)))))</f>
        <v>20.58</v>
      </c>
      <c r="AQ16" s="15">
        <f>IF(INDEX(MouseList[],MATCH(AQ$2,'Basic Information'!$A$2:$A$140,0),11)=TRUE,"",IF(INDEX(DataInput[],AQ$4*3-2,MATCH($B16,DataInput[#Headers],0))="","",(INDEX(DataInput[],AQ$4*3-2,MATCH($B16,DataInput[#Headers],0)))))</f>
        <v>21.79</v>
      </c>
      <c r="AR16" s="15">
        <f>IF(INDEX(MouseList[],MATCH(AR$2,'Basic Information'!$A$2:$A$140,0),11)=TRUE,"",IF(INDEX(DataInput[],AR$4*3-2,MATCH($B16,DataInput[#Headers],0))="","",(INDEX(DataInput[],AR$4*3-2,MATCH($B16,DataInput[#Headers],0)))))</f>
        <v>16.41</v>
      </c>
      <c r="AS16" s="15" t="str">
        <f>IF(INDEX(MouseList[],MATCH(AS$2,'Basic Information'!$A$2:$A$140,0),11)=TRUE,"",IF(INDEX(DataInput[],AS$4*3-2,MATCH($B16,DataInput[#Headers],0))="","",(INDEX(DataInput[],AS$4*3-2,MATCH($B16,DataInput[#Headers],0)))))</f>
        <v/>
      </c>
      <c r="AT16" s="15">
        <f>IF(INDEX(MouseList[],MATCH(AT$2,'Basic Information'!$A$2:$A$140,0),11)=TRUE,"",IF(INDEX(DataInput[],AT$4*3-2,MATCH($B16,DataInput[#Headers],0))="","",(INDEX(DataInput[],AT$4*3-2,MATCH($B16,DataInput[#Headers],0)))))</f>
        <v>22.64</v>
      </c>
      <c r="AU16" s="15">
        <f>IF(INDEX(MouseList[],MATCH(AU$2,'Basic Information'!$A$2:$A$140,0),11)=TRUE,"",IF(INDEX(DataInput[],AU$4*3-2,MATCH($B16,DataInput[#Headers],0))="","",(INDEX(DataInput[],AU$4*3-2,MATCH($B16,DataInput[#Headers],0)))))</f>
        <v>20.14</v>
      </c>
      <c r="AV16" s="15">
        <f>IF(INDEX(MouseList[],MATCH(AV$2,'Basic Information'!$A$2:$A$140,0),11)=TRUE,"",IF(INDEX(DataInput[],AV$4*3-2,MATCH($B16,DataInput[#Headers],0))="","",(INDEX(DataInput[],AV$4*3-2,MATCH($B16,DataInput[#Headers],0)))))</f>
        <v>23.89</v>
      </c>
      <c r="AW16" s="15">
        <f>IF(INDEX(MouseList[],MATCH(AW$2,'Basic Information'!$A$2:$A$140,0),11)=TRUE,"",IF(INDEX(DataInput[],AW$4*3-2,MATCH($B16,DataInput[#Headers],0))="","",(INDEX(DataInput[],AW$4*3-2,MATCH($B16,DataInput[#Headers],0)))))</f>
        <v>23.2</v>
      </c>
      <c r="AX16" s="15">
        <f>IF(INDEX(MouseList[],MATCH(AX$2,'Basic Information'!$A$2:$A$140,0),11)=TRUE,"",IF(INDEX(DataInput[],AX$4*3-2,MATCH($B16,DataInput[#Headers],0))="","",(INDEX(DataInput[],AX$4*3-2,MATCH($B16,DataInput[#Headers],0)))))</f>
        <v>24.75</v>
      </c>
      <c r="AY16" s="15">
        <f>IF(INDEX(MouseList[],MATCH(AY$2,'Basic Information'!$A$2:$A$140,0),11)=TRUE,"",IF(INDEX(DataInput[],AY$4*3-2,MATCH($B16,DataInput[#Headers],0))="","",(INDEX(DataInput[],AY$4*3-2,MATCH($B16,DataInput[#Headers],0)))))</f>
        <v>23.37</v>
      </c>
      <c r="AZ16" s="15">
        <f>IF(INDEX(MouseList[],MATCH(AZ$2,'Basic Information'!$A$2:$A$140,0),11)=TRUE,"",IF(INDEX(DataInput[],AZ$4*3-2,MATCH($B16,DataInput[#Headers],0))="","",(INDEX(DataInput[],AZ$4*3-2,MATCH($B16,DataInput[#Headers],0)))))</f>
        <v>18.77</v>
      </c>
      <c r="BA16" s="15">
        <f>IF(INDEX(MouseList[],MATCH(BA$2,'Basic Information'!$A$2:$A$140,0),11)=TRUE,"",IF(INDEX(DataInput[],BA$4*3-2,MATCH($B16,DataInput[#Headers],0))="","",(INDEX(DataInput[],BA$4*3-2,MATCH($B16,DataInput[#Headers],0)))))</f>
        <v>25.99</v>
      </c>
      <c r="BB16" s="15" t="str">
        <f>IF(INDEX(MouseList[],MATCH(BB$2,'Basic Information'!$A$2:$A$140,0),11)=TRUE,"",IF(INDEX(DataInput[],BB$4*3-2,MATCH($B16,DataInput[#Headers],0))="","",(INDEX(DataInput[],BB$4*3-2,MATCH($B16,DataInput[#Headers],0)))))</f>
        <v/>
      </c>
      <c r="BC16" s="15">
        <f>IF(INDEX(MouseList[],MATCH(BC$2,'Basic Information'!$A$2:$A$140,0),11)=TRUE,"",IF(INDEX(DataInput[],BC$4*3-2,MATCH($B16,DataInput[#Headers],0))="","",(INDEX(DataInput[],BC$4*3-2,MATCH($B16,DataInput[#Headers],0)))))</f>
        <v>21.68</v>
      </c>
      <c r="BD16" s="15">
        <f>IF(INDEX(MouseList[],MATCH(BD$2,'Basic Information'!$A$2:$A$140,0),11)=TRUE,"",IF(INDEX(DataInput[],BD$4*3-2,MATCH($B16,DataInput[#Headers],0))="","",(INDEX(DataInput[],BD$4*3-2,MATCH($B16,DataInput[#Headers],0)))))</f>
        <v>21.46</v>
      </c>
      <c r="BE16" s="15">
        <f>IF(INDEX(MouseList[],MATCH(BE$2,'Basic Information'!$A$2:$A$140,0),11)=TRUE,"",IF(INDEX(DataInput[],BE$4*3-2,MATCH($B16,DataInput[#Headers],0))="","",(INDEX(DataInput[],BE$4*3-2,MATCH($B16,DataInput[#Headers],0)))))</f>
        <v>22.23</v>
      </c>
      <c r="BF16" s="15">
        <f>IF(INDEX(MouseList[],MATCH(BF$2,'Basic Information'!$A$2:$A$140,0),11)=TRUE,"",IF(INDEX(DataInput[],BF$4*3-2,MATCH($B16,DataInput[#Headers],0))="","",(INDEX(DataInput[],BF$4*3-2,MATCH($B16,DataInput[#Headers],0)))))</f>
        <v>19.809999999999999</v>
      </c>
      <c r="BG16" s="15">
        <f>IF(INDEX(MouseList[],MATCH(BG$2,'Basic Information'!$A$2:$A$140,0),11)=TRUE,"",IF(INDEX(DataInput[],BG$4*3-2,MATCH($B16,DataInput[#Headers],0))="","",(INDEX(DataInput[],BG$4*3-2,MATCH($B16,DataInput[#Headers],0)))))</f>
        <v>20.65</v>
      </c>
      <c r="BH16" s="15">
        <f>IF(INDEX(MouseList[],MATCH(BH$2,'Basic Information'!$A$2:$A$140,0),11)=TRUE,"",IF(INDEX(DataInput[],BH$4*3-2,MATCH($B16,DataInput[#Headers],0))="","",(INDEX(DataInput[],BH$4*3-2,MATCH($B16,DataInput[#Headers],0)))))</f>
        <v>21.23</v>
      </c>
      <c r="BI16" s="15">
        <f>IF(INDEX(MouseList[],MATCH(BI$2,'Basic Information'!$A$2:$A$140,0),11)=TRUE,"",IF(INDEX(DataInput[],BI$4*3-2,MATCH($B16,DataInput[#Headers],0))="","",(INDEX(DataInput[],BI$4*3-2,MATCH($B16,DataInput[#Headers],0)))))</f>
        <v>17.93</v>
      </c>
      <c r="BJ16" s="15">
        <f>IF(INDEX(MouseList[],MATCH(BJ$2,'Basic Information'!$A$2:$A$140,0),11)=TRUE,"",IF(INDEX(DataInput[],BJ$4*3-2,MATCH($B16,DataInput[#Headers],0))="","",(INDEX(DataInput[],BJ$4*3-2,MATCH($B16,DataInput[#Headers],0)))))</f>
        <v>24.36</v>
      </c>
      <c r="BK16" s="15" t="e">
        <f>IF(INDEX(MouseList[],MATCH(BK$2,'Basic Information'!$A$2:$A$140,0),11)=TRUE,"",IF(INDEX(DataInput[],BK$4*3-2,MATCH($B16,DataInput[#Headers],0))="","",(INDEX(DataInput[],BK$4*3-2,MATCH($B16,DataInput[#Headers],0)))))</f>
        <v>#N/A</v>
      </c>
      <c r="BL16" s="15" t="e">
        <f>IF(INDEX(MouseList[],MATCH(BL$2,'Basic Information'!$A$2:$A$140,0),11)=TRUE,"",IF(INDEX(DataInput[],BL$4*3-2,MATCH($B16,DataInput[#Headers],0))="","",(INDEX(DataInput[],BL$4*3-2,MATCH($B16,DataInput[#Headers],0)))))</f>
        <v>#N/A</v>
      </c>
      <c r="BM16" s="15" t="e">
        <f>IF(INDEX(MouseList[],MATCH(BM$2,'Basic Information'!$A$2:$A$140,0),11)=TRUE,"",IF(INDEX(DataInput[],BM$4*3-2,MATCH($B16,DataInput[#Headers],0))="","",(INDEX(DataInput[],BM$4*3-2,MATCH($B16,DataInput[#Headers],0)))))</f>
        <v>#N/A</v>
      </c>
      <c r="BN16" s="15" t="e">
        <f>IF(INDEX(MouseList[],MATCH(BN$2,'Basic Information'!$A$2:$A$140,0),11)=TRUE,"",IF(INDEX(DataInput[],BN$4*3-2,MATCH($B16,DataInput[#Headers],0))="","",(INDEX(DataInput[],BN$4*3-2,MATCH($B16,DataInput[#Headers],0)))))</f>
        <v>#N/A</v>
      </c>
      <c r="BO16" s="15" t="e">
        <f>IF(INDEX(MouseList[],MATCH(BO$2,'Basic Information'!$A$2:$A$140,0),11)=TRUE,"",IF(INDEX(DataInput[],BO$4*3-2,MATCH($B16,DataInput[#Headers],0))="","",(INDEX(DataInput[],BO$4*3-2,MATCH($B16,DataInput[#Headers],0)))))</f>
        <v>#N/A</v>
      </c>
      <c r="BP16" s="15" t="e">
        <f>IF(INDEX(MouseList[],MATCH(BP$2,'Basic Information'!$A$2:$A$140,0),11)=TRUE,"",IF(INDEX(DataInput[],BP$4*3-2,MATCH($B16,DataInput[#Headers],0))="","",(INDEX(DataInput[],BP$4*3-2,MATCH($B16,DataInput[#Headers],0)))))</f>
        <v>#N/A</v>
      </c>
      <c r="BQ16" s="15" t="e">
        <f>IF(INDEX(MouseList[],MATCH(BQ$2,'Basic Information'!$A$2:$A$140,0),11)=TRUE,"",IF(INDEX(DataInput[],BQ$4*3-2,MATCH($B16,DataInput[#Headers],0))="","",(INDEX(DataInput[],BQ$4*3-2,MATCH($B16,DataInput[#Headers],0)))))</f>
        <v>#N/A</v>
      </c>
      <c r="BR16" s="15" t="e">
        <f>IF(INDEX(MouseList[],MATCH(BR$2,'Basic Information'!$A$2:$A$140,0),11)=TRUE,"",IF(INDEX(DataInput[],BR$4*3-2,MATCH($B16,DataInput[#Headers],0))="","",(INDEX(DataInput[],BR$4*3-2,MATCH($B16,DataInput[#Headers],0)))))</f>
        <v>#N/A</v>
      </c>
      <c r="BS16" s="15" t="e">
        <f>IF(INDEX(MouseList[],MATCH(BS$2,'Basic Information'!$A$2:$A$140,0),11)=TRUE,"",IF(INDEX(DataInput[],BS$4*3-2,MATCH($B16,DataInput[#Headers],0))="","",(INDEX(DataInput[],BS$4*3-2,MATCH($B16,DataInput[#Headers],0)))))</f>
        <v>#N/A</v>
      </c>
      <c r="BT16" s="15" t="e">
        <f>IF(INDEX(MouseList[],MATCH(BT$2,'Basic Information'!$A$2:$A$140,0),11)=TRUE,"",IF(INDEX(DataInput[],BT$4*3-2,MATCH($B16,DataInput[#Headers],0))="","",(INDEX(DataInput[],BT$4*3-2,MATCH($B16,DataInput[#Headers],0)))))</f>
        <v>#N/A</v>
      </c>
      <c r="BU16" s="15" t="e">
        <f>IF(INDEX(MouseList[],MATCH(BU$2,'Basic Information'!$A$2:$A$140,0),11)=TRUE,"",IF(INDEX(DataInput[],BU$4*3-2,MATCH($B16,DataInput[#Headers],0))="","",(INDEX(DataInput[],BU$4*3-2,MATCH($B16,DataInput[#Headers],0)))))</f>
        <v>#N/A</v>
      </c>
      <c r="BV16" s="15" t="e">
        <f>IF(INDEX(MouseList[],MATCH(BV$2,'Basic Information'!$A$2:$A$140,0),11)=TRUE,"",IF(INDEX(DataInput[],BV$4*3-2,MATCH($B16,DataInput[#Headers],0))="","",(INDEX(DataInput[],BV$4*3-2,MATCH($B16,DataInput[#Headers],0)))))</f>
        <v>#N/A</v>
      </c>
      <c r="BW16" s="15" t="e">
        <f>IF(INDEX(MouseList[],MATCH(BW$2,'Basic Information'!$A$2:$A$140,0),11)=TRUE,"",IF(INDEX(DataInput[],BW$4*3-2,MATCH($B16,DataInput[#Headers],0))="","",(INDEX(DataInput[],BW$4*3-2,MATCH($B16,DataInput[#Headers],0)))))</f>
        <v>#N/A</v>
      </c>
      <c r="BX16" s="15" t="e">
        <f>IF(INDEX(MouseList[],MATCH(BX$2,'Basic Information'!$A$2:$A$140,0),11)=TRUE,"",IF(INDEX(DataInput[],BX$4*3-2,MATCH($B16,DataInput[#Headers],0))="","",(INDEX(DataInput[],BX$4*3-2,MATCH($B16,DataInput[#Headers],0)))))</f>
        <v>#N/A</v>
      </c>
      <c r="BY16" s="15" t="e">
        <f>IF(INDEX(MouseList[],MATCH(BY$2,'Basic Information'!$A$2:$A$140,0),11)=TRUE,"",IF(INDEX(DataInput[],BY$4*3-2,MATCH($B16,DataInput[#Headers],0))="","",(INDEX(DataInput[],BY$4*3-2,MATCH($B16,DataInput[#Headers],0)))))</f>
        <v>#N/A</v>
      </c>
      <c r="BZ16" s="15" t="e">
        <f>IF(INDEX(MouseList[],MATCH(BZ$2,'Basic Information'!$A$2:$A$140,0),11)=TRUE,"",IF(INDEX(DataInput[],BZ$4*3-2,MATCH($B16,DataInput[#Headers],0))="","",(INDEX(DataInput[],BZ$4*3-2,MATCH($B16,DataInput[#Headers],0)))))</f>
        <v>#N/A</v>
      </c>
      <c r="CA16" s="15" t="e">
        <f>IF(INDEX(MouseList[],MATCH(CA$2,'Basic Information'!$A$2:$A$140,0),11)=TRUE,"",IF(INDEX(DataInput[],CA$4*3-2,MATCH($B16,DataInput[#Headers],0))="","",(INDEX(DataInput[],CA$4*3-2,MATCH($B16,DataInput[#Headers],0)))))</f>
        <v>#N/A</v>
      </c>
      <c r="CB16" s="15" t="e">
        <f>IF(INDEX(MouseList[],MATCH(CB$2,'Basic Information'!$A$2:$A$140,0),11)=TRUE,"",IF(INDEX(DataInput[],CB$4*3-2,MATCH($B16,DataInput[#Headers],0))="","",(INDEX(DataInput[],CB$4*3-2,MATCH($B16,DataInput[#Headers],0)))))</f>
        <v>#N/A</v>
      </c>
      <c r="CC16" s="15" t="e">
        <f>IF(INDEX(MouseList[],MATCH(CC$2,'Basic Information'!$A$2:$A$140,0),11)=TRUE,"",IF(INDEX(DataInput[],CC$4*3-2,MATCH($B16,DataInput[#Headers],0))="","",(INDEX(DataInput[],CC$4*3-2,MATCH($B16,DataInput[#Headers],0)))))</f>
        <v>#N/A</v>
      </c>
      <c r="CD16" s="15" t="e">
        <f>IF(INDEX(MouseList[],MATCH(CD$2,'Basic Information'!$A$2:$A$140,0),11)=TRUE,"",IF(INDEX(DataInput[],CD$4*3-2,MATCH($B16,DataInput[#Headers],0))="","",(INDEX(DataInput[],CD$4*3-2,MATCH($B16,DataInput[#Headers],0)))))</f>
        <v>#N/A</v>
      </c>
      <c r="CE16" s="15" t="e">
        <f>IF(INDEX(MouseList[],MATCH(CE$2,'Basic Information'!$A$2:$A$140,0),11)=TRUE,"",IF(INDEX(DataInput[],CE$4*3-2,MATCH($B16,DataInput[#Headers],0))="","",(INDEX(DataInput[],CE$4*3-2,MATCH($B16,DataInput[#Headers],0)))))</f>
        <v>#N/A</v>
      </c>
      <c r="CF16" s="15" t="e">
        <f>IF(INDEX(MouseList[],MATCH(CF$2,'Basic Information'!$A$2:$A$140,0),11)=TRUE,"",IF(INDEX(DataInput[],CF$4*3-2,MATCH($B16,DataInput[#Headers],0))="","",(INDEX(DataInput[],CF$4*3-2,MATCH($B16,DataInput[#Headers],0)))))</f>
        <v>#N/A</v>
      </c>
      <c r="CG16" s="15" t="e">
        <f>IF(INDEX(MouseList[],MATCH(CG$2,'Basic Information'!$A$2:$A$140,0),11)=TRUE,"",IF(INDEX(DataInput[],CG$4*3-2,MATCH($B16,DataInput[#Headers],0))="","",(INDEX(DataInput[],CG$4*3-2,MATCH($B16,DataInput[#Headers],0)))))</f>
        <v>#N/A</v>
      </c>
      <c r="CH16" s="15" t="e">
        <f>IF(INDEX(MouseList[],MATCH(CH$2,'Basic Information'!$A$2:$A$140,0),11)=TRUE,"",IF(INDEX(DataInput[],CH$4*3-2,MATCH($B16,DataInput[#Headers],0))="","",(INDEX(DataInput[],CH$4*3-2,MATCH($B16,DataInput[#Headers],0)))))</f>
        <v>#N/A</v>
      </c>
      <c r="CI16" s="15" t="e">
        <f>IF(INDEX(MouseList[],MATCH(CI$2,'Basic Information'!$A$2:$A$140,0),11)=TRUE,"",IF(INDEX(DataInput[],CI$4*3-2,MATCH($B16,DataInput[#Headers],0))="","",(INDEX(DataInput[],CI$4*3-2,MATCH($B16,DataInput[#Headers],0)))))</f>
        <v>#N/A</v>
      </c>
      <c r="CJ16" s="15" t="e">
        <f>IF(INDEX(MouseList[],MATCH(CJ$2,'Basic Information'!$A$2:$A$140,0),11)=TRUE,"",IF(INDEX(DataInput[],CJ$4*3-2,MATCH($B16,DataInput[#Headers],0))="","",(INDEX(DataInput[],CJ$4*3-2,MATCH($B16,DataInput[#Headers],0)))))</f>
        <v>#N/A</v>
      </c>
      <c r="CK16" s="15" t="e">
        <f>IF(INDEX(MouseList[],MATCH(CK$2,'Basic Information'!$A$2:$A$140,0),11)=TRUE,"",IF(INDEX(DataInput[],CK$4*3-2,MATCH($B16,DataInput[#Headers],0))="","",(INDEX(DataInput[],CK$4*3-2,MATCH($B16,DataInput[#Headers],0)))))</f>
        <v>#N/A</v>
      </c>
      <c r="CL16" s="15" t="e">
        <f>IF(INDEX(MouseList[],MATCH(CL$2,'Basic Information'!$A$2:$A$140,0),11)=TRUE,"",IF(INDEX(DataInput[],CL$4*3-2,MATCH($B16,DataInput[#Headers],0))="","",(INDEX(DataInput[],CL$4*3-2,MATCH($B16,DataInput[#Headers],0)))))</f>
        <v>#N/A</v>
      </c>
      <c r="CM16" s="15" t="e">
        <f>IF(INDEX(MouseList[],MATCH(CM$2,'Basic Information'!$A$2:$A$140,0),11)=TRUE,"",IF(INDEX(DataInput[],CM$4*3-2,MATCH($B16,DataInput[#Headers],0))="","",(INDEX(DataInput[],CM$4*3-2,MATCH($B16,DataInput[#Headers],0)))))</f>
        <v>#N/A</v>
      </c>
      <c r="CN16" s="15" t="e">
        <f>IF(INDEX(MouseList[],MATCH(CN$2,'Basic Information'!$A$2:$A$140,0),11)=TRUE,"",IF(INDEX(DataInput[],CN$4*3-2,MATCH($B16,DataInput[#Headers],0))="","",(INDEX(DataInput[],CN$4*3-2,MATCH($B16,DataInput[#Headers],0)))))</f>
        <v>#N/A</v>
      </c>
      <c r="CO16" s="15" t="e">
        <f>IF(INDEX(MouseList[],MATCH(CO$2,'Basic Information'!$A$2:$A$140,0),11)=TRUE,"",IF(INDEX(DataInput[],CO$4*3-2,MATCH($B16,DataInput[#Headers],0))="","",(INDEX(DataInput[],CO$4*3-2,MATCH($B16,DataInput[#Headers],0)))))</f>
        <v>#N/A</v>
      </c>
      <c r="CP16" s="15" t="e">
        <f>IF(INDEX(MouseList[],MATCH(CP$2,'Basic Information'!$A$2:$A$140,0),11)=TRUE,"",IF(INDEX(DataInput[],CP$4*3-2,MATCH($B16,DataInput[#Headers],0))="","",(INDEX(DataInput[],CP$4*3-2,MATCH($B16,DataInput[#Headers],0)))))</f>
        <v>#N/A</v>
      </c>
      <c r="CQ16" s="15" t="e">
        <f>IF(INDEX(MouseList[],MATCH(CQ$2,'Basic Information'!$A$2:$A$140,0),11)=TRUE,"",IF(INDEX(DataInput[],CQ$4*3-2,MATCH($B16,DataInput[#Headers],0))="","",(INDEX(DataInput[],CQ$4*3-2,MATCH($B16,DataInput[#Headers],0)))))</f>
        <v>#N/A</v>
      </c>
      <c r="CR16" s="15" t="e">
        <f>IF(INDEX(MouseList[],MATCH(CR$2,'Basic Information'!$A$2:$A$140,0),11)=TRUE,"",IF(INDEX(DataInput[],CR$4*3-2,MATCH($B16,DataInput[#Headers],0))="","",(INDEX(DataInput[],CR$4*3-2,MATCH($B16,DataInput[#Headers],0)))))</f>
        <v>#N/A</v>
      </c>
      <c r="CS16" s="15" t="e">
        <f>IF(INDEX(MouseList[],MATCH(CS$2,'Basic Information'!$A$2:$A$140,0),11)=TRUE,"",IF(INDEX(DataInput[],CS$4*3-2,MATCH($B16,DataInput[#Headers],0))="","",(INDEX(DataInput[],CS$4*3-2,MATCH($B16,DataInput[#Headers],0)))))</f>
        <v>#N/A</v>
      </c>
      <c r="CT16" s="15" t="e">
        <f>IF(INDEX(MouseList[],MATCH(CT$2,'Basic Information'!$A$2:$A$140,0),11)=TRUE,"",IF(INDEX(DataInput[],CT$4*3-2,MATCH($B16,DataInput[#Headers],0))="","",(INDEX(DataInput[],CT$4*3-2,MATCH($B16,DataInput[#Headers],0)))))</f>
        <v>#N/A</v>
      </c>
      <c r="CU16" s="15" t="e">
        <f>IF(INDEX(MouseList[],MATCH(CU$2,'Basic Information'!$A$2:$A$140,0),11)=TRUE,"",IF(INDEX(DataInput[],CU$4*3-2,MATCH($B16,DataInput[#Headers],0))="","",(INDEX(DataInput[],CU$4*3-2,MATCH($B16,DataInput[#Headers],0)))))</f>
        <v>#N/A</v>
      </c>
      <c r="CV16" s="15" t="e">
        <f>IF(INDEX(MouseList[],MATCH(CV$2,'Basic Information'!$A$2:$A$140,0),11)=TRUE,"",IF(INDEX(DataInput[],CV$4*3-2,MATCH($B16,DataInput[#Headers],0))="","",(INDEX(DataInput[],CV$4*3-2,MATCH($B16,DataInput[#Headers],0)))))</f>
        <v>#N/A</v>
      </c>
      <c r="CW16" s="15" t="e">
        <f>IF(INDEX(MouseList[],MATCH(CW$2,'Basic Information'!$A$2:$A$140,0),11)=TRUE,"",IF(INDEX(DataInput[],CW$4*3-2,MATCH($B16,DataInput[#Headers],0))="","",(INDEX(DataInput[],CW$4*3-2,MATCH($B16,DataInput[#Headers],0)))))</f>
        <v>#N/A</v>
      </c>
      <c r="CX16" s="15" t="e">
        <f>IF(INDEX(MouseList[],MATCH(CX$2,'Basic Information'!$A$2:$A$140,0),11)=TRUE,"",IF(INDEX(DataInput[],CX$4*3-2,MATCH($B16,DataInput[#Headers],0))="","",(INDEX(DataInput[],CX$4*3-2,MATCH($B16,DataInput[#Headers],0)))))</f>
        <v>#N/A</v>
      </c>
      <c r="CY16" s="15" t="e">
        <f>IF(INDEX(MouseList[],MATCH(CY$2,'Basic Information'!$A$2:$A$140,0),11)=TRUE,"",IF(INDEX(DataInput[],CY$4*3-2,MATCH($B16,DataInput[#Headers],0))="","",(INDEX(DataInput[],CY$4*3-2,MATCH($B16,DataInput[#Headers],0)))))</f>
        <v>#N/A</v>
      </c>
      <c r="CZ16" s="15" t="e">
        <f>IF(INDEX(MouseList[],MATCH(CZ$2,'Basic Information'!$A$2:$A$140,0),11)=TRUE,"",IF(INDEX(DataInput[],CZ$4*3-2,MATCH($B16,DataInput[#Headers],0))="","",(INDEX(DataInput[],CZ$4*3-2,MATCH($B16,DataInput[#Headers],0)))))</f>
        <v>#N/A</v>
      </c>
      <c r="DA16" s="15" t="e">
        <f>IF(INDEX(MouseList[],MATCH(DA$2,'Basic Information'!$A$2:$A$140,0),11)=TRUE,"",IF(INDEX(DataInput[],DA$4*3-2,MATCH($B16,DataInput[#Headers],0))="","",(INDEX(DataInput[],DA$4*3-2,MATCH($B16,DataInput[#Headers],0)))))</f>
        <v>#N/A</v>
      </c>
      <c r="DB16" s="15" t="e">
        <f>IF(INDEX(MouseList[],MATCH(DB$2,'Basic Information'!$A$2:$A$140,0),11)=TRUE,"",IF(INDEX(DataInput[],DB$4*3-2,MATCH($B16,DataInput[#Headers],0))="","",(INDEX(DataInput[],DB$4*3-2,MATCH($B16,DataInput[#Headers],0)))))</f>
        <v>#N/A</v>
      </c>
      <c r="DC16" s="15" t="e">
        <f>IF(INDEX(MouseList[],MATCH(DC$2,'Basic Information'!$A$2:$A$140,0),11)=TRUE,"",IF(INDEX(DataInput[],DC$4*3-2,MATCH($B16,DataInput[#Headers],0))="","",(INDEX(DataInput[],DC$4*3-2,MATCH($B16,DataInput[#Headers],0)))))</f>
        <v>#N/A</v>
      </c>
      <c r="DD16" s="15" t="e">
        <f>IF(INDEX(MouseList[],MATCH(DD$2,'Basic Information'!$A$2:$A$140,0),11)=TRUE,"",IF(INDEX(DataInput[],DD$4*3-2,MATCH($B16,DataInput[#Headers],0))="","",(INDEX(DataInput[],DD$4*3-2,MATCH($B16,DataInput[#Headers],0)))))</f>
        <v>#N/A</v>
      </c>
      <c r="DE16" s="15" t="e">
        <f>IF(INDEX(MouseList[],MATCH(DE$2,'Basic Information'!$A$2:$A$140,0),11)=TRUE,"",IF(INDEX(DataInput[],DE$4*3-2,MATCH($B16,DataInput[#Headers],0))="","",(INDEX(DataInput[],DE$4*3-2,MATCH($B16,DataInput[#Headers],0)))))</f>
        <v>#N/A</v>
      </c>
      <c r="DF16" s="15" t="e">
        <f>IF(INDEX(MouseList[],MATCH(DF$2,'Basic Information'!$A$2:$A$140,0),11)=TRUE,"",IF(INDEX(DataInput[],DF$4*3-2,MATCH($B16,DataInput[#Headers],0))="","",(INDEX(DataInput[],DF$4*3-2,MATCH($B16,DataInput[#Headers],0)))))</f>
        <v>#N/A</v>
      </c>
      <c r="DG16" s="15" t="e">
        <f>IF(INDEX(MouseList[],MATCH(DG$2,'Basic Information'!$A$2:$A$140,0),11)=TRUE,"",IF(INDEX(DataInput[],DG$4*3-2,MATCH($B16,DataInput[#Headers],0))="","",(INDEX(DataInput[],DG$4*3-2,MATCH($B16,DataInput[#Headers],0)))))</f>
        <v>#N/A</v>
      </c>
      <c r="DH16" s="15" t="e">
        <f>IF(INDEX(MouseList[],MATCH(DH$2,'Basic Information'!$A$2:$A$140,0),11)=TRUE,"",IF(INDEX(DataInput[],DH$4*3-2,MATCH($B16,DataInput[#Headers],0))="","",(INDEX(DataInput[],DH$4*3-2,MATCH($B16,DataInput[#Headers],0)))))</f>
        <v>#N/A</v>
      </c>
      <c r="DI16" s="15" t="e">
        <f>IF(INDEX(MouseList[],MATCH(DI$2,'Basic Information'!$A$2:$A$140,0),11)=TRUE,"",IF(INDEX(DataInput[],DI$4*3-2,MATCH($B16,DataInput[#Headers],0))="","",(INDEX(DataInput[],DI$4*3-2,MATCH($B16,DataInput[#Headers],0)))))</f>
        <v>#N/A</v>
      </c>
      <c r="DJ16" s="15" t="e">
        <f>IF(INDEX(MouseList[],MATCH(DJ$2,'Basic Information'!$A$2:$A$140,0),11)=TRUE,"",IF(INDEX(DataInput[],DJ$4*3-2,MATCH($B16,DataInput[#Headers],0))="","",(INDEX(DataInput[],DJ$4*3-2,MATCH($B16,DataInput[#Headers],0)))))</f>
        <v>#N/A</v>
      </c>
      <c r="DK16" s="15" t="e">
        <f>IF(INDEX(MouseList[],MATCH(DK$2,'Basic Information'!$A$2:$A$140,0),11)=TRUE,"",IF(INDEX(DataInput[],DK$4*3-2,MATCH($B16,DataInput[#Headers],0))="","",(INDEX(DataInput[],DK$4*3-2,MATCH($B16,DataInput[#Headers],0)))))</f>
        <v>#N/A</v>
      </c>
      <c r="DL16" s="15" t="e">
        <f>IF(INDEX(MouseList[],MATCH(DL$2,'Basic Information'!$A$2:$A$140,0),11)=TRUE,"",IF(INDEX(DataInput[],DL$4*3-2,MATCH($B16,DataInput[#Headers],0))="","",(INDEX(DataInput[],DL$4*3-2,MATCH($B16,DataInput[#Headers],0)))))</f>
        <v>#N/A</v>
      </c>
      <c r="DM16" s="15" t="e">
        <f>IF(INDEX(MouseList[],MATCH(DM$2,'Basic Information'!$A$2:$A$140,0),11)=TRUE,"",IF(INDEX(DataInput[],DM$4*3-2,MATCH($B16,DataInput[#Headers],0))="","",(INDEX(DataInput[],DM$4*3-2,MATCH($B16,DataInput[#Headers],0)))))</f>
        <v>#N/A</v>
      </c>
      <c r="DN16" s="15" t="e">
        <f>IF(INDEX(MouseList[],MATCH(DN$2,'Basic Information'!$A$2:$A$140,0),11)=TRUE,"",IF(INDEX(DataInput[],DN$4*3-2,MATCH($B16,DataInput[#Headers],0))="","",(INDEX(DataInput[],DN$4*3-2,MATCH($B16,DataInput[#Headers],0)))))</f>
        <v>#N/A</v>
      </c>
      <c r="DO16" s="15" t="e">
        <f>IF(INDEX(MouseList[],MATCH(DO$2,'Basic Information'!$A$2:$A$140,0),11)=TRUE,"",IF(INDEX(DataInput[],DO$4*3-2,MATCH($B16,DataInput[#Headers],0))="","",(INDEX(DataInput[],DO$4*3-2,MATCH($B16,DataInput[#Headers],0)))))</f>
        <v>#N/A</v>
      </c>
      <c r="DP16" s="15" t="e">
        <f>IF(INDEX(MouseList[],MATCH(DP$2,'Basic Information'!$A$2:$A$140,0),11)=TRUE,"",IF(INDEX(DataInput[],DP$4*3-2,MATCH($B16,DataInput[#Headers],0))="","",(INDEX(DataInput[],DP$4*3-2,MATCH($B16,DataInput[#Headers],0)))))</f>
        <v>#N/A</v>
      </c>
      <c r="DQ16" s="15" t="e">
        <f>IF(INDEX(MouseList[],MATCH(DQ$2,'Basic Information'!$A$2:$A$140,0),11)=TRUE,"",IF(INDEX(DataInput[],DQ$4*3-2,MATCH($B16,DataInput[#Headers],0))="","",(INDEX(DataInput[],DQ$4*3-2,MATCH($B16,DataInput[#Headers],0)))))</f>
        <v>#N/A</v>
      </c>
      <c r="DR16" s="15" t="e">
        <f>IF(INDEX(MouseList[],MATCH(DR$2,'Basic Information'!$A$2:$A$140,0),11)=TRUE,"",IF(INDEX(DataInput[],DR$4*3-2,MATCH($B16,DataInput[#Headers],0))="","",(INDEX(DataInput[],DR$4*3-2,MATCH($B16,DataInput[#Headers],0)))))</f>
        <v>#N/A</v>
      </c>
      <c r="DT16" s="14">
        <v>12</v>
      </c>
      <c r="DU16" s="244" t="str">
        <f>IFERROR(INDEX(MouseList[],MATCH(TV_after_Tx3[[#This Row],[Sort '#]],MouseList[Sort '#],0),MATCH(TV_after_Tx3[[#Headers],[Group]],MouseList[#Headers],0)),"")</f>
        <v/>
      </c>
      <c r="DV16" s="14" t="str">
        <f>IFERROR(INDEX(MouseList[],MATCH(TV_after_Tx3[[#This Row],[Sort '#]],MouseList[Sort '#],0),MATCH(MouseList[[#Headers],[Mouse '#]],MouseList[#Headers],0)),"")</f>
        <v/>
      </c>
      <c r="DW16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16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16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16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16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16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16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16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16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16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16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16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16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16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16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16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16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16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16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16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16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16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17" spans="1:172" ht="15">
      <c r="A17" s="14">
        <v>12</v>
      </c>
      <c r="B17" s="14" t="str">
        <f>INDEX(DataInput[#Headers],1,BWtable[[#This Row],[Day '#]]+11)</f>
        <v>13</v>
      </c>
      <c r="C17" s="15">
        <f>IF(INDEX(MouseList[],MATCH(C$2,'Basic Information'!$A$2:$A$140,0),11)=TRUE,"",IF(INDEX(DataInput[],C$4*3-2,MATCH($B17,DataInput[#Headers],0))="","",(INDEX(DataInput[],C$4*3-2,MATCH($B17,DataInput[#Headers],0)))))</f>
        <v>15.25</v>
      </c>
      <c r="D17" s="15">
        <f>IF(INDEX(MouseList[],MATCH(D$2,'Basic Information'!$A$2:$A$140,0),11)=TRUE,"",IF(INDEX(DataInput[],D$4*3-2,MATCH($B17,DataInput[#Headers],0))="","",(INDEX(DataInput[],D$4*3-2,MATCH($B17,DataInput[#Headers],0)))))</f>
        <v>21.63</v>
      </c>
      <c r="E17" s="15">
        <f>IF(INDEX(MouseList[],MATCH(E$2,'Basic Information'!$A$2:$A$140,0),11)=TRUE,"",IF(INDEX(DataInput[],E$4*3-2,MATCH($B17,DataInput[#Headers],0))="","",(INDEX(DataInput[],E$4*3-2,MATCH($B17,DataInput[#Headers],0)))))</f>
        <v>21.64</v>
      </c>
      <c r="F17" s="15">
        <f>IF(INDEX(MouseList[],MATCH(F$2,'Basic Information'!$A$2:$A$140,0),11)=TRUE,"",IF(INDEX(DataInput[],F$4*3-2,MATCH($B17,DataInput[#Headers],0))="","",(INDEX(DataInput[],F$4*3-2,MATCH($B17,DataInput[#Headers],0)))))</f>
        <v>16.18</v>
      </c>
      <c r="G17" s="15">
        <f>IF(INDEX(MouseList[],MATCH(G$2,'Basic Information'!$A$2:$A$140,0),11)=TRUE,"",IF(INDEX(DataInput[],G$4*3-2,MATCH($B17,DataInput[#Headers],0))="","",(INDEX(DataInput[],G$4*3-2,MATCH($B17,DataInput[#Headers],0)))))</f>
        <v>19.77</v>
      </c>
      <c r="H17" s="15">
        <f>IF(INDEX(MouseList[],MATCH(H$2,'Basic Information'!$A$2:$A$140,0),11)=TRUE,"",IF(INDEX(DataInput[],H$4*3-2,MATCH($B17,DataInput[#Headers],0))="","",(INDEX(DataInput[],H$4*3-2,MATCH($B17,DataInput[#Headers],0)))))</f>
        <v>18.52</v>
      </c>
      <c r="I17" s="15">
        <f>IF(INDEX(MouseList[],MATCH(I$2,'Basic Information'!$A$2:$A$140,0),11)=TRUE,"",IF(INDEX(DataInput[],I$4*3-2,MATCH($B17,DataInput[#Headers],0))="","",(INDEX(DataInput[],I$4*3-2,MATCH($B17,DataInput[#Headers],0)))))</f>
        <v>16.61</v>
      </c>
      <c r="J17" s="15">
        <f>IF(INDEX(MouseList[],MATCH(J$2,'Basic Information'!$A$2:$A$140,0),11)=TRUE,"",IF(INDEX(DataInput[],J$4*3-2,MATCH($B17,DataInput[#Headers],0))="","",(INDEX(DataInput[],J$4*3-2,MATCH($B17,DataInput[#Headers],0)))))</f>
        <v>20.23</v>
      </c>
      <c r="K17" s="15">
        <f>IF(INDEX(MouseList[],MATCH(K$2,'Basic Information'!$A$2:$A$140,0),11)=TRUE,"",IF(INDEX(DataInput[],K$4*3-2,MATCH($B17,DataInput[#Headers],0))="","",(INDEX(DataInput[],K$4*3-2,MATCH($B17,DataInput[#Headers],0)))))</f>
        <v>17.71</v>
      </c>
      <c r="L17" s="15" t="str">
        <f>IF(INDEX(MouseList[],MATCH(L$2,'Basic Information'!$A$2:$A$140,0),11)=TRUE,"",IF(INDEX(DataInput[],L$4*3-2,MATCH($B17,DataInput[#Headers],0))="","",(INDEX(DataInput[],L$4*3-2,MATCH($B17,DataInput[#Headers],0)))))</f>
        <v/>
      </c>
      <c r="M17" s="15">
        <f>IF(INDEX(MouseList[],MATCH(M$2,'Basic Information'!$A$2:$A$140,0),11)=TRUE,"",IF(INDEX(DataInput[],M$4*3-2,MATCH($B17,DataInput[#Headers],0))="","",(INDEX(DataInput[],M$4*3-2,MATCH($B17,DataInput[#Headers],0)))))</f>
        <v>23.31</v>
      </c>
      <c r="N17" s="15">
        <f>IF(INDEX(MouseList[],MATCH(N$2,'Basic Information'!$A$2:$A$140,0),11)=TRUE,"",IF(INDEX(DataInput[],N$4*3-2,MATCH($B17,DataInput[#Headers],0))="","",(INDEX(DataInput[],N$4*3-2,MATCH($B17,DataInput[#Headers],0)))))</f>
        <v>20.69</v>
      </c>
      <c r="O17" s="15">
        <f>IF(INDEX(MouseList[],MATCH(O$2,'Basic Information'!$A$2:$A$140,0),11)=TRUE,"",IF(INDEX(DataInput[],O$4*3-2,MATCH($B17,DataInput[#Headers],0))="","",(INDEX(DataInput[],O$4*3-2,MATCH($B17,DataInput[#Headers],0)))))</f>
        <v>18.510000000000002</v>
      </c>
      <c r="P17" s="15">
        <f>IF(INDEX(MouseList[],MATCH(P$2,'Basic Information'!$A$2:$A$140,0),11)=TRUE,"",IF(INDEX(DataInput[],P$4*3-2,MATCH($B17,DataInput[#Headers],0))="","",(INDEX(DataInput[],P$4*3-2,MATCH($B17,DataInput[#Headers],0)))))</f>
        <v>23.36</v>
      </c>
      <c r="Q17" s="15">
        <f>IF(INDEX(MouseList[],MATCH(Q$2,'Basic Information'!$A$2:$A$140,0),11)=TRUE,"",IF(INDEX(DataInput[],Q$4*3-2,MATCH($B17,DataInput[#Headers],0))="","",(INDEX(DataInput[],Q$4*3-2,MATCH($B17,DataInput[#Headers],0)))))</f>
        <v>18.12</v>
      </c>
      <c r="R17" s="15">
        <f>IF(INDEX(MouseList[],MATCH(R$2,'Basic Information'!$A$2:$A$140,0),11)=TRUE,"",IF(INDEX(DataInput[],R$4*3-2,MATCH($B17,DataInput[#Headers],0))="","",(INDEX(DataInput[],R$4*3-2,MATCH($B17,DataInput[#Headers],0)))))</f>
        <v>13.63</v>
      </c>
      <c r="S17" s="15">
        <f>IF(INDEX(MouseList[],MATCH(S$2,'Basic Information'!$A$2:$A$140,0),11)=TRUE,"",IF(INDEX(DataInput[],S$4*3-2,MATCH($B17,DataInput[#Headers],0))="","",(INDEX(DataInput[],S$4*3-2,MATCH($B17,DataInput[#Headers],0)))))</f>
        <v>16.690000000000001</v>
      </c>
      <c r="T17" s="15">
        <f>IF(INDEX(MouseList[],MATCH(T$2,'Basic Information'!$A$2:$A$140,0),11)=TRUE,"",IF(INDEX(DataInput[],T$4*3-2,MATCH($B17,DataInput[#Headers],0))="","",(INDEX(DataInput[],T$4*3-2,MATCH($B17,DataInput[#Headers],0)))))</f>
        <v>19.61</v>
      </c>
      <c r="U17" s="15">
        <f>IF(INDEX(MouseList[],MATCH(U$2,'Basic Information'!$A$2:$A$140,0),11)=TRUE,"",IF(INDEX(DataInput[],U$4*3-2,MATCH($B17,DataInput[#Headers],0))="","",(INDEX(DataInput[],U$4*3-2,MATCH($B17,DataInput[#Headers],0)))))</f>
        <v>15.86</v>
      </c>
      <c r="V17" s="15">
        <f>IF(INDEX(MouseList[],MATCH(V$2,'Basic Information'!$A$2:$A$140,0),11)=TRUE,"",IF(INDEX(DataInput[],V$4*3-2,MATCH($B17,DataInput[#Headers],0))="","",(INDEX(DataInput[],V$4*3-2,MATCH($B17,DataInput[#Headers],0)))))</f>
        <v>22.35</v>
      </c>
      <c r="W17" s="15">
        <f>IF(INDEX(MouseList[],MATCH(W$2,'Basic Information'!$A$2:$A$140,0),11)=TRUE,"",IF(INDEX(DataInput[],W$4*3-2,MATCH($B17,DataInput[#Headers],0))="","",(INDEX(DataInput[],W$4*3-2,MATCH($B17,DataInput[#Headers],0)))))</f>
        <v>20.97</v>
      </c>
      <c r="X17" s="15">
        <f>IF(INDEX(MouseList[],MATCH(X$2,'Basic Information'!$A$2:$A$140,0),11)=TRUE,"",IF(INDEX(DataInput[],X$4*3-2,MATCH($B17,DataInput[#Headers],0))="","",(INDEX(DataInput[],X$4*3-2,MATCH($B17,DataInput[#Headers],0)))))</f>
        <v>20.12</v>
      </c>
      <c r="Y17" s="15">
        <f>IF(INDEX(MouseList[],MATCH(Y$2,'Basic Information'!$A$2:$A$140,0),11)=TRUE,"",IF(INDEX(DataInput[],Y$4*3-2,MATCH($B17,DataInput[#Headers],0))="","",(INDEX(DataInput[],Y$4*3-2,MATCH($B17,DataInput[#Headers],0)))))</f>
        <v>23.91</v>
      </c>
      <c r="Z17" s="15">
        <f>IF(INDEX(MouseList[],MATCH(Z$2,'Basic Information'!$A$2:$A$140,0),11)=TRUE,"",IF(INDEX(DataInput[],Z$4*3-2,MATCH($B17,DataInput[#Headers],0))="","",(INDEX(DataInput[],Z$4*3-2,MATCH($B17,DataInput[#Headers],0)))))</f>
        <v>22.24</v>
      </c>
      <c r="AA17" s="15">
        <f>IF(INDEX(MouseList[],MATCH(AA$2,'Basic Information'!$A$2:$A$140,0),11)=TRUE,"",IF(INDEX(DataInput[],AA$4*3-2,MATCH($B17,DataInput[#Headers],0))="","",(INDEX(DataInput[],AA$4*3-2,MATCH($B17,DataInput[#Headers],0)))))</f>
        <v>25.23</v>
      </c>
      <c r="AB17" s="15">
        <f>IF(INDEX(MouseList[],MATCH(AB$2,'Basic Information'!$A$2:$A$140,0),11)=TRUE,"",IF(INDEX(DataInput[],AB$4*3-2,MATCH($B17,DataInput[#Headers],0))="","",(INDEX(DataInput[],AB$4*3-2,MATCH($B17,DataInput[#Headers],0)))))</f>
        <v>19.09</v>
      </c>
      <c r="AC17" s="15">
        <f>IF(INDEX(MouseList[],MATCH(AC$2,'Basic Information'!$A$2:$A$140,0),11)=TRUE,"",IF(INDEX(DataInput[],AC$4*3-2,MATCH($B17,DataInput[#Headers],0))="","",(INDEX(DataInput[],AC$4*3-2,MATCH($B17,DataInput[#Headers],0)))))</f>
        <v>21.03</v>
      </c>
      <c r="AD17" s="15" t="str">
        <f>IF(INDEX(MouseList[],MATCH(AD$2,'Basic Information'!$A$2:$A$140,0),11)=TRUE,"",IF(INDEX(DataInput[],AD$4*3-2,MATCH($B17,DataInput[#Headers],0))="","",(INDEX(DataInput[],AD$4*3-2,MATCH($B17,DataInput[#Headers],0)))))</f>
        <v/>
      </c>
      <c r="AE17" s="15">
        <f>IF(INDEX(MouseList[],MATCH(AE$2,'Basic Information'!$A$2:$A$140,0),11)=TRUE,"",IF(INDEX(DataInput[],AE$4*3-2,MATCH($B17,DataInput[#Headers],0))="","",(INDEX(DataInput[],AE$4*3-2,MATCH($B17,DataInput[#Headers],0)))))</f>
        <v>22.11</v>
      </c>
      <c r="AF17" s="15">
        <f>IF(INDEX(MouseList[],MATCH(AF$2,'Basic Information'!$A$2:$A$140,0),11)=TRUE,"",IF(INDEX(DataInput[],AF$4*3-2,MATCH($B17,DataInput[#Headers],0))="","",(INDEX(DataInput[],AF$4*3-2,MATCH($B17,DataInput[#Headers],0)))))</f>
        <v>20.420000000000002</v>
      </c>
      <c r="AG17" s="15">
        <f>IF(INDEX(MouseList[],MATCH(AG$2,'Basic Information'!$A$2:$A$140,0),11)=TRUE,"",IF(INDEX(DataInput[],AG$4*3-2,MATCH($B17,DataInput[#Headers],0))="","",(INDEX(DataInput[],AG$4*3-2,MATCH($B17,DataInput[#Headers],0)))))</f>
        <v>23.76</v>
      </c>
      <c r="AH17" s="15">
        <f>IF(INDEX(MouseList[],MATCH(AH$2,'Basic Information'!$A$2:$A$140,0),11)=TRUE,"",IF(INDEX(DataInput[],AH$4*3-2,MATCH($B17,DataInput[#Headers],0))="","",(INDEX(DataInput[],AH$4*3-2,MATCH($B17,DataInput[#Headers],0)))))</f>
        <v>23.23</v>
      </c>
      <c r="AI17" s="15">
        <f>IF(INDEX(MouseList[],MATCH(AI$2,'Basic Information'!$A$2:$A$140,0),11)=TRUE,"",IF(INDEX(DataInput[],AI$4*3-2,MATCH($B17,DataInput[#Headers],0))="","",(INDEX(DataInput[],AI$4*3-2,MATCH($B17,DataInput[#Headers],0)))))</f>
        <v>13.12</v>
      </c>
      <c r="AJ17" s="15">
        <f>IF(INDEX(MouseList[],MATCH(AJ$2,'Basic Information'!$A$2:$A$140,0),11)=TRUE,"",IF(INDEX(DataInput[],AJ$4*3-2,MATCH($B17,DataInput[#Headers],0))="","",(INDEX(DataInput[],AJ$4*3-2,MATCH($B17,DataInput[#Headers],0)))))</f>
        <v>20.190000000000001</v>
      </c>
      <c r="AK17" s="15">
        <f>IF(INDEX(MouseList[],MATCH(AK$2,'Basic Information'!$A$2:$A$140,0),11)=TRUE,"",IF(INDEX(DataInput[],AK$4*3-2,MATCH($B17,DataInput[#Headers],0))="","",(INDEX(DataInput[],AK$4*3-2,MATCH($B17,DataInput[#Headers],0)))))</f>
        <v>23.07</v>
      </c>
      <c r="AL17" s="15">
        <f>IF(INDEX(MouseList[],MATCH(AL$2,'Basic Information'!$A$2:$A$140,0),11)=TRUE,"",IF(INDEX(DataInput[],AL$4*3-2,MATCH($B17,DataInput[#Headers],0))="","",(INDEX(DataInput[],AL$4*3-2,MATCH($B17,DataInput[#Headers],0)))))</f>
        <v>22.55</v>
      </c>
      <c r="AM17" s="15">
        <f>IF(INDEX(MouseList[],MATCH(AM$2,'Basic Information'!$A$2:$A$140,0),11)=TRUE,"",IF(INDEX(DataInput[],AM$4*3-2,MATCH($B17,DataInput[#Headers],0))="","",(INDEX(DataInput[],AM$4*3-2,MATCH($B17,DataInput[#Headers],0)))))</f>
        <v>20.5</v>
      </c>
      <c r="AN17" s="15" t="str">
        <f>IF(INDEX(MouseList[],MATCH(AN$2,'Basic Information'!$A$2:$A$140,0),11)=TRUE,"",IF(INDEX(DataInput[],AN$4*3-2,MATCH($B17,DataInput[#Headers],0))="","",(INDEX(DataInput[],AN$4*3-2,MATCH($B17,DataInput[#Headers],0)))))</f>
        <v/>
      </c>
      <c r="AO17" s="15">
        <f>IF(INDEX(MouseList[],MATCH(AO$2,'Basic Information'!$A$2:$A$140,0),11)=TRUE,"",IF(INDEX(DataInput[],AO$4*3-2,MATCH($B17,DataInput[#Headers],0))="","",(INDEX(DataInput[],AO$4*3-2,MATCH($B17,DataInput[#Headers],0)))))</f>
        <v>23.07</v>
      </c>
      <c r="AP17" s="15">
        <f>IF(INDEX(MouseList[],MATCH(AP$2,'Basic Information'!$A$2:$A$140,0),11)=TRUE,"",IF(INDEX(DataInput[],AP$4*3-2,MATCH($B17,DataInput[#Headers],0))="","",(INDEX(DataInput[],AP$4*3-2,MATCH($B17,DataInput[#Headers],0)))))</f>
        <v>19.16</v>
      </c>
      <c r="AQ17" s="15">
        <f>IF(INDEX(MouseList[],MATCH(AQ$2,'Basic Information'!$A$2:$A$140,0),11)=TRUE,"",IF(INDEX(DataInput[],AQ$4*3-2,MATCH($B17,DataInput[#Headers],0))="","",(INDEX(DataInput[],AQ$4*3-2,MATCH($B17,DataInput[#Headers],0)))))</f>
        <v>19.989999999999998</v>
      </c>
      <c r="AR17" s="15">
        <f>IF(INDEX(MouseList[],MATCH(AR$2,'Basic Information'!$A$2:$A$140,0),11)=TRUE,"",IF(INDEX(DataInput[],AR$4*3-2,MATCH($B17,DataInput[#Headers],0))="","",(INDEX(DataInput[],AR$4*3-2,MATCH($B17,DataInput[#Headers],0)))))</f>
        <v>16.13</v>
      </c>
      <c r="AS17" s="15" t="str">
        <f>IF(INDEX(MouseList[],MATCH(AS$2,'Basic Information'!$A$2:$A$140,0),11)=TRUE,"",IF(INDEX(DataInput[],AS$4*3-2,MATCH($B17,DataInput[#Headers],0))="","",(INDEX(DataInput[],AS$4*3-2,MATCH($B17,DataInput[#Headers],0)))))</f>
        <v/>
      </c>
      <c r="AT17" s="15">
        <f>IF(INDEX(MouseList[],MATCH(AT$2,'Basic Information'!$A$2:$A$140,0),11)=TRUE,"",IF(INDEX(DataInput[],AT$4*3-2,MATCH($B17,DataInput[#Headers],0))="","",(INDEX(DataInput[],AT$4*3-2,MATCH($B17,DataInput[#Headers],0)))))</f>
        <v>21.97</v>
      </c>
      <c r="AU17" s="15">
        <f>IF(INDEX(MouseList[],MATCH(AU$2,'Basic Information'!$A$2:$A$140,0),11)=TRUE,"",IF(INDEX(DataInput[],AU$4*3-2,MATCH($B17,DataInput[#Headers],0))="","",(INDEX(DataInput[],AU$4*3-2,MATCH($B17,DataInput[#Headers],0)))))</f>
        <v>18.23</v>
      </c>
      <c r="AV17" s="15">
        <f>IF(INDEX(MouseList[],MATCH(AV$2,'Basic Information'!$A$2:$A$140,0),11)=TRUE,"",IF(INDEX(DataInput[],AV$4*3-2,MATCH($B17,DataInput[#Headers],0))="","",(INDEX(DataInput[],AV$4*3-2,MATCH($B17,DataInput[#Headers],0)))))</f>
        <v>23.96</v>
      </c>
      <c r="AW17" s="15">
        <f>IF(INDEX(MouseList[],MATCH(AW$2,'Basic Information'!$A$2:$A$140,0),11)=TRUE,"",IF(INDEX(DataInput[],AW$4*3-2,MATCH($B17,DataInput[#Headers],0))="","",(INDEX(DataInput[],AW$4*3-2,MATCH($B17,DataInput[#Headers],0)))))</f>
        <v>24.21</v>
      </c>
      <c r="AX17" s="15">
        <f>IF(INDEX(MouseList[],MATCH(AX$2,'Basic Information'!$A$2:$A$140,0),11)=TRUE,"",IF(INDEX(DataInput[],AX$4*3-2,MATCH($B17,DataInput[#Headers],0))="","",(INDEX(DataInput[],AX$4*3-2,MATCH($B17,DataInput[#Headers],0)))))</f>
        <v>24.81</v>
      </c>
      <c r="AY17" s="15">
        <f>IF(INDEX(MouseList[],MATCH(AY$2,'Basic Information'!$A$2:$A$140,0),11)=TRUE,"",IF(INDEX(DataInput[],AY$4*3-2,MATCH($B17,DataInput[#Headers],0))="","",(INDEX(DataInput[],AY$4*3-2,MATCH($B17,DataInput[#Headers],0)))))</f>
        <v>23.16</v>
      </c>
      <c r="AZ17" s="15">
        <f>IF(INDEX(MouseList[],MATCH(AZ$2,'Basic Information'!$A$2:$A$140,0),11)=TRUE,"",IF(INDEX(DataInput[],AZ$4*3-2,MATCH($B17,DataInput[#Headers],0))="","",(INDEX(DataInput[],AZ$4*3-2,MATCH($B17,DataInput[#Headers],0)))))</f>
        <v>17.05</v>
      </c>
      <c r="BA17" s="15">
        <f>IF(INDEX(MouseList[],MATCH(BA$2,'Basic Information'!$A$2:$A$140,0),11)=TRUE,"",IF(INDEX(DataInput[],BA$4*3-2,MATCH($B17,DataInput[#Headers],0))="","",(INDEX(DataInput[],BA$4*3-2,MATCH($B17,DataInput[#Headers],0)))))</f>
        <v>26.41</v>
      </c>
      <c r="BB17" s="15" t="str">
        <f>IF(INDEX(MouseList[],MATCH(BB$2,'Basic Information'!$A$2:$A$140,0),11)=TRUE,"",IF(INDEX(DataInput[],BB$4*3-2,MATCH($B17,DataInput[#Headers],0))="","",(INDEX(DataInput[],BB$4*3-2,MATCH($B17,DataInput[#Headers],0)))))</f>
        <v/>
      </c>
      <c r="BC17" s="15">
        <f>IF(INDEX(MouseList[],MATCH(BC$2,'Basic Information'!$A$2:$A$140,0),11)=TRUE,"",IF(INDEX(DataInput[],BC$4*3-2,MATCH($B17,DataInput[#Headers],0))="","",(INDEX(DataInput[],BC$4*3-2,MATCH($B17,DataInput[#Headers],0)))))</f>
        <v>21.76</v>
      </c>
      <c r="BD17" s="15">
        <f>IF(INDEX(MouseList[],MATCH(BD$2,'Basic Information'!$A$2:$A$140,0),11)=TRUE,"",IF(INDEX(DataInput[],BD$4*3-2,MATCH($B17,DataInput[#Headers],0))="","",(INDEX(DataInput[],BD$4*3-2,MATCH($B17,DataInput[#Headers],0)))))</f>
        <v>21.61</v>
      </c>
      <c r="BE17" s="15">
        <f>IF(INDEX(MouseList[],MATCH(BE$2,'Basic Information'!$A$2:$A$140,0),11)=TRUE,"",IF(INDEX(DataInput[],BE$4*3-2,MATCH($B17,DataInput[#Headers],0))="","",(INDEX(DataInput[],BE$4*3-2,MATCH($B17,DataInput[#Headers],0)))))</f>
        <v>22.47</v>
      </c>
      <c r="BF17" s="15">
        <f>IF(INDEX(MouseList[],MATCH(BF$2,'Basic Information'!$A$2:$A$140,0),11)=TRUE,"",IF(INDEX(DataInput[],BF$4*3-2,MATCH($B17,DataInput[#Headers],0))="","",(INDEX(DataInput[],BF$4*3-2,MATCH($B17,DataInput[#Headers],0)))))</f>
        <v>18.61</v>
      </c>
      <c r="BG17" s="15">
        <f>IF(INDEX(MouseList[],MATCH(BG$2,'Basic Information'!$A$2:$A$140,0),11)=TRUE,"",IF(INDEX(DataInput[],BG$4*3-2,MATCH($B17,DataInput[#Headers],0))="","",(INDEX(DataInput[],BG$4*3-2,MATCH($B17,DataInput[#Headers],0)))))</f>
        <v>18.100000000000001</v>
      </c>
      <c r="BH17" s="15">
        <f>IF(INDEX(MouseList[],MATCH(BH$2,'Basic Information'!$A$2:$A$140,0),11)=TRUE,"",IF(INDEX(DataInput[],BH$4*3-2,MATCH($B17,DataInput[#Headers],0))="","",(INDEX(DataInput[],BH$4*3-2,MATCH($B17,DataInput[#Headers],0)))))</f>
        <v>20.77</v>
      </c>
      <c r="BI17" s="15">
        <f>IF(INDEX(MouseList[],MATCH(BI$2,'Basic Information'!$A$2:$A$140,0),11)=TRUE,"",IF(INDEX(DataInput[],BI$4*3-2,MATCH($B17,DataInput[#Headers],0))="","",(INDEX(DataInput[],BI$4*3-2,MATCH($B17,DataInput[#Headers],0)))))</f>
        <v>16.38</v>
      </c>
      <c r="BJ17" s="15">
        <f>IF(INDEX(MouseList[],MATCH(BJ$2,'Basic Information'!$A$2:$A$140,0),11)=TRUE,"",IF(INDEX(DataInput[],BJ$4*3-2,MATCH($B17,DataInput[#Headers],0))="","",(INDEX(DataInput[],BJ$4*3-2,MATCH($B17,DataInput[#Headers],0)))))</f>
        <v>24.64</v>
      </c>
      <c r="BK17" s="15" t="e">
        <f>IF(INDEX(MouseList[],MATCH(BK$2,'Basic Information'!$A$2:$A$140,0),11)=TRUE,"",IF(INDEX(DataInput[],BK$4*3-2,MATCH($B17,DataInput[#Headers],0))="","",(INDEX(DataInput[],BK$4*3-2,MATCH($B17,DataInput[#Headers],0)))))</f>
        <v>#N/A</v>
      </c>
      <c r="BL17" s="15" t="e">
        <f>IF(INDEX(MouseList[],MATCH(BL$2,'Basic Information'!$A$2:$A$140,0),11)=TRUE,"",IF(INDEX(DataInput[],BL$4*3-2,MATCH($B17,DataInput[#Headers],0))="","",(INDEX(DataInput[],BL$4*3-2,MATCH($B17,DataInput[#Headers],0)))))</f>
        <v>#N/A</v>
      </c>
      <c r="BM17" s="15" t="e">
        <f>IF(INDEX(MouseList[],MATCH(BM$2,'Basic Information'!$A$2:$A$140,0),11)=TRUE,"",IF(INDEX(DataInput[],BM$4*3-2,MATCH($B17,DataInput[#Headers],0))="","",(INDEX(DataInput[],BM$4*3-2,MATCH($B17,DataInput[#Headers],0)))))</f>
        <v>#N/A</v>
      </c>
      <c r="BN17" s="15" t="e">
        <f>IF(INDEX(MouseList[],MATCH(BN$2,'Basic Information'!$A$2:$A$140,0),11)=TRUE,"",IF(INDEX(DataInput[],BN$4*3-2,MATCH($B17,DataInput[#Headers],0))="","",(INDEX(DataInput[],BN$4*3-2,MATCH($B17,DataInput[#Headers],0)))))</f>
        <v>#N/A</v>
      </c>
      <c r="BO17" s="15" t="e">
        <f>IF(INDEX(MouseList[],MATCH(BO$2,'Basic Information'!$A$2:$A$140,0),11)=TRUE,"",IF(INDEX(DataInput[],BO$4*3-2,MATCH($B17,DataInput[#Headers],0))="","",(INDEX(DataInput[],BO$4*3-2,MATCH($B17,DataInput[#Headers],0)))))</f>
        <v>#N/A</v>
      </c>
      <c r="BP17" s="15" t="e">
        <f>IF(INDEX(MouseList[],MATCH(BP$2,'Basic Information'!$A$2:$A$140,0),11)=TRUE,"",IF(INDEX(DataInput[],BP$4*3-2,MATCH($B17,DataInput[#Headers],0))="","",(INDEX(DataInput[],BP$4*3-2,MATCH($B17,DataInput[#Headers],0)))))</f>
        <v>#N/A</v>
      </c>
      <c r="BQ17" s="15" t="e">
        <f>IF(INDEX(MouseList[],MATCH(BQ$2,'Basic Information'!$A$2:$A$140,0),11)=TRUE,"",IF(INDEX(DataInput[],BQ$4*3-2,MATCH($B17,DataInput[#Headers],0))="","",(INDEX(DataInput[],BQ$4*3-2,MATCH($B17,DataInput[#Headers],0)))))</f>
        <v>#N/A</v>
      </c>
      <c r="BR17" s="15" t="e">
        <f>IF(INDEX(MouseList[],MATCH(BR$2,'Basic Information'!$A$2:$A$140,0),11)=TRUE,"",IF(INDEX(DataInput[],BR$4*3-2,MATCH($B17,DataInput[#Headers],0))="","",(INDEX(DataInput[],BR$4*3-2,MATCH($B17,DataInput[#Headers],0)))))</f>
        <v>#N/A</v>
      </c>
      <c r="BS17" s="15" t="e">
        <f>IF(INDEX(MouseList[],MATCH(BS$2,'Basic Information'!$A$2:$A$140,0),11)=TRUE,"",IF(INDEX(DataInput[],BS$4*3-2,MATCH($B17,DataInput[#Headers],0))="","",(INDEX(DataInput[],BS$4*3-2,MATCH($B17,DataInput[#Headers],0)))))</f>
        <v>#N/A</v>
      </c>
      <c r="BT17" s="15" t="e">
        <f>IF(INDEX(MouseList[],MATCH(BT$2,'Basic Information'!$A$2:$A$140,0),11)=TRUE,"",IF(INDEX(DataInput[],BT$4*3-2,MATCH($B17,DataInput[#Headers],0))="","",(INDEX(DataInput[],BT$4*3-2,MATCH($B17,DataInput[#Headers],0)))))</f>
        <v>#N/A</v>
      </c>
      <c r="BU17" s="15" t="e">
        <f>IF(INDEX(MouseList[],MATCH(BU$2,'Basic Information'!$A$2:$A$140,0),11)=TRUE,"",IF(INDEX(DataInput[],BU$4*3-2,MATCH($B17,DataInput[#Headers],0))="","",(INDEX(DataInput[],BU$4*3-2,MATCH($B17,DataInput[#Headers],0)))))</f>
        <v>#N/A</v>
      </c>
      <c r="BV17" s="15" t="e">
        <f>IF(INDEX(MouseList[],MATCH(BV$2,'Basic Information'!$A$2:$A$140,0),11)=TRUE,"",IF(INDEX(DataInput[],BV$4*3-2,MATCH($B17,DataInput[#Headers],0))="","",(INDEX(DataInput[],BV$4*3-2,MATCH($B17,DataInput[#Headers],0)))))</f>
        <v>#N/A</v>
      </c>
      <c r="BW17" s="15" t="e">
        <f>IF(INDEX(MouseList[],MATCH(BW$2,'Basic Information'!$A$2:$A$140,0),11)=TRUE,"",IF(INDEX(DataInput[],BW$4*3-2,MATCH($B17,DataInput[#Headers],0))="","",(INDEX(DataInput[],BW$4*3-2,MATCH($B17,DataInput[#Headers],0)))))</f>
        <v>#N/A</v>
      </c>
      <c r="BX17" s="15" t="e">
        <f>IF(INDEX(MouseList[],MATCH(BX$2,'Basic Information'!$A$2:$A$140,0),11)=TRUE,"",IF(INDEX(DataInput[],BX$4*3-2,MATCH($B17,DataInput[#Headers],0))="","",(INDEX(DataInput[],BX$4*3-2,MATCH($B17,DataInput[#Headers],0)))))</f>
        <v>#N/A</v>
      </c>
      <c r="BY17" s="15" t="e">
        <f>IF(INDEX(MouseList[],MATCH(BY$2,'Basic Information'!$A$2:$A$140,0),11)=TRUE,"",IF(INDEX(DataInput[],BY$4*3-2,MATCH($B17,DataInput[#Headers],0))="","",(INDEX(DataInput[],BY$4*3-2,MATCH($B17,DataInput[#Headers],0)))))</f>
        <v>#N/A</v>
      </c>
      <c r="BZ17" s="15" t="e">
        <f>IF(INDEX(MouseList[],MATCH(BZ$2,'Basic Information'!$A$2:$A$140,0),11)=TRUE,"",IF(INDEX(DataInput[],BZ$4*3-2,MATCH($B17,DataInput[#Headers],0))="","",(INDEX(DataInput[],BZ$4*3-2,MATCH($B17,DataInput[#Headers],0)))))</f>
        <v>#N/A</v>
      </c>
      <c r="CA17" s="15" t="e">
        <f>IF(INDEX(MouseList[],MATCH(CA$2,'Basic Information'!$A$2:$A$140,0),11)=TRUE,"",IF(INDEX(DataInput[],CA$4*3-2,MATCH($B17,DataInput[#Headers],0))="","",(INDEX(DataInput[],CA$4*3-2,MATCH($B17,DataInput[#Headers],0)))))</f>
        <v>#N/A</v>
      </c>
      <c r="CB17" s="15" t="e">
        <f>IF(INDEX(MouseList[],MATCH(CB$2,'Basic Information'!$A$2:$A$140,0),11)=TRUE,"",IF(INDEX(DataInput[],CB$4*3-2,MATCH($B17,DataInput[#Headers],0))="","",(INDEX(DataInput[],CB$4*3-2,MATCH($B17,DataInput[#Headers],0)))))</f>
        <v>#N/A</v>
      </c>
      <c r="CC17" s="15" t="e">
        <f>IF(INDEX(MouseList[],MATCH(CC$2,'Basic Information'!$A$2:$A$140,0),11)=TRUE,"",IF(INDEX(DataInput[],CC$4*3-2,MATCH($B17,DataInput[#Headers],0))="","",(INDEX(DataInput[],CC$4*3-2,MATCH($B17,DataInput[#Headers],0)))))</f>
        <v>#N/A</v>
      </c>
      <c r="CD17" s="15" t="e">
        <f>IF(INDEX(MouseList[],MATCH(CD$2,'Basic Information'!$A$2:$A$140,0),11)=TRUE,"",IF(INDEX(DataInput[],CD$4*3-2,MATCH($B17,DataInput[#Headers],0))="","",(INDEX(DataInput[],CD$4*3-2,MATCH($B17,DataInput[#Headers],0)))))</f>
        <v>#N/A</v>
      </c>
      <c r="CE17" s="15" t="e">
        <f>IF(INDEX(MouseList[],MATCH(CE$2,'Basic Information'!$A$2:$A$140,0),11)=TRUE,"",IF(INDEX(DataInput[],CE$4*3-2,MATCH($B17,DataInput[#Headers],0))="","",(INDEX(DataInput[],CE$4*3-2,MATCH($B17,DataInput[#Headers],0)))))</f>
        <v>#N/A</v>
      </c>
      <c r="CF17" s="15" t="e">
        <f>IF(INDEX(MouseList[],MATCH(CF$2,'Basic Information'!$A$2:$A$140,0),11)=TRUE,"",IF(INDEX(DataInput[],CF$4*3-2,MATCH($B17,DataInput[#Headers],0))="","",(INDEX(DataInput[],CF$4*3-2,MATCH($B17,DataInput[#Headers],0)))))</f>
        <v>#N/A</v>
      </c>
      <c r="CG17" s="15" t="e">
        <f>IF(INDEX(MouseList[],MATCH(CG$2,'Basic Information'!$A$2:$A$140,0),11)=TRUE,"",IF(INDEX(DataInput[],CG$4*3-2,MATCH($B17,DataInput[#Headers],0))="","",(INDEX(DataInput[],CG$4*3-2,MATCH($B17,DataInput[#Headers],0)))))</f>
        <v>#N/A</v>
      </c>
      <c r="CH17" s="15" t="e">
        <f>IF(INDEX(MouseList[],MATCH(CH$2,'Basic Information'!$A$2:$A$140,0),11)=TRUE,"",IF(INDEX(DataInput[],CH$4*3-2,MATCH($B17,DataInput[#Headers],0))="","",(INDEX(DataInput[],CH$4*3-2,MATCH($B17,DataInput[#Headers],0)))))</f>
        <v>#N/A</v>
      </c>
      <c r="CI17" s="15" t="e">
        <f>IF(INDEX(MouseList[],MATCH(CI$2,'Basic Information'!$A$2:$A$140,0),11)=TRUE,"",IF(INDEX(DataInput[],CI$4*3-2,MATCH($B17,DataInput[#Headers],0))="","",(INDEX(DataInput[],CI$4*3-2,MATCH($B17,DataInput[#Headers],0)))))</f>
        <v>#N/A</v>
      </c>
      <c r="CJ17" s="15" t="e">
        <f>IF(INDEX(MouseList[],MATCH(CJ$2,'Basic Information'!$A$2:$A$140,0),11)=TRUE,"",IF(INDEX(DataInput[],CJ$4*3-2,MATCH($B17,DataInput[#Headers],0))="","",(INDEX(DataInput[],CJ$4*3-2,MATCH($B17,DataInput[#Headers],0)))))</f>
        <v>#N/A</v>
      </c>
      <c r="CK17" s="15" t="e">
        <f>IF(INDEX(MouseList[],MATCH(CK$2,'Basic Information'!$A$2:$A$140,0),11)=TRUE,"",IF(INDEX(DataInput[],CK$4*3-2,MATCH($B17,DataInput[#Headers],0))="","",(INDEX(DataInput[],CK$4*3-2,MATCH($B17,DataInput[#Headers],0)))))</f>
        <v>#N/A</v>
      </c>
      <c r="CL17" s="15" t="e">
        <f>IF(INDEX(MouseList[],MATCH(CL$2,'Basic Information'!$A$2:$A$140,0),11)=TRUE,"",IF(INDEX(DataInput[],CL$4*3-2,MATCH($B17,DataInput[#Headers],0))="","",(INDEX(DataInput[],CL$4*3-2,MATCH($B17,DataInput[#Headers],0)))))</f>
        <v>#N/A</v>
      </c>
      <c r="CM17" s="15" t="e">
        <f>IF(INDEX(MouseList[],MATCH(CM$2,'Basic Information'!$A$2:$A$140,0),11)=TRUE,"",IF(INDEX(DataInput[],CM$4*3-2,MATCH($B17,DataInput[#Headers],0))="","",(INDEX(DataInput[],CM$4*3-2,MATCH($B17,DataInput[#Headers],0)))))</f>
        <v>#N/A</v>
      </c>
      <c r="CN17" s="15" t="e">
        <f>IF(INDEX(MouseList[],MATCH(CN$2,'Basic Information'!$A$2:$A$140,0),11)=TRUE,"",IF(INDEX(DataInput[],CN$4*3-2,MATCH($B17,DataInput[#Headers],0))="","",(INDEX(DataInput[],CN$4*3-2,MATCH($B17,DataInput[#Headers],0)))))</f>
        <v>#N/A</v>
      </c>
      <c r="CO17" s="15" t="e">
        <f>IF(INDEX(MouseList[],MATCH(CO$2,'Basic Information'!$A$2:$A$140,0),11)=TRUE,"",IF(INDEX(DataInput[],CO$4*3-2,MATCH($B17,DataInput[#Headers],0))="","",(INDEX(DataInput[],CO$4*3-2,MATCH($B17,DataInput[#Headers],0)))))</f>
        <v>#N/A</v>
      </c>
      <c r="CP17" s="15" t="e">
        <f>IF(INDEX(MouseList[],MATCH(CP$2,'Basic Information'!$A$2:$A$140,0),11)=TRUE,"",IF(INDEX(DataInput[],CP$4*3-2,MATCH($B17,DataInput[#Headers],0))="","",(INDEX(DataInput[],CP$4*3-2,MATCH($B17,DataInput[#Headers],0)))))</f>
        <v>#N/A</v>
      </c>
      <c r="CQ17" s="15" t="e">
        <f>IF(INDEX(MouseList[],MATCH(CQ$2,'Basic Information'!$A$2:$A$140,0),11)=TRUE,"",IF(INDEX(DataInput[],CQ$4*3-2,MATCH($B17,DataInput[#Headers],0))="","",(INDEX(DataInput[],CQ$4*3-2,MATCH($B17,DataInput[#Headers],0)))))</f>
        <v>#N/A</v>
      </c>
      <c r="CR17" s="15" t="e">
        <f>IF(INDEX(MouseList[],MATCH(CR$2,'Basic Information'!$A$2:$A$140,0),11)=TRUE,"",IF(INDEX(DataInput[],CR$4*3-2,MATCH($B17,DataInput[#Headers],0))="","",(INDEX(DataInput[],CR$4*3-2,MATCH($B17,DataInput[#Headers],0)))))</f>
        <v>#N/A</v>
      </c>
      <c r="CS17" s="15" t="e">
        <f>IF(INDEX(MouseList[],MATCH(CS$2,'Basic Information'!$A$2:$A$140,0),11)=TRUE,"",IF(INDEX(DataInput[],CS$4*3-2,MATCH($B17,DataInput[#Headers],0))="","",(INDEX(DataInput[],CS$4*3-2,MATCH($B17,DataInput[#Headers],0)))))</f>
        <v>#N/A</v>
      </c>
      <c r="CT17" s="15" t="e">
        <f>IF(INDEX(MouseList[],MATCH(CT$2,'Basic Information'!$A$2:$A$140,0),11)=TRUE,"",IF(INDEX(DataInput[],CT$4*3-2,MATCH($B17,DataInput[#Headers],0))="","",(INDEX(DataInput[],CT$4*3-2,MATCH($B17,DataInput[#Headers],0)))))</f>
        <v>#N/A</v>
      </c>
      <c r="CU17" s="15" t="e">
        <f>IF(INDEX(MouseList[],MATCH(CU$2,'Basic Information'!$A$2:$A$140,0),11)=TRUE,"",IF(INDEX(DataInput[],CU$4*3-2,MATCH($B17,DataInput[#Headers],0))="","",(INDEX(DataInput[],CU$4*3-2,MATCH($B17,DataInput[#Headers],0)))))</f>
        <v>#N/A</v>
      </c>
      <c r="CV17" s="15" t="e">
        <f>IF(INDEX(MouseList[],MATCH(CV$2,'Basic Information'!$A$2:$A$140,0),11)=TRUE,"",IF(INDEX(DataInput[],CV$4*3-2,MATCH($B17,DataInput[#Headers],0))="","",(INDEX(DataInput[],CV$4*3-2,MATCH($B17,DataInput[#Headers],0)))))</f>
        <v>#N/A</v>
      </c>
      <c r="CW17" s="15" t="e">
        <f>IF(INDEX(MouseList[],MATCH(CW$2,'Basic Information'!$A$2:$A$140,0),11)=TRUE,"",IF(INDEX(DataInput[],CW$4*3-2,MATCH($B17,DataInput[#Headers],0))="","",(INDEX(DataInput[],CW$4*3-2,MATCH($B17,DataInput[#Headers],0)))))</f>
        <v>#N/A</v>
      </c>
      <c r="CX17" s="15" t="e">
        <f>IF(INDEX(MouseList[],MATCH(CX$2,'Basic Information'!$A$2:$A$140,0),11)=TRUE,"",IF(INDEX(DataInput[],CX$4*3-2,MATCH($B17,DataInput[#Headers],0))="","",(INDEX(DataInput[],CX$4*3-2,MATCH($B17,DataInput[#Headers],0)))))</f>
        <v>#N/A</v>
      </c>
      <c r="CY17" s="15" t="e">
        <f>IF(INDEX(MouseList[],MATCH(CY$2,'Basic Information'!$A$2:$A$140,0),11)=TRUE,"",IF(INDEX(DataInput[],CY$4*3-2,MATCH($B17,DataInput[#Headers],0))="","",(INDEX(DataInput[],CY$4*3-2,MATCH($B17,DataInput[#Headers],0)))))</f>
        <v>#N/A</v>
      </c>
      <c r="CZ17" s="15" t="e">
        <f>IF(INDEX(MouseList[],MATCH(CZ$2,'Basic Information'!$A$2:$A$140,0),11)=TRUE,"",IF(INDEX(DataInput[],CZ$4*3-2,MATCH($B17,DataInput[#Headers],0))="","",(INDEX(DataInput[],CZ$4*3-2,MATCH($B17,DataInput[#Headers],0)))))</f>
        <v>#N/A</v>
      </c>
      <c r="DA17" s="15" t="e">
        <f>IF(INDEX(MouseList[],MATCH(DA$2,'Basic Information'!$A$2:$A$140,0),11)=TRUE,"",IF(INDEX(DataInput[],DA$4*3-2,MATCH($B17,DataInput[#Headers],0))="","",(INDEX(DataInput[],DA$4*3-2,MATCH($B17,DataInput[#Headers],0)))))</f>
        <v>#N/A</v>
      </c>
      <c r="DB17" s="15" t="e">
        <f>IF(INDEX(MouseList[],MATCH(DB$2,'Basic Information'!$A$2:$A$140,0),11)=TRUE,"",IF(INDEX(DataInput[],DB$4*3-2,MATCH($B17,DataInput[#Headers],0))="","",(INDEX(DataInput[],DB$4*3-2,MATCH($B17,DataInput[#Headers],0)))))</f>
        <v>#N/A</v>
      </c>
      <c r="DC17" s="15" t="e">
        <f>IF(INDEX(MouseList[],MATCH(DC$2,'Basic Information'!$A$2:$A$140,0),11)=TRUE,"",IF(INDEX(DataInput[],DC$4*3-2,MATCH($B17,DataInput[#Headers],0))="","",(INDEX(DataInput[],DC$4*3-2,MATCH($B17,DataInput[#Headers],0)))))</f>
        <v>#N/A</v>
      </c>
      <c r="DD17" s="15" t="e">
        <f>IF(INDEX(MouseList[],MATCH(DD$2,'Basic Information'!$A$2:$A$140,0),11)=TRUE,"",IF(INDEX(DataInput[],DD$4*3-2,MATCH($B17,DataInput[#Headers],0))="","",(INDEX(DataInput[],DD$4*3-2,MATCH($B17,DataInput[#Headers],0)))))</f>
        <v>#N/A</v>
      </c>
      <c r="DE17" s="15" t="e">
        <f>IF(INDEX(MouseList[],MATCH(DE$2,'Basic Information'!$A$2:$A$140,0),11)=TRUE,"",IF(INDEX(DataInput[],DE$4*3-2,MATCH($B17,DataInput[#Headers],0))="","",(INDEX(DataInput[],DE$4*3-2,MATCH($B17,DataInput[#Headers],0)))))</f>
        <v>#N/A</v>
      </c>
      <c r="DF17" s="15" t="e">
        <f>IF(INDEX(MouseList[],MATCH(DF$2,'Basic Information'!$A$2:$A$140,0),11)=TRUE,"",IF(INDEX(DataInput[],DF$4*3-2,MATCH($B17,DataInput[#Headers],0))="","",(INDEX(DataInput[],DF$4*3-2,MATCH($B17,DataInput[#Headers],0)))))</f>
        <v>#N/A</v>
      </c>
      <c r="DG17" s="15" t="e">
        <f>IF(INDEX(MouseList[],MATCH(DG$2,'Basic Information'!$A$2:$A$140,0),11)=TRUE,"",IF(INDEX(DataInput[],DG$4*3-2,MATCH($B17,DataInput[#Headers],0))="","",(INDEX(DataInput[],DG$4*3-2,MATCH($B17,DataInput[#Headers],0)))))</f>
        <v>#N/A</v>
      </c>
      <c r="DH17" s="15" t="e">
        <f>IF(INDEX(MouseList[],MATCH(DH$2,'Basic Information'!$A$2:$A$140,0),11)=TRUE,"",IF(INDEX(DataInput[],DH$4*3-2,MATCH($B17,DataInput[#Headers],0))="","",(INDEX(DataInput[],DH$4*3-2,MATCH($B17,DataInput[#Headers],0)))))</f>
        <v>#N/A</v>
      </c>
      <c r="DI17" s="15" t="e">
        <f>IF(INDEX(MouseList[],MATCH(DI$2,'Basic Information'!$A$2:$A$140,0),11)=TRUE,"",IF(INDEX(DataInput[],DI$4*3-2,MATCH($B17,DataInput[#Headers],0))="","",(INDEX(DataInput[],DI$4*3-2,MATCH($B17,DataInput[#Headers],0)))))</f>
        <v>#N/A</v>
      </c>
      <c r="DJ17" s="15" t="e">
        <f>IF(INDEX(MouseList[],MATCH(DJ$2,'Basic Information'!$A$2:$A$140,0),11)=TRUE,"",IF(INDEX(DataInput[],DJ$4*3-2,MATCH($B17,DataInput[#Headers],0))="","",(INDEX(DataInput[],DJ$4*3-2,MATCH($B17,DataInput[#Headers],0)))))</f>
        <v>#N/A</v>
      </c>
      <c r="DK17" s="15" t="e">
        <f>IF(INDEX(MouseList[],MATCH(DK$2,'Basic Information'!$A$2:$A$140,0),11)=TRUE,"",IF(INDEX(DataInput[],DK$4*3-2,MATCH($B17,DataInput[#Headers],0))="","",(INDEX(DataInput[],DK$4*3-2,MATCH($B17,DataInput[#Headers],0)))))</f>
        <v>#N/A</v>
      </c>
      <c r="DL17" s="15" t="e">
        <f>IF(INDEX(MouseList[],MATCH(DL$2,'Basic Information'!$A$2:$A$140,0),11)=TRUE,"",IF(INDEX(DataInput[],DL$4*3-2,MATCH($B17,DataInput[#Headers],0))="","",(INDEX(DataInput[],DL$4*3-2,MATCH($B17,DataInput[#Headers],0)))))</f>
        <v>#N/A</v>
      </c>
      <c r="DM17" s="15" t="e">
        <f>IF(INDEX(MouseList[],MATCH(DM$2,'Basic Information'!$A$2:$A$140,0),11)=TRUE,"",IF(INDEX(DataInput[],DM$4*3-2,MATCH($B17,DataInput[#Headers],0))="","",(INDEX(DataInput[],DM$4*3-2,MATCH($B17,DataInput[#Headers],0)))))</f>
        <v>#N/A</v>
      </c>
      <c r="DN17" s="15" t="e">
        <f>IF(INDEX(MouseList[],MATCH(DN$2,'Basic Information'!$A$2:$A$140,0),11)=TRUE,"",IF(INDEX(DataInput[],DN$4*3-2,MATCH($B17,DataInput[#Headers],0))="","",(INDEX(DataInput[],DN$4*3-2,MATCH($B17,DataInput[#Headers],0)))))</f>
        <v>#N/A</v>
      </c>
      <c r="DO17" s="15" t="e">
        <f>IF(INDEX(MouseList[],MATCH(DO$2,'Basic Information'!$A$2:$A$140,0),11)=TRUE,"",IF(INDEX(DataInput[],DO$4*3-2,MATCH($B17,DataInput[#Headers],0))="","",(INDEX(DataInput[],DO$4*3-2,MATCH($B17,DataInput[#Headers],0)))))</f>
        <v>#N/A</v>
      </c>
      <c r="DP17" s="15" t="e">
        <f>IF(INDEX(MouseList[],MATCH(DP$2,'Basic Information'!$A$2:$A$140,0),11)=TRUE,"",IF(INDEX(DataInput[],DP$4*3-2,MATCH($B17,DataInput[#Headers],0))="","",(INDEX(DataInput[],DP$4*3-2,MATCH($B17,DataInput[#Headers],0)))))</f>
        <v>#N/A</v>
      </c>
      <c r="DQ17" s="15" t="e">
        <f>IF(INDEX(MouseList[],MATCH(DQ$2,'Basic Information'!$A$2:$A$140,0),11)=TRUE,"",IF(INDEX(DataInput[],DQ$4*3-2,MATCH($B17,DataInput[#Headers],0))="","",(INDEX(DataInput[],DQ$4*3-2,MATCH($B17,DataInput[#Headers],0)))))</f>
        <v>#N/A</v>
      </c>
      <c r="DR17" s="15" t="e">
        <f>IF(INDEX(MouseList[],MATCH(DR$2,'Basic Information'!$A$2:$A$140,0),11)=TRUE,"",IF(INDEX(DataInput[],DR$4*3-2,MATCH($B17,DataInput[#Headers],0))="","",(INDEX(DataInput[],DR$4*3-2,MATCH($B17,DataInput[#Headers],0)))))</f>
        <v>#N/A</v>
      </c>
      <c r="DT17" s="14">
        <v>13</v>
      </c>
      <c r="DU17" s="244" t="str">
        <f>IFERROR(INDEX(MouseList[],MATCH(TV_after_Tx3[[#This Row],[Sort '#]],MouseList[Sort '#],0),MATCH(TV_after_Tx3[[#Headers],[Group]],MouseList[#Headers],0)),"")</f>
        <v/>
      </c>
      <c r="DV17" s="14" t="str">
        <f>IFERROR(INDEX(MouseList[],MATCH(TV_after_Tx3[[#This Row],[Sort '#]],MouseList[Sort '#],0),MATCH(MouseList[[#Headers],[Mouse '#]],MouseList[#Headers],0)),"")</f>
        <v/>
      </c>
      <c r="DW17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17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17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17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17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17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17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17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17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17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17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17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17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17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17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17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17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17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17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17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17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17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18" spans="1:172" ht="15">
      <c r="A18" s="14">
        <v>13</v>
      </c>
      <c r="B18" s="14" t="str">
        <f>INDEX(DataInput[#Headers],1,BWtable[[#This Row],[Day '#]]+11)</f>
        <v>14</v>
      </c>
      <c r="C18" s="15">
        <f>IF(INDEX(MouseList[],MATCH(C$2,'Basic Information'!$A$2:$A$140,0),11)=TRUE,"",IF(INDEX(DataInput[],C$4*3-2,MATCH($B18,DataInput[#Headers],0))="","",(INDEX(DataInput[],C$4*3-2,MATCH($B18,DataInput[#Headers],0)))))</f>
        <v>15.12</v>
      </c>
      <c r="D18" s="15">
        <f>IF(INDEX(MouseList[],MATCH(D$2,'Basic Information'!$A$2:$A$140,0),11)=TRUE,"",IF(INDEX(DataInput[],D$4*3-2,MATCH($B18,DataInput[#Headers],0))="","",(INDEX(DataInput[],D$4*3-2,MATCH($B18,DataInput[#Headers],0)))))</f>
        <v>21.8</v>
      </c>
      <c r="E18" s="15">
        <f>IF(INDEX(MouseList[],MATCH(E$2,'Basic Information'!$A$2:$A$140,0),11)=TRUE,"",IF(INDEX(DataInput[],E$4*3-2,MATCH($B18,DataInput[#Headers],0))="","",(INDEX(DataInput[],E$4*3-2,MATCH($B18,DataInput[#Headers],0)))))</f>
        <v>22.6</v>
      </c>
      <c r="F18" s="15">
        <f>IF(INDEX(MouseList[],MATCH(F$2,'Basic Information'!$A$2:$A$140,0),11)=TRUE,"",IF(INDEX(DataInput[],F$4*3-2,MATCH($B18,DataInput[#Headers],0))="","",(INDEX(DataInput[],F$4*3-2,MATCH($B18,DataInput[#Headers],0)))))</f>
        <v>15.6</v>
      </c>
      <c r="G18" s="15">
        <f>IF(INDEX(MouseList[],MATCH(G$2,'Basic Information'!$A$2:$A$140,0),11)=TRUE,"",IF(INDEX(DataInput[],G$4*3-2,MATCH($B18,DataInput[#Headers],0))="","",(INDEX(DataInput[],G$4*3-2,MATCH($B18,DataInput[#Headers],0)))))</f>
        <v>19.399999999999999</v>
      </c>
      <c r="H18" s="15">
        <f>IF(INDEX(MouseList[],MATCH(H$2,'Basic Information'!$A$2:$A$140,0),11)=TRUE,"",IF(INDEX(DataInput[],H$4*3-2,MATCH($B18,DataInput[#Headers],0))="","",(INDEX(DataInput[],H$4*3-2,MATCH($B18,DataInput[#Headers],0)))))</f>
        <v>15.8</v>
      </c>
      <c r="I18" s="15">
        <f>IF(INDEX(MouseList[],MATCH(I$2,'Basic Information'!$A$2:$A$140,0),11)=TRUE,"",IF(INDEX(DataInput[],I$4*3-2,MATCH($B18,DataInput[#Headers],0))="","",(INDEX(DataInput[],I$4*3-2,MATCH($B18,DataInput[#Headers],0)))))</f>
        <v>16.399999999999999</v>
      </c>
      <c r="J18" s="15">
        <f>IF(INDEX(MouseList[],MATCH(J$2,'Basic Information'!$A$2:$A$140,0),11)=TRUE,"",IF(INDEX(DataInput[],J$4*3-2,MATCH($B18,DataInput[#Headers],0))="","",(INDEX(DataInput[],J$4*3-2,MATCH($B18,DataInput[#Headers],0)))))</f>
        <v>18.2</v>
      </c>
      <c r="K18" s="15">
        <f>IF(INDEX(MouseList[],MATCH(K$2,'Basic Information'!$A$2:$A$140,0),11)=TRUE,"",IF(INDEX(DataInput[],K$4*3-2,MATCH($B18,DataInput[#Headers],0))="","",(INDEX(DataInput[],K$4*3-2,MATCH($B18,DataInput[#Headers],0)))))</f>
        <v>17.079999999999998</v>
      </c>
      <c r="L18" s="15" t="str">
        <f>IF(INDEX(MouseList[],MATCH(L$2,'Basic Information'!$A$2:$A$140,0),11)=TRUE,"",IF(INDEX(DataInput[],L$4*3-2,MATCH($B18,DataInput[#Headers],0))="","",(INDEX(DataInput[],L$4*3-2,MATCH($B18,DataInput[#Headers],0)))))</f>
        <v/>
      </c>
      <c r="M18" s="15">
        <f>IF(INDEX(MouseList[],MATCH(M$2,'Basic Information'!$A$2:$A$140,0),11)=TRUE,"",IF(INDEX(DataInput[],M$4*3-2,MATCH($B18,DataInput[#Headers],0))="","",(INDEX(DataInput[],M$4*3-2,MATCH($B18,DataInput[#Headers],0)))))</f>
        <v>23.2</v>
      </c>
      <c r="N18" s="15">
        <f>IF(INDEX(MouseList[],MATCH(N$2,'Basic Information'!$A$2:$A$140,0),11)=TRUE,"",IF(INDEX(DataInput[],N$4*3-2,MATCH($B18,DataInput[#Headers],0))="","",(INDEX(DataInput[],N$4*3-2,MATCH($B18,DataInput[#Headers],0)))))</f>
        <v>20.8</v>
      </c>
      <c r="O18" s="15">
        <f>IF(INDEX(MouseList[],MATCH(O$2,'Basic Information'!$A$2:$A$140,0),11)=TRUE,"",IF(INDEX(DataInput[],O$4*3-2,MATCH($B18,DataInput[#Headers],0))="","",(INDEX(DataInput[],O$4*3-2,MATCH($B18,DataInput[#Headers],0)))))</f>
        <v>18.3</v>
      </c>
      <c r="P18" s="15">
        <f>IF(INDEX(MouseList[],MATCH(P$2,'Basic Information'!$A$2:$A$140,0),11)=TRUE,"",IF(INDEX(DataInput[],P$4*3-2,MATCH($B18,DataInput[#Headers],0))="","",(INDEX(DataInput[],P$4*3-2,MATCH($B18,DataInput[#Headers],0)))))</f>
        <v>21.9</v>
      </c>
      <c r="Q18" s="15">
        <f>IF(INDEX(MouseList[],MATCH(Q$2,'Basic Information'!$A$2:$A$140,0),11)=TRUE,"",IF(INDEX(DataInput[],Q$4*3-2,MATCH($B18,DataInput[#Headers],0))="","",(INDEX(DataInput[],Q$4*3-2,MATCH($B18,DataInput[#Headers],0)))))</f>
        <v>17.7</v>
      </c>
      <c r="R18" s="15">
        <f>IF(INDEX(MouseList[],MATCH(R$2,'Basic Information'!$A$2:$A$140,0),11)=TRUE,"",IF(INDEX(DataInput[],R$4*3-2,MATCH($B18,DataInput[#Headers],0))="","",(INDEX(DataInput[],R$4*3-2,MATCH($B18,DataInput[#Headers],0)))))</f>
        <v>13.72</v>
      </c>
      <c r="S18" s="15">
        <f>IF(INDEX(MouseList[],MATCH(S$2,'Basic Information'!$A$2:$A$140,0),11)=TRUE,"",IF(INDEX(DataInput[],S$4*3-2,MATCH($B18,DataInput[#Headers],0))="","",(INDEX(DataInput[],S$4*3-2,MATCH($B18,DataInput[#Headers],0)))))</f>
        <v>15.56</v>
      </c>
      <c r="T18" s="15">
        <f>IF(INDEX(MouseList[],MATCH(T$2,'Basic Information'!$A$2:$A$140,0),11)=TRUE,"",IF(INDEX(DataInput[],T$4*3-2,MATCH($B18,DataInput[#Headers],0))="","",(INDEX(DataInput[],T$4*3-2,MATCH($B18,DataInput[#Headers],0)))))</f>
        <v>17.100000000000001</v>
      </c>
      <c r="U18" s="15">
        <f>IF(INDEX(MouseList[],MATCH(U$2,'Basic Information'!$A$2:$A$140,0),11)=TRUE,"",IF(INDEX(DataInput[],U$4*3-2,MATCH($B18,DataInput[#Headers],0))="","",(INDEX(DataInput[],U$4*3-2,MATCH($B18,DataInput[#Headers],0)))))</f>
        <v>15.21</v>
      </c>
      <c r="V18" s="15">
        <f>IF(INDEX(MouseList[],MATCH(V$2,'Basic Information'!$A$2:$A$140,0),11)=TRUE,"",IF(INDEX(DataInput[],V$4*3-2,MATCH($B18,DataInput[#Headers],0))="","",(INDEX(DataInput[],V$4*3-2,MATCH($B18,DataInput[#Headers],0)))))</f>
        <v>20.6</v>
      </c>
      <c r="W18" s="15">
        <f>IF(INDEX(MouseList[],MATCH(W$2,'Basic Information'!$A$2:$A$140,0),11)=TRUE,"",IF(INDEX(DataInput[],W$4*3-2,MATCH($B18,DataInput[#Headers],0))="","",(INDEX(DataInput[],W$4*3-2,MATCH($B18,DataInput[#Headers],0)))))</f>
        <v>21.2</v>
      </c>
      <c r="X18" s="15">
        <f>IF(INDEX(MouseList[],MATCH(X$2,'Basic Information'!$A$2:$A$140,0),11)=TRUE,"",IF(INDEX(DataInput[],X$4*3-2,MATCH($B18,DataInput[#Headers],0))="","",(INDEX(DataInput[],X$4*3-2,MATCH($B18,DataInput[#Headers],0)))))</f>
        <v>19.2</v>
      </c>
      <c r="Y18" s="15">
        <f>IF(INDEX(MouseList[],MATCH(Y$2,'Basic Information'!$A$2:$A$140,0),11)=TRUE,"",IF(INDEX(DataInput[],Y$4*3-2,MATCH($B18,DataInput[#Headers],0))="","",(INDEX(DataInput[],Y$4*3-2,MATCH($B18,DataInput[#Headers],0)))))</f>
        <v>24.5</v>
      </c>
      <c r="Z18" s="15">
        <f>IF(INDEX(MouseList[],MATCH(Z$2,'Basic Information'!$A$2:$A$140,0),11)=TRUE,"",IF(INDEX(DataInput[],Z$4*3-2,MATCH($B18,DataInput[#Headers],0))="","",(INDEX(DataInput[],Z$4*3-2,MATCH($B18,DataInput[#Headers],0)))))</f>
        <v>22.5</v>
      </c>
      <c r="AA18" s="15">
        <f>IF(INDEX(MouseList[],MATCH(AA$2,'Basic Information'!$A$2:$A$140,0),11)=TRUE,"",IF(INDEX(DataInput[],AA$4*3-2,MATCH($B18,DataInput[#Headers],0))="","",(INDEX(DataInput[],AA$4*3-2,MATCH($B18,DataInput[#Headers],0)))))</f>
        <v>26.3</v>
      </c>
      <c r="AB18" s="15">
        <f>IF(INDEX(MouseList[],MATCH(AB$2,'Basic Information'!$A$2:$A$140,0),11)=TRUE,"",IF(INDEX(DataInput[],AB$4*3-2,MATCH($B18,DataInput[#Headers],0))="","",(INDEX(DataInput[],AB$4*3-2,MATCH($B18,DataInput[#Headers],0)))))</f>
        <v>18.100000000000001</v>
      </c>
      <c r="AC18" s="15">
        <f>IF(INDEX(MouseList[],MATCH(AC$2,'Basic Information'!$A$2:$A$140,0),11)=TRUE,"",IF(INDEX(DataInput[],AC$4*3-2,MATCH($B18,DataInput[#Headers],0))="","",(INDEX(DataInput[],AC$4*3-2,MATCH($B18,DataInput[#Headers],0)))))</f>
        <v>20.5</v>
      </c>
      <c r="AD18" s="15" t="str">
        <f>IF(INDEX(MouseList[],MATCH(AD$2,'Basic Information'!$A$2:$A$140,0),11)=TRUE,"",IF(INDEX(DataInput[],AD$4*3-2,MATCH($B18,DataInput[#Headers],0))="","",(INDEX(DataInput[],AD$4*3-2,MATCH($B18,DataInput[#Headers],0)))))</f>
        <v/>
      </c>
      <c r="AE18" s="15">
        <f>IF(INDEX(MouseList[],MATCH(AE$2,'Basic Information'!$A$2:$A$140,0),11)=TRUE,"",IF(INDEX(DataInput[],AE$4*3-2,MATCH($B18,DataInput[#Headers],0))="","",(INDEX(DataInput[],AE$4*3-2,MATCH($B18,DataInput[#Headers],0)))))</f>
        <v>22.3</v>
      </c>
      <c r="AF18" s="15">
        <f>IF(INDEX(MouseList[],MATCH(AF$2,'Basic Information'!$A$2:$A$140,0),11)=TRUE,"",IF(INDEX(DataInput[],AF$4*3-2,MATCH($B18,DataInput[#Headers],0))="","",(INDEX(DataInput[],AF$4*3-2,MATCH($B18,DataInput[#Headers],0)))))</f>
        <v>20.3</v>
      </c>
      <c r="AG18" s="15">
        <f>IF(INDEX(MouseList[],MATCH(AG$2,'Basic Information'!$A$2:$A$140,0),11)=TRUE,"",IF(INDEX(DataInput[],AG$4*3-2,MATCH($B18,DataInput[#Headers],0))="","",(INDEX(DataInput[],AG$4*3-2,MATCH($B18,DataInput[#Headers],0)))))</f>
        <v>25.3</v>
      </c>
      <c r="AH18" s="15">
        <f>IF(INDEX(MouseList[],MATCH(AH$2,'Basic Information'!$A$2:$A$140,0),11)=TRUE,"",IF(INDEX(DataInput[],AH$4*3-2,MATCH($B18,DataInput[#Headers],0))="","",(INDEX(DataInput[],AH$4*3-2,MATCH($B18,DataInput[#Headers],0)))))</f>
        <v>24.2</v>
      </c>
      <c r="AI18" s="15" t="str">
        <f>IF(INDEX(MouseList[],MATCH(AI$2,'Basic Information'!$A$2:$A$140,0),11)=TRUE,"",IF(INDEX(DataInput[],AI$4*3-2,MATCH($B18,DataInput[#Headers],0))="","",(INDEX(DataInput[],AI$4*3-2,MATCH($B18,DataInput[#Headers],0)))))</f>
        <v/>
      </c>
      <c r="AJ18" s="15">
        <f>IF(INDEX(MouseList[],MATCH(AJ$2,'Basic Information'!$A$2:$A$140,0),11)=TRUE,"",IF(INDEX(DataInput[],AJ$4*3-2,MATCH($B18,DataInput[#Headers],0))="","",(INDEX(DataInput[],AJ$4*3-2,MATCH($B18,DataInput[#Headers],0)))))</f>
        <v>20</v>
      </c>
      <c r="AK18" s="15">
        <f>IF(INDEX(MouseList[],MATCH(AK$2,'Basic Information'!$A$2:$A$140,0),11)=TRUE,"",IF(INDEX(DataInput[],AK$4*3-2,MATCH($B18,DataInput[#Headers],0))="","",(INDEX(DataInput[],AK$4*3-2,MATCH($B18,DataInput[#Headers],0)))))</f>
        <v>22.5</v>
      </c>
      <c r="AL18" s="15">
        <f>IF(INDEX(MouseList[],MATCH(AL$2,'Basic Information'!$A$2:$A$140,0),11)=TRUE,"",IF(INDEX(DataInput[],AL$4*3-2,MATCH($B18,DataInput[#Headers],0))="","",(INDEX(DataInput[],AL$4*3-2,MATCH($B18,DataInput[#Headers],0)))))</f>
        <v>22</v>
      </c>
      <c r="AM18" s="15">
        <f>IF(INDEX(MouseList[],MATCH(AM$2,'Basic Information'!$A$2:$A$140,0),11)=TRUE,"",IF(INDEX(DataInput[],AM$4*3-2,MATCH($B18,DataInput[#Headers],0))="","",(INDEX(DataInput[],AM$4*3-2,MATCH($B18,DataInput[#Headers],0)))))</f>
        <v>19.5</v>
      </c>
      <c r="AN18" s="15" t="str">
        <f>IF(INDEX(MouseList[],MATCH(AN$2,'Basic Information'!$A$2:$A$140,0),11)=TRUE,"",IF(INDEX(DataInput[],AN$4*3-2,MATCH($B18,DataInput[#Headers],0))="","",(INDEX(DataInput[],AN$4*3-2,MATCH($B18,DataInput[#Headers],0)))))</f>
        <v/>
      </c>
      <c r="AO18" s="15">
        <f>IF(INDEX(MouseList[],MATCH(AO$2,'Basic Information'!$A$2:$A$140,0),11)=TRUE,"",IF(INDEX(DataInput[],AO$4*3-2,MATCH($B18,DataInput[#Headers],0))="","",(INDEX(DataInput[],AO$4*3-2,MATCH($B18,DataInput[#Headers],0)))))</f>
        <v>22.7</v>
      </c>
      <c r="AP18" s="15">
        <f>IF(INDEX(MouseList[],MATCH(AP$2,'Basic Information'!$A$2:$A$140,0),11)=TRUE,"",IF(INDEX(DataInput[],AP$4*3-2,MATCH($B18,DataInput[#Headers],0))="","",(INDEX(DataInput[],AP$4*3-2,MATCH($B18,DataInput[#Headers],0)))))</f>
        <v>18.100000000000001</v>
      </c>
      <c r="AQ18" s="15">
        <f>IF(INDEX(MouseList[],MATCH(AQ$2,'Basic Information'!$A$2:$A$140,0),11)=TRUE,"",IF(INDEX(DataInput[],AQ$4*3-2,MATCH($B18,DataInput[#Headers],0))="","",(INDEX(DataInput[],AQ$4*3-2,MATCH($B18,DataInput[#Headers],0)))))</f>
        <v>19.3</v>
      </c>
      <c r="AR18" s="15">
        <f>IF(INDEX(MouseList[],MATCH(AR$2,'Basic Information'!$A$2:$A$140,0),11)=TRUE,"",IF(INDEX(DataInput[],AR$4*3-2,MATCH($B18,DataInput[#Headers],0))="","",(INDEX(DataInput[],AR$4*3-2,MATCH($B18,DataInput[#Headers],0)))))</f>
        <v>15.61</v>
      </c>
      <c r="AS18" s="15" t="str">
        <f>IF(INDEX(MouseList[],MATCH(AS$2,'Basic Information'!$A$2:$A$140,0),11)=TRUE,"",IF(INDEX(DataInput[],AS$4*3-2,MATCH($B18,DataInput[#Headers],0))="","",(INDEX(DataInput[],AS$4*3-2,MATCH($B18,DataInput[#Headers],0)))))</f>
        <v/>
      </c>
      <c r="AT18" s="15">
        <f>IF(INDEX(MouseList[],MATCH(AT$2,'Basic Information'!$A$2:$A$140,0),11)=TRUE,"",IF(INDEX(DataInput[],AT$4*3-2,MATCH($B18,DataInput[#Headers],0))="","",(INDEX(DataInput[],AT$4*3-2,MATCH($B18,DataInput[#Headers],0)))))</f>
        <v>21.3</v>
      </c>
      <c r="AU18" s="15">
        <f>IF(INDEX(MouseList[],MATCH(AU$2,'Basic Information'!$A$2:$A$140,0),11)=TRUE,"",IF(INDEX(DataInput[],AU$4*3-2,MATCH($B18,DataInput[#Headers],0))="","",(INDEX(DataInput[],AU$4*3-2,MATCH($B18,DataInput[#Headers],0)))))</f>
        <v>17</v>
      </c>
      <c r="AV18" s="15">
        <f>IF(INDEX(MouseList[],MATCH(AV$2,'Basic Information'!$A$2:$A$140,0),11)=TRUE,"",IF(INDEX(DataInput[],AV$4*3-2,MATCH($B18,DataInput[#Headers],0))="","",(INDEX(DataInput[],AV$4*3-2,MATCH($B18,DataInput[#Headers],0)))))</f>
        <v>24.2</v>
      </c>
      <c r="AW18" s="15">
        <f>IF(INDEX(MouseList[],MATCH(AW$2,'Basic Information'!$A$2:$A$140,0),11)=TRUE,"",IF(INDEX(DataInput[],AW$4*3-2,MATCH($B18,DataInput[#Headers],0))="","",(INDEX(DataInput[],AW$4*3-2,MATCH($B18,DataInput[#Headers],0)))))</f>
        <v>23.7</v>
      </c>
      <c r="AX18" s="15">
        <f>IF(INDEX(MouseList[],MATCH(AX$2,'Basic Information'!$A$2:$A$140,0),11)=TRUE,"",IF(INDEX(DataInput[],AX$4*3-2,MATCH($B18,DataInput[#Headers],0))="","",(INDEX(DataInput[],AX$4*3-2,MATCH($B18,DataInput[#Headers],0)))))</f>
        <v>25.1</v>
      </c>
      <c r="AY18" s="15">
        <f>IF(INDEX(MouseList[],MATCH(AY$2,'Basic Information'!$A$2:$A$140,0),11)=TRUE,"",IF(INDEX(DataInput[],AY$4*3-2,MATCH($B18,DataInput[#Headers],0))="","",(INDEX(DataInput[],AY$4*3-2,MATCH($B18,DataInput[#Headers],0)))))</f>
        <v>22.2</v>
      </c>
      <c r="AZ18" s="15">
        <f>IF(INDEX(MouseList[],MATCH(AZ$2,'Basic Information'!$A$2:$A$140,0),11)=TRUE,"",IF(INDEX(DataInput[],AZ$4*3-2,MATCH($B18,DataInput[#Headers],0))="","",(INDEX(DataInput[],AZ$4*3-2,MATCH($B18,DataInput[#Headers],0)))))</f>
        <v>15.6</v>
      </c>
      <c r="BA18" s="15">
        <f>IF(INDEX(MouseList[],MATCH(BA$2,'Basic Information'!$A$2:$A$140,0),11)=TRUE,"",IF(INDEX(DataInput[],BA$4*3-2,MATCH($B18,DataInput[#Headers],0))="","",(INDEX(DataInput[],BA$4*3-2,MATCH($B18,DataInput[#Headers],0)))))</f>
        <v>27.5</v>
      </c>
      <c r="BB18" s="15" t="str">
        <f>IF(INDEX(MouseList[],MATCH(BB$2,'Basic Information'!$A$2:$A$140,0),11)=TRUE,"",IF(INDEX(DataInput[],BB$4*3-2,MATCH($B18,DataInput[#Headers],0))="","",(INDEX(DataInput[],BB$4*3-2,MATCH($B18,DataInput[#Headers],0)))))</f>
        <v/>
      </c>
      <c r="BC18" s="15">
        <f>IF(INDEX(MouseList[],MATCH(BC$2,'Basic Information'!$A$2:$A$140,0),11)=TRUE,"",IF(INDEX(DataInput[],BC$4*3-2,MATCH($B18,DataInput[#Headers],0))="","",(INDEX(DataInput[],BC$4*3-2,MATCH($B18,DataInput[#Headers],0)))))</f>
        <v>20.7</v>
      </c>
      <c r="BD18" s="15">
        <f>IF(INDEX(MouseList[],MATCH(BD$2,'Basic Information'!$A$2:$A$140,0),11)=TRUE,"",IF(INDEX(DataInput[],BD$4*3-2,MATCH($B18,DataInput[#Headers],0))="","",(INDEX(DataInput[],BD$4*3-2,MATCH($B18,DataInput[#Headers],0)))))</f>
        <v>21.8</v>
      </c>
      <c r="BE18" s="15">
        <f>IF(INDEX(MouseList[],MATCH(BE$2,'Basic Information'!$A$2:$A$140,0),11)=TRUE,"",IF(INDEX(DataInput[],BE$4*3-2,MATCH($B18,DataInput[#Headers],0))="","",(INDEX(DataInput[],BE$4*3-2,MATCH($B18,DataInput[#Headers],0)))))</f>
        <v>22</v>
      </c>
      <c r="BF18" s="15">
        <f>IF(INDEX(MouseList[],MATCH(BF$2,'Basic Information'!$A$2:$A$140,0),11)=TRUE,"",IF(INDEX(DataInput[],BF$4*3-2,MATCH($B18,DataInput[#Headers],0))="","",(INDEX(DataInput[],BF$4*3-2,MATCH($B18,DataInput[#Headers],0)))))</f>
        <v>18.899999999999999</v>
      </c>
      <c r="BG18" s="15">
        <f>IF(INDEX(MouseList[],MATCH(BG$2,'Basic Information'!$A$2:$A$140,0),11)=TRUE,"",IF(INDEX(DataInput[],BG$4*3-2,MATCH($B18,DataInput[#Headers],0))="","",(INDEX(DataInput[],BG$4*3-2,MATCH($B18,DataInput[#Headers],0)))))</f>
        <v>15.62</v>
      </c>
      <c r="BH18" s="15">
        <f>IF(INDEX(MouseList[],MATCH(BH$2,'Basic Information'!$A$2:$A$140,0),11)=TRUE,"",IF(INDEX(DataInput[],BH$4*3-2,MATCH($B18,DataInput[#Headers],0))="","",(INDEX(DataInput[],BH$4*3-2,MATCH($B18,DataInput[#Headers],0)))))</f>
        <v>20.3</v>
      </c>
      <c r="BI18" s="15">
        <f>IF(INDEX(MouseList[],MATCH(BI$2,'Basic Information'!$A$2:$A$140,0),11)=TRUE,"",IF(INDEX(DataInput[],BI$4*3-2,MATCH($B18,DataInput[#Headers],0))="","",(INDEX(DataInput[],BI$4*3-2,MATCH($B18,DataInput[#Headers],0)))))</f>
        <v>16.510000000000002</v>
      </c>
      <c r="BJ18" s="15">
        <f>IF(INDEX(MouseList[],MATCH(BJ$2,'Basic Information'!$A$2:$A$140,0),11)=TRUE,"",IF(INDEX(DataInput[],BJ$4*3-2,MATCH($B18,DataInput[#Headers],0))="","",(INDEX(DataInput[],BJ$4*3-2,MATCH($B18,DataInput[#Headers],0)))))</f>
        <v>24.6</v>
      </c>
      <c r="BK18" s="15" t="e">
        <f>IF(INDEX(MouseList[],MATCH(BK$2,'Basic Information'!$A$2:$A$140,0),11)=TRUE,"",IF(INDEX(DataInput[],BK$4*3-2,MATCH($B18,DataInput[#Headers],0))="","",(INDEX(DataInput[],BK$4*3-2,MATCH($B18,DataInput[#Headers],0)))))</f>
        <v>#N/A</v>
      </c>
      <c r="BL18" s="15" t="e">
        <f>IF(INDEX(MouseList[],MATCH(BL$2,'Basic Information'!$A$2:$A$140,0),11)=TRUE,"",IF(INDEX(DataInput[],BL$4*3-2,MATCH($B18,DataInput[#Headers],0))="","",(INDEX(DataInput[],BL$4*3-2,MATCH($B18,DataInput[#Headers],0)))))</f>
        <v>#N/A</v>
      </c>
      <c r="BM18" s="15" t="e">
        <f>IF(INDEX(MouseList[],MATCH(BM$2,'Basic Information'!$A$2:$A$140,0),11)=TRUE,"",IF(INDEX(DataInput[],BM$4*3-2,MATCH($B18,DataInput[#Headers],0))="","",(INDEX(DataInput[],BM$4*3-2,MATCH($B18,DataInput[#Headers],0)))))</f>
        <v>#N/A</v>
      </c>
      <c r="BN18" s="15" t="e">
        <f>IF(INDEX(MouseList[],MATCH(BN$2,'Basic Information'!$A$2:$A$140,0),11)=TRUE,"",IF(INDEX(DataInput[],BN$4*3-2,MATCH($B18,DataInput[#Headers],0))="","",(INDEX(DataInput[],BN$4*3-2,MATCH($B18,DataInput[#Headers],0)))))</f>
        <v>#N/A</v>
      </c>
      <c r="BO18" s="15" t="e">
        <f>IF(INDEX(MouseList[],MATCH(BO$2,'Basic Information'!$A$2:$A$140,0),11)=TRUE,"",IF(INDEX(DataInput[],BO$4*3-2,MATCH($B18,DataInput[#Headers],0))="","",(INDEX(DataInput[],BO$4*3-2,MATCH($B18,DataInput[#Headers],0)))))</f>
        <v>#N/A</v>
      </c>
      <c r="BP18" s="15" t="e">
        <f>IF(INDEX(MouseList[],MATCH(BP$2,'Basic Information'!$A$2:$A$140,0),11)=TRUE,"",IF(INDEX(DataInput[],BP$4*3-2,MATCH($B18,DataInput[#Headers],0))="","",(INDEX(DataInput[],BP$4*3-2,MATCH($B18,DataInput[#Headers],0)))))</f>
        <v>#N/A</v>
      </c>
      <c r="BQ18" s="15" t="e">
        <f>IF(INDEX(MouseList[],MATCH(BQ$2,'Basic Information'!$A$2:$A$140,0),11)=TRUE,"",IF(INDEX(DataInput[],BQ$4*3-2,MATCH($B18,DataInput[#Headers],0))="","",(INDEX(DataInput[],BQ$4*3-2,MATCH($B18,DataInput[#Headers],0)))))</f>
        <v>#N/A</v>
      </c>
      <c r="BR18" s="15" t="e">
        <f>IF(INDEX(MouseList[],MATCH(BR$2,'Basic Information'!$A$2:$A$140,0),11)=TRUE,"",IF(INDEX(DataInput[],BR$4*3-2,MATCH($B18,DataInput[#Headers],0))="","",(INDEX(DataInput[],BR$4*3-2,MATCH($B18,DataInput[#Headers],0)))))</f>
        <v>#N/A</v>
      </c>
      <c r="BS18" s="15" t="e">
        <f>IF(INDEX(MouseList[],MATCH(BS$2,'Basic Information'!$A$2:$A$140,0),11)=TRUE,"",IF(INDEX(DataInput[],BS$4*3-2,MATCH($B18,DataInput[#Headers],0))="","",(INDEX(DataInput[],BS$4*3-2,MATCH($B18,DataInput[#Headers],0)))))</f>
        <v>#N/A</v>
      </c>
      <c r="BT18" s="15" t="e">
        <f>IF(INDEX(MouseList[],MATCH(BT$2,'Basic Information'!$A$2:$A$140,0),11)=TRUE,"",IF(INDEX(DataInput[],BT$4*3-2,MATCH($B18,DataInput[#Headers],0))="","",(INDEX(DataInput[],BT$4*3-2,MATCH($B18,DataInput[#Headers],0)))))</f>
        <v>#N/A</v>
      </c>
      <c r="BU18" s="15" t="e">
        <f>IF(INDEX(MouseList[],MATCH(BU$2,'Basic Information'!$A$2:$A$140,0),11)=TRUE,"",IF(INDEX(DataInput[],BU$4*3-2,MATCH($B18,DataInput[#Headers],0))="","",(INDEX(DataInput[],BU$4*3-2,MATCH($B18,DataInput[#Headers],0)))))</f>
        <v>#N/A</v>
      </c>
      <c r="BV18" s="15" t="e">
        <f>IF(INDEX(MouseList[],MATCH(BV$2,'Basic Information'!$A$2:$A$140,0),11)=TRUE,"",IF(INDEX(DataInput[],BV$4*3-2,MATCH($B18,DataInput[#Headers],0))="","",(INDEX(DataInput[],BV$4*3-2,MATCH($B18,DataInput[#Headers],0)))))</f>
        <v>#N/A</v>
      </c>
      <c r="BW18" s="15" t="e">
        <f>IF(INDEX(MouseList[],MATCH(BW$2,'Basic Information'!$A$2:$A$140,0),11)=TRUE,"",IF(INDEX(DataInput[],BW$4*3-2,MATCH($B18,DataInput[#Headers],0))="","",(INDEX(DataInput[],BW$4*3-2,MATCH($B18,DataInput[#Headers],0)))))</f>
        <v>#N/A</v>
      </c>
      <c r="BX18" s="15" t="e">
        <f>IF(INDEX(MouseList[],MATCH(BX$2,'Basic Information'!$A$2:$A$140,0),11)=TRUE,"",IF(INDEX(DataInput[],BX$4*3-2,MATCH($B18,DataInput[#Headers],0))="","",(INDEX(DataInput[],BX$4*3-2,MATCH($B18,DataInput[#Headers],0)))))</f>
        <v>#N/A</v>
      </c>
      <c r="BY18" s="15" t="e">
        <f>IF(INDEX(MouseList[],MATCH(BY$2,'Basic Information'!$A$2:$A$140,0),11)=TRUE,"",IF(INDEX(DataInput[],BY$4*3-2,MATCH($B18,DataInput[#Headers],0))="","",(INDEX(DataInput[],BY$4*3-2,MATCH($B18,DataInput[#Headers],0)))))</f>
        <v>#N/A</v>
      </c>
      <c r="BZ18" s="15" t="e">
        <f>IF(INDEX(MouseList[],MATCH(BZ$2,'Basic Information'!$A$2:$A$140,0),11)=TRUE,"",IF(INDEX(DataInput[],BZ$4*3-2,MATCH($B18,DataInput[#Headers],0))="","",(INDEX(DataInput[],BZ$4*3-2,MATCH($B18,DataInput[#Headers],0)))))</f>
        <v>#N/A</v>
      </c>
      <c r="CA18" s="15" t="e">
        <f>IF(INDEX(MouseList[],MATCH(CA$2,'Basic Information'!$A$2:$A$140,0),11)=TRUE,"",IF(INDEX(DataInput[],CA$4*3-2,MATCH($B18,DataInput[#Headers],0))="","",(INDEX(DataInput[],CA$4*3-2,MATCH($B18,DataInput[#Headers],0)))))</f>
        <v>#N/A</v>
      </c>
      <c r="CB18" s="15" t="e">
        <f>IF(INDEX(MouseList[],MATCH(CB$2,'Basic Information'!$A$2:$A$140,0),11)=TRUE,"",IF(INDEX(DataInput[],CB$4*3-2,MATCH($B18,DataInput[#Headers],0))="","",(INDEX(DataInput[],CB$4*3-2,MATCH($B18,DataInput[#Headers],0)))))</f>
        <v>#N/A</v>
      </c>
      <c r="CC18" s="15" t="e">
        <f>IF(INDEX(MouseList[],MATCH(CC$2,'Basic Information'!$A$2:$A$140,0),11)=TRUE,"",IF(INDEX(DataInput[],CC$4*3-2,MATCH($B18,DataInput[#Headers],0))="","",(INDEX(DataInput[],CC$4*3-2,MATCH($B18,DataInput[#Headers],0)))))</f>
        <v>#N/A</v>
      </c>
      <c r="CD18" s="15" t="e">
        <f>IF(INDEX(MouseList[],MATCH(CD$2,'Basic Information'!$A$2:$A$140,0),11)=TRUE,"",IF(INDEX(DataInput[],CD$4*3-2,MATCH($B18,DataInput[#Headers],0))="","",(INDEX(DataInput[],CD$4*3-2,MATCH($B18,DataInput[#Headers],0)))))</f>
        <v>#N/A</v>
      </c>
      <c r="CE18" s="15" t="e">
        <f>IF(INDEX(MouseList[],MATCH(CE$2,'Basic Information'!$A$2:$A$140,0),11)=TRUE,"",IF(INDEX(DataInput[],CE$4*3-2,MATCH($B18,DataInput[#Headers],0))="","",(INDEX(DataInput[],CE$4*3-2,MATCH($B18,DataInput[#Headers],0)))))</f>
        <v>#N/A</v>
      </c>
      <c r="CF18" s="15" t="e">
        <f>IF(INDEX(MouseList[],MATCH(CF$2,'Basic Information'!$A$2:$A$140,0),11)=TRUE,"",IF(INDEX(DataInput[],CF$4*3-2,MATCH($B18,DataInput[#Headers],0))="","",(INDEX(DataInput[],CF$4*3-2,MATCH($B18,DataInput[#Headers],0)))))</f>
        <v>#N/A</v>
      </c>
      <c r="CG18" s="15" t="e">
        <f>IF(INDEX(MouseList[],MATCH(CG$2,'Basic Information'!$A$2:$A$140,0),11)=TRUE,"",IF(INDEX(DataInput[],CG$4*3-2,MATCH($B18,DataInput[#Headers],0))="","",(INDEX(DataInput[],CG$4*3-2,MATCH($B18,DataInput[#Headers],0)))))</f>
        <v>#N/A</v>
      </c>
      <c r="CH18" s="15" t="e">
        <f>IF(INDEX(MouseList[],MATCH(CH$2,'Basic Information'!$A$2:$A$140,0),11)=TRUE,"",IF(INDEX(DataInput[],CH$4*3-2,MATCH($B18,DataInput[#Headers],0))="","",(INDEX(DataInput[],CH$4*3-2,MATCH($B18,DataInput[#Headers],0)))))</f>
        <v>#N/A</v>
      </c>
      <c r="CI18" s="15" t="e">
        <f>IF(INDEX(MouseList[],MATCH(CI$2,'Basic Information'!$A$2:$A$140,0),11)=TRUE,"",IF(INDEX(DataInput[],CI$4*3-2,MATCH($B18,DataInput[#Headers],0))="","",(INDEX(DataInput[],CI$4*3-2,MATCH($B18,DataInput[#Headers],0)))))</f>
        <v>#N/A</v>
      </c>
      <c r="CJ18" s="15" t="e">
        <f>IF(INDEX(MouseList[],MATCH(CJ$2,'Basic Information'!$A$2:$A$140,0),11)=TRUE,"",IF(INDEX(DataInput[],CJ$4*3-2,MATCH($B18,DataInput[#Headers],0))="","",(INDEX(DataInput[],CJ$4*3-2,MATCH($B18,DataInput[#Headers],0)))))</f>
        <v>#N/A</v>
      </c>
      <c r="CK18" s="15" t="e">
        <f>IF(INDEX(MouseList[],MATCH(CK$2,'Basic Information'!$A$2:$A$140,0),11)=TRUE,"",IF(INDEX(DataInput[],CK$4*3-2,MATCH($B18,DataInput[#Headers],0))="","",(INDEX(DataInput[],CK$4*3-2,MATCH($B18,DataInput[#Headers],0)))))</f>
        <v>#N/A</v>
      </c>
      <c r="CL18" s="15" t="e">
        <f>IF(INDEX(MouseList[],MATCH(CL$2,'Basic Information'!$A$2:$A$140,0),11)=TRUE,"",IF(INDEX(DataInput[],CL$4*3-2,MATCH($B18,DataInput[#Headers],0))="","",(INDEX(DataInput[],CL$4*3-2,MATCH($B18,DataInput[#Headers],0)))))</f>
        <v>#N/A</v>
      </c>
      <c r="CM18" s="15" t="e">
        <f>IF(INDEX(MouseList[],MATCH(CM$2,'Basic Information'!$A$2:$A$140,0),11)=TRUE,"",IF(INDEX(DataInput[],CM$4*3-2,MATCH($B18,DataInput[#Headers],0))="","",(INDEX(DataInput[],CM$4*3-2,MATCH($B18,DataInput[#Headers],0)))))</f>
        <v>#N/A</v>
      </c>
      <c r="CN18" s="15" t="e">
        <f>IF(INDEX(MouseList[],MATCH(CN$2,'Basic Information'!$A$2:$A$140,0),11)=TRUE,"",IF(INDEX(DataInput[],CN$4*3-2,MATCH($B18,DataInput[#Headers],0))="","",(INDEX(DataInput[],CN$4*3-2,MATCH($B18,DataInput[#Headers],0)))))</f>
        <v>#N/A</v>
      </c>
      <c r="CO18" s="15" t="e">
        <f>IF(INDEX(MouseList[],MATCH(CO$2,'Basic Information'!$A$2:$A$140,0),11)=TRUE,"",IF(INDEX(DataInput[],CO$4*3-2,MATCH($B18,DataInput[#Headers],0))="","",(INDEX(DataInput[],CO$4*3-2,MATCH($B18,DataInput[#Headers],0)))))</f>
        <v>#N/A</v>
      </c>
      <c r="CP18" s="15" t="e">
        <f>IF(INDEX(MouseList[],MATCH(CP$2,'Basic Information'!$A$2:$A$140,0),11)=TRUE,"",IF(INDEX(DataInput[],CP$4*3-2,MATCH($B18,DataInput[#Headers],0))="","",(INDEX(DataInput[],CP$4*3-2,MATCH($B18,DataInput[#Headers],0)))))</f>
        <v>#N/A</v>
      </c>
      <c r="CQ18" s="15" t="e">
        <f>IF(INDEX(MouseList[],MATCH(CQ$2,'Basic Information'!$A$2:$A$140,0),11)=TRUE,"",IF(INDEX(DataInput[],CQ$4*3-2,MATCH($B18,DataInput[#Headers],0))="","",(INDEX(DataInput[],CQ$4*3-2,MATCH($B18,DataInput[#Headers],0)))))</f>
        <v>#N/A</v>
      </c>
      <c r="CR18" s="15" t="e">
        <f>IF(INDEX(MouseList[],MATCH(CR$2,'Basic Information'!$A$2:$A$140,0),11)=TRUE,"",IF(INDEX(DataInput[],CR$4*3-2,MATCH($B18,DataInput[#Headers],0))="","",(INDEX(DataInput[],CR$4*3-2,MATCH($B18,DataInput[#Headers],0)))))</f>
        <v>#N/A</v>
      </c>
      <c r="CS18" s="15" t="e">
        <f>IF(INDEX(MouseList[],MATCH(CS$2,'Basic Information'!$A$2:$A$140,0),11)=TRUE,"",IF(INDEX(DataInput[],CS$4*3-2,MATCH($B18,DataInput[#Headers],0))="","",(INDEX(DataInput[],CS$4*3-2,MATCH($B18,DataInput[#Headers],0)))))</f>
        <v>#N/A</v>
      </c>
      <c r="CT18" s="15" t="e">
        <f>IF(INDEX(MouseList[],MATCH(CT$2,'Basic Information'!$A$2:$A$140,0),11)=TRUE,"",IF(INDEX(DataInput[],CT$4*3-2,MATCH($B18,DataInput[#Headers],0))="","",(INDEX(DataInput[],CT$4*3-2,MATCH($B18,DataInput[#Headers],0)))))</f>
        <v>#N/A</v>
      </c>
      <c r="CU18" s="15" t="e">
        <f>IF(INDEX(MouseList[],MATCH(CU$2,'Basic Information'!$A$2:$A$140,0),11)=TRUE,"",IF(INDEX(DataInput[],CU$4*3-2,MATCH($B18,DataInput[#Headers],0))="","",(INDEX(DataInput[],CU$4*3-2,MATCH($B18,DataInput[#Headers],0)))))</f>
        <v>#N/A</v>
      </c>
      <c r="CV18" s="15" t="e">
        <f>IF(INDEX(MouseList[],MATCH(CV$2,'Basic Information'!$A$2:$A$140,0),11)=TRUE,"",IF(INDEX(DataInput[],CV$4*3-2,MATCH($B18,DataInput[#Headers],0))="","",(INDEX(DataInput[],CV$4*3-2,MATCH($B18,DataInput[#Headers],0)))))</f>
        <v>#N/A</v>
      </c>
      <c r="CW18" s="15" t="e">
        <f>IF(INDEX(MouseList[],MATCH(CW$2,'Basic Information'!$A$2:$A$140,0),11)=TRUE,"",IF(INDEX(DataInput[],CW$4*3-2,MATCH($B18,DataInput[#Headers],0))="","",(INDEX(DataInput[],CW$4*3-2,MATCH($B18,DataInput[#Headers],0)))))</f>
        <v>#N/A</v>
      </c>
      <c r="CX18" s="15" t="e">
        <f>IF(INDEX(MouseList[],MATCH(CX$2,'Basic Information'!$A$2:$A$140,0),11)=TRUE,"",IF(INDEX(DataInput[],CX$4*3-2,MATCH($B18,DataInput[#Headers],0))="","",(INDEX(DataInput[],CX$4*3-2,MATCH($B18,DataInput[#Headers],0)))))</f>
        <v>#N/A</v>
      </c>
      <c r="CY18" s="15" t="e">
        <f>IF(INDEX(MouseList[],MATCH(CY$2,'Basic Information'!$A$2:$A$140,0),11)=TRUE,"",IF(INDEX(DataInput[],CY$4*3-2,MATCH($B18,DataInput[#Headers],0))="","",(INDEX(DataInput[],CY$4*3-2,MATCH($B18,DataInput[#Headers],0)))))</f>
        <v>#N/A</v>
      </c>
      <c r="CZ18" s="15" t="e">
        <f>IF(INDEX(MouseList[],MATCH(CZ$2,'Basic Information'!$A$2:$A$140,0),11)=TRUE,"",IF(INDEX(DataInput[],CZ$4*3-2,MATCH($B18,DataInput[#Headers],0))="","",(INDEX(DataInput[],CZ$4*3-2,MATCH($B18,DataInput[#Headers],0)))))</f>
        <v>#N/A</v>
      </c>
      <c r="DA18" s="15" t="e">
        <f>IF(INDEX(MouseList[],MATCH(DA$2,'Basic Information'!$A$2:$A$140,0),11)=TRUE,"",IF(INDEX(DataInput[],DA$4*3-2,MATCH($B18,DataInput[#Headers],0))="","",(INDEX(DataInput[],DA$4*3-2,MATCH($B18,DataInput[#Headers],0)))))</f>
        <v>#N/A</v>
      </c>
      <c r="DB18" s="15" t="e">
        <f>IF(INDEX(MouseList[],MATCH(DB$2,'Basic Information'!$A$2:$A$140,0),11)=TRUE,"",IF(INDEX(DataInput[],DB$4*3-2,MATCH($B18,DataInput[#Headers],0))="","",(INDEX(DataInput[],DB$4*3-2,MATCH($B18,DataInput[#Headers],0)))))</f>
        <v>#N/A</v>
      </c>
      <c r="DC18" s="15" t="e">
        <f>IF(INDEX(MouseList[],MATCH(DC$2,'Basic Information'!$A$2:$A$140,0),11)=TRUE,"",IF(INDEX(DataInput[],DC$4*3-2,MATCH($B18,DataInput[#Headers],0))="","",(INDEX(DataInput[],DC$4*3-2,MATCH($B18,DataInput[#Headers],0)))))</f>
        <v>#N/A</v>
      </c>
      <c r="DD18" s="15" t="e">
        <f>IF(INDEX(MouseList[],MATCH(DD$2,'Basic Information'!$A$2:$A$140,0),11)=TRUE,"",IF(INDEX(DataInput[],DD$4*3-2,MATCH($B18,DataInput[#Headers],0))="","",(INDEX(DataInput[],DD$4*3-2,MATCH($B18,DataInput[#Headers],0)))))</f>
        <v>#N/A</v>
      </c>
      <c r="DE18" s="15" t="e">
        <f>IF(INDEX(MouseList[],MATCH(DE$2,'Basic Information'!$A$2:$A$140,0),11)=TRUE,"",IF(INDEX(DataInput[],DE$4*3-2,MATCH($B18,DataInput[#Headers],0))="","",(INDEX(DataInput[],DE$4*3-2,MATCH($B18,DataInput[#Headers],0)))))</f>
        <v>#N/A</v>
      </c>
      <c r="DF18" s="15" t="e">
        <f>IF(INDEX(MouseList[],MATCH(DF$2,'Basic Information'!$A$2:$A$140,0),11)=TRUE,"",IF(INDEX(DataInput[],DF$4*3-2,MATCH($B18,DataInput[#Headers],0))="","",(INDEX(DataInput[],DF$4*3-2,MATCH($B18,DataInput[#Headers],0)))))</f>
        <v>#N/A</v>
      </c>
      <c r="DG18" s="15" t="e">
        <f>IF(INDEX(MouseList[],MATCH(DG$2,'Basic Information'!$A$2:$A$140,0),11)=TRUE,"",IF(INDEX(DataInput[],DG$4*3-2,MATCH($B18,DataInput[#Headers],0))="","",(INDEX(DataInput[],DG$4*3-2,MATCH($B18,DataInput[#Headers],0)))))</f>
        <v>#N/A</v>
      </c>
      <c r="DH18" s="15" t="e">
        <f>IF(INDEX(MouseList[],MATCH(DH$2,'Basic Information'!$A$2:$A$140,0),11)=TRUE,"",IF(INDEX(DataInput[],DH$4*3-2,MATCH($B18,DataInput[#Headers],0))="","",(INDEX(DataInput[],DH$4*3-2,MATCH($B18,DataInput[#Headers],0)))))</f>
        <v>#N/A</v>
      </c>
      <c r="DI18" s="15" t="e">
        <f>IF(INDEX(MouseList[],MATCH(DI$2,'Basic Information'!$A$2:$A$140,0),11)=TRUE,"",IF(INDEX(DataInput[],DI$4*3-2,MATCH($B18,DataInput[#Headers],0))="","",(INDEX(DataInput[],DI$4*3-2,MATCH($B18,DataInput[#Headers],0)))))</f>
        <v>#N/A</v>
      </c>
      <c r="DJ18" s="15" t="e">
        <f>IF(INDEX(MouseList[],MATCH(DJ$2,'Basic Information'!$A$2:$A$140,0),11)=TRUE,"",IF(INDEX(DataInput[],DJ$4*3-2,MATCH($B18,DataInput[#Headers],0))="","",(INDEX(DataInput[],DJ$4*3-2,MATCH($B18,DataInput[#Headers],0)))))</f>
        <v>#N/A</v>
      </c>
      <c r="DK18" s="15" t="e">
        <f>IF(INDEX(MouseList[],MATCH(DK$2,'Basic Information'!$A$2:$A$140,0),11)=TRUE,"",IF(INDEX(DataInput[],DK$4*3-2,MATCH($B18,DataInput[#Headers],0))="","",(INDEX(DataInput[],DK$4*3-2,MATCH($B18,DataInput[#Headers],0)))))</f>
        <v>#N/A</v>
      </c>
      <c r="DL18" s="15" t="e">
        <f>IF(INDEX(MouseList[],MATCH(DL$2,'Basic Information'!$A$2:$A$140,0),11)=TRUE,"",IF(INDEX(DataInput[],DL$4*3-2,MATCH($B18,DataInput[#Headers],0))="","",(INDEX(DataInput[],DL$4*3-2,MATCH($B18,DataInput[#Headers],0)))))</f>
        <v>#N/A</v>
      </c>
      <c r="DM18" s="15" t="e">
        <f>IF(INDEX(MouseList[],MATCH(DM$2,'Basic Information'!$A$2:$A$140,0),11)=TRUE,"",IF(INDEX(DataInput[],DM$4*3-2,MATCH($B18,DataInput[#Headers],0))="","",(INDEX(DataInput[],DM$4*3-2,MATCH($B18,DataInput[#Headers],0)))))</f>
        <v>#N/A</v>
      </c>
      <c r="DN18" s="15" t="e">
        <f>IF(INDEX(MouseList[],MATCH(DN$2,'Basic Information'!$A$2:$A$140,0),11)=TRUE,"",IF(INDEX(DataInput[],DN$4*3-2,MATCH($B18,DataInput[#Headers],0))="","",(INDEX(DataInput[],DN$4*3-2,MATCH($B18,DataInput[#Headers],0)))))</f>
        <v>#N/A</v>
      </c>
      <c r="DO18" s="15" t="e">
        <f>IF(INDEX(MouseList[],MATCH(DO$2,'Basic Information'!$A$2:$A$140,0),11)=TRUE,"",IF(INDEX(DataInput[],DO$4*3-2,MATCH($B18,DataInput[#Headers],0))="","",(INDEX(DataInput[],DO$4*3-2,MATCH($B18,DataInput[#Headers],0)))))</f>
        <v>#N/A</v>
      </c>
      <c r="DP18" s="15" t="e">
        <f>IF(INDEX(MouseList[],MATCH(DP$2,'Basic Information'!$A$2:$A$140,0),11)=TRUE,"",IF(INDEX(DataInput[],DP$4*3-2,MATCH($B18,DataInput[#Headers],0))="","",(INDEX(DataInput[],DP$4*3-2,MATCH($B18,DataInput[#Headers],0)))))</f>
        <v>#N/A</v>
      </c>
      <c r="DQ18" s="15" t="e">
        <f>IF(INDEX(MouseList[],MATCH(DQ$2,'Basic Information'!$A$2:$A$140,0),11)=TRUE,"",IF(INDEX(DataInput[],DQ$4*3-2,MATCH($B18,DataInput[#Headers],0))="","",(INDEX(DataInput[],DQ$4*3-2,MATCH($B18,DataInput[#Headers],0)))))</f>
        <v>#N/A</v>
      </c>
      <c r="DR18" s="15" t="e">
        <f>IF(INDEX(MouseList[],MATCH(DR$2,'Basic Information'!$A$2:$A$140,0),11)=TRUE,"",IF(INDEX(DataInput[],DR$4*3-2,MATCH($B18,DataInput[#Headers],0))="","",(INDEX(DataInput[],DR$4*3-2,MATCH($B18,DataInput[#Headers],0)))))</f>
        <v>#N/A</v>
      </c>
      <c r="DT18" s="14">
        <v>14</v>
      </c>
      <c r="DU18" s="244" t="str">
        <f>IFERROR(INDEX(MouseList[],MATCH(TV_after_Tx3[[#This Row],[Sort '#]],MouseList[Sort '#],0),MATCH(TV_after_Tx3[[#Headers],[Group]],MouseList[#Headers],0)),"")</f>
        <v/>
      </c>
      <c r="DV18" s="14" t="str">
        <f>IFERROR(INDEX(MouseList[],MATCH(TV_after_Tx3[[#This Row],[Sort '#]],MouseList[Sort '#],0),MATCH(MouseList[[#Headers],[Mouse '#]],MouseList[#Headers],0)),"")</f>
        <v/>
      </c>
      <c r="DW18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18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18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18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18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18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18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18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18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18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18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18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18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18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18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18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18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18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18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18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18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18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19" spans="1:172" ht="15">
      <c r="A19" s="14">
        <v>14</v>
      </c>
      <c r="B19" s="14" t="str">
        <f>INDEX(DataInput[#Headers],1,BWtable[[#This Row],[Day '#]]+11)</f>
        <v>15</v>
      </c>
      <c r="C19" s="15" t="str">
        <f>IF(INDEX(MouseList[],MATCH(C$2,'Basic Information'!$A$2:$A$140,0),11)=TRUE,"",IF(INDEX(DataInput[],C$4*3-2,MATCH($B19,DataInput[#Headers],0))="","",(INDEX(DataInput[],C$4*3-2,MATCH($B19,DataInput[#Headers],0)))))</f>
        <v/>
      </c>
      <c r="D19" s="15">
        <f>IF(INDEX(MouseList[],MATCH(D$2,'Basic Information'!$A$2:$A$140,0),11)=TRUE,"",IF(INDEX(DataInput[],D$4*3-2,MATCH($B19,DataInput[#Headers],0))="","",(INDEX(DataInput[],D$4*3-2,MATCH($B19,DataInput[#Headers],0)))))</f>
        <v>21.3</v>
      </c>
      <c r="E19" s="15">
        <f>IF(INDEX(MouseList[],MATCH(E$2,'Basic Information'!$A$2:$A$140,0),11)=TRUE,"",IF(INDEX(DataInput[],E$4*3-2,MATCH($B19,DataInput[#Headers],0))="","",(INDEX(DataInput[],E$4*3-2,MATCH($B19,DataInput[#Headers],0)))))</f>
        <v>23</v>
      </c>
      <c r="F19" s="15">
        <f>IF(INDEX(MouseList[],MATCH(F$2,'Basic Information'!$A$2:$A$140,0),11)=TRUE,"",IF(INDEX(DataInput[],F$4*3-2,MATCH($B19,DataInput[#Headers],0))="","",(INDEX(DataInput[],F$4*3-2,MATCH($B19,DataInput[#Headers],0)))))</f>
        <v>15.5</v>
      </c>
      <c r="G19" s="15">
        <f>IF(INDEX(MouseList[],MATCH(G$2,'Basic Information'!$A$2:$A$140,0),11)=TRUE,"",IF(INDEX(DataInput[],G$4*3-2,MATCH($B19,DataInput[#Headers],0))="","",(INDEX(DataInput[],G$4*3-2,MATCH($B19,DataInput[#Headers],0)))))</f>
        <v>18.899999999999999</v>
      </c>
      <c r="H19" s="15" t="str">
        <f>IF(INDEX(MouseList[],MATCH(H$2,'Basic Information'!$A$2:$A$140,0),11)=TRUE,"",IF(INDEX(DataInput[],H$4*3-2,MATCH($B19,DataInput[#Headers],0))="","",(INDEX(DataInput[],H$4*3-2,MATCH($B19,DataInput[#Headers],0)))))</f>
        <v/>
      </c>
      <c r="I19" s="15">
        <f>IF(INDEX(MouseList[],MATCH(I$2,'Basic Information'!$A$2:$A$140,0),11)=TRUE,"",IF(INDEX(DataInput[],I$4*3-2,MATCH($B19,DataInput[#Headers],0))="","",(INDEX(DataInput[],I$4*3-2,MATCH($B19,DataInput[#Headers],0)))))</f>
        <v>17.3</v>
      </c>
      <c r="J19" s="15">
        <f>IF(INDEX(MouseList[],MATCH(J$2,'Basic Information'!$A$2:$A$140,0),11)=TRUE,"",IF(INDEX(DataInput[],J$4*3-2,MATCH($B19,DataInput[#Headers],0))="","",(INDEX(DataInput[],J$4*3-2,MATCH($B19,DataInput[#Headers],0)))))</f>
        <v>19.600000000000001</v>
      </c>
      <c r="K19" s="15" t="str">
        <f>IF(INDEX(MouseList[],MATCH(K$2,'Basic Information'!$A$2:$A$140,0),11)=TRUE,"",IF(INDEX(DataInput[],K$4*3-2,MATCH($B19,DataInput[#Headers],0))="","",(INDEX(DataInput[],K$4*3-2,MATCH($B19,DataInput[#Headers],0)))))</f>
        <v/>
      </c>
      <c r="L19" s="15" t="str">
        <f>IF(INDEX(MouseList[],MATCH(L$2,'Basic Information'!$A$2:$A$140,0),11)=TRUE,"",IF(INDEX(DataInput[],L$4*3-2,MATCH($B19,DataInput[#Headers],0))="","",(INDEX(DataInput[],L$4*3-2,MATCH($B19,DataInput[#Headers],0)))))</f>
        <v/>
      </c>
      <c r="M19" s="15">
        <f>IF(INDEX(MouseList[],MATCH(M$2,'Basic Information'!$A$2:$A$140,0),11)=TRUE,"",IF(INDEX(DataInput[],M$4*3-2,MATCH($B19,DataInput[#Headers],0))="","",(INDEX(DataInput[],M$4*3-2,MATCH($B19,DataInput[#Headers],0)))))</f>
        <v>24</v>
      </c>
      <c r="N19" s="15">
        <f>IF(INDEX(MouseList[],MATCH(N$2,'Basic Information'!$A$2:$A$140,0),11)=TRUE,"",IF(INDEX(DataInput[],N$4*3-2,MATCH($B19,DataInput[#Headers],0))="","",(INDEX(DataInput[],N$4*3-2,MATCH($B19,DataInput[#Headers],0)))))</f>
        <v>20.2</v>
      </c>
      <c r="O19" s="15">
        <f>IF(INDEX(MouseList[],MATCH(O$2,'Basic Information'!$A$2:$A$140,0),11)=TRUE,"",IF(INDEX(DataInput[],O$4*3-2,MATCH($B19,DataInput[#Headers],0))="","",(INDEX(DataInput[],O$4*3-2,MATCH($B19,DataInput[#Headers],0)))))</f>
        <v>18.600000000000001</v>
      </c>
      <c r="P19" s="15">
        <f>IF(INDEX(MouseList[],MATCH(P$2,'Basic Information'!$A$2:$A$140,0),11)=TRUE,"",IF(INDEX(DataInput[],P$4*3-2,MATCH($B19,DataInput[#Headers],0))="","",(INDEX(DataInput[],P$4*3-2,MATCH($B19,DataInput[#Headers],0)))))</f>
        <v>22.1</v>
      </c>
      <c r="Q19" s="15">
        <f>IF(INDEX(MouseList[],MATCH(Q$2,'Basic Information'!$A$2:$A$140,0),11)=TRUE,"",IF(INDEX(DataInput[],Q$4*3-2,MATCH($B19,DataInput[#Headers],0))="","",(INDEX(DataInput[],Q$4*3-2,MATCH($B19,DataInput[#Headers],0)))))</f>
        <v>16.100000000000001</v>
      </c>
      <c r="R19" s="15" t="str">
        <f>IF(INDEX(MouseList[],MATCH(R$2,'Basic Information'!$A$2:$A$140,0),11)=TRUE,"",IF(INDEX(DataInput[],R$4*3-2,MATCH($B19,DataInput[#Headers],0))="","",(INDEX(DataInput[],R$4*3-2,MATCH($B19,DataInput[#Headers],0)))))</f>
        <v/>
      </c>
      <c r="S19" s="15" t="str">
        <f>IF(INDEX(MouseList[],MATCH(S$2,'Basic Information'!$A$2:$A$140,0),11)=TRUE,"",IF(INDEX(DataInput[],S$4*3-2,MATCH($B19,DataInput[#Headers],0))="","",(INDEX(DataInput[],S$4*3-2,MATCH($B19,DataInput[#Headers],0)))))</f>
        <v/>
      </c>
      <c r="T19" s="15">
        <f>IF(INDEX(MouseList[],MATCH(T$2,'Basic Information'!$A$2:$A$140,0),11)=TRUE,"",IF(INDEX(DataInput[],T$4*3-2,MATCH($B19,DataInput[#Headers],0))="","",(INDEX(DataInput[],T$4*3-2,MATCH($B19,DataInput[#Headers],0)))))</f>
        <v>15.3</v>
      </c>
      <c r="U19" s="15" t="str">
        <f>IF(INDEX(MouseList[],MATCH(U$2,'Basic Information'!$A$2:$A$140,0),11)=TRUE,"",IF(INDEX(DataInput[],U$4*3-2,MATCH($B19,DataInput[#Headers],0))="","",(INDEX(DataInput[],U$4*3-2,MATCH($B19,DataInput[#Headers],0)))))</f>
        <v/>
      </c>
      <c r="V19" s="15">
        <f>IF(INDEX(MouseList[],MATCH(V$2,'Basic Information'!$A$2:$A$140,0),11)=TRUE,"",IF(INDEX(DataInput[],V$4*3-2,MATCH($B19,DataInput[#Headers],0))="","",(INDEX(DataInput[],V$4*3-2,MATCH($B19,DataInput[#Headers],0)))))</f>
        <v>18.100000000000001</v>
      </c>
      <c r="W19" s="15">
        <f>IF(INDEX(MouseList[],MATCH(W$2,'Basic Information'!$A$2:$A$140,0),11)=TRUE,"",IF(INDEX(DataInput[],W$4*3-2,MATCH($B19,DataInput[#Headers],0))="","",(INDEX(DataInput[],W$4*3-2,MATCH($B19,DataInput[#Headers],0)))))</f>
        <v>19.600000000000001</v>
      </c>
      <c r="X19" s="15">
        <f>IF(INDEX(MouseList[],MATCH(X$2,'Basic Information'!$A$2:$A$140,0),11)=TRUE,"",IF(INDEX(DataInput[],X$4*3-2,MATCH($B19,DataInput[#Headers],0))="","",(INDEX(DataInput[],X$4*3-2,MATCH($B19,DataInput[#Headers],0)))))</f>
        <v>18.899999999999999</v>
      </c>
      <c r="Y19" s="15">
        <f>IF(INDEX(MouseList[],MATCH(Y$2,'Basic Information'!$A$2:$A$140,0),11)=TRUE,"",IF(INDEX(DataInput[],Y$4*3-2,MATCH($B19,DataInput[#Headers],0))="","",(INDEX(DataInput[],Y$4*3-2,MATCH($B19,DataInput[#Headers],0)))))</f>
        <v>24.1</v>
      </c>
      <c r="Z19" s="15">
        <f>IF(INDEX(MouseList[],MATCH(Z$2,'Basic Information'!$A$2:$A$140,0),11)=TRUE,"",IF(INDEX(DataInput[],Z$4*3-2,MATCH($B19,DataInput[#Headers],0))="","",(INDEX(DataInput[],Z$4*3-2,MATCH($B19,DataInput[#Headers],0)))))</f>
        <v>20.100000000000001</v>
      </c>
      <c r="AA19" s="15">
        <f>IF(INDEX(MouseList[],MATCH(AA$2,'Basic Information'!$A$2:$A$140,0),11)=TRUE,"",IF(INDEX(DataInput[],AA$4*3-2,MATCH($B19,DataInput[#Headers],0))="","",(INDEX(DataInput[],AA$4*3-2,MATCH($B19,DataInput[#Headers],0)))))</f>
        <v>25.7</v>
      </c>
      <c r="AB19" s="15">
        <f>IF(INDEX(MouseList[],MATCH(AB$2,'Basic Information'!$A$2:$A$140,0),11)=TRUE,"",IF(INDEX(DataInput[],AB$4*3-2,MATCH($B19,DataInput[#Headers],0))="","",(INDEX(DataInput[],AB$4*3-2,MATCH($B19,DataInput[#Headers],0)))))</f>
        <v>18.100000000000001</v>
      </c>
      <c r="AC19" s="15">
        <f>IF(INDEX(MouseList[],MATCH(AC$2,'Basic Information'!$A$2:$A$140,0),11)=TRUE,"",IF(INDEX(DataInput[],AC$4*3-2,MATCH($B19,DataInput[#Headers],0))="","",(INDEX(DataInput[],AC$4*3-2,MATCH($B19,DataInput[#Headers],0)))))</f>
        <v>21.3</v>
      </c>
      <c r="AD19" s="15" t="str">
        <f>IF(INDEX(MouseList[],MATCH(AD$2,'Basic Information'!$A$2:$A$140,0),11)=TRUE,"",IF(INDEX(DataInput[],AD$4*3-2,MATCH($B19,DataInput[#Headers],0))="","",(INDEX(DataInput[],AD$4*3-2,MATCH($B19,DataInput[#Headers],0)))))</f>
        <v/>
      </c>
      <c r="AE19" s="15">
        <f>IF(INDEX(MouseList[],MATCH(AE$2,'Basic Information'!$A$2:$A$140,0),11)=TRUE,"",IF(INDEX(DataInput[],AE$4*3-2,MATCH($B19,DataInput[#Headers],0))="","",(INDEX(DataInput[],AE$4*3-2,MATCH($B19,DataInput[#Headers],0)))))</f>
        <v>22.7</v>
      </c>
      <c r="AF19" s="15">
        <f>IF(INDEX(MouseList[],MATCH(AF$2,'Basic Information'!$A$2:$A$140,0),11)=TRUE,"",IF(INDEX(DataInput[],AF$4*3-2,MATCH($B19,DataInput[#Headers],0))="","",(INDEX(DataInput[],AF$4*3-2,MATCH($B19,DataInput[#Headers],0)))))</f>
        <v>21.6</v>
      </c>
      <c r="AG19" s="15">
        <f>IF(INDEX(MouseList[],MATCH(AG$2,'Basic Information'!$A$2:$A$140,0),11)=TRUE,"",IF(INDEX(DataInput[],AG$4*3-2,MATCH($B19,DataInput[#Headers],0))="","",(INDEX(DataInput[],AG$4*3-2,MATCH($B19,DataInput[#Headers],0)))))</f>
        <v>25.1</v>
      </c>
      <c r="AH19" s="15">
        <f>IF(INDEX(MouseList[],MATCH(AH$2,'Basic Information'!$A$2:$A$140,0),11)=TRUE,"",IF(INDEX(DataInput[],AH$4*3-2,MATCH($B19,DataInput[#Headers],0))="","",(INDEX(DataInput[],AH$4*3-2,MATCH($B19,DataInput[#Headers],0)))))</f>
        <v>23.8</v>
      </c>
      <c r="AI19" s="15" t="str">
        <f>IF(INDEX(MouseList[],MATCH(AI$2,'Basic Information'!$A$2:$A$140,0),11)=TRUE,"",IF(INDEX(DataInput[],AI$4*3-2,MATCH($B19,DataInput[#Headers],0))="","",(INDEX(DataInput[],AI$4*3-2,MATCH($B19,DataInput[#Headers],0)))))</f>
        <v/>
      </c>
      <c r="AJ19" s="15">
        <f>IF(INDEX(MouseList[],MATCH(AJ$2,'Basic Information'!$A$2:$A$140,0),11)=TRUE,"",IF(INDEX(DataInput[],AJ$4*3-2,MATCH($B19,DataInput[#Headers],0))="","",(INDEX(DataInput[],AJ$4*3-2,MATCH($B19,DataInput[#Headers],0)))))</f>
        <v>17.899999999999999</v>
      </c>
      <c r="AK19" s="15">
        <f>IF(INDEX(MouseList[],MATCH(AK$2,'Basic Information'!$A$2:$A$140,0),11)=TRUE,"",IF(INDEX(DataInput[],AK$4*3-2,MATCH($B19,DataInput[#Headers],0))="","",(INDEX(DataInput[],AK$4*3-2,MATCH($B19,DataInput[#Headers],0)))))</f>
        <v>21.1</v>
      </c>
      <c r="AL19" s="15">
        <f>IF(INDEX(MouseList[],MATCH(AL$2,'Basic Information'!$A$2:$A$140,0),11)=TRUE,"",IF(INDEX(DataInput[],AL$4*3-2,MATCH($B19,DataInput[#Headers],0))="","",(INDEX(DataInput[],AL$4*3-2,MATCH($B19,DataInput[#Headers],0)))))</f>
        <v>20</v>
      </c>
      <c r="AM19" s="15">
        <f>IF(INDEX(MouseList[],MATCH(AM$2,'Basic Information'!$A$2:$A$140,0),11)=TRUE,"",IF(INDEX(DataInput[],AM$4*3-2,MATCH($B19,DataInput[#Headers],0))="","",(INDEX(DataInput[],AM$4*3-2,MATCH($B19,DataInput[#Headers],0)))))</f>
        <v>18.5</v>
      </c>
      <c r="AN19" s="15" t="str">
        <f>IF(INDEX(MouseList[],MATCH(AN$2,'Basic Information'!$A$2:$A$140,0),11)=TRUE,"",IF(INDEX(DataInput[],AN$4*3-2,MATCH($B19,DataInput[#Headers],0))="","",(INDEX(DataInput[],AN$4*3-2,MATCH($B19,DataInput[#Headers],0)))))</f>
        <v/>
      </c>
      <c r="AO19" s="15">
        <f>IF(INDEX(MouseList[],MATCH(AO$2,'Basic Information'!$A$2:$A$140,0),11)=TRUE,"",IF(INDEX(DataInput[],AO$4*3-2,MATCH($B19,DataInput[#Headers],0))="","",(INDEX(DataInput[],AO$4*3-2,MATCH($B19,DataInput[#Headers],0)))))</f>
        <v>21.9</v>
      </c>
      <c r="AP19" s="15">
        <f>IF(INDEX(MouseList[],MATCH(AP$2,'Basic Information'!$A$2:$A$140,0),11)=TRUE,"",IF(INDEX(DataInput[],AP$4*3-2,MATCH($B19,DataInput[#Headers],0))="","",(INDEX(DataInput[],AP$4*3-2,MATCH($B19,DataInput[#Headers],0)))))</f>
        <v>16.3</v>
      </c>
      <c r="AQ19" s="15">
        <f>IF(INDEX(MouseList[],MATCH(AQ$2,'Basic Information'!$A$2:$A$140,0),11)=TRUE,"",IF(INDEX(DataInput[],AQ$4*3-2,MATCH($B19,DataInput[#Headers],0))="","",(INDEX(DataInput[],AQ$4*3-2,MATCH($B19,DataInput[#Headers],0)))))</f>
        <v>19.100000000000001</v>
      </c>
      <c r="AR19" s="15" t="str">
        <f>IF(INDEX(MouseList[],MATCH(AR$2,'Basic Information'!$A$2:$A$140,0),11)=TRUE,"",IF(INDEX(DataInput[],AR$4*3-2,MATCH($B19,DataInput[#Headers],0))="","",(INDEX(DataInput[],AR$4*3-2,MATCH($B19,DataInput[#Headers],0)))))</f>
        <v/>
      </c>
      <c r="AS19" s="15" t="str">
        <f>IF(INDEX(MouseList[],MATCH(AS$2,'Basic Information'!$A$2:$A$140,0),11)=TRUE,"",IF(INDEX(DataInput[],AS$4*3-2,MATCH($B19,DataInput[#Headers],0))="","",(INDEX(DataInput[],AS$4*3-2,MATCH($B19,DataInput[#Headers],0)))))</f>
        <v/>
      </c>
      <c r="AT19" s="15">
        <f>IF(INDEX(MouseList[],MATCH(AT$2,'Basic Information'!$A$2:$A$140,0),11)=TRUE,"",IF(INDEX(DataInput[],AT$4*3-2,MATCH($B19,DataInput[#Headers],0))="","",(INDEX(DataInput[],AT$4*3-2,MATCH($B19,DataInput[#Headers],0)))))</f>
        <v>20.2</v>
      </c>
      <c r="AU19" s="15">
        <f>IF(INDEX(MouseList[],MATCH(AU$2,'Basic Information'!$A$2:$A$140,0),11)=TRUE,"",IF(INDEX(DataInput[],AU$4*3-2,MATCH($B19,DataInput[#Headers],0))="","",(INDEX(DataInput[],AU$4*3-2,MATCH($B19,DataInput[#Headers],0)))))</f>
        <v>15.4</v>
      </c>
      <c r="AV19" s="15">
        <f>IF(INDEX(MouseList[],MATCH(AV$2,'Basic Information'!$A$2:$A$140,0),11)=TRUE,"",IF(INDEX(DataInput[],AV$4*3-2,MATCH($B19,DataInput[#Headers],0))="","",(INDEX(DataInput[],AV$4*3-2,MATCH($B19,DataInput[#Headers],0)))))</f>
        <v>23.7</v>
      </c>
      <c r="AW19" s="15">
        <f>IF(INDEX(MouseList[],MATCH(AW$2,'Basic Information'!$A$2:$A$140,0),11)=TRUE,"",IF(INDEX(DataInput[],AW$4*3-2,MATCH($B19,DataInput[#Headers],0))="","",(INDEX(DataInput[],AW$4*3-2,MATCH($B19,DataInput[#Headers],0)))))</f>
        <v>23.9</v>
      </c>
      <c r="AX19" s="15">
        <f>IF(INDEX(MouseList[],MATCH(AX$2,'Basic Information'!$A$2:$A$140,0),11)=TRUE,"",IF(INDEX(DataInput[],AX$4*3-2,MATCH($B19,DataInput[#Headers],0))="","",(INDEX(DataInput[],AX$4*3-2,MATCH($B19,DataInput[#Headers],0)))))</f>
        <v>24.9</v>
      </c>
      <c r="AY19" s="15">
        <f>IF(INDEX(MouseList[],MATCH(AY$2,'Basic Information'!$A$2:$A$140,0),11)=TRUE,"",IF(INDEX(DataInput[],AY$4*3-2,MATCH($B19,DataInput[#Headers],0))="","",(INDEX(DataInput[],AY$4*3-2,MATCH($B19,DataInput[#Headers],0)))))</f>
        <v>20</v>
      </c>
      <c r="AZ19" s="15">
        <f>IF(INDEX(MouseList[],MATCH(AZ$2,'Basic Information'!$A$2:$A$140,0),11)=TRUE,"",IF(INDEX(DataInput[],AZ$4*3-2,MATCH($B19,DataInput[#Headers],0))="","",(INDEX(DataInput[],AZ$4*3-2,MATCH($B19,DataInput[#Headers],0)))))</f>
        <v>14.2</v>
      </c>
      <c r="BA19" s="15">
        <f>IF(INDEX(MouseList[],MATCH(BA$2,'Basic Information'!$A$2:$A$140,0),11)=TRUE,"",IF(INDEX(DataInput[],BA$4*3-2,MATCH($B19,DataInput[#Headers],0))="","",(INDEX(DataInput[],BA$4*3-2,MATCH($B19,DataInput[#Headers],0)))))</f>
        <v>27.7</v>
      </c>
      <c r="BB19" s="15" t="str">
        <f>IF(INDEX(MouseList[],MATCH(BB$2,'Basic Information'!$A$2:$A$140,0),11)=TRUE,"",IF(INDEX(DataInput[],BB$4*3-2,MATCH($B19,DataInput[#Headers],0))="","",(INDEX(DataInput[],BB$4*3-2,MATCH($B19,DataInput[#Headers],0)))))</f>
        <v/>
      </c>
      <c r="BC19" s="15">
        <f>IF(INDEX(MouseList[],MATCH(BC$2,'Basic Information'!$A$2:$A$140,0),11)=TRUE,"",IF(INDEX(DataInput[],BC$4*3-2,MATCH($B19,DataInput[#Headers],0))="","",(INDEX(DataInput[],BC$4*3-2,MATCH($B19,DataInput[#Headers],0)))))</f>
        <v>19.899999999999999</v>
      </c>
      <c r="BD19" s="15">
        <f>IF(INDEX(MouseList[],MATCH(BD$2,'Basic Information'!$A$2:$A$140,0),11)=TRUE,"",IF(INDEX(DataInput[],BD$4*3-2,MATCH($B19,DataInput[#Headers],0))="","",(INDEX(DataInput[],BD$4*3-2,MATCH($B19,DataInput[#Headers],0)))))</f>
        <v>21.8</v>
      </c>
      <c r="BE19" s="15">
        <f>IF(INDEX(MouseList[],MATCH(BE$2,'Basic Information'!$A$2:$A$140,0),11)=TRUE,"",IF(INDEX(DataInput[],BE$4*3-2,MATCH($B19,DataInput[#Headers],0))="","",(INDEX(DataInput[],BE$4*3-2,MATCH($B19,DataInput[#Headers],0)))))</f>
        <v>21.4</v>
      </c>
      <c r="BF19" s="15">
        <f>IF(INDEX(MouseList[],MATCH(BF$2,'Basic Information'!$A$2:$A$140,0),11)=TRUE,"",IF(INDEX(DataInput[],BF$4*3-2,MATCH($B19,DataInput[#Headers],0))="","",(INDEX(DataInput[],BF$4*3-2,MATCH($B19,DataInput[#Headers],0)))))</f>
        <v>17.5</v>
      </c>
      <c r="BG19" s="15" t="str">
        <f>IF(INDEX(MouseList[],MATCH(BG$2,'Basic Information'!$A$2:$A$140,0),11)=TRUE,"",IF(INDEX(DataInput[],BG$4*3-2,MATCH($B19,DataInput[#Headers],0))="","",(INDEX(DataInput[],BG$4*3-2,MATCH($B19,DataInput[#Headers],0)))))</f>
        <v/>
      </c>
      <c r="BH19" s="15">
        <f>IF(INDEX(MouseList[],MATCH(BH$2,'Basic Information'!$A$2:$A$140,0),11)=TRUE,"",IF(INDEX(DataInput[],BH$4*3-2,MATCH($B19,DataInput[#Headers],0))="","",(INDEX(DataInput[],BH$4*3-2,MATCH($B19,DataInput[#Headers],0)))))</f>
        <v>18.5</v>
      </c>
      <c r="BI19" s="15" t="str">
        <f>IF(INDEX(MouseList[],MATCH(BI$2,'Basic Information'!$A$2:$A$140,0),11)=TRUE,"",IF(INDEX(DataInput[],BI$4*3-2,MATCH($B19,DataInput[#Headers],0))="","",(INDEX(DataInput[],BI$4*3-2,MATCH($B19,DataInput[#Headers],0)))))</f>
        <v/>
      </c>
      <c r="BJ19" s="15">
        <f>IF(INDEX(MouseList[],MATCH(BJ$2,'Basic Information'!$A$2:$A$140,0),11)=TRUE,"",IF(INDEX(DataInput[],BJ$4*3-2,MATCH($B19,DataInput[#Headers],0))="","",(INDEX(DataInput[],BJ$4*3-2,MATCH($B19,DataInput[#Headers],0)))))</f>
        <v>22.9</v>
      </c>
      <c r="BK19" s="15" t="e">
        <f>IF(INDEX(MouseList[],MATCH(BK$2,'Basic Information'!$A$2:$A$140,0),11)=TRUE,"",IF(INDEX(DataInput[],BK$4*3-2,MATCH($B19,DataInput[#Headers],0))="","",(INDEX(DataInput[],BK$4*3-2,MATCH($B19,DataInput[#Headers],0)))))</f>
        <v>#N/A</v>
      </c>
      <c r="BL19" s="15" t="e">
        <f>IF(INDEX(MouseList[],MATCH(BL$2,'Basic Information'!$A$2:$A$140,0),11)=TRUE,"",IF(INDEX(DataInput[],BL$4*3-2,MATCH($B19,DataInput[#Headers],0))="","",(INDEX(DataInput[],BL$4*3-2,MATCH($B19,DataInput[#Headers],0)))))</f>
        <v>#N/A</v>
      </c>
      <c r="BM19" s="15" t="e">
        <f>IF(INDEX(MouseList[],MATCH(BM$2,'Basic Information'!$A$2:$A$140,0),11)=TRUE,"",IF(INDEX(DataInput[],BM$4*3-2,MATCH($B19,DataInput[#Headers],0))="","",(INDEX(DataInput[],BM$4*3-2,MATCH($B19,DataInput[#Headers],0)))))</f>
        <v>#N/A</v>
      </c>
      <c r="BN19" s="15" t="e">
        <f>IF(INDEX(MouseList[],MATCH(BN$2,'Basic Information'!$A$2:$A$140,0),11)=TRUE,"",IF(INDEX(DataInput[],BN$4*3-2,MATCH($B19,DataInput[#Headers],0))="","",(INDEX(DataInput[],BN$4*3-2,MATCH($B19,DataInput[#Headers],0)))))</f>
        <v>#N/A</v>
      </c>
      <c r="BO19" s="15" t="e">
        <f>IF(INDEX(MouseList[],MATCH(BO$2,'Basic Information'!$A$2:$A$140,0),11)=TRUE,"",IF(INDEX(DataInput[],BO$4*3-2,MATCH($B19,DataInput[#Headers],0))="","",(INDEX(DataInput[],BO$4*3-2,MATCH($B19,DataInput[#Headers],0)))))</f>
        <v>#N/A</v>
      </c>
      <c r="BP19" s="15" t="e">
        <f>IF(INDEX(MouseList[],MATCH(BP$2,'Basic Information'!$A$2:$A$140,0),11)=TRUE,"",IF(INDEX(DataInput[],BP$4*3-2,MATCH($B19,DataInput[#Headers],0))="","",(INDEX(DataInput[],BP$4*3-2,MATCH($B19,DataInput[#Headers],0)))))</f>
        <v>#N/A</v>
      </c>
      <c r="BQ19" s="15" t="e">
        <f>IF(INDEX(MouseList[],MATCH(BQ$2,'Basic Information'!$A$2:$A$140,0),11)=TRUE,"",IF(INDEX(DataInput[],BQ$4*3-2,MATCH($B19,DataInput[#Headers],0))="","",(INDEX(DataInput[],BQ$4*3-2,MATCH($B19,DataInput[#Headers],0)))))</f>
        <v>#N/A</v>
      </c>
      <c r="BR19" s="15" t="e">
        <f>IF(INDEX(MouseList[],MATCH(BR$2,'Basic Information'!$A$2:$A$140,0),11)=TRUE,"",IF(INDEX(DataInput[],BR$4*3-2,MATCH($B19,DataInput[#Headers],0))="","",(INDEX(DataInput[],BR$4*3-2,MATCH($B19,DataInput[#Headers],0)))))</f>
        <v>#N/A</v>
      </c>
      <c r="BS19" s="15" t="e">
        <f>IF(INDEX(MouseList[],MATCH(BS$2,'Basic Information'!$A$2:$A$140,0),11)=TRUE,"",IF(INDEX(DataInput[],BS$4*3-2,MATCH($B19,DataInput[#Headers],0))="","",(INDEX(DataInput[],BS$4*3-2,MATCH($B19,DataInput[#Headers],0)))))</f>
        <v>#N/A</v>
      </c>
      <c r="BT19" s="15" t="e">
        <f>IF(INDEX(MouseList[],MATCH(BT$2,'Basic Information'!$A$2:$A$140,0),11)=TRUE,"",IF(INDEX(DataInput[],BT$4*3-2,MATCH($B19,DataInput[#Headers],0))="","",(INDEX(DataInput[],BT$4*3-2,MATCH($B19,DataInput[#Headers],0)))))</f>
        <v>#N/A</v>
      </c>
      <c r="BU19" s="15" t="e">
        <f>IF(INDEX(MouseList[],MATCH(BU$2,'Basic Information'!$A$2:$A$140,0),11)=TRUE,"",IF(INDEX(DataInput[],BU$4*3-2,MATCH($B19,DataInput[#Headers],0))="","",(INDEX(DataInput[],BU$4*3-2,MATCH($B19,DataInput[#Headers],0)))))</f>
        <v>#N/A</v>
      </c>
      <c r="BV19" s="15" t="e">
        <f>IF(INDEX(MouseList[],MATCH(BV$2,'Basic Information'!$A$2:$A$140,0),11)=TRUE,"",IF(INDEX(DataInput[],BV$4*3-2,MATCH($B19,DataInput[#Headers],0))="","",(INDEX(DataInput[],BV$4*3-2,MATCH($B19,DataInput[#Headers],0)))))</f>
        <v>#N/A</v>
      </c>
      <c r="BW19" s="15" t="e">
        <f>IF(INDEX(MouseList[],MATCH(BW$2,'Basic Information'!$A$2:$A$140,0),11)=TRUE,"",IF(INDEX(DataInput[],BW$4*3-2,MATCH($B19,DataInput[#Headers],0))="","",(INDEX(DataInput[],BW$4*3-2,MATCH($B19,DataInput[#Headers],0)))))</f>
        <v>#N/A</v>
      </c>
      <c r="BX19" s="15" t="e">
        <f>IF(INDEX(MouseList[],MATCH(BX$2,'Basic Information'!$A$2:$A$140,0),11)=TRUE,"",IF(INDEX(DataInput[],BX$4*3-2,MATCH($B19,DataInput[#Headers],0))="","",(INDEX(DataInput[],BX$4*3-2,MATCH($B19,DataInput[#Headers],0)))))</f>
        <v>#N/A</v>
      </c>
      <c r="BY19" s="15" t="e">
        <f>IF(INDEX(MouseList[],MATCH(BY$2,'Basic Information'!$A$2:$A$140,0),11)=TRUE,"",IF(INDEX(DataInput[],BY$4*3-2,MATCH($B19,DataInput[#Headers],0))="","",(INDEX(DataInput[],BY$4*3-2,MATCH($B19,DataInput[#Headers],0)))))</f>
        <v>#N/A</v>
      </c>
      <c r="BZ19" s="15" t="e">
        <f>IF(INDEX(MouseList[],MATCH(BZ$2,'Basic Information'!$A$2:$A$140,0),11)=TRUE,"",IF(INDEX(DataInput[],BZ$4*3-2,MATCH($B19,DataInput[#Headers],0))="","",(INDEX(DataInput[],BZ$4*3-2,MATCH($B19,DataInput[#Headers],0)))))</f>
        <v>#N/A</v>
      </c>
      <c r="CA19" s="15" t="e">
        <f>IF(INDEX(MouseList[],MATCH(CA$2,'Basic Information'!$A$2:$A$140,0),11)=TRUE,"",IF(INDEX(DataInput[],CA$4*3-2,MATCH($B19,DataInput[#Headers],0))="","",(INDEX(DataInput[],CA$4*3-2,MATCH($B19,DataInput[#Headers],0)))))</f>
        <v>#N/A</v>
      </c>
      <c r="CB19" s="15" t="e">
        <f>IF(INDEX(MouseList[],MATCH(CB$2,'Basic Information'!$A$2:$A$140,0),11)=TRUE,"",IF(INDEX(DataInput[],CB$4*3-2,MATCH($B19,DataInput[#Headers],0))="","",(INDEX(DataInput[],CB$4*3-2,MATCH($B19,DataInput[#Headers],0)))))</f>
        <v>#N/A</v>
      </c>
      <c r="CC19" s="15" t="e">
        <f>IF(INDEX(MouseList[],MATCH(CC$2,'Basic Information'!$A$2:$A$140,0),11)=TRUE,"",IF(INDEX(DataInput[],CC$4*3-2,MATCH($B19,DataInput[#Headers],0))="","",(INDEX(DataInput[],CC$4*3-2,MATCH($B19,DataInput[#Headers],0)))))</f>
        <v>#N/A</v>
      </c>
      <c r="CD19" s="15" t="e">
        <f>IF(INDEX(MouseList[],MATCH(CD$2,'Basic Information'!$A$2:$A$140,0),11)=TRUE,"",IF(INDEX(DataInput[],CD$4*3-2,MATCH($B19,DataInput[#Headers],0))="","",(INDEX(DataInput[],CD$4*3-2,MATCH($B19,DataInput[#Headers],0)))))</f>
        <v>#N/A</v>
      </c>
      <c r="CE19" s="15" t="e">
        <f>IF(INDEX(MouseList[],MATCH(CE$2,'Basic Information'!$A$2:$A$140,0),11)=TRUE,"",IF(INDEX(DataInput[],CE$4*3-2,MATCH($B19,DataInput[#Headers],0))="","",(INDEX(DataInput[],CE$4*3-2,MATCH($B19,DataInput[#Headers],0)))))</f>
        <v>#N/A</v>
      </c>
      <c r="CF19" s="15" t="e">
        <f>IF(INDEX(MouseList[],MATCH(CF$2,'Basic Information'!$A$2:$A$140,0),11)=TRUE,"",IF(INDEX(DataInput[],CF$4*3-2,MATCH($B19,DataInput[#Headers],0))="","",(INDEX(DataInput[],CF$4*3-2,MATCH($B19,DataInput[#Headers],0)))))</f>
        <v>#N/A</v>
      </c>
      <c r="CG19" s="15" t="e">
        <f>IF(INDEX(MouseList[],MATCH(CG$2,'Basic Information'!$A$2:$A$140,0),11)=TRUE,"",IF(INDEX(DataInput[],CG$4*3-2,MATCH($B19,DataInput[#Headers],0))="","",(INDEX(DataInput[],CG$4*3-2,MATCH($B19,DataInput[#Headers],0)))))</f>
        <v>#N/A</v>
      </c>
      <c r="CH19" s="15" t="e">
        <f>IF(INDEX(MouseList[],MATCH(CH$2,'Basic Information'!$A$2:$A$140,0),11)=TRUE,"",IF(INDEX(DataInput[],CH$4*3-2,MATCH($B19,DataInput[#Headers],0))="","",(INDEX(DataInput[],CH$4*3-2,MATCH($B19,DataInput[#Headers],0)))))</f>
        <v>#N/A</v>
      </c>
      <c r="CI19" s="15" t="e">
        <f>IF(INDEX(MouseList[],MATCH(CI$2,'Basic Information'!$A$2:$A$140,0),11)=TRUE,"",IF(INDEX(DataInput[],CI$4*3-2,MATCH($B19,DataInput[#Headers],0))="","",(INDEX(DataInput[],CI$4*3-2,MATCH($B19,DataInput[#Headers],0)))))</f>
        <v>#N/A</v>
      </c>
      <c r="CJ19" s="15" t="e">
        <f>IF(INDEX(MouseList[],MATCH(CJ$2,'Basic Information'!$A$2:$A$140,0),11)=TRUE,"",IF(INDEX(DataInput[],CJ$4*3-2,MATCH($B19,DataInput[#Headers],0))="","",(INDEX(DataInput[],CJ$4*3-2,MATCH($B19,DataInput[#Headers],0)))))</f>
        <v>#N/A</v>
      </c>
      <c r="CK19" s="15" t="e">
        <f>IF(INDEX(MouseList[],MATCH(CK$2,'Basic Information'!$A$2:$A$140,0),11)=TRUE,"",IF(INDEX(DataInput[],CK$4*3-2,MATCH($B19,DataInput[#Headers],0))="","",(INDEX(DataInput[],CK$4*3-2,MATCH($B19,DataInput[#Headers],0)))))</f>
        <v>#N/A</v>
      </c>
      <c r="CL19" s="15" t="e">
        <f>IF(INDEX(MouseList[],MATCH(CL$2,'Basic Information'!$A$2:$A$140,0),11)=TRUE,"",IF(INDEX(DataInput[],CL$4*3-2,MATCH($B19,DataInput[#Headers],0))="","",(INDEX(DataInput[],CL$4*3-2,MATCH($B19,DataInput[#Headers],0)))))</f>
        <v>#N/A</v>
      </c>
      <c r="CM19" s="15" t="e">
        <f>IF(INDEX(MouseList[],MATCH(CM$2,'Basic Information'!$A$2:$A$140,0),11)=TRUE,"",IF(INDEX(DataInput[],CM$4*3-2,MATCH($B19,DataInput[#Headers],0))="","",(INDEX(DataInput[],CM$4*3-2,MATCH($B19,DataInput[#Headers],0)))))</f>
        <v>#N/A</v>
      </c>
      <c r="CN19" s="15" t="e">
        <f>IF(INDEX(MouseList[],MATCH(CN$2,'Basic Information'!$A$2:$A$140,0),11)=TRUE,"",IF(INDEX(DataInput[],CN$4*3-2,MATCH($B19,DataInput[#Headers],0))="","",(INDEX(DataInput[],CN$4*3-2,MATCH($B19,DataInput[#Headers],0)))))</f>
        <v>#N/A</v>
      </c>
      <c r="CO19" s="15" t="e">
        <f>IF(INDEX(MouseList[],MATCH(CO$2,'Basic Information'!$A$2:$A$140,0),11)=TRUE,"",IF(INDEX(DataInput[],CO$4*3-2,MATCH($B19,DataInput[#Headers],0))="","",(INDEX(DataInput[],CO$4*3-2,MATCH($B19,DataInput[#Headers],0)))))</f>
        <v>#N/A</v>
      </c>
      <c r="CP19" s="15" t="e">
        <f>IF(INDEX(MouseList[],MATCH(CP$2,'Basic Information'!$A$2:$A$140,0),11)=TRUE,"",IF(INDEX(DataInput[],CP$4*3-2,MATCH($B19,DataInput[#Headers],0))="","",(INDEX(DataInput[],CP$4*3-2,MATCH($B19,DataInput[#Headers],0)))))</f>
        <v>#N/A</v>
      </c>
      <c r="CQ19" s="15" t="e">
        <f>IF(INDEX(MouseList[],MATCH(CQ$2,'Basic Information'!$A$2:$A$140,0),11)=TRUE,"",IF(INDEX(DataInput[],CQ$4*3-2,MATCH($B19,DataInput[#Headers],0))="","",(INDEX(DataInput[],CQ$4*3-2,MATCH($B19,DataInput[#Headers],0)))))</f>
        <v>#N/A</v>
      </c>
      <c r="CR19" s="15" t="e">
        <f>IF(INDEX(MouseList[],MATCH(CR$2,'Basic Information'!$A$2:$A$140,0),11)=TRUE,"",IF(INDEX(DataInput[],CR$4*3-2,MATCH($B19,DataInput[#Headers],0))="","",(INDEX(DataInput[],CR$4*3-2,MATCH($B19,DataInput[#Headers],0)))))</f>
        <v>#N/A</v>
      </c>
      <c r="CS19" s="15" t="e">
        <f>IF(INDEX(MouseList[],MATCH(CS$2,'Basic Information'!$A$2:$A$140,0),11)=TRUE,"",IF(INDEX(DataInput[],CS$4*3-2,MATCH($B19,DataInput[#Headers],0))="","",(INDEX(DataInput[],CS$4*3-2,MATCH($B19,DataInput[#Headers],0)))))</f>
        <v>#N/A</v>
      </c>
      <c r="CT19" s="15" t="e">
        <f>IF(INDEX(MouseList[],MATCH(CT$2,'Basic Information'!$A$2:$A$140,0),11)=TRUE,"",IF(INDEX(DataInput[],CT$4*3-2,MATCH($B19,DataInput[#Headers],0))="","",(INDEX(DataInput[],CT$4*3-2,MATCH($B19,DataInput[#Headers],0)))))</f>
        <v>#N/A</v>
      </c>
      <c r="CU19" s="15" t="e">
        <f>IF(INDEX(MouseList[],MATCH(CU$2,'Basic Information'!$A$2:$A$140,0),11)=TRUE,"",IF(INDEX(DataInput[],CU$4*3-2,MATCH($B19,DataInput[#Headers],0))="","",(INDEX(DataInput[],CU$4*3-2,MATCH($B19,DataInput[#Headers],0)))))</f>
        <v>#N/A</v>
      </c>
      <c r="CV19" s="15" t="e">
        <f>IF(INDEX(MouseList[],MATCH(CV$2,'Basic Information'!$A$2:$A$140,0),11)=TRUE,"",IF(INDEX(DataInput[],CV$4*3-2,MATCH($B19,DataInput[#Headers],0))="","",(INDEX(DataInput[],CV$4*3-2,MATCH($B19,DataInput[#Headers],0)))))</f>
        <v>#N/A</v>
      </c>
      <c r="CW19" s="15" t="e">
        <f>IF(INDEX(MouseList[],MATCH(CW$2,'Basic Information'!$A$2:$A$140,0),11)=TRUE,"",IF(INDEX(DataInput[],CW$4*3-2,MATCH($B19,DataInput[#Headers],0))="","",(INDEX(DataInput[],CW$4*3-2,MATCH($B19,DataInput[#Headers],0)))))</f>
        <v>#N/A</v>
      </c>
      <c r="CX19" s="15" t="e">
        <f>IF(INDEX(MouseList[],MATCH(CX$2,'Basic Information'!$A$2:$A$140,0),11)=TRUE,"",IF(INDEX(DataInput[],CX$4*3-2,MATCH($B19,DataInput[#Headers],0))="","",(INDEX(DataInput[],CX$4*3-2,MATCH($B19,DataInput[#Headers],0)))))</f>
        <v>#N/A</v>
      </c>
      <c r="CY19" s="15" t="e">
        <f>IF(INDEX(MouseList[],MATCH(CY$2,'Basic Information'!$A$2:$A$140,0),11)=TRUE,"",IF(INDEX(DataInput[],CY$4*3-2,MATCH($B19,DataInput[#Headers],0))="","",(INDEX(DataInput[],CY$4*3-2,MATCH($B19,DataInput[#Headers],0)))))</f>
        <v>#N/A</v>
      </c>
      <c r="CZ19" s="15" t="e">
        <f>IF(INDEX(MouseList[],MATCH(CZ$2,'Basic Information'!$A$2:$A$140,0),11)=TRUE,"",IF(INDEX(DataInput[],CZ$4*3-2,MATCH($B19,DataInput[#Headers],0))="","",(INDEX(DataInput[],CZ$4*3-2,MATCH($B19,DataInput[#Headers],0)))))</f>
        <v>#N/A</v>
      </c>
      <c r="DA19" s="15" t="e">
        <f>IF(INDEX(MouseList[],MATCH(DA$2,'Basic Information'!$A$2:$A$140,0),11)=TRUE,"",IF(INDEX(DataInput[],DA$4*3-2,MATCH($B19,DataInput[#Headers],0))="","",(INDEX(DataInput[],DA$4*3-2,MATCH($B19,DataInput[#Headers],0)))))</f>
        <v>#N/A</v>
      </c>
      <c r="DB19" s="15" t="e">
        <f>IF(INDEX(MouseList[],MATCH(DB$2,'Basic Information'!$A$2:$A$140,0),11)=TRUE,"",IF(INDEX(DataInput[],DB$4*3-2,MATCH($B19,DataInput[#Headers],0))="","",(INDEX(DataInput[],DB$4*3-2,MATCH($B19,DataInput[#Headers],0)))))</f>
        <v>#N/A</v>
      </c>
      <c r="DC19" s="15" t="e">
        <f>IF(INDEX(MouseList[],MATCH(DC$2,'Basic Information'!$A$2:$A$140,0),11)=TRUE,"",IF(INDEX(DataInput[],DC$4*3-2,MATCH($B19,DataInput[#Headers],0))="","",(INDEX(DataInput[],DC$4*3-2,MATCH($B19,DataInput[#Headers],0)))))</f>
        <v>#N/A</v>
      </c>
      <c r="DD19" s="15" t="e">
        <f>IF(INDEX(MouseList[],MATCH(DD$2,'Basic Information'!$A$2:$A$140,0),11)=TRUE,"",IF(INDEX(DataInput[],DD$4*3-2,MATCH($B19,DataInput[#Headers],0))="","",(INDEX(DataInput[],DD$4*3-2,MATCH($B19,DataInput[#Headers],0)))))</f>
        <v>#N/A</v>
      </c>
      <c r="DE19" s="15" t="e">
        <f>IF(INDEX(MouseList[],MATCH(DE$2,'Basic Information'!$A$2:$A$140,0),11)=TRUE,"",IF(INDEX(DataInput[],DE$4*3-2,MATCH($B19,DataInput[#Headers],0))="","",(INDEX(DataInput[],DE$4*3-2,MATCH($B19,DataInput[#Headers],0)))))</f>
        <v>#N/A</v>
      </c>
      <c r="DF19" s="15" t="e">
        <f>IF(INDEX(MouseList[],MATCH(DF$2,'Basic Information'!$A$2:$A$140,0),11)=TRUE,"",IF(INDEX(DataInput[],DF$4*3-2,MATCH($B19,DataInput[#Headers],0))="","",(INDEX(DataInput[],DF$4*3-2,MATCH($B19,DataInput[#Headers],0)))))</f>
        <v>#N/A</v>
      </c>
      <c r="DG19" s="15" t="e">
        <f>IF(INDEX(MouseList[],MATCH(DG$2,'Basic Information'!$A$2:$A$140,0),11)=TRUE,"",IF(INDEX(DataInput[],DG$4*3-2,MATCH($B19,DataInput[#Headers],0))="","",(INDEX(DataInput[],DG$4*3-2,MATCH($B19,DataInput[#Headers],0)))))</f>
        <v>#N/A</v>
      </c>
      <c r="DH19" s="15" t="e">
        <f>IF(INDEX(MouseList[],MATCH(DH$2,'Basic Information'!$A$2:$A$140,0),11)=TRUE,"",IF(INDEX(DataInput[],DH$4*3-2,MATCH($B19,DataInput[#Headers],0))="","",(INDEX(DataInput[],DH$4*3-2,MATCH($B19,DataInput[#Headers],0)))))</f>
        <v>#N/A</v>
      </c>
      <c r="DI19" s="15" t="e">
        <f>IF(INDEX(MouseList[],MATCH(DI$2,'Basic Information'!$A$2:$A$140,0),11)=TRUE,"",IF(INDEX(DataInput[],DI$4*3-2,MATCH($B19,DataInput[#Headers],0))="","",(INDEX(DataInput[],DI$4*3-2,MATCH($B19,DataInput[#Headers],0)))))</f>
        <v>#N/A</v>
      </c>
      <c r="DJ19" s="15" t="e">
        <f>IF(INDEX(MouseList[],MATCH(DJ$2,'Basic Information'!$A$2:$A$140,0),11)=TRUE,"",IF(INDEX(DataInput[],DJ$4*3-2,MATCH($B19,DataInput[#Headers],0))="","",(INDEX(DataInput[],DJ$4*3-2,MATCH($B19,DataInput[#Headers],0)))))</f>
        <v>#N/A</v>
      </c>
      <c r="DK19" s="15" t="e">
        <f>IF(INDEX(MouseList[],MATCH(DK$2,'Basic Information'!$A$2:$A$140,0),11)=TRUE,"",IF(INDEX(DataInput[],DK$4*3-2,MATCH($B19,DataInput[#Headers],0))="","",(INDEX(DataInput[],DK$4*3-2,MATCH($B19,DataInput[#Headers],0)))))</f>
        <v>#N/A</v>
      </c>
      <c r="DL19" s="15" t="e">
        <f>IF(INDEX(MouseList[],MATCH(DL$2,'Basic Information'!$A$2:$A$140,0),11)=TRUE,"",IF(INDEX(DataInput[],DL$4*3-2,MATCH($B19,DataInput[#Headers],0))="","",(INDEX(DataInput[],DL$4*3-2,MATCH($B19,DataInput[#Headers],0)))))</f>
        <v>#N/A</v>
      </c>
      <c r="DM19" s="15" t="e">
        <f>IF(INDEX(MouseList[],MATCH(DM$2,'Basic Information'!$A$2:$A$140,0),11)=TRUE,"",IF(INDEX(DataInput[],DM$4*3-2,MATCH($B19,DataInput[#Headers],0))="","",(INDEX(DataInput[],DM$4*3-2,MATCH($B19,DataInput[#Headers],0)))))</f>
        <v>#N/A</v>
      </c>
      <c r="DN19" s="15" t="e">
        <f>IF(INDEX(MouseList[],MATCH(DN$2,'Basic Information'!$A$2:$A$140,0),11)=TRUE,"",IF(INDEX(DataInput[],DN$4*3-2,MATCH($B19,DataInput[#Headers],0))="","",(INDEX(DataInput[],DN$4*3-2,MATCH($B19,DataInput[#Headers],0)))))</f>
        <v>#N/A</v>
      </c>
      <c r="DO19" s="15" t="e">
        <f>IF(INDEX(MouseList[],MATCH(DO$2,'Basic Information'!$A$2:$A$140,0),11)=TRUE,"",IF(INDEX(DataInput[],DO$4*3-2,MATCH($B19,DataInput[#Headers],0))="","",(INDEX(DataInput[],DO$4*3-2,MATCH($B19,DataInput[#Headers],0)))))</f>
        <v>#N/A</v>
      </c>
      <c r="DP19" s="15" t="e">
        <f>IF(INDEX(MouseList[],MATCH(DP$2,'Basic Information'!$A$2:$A$140,0),11)=TRUE,"",IF(INDEX(DataInput[],DP$4*3-2,MATCH($B19,DataInput[#Headers],0))="","",(INDEX(DataInput[],DP$4*3-2,MATCH($B19,DataInput[#Headers],0)))))</f>
        <v>#N/A</v>
      </c>
      <c r="DQ19" s="15" t="e">
        <f>IF(INDEX(MouseList[],MATCH(DQ$2,'Basic Information'!$A$2:$A$140,0),11)=TRUE,"",IF(INDEX(DataInput[],DQ$4*3-2,MATCH($B19,DataInput[#Headers],0))="","",(INDEX(DataInput[],DQ$4*3-2,MATCH($B19,DataInput[#Headers],0)))))</f>
        <v>#N/A</v>
      </c>
      <c r="DR19" s="15" t="e">
        <f>IF(INDEX(MouseList[],MATCH(DR$2,'Basic Information'!$A$2:$A$140,0),11)=TRUE,"",IF(INDEX(DataInput[],DR$4*3-2,MATCH($B19,DataInput[#Headers],0))="","",(INDEX(DataInput[],DR$4*3-2,MATCH($B19,DataInput[#Headers],0)))))</f>
        <v>#N/A</v>
      </c>
      <c r="DT19" s="14">
        <v>15</v>
      </c>
      <c r="DU19" s="244" t="str">
        <f>IFERROR(INDEX(MouseList[],MATCH(TV_after_Tx3[[#This Row],[Sort '#]],MouseList[Sort '#],0),MATCH(TV_after_Tx3[[#Headers],[Group]],MouseList[#Headers],0)),"")</f>
        <v/>
      </c>
      <c r="DV19" s="14" t="str">
        <f>IFERROR(INDEX(MouseList[],MATCH(TV_after_Tx3[[#This Row],[Sort '#]],MouseList[Sort '#],0),MATCH(MouseList[[#Headers],[Mouse '#]],MouseList[#Headers],0)),"")</f>
        <v/>
      </c>
      <c r="DW19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19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19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19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19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19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19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19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19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19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19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19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19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19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19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19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19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19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19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19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19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19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20" spans="1:172" ht="15">
      <c r="A20" s="14">
        <v>15</v>
      </c>
      <c r="B20" s="14" t="str">
        <f>INDEX(DataInput[#Headers],1,BWtable[[#This Row],[Day '#]]+11)</f>
        <v>16</v>
      </c>
      <c r="C20" s="15" t="str">
        <f>IF(INDEX(MouseList[],MATCH(C$2,'Basic Information'!$A$2:$A$140,0),11)=TRUE,"",IF(INDEX(DataInput[],C$4*3-2,MATCH($B20,DataInput[#Headers],0))="","",(INDEX(DataInput[],C$4*3-2,MATCH($B20,DataInput[#Headers],0)))))</f>
        <v/>
      </c>
      <c r="D20" s="15">
        <f>IF(INDEX(MouseList[],MATCH(D$2,'Basic Information'!$A$2:$A$140,0),11)=TRUE,"",IF(INDEX(DataInput[],D$4*3-2,MATCH($B20,DataInput[#Headers],0))="","",(INDEX(DataInput[],D$4*3-2,MATCH($B20,DataInput[#Headers],0)))))</f>
        <v>20.399999999999999</v>
      </c>
      <c r="E20" s="15">
        <f>IF(INDEX(MouseList[],MATCH(E$2,'Basic Information'!$A$2:$A$140,0),11)=TRUE,"",IF(INDEX(DataInput[],E$4*3-2,MATCH($B20,DataInput[#Headers],0))="","",(INDEX(DataInput[],E$4*3-2,MATCH($B20,DataInput[#Headers],0)))))</f>
        <v>22.96</v>
      </c>
      <c r="F20" s="15">
        <f>IF(INDEX(MouseList[],MATCH(F$2,'Basic Information'!$A$2:$A$140,0),11)=TRUE,"",IF(INDEX(DataInput[],F$4*3-2,MATCH($B20,DataInput[#Headers],0))="","",(INDEX(DataInput[],F$4*3-2,MATCH($B20,DataInput[#Headers],0)))))</f>
        <v>13.98</v>
      </c>
      <c r="G20" s="15">
        <f>IF(INDEX(MouseList[],MATCH(G$2,'Basic Information'!$A$2:$A$140,0),11)=TRUE,"",IF(INDEX(DataInput[],G$4*3-2,MATCH($B20,DataInput[#Headers],0))="","",(INDEX(DataInput[],G$4*3-2,MATCH($B20,DataInput[#Headers],0)))))</f>
        <v>17.21</v>
      </c>
      <c r="H20" s="15" t="str">
        <f>IF(INDEX(MouseList[],MATCH(H$2,'Basic Information'!$A$2:$A$140,0),11)=TRUE,"",IF(INDEX(DataInput[],H$4*3-2,MATCH($B20,DataInput[#Headers],0))="","",(INDEX(DataInput[],H$4*3-2,MATCH($B20,DataInput[#Headers],0)))))</f>
        <v/>
      </c>
      <c r="I20" s="15">
        <f>IF(INDEX(MouseList[],MATCH(I$2,'Basic Information'!$A$2:$A$140,0),11)=TRUE,"",IF(INDEX(DataInput[],I$4*3-2,MATCH($B20,DataInput[#Headers],0))="","",(INDEX(DataInput[],I$4*3-2,MATCH($B20,DataInput[#Headers],0)))))</f>
        <v>16.86</v>
      </c>
      <c r="J20" s="15">
        <f>IF(INDEX(MouseList[],MATCH(J$2,'Basic Information'!$A$2:$A$140,0),11)=TRUE,"",IF(INDEX(DataInput[],J$4*3-2,MATCH($B20,DataInput[#Headers],0))="","",(INDEX(DataInput[],J$4*3-2,MATCH($B20,DataInput[#Headers],0)))))</f>
        <v>18.190000000000001</v>
      </c>
      <c r="K20" s="15" t="str">
        <f>IF(INDEX(MouseList[],MATCH(K$2,'Basic Information'!$A$2:$A$140,0),11)=TRUE,"",IF(INDEX(DataInput[],K$4*3-2,MATCH($B20,DataInput[#Headers],0))="","",(INDEX(DataInput[],K$4*3-2,MATCH($B20,DataInput[#Headers],0)))))</f>
        <v/>
      </c>
      <c r="L20" s="15" t="str">
        <f>IF(INDEX(MouseList[],MATCH(L$2,'Basic Information'!$A$2:$A$140,0),11)=TRUE,"",IF(INDEX(DataInput[],L$4*3-2,MATCH($B20,DataInput[#Headers],0))="","",(INDEX(DataInput[],L$4*3-2,MATCH($B20,DataInput[#Headers],0)))))</f>
        <v/>
      </c>
      <c r="M20" s="15">
        <f>IF(INDEX(MouseList[],MATCH(M$2,'Basic Information'!$A$2:$A$140,0),11)=TRUE,"",IF(INDEX(DataInput[],M$4*3-2,MATCH($B20,DataInput[#Headers],0))="","",(INDEX(DataInput[],M$4*3-2,MATCH($B20,DataInput[#Headers],0)))))</f>
        <v>23.66</v>
      </c>
      <c r="N20" s="15">
        <f>IF(INDEX(MouseList[],MATCH(N$2,'Basic Information'!$A$2:$A$140,0),11)=TRUE,"",IF(INDEX(DataInput[],N$4*3-2,MATCH($B20,DataInput[#Headers],0))="","",(INDEX(DataInput[],N$4*3-2,MATCH($B20,DataInput[#Headers],0)))))</f>
        <v>19.28</v>
      </c>
      <c r="O20" s="15">
        <f>IF(INDEX(MouseList[],MATCH(O$2,'Basic Information'!$A$2:$A$140,0),11)=TRUE,"",IF(INDEX(DataInput[],O$4*3-2,MATCH($B20,DataInput[#Headers],0))="","",(INDEX(DataInput[],O$4*3-2,MATCH($B20,DataInput[#Headers],0)))))</f>
        <v>14.56</v>
      </c>
      <c r="P20" s="15">
        <f>IF(INDEX(MouseList[],MATCH(P$2,'Basic Information'!$A$2:$A$140,0),11)=TRUE,"",IF(INDEX(DataInput[],P$4*3-2,MATCH($B20,DataInput[#Headers],0))="","",(INDEX(DataInput[],P$4*3-2,MATCH($B20,DataInput[#Headers],0)))))</f>
        <v>21.31</v>
      </c>
      <c r="Q20" s="15">
        <f>IF(INDEX(MouseList[],MATCH(Q$2,'Basic Information'!$A$2:$A$140,0),11)=TRUE,"",IF(INDEX(DataInput[],Q$4*3-2,MATCH($B20,DataInput[#Headers],0))="","",(INDEX(DataInput[],Q$4*3-2,MATCH($B20,DataInput[#Headers],0)))))</f>
        <v>13.19</v>
      </c>
      <c r="R20" s="15" t="str">
        <f>IF(INDEX(MouseList[],MATCH(R$2,'Basic Information'!$A$2:$A$140,0),11)=TRUE,"",IF(INDEX(DataInput[],R$4*3-2,MATCH($B20,DataInput[#Headers],0))="","",(INDEX(DataInput[],R$4*3-2,MATCH($B20,DataInput[#Headers],0)))))</f>
        <v/>
      </c>
      <c r="S20" s="15" t="str">
        <f>IF(INDEX(MouseList[],MATCH(S$2,'Basic Information'!$A$2:$A$140,0),11)=TRUE,"",IF(INDEX(DataInput[],S$4*3-2,MATCH($B20,DataInput[#Headers],0))="","",(INDEX(DataInput[],S$4*3-2,MATCH($B20,DataInput[#Headers],0)))))</f>
        <v/>
      </c>
      <c r="T20" s="15" t="str">
        <f>IF(INDEX(MouseList[],MATCH(T$2,'Basic Information'!$A$2:$A$140,0),11)=TRUE,"",IF(INDEX(DataInput[],T$4*3-2,MATCH($B20,DataInput[#Headers],0))="","",(INDEX(DataInput[],T$4*3-2,MATCH($B20,DataInput[#Headers],0)))))</f>
        <v/>
      </c>
      <c r="U20" s="15" t="str">
        <f>IF(INDEX(MouseList[],MATCH(U$2,'Basic Information'!$A$2:$A$140,0),11)=TRUE,"",IF(INDEX(DataInput[],U$4*3-2,MATCH($B20,DataInput[#Headers],0))="","",(INDEX(DataInput[],U$4*3-2,MATCH($B20,DataInput[#Headers],0)))))</f>
        <v/>
      </c>
      <c r="V20" s="15" t="str">
        <f>IF(INDEX(MouseList[],MATCH(V$2,'Basic Information'!$A$2:$A$140,0),11)=TRUE,"",IF(INDEX(DataInput[],V$4*3-2,MATCH($B20,DataInput[#Headers],0))="","",(INDEX(DataInput[],V$4*3-2,MATCH($B20,DataInput[#Headers],0)))))</f>
        <v/>
      </c>
      <c r="W20" s="15">
        <f>IF(INDEX(MouseList[],MATCH(W$2,'Basic Information'!$A$2:$A$140,0),11)=TRUE,"",IF(INDEX(DataInput[],W$4*3-2,MATCH($B20,DataInput[#Headers],0))="","",(INDEX(DataInput[],W$4*3-2,MATCH($B20,DataInput[#Headers],0)))))</f>
        <v>17.14</v>
      </c>
      <c r="X20" s="15">
        <f>IF(INDEX(MouseList[],MATCH(X$2,'Basic Information'!$A$2:$A$140,0),11)=TRUE,"",IF(INDEX(DataInput[],X$4*3-2,MATCH($B20,DataInput[#Headers],0))="","",(INDEX(DataInput[],X$4*3-2,MATCH($B20,DataInput[#Headers],0)))))</f>
        <v>15.76</v>
      </c>
      <c r="Y20" s="15">
        <f>IF(INDEX(MouseList[],MATCH(Y$2,'Basic Information'!$A$2:$A$140,0),11)=TRUE,"",IF(INDEX(DataInput[],Y$4*3-2,MATCH($B20,DataInput[#Headers],0))="","",(INDEX(DataInput[],Y$4*3-2,MATCH($B20,DataInput[#Headers],0)))))</f>
        <v>24.21</v>
      </c>
      <c r="Z20" s="15" t="str">
        <f>IF(INDEX(MouseList[],MATCH(Z$2,'Basic Information'!$A$2:$A$140,0),11)=TRUE,"",IF(INDEX(DataInput[],Z$4*3-2,MATCH($B20,DataInput[#Headers],0))="","",(INDEX(DataInput[],Z$4*3-2,MATCH($B20,DataInput[#Headers],0)))))</f>
        <v/>
      </c>
      <c r="AA20" s="15">
        <f>IF(INDEX(MouseList[],MATCH(AA$2,'Basic Information'!$A$2:$A$140,0),11)=TRUE,"",IF(INDEX(DataInput[],AA$4*3-2,MATCH($B20,DataInput[#Headers],0))="","",(INDEX(DataInput[],AA$4*3-2,MATCH($B20,DataInput[#Headers],0)))))</f>
        <v>26.04</v>
      </c>
      <c r="AB20" s="15">
        <f>IF(INDEX(MouseList[],MATCH(AB$2,'Basic Information'!$A$2:$A$140,0),11)=TRUE,"",IF(INDEX(DataInput[],AB$4*3-2,MATCH($B20,DataInput[#Headers],0))="","",(INDEX(DataInput[],AB$4*3-2,MATCH($B20,DataInput[#Headers],0)))))</f>
        <v>15.61</v>
      </c>
      <c r="AC20" s="15">
        <f>IF(INDEX(MouseList[],MATCH(AC$2,'Basic Information'!$A$2:$A$140,0),11)=TRUE,"",IF(INDEX(DataInput[],AC$4*3-2,MATCH($B20,DataInput[#Headers],0))="","",(INDEX(DataInput[],AC$4*3-2,MATCH($B20,DataInput[#Headers],0)))))</f>
        <v>21.28</v>
      </c>
      <c r="AD20" s="15" t="str">
        <f>IF(INDEX(MouseList[],MATCH(AD$2,'Basic Information'!$A$2:$A$140,0),11)=TRUE,"",IF(INDEX(DataInput[],AD$4*3-2,MATCH($B20,DataInput[#Headers],0))="","",(INDEX(DataInput[],AD$4*3-2,MATCH($B20,DataInput[#Headers],0)))))</f>
        <v/>
      </c>
      <c r="AE20" s="15">
        <f>IF(INDEX(MouseList[],MATCH(AE$2,'Basic Information'!$A$2:$A$140,0),11)=TRUE,"",IF(INDEX(DataInput[],AE$4*3-2,MATCH($B20,DataInput[#Headers],0))="","",(INDEX(DataInput[],AE$4*3-2,MATCH($B20,DataInput[#Headers],0)))))</f>
        <v>22.71</v>
      </c>
      <c r="AF20" s="15">
        <f>IF(INDEX(MouseList[],MATCH(AF$2,'Basic Information'!$A$2:$A$140,0),11)=TRUE,"",IF(INDEX(DataInput[],AF$4*3-2,MATCH($B20,DataInput[#Headers],0))="","",(INDEX(DataInput[],AF$4*3-2,MATCH($B20,DataInput[#Headers],0)))))</f>
        <v>21.76</v>
      </c>
      <c r="AG20" s="15">
        <f>IF(INDEX(MouseList[],MATCH(AG$2,'Basic Information'!$A$2:$A$140,0),11)=TRUE,"",IF(INDEX(DataInput[],AG$4*3-2,MATCH($B20,DataInput[#Headers],0))="","",(INDEX(DataInput[],AG$4*3-2,MATCH($B20,DataInput[#Headers],0)))))</f>
        <v>25.47</v>
      </c>
      <c r="AH20" s="15">
        <f>IF(INDEX(MouseList[],MATCH(AH$2,'Basic Information'!$A$2:$A$140,0),11)=TRUE,"",IF(INDEX(DataInput[],AH$4*3-2,MATCH($B20,DataInput[#Headers],0))="","",(INDEX(DataInput[],AH$4*3-2,MATCH($B20,DataInput[#Headers],0)))))</f>
        <v>23.04</v>
      </c>
      <c r="AI20" s="15" t="str">
        <f>IF(INDEX(MouseList[],MATCH(AI$2,'Basic Information'!$A$2:$A$140,0),11)=TRUE,"",IF(INDEX(DataInput[],AI$4*3-2,MATCH($B20,DataInput[#Headers],0))="","",(INDEX(DataInput[],AI$4*3-2,MATCH($B20,DataInput[#Headers],0)))))</f>
        <v/>
      </c>
      <c r="AJ20" s="15">
        <f>IF(INDEX(MouseList[],MATCH(AJ$2,'Basic Information'!$A$2:$A$140,0),11)=TRUE,"",IF(INDEX(DataInput[],AJ$4*3-2,MATCH($B20,DataInput[#Headers],0))="","",(INDEX(DataInput[],AJ$4*3-2,MATCH($B20,DataInput[#Headers],0)))))</f>
        <v>14.62</v>
      </c>
      <c r="AK20" s="15">
        <f>IF(INDEX(MouseList[],MATCH(AK$2,'Basic Information'!$A$2:$A$140,0),11)=TRUE,"",IF(INDEX(DataInput[],AK$4*3-2,MATCH($B20,DataInput[#Headers],0))="","",(INDEX(DataInput[],AK$4*3-2,MATCH($B20,DataInput[#Headers],0)))))</f>
        <v>17.72</v>
      </c>
      <c r="AL20" s="15">
        <f>IF(INDEX(MouseList[],MATCH(AL$2,'Basic Information'!$A$2:$A$140,0),11)=TRUE,"",IF(INDEX(DataInput[],AL$4*3-2,MATCH($B20,DataInput[#Headers],0))="","",(INDEX(DataInput[],AL$4*3-2,MATCH($B20,DataInput[#Headers],0)))))</f>
        <v>17.84</v>
      </c>
      <c r="AM20" s="15" t="str">
        <f>IF(INDEX(MouseList[],MATCH(AM$2,'Basic Information'!$A$2:$A$140,0),11)=TRUE,"",IF(INDEX(DataInput[],AM$4*3-2,MATCH($B20,DataInput[#Headers],0))="","",(INDEX(DataInput[],AM$4*3-2,MATCH($B20,DataInput[#Headers],0)))))</f>
        <v/>
      </c>
      <c r="AN20" s="15" t="str">
        <f>IF(INDEX(MouseList[],MATCH(AN$2,'Basic Information'!$A$2:$A$140,0),11)=TRUE,"",IF(INDEX(DataInput[],AN$4*3-2,MATCH($B20,DataInput[#Headers],0))="","",(INDEX(DataInput[],AN$4*3-2,MATCH($B20,DataInput[#Headers],0)))))</f>
        <v/>
      </c>
      <c r="AO20" s="15">
        <f>IF(INDEX(MouseList[],MATCH(AO$2,'Basic Information'!$A$2:$A$140,0),11)=TRUE,"",IF(INDEX(DataInput[],AO$4*3-2,MATCH($B20,DataInput[#Headers],0))="","",(INDEX(DataInput[],AO$4*3-2,MATCH($B20,DataInput[#Headers],0)))))</f>
        <v>19.96</v>
      </c>
      <c r="AP20" s="15" t="str">
        <f>IF(INDEX(MouseList[],MATCH(AP$2,'Basic Information'!$A$2:$A$140,0),11)=TRUE,"",IF(INDEX(DataInput[],AP$4*3-2,MATCH($B20,DataInput[#Headers],0))="","",(INDEX(DataInput[],AP$4*3-2,MATCH($B20,DataInput[#Headers],0)))))</f>
        <v/>
      </c>
      <c r="AQ20" s="15">
        <f>IF(INDEX(MouseList[],MATCH(AQ$2,'Basic Information'!$A$2:$A$140,0),11)=TRUE,"",IF(INDEX(DataInput[],AQ$4*3-2,MATCH($B20,DataInput[#Headers],0))="","",(INDEX(DataInput[],AQ$4*3-2,MATCH($B20,DataInput[#Headers],0)))))</f>
        <v>17.32</v>
      </c>
      <c r="AR20" s="15" t="str">
        <f>IF(INDEX(MouseList[],MATCH(AR$2,'Basic Information'!$A$2:$A$140,0),11)=TRUE,"",IF(INDEX(DataInput[],AR$4*3-2,MATCH($B20,DataInput[#Headers],0))="","",(INDEX(DataInput[],AR$4*3-2,MATCH($B20,DataInput[#Headers],0)))))</f>
        <v/>
      </c>
      <c r="AS20" s="15" t="str">
        <f>IF(INDEX(MouseList[],MATCH(AS$2,'Basic Information'!$A$2:$A$140,0),11)=TRUE,"",IF(INDEX(DataInput[],AS$4*3-2,MATCH($B20,DataInput[#Headers],0))="","",(INDEX(DataInput[],AS$4*3-2,MATCH($B20,DataInput[#Headers],0)))))</f>
        <v/>
      </c>
      <c r="AT20" s="15">
        <f>IF(INDEX(MouseList[],MATCH(AT$2,'Basic Information'!$A$2:$A$140,0),11)=TRUE,"",IF(INDEX(DataInput[],AT$4*3-2,MATCH($B20,DataInput[#Headers],0))="","",(INDEX(DataInput[],AT$4*3-2,MATCH($B20,DataInput[#Headers],0)))))</f>
        <v>17.21</v>
      </c>
      <c r="AU20" s="15" t="str">
        <f>IF(INDEX(MouseList[],MATCH(AU$2,'Basic Information'!$A$2:$A$140,0),11)=TRUE,"",IF(INDEX(DataInput[],AU$4*3-2,MATCH($B20,DataInput[#Headers],0))="","",(INDEX(DataInput[],AU$4*3-2,MATCH($B20,DataInput[#Headers],0)))))</f>
        <v/>
      </c>
      <c r="AV20" s="15">
        <f>IF(INDEX(MouseList[],MATCH(AV$2,'Basic Information'!$A$2:$A$140,0),11)=TRUE,"",IF(INDEX(DataInput[],AV$4*3-2,MATCH($B20,DataInput[#Headers],0))="","",(INDEX(DataInput[],AV$4*3-2,MATCH($B20,DataInput[#Headers],0)))))</f>
        <v>22.35</v>
      </c>
      <c r="AW20" s="15">
        <f>IF(INDEX(MouseList[],MATCH(AW$2,'Basic Information'!$A$2:$A$140,0),11)=TRUE,"",IF(INDEX(DataInput[],AW$4*3-2,MATCH($B20,DataInput[#Headers],0))="","",(INDEX(DataInput[],AW$4*3-2,MATCH($B20,DataInput[#Headers],0)))))</f>
        <v>23.46</v>
      </c>
      <c r="AX20" s="15">
        <f>IF(INDEX(MouseList[],MATCH(AX$2,'Basic Information'!$A$2:$A$140,0),11)=TRUE,"",IF(INDEX(DataInput[],AX$4*3-2,MATCH($B20,DataInput[#Headers],0))="","",(INDEX(DataInput[],AX$4*3-2,MATCH($B20,DataInput[#Headers],0)))))</f>
        <v>25.16</v>
      </c>
      <c r="AY20" s="15">
        <f>IF(INDEX(MouseList[],MATCH(AY$2,'Basic Information'!$A$2:$A$140,0),11)=TRUE,"",IF(INDEX(DataInput[],AY$4*3-2,MATCH($B20,DataInput[#Headers],0))="","",(INDEX(DataInput[],AY$4*3-2,MATCH($B20,DataInput[#Headers],0)))))</f>
        <v>17.37</v>
      </c>
      <c r="AZ20" s="15" t="str">
        <f>IF(INDEX(MouseList[],MATCH(AZ$2,'Basic Information'!$A$2:$A$140,0),11)=TRUE,"",IF(INDEX(DataInput[],AZ$4*3-2,MATCH($B20,DataInput[#Headers],0))="","",(INDEX(DataInput[],AZ$4*3-2,MATCH($B20,DataInput[#Headers],0)))))</f>
        <v/>
      </c>
      <c r="BA20" s="15">
        <f>IF(INDEX(MouseList[],MATCH(BA$2,'Basic Information'!$A$2:$A$140,0),11)=TRUE,"",IF(INDEX(DataInput[],BA$4*3-2,MATCH($B20,DataInput[#Headers],0))="","",(INDEX(DataInput[],BA$4*3-2,MATCH($B20,DataInput[#Headers],0)))))</f>
        <v>27.19</v>
      </c>
      <c r="BB20" s="15" t="str">
        <f>IF(INDEX(MouseList[],MATCH(BB$2,'Basic Information'!$A$2:$A$140,0),11)=TRUE,"",IF(INDEX(DataInput[],BB$4*3-2,MATCH($B20,DataInput[#Headers],0))="","",(INDEX(DataInput[],BB$4*3-2,MATCH($B20,DataInput[#Headers],0)))))</f>
        <v/>
      </c>
      <c r="BC20" s="15">
        <f>IF(INDEX(MouseList[],MATCH(BC$2,'Basic Information'!$A$2:$A$140,0),11)=TRUE,"",IF(INDEX(DataInput[],BC$4*3-2,MATCH($B20,DataInput[#Headers],0))="","",(INDEX(DataInput[],BC$4*3-2,MATCH($B20,DataInput[#Headers],0)))))</f>
        <v>16.66</v>
      </c>
      <c r="BD20" s="15">
        <f>IF(INDEX(MouseList[],MATCH(BD$2,'Basic Information'!$A$2:$A$140,0),11)=TRUE,"",IF(INDEX(DataInput[],BD$4*3-2,MATCH($B20,DataInput[#Headers],0))="","",(INDEX(DataInput[],BD$4*3-2,MATCH($B20,DataInput[#Headers],0)))))</f>
        <v>21.38</v>
      </c>
      <c r="BE20" s="15">
        <f>IF(INDEX(MouseList[],MATCH(BE$2,'Basic Information'!$A$2:$A$140,0),11)=TRUE,"",IF(INDEX(DataInput[],BE$4*3-2,MATCH($B20,DataInput[#Headers],0))="","",(INDEX(DataInput[],BE$4*3-2,MATCH($B20,DataInput[#Headers],0)))))</f>
        <v>18.5</v>
      </c>
      <c r="BF20" s="15">
        <f>IF(INDEX(MouseList[],MATCH(BF$2,'Basic Information'!$A$2:$A$140,0),11)=TRUE,"",IF(INDEX(DataInput[],BF$4*3-2,MATCH($B20,DataInput[#Headers],0))="","",(INDEX(DataInput[],BF$4*3-2,MATCH($B20,DataInput[#Headers],0)))))</f>
        <v>14.38</v>
      </c>
      <c r="BG20" s="15" t="str">
        <f>IF(INDEX(MouseList[],MATCH(BG$2,'Basic Information'!$A$2:$A$140,0),11)=TRUE,"",IF(INDEX(DataInput[],BG$4*3-2,MATCH($B20,DataInput[#Headers],0))="","",(INDEX(DataInput[],BG$4*3-2,MATCH($B20,DataInput[#Headers],0)))))</f>
        <v/>
      </c>
      <c r="BH20" s="15">
        <f>IF(INDEX(MouseList[],MATCH(BH$2,'Basic Information'!$A$2:$A$140,0),11)=TRUE,"",IF(INDEX(DataInput[],BH$4*3-2,MATCH($B20,DataInput[#Headers],0))="","",(INDEX(DataInput[],BH$4*3-2,MATCH($B20,DataInput[#Headers],0)))))</f>
        <v>16.420000000000002</v>
      </c>
      <c r="BI20" s="15" t="str">
        <f>IF(INDEX(MouseList[],MATCH(BI$2,'Basic Information'!$A$2:$A$140,0),11)=TRUE,"",IF(INDEX(DataInput[],BI$4*3-2,MATCH($B20,DataInput[#Headers],0))="","",(INDEX(DataInput[],BI$4*3-2,MATCH($B20,DataInput[#Headers],0)))))</f>
        <v/>
      </c>
      <c r="BJ20" s="15">
        <f>IF(INDEX(MouseList[],MATCH(BJ$2,'Basic Information'!$A$2:$A$140,0),11)=TRUE,"",IF(INDEX(DataInput[],BJ$4*3-2,MATCH($B20,DataInput[#Headers],0))="","",(INDEX(DataInput[],BJ$4*3-2,MATCH($B20,DataInput[#Headers],0)))))</f>
        <v>21.61</v>
      </c>
      <c r="BK20" s="15" t="e">
        <f>IF(INDEX(MouseList[],MATCH(BK$2,'Basic Information'!$A$2:$A$140,0),11)=TRUE,"",IF(INDEX(DataInput[],BK$4*3-2,MATCH($B20,DataInput[#Headers],0))="","",(INDEX(DataInput[],BK$4*3-2,MATCH($B20,DataInput[#Headers],0)))))</f>
        <v>#N/A</v>
      </c>
      <c r="BL20" s="15" t="e">
        <f>IF(INDEX(MouseList[],MATCH(BL$2,'Basic Information'!$A$2:$A$140,0),11)=TRUE,"",IF(INDEX(DataInput[],BL$4*3-2,MATCH($B20,DataInput[#Headers],0))="","",(INDEX(DataInput[],BL$4*3-2,MATCH($B20,DataInput[#Headers],0)))))</f>
        <v>#N/A</v>
      </c>
      <c r="BM20" s="15" t="e">
        <f>IF(INDEX(MouseList[],MATCH(BM$2,'Basic Information'!$A$2:$A$140,0),11)=TRUE,"",IF(INDEX(DataInput[],BM$4*3-2,MATCH($B20,DataInput[#Headers],0))="","",(INDEX(DataInput[],BM$4*3-2,MATCH($B20,DataInput[#Headers],0)))))</f>
        <v>#N/A</v>
      </c>
      <c r="BN20" s="15" t="e">
        <f>IF(INDEX(MouseList[],MATCH(BN$2,'Basic Information'!$A$2:$A$140,0),11)=TRUE,"",IF(INDEX(DataInput[],BN$4*3-2,MATCH($B20,DataInput[#Headers],0))="","",(INDEX(DataInput[],BN$4*3-2,MATCH($B20,DataInput[#Headers],0)))))</f>
        <v>#N/A</v>
      </c>
      <c r="BO20" s="15" t="e">
        <f>IF(INDEX(MouseList[],MATCH(BO$2,'Basic Information'!$A$2:$A$140,0),11)=TRUE,"",IF(INDEX(DataInput[],BO$4*3-2,MATCH($B20,DataInput[#Headers],0))="","",(INDEX(DataInput[],BO$4*3-2,MATCH($B20,DataInput[#Headers],0)))))</f>
        <v>#N/A</v>
      </c>
      <c r="BP20" s="15" t="e">
        <f>IF(INDEX(MouseList[],MATCH(BP$2,'Basic Information'!$A$2:$A$140,0),11)=TRUE,"",IF(INDEX(DataInput[],BP$4*3-2,MATCH($B20,DataInput[#Headers],0))="","",(INDEX(DataInput[],BP$4*3-2,MATCH($B20,DataInput[#Headers],0)))))</f>
        <v>#N/A</v>
      </c>
      <c r="BQ20" s="15" t="e">
        <f>IF(INDEX(MouseList[],MATCH(BQ$2,'Basic Information'!$A$2:$A$140,0),11)=TRUE,"",IF(INDEX(DataInput[],BQ$4*3-2,MATCH($B20,DataInput[#Headers],0))="","",(INDEX(DataInput[],BQ$4*3-2,MATCH($B20,DataInput[#Headers],0)))))</f>
        <v>#N/A</v>
      </c>
      <c r="BR20" s="15" t="e">
        <f>IF(INDEX(MouseList[],MATCH(BR$2,'Basic Information'!$A$2:$A$140,0),11)=TRUE,"",IF(INDEX(DataInput[],BR$4*3-2,MATCH($B20,DataInput[#Headers],0))="","",(INDEX(DataInput[],BR$4*3-2,MATCH($B20,DataInput[#Headers],0)))))</f>
        <v>#N/A</v>
      </c>
      <c r="BS20" s="15" t="e">
        <f>IF(INDEX(MouseList[],MATCH(BS$2,'Basic Information'!$A$2:$A$140,0),11)=TRUE,"",IF(INDEX(DataInput[],BS$4*3-2,MATCH($B20,DataInput[#Headers],0))="","",(INDEX(DataInput[],BS$4*3-2,MATCH($B20,DataInput[#Headers],0)))))</f>
        <v>#N/A</v>
      </c>
      <c r="BT20" s="15" t="e">
        <f>IF(INDEX(MouseList[],MATCH(BT$2,'Basic Information'!$A$2:$A$140,0),11)=TRUE,"",IF(INDEX(DataInput[],BT$4*3-2,MATCH($B20,DataInput[#Headers],0))="","",(INDEX(DataInput[],BT$4*3-2,MATCH($B20,DataInput[#Headers],0)))))</f>
        <v>#N/A</v>
      </c>
      <c r="BU20" s="15" t="e">
        <f>IF(INDEX(MouseList[],MATCH(BU$2,'Basic Information'!$A$2:$A$140,0),11)=TRUE,"",IF(INDEX(DataInput[],BU$4*3-2,MATCH($B20,DataInput[#Headers],0))="","",(INDEX(DataInput[],BU$4*3-2,MATCH($B20,DataInput[#Headers],0)))))</f>
        <v>#N/A</v>
      </c>
      <c r="BV20" s="15" t="e">
        <f>IF(INDEX(MouseList[],MATCH(BV$2,'Basic Information'!$A$2:$A$140,0),11)=TRUE,"",IF(INDEX(DataInput[],BV$4*3-2,MATCH($B20,DataInput[#Headers],0))="","",(INDEX(DataInput[],BV$4*3-2,MATCH($B20,DataInput[#Headers],0)))))</f>
        <v>#N/A</v>
      </c>
      <c r="BW20" s="15" t="e">
        <f>IF(INDEX(MouseList[],MATCH(BW$2,'Basic Information'!$A$2:$A$140,0),11)=TRUE,"",IF(INDEX(DataInput[],BW$4*3-2,MATCH($B20,DataInput[#Headers],0))="","",(INDEX(DataInput[],BW$4*3-2,MATCH($B20,DataInput[#Headers],0)))))</f>
        <v>#N/A</v>
      </c>
      <c r="BX20" s="15" t="e">
        <f>IF(INDEX(MouseList[],MATCH(BX$2,'Basic Information'!$A$2:$A$140,0),11)=TRUE,"",IF(INDEX(DataInput[],BX$4*3-2,MATCH($B20,DataInput[#Headers],0))="","",(INDEX(DataInput[],BX$4*3-2,MATCH($B20,DataInput[#Headers],0)))))</f>
        <v>#N/A</v>
      </c>
      <c r="BY20" s="15" t="e">
        <f>IF(INDEX(MouseList[],MATCH(BY$2,'Basic Information'!$A$2:$A$140,0),11)=TRUE,"",IF(INDEX(DataInput[],BY$4*3-2,MATCH($B20,DataInput[#Headers],0))="","",(INDEX(DataInput[],BY$4*3-2,MATCH($B20,DataInput[#Headers],0)))))</f>
        <v>#N/A</v>
      </c>
      <c r="BZ20" s="15" t="e">
        <f>IF(INDEX(MouseList[],MATCH(BZ$2,'Basic Information'!$A$2:$A$140,0),11)=TRUE,"",IF(INDEX(DataInput[],BZ$4*3-2,MATCH($B20,DataInput[#Headers],0))="","",(INDEX(DataInput[],BZ$4*3-2,MATCH($B20,DataInput[#Headers],0)))))</f>
        <v>#N/A</v>
      </c>
      <c r="CA20" s="15" t="e">
        <f>IF(INDEX(MouseList[],MATCH(CA$2,'Basic Information'!$A$2:$A$140,0),11)=TRUE,"",IF(INDEX(DataInput[],CA$4*3-2,MATCH($B20,DataInput[#Headers],0))="","",(INDEX(DataInput[],CA$4*3-2,MATCH($B20,DataInput[#Headers],0)))))</f>
        <v>#N/A</v>
      </c>
      <c r="CB20" s="15" t="e">
        <f>IF(INDEX(MouseList[],MATCH(CB$2,'Basic Information'!$A$2:$A$140,0),11)=TRUE,"",IF(INDEX(DataInput[],CB$4*3-2,MATCH($B20,DataInput[#Headers],0))="","",(INDEX(DataInput[],CB$4*3-2,MATCH($B20,DataInput[#Headers],0)))))</f>
        <v>#N/A</v>
      </c>
      <c r="CC20" s="15" t="e">
        <f>IF(INDEX(MouseList[],MATCH(CC$2,'Basic Information'!$A$2:$A$140,0),11)=TRUE,"",IF(INDEX(DataInput[],CC$4*3-2,MATCH($B20,DataInput[#Headers],0))="","",(INDEX(DataInput[],CC$4*3-2,MATCH($B20,DataInput[#Headers],0)))))</f>
        <v>#N/A</v>
      </c>
      <c r="CD20" s="15" t="e">
        <f>IF(INDEX(MouseList[],MATCH(CD$2,'Basic Information'!$A$2:$A$140,0),11)=TRUE,"",IF(INDEX(DataInput[],CD$4*3-2,MATCH($B20,DataInput[#Headers],0))="","",(INDEX(DataInput[],CD$4*3-2,MATCH($B20,DataInput[#Headers],0)))))</f>
        <v>#N/A</v>
      </c>
      <c r="CE20" s="15" t="e">
        <f>IF(INDEX(MouseList[],MATCH(CE$2,'Basic Information'!$A$2:$A$140,0),11)=TRUE,"",IF(INDEX(DataInput[],CE$4*3-2,MATCH($B20,DataInput[#Headers],0))="","",(INDEX(DataInput[],CE$4*3-2,MATCH($B20,DataInput[#Headers],0)))))</f>
        <v>#N/A</v>
      </c>
      <c r="CF20" s="15" t="e">
        <f>IF(INDEX(MouseList[],MATCH(CF$2,'Basic Information'!$A$2:$A$140,0),11)=TRUE,"",IF(INDEX(DataInput[],CF$4*3-2,MATCH($B20,DataInput[#Headers],0))="","",(INDEX(DataInput[],CF$4*3-2,MATCH($B20,DataInput[#Headers],0)))))</f>
        <v>#N/A</v>
      </c>
      <c r="CG20" s="15" t="e">
        <f>IF(INDEX(MouseList[],MATCH(CG$2,'Basic Information'!$A$2:$A$140,0),11)=TRUE,"",IF(INDEX(DataInput[],CG$4*3-2,MATCH($B20,DataInput[#Headers],0))="","",(INDEX(DataInput[],CG$4*3-2,MATCH($B20,DataInput[#Headers],0)))))</f>
        <v>#N/A</v>
      </c>
      <c r="CH20" s="15" t="e">
        <f>IF(INDEX(MouseList[],MATCH(CH$2,'Basic Information'!$A$2:$A$140,0),11)=TRUE,"",IF(INDEX(DataInput[],CH$4*3-2,MATCH($B20,DataInput[#Headers],0))="","",(INDEX(DataInput[],CH$4*3-2,MATCH($B20,DataInput[#Headers],0)))))</f>
        <v>#N/A</v>
      </c>
      <c r="CI20" s="15" t="e">
        <f>IF(INDEX(MouseList[],MATCH(CI$2,'Basic Information'!$A$2:$A$140,0),11)=TRUE,"",IF(INDEX(DataInput[],CI$4*3-2,MATCH($B20,DataInput[#Headers],0))="","",(INDEX(DataInput[],CI$4*3-2,MATCH($B20,DataInput[#Headers],0)))))</f>
        <v>#N/A</v>
      </c>
      <c r="CJ20" s="15" t="e">
        <f>IF(INDEX(MouseList[],MATCH(CJ$2,'Basic Information'!$A$2:$A$140,0),11)=TRUE,"",IF(INDEX(DataInput[],CJ$4*3-2,MATCH($B20,DataInput[#Headers],0))="","",(INDEX(DataInput[],CJ$4*3-2,MATCH($B20,DataInput[#Headers],0)))))</f>
        <v>#N/A</v>
      </c>
      <c r="CK20" s="15" t="e">
        <f>IF(INDEX(MouseList[],MATCH(CK$2,'Basic Information'!$A$2:$A$140,0),11)=TRUE,"",IF(INDEX(DataInput[],CK$4*3-2,MATCH($B20,DataInput[#Headers],0))="","",(INDEX(DataInput[],CK$4*3-2,MATCH($B20,DataInput[#Headers],0)))))</f>
        <v>#N/A</v>
      </c>
      <c r="CL20" s="15" t="e">
        <f>IF(INDEX(MouseList[],MATCH(CL$2,'Basic Information'!$A$2:$A$140,0),11)=TRUE,"",IF(INDEX(DataInput[],CL$4*3-2,MATCH($B20,DataInput[#Headers],0))="","",(INDEX(DataInput[],CL$4*3-2,MATCH($B20,DataInput[#Headers],0)))))</f>
        <v>#N/A</v>
      </c>
      <c r="CM20" s="15" t="e">
        <f>IF(INDEX(MouseList[],MATCH(CM$2,'Basic Information'!$A$2:$A$140,0),11)=TRUE,"",IF(INDEX(DataInput[],CM$4*3-2,MATCH($B20,DataInput[#Headers],0))="","",(INDEX(DataInput[],CM$4*3-2,MATCH($B20,DataInput[#Headers],0)))))</f>
        <v>#N/A</v>
      </c>
      <c r="CN20" s="15" t="e">
        <f>IF(INDEX(MouseList[],MATCH(CN$2,'Basic Information'!$A$2:$A$140,0),11)=TRUE,"",IF(INDEX(DataInput[],CN$4*3-2,MATCH($B20,DataInput[#Headers],0))="","",(INDEX(DataInput[],CN$4*3-2,MATCH($B20,DataInput[#Headers],0)))))</f>
        <v>#N/A</v>
      </c>
      <c r="CO20" s="15" t="e">
        <f>IF(INDEX(MouseList[],MATCH(CO$2,'Basic Information'!$A$2:$A$140,0),11)=TRUE,"",IF(INDEX(DataInput[],CO$4*3-2,MATCH($B20,DataInput[#Headers],0))="","",(INDEX(DataInput[],CO$4*3-2,MATCH($B20,DataInput[#Headers],0)))))</f>
        <v>#N/A</v>
      </c>
      <c r="CP20" s="15" t="e">
        <f>IF(INDEX(MouseList[],MATCH(CP$2,'Basic Information'!$A$2:$A$140,0),11)=TRUE,"",IF(INDEX(DataInput[],CP$4*3-2,MATCH($B20,DataInput[#Headers],0))="","",(INDEX(DataInput[],CP$4*3-2,MATCH($B20,DataInput[#Headers],0)))))</f>
        <v>#N/A</v>
      </c>
      <c r="CQ20" s="15" t="e">
        <f>IF(INDEX(MouseList[],MATCH(CQ$2,'Basic Information'!$A$2:$A$140,0),11)=TRUE,"",IF(INDEX(DataInput[],CQ$4*3-2,MATCH($B20,DataInput[#Headers],0))="","",(INDEX(DataInput[],CQ$4*3-2,MATCH($B20,DataInput[#Headers],0)))))</f>
        <v>#N/A</v>
      </c>
      <c r="CR20" s="15" t="e">
        <f>IF(INDEX(MouseList[],MATCH(CR$2,'Basic Information'!$A$2:$A$140,0),11)=TRUE,"",IF(INDEX(DataInput[],CR$4*3-2,MATCH($B20,DataInput[#Headers],0))="","",(INDEX(DataInput[],CR$4*3-2,MATCH($B20,DataInput[#Headers],0)))))</f>
        <v>#N/A</v>
      </c>
      <c r="CS20" s="15" t="e">
        <f>IF(INDEX(MouseList[],MATCH(CS$2,'Basic Information'!$A$2:$A$140,0),11)=TRUE,"",IF(INDEX(DataInput[],CS$4*3-2,MATCH($B20,DataInput[#Headers],0))="","",(INDEX(DataInput[],CS$4*3-2,MATCH($B20,DataInput[#Headers],0)))))</f>
        <v>#N/A</v>
      </c>
      <c r="CT20" s="15" t="e">
        <f>IF(INDEX(MouseList[],MATCH(CT$2,'Basic Information'!$A$2:$A$140,0),11)=TRUE,"",IF(INDEX(DataInput[],CT$4*3-2,MATCH($B20,DataInput[#Headers],0))="","",(INDEX(DataInput[],CT$4*3-2,MATCH($B20,DataInput[#Headers],0)))))</f>
        <v>#N/A</v>
      </c>
      <c r="CU20" s="15" t="e">
        <f>IF(INDEX(MouseList[],MATCH(CU$2,'Basic Information'!$A$2:$A$140,0),11)=TRUE,"",IF(INDEX(DataInput[],CU$4*3-2,MATCH($B20,DataInput[#Headers],0))="","",(INDEX(DataInput[],CU$4*3-2,MATCH($B20,DataInput[#Headers],0)))))</f>
        <v>#N/A</v>
      </c>
      <c r="CV20" s="15" t="e">
        <f>IF(INDEX(MouseList[],MATCH(CV$2,'Basic Information'!$A$2:$A$140,0),11)=TRUE,"",IF(INDEX(DataInput[],CV$4*3-2,MATCH($B20,DataInput[#Headers],0))="","",(INDEX(DataInput[],CV$4*3-2,MATCH($B20,DataInput[#Headers],0)))))</f>
        <v>#N/A</v>
      </c>
      <c r="CW20" s="15" t="e">
        <f>IF(INDEX(MouseList[],MATCH(CW$2,'Basic Information'!$A$2:$A$140,0),11)=TRUE,"",IF(INDEX(DataInput[],CW$4*3-2,MATCH($B20,DataInput[#Headers],0))="","",(INDEX(DataInput[],CW$4*3-2,MATCH($B20,DataInput[#Headers],0)))))</f>
        <v>#N/A</v>
      </c>
      <c r="CX20" s="15" t="e">
        <f>IF(INDEX(MouseList[],MATCH(CX$2,'Basic Information'!$A$2:$A$140,0),11)=TRUE,"",IF(INDEX(DataInput[],CX$4*3-2,MATCH($B20,DataInput[#Headers],0))="","",(INDEX(DataInput[],CX$4*3-2,MATCH($B20,DataInput[#Headers],0)))))</f>
        <v>#N/A</v>
      </c>
      <c r="CY20" s="15" t="e">
        <f>IF(INDEX(MouseList[],MATCH(CY$2,'Basic Information'!$A$2:$A$140,0),11)=TRUE,"",IF(INDEX(DataInput[],CY$4*3-2,MATCH($B20,DataInput[#Headers],0))="","",(INDEX(DataInput[],CY$4*3-2,MATCH($B20,DataInput[#Headers],0)))))</f>
        <v>#N/A</v>
      </c>
      <c r="CZ20" s="15" t="e">
        <f>IF(INDEX(MouseList[],MATCH(CZ$2,'Basic Information'!$A$2:$A$140,0),11)=TRUE,"",IF(INDEX(DataInput[],CZ$4*3-2,MATCH($B20,DataInput[#Headers],0))="","",(INDEX(DataInput[],CZ$4*3-2,MATCH($B20,DataInput[#Headers],0)))))</f>
        <v>#N/A</v>
      </c>
      <c r="DA20" s="15" t="e">
        <f>IF(INDEX(MouseList[],MATCH(DA$2,'Basic Information'!$A$2:$A$140,0),11)=TRUE,"",IF(INDEX(DataInput[],DA$4*3-2,MATCH($B20,DataInput[#Headers],0))="","",(INDEX(DataInput[],DA$4*3-2,MATCH($B20,DataInput[#Headers],0)))))</f>
        <v>#N/A</v>
      </c>
      <c r="DB20" s="15" t="e">
        <f>IF(INDEX(MouseList[],MATCH(DB$2,'Basic Information'!$A$2:$A$140,0),11)=TRUE,"",IF(INDEX(DataInput[],DB$4*3-2,MATCH($B20,DataInput[#Headers],0))="","",(INDEX(DataInput[],DB$4*3-2,MATCH($B20,DataInput[#Headers],0)))))</f>
        <v>#N/A</v>
      </c>
      <c r="DC20" s="15" t="e">
        <f>IF(INDEX(MouseList[],MATCH(DC$2,'Basic Information'!$A$2:$A$140,0),11)=TRUE,"",IF(INDEX(DataInput[],DC$4*3-2,MATCH($B20,DataInput[#Headers],0))="","",(INDEX(DataInput[],DC$4*3-2,MATCH($B20,DataInput[#Headers],0)))))</f>
        <v>#N/A</v>
      </c>
      <c r="DD20" s="15" t="e">
        <f>IF(INDEX(MouseList[],MATCH(DD$2,'Basic Information'!$A$2:$A$140,0),11)=TRUE,"",IF(INDEX(DataInput[],DD$4*3-2,MATCH($B20,DataInput[#Headers],0))="","",(INDEX(DataInput[],DD$4*3-2,MATCH($B20,DataInput[#Headers],0)))))</f>
        <v>#N/A</v>
      </c>
      <c r="DE20" s="15" t="e">
        <f>IF(INDEX(MouseList[],MATCH(DE$2,'Basic Information'!$A$2:$A$140,0),11)=TRUE,"",IF(INDEX(DataInput[],DE$4*3-2,MATCH($B20,DataInput[#Headers],0))="","",(INDEX(DataInput[],DE$4*3-2,MATCH($B20,DataInput[#Headers],0)))))</f>
        <v>#N/A</v>
      </c>
      <c r="DF20" s="15" t="e">
        <f>IF(INDEX(MouseList[],MATCH(DF$2,'Basic Information'!$A$2:$A$140,0),11)=TRUE,"",IF(INDEX(DataInput[],DF$4*3-2,MATCH($B20,DataInput[#Headers],0))="","",(INDEX(DataInput[],DF$4*3-2,MATCH($B20,DataInput[#Headers],0)))))</f>
        <v>#N/A</v>
      </c>
      <c r="DG20" s="15" t="e">
        <f>IF(INDEX(MouseList[],MATCH(DG$2,'Basic Information'!$A$2:$A$140,0),11)=TRUE,"",IF(INDEX(DataInput[],DG$4*3-2,MATCH($B20,DataInput[#Headers],0))="","",(INDEX(DataInput[],DG$4*3-2,MATCH($B20,DataInput[#Headers],0)))))</f>
        <v>#N/A</v>
      </c>
      <c r="DH20" s="15" t="e">
        <f>IF(INDEX(MouseList[],MATCH(DH$2,'Basic Information'!$A$2:$A$140,0),11)=TRUE,"",IF(INDEX(DataInput[],DH$4*3-2,MATCH($B20,DataInput[#Headers],0))="","",(INDEX(DataInput[],DH$4*3-2,MATCH($B20,DataInput[#Headers],0)))))</f>
        <v>#N/A</v>
      </c>
      <c r="DI20" s="15" t="e">
        <f>IF(INDEX(MouseList[],MATCH(DI$2,'Basic Information'!$A$2:$A$140,0),11)=TRUE,"",IF(INDEX(DataInput[],DI$4*3-2,MATCH($B20,DataInput[#Headers],0))="","",(INDEX(DataInput[],DI$4*3-2,MATCH($B20,DataInput[#Headers],0)))))</f>
        <v>#N/A</v>
      </c>
      <c r="DJ20" s="15" t="e">
        <f>IF(INDEX(MouseList[],MATCH(DJ$2,'Basic Information'!$A$2:$A$140,0),11)=TRUE,"",IF(INDEX(DataInput[],DJ$4*3-2,MATCH($B20,DataInput[#Headers],0))="","",(INDEX(DataInput[],DJ$4*3-2,MATCH($B20,DataInput[#Headers],0)))))</f>
        <v>#N/A</v>
      </c>
      <c r="DK20" s="15" t="e">
        <f>IF(INDEX(MouseList[],MATCH(DK$2,'Basic Information'!$A$2:$A$140,0),11)=TRUE,"",IF(INDEX(DataInput[],DK$4*3-2,MATCH($B20,DataInput[#Headers],0))="","",(INDEX(DataInput[],DK$4*3-2,MATCH($B20,DataInput[#Headers],0)))))</f>
        <v>#N/A</v>
      </c>
      <c r="DL20" s="15" t="e">
        <f>IF(INDEX(MouseList[],MATCH(DL$2,'Basic Information'!$A$2:$A$140,0),11)=TRUE,"",IF(INDEX(DataInput[],DL$4*3-2,MATCH($B20,DataInput[#Headers],0))="","",(INDEX(DataInput[],DL$4*3-2,MATCH($B20,DataInput[#Headers],0)))))</f>
        <v>#N/A</v>
      </c>
      <c r="DM20" s="15" t="e">
        <f>IF(INDEX(MouseList[],MATCH(DM$2,'Basic Information'!$A$2:$A$140,0),11)=TRUE,"",IF(INDEX(DataInput[],DM$4*3-2,MATCH($B20,DataInput[#Headers],0))="","",(INDEX(DataInput[],DM$4*3-2,MATCH($B20,DataInput[#Headers],0)))))</f>
        <v>#N/A</v>
      </c>
      <c r="DN20" s="15" t="e">
        <f>IF(INDEX(MouseList[],MATCH(DN$2,'Basic Information'!$A$2:$A$140,0),11)=TRUE,"",IF(INDEX(DataInput[],DN$4*3-2,MATCH($B20,DataInput[#Headers],0))="","",(INDEX(DataInput[],DN$4*3-2,MATCH($B20,DataInput[#Headers],0)))))</f>
        <v>#N/A</v>
      </c>
      <c r="DO20" s="15" t="e">
        <f>IF(INDEX(MouseList[],MATCH(DO$2,'Basic Information'!$A$2:$A$140,0),11)=TRUE,"",IF(INDEX(DataInput[],DO$4*3-2,MATCH($B20,DataInput[#Headers],0))="","",(INDEX(DataInput[],DO$4*3-2,MATCH($B20,DataInput[#Headers],0)))))</f>
        <v>#N/A</v>
      </c>
      <c r="DP20" s="15" t="e">
        <f>IF(INDEX(MouseList[],MATCH(DP$2,'Basic Information'!$A$2:$A$140,0),11)=TRUE,"",IF(INDEX(DataInput[],DP$4*3-2,MATCH($B20,DataInput[#Headers],0))="","",(INDEX(DataInput[],DP$4*3-2,MATCH($B20,DataInput[#Headers],0)))))</f>
        <v>#N/A</v>
      </c>
      <c r="DQ20" s="15" t="e">
        <f>IF(INDEX(MouseList[],MATCH(DQ$2,'Basic Information'!$A$2:$A$140,0),11)=TRUE,"",IF(INDEX(DataInput[],DQ$4*3-2,MATCH($B20,DataInput[#Headers],0))="","",(INDEX(DataInput[],DQ$4*3-2,MATCH($B20,DataInput[#Headers],0)))))</f>
        <v>#N/A</v>
      </c>
      <c r="DR20" s="15" t="e">
        <f>IF(INDEX(MouseList[],MATCH(DR$2,'Basic Information'!$A$2:$A$140,0),11)=TRUE,"",IF(INDEX(DataInput[],DR$4*3-2,MATCH($B20,DataInput[#Headers],0))="","",(INDEX(DataInput[],DR$4*3-2,MATCH($B20,DataInput[#Headers],0)))))</f>
        <v>#N/A</v>
      </c>
      <c r="DT20" s="14">
        <v>16</v>
      </c>
      <c r="DU20" s="244" t="str">
        <f>IFERROR(INDEX(MouseList[],MATCH(TV_after_Tx3[[#This Row],[Sort '#]],MouseList[Sort '#],0),MATCH(TV_after_Tx3[[#Headers],[Group]],MouseList[#Headers],0)),"")</f>
        <v/>
      </c>
      <c r="DV20" s="14" t="str">
        <f>IFERROR(INDEX(MouseList[],MATCH(TV_after_Tx3[[#This Row],[Sort '#]],MouseList[Sort '#],0),MATCH(MouseList[[#Headers],[Mouse '#]],MouseList[#Headers],0)),"")</f>
        <v/>
      </c>
      <c r="DW20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20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20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20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20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20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20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20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20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20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20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20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20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20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20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20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20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20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20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20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20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20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21" spans="1:172" ht="15">
      <c r="A21" s="14">
        <v>16</v>
      </c>
      <c r="B21" s="14" t="str">
        <f>INDEX(DataInput[#Headers],1,BWtable[[#This Row],[Day '#]]+11)</f>
        <v>17</v>
      </c>
      <c r="C21" s="15" t="str">
        <f>IF(INDEX(MouseList[],MATCH(C$2,'Basic Information'!$A$2:$A$140,0),11)=TRUE,"",IF(INDEX(DataInput[],C$4*3-2,MATCH($B21,DataInput[#Headers],0))="","",(INDEX(DataInput[],C$4*3-2,MATCH($B21,DataInput[#Headers],0)))))</f>
        <v/>
      </c>
      <c r="D21" s="15">
        <f>IF(INDEX(MouseList[],MATCH(D$2,'Basic Information'!$A$2:$A$140,0),11)=TRUE,"",IF(INDEX(DataInput[],D$4*3-2,MATCH($B21,DataInput[#Headers],0))="","",(INDEX(DataInput[],D$4*3-2,MATCH($B21,DataInput[#Headers],0)))))</f>
        <v>18.12</v>
      </c>
      <c r="E21" s="15">
        <f>IF(INDEX(MouseList[],MATCH(E$2,'Basic Information'!$A$2:$A$140,0),11)=TRUE,"",IF(INDEX(DataInput[],E$4*3-2,MATCH($B21,DataInput[#Headers],0))="","",(INDEX(DataInput[],E$4*3-2,MATCH($B21,DataInput[#Headers],0)))))</f>
        <v>23.46</v>
      </c>
      <c r="F21" s="15" t="str">
        <f>IF(INDEX(MouseList[],MATCH(F$2,'Basic Information'!$A$2:$A$140,0),11)=TRUE,"",IF(INDEX(DataInput[],F$4*3-2,MATCH($B21,DataInput[#Headers],0))="","",(INDEX(DataInput[],F$4*3-2,MATCH($B21,DataInput[#Headers],0)))))</f>
        <v/>
      </c>
      <c r="G21" s="15">
        <f>IF(INDEX(MouseList[],MATCH(G$2,'Basic Information'!$A$2:$A$140,0),11)=TRUE,"",IF(INDEX(DataInput[],G$4*3-2,MATCH($B21,DataInput[#Headers],0))="","",(INDEX(DataInput[],G$4*3-2,MATCH($B21,DataInput[#Headers],0)))))</f>
        <v>16.34</v>
      </c>
      <c r="H21" s="15" t="str">
        <f>IF(INDEX(MouseList[],MATCH(H$2,'Basic Information'!$A$2:$A$140,0),11)=TRUE,"",IF(INDEX(DataInput[],H$4*3-2,MATCH($B21,DataInput[#Headers],0))="","",(INDEX(DataInput[],H$4*3-2,MATCH($B21,DataInput[#Headers],0)))))</f>
        <v/>
      </c>
      <c r="I21" s="15">
        <f>IF(INDEX(MouseList[],MATCH(I$2,'Basic Information'!$A$2:$A$140,0),11)=TRUE,"",IF(INDEX(DataInput[],I$4*3-2,MATCH($B21,DataInput[#Headers],0))="","",(INDEX(DataInput[],I$4*3-2,MATCH($B21,DataInput[#Headers],0)))))</f>
        <v>17.53</v>
      </c>
      <c r="J21" s="15">
        <f>IF(INDEX(MouseList[],MATCH(J$2,'Basic Information'!$A$2:$A$140,0),11)=TRUE,"",IF(INDEX(DataInput[],J$4*3-2,MATCH($B21,DataInput[#Headers],0))="","",(INDEX(DataInput[],J$4*3-2,MATCH($B21,DataInput[#Headers],0)))))</f>
        <v>17.649999999999999</v>
      </c>
      <c r="K21" s="15" t="str">
        <f>IF(INDEX(MouseList[],MATCH(K$2,'Basic Information'!$A$2:$A$140,0),11)=TRUE,"",IF(INDEX(DataInput[],K$4*3-2,MATCH($B21,DataInput[#Headers],0))="","",(INDEX(DataInput[],K$4*3-2,MATCH($B21,DataInput[#Headers],0)))))</f>
        <v/>
      </c>
      <c r="L21" s="15" t="str">
        <f>IF(INDEX(MouseList[],MATCH(L$2,'Basic Information'!$A$2:$A$140,0),11)=TRUE,"",IF(INDEX(DataInput[],L$4*3-2,MATCH($B21,DataInput[#Headers],0))="","",(INDEX(DataInput[],L$4*3-2,MATCH($B21,DataInput[#Headers],0)))))</f>
        <v/>
      </c>
      <c r="M21" s="15">
        <f>IF(INDEX(MouseList[],MATCH(M$2,'Basic Information'!$A$2:$A$140,0),11)=TRUE,"",IF(INDEX(DataInput[],M$4*3-2,MATCH($B21,DataInput[#Headers],0))="","",(INDEX(DataInput[],M$4*3-2,MATCH($B21,DataInput[#Headers],0)))))</f>
        <v>23.92</v>
      </c>
      <c r="N21" s="15">
        <f>IF(INDEX(MouseList[],MATCH(N$2,'Basic Information'!$A$2:$A$140,0),11)=TRUE,"",IF(INDEX(DataInput[],N$4*3-2,MATCH($B21,DataInput[#Headers],0))="","",(INDEX(DataInput[],N$4*3-2,MATCH($B21,DataInput[#Headers],0)))))</f>
        <v>18.03</v>
      </c>
      <c r="O21" s="15" t="str">
        <f>IF(INDEX(MouseList[],MATCH(O$2,'Basic Information'!$A$2:$A$140,0),11)=TRUE,"",IF(INDEX(DataInput[],O$4*3-2,MATCH($B21,DataInput[#Headers],0))="","",(INDEX(DataInput[],O$4*3-2,MATCH($B21,DataInput[#Headers],0)))))</f>
        <v/>
      </c>
      <c r="P21" s="15">
        <f>IF(INDEX(MouseList[],MATCH(P$2,'Basic Information'!$A$2:$A$140,0),11)=TRUE,"",IF(INDEX(DataInput[],P$4*3-2,MATCH($B21,DataInput[#Headers],0))="","",(INDEX(DataInput[],P$4*3-2,MATCH($B21,DataInput[#Headers],0)))))</f>
        <v>20.21</v>
      </c>
      <c r="Q21" s="15" t="str">
        <f>IF(INDEX(MouseList[],MATCH(Q$2,'Basic Information'!$A$2:$A$140,0),11)=TRUE,"",IF(INDEX(DataInput[],Q$4*3-2,MATCH($B21,DataInput[#Headers],0))="","",(INDEX(DataInput[],Q$4*3-2,MATCH($B21,DataInput[#Headers],0)))))</f>
        <v/>
      </c>
      <c r="R21" s="15" t="str">
        <f>IF(INDEX(MouseList[],MATCH(R$2,'Basic Information'!$A$2:$A$140,0),11)=TRUE,"",IF(INDEX(DataInput[],R$4*3-2,MATCH($B21,DataInput[#Headers],0))="","",(INDEX(DataInput[],R$4*3-2,MATCH($B21,DataInput[#Headers],0)))))</f>
        <v/>
      </c>
      <c r="S21" s="15" t="str">
        <f>IF(INDEX(MouseList[],MATCH(S$2,'Basic Information'!$A$2:$A$140,0),11)=TRUE,"",IF(INDEX(DataInput[],S$4*3-2,MATCH($B21,DataInput[#Headers],0))="","",(INDEX(DataInput[],S$4*3-2,MATCH($B21,DataInput[#Headers],0)))))</f>
        <v/>
      </c>
      <c r="T21" s="15" t="str">
        <f>IF(INDEX(MouseList[],MATCH(T$2,'Basic Information'!$A$2:$A$140,0),11)=TRUE,"",IF(INDEX(DataInput[],T$4*3-2,MATCH($B21,DataInput[#Headers],0))="","",(INDEX(DataInput[],T$4*3-2,MATCH($B21,DataInput[#Headers],0)))))</f>
        <v/>
      </c>
      <c r="U21" s="15" t="str">
        <f>IF(INDEX(MouseList[],MATCH(U$2,'Basic Information'!$A$2:$A$140,0),11)=TRUE,"",IF(INDEX(DataInput[],U$4*3-2,MATCH($B21,DataInput[#Headers],0))="","",(INDEX(DataInput[],U$4*3-2,MATCH($B21,DataInput[#Headers],0)))))</f>
        <v/>
      </c>
      <c r="V21" s="15" t="str">
        <f>IF(INDEX(MouseList[],MATCH(V$2,'Basic Information'!$A$2:$A$140,0),11)=TRUE,"",IF(INDEX(DataInput[],V$4*3-2,MATCH($B21,DataInput[#Headers],0))="","",(INDEX(DataInput[],V$4*3-2,MATCH($B21,DataInput[#Headers],0)))))</f>
        <v/>
      </c>
      <c r="W21" s="15">
        <f>IF(INDEX(MouseList[],MATCH(W$2,'Basic Information'!$A$2:$A$140,0),11)=TRUE,"",IF(INDEX(DataInput[],W$4*3-2,MATCH($B21,DataInput[#Headers],0))="","",(INDEX(DataInput[],W$4*3-2,MATCH($B21,DataInput[#Headers],0)))))</f>
        <v>16.420000000000002</v>
      </c>
      <c r="X21" s="15">
        <f>IF(INDEX(MouseList[],MATCH(X$2,'Basic Information'!$A$2:$A$140,0),11)=TRUE,"",IF(INDEX(DataInput[],X$4*3-2,MATCH($B21,DataInput[#Headers],0))="","",(INDEX(DataInput[],X$4*3-2,MATCH($B21,DataInput[#Headers],0)))))</f>
        <v>15.97</v>
      </c>
      <c r="Y21" s="15">
        <f>IF(INDEX(MouseList[],MATCH(Y$2,'Basic Information'!$A$2:$A$140,0),11)=TRUE,"",IF(INDEX(DataInput[],Y$4*3-2,MATCH($B21,DataInput[#Headers],0))="","",(INDEX(DataInput[],Y$4*3-2,MATCH($B21,DataInput[#Headers],0)))))</f>
        <v>24.27</v>
      </c>
      <c r="Z21" s="15" t="str">
        <f>IF(INDEX(MouseList[],MATCH(Z$2,'Basic Information'!$A$2:$A$140,0),11)=TRUE,"",IF(INDEX(DataInput[],Z$4*3-2,MATCH($B21,DataInput[#Headers],0))="","",(INDEX(DataInput[],Z$4*3-2,MATCH($B21,DataInput[#Headers],0)))))</f>
        <v/>
      </c>
      <c r="AA21" s="15">
        <f>IF(INDEX(MouseList[],MATCH(AA$2,'Basic Information'!$A$2:$A$140,0),11)=TRUE,"",IF(INDEX(DataInput[],AA$4*3-2,MATCH($B21,DataInput[#Headers],0))="","",(INDEX(DataInput[],AA$4*3-2,MATCH($B21,DataInput[#Headers],0)))))</f>
        <v>25.17</v>
      </c>
      <c r="AB21" s="15">
        <f>IF(INDEX(MouseList[],MATCH(AB$2,'Basic Information'!$A$2:$A$140,0),11)=TRUE,"",IF(INDEX(DataInput[],AB$4*3-2,MATCH($B21,DataInput[#Headers],0))="","",(INDEX(DataInput[],AB$4*3-2,MATCH($B21,DataInput[#Headers],0)))))</f>
        <v>14.7</v>
      </c>
      <c r="AC21" s="15">
        <f>IF(INDEX(MouseList[],MATCH(AC$2,'Basic Information'!$A$2:$A$140,0),11)=TRUE,"",IF(INDEX(DataInput[],AC$4*3-2,MATCH($B21,DataInput[#Headers],0))="","",(INDEX(DataInput[],AC$4*3-2,MATCH($B21,DataInput[#Headers],0)))))</f>
        <v>21.5</v>
      </c>
      <c r="AD21" s="15" t="str">
        <f>IF(INDEX(MouseList[],MATCH(AD$2,'Basic Information'!$A$2:$A$140,0),11)=TRUE,"",IF(INDEX(DataInput[],AD$4*3-2,MATCH($B21,DataInput[#Headers],0))="","",(INDEX(DataInput[],AD$4*3-2,MATCH($B21,DataInput[#Headers],0)))))</f>
        <v/>
      </c>
      <c r="AE21" s="15">
        <f>IF(INDEX(MouseList[],MATCH(AE$2,'Basic Information'!$A$2:$A$140,0),11)=TRUE,"",IF(INDEX(DataInput[],AE$4*3-2,MATCH($B21,DataInput[#Headers],0))="","",(INDEX(DataInput[],AE$4*3-2,MATCH($B21,DataInput[#Headers],0)))))</f>
        <v>22.97</v>
      </c>
      <c r="AF21" s="15">
        <f>IF(INDEX(MouseList[],MATCH(AF$2,'Basic Information'!$A$2:$A$140,0),11)=TRUE,"",IF(INDEX(DataInput[],AF$4*3-2,MATCH($B21,DataInput[#Headers],0))="","",(INDEX(DataInput[],AF$4*3-2,MATCH($B21,DataInput[#Headers],0)))))</f>
        <v>21.99</v>
      </c>
      <c r="AG21" s="15">
        <f>IF(INDEX(MouseList[],MATCH(AG$2,'Basic Information'!$A$2:$A$140,0),11)=TRUE,"",IF(INDEX(DataInput[],AG$4*3-2,MATCH($B21,DataInput[#Headers],0))="","",(INDEX(DataInput[],AG$4*3-2,MATCH($B21,DataInput[#Headers],0)))))</f>
        <v>25.34</v>
      </c>
      <c r="AH21" s="15">
        <f>IF(INDEX(MouseList[],MATCH(AH$2,'Basic Information'!$A$2:$A$140,0),11)=TRUE,"",IF(INDEX(DataInput[],AH$4*3-2,MATCH($B21,DataInput[#Headers],0))="","",(INDEX(DataInput[],AH$4*3-2,MATCH($B21,DataInput[#Headers],0)))))</f>
        <v>23.84</v>
      </c>
      <c r="AI21" s="15" t="str">
        <f>IF(INDEX(MouseList[],MATCH(AI$2,'Basic Information'!$A$2:$A$140,0),11)=TRUE,"",IF(INDEX(DataInput[],AI$4*3-2,MATCH($B21,DataInput[#Headers],0))="","",(INDEX(DataInput[],AI$4*3-2,MATCH($B21,DataInput[#Headers],0)))))</f>
        <v/>
      </c>
      <c r="AJ21" s="15" t="str">
        <f>IF(INDEX(MouseList[],MATCH(AJ$2,'Basic Information'!$A$2:$A$140,0),11)=TRUE,"",IF(INDEX(DataInput[],AJ$4*3-2,MATCH($B21,DataInput[#Headers],0))="","",(INDEX(DataInput[],AJ$4*3-2,MATCH($B21,DataInput[#Headers],0)))))</f>
        <v/>
      </c>
      <c r="AK21" s="15">
        <f>IF(INDEX(MouseList[],MATCH(AK$2,'Basic Information'!$A$2:$A$140,0),11)=TRUE,"",IF(INDEX(DataInput[],AK$4*3-2,MATCH($B21,DataInput[#Headers],0))="","",(INDEX(DataInput[],AK$4*3-2,MATCH($B21,DataInput[#Headers],0)))))</f>
        <v>18.260000000000002</v>
      </c>
      <c r="AL21" s="15">
        <f>IF(INDEX(MouseList[],MATCH(AL$2,'Basic Information'!$A$2:$A$140,0),11)=TRUE,"",IF(INDEX(DataInput[],AL$4*3-2,MATCH($B21,DataInput[#Headers],0))="","",(INDEX(DataInput[],AL$4*3-2,MATCH($B21,DataInput[#Headers],0)))))</f>
        <v>15.17</v>
      </c>
      <c r="AM21" s="15" t="str">
        <f>IF(INDEX(MouseList[],MATCH(AM$2,'Basic Information'!$A$2:$A$140,0),11)=TRUE,"",IF(INDEX(DataInput[],AM$4*3-2,MATCH($B21,DataInput[#Headers],0))="","",(INDEX(DataInput[],AM$4*3-2,MATCH($B21,DataInput[#Headers],0)))))</f>
        <v/>
      </c>
      <c r="AN21" s="15" t="str">
        <f>IF(INDEX(MouseList[],MATCH(AN$2,'Basic Information'!$A$2:$A$140,0),11)=TRUE,"",IF(INDEX(DataInput[],AN$4*3-2,MATCH($B21,DataInput[#Headers],0))="","",(INDEX(DataInput[],AN$4*3-2,MATCH($B21,DataInput[#Headers],0)))))</f>
        <v/>
      </c>
      <c r="AO21" s="15">
        <f>IF(INDEX(MouseList[],MATCH(AO$2,'Basic Information'!$A$2:$A$140,0),11)=TRUE,"",IF(INDEX(DataInput[],AO$4*3-2,MATCH($B21,DataInput[#Headers],0))="","",(INDEX(DataInput[],AO$4*3-2,MATCH($B21,DataInput[#Headers],0)))))</f>
        <v>19.07</v>
      </c>
      <c r="AP21" s="15" t="str">
        <f>IF(INDEX(MouseList[],MATCH(AP$2,'Basic Information'!$A$2:$A$140,0),11)=TRUE,"",IF(INDEX(DataInput[],AP$4*3-2,MATCH($B21,DataInput[#Headers],0))="","",(INDEX(DataInput[],AP$4*3-2,MATCH($B21,DataInput[#Headers],0)))))</f>
        <v/>
      </c>
      <c r="AQ21" s="15" t="str">
        <f>IF(INDEX(MouseList[],MATCH(AQ$2,'Basic Information'!$A$2:$A$140,0),11)=TRUE,"",IF(INDEX(DataInput[],AQ$4*3-2,MATCH($B21,DataInput[#Headers],0))="","",(INDEX(DataInput[],AQ$4*3-2,MATCH($B21,DataInput[#Headers],0)))))</f>
        <v/>
      </c>
      <c r="AR21" s="15" t="str">
        <f>IF(INDEX(MouseList[],MATCH(AR$2,'Basic Information'!$A$2:$A$140,0),11)=TRUE,"",IF(INDEX(DataInput[],AR$4*3-2,MATCH($B21,DataInput[#Headers],0))="","",(INDEX(DataInput[],AR$4*3-2,MATCH($B21,DataInput[#Headers],0)))))</f>
        <v/>
      </c>
      <c r="AS21" s="15" t="str">
        <f>IF(INDEX(MouseList[],MATCH(AS$2,'Basic Information'!$A$2:$A$140,0),11)=TRUE,"",IF(INDEX(DataInput[],AS$4*3-2,MATCH($B21,DataInput[#Headers],0))="","",(INDEX(DataInput[],AS$4*3-2,MATCH($B21,DataInput[#Headers],0)))))</f>
        <v/>
      </c>
      <c r="AT21" s="15" t="str">
        <f>IF(INDEX(MouseList[],MATCH(AT$2,'Basic Information'!$A$2:$A$140,0),11)=TRUE,"",IF(INDEX(DataInput[],AT$4*3-2,MATCH($B21,DataInput[#Headers],0))="","",(INDEX(DataInput[],AT$4*3-2,MATCH($B21,DataInput[#Headers],0)))))</f>
        <v/>
      </c>
      <c r="AU21" s="15" t="str">
        <f>IF(INDEX(MouseList[],MATCH(AU$2,'Basic Information'!$A$2:$A$140,0),11)=TRUE,"",IF(INDEX(DataInput[],AU$4*3-2,MATCH($B21,DataInput[#Headers],0))="","",(INDEX(DataInput[],AU$4*3-2,MATCH($B21,DataInput[#Headers],0)))))</f>
        <v/>
      </c>
      <c r="AV21" s="15">
        <f>IF(INDEX(MouseList[],MATCH(AV$2,'Basic Information'!$A$2:$A$140,0),11)=TRUE,"",IF(INDEX(DataInput[],AV$4*3-2,MATCH($B21,DataInput[#Headers],0))="","",(INDEX(DataInput[],AV$4*3-2,MATCH($B21,DataInput[#Headers],0)))))</f>
        <v>22.72</v>
      </c>
      <c r="AW21" s="15">
        <f>IF(INDEX(MouseList[],MATCH(AW$2,'Basic Information'!$A$2:$A$140,0),11)=TRUE,"",IF(INDEX(DataInput[],AW$4*3-2,MATCH($B21,DataInput[#Headers],0))="","",(INDEX(DataInput[],AW$4*3-2,MATCH($B21,DataInput[#Headers],0)))))</f>
        <v>24.3</v>
      </c>
      <c r="AX21" s="15">
        <f>IF(INDEX(MouseList[],MATCH(AX$2,'Basic Information'!$A$2:$A$140,0),11)=TRUE,"",IF(INDEX(DataInput[],AX$4*3-2,MATCH($B21,DataInput[#Headers],0))="","",(INDEX(DataInput[],AX$4*3-2,MATCH($B21,DataInput[#Headers],0)))))</f>
        <v>25.4</v>
      </c>
      <c r="AY21" s="15" t="str">
        <f>IF(INDEX(MouseList[],MATCH(AY$2,'Basic Information'!$A$2:$A$140,0),11)=TRUE,"",IF(INDEX(DataInput[],AY$4*3-2,MATCH($B21,DataInput[#Headers],0))="","",(INDEX(DataInput[],AY$4*3-2,MATCH($B21,DataInput[#Headers],0)))))</f>
        <v/>
      </c>
      <c r="AZ21" s="15" t="str">
        <f>IF(INDEX(MouseList[],MATCH(AZ$2,'Basic Information'!$A$2:$A$140,0),11)=TRUE,"",IF(INDEX(DataInput[],AZ$4*3-2,MATCH($B21,DataInput[#Headers],0))="","",(INDEX(DataInput[],AZ$4*3-2,MATCH($B21,DataInput[#Headers],0)))))</f>
        <v/>
      </c>
      <c r="BA21" s="15">
        <f>IF(INDEX(MouseList[],MATCH(BA$2,'Basic Information'!$A$2:$A$140,0),11)=TRUE,"",IF(INDEX(DataInput[],BA$4*3-2,MATCH($B21,DataInput[#Headers],0))="","",(INDEX(DataInput[],BA$4*3-2,MATCH($B21,DataInput[#Headers],0)))))</f>
        <v>24.7</v>
      </c>
      <c r="BB21" s="15" t="str">
        <f>IF(INDEX(MouseList[],MATCH(BB$2,'Basic Information'!$A$2:$A$140,0),11)=TRUE,"",IF(INDEX(DataInput[],BB$4*3-2,MATCH($B21,DataInput[#Headers],0))="","",(INDEX(DataInput[],BB$4*3-2,MATCH($B21,DataInput[#Headers],0)))))</f>
        <v/>
      </c>
      <c r="BC21" s="15">
        <f>IF(INDEX(MouseList[],MATCH(BC$2,'Basic Information'!$A$2:$A$140,0),11)=TRUE,"",IF(INDEX(DataInput[],BC$4*3-2,MATCH($B21,DataInput[#Headers],0))="","",(INDEX(DataInput[],BC$4*3-2,MATCH($B21,DataInput[#Headers],0)))))</f>
        <v>16.52</v>
      </c>
      <c r="BD21" s="15">
        <f>IF(INDEX(MouseList[],MATCH(BD$2,'Basic Information'!$A$2:$A$140,0),11)=TRUE,"",IF(INDEX(DataInput[],BD$4*3-2,MATCH($B21,DataInput[#Headers],0))="","",(INDEX(DataInput[],BD$4*3-2,MATCH($B21,DataInput[#Headers],0)))))</f>
        <v>19.59</v>
      </c>
      <c r="BE21" s="15">
        <f>IF(INDEX(MouseList[],MATCH(BE$2,'Basic Information'!$A$2:$A$140,0),11)=TRUE,"",IF(INDEX(DataInput[],BE$4*3-2,MATCH($B21,DataInput[#Headers],0))="","",(INDEX(DataInput[],BE$4*3-2,MATCH($B21,DataInput[#Headers],0)))))</f>
        <v>16.46</v>
      </c>
      <c r="BF21" s="15" t="str">
        <f>IF(INDEX(MouseList[],MATCH(BF$2,'Basic Information'!$A$2:$A$140,0),11)=TRUE,"",IF(INDEX(DataInput[],BF$4*3-2,MATCH($B21,DataInput[#Headers],0))="","",(INDEX(DataInput[],BF$4*3-2,MATCH($B21,DataInput[#Headers],0)))))</f>
        <v/>
      </c>
      <c r="BG21" s="15" t="str">
        <f>IF(INDEX(MouseList[],MATCH(BG$2,'Basic Information'!$A$2:$A$140,0),11)=TRUE,"",IF(INDEX(DataInput[],BG$4*3-2,MATCH($B21,DataInput[#Headers],0))="","",(INDEX(DataInput[],BG$4*3-2,MATCH($B21,DataInput[#Headers],0)))))</f>
        <v/>
      </c>
      <c r="BH21" s="15" t="str">
        <f>IF(INDEX(MouseList[],MATCH(BH$2,'Basic Information'!$A$2:$A$140,0),11)=TRUE,"",IF(INDEX(DataInput[],BH$4*3-2,MATCH($B21,DataInput[#Headers],0))="","",(INDEX(DataInput[],BH$4*3-2,MATCH($B21,DataInput[#Headers],0)))))</f>
        <v/>
      </c>
      <c r="BI21" s="15" t="str">
        <f>IF(INDEX(MouseList[],MATCH(BI$2,'Basic Information'!$A$2:$A$140,0),11)=TRUE,"",IF(INDEX(DataInput[],BI$4*3-2,MATCH($B21,DataInput[#Headers],0))="","",(INDEX(DataInput[],BI$4*3-2,MATCH($B21,DataInput[#Headers],0)))))</f>
        <v/>
      </c>
      <c r="BJ21" s="15">
        <f>IF(INDEX(MouseList[],MATCH(BJ$2,'Basic Information'!$A$2:$A$140,0),11)=TRUE,"",IF(INDEX(DataInput[],BJ$4*3-2,MATCH($B21,DataInput[#Headers],0))="","",(INDEX(DataInput[],BJ$4*3-2,MATCH($B21,DataInput[#Headers],0)))))</f>
        <v>17.61</v>
      </c>
      <c r="BK21" s="15" t="e">
        <f>IF(INDEX(MouseList[],MATCH(BK$2,'Basic Information'!$A$2:$A$140,0),11)=TRUE,"",IF(INDEX(DataInput[],BK$4*3-2,MATCH($B21,DataInput[#Headers],0))="","",(INDEX(DataInput[],BK$4*3-2,MATCH($B21,DataInput[#Headers],0)))))</f>
        <v>#N/A</v>
      </c>
      <c r="BL21" s="15" t="e">
        <f>IF(INDEX(MouseList[],MATCH(BL$2,'Basic Information'!$A$2:$A$140,0),11)=TRUE,"",IF(INDEX(DataInput[],BL$4*3-2,MATCH($B21,DataInput[#Headers],0))="","",(INDEX(DataInput[],BL$4*3-2,MATCH($B21,DataInput[#Headers],0)))))</f>
        <v>#N/A</v>
      </c>
      <c r="BM21" s="15" t="e">
        <f>IF(INDEX(MouseList[],MATCH(BM$2,'Basic Information'!$A$2:$A$140,0),11)=TRUE,"",IF(INDEX(DataInput[],BM$4*3-2,MATCH($B21,DataInput[#Headers],0))="","",(INDEX(DataInput[],BM$4*3-2,MATCH($B21,DataInput[#Headers],0)))))</f>
        <v>#N/A</v>
      </c>
      <c r="BN21" s="15" t="e">
        <f>IF(INDEX(MouseList[],MATCH(BN$2,'Basic Information'!$A$2:$A$140,0),11)=TRUE,"",IF(INDEX(DataInput[],BN$4*3-2,MATCH($B21,DataInput[#Headers],0))="","",(INDEX(DataInput[],BN$4*3-2,MATCH($B21,DataInput[#Headers],0)))))</f>
        <v>#N/A</v>
      </c>
      <c r="BO21" s="15" t="e">
        <f>IF(INDEX(MouseList[],MATCH(BO$2,'Basic Information'!$A$2:$A$140,0),11)=TRUE,"",IF(INDEX(DataInput[],BO$4*3-2,MATCH($B21,DataInput[#Headers],0))="","",(INDEX(DataInput[],BO$4*3-2,MATCH($B21,DataInput[#Headers],0)))))</f>
        <v>#N/A</v>
      </c>
      <c r="BP21" s="15" t="e">
        <f>IF(INDEX(MouseList[],MATCH(BP$2,'Basic Information'!$A$2:$A$140,0),11)=TRUE,"",IF(INDEX(DataInput[],BP$4*3-2,MATCH($B21,DataInput[#Headers],0))="","",(INDEX(DataInput[],BP$4*3-2,MATCH($B21,DataInput[#Headers],0)))))</f>
        <v>#N/A</v>
      </c>
      <c r="BQ21" s="15" t="e">
        <f>IF(INDEX(MouseList[],MATCH(BQ$2,'Basic Information'!$A$2:$A$140,0),11)=TRUE,"",IF(INDEX(DataInput[],BQ$4*3-2,MATCH($B21,DataInput[#Headers],0))="","",(INDEX(DataInput[],BQ$4*3-2,MATCH($B21,DataInput[#Headers],0)))))</f>
        <v>#N/A</v>
      </c>
      <c r="BR21" s="15" t="e">
        <f>IF(INDEX(MouseList[],MATCH(BR$2,'Basic Information'!$A$2:$A$140,0),11)=TRUE,"",IF(INDEX(DataInput[],BR$4*3-2,MATCH($B21,DataInput[#Headers],0))="","",(INDEX(DataInput[],BR$4*3-2,MATCH($B21,DataInput[#Headers],0)))))</f>
        <v>#N/A</v>
      </c>
      <c r="BS21" s="15" t="e">
        <f>IF(INDEX(MouseList[],MATCH(BS$2,'Basic Information'!$A$2:$A$140,0),11)=TRUE,"",IF(INDEX(DataInput[],BS$4*3-2,MATCH($B21,DataInput[#Headers],0))="","",(INDEX(DataInput[],BS$4*3-2,MATCH($B21,DataInput[#Headers],0)))))</f>
        <v>#N/A</v>
      </c>
      <c r="BT21" s="15" t="e">
        <f>IF(INDEX(MouseList[],MATCH(BT$2,'Basic Information'!$A$2:$A$140,0),11)=TRUE,"",IF(INDEX(DataInput[],BT$4*3-2,MATCH($B21,DataInput[#Headers],0))="","",(INDEX(DataInput[],BT$4*3-2,MATCH($B21,DataInput[#Headers],0)))))</f>
        <v>#N/A</v>
      </c>
      <c r="BU21" s="15" t="e">
        <f>IF(INDEX(MouseList[],MATCH(BU$2,'Basic Information'!$A$2:$A$140,0),11)=TRUE,"",IF(INDEX(DataInput[],BU$4*3-2,MATCH($B21,DataInput[#Headers],0))="","",(INDEX(DataInput[],BU$4*3-2,MATCH($B21,DataInput[#Headers],0)))))</f>
        <v>#N/A</v>
      </c>
      <c r="BV21" s="15" t="e">
        <f>IF(INDEX(MouseList[],MATCH(BV$2,'Basic Information'!$A$2:$A$140,0),11)=TRUE,"",IF(INDEX(DataInput[],BV$4*3-2,MATCH($B21,DataInput[#Headers],0))="","",(INDEX(DataInput[],BV$4*3-2,MATCH($B21,DataInput[#Headers],0)))))</f>
        <v>#N/A</v>
      </c>
      <c r="BW21" s="15" t="e">
        <f>IF(INDEX(MouseList[],MATCH(BW$2,'Basic Information'!$A$2:$A$140,0),11)=TRUE,"",IF(INDEX(DataInput[],BW$4*3-2,MATCH($B21,DataInput[#Headers],0))="","",(INDEX(DataInput[],BW$4*3-2,MATCH($B21,DataInput[#Headers],0)))))</f>
        <v>#N/A</v>
      </c>
      <c r="BX21" s="15" t="e">
        <f>IF(INDEX(MouseList[],MATCH(BX$2,'Basic Information'!$A$2:$A$140,0),11)=TRUE,"",IF(INDEX(DataInput[],BX$4*3-2,MATCH($B21,DataInput[#Headers],0))="","",(INDEX(DataInput[],BX$4*3-2,MATCH($B21,DataInput[#Headers],0)))))</f>
        <v>#N/A</v>
      </c>
      <c r="BY21" s="15" t="e">
        <f>IF(INDEX(MouseList[],MATCH(BY$2,'Basic Information'!$A$2:$A$140,0),11)=TRUE,"",IF(INDEX(DataInput[],BY$4*3-2,MATCH($B21,DataInput[#Headers],0))="","",(INDEX(DataInput[],BY$4*3-2,MATCH($B21,DataInput[#Headers],0)))))</f>
        <v>#N/A</v>
      </c>
      <c r="BZ21" s="15" t="e">
        <f>IF(INDEX(MouseList[],MATCH(BZ$2,'Basic Information'!$A$2:$A$140,0),11)=TRUE,"",IF(INDEX(DataInput[],BZ$4*3-2,MATCH($B21,DataInput[#Headers],0))="","",(INDEX(DataInput[],BZ$4*3-2,MATCH($B21,DataInput[#Headers],0)))))</f>
        <v>#N/A</v>
      </c>
      <c r="CA21" s="15" t="e">
        <f>IF(INDEX(MouseList[],MATCH(CA$2,'Basic Information'!$A$2:$A$140,0),11)=TRUE,"",IF(INDEX(DataInput[],CA$4*3-2,MATCH($B21,DataInput[#Headers],0))="","",(INDEX(DataInput[],CA$4*3-2,MATCH($B21,DataInput[#Headers],0)))))</f>
        <v>#N/A</v>
      </c>
      <c r="CB21" s="15" t="e">
        <f>IF(INDEX(MouseList[],MATCH(CB$2,'Basic Information'!$A$2:$A$140,0),11)=TRUE,"",IF(INDEX(DataInput[],CB$4*3-2,MATCH($B21,DataInput[#Headers],0))="","",(INDEX(DataInput[],CB$4*3-2,MATCH($B21,DataInput[#Headers],0)))))</f>
        <v>#N/A</v>
      </c>
      <c r="CC21" s="15" t="e">
        <f>IF(INDEX(MouseList[],MATCH(CC$2,'Basic Information'!$A$2:$A$140,0),11)=TRUE,"",IF(INDEX(DataInput[],CC$4*3-2,MATCH($B21,DataInput[#Headers],0))="","",(INDEX(DataInput[],CC$4*3-2,MATCH($B21,DataInput[#Headers],0)))))</f>
        <v>#N/A</v>
      </c>
      <c r="CD21" s="15" t="e">
        <f>IF(INDEX(MouseList[],MATCH(CD$2,'Basic Information'!$A$2:$A$140,0),11)=TRUE,"",IF(INDEX(DataInput[],CD$4*3-2,MATCH($B21,DataInput[#Headers],0))="","",(INDEX(DataInput[],CD$4*3-2,MATCH($B21,DataInput[#Headers],0)))))</f>
        <v>#N/A</v>
      </c>
      <c r="CE21" s="15" t="e">
        <f>IF(INDEX(MouseList[],MATCH(CE$2,'Basic Information'!$A$2:$A$140,0),11)=TRUE,"",IF(INDEX(DataInput[],CE$4*3-2,MATCH($B21,DataInput[#Headers],0))="","",(INDEX(DataInput[],CE$4*3-2,MATCH($B21,DataInput[#Headers],0)))))</f>
        <v>#N/A</v>
      </c>
      <c r="CF21" s="15" t="e">
        <f>IF(INDEX(MouseList[],MATCH(CF$2,'Basic Information'!$A$2:$A$140,0),11)=TRUE,"",IF(INDEX(DataInput[],CF$4*3-2,MATCH($B21,DataInput[#Headers],0))="","",(INDEX(DataInput[],CF$4*3-2,MATCH($B21,DataInput[#Headers],0)))))</f>
        <v>#N/A</v>
      </c>
      <c r="CG21" s="15" t="e">
        <f>IF(INDEX(MouseList[],MATCH(CG$2,'Basic Information'!$A$2:$A$140,0),11)=TRUE,"",IF(INDEX(DataInput[],CG$4*3-2,MATCH($B21,DataInput[#Headers],0))="","",(INDEX(DataInput[],CG$4*3-2,MATCH($B21,DataInput[#Headers],0)))))</f>
        <v>#N/A</v>
      </c>
      <c r="CH21" s="15" t="e">
        <f>IF(INDEX(MouseList[],MATCH(CH$2,'Basic Information'!$A$2:$A$140,0),11)=TRUE,"",IF(INDEX(DataInput[],CH$4*3-2,MATCH($B21,DataInput[#Headers],0))="","",(INDEX(DataInput[],CH$4*3-2,MATCH($B21,DataInput[#Headers],0)))))</f>
        <v>#N/A</v>
      </c>
      <c r="CI21" s="15" t="e">
        <f>IF(INDEX(MouseList[],MATCH(CI$2,'Basic Information'!$A$2:$A$140,0),11)=TRUE,"",IF(INDEX(DataInput[],CI$4*3-2,MATCH($B21,DataInput[#Headers],0))="","",(INDEX(DataInput[],CI$4*3-2,MATCH($B21,DataInput[#Headers],0)))))</f>
        <v>#N/A</v>
      </c>
      <c r="CJ21" s="15" t="e">
        <f>IF(INDEX(MouseList[],MATCH(CJ$2,'Basic Information'!$A$2:$A$140,0),11)=TRUE,"",IF(INDEX(DataInput[],CJ$4*3-2,MATCH($B21,DataInput[#Headers],0))="","",(INDEX(DataInput[],CJ$4*3-2,MATCH($B21,DataInput[#Headers],0)))))</f>
        <v>#N/A</v>
      </c>
      <c r="CK21" s="15" t="e">
        <f>IF(INDEX(MouseList[],MATCH(CK$2,'Basic Information'!$A$2:$A$140,0),11)=TRUE,"",IF(INDEX(DataInput[],CK$4*3-2,MATCH($B21,DataInput[#Headers],0))="","",(INDEX(DataInput[],CK$4*3-2,MATCH($B21,DataInput[#Headers],0)))))</f>
        <v>#N/A</v>
      </c>
      <c r="CL21" s="15" t="e">
        <f>IF(INDEX(MouseList[],MATCH(CL$2,'Basic Information'!$A$2:$A$140,0),11)=TRUE,"",IF(INDEX(DataInput[],CL$4*3-2,MATCH($B21,DataInput[#Headers],0))="","",(INDEX(DataInput[],CL$4*3-2,MATCH($B21,DataInput[#Headers],0)))))</f>
        <v>#N/A</v>
      </c>
      <c r="CM21" s="15" t="e">
        <f>IF(INDEX(MouseList[],MATCH(CM$2,'Basic Information'!$A$2:$A$140,0),11)=TRUE,"",IF(INDEX(DataInput[],CM$4*3-2,MATCH($B21,DataInput[#Headers],0))="","",(INDEX(DataInput[],CM$4*3-2,MATCH($B21,DataInput[#Headers],0)))))</f>
        <v>#N/A</v>
      </c>
      <c r="CN21" s="15" t="e">
        <f>IF(INDEX(MouseList[],MATCH(CN$2,'Basic Information'!$A$2:$A$140,0),11)=TRUE,"",IF(INDEX(DataInput[],CN$4*3-2,MATCH($B21,DataInput[#Headers],0))="","",(INDEX(DataInput[],CN$4*3-2,MATCH($B21,DataInput[#Headers],0)))))</f>
        <v>#N/A</v>
      </c>
      <c r="CO21" s="15" t="e">
        <f>IF(INDEX(MouseList[],MATCH(CO$2,'Basic Information'!$A$2:$A$140,0),11)=TRUE,"",IF(INDEX(DataInput[],CO$4*3-2,MATCH($B21,DataInput[#Headers],0))="","",(INDEX(DataInput[],CO$4*3-2,MATCH($B21,DataInput[#Headers],0)))))</f>
        <v>#N/A</v>
      </c>
      <c r="CP21" s="15" t="e">
        <f>IF(INDEX(MouseList[],MATCH(CP$2,'Basic Information'!$A$2:$A$140,0),11)=TRUE,"",IF(INDEX(DataInput[],CP$4*3-2,MATCH($B21,DataInput[#Headers],0))="","",(INDEX(DataInput[],CP$4*3-2,MATCH($B21,DataInput[#Headers],0)))))</f>
        <v>#N/A</v>
      </c>
      <c r="CQ21" s="15" t="e">
        <f>IF(INDEX(MouseList[],MATCH(CQ$2,'Basic Information'!$A$2:$A$140,0),11)=TRUE,"",IF(INDEX(DataInput[],CQ$4*3-2,MATCH($B21,DataInput[#Headers],0))="","",(INDEX(DataInput[],CQ$4*3-2,MATCH($B21,DataInput[#Headers],0)))))</f>
        <v>#N/A</v>
      </c>
      <c r="CR21" s="15" t="e">
        <f>IF(INDEX(MouseList[],MATCH(CR$2,'Basic Information'!$A$2:$A$140,0),11)=TRUE,"",IF(INDEX(DataInput[],CR$4*3-2,MATCH($B21,DataInput[#Headers],0))="","",(INDEX(DataInput[],CR$4*3-2,MATCH($B21,DataInput[#Headers],0)))))</f>
        <v>#N/A</v>
      </c>
      <c r="CS21" s="15" t="e">
        <f>IF(INDEX(MouseList[],MATCH(CS$2,'Basic Information'!$A$2:$A$140,0),11)=TRUE,"",IF(INDEX(DataInput[],CS$4*3-2,MATCH($B21,DataInput[#Headers],0))="","",(INDEX(DataInput[],CS$4*3-2,MATCH($B21,DataInput[#Headers],0)))))</f>
        <v>#N/A</v>
      </c>
      <c r="CT21" s="15" t="e">
        <f>IF(INDEX(MouseList[],MATCH(CT$2,'Basic Information'!$A$2:$A$140,0),11)=TRUE,"",IF(INDEX(DataInput[],CT$4*3-2,MATCH($B21,DataInput[#Headers],0))="","",(INDEX(DataInput[],CT$4*3-2,MATCH($B21,DataInput[#Headers],0)))))</f>
        <v>#N/A</v>
      </c>
      <c r="CU21" s="15" t="e">
        <f>IF(INDEX(MouseList[],MATCH(CU$2,'Basic Information'!$A$2:$A$140,0),11)=TRUE,"",IF(INDEX(DataInput[],CU$4*3-2,MATCH($B21,DataInput[#Headers],0))="","",(INDEX(DataInput[],CU$4*3-2,MATCH($B21,DataInput[#Headers],0)))))</f>
        <v>#N/A</v>
      </c>
      <c r="CV21" s="15" t="e">
        <f>IF(INDEX(MouseList[],MATCH(CV$2,'Basic Information'!$A$2:$A$140,0),11)=TRUE,"",IF(INDEX(DataInput[],CV$4*3-2,MATCH($B21,DataInput[#Headers],0))="","",(INDEX(DataInput[],CV$4*3-2,MATCH($B21,DataInput[#Headers],0)))))</f>
        <v>#N/A</v>
      </c>
      <c r="CW21" s="15" t="e">
        <f>IF(INDEX(MouseList[],MATCH(CW$2,'Basic Information'!$A$2:$A$140,0),11)=TRUE,"",IF(INDEX(DataInput[],CW$4*3-2,MATCH($B21,DataInput[#Headers],0))="","",(INDEX(DataInput[],CW$4*3-2,MATCH($B21,DataInput[#Headers],0)))))</f>
        <v>#N/A</v>
      </c>
      <c r="CX21" s="15" t="e">
        <f>IF(INDEX(MouseList[],MATCH(CX$2,'Basic Information'!$A$2:$A$140,0),11)=TRUE,"",IF(INDEX(DataInput[],CX$4*3-2,MATCH($B21,DataInput[#Headers],0))="","",(INDEX(DataInput[],CX$4*3-2,MATCH($B21,DataInput[#Headers],0)))))</f>
        <v>#N/A</v>
      </c>
      <c r="CY21" s="15" t="e">
        <f>IF(INDEX(MouseList[],MATCH(CY$2,'Basic Information'!$A$2:$A$140,0),11)=TRUE,"",IF(INDEX(DataInput[],CY$4*3-2,MATCH($B21,DataInput[#Headers],0))="","",(INDEX(DataInput[],CY$4*3-2,MATCH($B21,DataInput[#Headers],0)))))</f>
        <v>#N/A</v>
      </c>
      <c r="CZ21" s="15" t="e">
        <f>IF(INDEX(MouseList[],MATCH(CZ$2,'Basic Information'!$A$2:$A$140,0),11)=TRUE,"",IF(INDEX(DataInput[],CZ$4*3-2,MATCH($B21,DataInput[#Headers],0))="","",(INDEX(DataInput[],CZ$4*3-2,MATCH($B21,DataInput[#Headers],0)))))</f>
        <v>#N/A</v>
      </c>
      <c r="DA21" s="15" t="e">
        <f>IF(INDEX(MouseList[],MATCH(DA$2,'Basic Information'!$A$2:$A$140,0),11)=TRUE,"",IF(INDEX(DataInput[],DA$4*3-2,MATCH($B21,DataInput[#Headers],0))="","",(INDEX(DataInput[],DA$4*3-2,MATCH($B21,DataInput[#Headers],0)))))</f>
        <v>#N/A</v>
      </c>
      <c r="DB21" s="15" t="e">
        <f>IF(INDEX(MouseList[],MATCH(DB$2,'Basic Information'!$A$2:$A$140,0),11)=TRUE,"",IF(INDEX(DataInput[],DB$4*3-2,MATCH($B21,DataInput[#Headers],0))="","",(INDEX(DataInput[],DB$4*3-2,MATCH($B21,DataInput[#Headers],0)))))</f>
        <v>#N/A</v>
      </c>
      <c r="DC21" s="15" t="e">
        <f>IF(INDEX(MouseList[],MATCH(DC$2,'Basic Information'!$A$2:$A$140,0),11)=TRUE,"",IF(INDEX(DataInput[],DC$4*3-2,MATCH($B21,DataInput[#Headers],0))="","",(INDEX(DataInput[],DC$4*3-2,MATCH($B21,DataInput[#Headers],0)))))</f>
        <v>#N/A</v>
      </c>
      <c r="DD21" s="15" t="e">
        <f>IF(INDEX(MouseList[],MATCH(DD$2,'Basic Information'!$A$2:$A$140,0),11)=TRUE,"",IF(INDEX(DataInput[],DD$4*3-2,MATCH($B21,DataInput[#Headers],0))="","",(INDEX(DataInput[],DD$4*3-2,MATCH($B21,DataInput[#Headers],0)))))</f>
        <v>#N/A</v>
      </c>
      <c r="DE21" s="15" t="e">
        <f>IF(INDEX(MouseList[],MATCH(DE$2,'Basic Information'!$A$2:$A$140,0),11)=TRUE,"",IF(INDEX(DataInput[],DE$4*3-2,MATCH($B21,DataInput[#Headers],0))="","",(INDEX(DataInput[],DE$4*3-2,MATCH($B21,DataInput[#Headers],0)))))</f>
        <v>#N/A</v>
      </c>
      <c r="DF21" s="15" t="e">
        <f>IF(INDEX(MouseList[],MATCH(DF$2,'Basic Information'!$A$2:$A$140,0),11)=TRUE,"",IF(INDEX(DataInput[],DF$4*3-2,MATCH($B21,DataInput[#Headers],0))="","",(INDEX(DataInput[],DF$4*3-2,MATCH($B21,DataInput[#Headers],0)))))</f>
        <v>#N/A</v>
      </c>
      <c r="DG21" s="15" t="e">
        <f>IF(INDEX(MouseList[],MATCH(DG$2,'Basic Information'!$A$2:$A$140,0),11)=TRUE,"",IF(INDEX(DataInput[],DG$4*3-2,MATCH($B21,DataInput[#Headers],0))="","",(INDEX(DataInput[],DG$4*3-2,MATCH($B21,DataInput[#Headers],0)))))</f>
        <v>#N/A</v>
      </c>
      <c r="DH21" s="15" t="e">
        <f>IF(INDEX(MouseList[],MATCH(DH$2,'Basic Information'!$A$2:$A$140,0),11)=TRUE,"",IF(INDEX(DataInput[],DH$4*3-2,MATCH($B21,DataInput[#Headers],0))="","",(INDEX(DataInput[],DH$4*3-2,MATCH($B21,DataInput[#Headers],0)))))</f>
        <v>#N/A</v>
      </c>
      <c r="DI21" s="15" t="e">
        <f>IF(INDEX(MouseList[],MATCH(DI$2,'Basic Information'!$A$2:$A$140,0),11)=TRUE,"",IF(INDEX(DataInput[],DI$4*3-2,MATCH($B21,DataInput[#Headers],0))="","",(INDEX(DataInput[],DI$4*3-2,MATCH($B21,DataInput[#Headers],0)))))</f>
        <v>#N/A</v>
      </c>
      <c r="DJ21" s="15" t="e">
        <f>IF(INDEX(MouseList[],MATCH(DJ$2,'Basic Information'!$A$2:$A$140,0),11)=TRUE,"",IF(INDEX(DataInput[],DJ$4*3-2,MATCH($B21,DataInput[#Headers],0))="","",(INDEX(DataInput[],DJ$4*3-2,MATCH($B21,DataInput[#Headers],0)))))</f>
        <v>#N/A</v>
      </c>
      <c r="DK21" s="15" t="e">
        <f>IF(INDEX(MouseList[],MATCH(DK$2,'Basic Information'!$A$2:$A$140,0),11)=TRUE,"",IF(INDEX(DataInput[],DK$4*3-2,MATCH($B21,DataInput[#Headers],0))="","",(INDEX(DataInput[],DK$4*3-2,MATCH($B21,DataInput[#Headers],0)))))</f>
        <v>#N/A</v>
      </c>
      <c r="DL21" s="15" t="e">
        <f>IF(INDEX(MouseList[],MATCH(DL$2,'Basic Information'!$A$2:$A$140,0),11)=TRUE,"",IF(INDEX(DataInput[],DL$4*3-2,MATCH($B21,DataInput[#Headers],0))="","",(INDEX(DataInput[],DL$4*3-2,MATCH($B21,DataInput[#Headers],0)))))</f>
        <v>#N/A</v>
      </c>
      <c r="DM21" s="15" t="e">
        <f>IF(INDEX(MouseList[],MATCH(DM$2,'Basic Information'!$A$2:$A$140,0),11)=TRUE,"",IF(INDEX(DataInput[],DM$4*3-2,MATCH($B21,DataInput[#Headers],0))="","",(INDEX(DataInput[],DM$4*3-2,MATCH($B21,DataInput[#Headers],0)))))</f>
        <v>#N/A</v>
      </c>
      <c r="DN21" s="15" t="e">
        <f>IF(INDEX(MouseList[],MATCH(DN$2,'Basic Information'!$A$2:$A$140,0),11)=TRUE,"",IF(INDEX(DataInput[],DN$4*3-2,MATCH($B21,DataInput[#Headers],0))="","",(INDEX(DataInput[],DN$4*3-2,MATCH($B21,DataInput[#Headers],0)))))</f>
        <v>#N/A</v>
      </c>
      <c r="DO21" s="15" t="e">
        <f>IF(INDEX(MouseList[],MATCH(DO$2,'Basic Information'!$A$2:$A$140,0),11)=TRUE,"",IF(INDEX(DataInput[],DO$4*3-2,MATCH($B21,DataInput[#Headers],0))="","",(INDEX(DataInput[],DO$4*3-2,MATCH($B21,DataInput[#Headers],0)))))</f>
        <v>#N/A</v>
      </c>
      <c r="DP21" s="15" t="e">
        <f>IF(INDEX(MouseList[],MATCH(DP$2,'Basic Information'!$A$2:$A$140,0),11)=TRUE,"",IF(INDEX(DataInput[],DP$4*3-2,MATCH($B21,DataInput[#Headers],0))="","",(INDEX(DataInput[],DP$4*3-2,MATCH($B21,DataInput[#Headers],0)))))</f>
        <v>#N/A</v>
      </c>
      <c r="DQ21" s="15" t="e">
        <f>IF(INDEX(MouseList[],MATCH(DQ$2,'Basic Information'!$A$2:$A$140,0),11)=TRUE,"",IF(INDEX(DataInput[],DQ$4*3-2,MATCH($B21,DataInput[#Headers],0))="","",(INDEX(DataInput[],DQ$4*3-2,MATCH($B21,DataInput[#Headers],0)))))</f>
        <v>#N/A</v>
      </c>
      <c r="DR21" s="15" t="e">
        <f>IF(INDEX(MouseList[],MATCH(DR$2,'Basic Information'!$A$2:$A$140,0),11)=TRUE,"",IF(INDEX(DataInput[],DR$4*3-2,MATCH($B21,DataInput[#Headers],0))="","",(INDEX(DataInput[],DR$4*3-2,MATCH($B21,DataInput[#Headers],0)))))</f>
        <v>#N/A</v>
      </c>
      <c r="DT21" s="14">
        <v>17</v>
      </c>
      <c r="DU21" s="244" t="str">
        <f>IFERROR(INDEX(MouseList[],MATCH(TV_after_Tx3[[#This Row],[Sort '#]],MouseList[Sort '#],0),MATCH(TV_after_Tx3[[#Headers],[Group]],MouseList[#Headers],0)),"")</f>
        <v/>
      </c>
      <c r="DV21" s="14" t="str">
        <f>IFERROR(INDEX(MouseList[],MATCH(TV_after_Tx3[[#This Row],[Sort '#]],MouseList[Sort '#],0),MATCH(MouseList[[#Headers],[Mouse '#]],MouseList[#Headers],0)),"")</f>
        <v/>
      </c>
      <c r="DW21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21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21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21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21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21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21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21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21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21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21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21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21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21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21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21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21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21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21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21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21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21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22" spans="1:172" ht="15">
      <c r="A22" s="14">
        <v>17</v>
      </c>
      <c r="B22" s="14" t="str">
        <f>INDEX(DataInput[#Headers],1,BWtable[[#This Row],[Day '#]]+11)</f>
        <v>18</v>
      </c>
      <c r="C22" s="15" t="str">
        <f>IF(INDEX(MouseList[],MATCH(C$2,'Basic Information'!$A$2:$A$140,0),11)=TRUE,"",IF(INDEX(DataInput[],C$4*3-2,MATCH($B22,DataInput[#Headers],0))="","",(INDEX(DataInput[],C$4*3-2,MATCH($B22,DataInput[#Headers],0)))))</f>
        <v/>
      </c>
      <c r="D22" s="15">
        <f>IF(INDEX(MouseList[],MATCH(D$2,'Basic Information'!$A$2:$A$140,0),11)=TRUE,"",IF(INDEX(DataInput[],D$4*3-2,MATCH($B22,DataInput[#Headers],0))="","",(INDEX(DataInput[],D$4*3-2,MATCH($B22,DataInput[#Headers],0)))))</f>
        <v>16.7</v>
      </c>
      <c r="E22" s="15">
        <f>IF(INDEX(MouseList[],MATCH(E$2,'Basic Information'!$A$2:$A$140,0),11)=TRUE,"",IF(INDEX(DataInput[],E$4*3-2,MATCH($B22,DataInput[#Headers],0))="","",(INDEX(DataInput[],E$4*3-2,MATCH($B22,DataInput[#Headers],0)))))</f>
        <v>23.8</v>
      </c>
      <c r="F22" s="15" t="str">
        <f>IF(INDEX(MouseList[],MATCH(F$2,'Basic Information'!$A$2:$A$140,0),11)=TRUE,"",IF(INDEX(DataInput[],F$4*3-2,MATCH($B22,DataInput[#Headers],0))="","",(INDEX(DataInput[],F$4*3-2,MATCH($B22,DataInput[#Headers],0)))))</f>
        <v/>
      </c>
      <c r="G22" s="15" t="str">
        <f>IF(INDEX(MouseList[],MATCH(G$2,'Basic Information'!$A$2:$A$140,0),11)=TRUE,"",IF(INDEX(DataInput[],G$4*3-2,MATCH($B22,DataInput[#Headers],0))="","",(INDEX(DataInput[],G$4*3-2,MATCH($B22,DataInput[#Headers],0)))))</f>
        <v/>
      </c>
      <c r="H22" s="15" t="str">
        <f>IF(INDEX(MouseList[],MATCH(H$2,'Basic Information'!$A$2:$A$140,0),11)=TRUE,"",IF(INDEX(DataInput[],H$4*3-2,MATCH($B22,DataInput[#Headers],0))="","",(INDEX(DataInput[],H$4*3-2,MATCH($B22,DataInput[#Headers],0)))))</f>
        <v/>
      </c>
      <c r="I22" s="15">
        <f>IF(INDEX(MouseList[],MATCH(I$2,'Basic Information'!$A$2:$A$140,0),11)=TRUE,"",IF(INDEX(DataInput[],I$4*3-2,MATCH($B22,DataInput[#Headers],0))="","",(INDEX(DataInput[],I$4*3-2,MATCH($B22,DataInput[#Headers],0)))))</f>
        <v>18.399999999999999</v>
      </c>
      <c r="J22" s="15">
        <f>IF(INDEX(MouseList[],MATCH(J$2,'Basic Information'!$A$2:$A$140,0),11)=TRUE,"",IF(INDEX(DataInput[],J$4*3-2,MATCH($B22,DataInput[#Headers],0))="","",(INDEX(DataInput[],J$4*3-2,MATCH($B22,DataInput[#Headers],0)))))</f>
        <v>15.8</v>
      </c>
      <c r="K22" s="15" t="str">
        <f>IF(INDEX(MouseList[],MATCH(K$2,'Basic Information'!$A$2:$A$140,0),11)=TRUE,"",IF(INDEX(DataInput[],K$4*3-2,MATCH($B22,DataInput[#Headers],0))="","",(INDEX(DataInput[],K$4*3-2,MATCH($B22,DataInput[#Headers],0)))))</f>
        <v/>
      </c>
      <c r="L22" s="15" t="str">
        <f>IF(INDEX(MouseList[],MATCH(L$2,'Basic Information'!$A$2:$A$140,0),11)=TRUE,"",IF(INDEX(DataInput[],L$4*3-2,MATCH($B22,DataInput[#Headers],0))="","",(INDEX(DataInput[],L$4*3-2,MATCH($B22,DataInput[#Headers],0)))))</f>
        <v/>
      </c>
      <c r="M22" s="15">
        <f>IF(INDEX(MouseList[],MATCH(M$2,'Basic Information'!$A$2:$A$140,0),11)=TRUE,"",IF(INDEX(DataInput[],M$4*3-2,MATCH($B22,DataInput[#Headers],0))="","",(INDEX(DataInput[],M$4*3-2,MATCH($B22,DataInput[#Headers],0)))))</f>
        <v>24.2</v>
      </c>
      <c r="N22" s="15">
        <f>IF(INDEX(MouseList[],MATCH(N$2,'Basic Information'!$A$2:$A$140,0),11)=TRUE,"",IF(INDEX(DataInput[],N$4*3-2,MATCH($B22,DataInput[#Headers],0))="","",(INDEX(DataInput[],N$4*3-2,MATCH($B22,DataInput[#Headers],0)))))</f>
        <v>16.2</v>
      </c>
      <c r="O22" s="15" t="str">
        <f>IF(INDEX(MouseList[],MATCH(O$2,'Basic Information'!$A$2:$A$140,0),11)=TRUE,"",IF(INDEX(DataInput[],O$4*3-2,MATCH($B22,DataInput[#Headers],0))="","",(INDEX(DataInput[],O$4*3-2,MATCH($B22,DataInput[#Headers],0)))))</f>
        <v/>
      </c>
      <c r="P22" s="15">
        <f>IF(INDEX(MouseList[],MATCH(P$2,'Basic Information'!$A$2:$A$140,0),11)=TRUE,"",IF(INDEX(DataInput[],P$4*3-2,MATCH($B22,DataInput[#Headers],0))="","",(INDEX(DataInput[],P$4*3-2,MATCH($B22,DataInput[#Headers],0)))))</f>
        <v>18.899999999999999</v>
      </c>
      <c r="Q22" s="15" t="str">
        <f>IF(INDEX(MouseList[],MATCH(Q$2,'Basic Information'!$A$2:$A$140,0),11)=TRUE,"",IF(INDEX(DataInput[],Q$4*3-2,MATCH($B22,DataInput[#Headers],0))="","",(INDEX(DataInput[],Q$4*3-2,MATCH($B22,DataInput[#Headers],0)))))</f>
        <v/>
      </c>
      <c r="R22" s="15" t="str">
        <f>IF(INDEX(MouseList[],MATCH(R$2,'Basic Information'!$A$2:$A$140,0),11)=TRUE,"",IF(INDEX(DataInput[],R$4*3-2,MATCH($B22,DataInput[#Headers],0))="","",(INDEX(DataInput[],R$4*3-2,MATCH($B22,DataInput[#Headers],0)))))</f>
        <v/>
      </c>
      <c r="S22" s="15" t="str">
        <f>IF(INDEX(MouseList[],MATCH(S$2,'Basic Information'!$A$2:$A$140,0),11)=TRUE,"",IF(INDEX(DataInput[],S$4*3-2,MATCH($B22,DataInput[#Headers],0))="","",(INDEX(DataInput[],S$4*3-2,MATCH($B22,DataInput[#Headers],0)))))</f>
        <v/>
      </c>
      <c r="T22" s="15" t="str">
        <f>IF(INDEX(MouseList[],MATCH(T$2,'Basic Information'!$A$2:$A$140,0),11)=TRUE,"",IF(INDEX(DataInput[],T$4*3-2,MATCH($B22,DataInput[#Headers],0))="","",(INDEX(DataInput[],T$4*3-2,MATCH($B22,DataInput[#Headers],0)))))</f>
        <v/>
      </c>
      <c r="U22" s="15" t="str">
        <f>IF(INDEX(MouseList[],MATCH(U$2,'Basic Information'!$A$2:$A$140,0),11)=TRUE,"",IF(INDEX(DataInput[],U$4*3-2,MATCH($B22,DataInput[#Headers],0))="","",(INDEX(DataInput[],U$4*3-2,MATCH($B22,DataInput[#Headers],0)))))</f>
        <v/>
      </c>
      <c r="V22" s="15" t="str">
        <f>IF(INDEX(MouseList[],MATCH(V$2,'Basic Information'!$A$2:$A$140,0),11)=TRUE,"",IF(INDEX(DataInput[],V$4*3-2,MATCH($B22,DataInput[#Headers],0))="","",(INDEX(DataInput[],V$4*3-2,MATCH($B22,DataInput[#Headers],0)))))</f>
        <v/>
      </c>
      <c r="W22" s="15" t="str">
        <f>IF(INDEX(MouseList[],MATCH(W$2,'Basic Information'!$A$2:$A$140,0),11)=TRUE,"",IF(INDEX(DataInput[],W$4*3-2,MATCH($B22,DataInput[#Headers],0))="","",(INDEX(DataInput[],W$4*3-2,MATCH($B22,DataInput[#Headers],0)))))</f>
        <v/>
      </c>
      <c r="X22" s="15" t="str">
        <f>IF(INDEX(MouseList[],MATCH(X$2,'Basic Information'!$A$2:$A$140,0),11)=TRUE,"",IF(INDEX(DataInput[],X$4*3-2,MATCH($B22,DataInput[#Headers],0))="","",(INDEX(DataInput[],X$4*3-2,MATCH($B22,DataInput[#Headers],0)))))</f>
        <v/>
      </c>
      <c r="Y22" s="15">
        <f>IF(INDEX(MouseList[],MATCH(Y$2,'Basic Information'!$A$2:$A$140,0),11)=TRUE,"",IF(INDEX(DataInput[],Y$4*3-2,MATCH($B22,DataInput[#Headers],0))="","",(INDEX(DataInput[],Y$4*3-2,MATCH($B22,DataInput[#Headers],0)))))</f>
        <v>22.9</v>
      </c>
      <c r="Z22" s="15" t="str">
        <f>IF(INDEX(MouseList[],MATCH(Z$2,'Basic Information'!$A$2:$A$140,0),11)=TRUE,"",IF(INDEX(DataInput[],Z$4*3-2,MATCH($B22,DataInput[#Headers],0))="","",(INDEX(DataInput[],Z$4*3-2,MATCH($B22,DataInput[#Headers],0)))))</f>
        <v/>
      </c>
      <c r="AA22" s="15">
        <f>IF(INDEX(MouseList[],MATCH(AA$2,'Basic Information'!$A$2:$A$140,0),11)=TRUE,"",IF(INDEX(DataInput[],AA$4*3-2,MATCH($B22,DataInput[#Headers],0))="","",(INDEX(DataInput[],AA$4*3-2,MATCH($B22,DataInput[#Headers],0)))))</f>
        <v>25</v>
      </c>
      <c r="AB22" s="15" t="str">
        <f>IF(INDEX(MouseList[],MATCH(AB$2,'Basic Information'!$A$2:$A$140,0),11)=TRUE,"",IF(INDEX(DataInput[],AB$4*3-2,MATCH($B22,DataInput[#Headers],0))="","",(INDEX(DataInput[],AB$4*3-2,MATCH($B22,DataInput[#Headers],0)))))</f>
        <v/>
      </c>
      <c r="AC22" s="15">
        <f>IF(INDEX(MouseList[],MATCH(AC$2,'Basic Information'!$A$2:$A$140,0),11)=TRUE,"",IF(INDEX(DataInput[],AC$4*3-2,MATCH($B22,DataInput[#Headers],0))="","",(INDEX(DataInput[],AC$4*3-2,MATCH($B22,DataInput[#Headers],0)))))</f>
        <v>21</v>
      </c>
      <c r="AD22" s="15" t="str">
        <f>IF(INDEX(MouseList[],MATCH(AD$2,'Basic Information'!$A$2:$A$140,0),11)=TRUE,"",IF(INDEX(DataInput[],AD$4*3-2,MATCH($B22,DataInput[#Headers],0))="","",(INDEX(DataInput[],AD$4*3-2,MATCH($B22,DataInput[#Headers],0)))))</f>
        <v/>
      </c>
      <c r="AE22" s="15">
        <f>IF(INDEX(MouseList[],MATCH(AE$2,'Basic Information'!$A$2:$A$140,0),11)=TRUE,"",IF(INDEX(DataInput[],AE$4*3-2,MATCH($B22,DataInput[#Headers],0))="","",(INDEX(DataInput[],AE$4*3-2,MATCH($B22,DataInput[#Headers],0)))))</f>
        <v>22.9</v>
      </c>
      <c r="AF22" s="15">
        <f>IF(INDEX(MouseList[],MATCH(AF$2,'Basic Information'!$A$2:$A$140,0),11)=TRUE,"",IF(INDEX(DataInput[],AF$4*3-2,MATCH($B22,DataInput[#Headers],0))="","",(INDEX(DataInput[],AF$4*3-2,MATCH($B22,DataInput[#Headers],0)))))</f>
        <v>21.9</v>
      </c>
      <c r="AG22" s="15">
        <f>IF(INDEX(MouseList[],MATCH(AG$2,'Basic Information'!$A$2:$A$140,0),11)=TRUE,"",IF(INDEX(DataInput[],AG$4*3-2,MATCH($B22,DataInput[#Headers],0))="","",(INDEX(DataInput[],AG$4*3-2,MATCH($B22,DataInput[#Headers],0)))))</f>
        <v>25.2</v>
      </c>
      <c r="AH22" s="15">
        <f>IF(INDEX(MouseList[],MATCH(AH$2,'Basic Information'!$A$2:$A$140,0),11)=TRUE,"",IF(INDEX(DataInput[],AH$4*3-2,MATCH($B22,DataInput[#Headers],0))="","",(INDEX(DataInput[],AH$4*3-2,MATCH($B22,DataInput[#Headers],0)))))</f>
        <v>23.5</v>
      </c>
      <c r="AI22" s="15" t="str">
        <f>IF(INDEX(MouseList[],MATCH(AI$2,'Basic Information'!$A$2:$A$140,0),11)=TRUE,"",IF(INDEX(DataInput[],AI$4*3-2,MATCH($B22,DataInput[#Headers],0))="","",(INDEX(DataInput[],AI$4*3-2,MATCH($B22,DataInput[#Headers],0)))))</f>
        <v/>
      </c>
      <c r="AJ22" s="15" t="str">
        <f>IF(INDEX(MouseList[],MATCH(AJ$2,'Basic Information'!$A$2:$A$140,0),11)=TRUE,"",IF(INDEX(DataInput[],AJ$4*3-2,MATCH($B22,DataInput[#Headers],0))="","",(INDEX(DataInput[],AJ$4*3-2,MATCH($B22,DataInput[#Headers],0)))))</f>
        <v/>
      </c>
      <c r="AK22" s="15">
        <f>IF(INDEX(MouseList[],MATCH(AK$2,'Basic Information'!$A$2:$A$140,0),11)=TRUE,"",IF(INDEX(DataInput[],AK$4*3-2,MATCH($B22,DataInput[#Headers],0))="","",(INDEX(DataInput[],AK$4*3-2,MATCH($B22,DataInput[#Headers],0)))))</f>
        <v>17.100000000000001</v>
      </c>
      <c r="AL22" s="15" t="str">
        <f>IF(INDEX(MouseList[],MATCH(AL$2,'Basic Information'!$A$2:$A$140,0),11)=TRUE,"",IF(INDEX(DataInput[],AL$4*3-2,MATCH($B22,DataInput[#Headers],0))="","",(INDEX(DataInput[],AL$4*3-2,MATCH($B22,DataInput[#Headers],0)))))</f>
        <v/>
      </c>
      <c r="AM22" s="15" t="str">
        <f>IF(INDEX(MouseList[],MATCH(AM$2,'Basic Information'!$A$2:$A$140,0),11)=TRUE,"",IF(INDEX(DataInput[],AM$4*3-2,MATCH($B22,DataInput[#Headers],0))="","",(INDEX(DataInput[],AM$4*3-2,MATCH($B22,DataInput[#Headers],0)))))</f>
        <v/>
      </c>
      <c r="AN22" s="15" t="str">
        <f>IF(INDEX(MouseList[],MATCH(AN$2,'Basic Information'!$A$2:$A$140,0),11)=TRUE,"",IF(INDEX(DataInput[],AN$4*3-2,MATCH($B22,DataInput[#Headers],0))="","",(INDEX(DataInput[],AN$4*3-2,MATCH($B22,DataInput[#Headers],0)))))</f>
        <v/>
      </c>
      <c r="AO22" s="15">
        <f>IF(INDEX(MouseList[],MATCH(AO$2,'Basic Information'!$A$2:$A$140,0),11)=TRUE,"",IF(INDEX(DataInput[],AO$4*3-2,MATCH($B22,DataInput[#Headers],0))="","",(INDEX(DataInput[],AO$4*3-2,MATCH($B22,DataInput[#Headers],0)))))</f>
        <v>17.899999999999999</v>
      </c>
      <c r="AP22" s="15" t="str">
        <f>IF(INDEX(MouseList[],MATCH(AP$2,'Basic Information'!$A$2:$A$140,0),11)=TRUE,"",IF(INDEX(DataInput[],AP$4*3-2,MATCH($B22,DataInput[#Headers],0))="","",(INDEX(DataInput[],AP$4*3-2,MATCH($B22,DataInput[#Headers],0)))))</f>
        <v/>
      </c>
      <c r="AQ22" s="15" t="str">
        <f>IF(INDEX(MouseList[],MATCH(AQ$2,'Basic Information'!$A$2:$A$140,0),11)=TRUE,"",IF(INDEX(DataInput[],AQ$4*3-2,MATCH($B22,DataInput[#Headers],0))="","",(INDEX(DataInput[],AQ$4*3-2,MATCH($B22,DataInput[#Headers],0)))))</f>
        <v/>
      </c>
      <c r="AR22" s="15" t="str">
        <f>IF(INDEX(MouseList[],MATCH(AR$2,'Basic Information'!$A$2:$A$140,0),11)=TRUE,"",IF(INDEX(DataInput[],AR$4*3-2,MATCH($B22,DataInput[#Headers],0))="","",(INDEX(DataInput[],AR$4*3-2,MATCH($B22,DataInput[#Headers],0)))))</f>
        <v/>
      </c>
      <c r="AS22" s="15" t="str">
        <f>IF(INDEX(MouseList[],MATCH(AS$2,'Basic Information'!$A$2:$A$140,0),11)=TRUE,"",IF(INDEX(DataInput[],AS$4*3-2,MATCH($B22,DataInput[#Headers],0))="","",(INDEX(DataInput[],AS$4*3-2,MATCH($B22,DataInput[#Headers],0)))))</f>
        <v/>
      </c>
      <c r="AT22" s="15" t="str">
        <f>IF(INDEX(MouseList[],MATCH(AT$2,'Basic Information'!$A$2:$A$140,0),11)=TRUE,"",IF(INDEX(DataInput[],AT$4*3-2,MATCH($B22,DataInput[#Headers],0))="","",(INDEX(DataInput[],AT$4*3-2,MATCH($B22,DataInput[#Headers],0)))))</f>
        <v/>
      </c>
      <c r="AU22" s="15" t="str">
        <f>IF(INDEX(MouseList[],MATCH(AU$2,'Basic Information'!$A$2:$A$140,0),11)=TRUE,"",IF(INDEX(DataInput[],AU$4*3-2,MATCH($B22,DataInput[#Headers],0))="","",(INDEX(DataInput[],AU$4*3-2,MATCH($B22,DataInput[#Headers],0)))))</f>
        <v/>
      </c>
      <c r="AV22" s="15">
        <f>IF(INDEX(MouseList[],MATCH(AV$2,'Basic Information'!$A$2:$A$140,0),11)=TRUE,"",IF(INDEX(DataInput[],AV$4*3-2,MATCH($B22,DataInput[#Headers],0))="","",(INDEX(DataInput[],AV$4*3-2,MATCH($B22,DataInput[#Headers],0)))))</f>
        <v>20.8</v>
      </c>
      <c r="AW22" s="15">
        <f>IF(INDEX(MouseList[],MATCH(AW$2,'Basic Information'!$A$2:$A$140,0),11)=TRUE,"",IF(INDEX(DataInput[],AW$4*3-2,MATCH($B22,DataInput[#Headers],0))="","",(INDEX(DataInput[],AW$4*3-2,MATCH($B22,DataInput[#Headers],0)))))</f>
        <v>24</v>
      </c>
      <c r="AX22" s="15">
        <f>IF(INDEX(MouseList[],MATCH(AX$2,'Basic Information'!$A$2:$A$140,0),11)=TRUE,"",IF(INDEX(DataInput[],AX$4*3-2,MATCH($B22,DataInput[#Headers],0))="","",(INDEX(DataInput[],AX$4*3-2,MATCH($B22,DataInput[#Headers],0)))))</f>
        <v>25.5</v>
      </c>
      <c r="AY22" s="15" t="str">
        <f>IF(INDEX(MouseList[],MATCH(AY$2,'Basic Information'!$A$2:$A$140,0),11)=TRUE,"",IF(INDEX(DataInput[],AY$4*3-2,MATCH($B22,DataInput[#Headers],0))="","",(INDEX(DataInput[],AY$4*3-2,MATCH($B22,DataInput[#Headers],0)))))</f>
        <v/>
      </c>
      <c r="AZ22" s="15" t="str">
        <f>IF(INDEX(MouseList[],MATCH(AZ$2,'Basic Information'!$A$2:$A$140,0),11)=TRUE,"",IF(INDEX(DataInput[],AZ$4*3-2,MATCH($B22,DataInput[#Headers],0))="","",(INDEX(DataInput[],AZ$4*3-2,MATCH($B22,DataInput[#Headers],0)))))</f>
        <v/>
      </c>
      <c r="BA22" s="15">
        <f>IF(INDEX(MouseList[],MATCH(BA$2,'Basic Information'!$A$2:$A$140,0),11)=TRUE,"",IF(INDEX(DataInput[],BA$4*3-2,MATCH($B22,DataInput[#Headers],0))="","",(INDEX(DataInput[],BA$4*3-2,MATCH($B22,DataInput[#Headers],0)))))</f>
        <v>27.3</v>
      </c>
      <c r="BB22" s="15" t="str">
        <f>IF(INDEX(MouseList[],MATCH(BB$2,'Basic Information'!$A$2:$A$140,0),11)=TRUE,"",IF(INDEX(DataInput[],BB$4*3-2,MATCH($B22,DataInput[#Headers],0))="","",(INDEX(DataInput[],BB$4*3-2,MATCH($B22,DataInput[#Headers],0)))))</f>
        <v/>
      </c>
      <c r="BC22" s="15" t="str">
        <f>IF(INDEX(MouseList[],MATCH(BC$2,'Basic Information'!$A$2:$A$140,0),11)=TRUE,"",IF(INDEX(DataInput[],BC$4*3-2,MATCH($B22,DataInput[#Headers],0))="","",(INDEX(DataInput[],BC$4*3-2,MATCH($B22,DataInput[#Headers],0)))))</f>
        <v/>
      </c>
      <c r="BD22" s="15">
        <f>IF(INDEX(MouseList[],MATCH(BD$2,'Basic Information'!$A$2:$A$140,0),11)=TRUE,"",IF(INDEX(DataInput[],BD$4*3-2,MATCH($B22,DataInput[#Headers],0))="","",(INDEX(DataInput[],BD$4*3-2,MATCH($B22,DataInput[#Headers],0)))))</f>
        <v>19.399999999999999</v>
      </c>
      <c r="BE22" s="15" t="str">
        <f>IF(INDEX(MouseList[],MATCH(BE$2,'Basic Information'!$A$2:$A$140,0),11)=TRUE,"",IF(INDEX(DataInput[],BE$4*3-2,MATCH($B22,DataInput[#Headers],0))="","",(INDEX(DataInput[],BE$4*3-2,MATCH($B22,DataInput[#Headers],0)))))</f>
        <v/>
      </c>
      <c r="BF22" s="15" t="str">
        <f>IF(INDEX(MouseList[],MATCH(BF$2,'Basic Information'!$A$2:$A$140,0),11)=TRUE,"",IF(INDEX(DataInput[],BF$4*3-2,MATCH($B22,DataInput[#Headers],0))="","",(INDEX(DataInput[],BF$4*3-2,MATCH($B22,DataInput[#Headers],0)))))</f>
        <v/>
      </c>
      <c r="BG22" s="15" t="str">
        <f>IF(INDEX(MouseList[],MATCH(BG$2,'Basic Information'!$A$2:$A$140,0),11)=TRUE,"",IF(INDEX(DataInput[],BG$4*3-2,MATCH($B22,DataInput[#Headers],0))="","",(INDEX(DataInput[],BG$4*3-2,MATCH($B22,DataInput[#Headers],0)))))</f>
        <v/>
      </c>
      <c r="BH22" s="15" t="str">
        <f>IF(INDEX(MouseList[],MATCH(BH$2,'Basic Information'!$A$2:$A$140,0),11)=TRUE,"",IF(INDEX(DataInput[],BH$4*3-2,MATCH($B22,DataInput[#Headers],0))="","",(INDEX(DataInput[],BH$4*3-2,MATCH($B22,DataInput[#Headers],0)))))</f>
        <v/>
      </c>
      <c r="BI22" s="15" t="str">
        <f>IF(INDEX(MouseList[],MATCH(BI$2,'Basic Information'!$A$2:$A$140,0),11)=TRUE,"",IF(INDEX(DataInput[],BI$4*3-2,MATCH($B22,DataInput[#Headers],0))="","",(INDEX(DataInput[],BI$4*3-2,MATCH($B22,DataInput[#Headers],0)))))</f>
        <v/>
      </c>
      <c r="BJ22" s="15" t="str">
        <f>IF(INDEX(MouseList[],MATCH(BJ$2,'Basic Information'!$A$2:$A$140,0),11)=TRUE,"",IF(INDEX(DataInput[],BJ$4*3-2,MATCH($B22,DataInput[#Headers],0))="","",(INDEX(DataInput[],BJ$4*3-2,MATCH($B22,DataInput[#Headers],0)))))</f>
        <v/>
      </c>
      <c r="BK22" s="15" t="e">
        <f>IF(INDEX(MouseList[],MATCH(BK$2,'Basic Information'!$A$2:$A$140,0),11)=TRUE,"",IF(INDEX(DataInput[],BK$4*3-2,MATCH($B22,DataInput[#Headers],0))="","",(INDEX(DataInput[],BK$4*3-2,MATCH($B22,DataInput[#Headers],0)))))</f>
        <v>#N/A</v>
      </c>
      <c r="BL22" s="15" t="e">
        <f>IF(INDEX(MouseList[],MATCH(BL$2,'Basic Information'!$A$2:$A$140,0),11)=TRUE,"",IF(INDEX(DataInput[],BL$4*3-2,MATCH($B22,DataInput[#Headers],0))="","",(INDEX(DataInput[],BL$4*3-2,MATCH($B22,DataInput[#Headers],0)))))</f>
        <v>#N/A</v>
      </c>
      <c r="BM22" s="15" t="e">
        <f>IF(INDEX(MouseList[],MATCH(BM$2,'Basic Information'!$A$2:$A$140,0),11)=TRUE,"",IF(INDEX(DataInput[],BM$4*3-2,MATCH($B22,DataInput[#Headers],0))="","",(INDEX(DataInput[],BM$4*3-2,MATCH($B22,DataInput[#Headers],0)))))</f>
        <v>#N/A</v>
      </c>
      <c r="BN22" s="15" t="e">
        <f>IF(INDEX(MouseList[],MATCH(BN$2,'Basic Information'!$A$2:$A$140,0),11)=TRUE,"",IF(INDEX(DataInput[],BN$4*3-2,MATCH($B22,DataInput[#Headers],0))="","",(INDEX(DataInput[],BN$4*3-2,MATCH($B22,DataInput[#Headers],0)))))</f>
        <v>#N/A</v>
      </c>
      <c r="BO22" s="15" t="e">
        <f>IF(INDEX(MouseList[],MATCH(BO$2,'Basic Information'!$A$2:$A$140,0),11)=TRUE,"",IF(INDEX(DataInput[],BO$4*3-2,MATCH($B22,DataInput[#Headers],0))="","",(INDEX(DataInput[],BO$4*3-2,MATCH($B22,DataInput[#Headers],0)))))</f>
        <v>#N/A</v>
      </c>
      <c r="BP22" s="15" t="e">
        <f>IF(INDEX(MouseList[],MATCH(BP$2,'Basic Information'!$A$2:$A$140,0),11)=TRUE,"",IF(INDEX(DataInput[],BP$4*3-2,MATCH($B22,DataInput[#Headers],0))="","",(INDEX(DataInput[],BP$4*3-2,MATCH($B22,DataInput[#Headers],0)))))</f>
        <v>#N/A</v>
      </c>
      <c r="BQ22" s="15" t="e">
        <f>IF(INDEX(MouseList[],MATCH(BQ$2,'Basic Information'!$A$2:$A$140,0),11)=TRUE,"",IF(INDEX(DataInput[],BQ$4*3-2,MATCH($B22,DataInput[#Headers],0))="","",(INDEX(DataInput[],BQ$4*3-2,MATCH($B22,DataInput[#Headers],0)))))</f>
        <v>#N/A</v>
      </c>
      <c r="BR22" s="15" t="e">
        <f>IF(INDEX(MouseList[],MATCH(BR$2,'Basic Information'!$A$2:$A$140,0),11)=TRUE,"",IF(INDEX(DataInput[],BR$4*3-2,MATCH($B22,DataInput[#Headers],0))="","",(INDEX(DataInput[],BR$4*3-2,MATCH($B22,DataInput[#Headers],0)))))</f>
        <v>#N/A</v>
      </c>
      <c r="BS22" s="15" t="e">
        <f>IF(INDEX(MouseList[],MATCH(BS$2,'Basic Information'!$A$2:$A$140,0),11)=TRUE,"",IF(INDEX(DataInput[],BS$4*3-2,MATCH($B22,DataInput[#Headers],0))="","",(INDEX(DataInput[],BS$4*3-2,MATCH($B22,DataInput[#Headers],0)))))</f>
        <v>#N/A</v>
      </c>
      <c r="BT22" s="15" t="e">
        <f>IF(INDEX(MouseList[],MATCH(BT$2,'Basic Information'!$A$2:$A$140,0),11)=TRUE,"",IF(INDEX(DataInput[],BT$4*3-2,MATCH($B22,DataInput[#Headers],0))="","",(INDEX(DataInput[],BT$4*3-2,MATCH($B22,DataInput[#Headers],0)))))</f>
        <v>#N/A</v>
      </c>
      <c r="BU22" s="15" t="e">
        <f>IF(INDEX(MouseList[],MATCH(BU$2,'Basic Information'!$A$2:$A$140,0),11)=TRUE,"",IF(INDEX(DataInput[],BU$4*3-2,MATCH($B22,DataInput[#Headers],0))="","",(INDEX(DataInput[],BU$4*3-2,MATCH($B22,DataInput[#Headers],0)))))</f>
        <v>#N/A</v>
      </c>
      <c r="BV22" s="15" t="e">
        <f>IF(INDEX(MouseList[],MATCH(BV$2,'Basic Information'!$A$2:$A$140,0),11)=TRUE,"",IF(INDEX(DataInput[],BV$4*3-2,MATCH($B22,DataInput[#Headers],0))="","",(INDEX(DataInput[],BV$4*3-2,MATCH($B22,DataInput[#Headers],0)))))</f>
        <v>#N/A</v>
      </c>
      <c r="BW22" s="15" t="e">
        <f>IF(INDEX(MouseList[],MATCH(BW$2,'Basic Information'!$A$2:$A$140,0),11)=TRUE,"",IF(INDEX(DataInput[],BW$4*3-2,MATCH($B22,DataInput[#Headers],0))="","",(INDEX(DataInput[],BW$4*3-2,MATCH($B22,DataInput[#Headers],0)))))</f>
        <v>#N/A</v>
      </c>
      <c r="BX22" s="15" t="e">
        <f>IF(INDEX(MouseList[],MATCH(BX$2,'Basic Information'!$A$2:$A$140,0),11)=TRUE,"",IF(INDEX(DataInput[],BX$4*3-2,MATCH($B22,DataInput[#Headers],0))="","",(INDEX(DataInput[],BX$4*3-2,MATCH($B22,DataInput[#Headers],0)))))</f>
        <v>#N/A</v>
      </c>
      <c r="BY22" s="15" t="e">
        <f>IF(INDEX(MouseList[],MATCH(BY$2,'Basic Information'!$A$2:$A$140,0),11)=TRUE,"",IF(INDEX(DataInput[],BY$4*3-2,MATCH($B22,DataInput[#Headers],0))="","",(INDEX(DataInput[],BY$4*3-2,MATCH($B22,DataInput[#Headers],0)))))</f>
        <v>#N/A</v>
      </c>
      <c r="BZ22" s="15" t="e">
        <f>IF(INDEX(MouseList[],MATCH(BZ$2,'Basic Information'!$A$2:$A$140,0),11)=TRUE,"",IF(INDEX(DataInput[],BZ$4*3-2,MATCH($B22,DataInput[#Headers],0))="","",(INDEX(DataInput[],BZ$4*3-2,MATCH($B22,DataInput[#Headers],0)))))</f>
        <v>#N/A</v>
      </c>
      <c r="CA22" s="15" t="e">
        <f>IF(INDEX(MouseList[],MATCH(CA$2,'Basic Information'!$A$2:$A$140,0),11)=TRUE,"",IF(INDEX(DataInput[],CA$4*3-2,MATCH($B22,DataInput[#Headers],0))="","",(INDEX(DataInput[],CA$4*3-2,MATCH($B22,DataInput[#Headers],0)))))</f>
        <v>#N/A</v>
      </c>
      <c r="CB22" s="15" t="e">
        <f>IF(INDEX(MouseList[],MATCH(CB$2,'Basic Information'!$A$2:$A$140,0),11)=TRUE,"",IF(INDEX(DataInput[],CB$4*3-2,MATCH($B22,DataInput[#Headers],0))="","",(INDEX(DataInput[],CB$4*3-2,MATCH($B22,DataInput[#Headers],0)))))</f>
        <v>#N/A</v>
      </c>
      <c r="CC22" s="15" t="e">
        <f>IF(INDEX(MouseList[],MATCH(CC$2,'Basic Information'!$A$2:$A$140,0),11)=TRUE,"",IF(INDEX(DataInput[],CC$4*3-2,MATCH($B22,DataInput[#Headers],0))="","",(INDEX(DataInput[],CC$4*3-2,MATCH($B22,DataInput[#Headers],0)))))</f>
        <v>#N/A</v>
      </c>
      <c r="CD22" s="15" t="e">
        <f>IF(INDEX(MouseList[],MATCH(CD$2,'Basic Information'!$A$2:$A$140,0),11)=TRUE,"",IF(INDEX(DataInput[],CD$4*3-2,MATCH($B22,DataInput[#Headers],0))="","",(INDEX(DataInput[],CD$4*3-2,MATCH($B22,DataInput[#Headers],0)))))</f>
        <v>#N/A</v>
      </c>
      <c r="CE22" s="15" t="e">
        <f>IF(INDEX(MouseList[],MATCH(CE$2,'Basic Information'!$A$2:$A$140,0),11)=TRUE,"",IF(INDEX(DataInput[],CE$4*3-2,MATCH($B22,DataInput[#Headers],0))="","",(INDEX(DataInput[],CE$4*3-2,MATCH($B22,DataInput[#Headers],0)))))</f>
        <v>#N/A</v>
      </c>
      <c r="CF22" s="15" t="e">
        <f>IF(INDEX(MouseList[],MATCH(CF$2,'Basic Information'!$A$2:$A$140,0),11)=TRUE,"",IF(INDEX(DataInput[],CF$4*3-2,MATCH($B22,DataInput[#Headers],0))="","",(INDEX(DataInput[],CF$4*3-2,MATCH($B22,DataInput[#Headers],0)))))</f>
        <v>#N/A</v>
      </c>
      <c r="CG22" s="15" t="e">
        <f>IF(INDEX(MouseList[],MATCH(CG$2,'Basic Information'!$A$2:$A$140,0),11)=TRUE,"",IF(INDEX(DataInput[],CG$4*3-2,MATCH($B22,DataInput[#Headers],0))="","",(INDEX(DataInput[],CG$4*3-2,MATCH($B22,DataInput[#Headers],0)))))</f>
        <v>#N/A</v>
      </c>
      <c r="CH22" s="15" t="e">
        <f>IF(INDEX(MouseList[],MATCH(CH$2,'Basic Information'!$A$2:$A$140,0),11)=TRUE,"",IF(INDEX(DataInput[],CH$4*3-2,MATCH($B22,DataInput[#Headers],0))="","",(INDEX(DataInput[],CH$4*3-2,MATCH($B22,DataInput[#Headers],0)))))</f>
        <v>#N/A</v>
      </c>
      <c r="CI22" s="15" t="e">
        <f>IF(INDEX(MouseList[],MATCH(CI$2,'Basic Information'!$A$2:$A$140,0),11)=TRUE,"",IF(INDEX(DataInput[],CI$4*3-2,MATCH($B22,DataInput[#Headers],0))="","",(INDEX(DataInput[],CI$4*3-2,MATCH($B22,DataInput[#Headers],0)))))</f>
        <v>#N/A</v>
      </c>
      <c r="CJ22" s="15" t="e">
        <f>IF(INDEX(MouseList[],MATCH(CJ$2,'Basic Information'!$A$2:$A$140,0),11)=TRUE,"",IF(INDEX(DataInput[],CJ$4*3-2,MATCH($B22,DataInput[#Headers],0))="","",(INDEX(DataInput[],CJ$4*3-2,MATCH($B22,DataInput[#Headers],0)))))</f>
        <v>#N/A</v>
      </c>
      <c r="CK22" s="15" t="e">
        <f>IF(INDEX(MouseList[],MATCH(CK$2,'Basic Information'!$A$2:$A$140,0),11)=TRUE,"",IF(INDEX(DataInput[],CK$4*3-2,MATCH($B22,DataInput[#Headers],0))="","",(INDEX(DataInput[],CK$4*3-2,MATCH($B22,DataInput[#Headers],0)))))</f>
        <v>#N/A</v>
      </c>
      <c r="CL22" s="15" t="e">
        <f>IF(INDEX(MouseList[],MATCH(CL$2,'Basic Information'!$A$2:$A$140,0),11)=TRUE,"",IF(INDEX(DataInput[],CL$4*3-2,MATCH($B22,DataInput[#Headers],0))="","",(INDEX(DataInput[],CL$4*3-2,MATCH($B22,DataInput[#Headers],0)))))</f>
        <v>#N/A</v>
      </c>
      <c r="CM22" s="15" t="e">
        <f>IF(INDEX(MouseList[],MATCH(CM$2,'Basic Information'!$A$2:$A$140,0),11)=TRUE,"",IF(INDEX(DataInput[],CM$4*3-2,MATCH($B22,DataInput[#Headers],0))="","",(INDEX(DataInput[],CM$4*3-2,MATCH($B22,DataInput[#Headers],0)))))</f>
        <v>#N/A</v>
      </c>
      <c r="CN22" s="15" t="e">
        <f>IF(INDEX(MouseList[],MATCH(CN$2,'Basic Information'!$A$2:$A$140,0),11)=TRUE,"",IF(INDEX(DataInput[],CN$4*3-2,MATCH($B22,DataInput[#Headers],0))="","",(INDEX(DataInput[],CN$4*3-2,MATCH($B22,DataInput[#Headers],0)))))</f>
        <v>#N/A</v>
      </c>
      <c r="CO22" s="15" t="e">
        <f>IF(INDEX(MouseList[],MATCH(CO$2,'Basic Information'!$A$2:$A$140,0),11)=TRUE,"",IF(INDEX(DataInput[],CO$4*3-2,MATCH($B22,DataInput[#Headers],0))="","",(INDEX(DataInput[],CO$4*3-2,MATCH($B22,DataInput[#Headers],0)))))</f>
        <v>#N/A</v>
      </c>
      <c r="CP22" s="15" t="e">
        <f>IF(INDEX(MouseList[],MATCH(CP$2,'Basic Information'!$A$2:$A$140,0),11)=TRUE,"",IF(INDEX(DataInput[],CP$4*3-2,MATCH($B22,DataInput[#Headers],0))="","",(INDEX(DataInput[],CP$4*3-2,MATCH($B22,DataInput[#Headers],0)))))</f>
        <v>#N/A</v>
      </c>
      <c r="CQ22" s="15" t="e">
        <f>IF(INDEX(MouseList[],MATCH(CQ$2,'Basic Information'!$A$2:$A$140,0),11)=TRUE,"",IF(INDEX(DataInput[],CQ$4*3-2,MATCH($B22,DataInput[#Headers],0))="","",(INDEX(DataInput[],CQ$4*3-2,MATCH($B22,DataInput[#Headers],0)))))</f>
        <v>#N/A</v>
      </c>
      <c r="CR22" s="15" t="e">
        <f>IF(INDEX(MouseList[],MATCH(CR$2,'Basic Information'!$A$2:$A$140,0),11)=TRUE,"",IF(INDEX(DataInput[],CR$4*3-2,MATCH($B22,DataInput[#Headers],0))="","",(INDEX(DataInput[],CR$4*3-2,MATCH($B22,DataInput[#Headers],0)))))</f>
        <v>#N/A</v>
      </c>
      <c r="CS22" s="15" t="e">
        <f>IF(INDEX(MouseList[],MATCH(CS$2,'Basic Information'!$A$2:$A$140,0),11)=TRUE,"",IF(INDEX(DataInput[],CS$4*3-2,MATCH($B22,DataInput[#Headers],0))="","",(INDEX(DataInput[],CS$4*3-2,MATCH($B22,DataInput[#Headers],0)))))</f>
        <v>#N/A</v>
      </c>
      <c r="CT22" s="15" t="e">
        <f>IF(INDEX(MouseList[],MATCH(CT$2,'Basic Information'!$A$2:$A$140,0),11)=TRUE,"",IF(INDEX(DataInput[],CT$4*3-2,MATCH($B22,DataInput[#Headers],0))="","",(INDEX(DataInput[],CT$4*3-2,MATCH($B22,DataInput[#Headers],0)))))</f>
        <v>#N/A</v>
      </c>
      <c r="CU22" s="15" t="e">
        <f>IF(INDEX(MouseList[],MATCH(CU$2,'Basic Information'!$A$2:$A$140,0),11)=TRUE,"",IF(INDEX(DataInput[],CU$4*3-2,MATCH($B22,DataInput[#Headers],0))="","",(INDEX(DataInput[],CU$4*3-2,MATCH($B22,DataInput[#Headers],0)))))</f>
        <v>#N/A</v>
      </c>
      <c r="CV22" s="15" t="e">
        <f>IF(INDEX(MouseList[],MATCH(CV$2,'Basic Information'!$A$2:$A$140,0),11)=TRUE,"",IF(INDEX(DataInput[],CV$4*3-2,MATCH($B22,DataInput[#Headers],0))="","",(INDEX(DataInput[],CV$4*3-2,MATCH($B22,DataInput[#Headers],0)))))</f>
        <v>#N/A</v>
      </c>
      <c r="CW22" s="15" t="e">
        <f>IF(INDEX(MouseList[],MATCH(CW$2,'Basic Information'!$A$2:$A$140,0),11)=TRUE,"",IF(INDEX(DataInput[],CW$4*3-2,MATCH($B22,DataInput[#Headers],0))="","",(INDEX(DataInput[],CW$4*3-2,MATCH($B22,DataInput[#Headers],0)))))</f>
        <v>#N/A</v>
      </c>
      <c r="CX22" s="15" t="e">
        <f>IF(INDEX(MouseList[],MATCH(CX$2,'Basic Information'!$A$2:$A$140,0),11)=TRUE,"",IF(INDEX(DataInput[],CX$4*3-2,MATCH($B22,DataInput[#Headers],0))="","",(INDEX(DataInput[],CX$4*3-2,MATCH($B22,DataInput[#Headers],0)))))</f>
        <v>#N/A</v>
      </c>
      <c r="CY22" s="15" t="e">
        <f>IF(INDEX(MouseList[],MATCH(CY$2,'Basic Information'!$A$2:$A$140,0),11)=TRUE,"",IF(INDEX(DataInput[],CY$4*3-2,MATCH($B22,DataInput[#Headers],0))="","",(INDEX(DataInput[],CY$4*3-2,MATCH($B22,DataInput[#Headers],0)))))</f>
        <v>#N/A</v>
      </c>
      <c r="CZ22" s="15" t="e">
        <f>IF(INDEX(MouseList[],MATCH(CZ$2,'Basic Information'!$A$2:$A$140,0),11)=TRUE,"",IF(INDEX(DataInput[],CZ$4*3-2,MATCH($B22,DataInput[#Headers],0))="","",(INDEX(DataInput[],CZ$4*3-2,MATCH($B22,DataInput[#Headers],0)))))</f>
        <v>#N/A</v>
      </c>
      <c r="DA22" s="15" t="e">
        <f>IF(INDEX(MouseList[],MATCH(DA$2,'Basic Information'!$A$2:$A$140,0),11)=TRUE,"",IF(INDEX(DataInput[],DA$4*3-2,MATCH($B22,DataInput[#Headers],0))="","",(INDEX(DataInput[],DA$4*3-2,MATCH($B22,DataInput[#Headers],0)))))</f>
        <v>#N/A</v>
      </c>
      <c r="DB22" s="15" t="e">
        <f>IF(INDEX(MouseList[],MATCH(DB$2,'Basic Information'!$A$2:$A$140,0),11)=TRUE,"",IF(INDEX(DataInput[],DB$4*3-2,MATCH($B22,DataInput[#Headers],0))="","",(INDEX(DataInput[],DB$4*3-2,MATCH($B22,DataInput[#Headers],0)))))</f>
        <v>#N/A</v>
      </c>
      <c r="DC22" s="15" t="e">
        <f>IF(INDEX(MouseList[],MATCH(DC$2,'Basic Information'!$A$2:$A$140,0),11)=TRUE,"",IF(INDEX(DataInput[],DC$4*3-2,MATCH($B22,DataInput[#Headers],0))="","",(INDEX(DataInput[],DC$4*3-2,MATCH($B22,DataInput[#Headers],0)))))</f>
        <v>#N/A</v>
      </c>
      <c r="DD22" s="15" t="e">
        <f>IF(INDEX(MouseList[],MATCH(DD$2,'Basic Information'!$A$2:$A$140,0),11)=TRUE,"",IF(INDEX(DataInput[],DD$4*3-2,MATCH($B22,DataInput[#Headers],0))="","",(INDEX(DataInput[],DD$4*3-2,MATCH($B22,DataInput[#Headers],0)))))</f>
        <v>#N/A</v>
      </c>
      <c r="DE22" s="15" t="e">
        <f>IF(INDEX(MouseList[],MATCH(DE$2,'Basic Information'!$A$2:$A$140,0),11)=TRUE,"",IF(INDEX(DataInput[],DE$4*3-2,MATCH($B22,DataInput[#Headers],0))="","",(INDEX(DataInput[],DE$4*3-2,MATCH($B22,DataInput[#Headers],0)))))</f>
        <v>#N/A</v>
      </c>
      <c r="DF22" s="15" t="e">
        <f>IF(INDEX(MouseList[],MATCH(DF$2,'Basic Information'!$A$2:$A$140,0),11)=TRUE,"",IF(INDEX(DataInput[],DF$4*3-2,MATCH($B22,DataInput[#Headers],0))="","",(INDEX(DataInput[],DF$4*3-2,MATCH($B22,DataInput[#Headers],0)))))</f>
        <v>#N/A</v>
      </c>
      <c r="DG22" s="15" t="e">
        <f>IF(INDEX(MouseList[],MATCH(DG$2,'Basic Information'!$A$2:$A$140,0),11)=TRUE,"",IF(INDEX(DataInput[],DG$4*3-2,MATCH($B22,DataInput[#Headers],0))="","",(INDEX(DataInput[],DG$4*3-2,MATCH($B22,DataInput[#Headers],0)))))</f>
        <v>#N/A</v>
      </c>
      <c r="DH22" s="15" t="e">
        <f>IF(INDEX(MouseList[],MATCH(DH$2,'Basic Information'!$A$2:$A$140,0),11)=TRUE,"",IF(INDEX(DataInput[],DH$4*3-2,MATCH($B22,DataInput[#Headers],0))="","",(INDEX(DataInput[],DH$4*3-2,MATCH($B22,DataInput[#Headers],0)))))</f>
        <v>#N/A</v>
      </c>
      <c r="DI22" s="15" t="e">
        <f>IF(INDEX(MouseList[],MATCH(DI$2,'Basic Information'!$A$2:$A$140,0),11)=TRUE,"",IF(INDEX(DataInput[],DI$4*3-2,MATCH($B22,DataInput[#Headers],0))="","",(INDEX(DataInput[],DI$4*3-2,MATCH($B22,DataInput[#Headers],0)))))</f>
        <v>#N/A</v>
      </c>
      <c r="DJ22" s="15" t="e">
        <f>IF(INDEX(MouseList[],MATCH(DJ$2,'Basic Information'!$A$2:$A$140,0),11)=TRUE,"",IF(INDEX(DataInput[],DJ$4*3-2,MATCH($B22,DataInput[#Headers],0))="","",(INDEX(DataInput[],DJ$4*3-2,MATCH($B22,DataInput[#Headers],0)))))</f>
        <v>#N/A</v>
      </c>
      <c r="DK22" s="15" t="e">
        <f>IF(INDEX(MouseList[],MATCH(DK$2,'Basic Information'!$A$2:$A$140,0),11)=TRUE,"",IF(INDEX(DataInput[],DK$4*3-2,MATCH($B22,DataInput[#Headers],0))="","",(INDEX(DataInput[],DK$4*3-2,MATCH($B22,DataInput[#Headers],0)))))</f>
        <v>#N/A</v>
      </c>
      <c r="DL22" s="15" t="e">
        <f>IF(INDEX(MouseList[],MATCH(DL$2,'Basic Information'!$A$2:$A$140,0),11)=TRUE,"",IF(INDEX(DataInput[],DL$4*3-2,MATCH($B22,DataInput[#Headers],0))="","",(INDEX(DataInput[],DL$4*3-2,MATCH($B22,DataInput[#Headers],0)))))</f>
        <v>#N/A</v>
      </c>
      <c r="DM22" s="15" t="e">
        <f>IF(INDEX(MouseList[],MATCH(DM$2,'Basic Information'!$A$2:$A$140,0),11)=TRUE,"",IF(INDEX(DataInput[],DM$4*3-2,MATCH($B22,DataInput[#Headers],0))="","",(INDEX(DataInput[],DM$4*3-2,MATCH($B22,DataInput[#Headers],0)))))</f>
        <v>#N/A</v>
      </c>
      <c r="DN22" s="15" t="e">
        <f>IF(INDEX(MouseList[],MATCH(DN$2,'Basic Information'!$A$2:$A$140,0),11)=TRUE,"",IF(INDEX(DataInput[],DN$4*3-2,MATCH($B22,DataInput[#Headers],0))="","",(INDEX(DataInput[],DN$4*3-2,MATCH($B22,DataInput[#Headers],0)))))</f>
        <v>#N/A</v>
      </c>
      <c r="DO22" s="15" t="e">
        <f>IF(INDEX(MouseList[],MATCH(DO$2,'Basic Information'!$A$2:$A$140,0),11)=TRUE,"",IF(INDEX(DataInput[],DO$4*3-2,MATCH($B22,DataInput[#Headers],0))="","",(INDEX(DataInput[],DO$4*3-2,MATCH($B22,DataInput[#Headers],0)))))</f>
        <v>#N/A</v>
      </c>
      <c r="DP22" s="15" t="e">
        <f>IF(INDEX(MouseList[],MATCH(DP$2,'Basic Information'!$A$2:$A$140,0),11)=TRUE,"",IF(INDEX(DataInput[],DP$4*3-2,MATCH($B22,DataInput[#Headers],0))="","",(INDEX(DataInput[],DP$4*3-2,MATCH($B22,DataInput[#Headers],0)))))</f>
        <v>#N/A</v>
      </c>
      <c r="DQ22" s="15" t="e">
        <f>IF(INDEX(MouseList[],MATCH(DQ$2,'Basic Information'!$A$2:$A$140,0),11)=TRUE,"",IF(INDEX(DataInput[],DQ$4*3-2,MATCH($B22,DataInput[#Headers],0))="","",(INDEX(DataInput[],DQ$4*3-2,MATCH($B22,DataInput[#Headers],0)))))</f>
        <v>#N/A</v>
      </c>
      <c r="DR22" s="15" t="e">
        <f>IF(INDEX(MouseList[],MATCH(DR$2,'Basic Information'!$A$2:$A$140,0),11)=TRUE,"",IF(INDEX(DataInput[],DR$4*3-2,MATCH($B22,DataInput[#Headers],0))="","",(INDEX(DataInput[],DR$4*3-2,MATCH($B22,DataInput[#Headers],0)))))</f>
        <v>#N/A</v>
      </c>
      <c r="DT22" s="14">
        <v>18</v>
      </c>
      <c r="DU22" s="244" t="str">
        <f>IFERROR(INDEX(MouseList[],MATCH(TV_after_Tx3[[#This Row],[Sort '#]],MouseList[Sort '#],0),MATCH(TV_after_Tx3[[#Headers],[Group]],MouseList[#Headers],0)),"")</f>
        <v/>
      </c>
      <c r="DV22" s="14" t="str">
        <f>IFERROR(INDEX(MouseList[],MATCH(TV_after_Tx3[[#This Row],[Sort '#]],MouseList[Sort '#],0),MATCH(MouseList[[#Headers],[Mouse '#]],MouseList[#Headers],0)),"")</f>
        <v/>
      </c>
      <c r="DW22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22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22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22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22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22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22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22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22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22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22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22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22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22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22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22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22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22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22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22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22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22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23" spans="1:172" ht="15">
      <c r="A23" s="14">
        <v>18</v>
      </c>
      <c r="B23" s="14" t="str">
        <f>INDEX(DataInput[#Headers],1,BWtable[[#This Row],[Day '#]]+11)</f>
        <v>19</v>
      </c>
      <c r="C23" s="15" t="str">
        <f>IF(INDEX(MouseList[],MATCH(C$2,'Basic Information'!$A$2:$A$140,0),11)=TRUE,"",IF(INDEX(DataInput[],C$4*3-2,MATCH($B23,DataInput[#Headers],0))="","",(INDEX(DataInput[],C$4*3-2,MATCH($B23,DataInput[#Headers],0)))))</f>
        <v/>
      </c>
      <c r="D23" s="15" t="str">
        <f>IF(INDEX(MouseList[],MATCH(D$2,'Basic Information'!$A$2:$A$140,0),11)=TRUE,"",IF(INDEX(DataInput[],D$4*3-2,MATCH($B23,DataInput[#Headers],0))="","",(INDEX(DataInput[],D$4*3-2,MATCH($B23,DataInput[#Headers],0)))))</f>
        <v/>
      </c>
      <c r="E23" s="15">
        <f>IF(INDEX(MouseList[],MATCH(E$2,'Basic Information'!$A$2:$A$140,0),11)=TRUE,"",IF(INDEX(DataInput[],E$4*3-2,MATCH($B23,DataInput[#Headers],0))="","",(INDEX(DataInput[],E$4*3-2,MATCH($B23,DataInput[#Headers],0)))))</f>
        <v>24.1</v>
      </c>
      <c r="F23" s="15" t="str">
        <f>IF(INDEX(MouseList[],MATCH(F$2,'Basic Information'!$A$2:$A$140,0),11)=TRUE,"",IF(INDEX(DataInput[],F$4*3-2,MATCH($B23,DataInput[#Headers],0))="","",(INDEX(DataInput[],F$4*3-2,MATCH($B23,DataInput[#Headers],0)))))</f>
        <v/>
      </c>
      <c r="G23" s="15" t="str">
        <f>IF(INDEX(MouseList[],MATCH(G$2,'Basic Information'!$A$2:$A$140,0),11)=TRUE,"",IF(INDEX(DataInput[],G$4*3-2,MATCH($B23,DataInput[#Headers],0))="","",(INDEX(DataInput[],G$4*3-2,MATCH($B23,DataInput[#Headers],0)))))</f>
        <v/>
      </c>
      <c r="H23" s="15" t="str">
        <f>IF(INDEX(MouseList[],MATCH(H$2,'Basic Information'!$A$2:$A$140,0),11)=TRUE,"",IF(INDEX(DataInput[],H$4*3-2,MATCH($B23,DataInput[#Headers],0))="","",(INDEX(DataInput[],H$4*3-2,MATCH($B23,DataInput[#Headers],0)))))</f>
        <v/>
      </c>
      <c r="I23" s="15">
        <f>IF(INDEX(MouseList[],MATCH(I$2,'Basic Information'!$A$2:$A$140,0),11)=TRUE,"",IF(INDEX(DataInput[],I$4*3-2,MATCH($B23,DataInput[#Headers],0))="","",(INDEX(DataInput[],I$4*3-2,MATCH($B23,DataInput[#Headers],0)))))</f>
        <v>17.7</v>
      </c>
      <c r="J23" s="15" t="str">
        <f>IF(INDEX(MouseList[],MATCH(J$2,'Basic Information'!$A$2:$A$140,0),11)=TRUE,"",IF(INDEX(DataInput[],J$4*3-2,MATCH($B23,DataInput[#Headers],0))="","",(INDEX(DataInput[],J$4*3-2,MATCH($B23,DataInput[#Headers],0)))))</f>
        <v/>
      </c>
      <c r="K23" s="15" t="str">
        <f>IF(INDEX(MouseList[],MATCH(K$2,'Basic Information'!$A$2:$A$140,0),11)=TRUE,"",IF(INDEX(DataInput[],K$4*3-2,MATCH($B23,DataInput[#Headers],0))="","",(INDEX(DataInput[],K$4*3-2,MATCH($B23,DataInput[#Headers],0)))))</f>
        <v/>
      </c>
      <c r="L23" s="15" t="str">
        <f>IF(INDEX(MouseList[],MATCH(L$2,'Basic Information'!$A$2:$A$140,0),11)=TRUE,"",IF(INDEX(DataInput[],L$4*3-2,MATCH($B23,DataInput[#Headers],0))="","",(INDEX(DataInput[],L$4*3-2,MATCH($B23,DataInput[#Headers],0)))))</f>
        <v/>
      </c>
      <c r="M23" s="15">
        <f>IF(INDEX(MouseList[],MATCH(M$2,'Basic Information'!$A$2:$A$140,0),11)=TRUE,"",IF(INDEX(DataInput[],M$4*3-2,MATCH($B23,DataInput[#Headers],0))="","",(INDEX(DataInput[],M$4*3-2,MATCH($B23,DataInput[#Headers],0)))))</f>
        <v>24.2</v>
      </c>
      <c r="N23" s="15" t="str">
        <f>IF(INDEX(MouseList[],MATCH(N$2,'Basic Information'!$A$2:$A$140,0),11)=TRUE,"",IF(INDEX(DataInput[],N$4*3-2,MATCH($B23,DataInput[#Headers],0))="","",(INDEX(DataInput[],N$4*3-2,MATCH($B23,DataInput[#Headers],0)))))</f>
        <v/>
      </c>
      <c r="O23" s="15" t="str">
        <f>IF(INDEX(MouseList[],MATCH(O$2,'Basic Information'!$A$2:$A$140,0),11)=TRUE,"",IF(INDEX(DataInput[],O$4*3-2,MATCH($B23,DataInput[#Headers],0))="","",(INDEX(DataInput[],O$4*3-2,MATCH($B23,DataInput[#Headers],0)))))</f>
        <v/>
      </c>
      <c r="P23" s="15" t="str">
        <f>IF(INDEX(MouseList[],MATCH(P$2,'Basic Information'!$A$2:$A$140,0),11)=TRUE,"",IF(INDEX(DataInput[],P$4*3-2,MATCH($B23,DataInput[#Headers],0))="","",(INDEX(DataInput[],P$4*3-2,MATCH($B23,DataInput[#Headers],0)))))</f>
        <v/>
      </c>
      <c r="Q23" s="15" t="str">
        <f>IF(INDEX(MouseList[],MATCH(Q$2,'Basic Information'!$A$2:$A$140,0),11)=TRUE,"",IF(INDEX(DataInput[],Q$4*3-2,MATCH($B23,DataInput[#Headers],0))="","",(INDEX(DataInput[],Q$4*3-2,MATCH($B23,DataInput[#Headers],0)))))</f>
        <v/>
      </c>
      <c r="R23" s="15" t="str">
        <f>IF(INDEX(MouseList[],MATCH(R$2,'Basic Information'!$A$2:$A$140,0),11)=TRUE,"",IF(INDEX(DataInput[],R$4*3-2,MATCH($B23,DataInput[#Headers],0))="","",(INDEX(DataInput[],R$4*3-2,MATCH($B23,DataInput[#Headers],0)))))</f>
        <v/>
      </c>
      <c r="S23" s="15" t="str">
        <f>IF(INDEX(MouseList[],MATCH(S$2,'Basic Information'!$A$2:$A$140,0),11)=TRUE,"",IF(INDEX(DataInput[],S$4*3-2,MATCH($B23,DataInput[#Headers],0))="","",(INDEX(DataInput[],S$4*3-2,MATCH($B23,DataInput[#Headers],0)))))</f>
        <v/>
      </c>
      <c r="T23" s="15" t="str">
        <f>IF(INDEX(MouseList[],MATCH(T$2,'Basic Information'!$A$2:$A$140,0),11)=TRUE,"",IF(INDEX(DataInput[],T$4*3-2,MATCH($B23,DataInput[#Headers],0))="","",(INDEX(DataInput[],T$4*3-2,MATCH($B23,DataInput[#Headers],0)))))</f>
        <v/>
      </c>
      <c r="U23" s="15" t="str">
        <f>IF(INDEX(MouseList[],MATCH(U$2,'Basic Information'!$A$2:$A$140,0),11)=TRUE,"",IF(INDEX(DataInput[],U$4*3-2,MATCH($B23,DataInput[#Headers],0))="","",(INDEX(DataInput[],U$4*3-2,MATCH($B23,DataInput[#Headers],0)))))</f>
        <v/>
      </c>
      <c r="V23" s="15" t="str">
        <f>IF(INDEX(MouseList[],MATCH(V$2,'Basic Information'!$A$2:$A$140,0),11)=TRUE,"",IF(INDEX(DataInput[],V$4*3-2,MATCH($B23,DataInput[#Headers],0))="","",(INDEX(DataInput[],V$4*3-2,MATCH($B23,DataInput[#Headers],0)))))</f>
        <v/>
      </c>
      <c r="W23" s="15" t="str">
        <f>IF(INDEX(MouseList[],MATCH(W$2,'Basic Information'!$A$2:$A$140,0),11)=TRUE,"",IF(INDEX(DataInput[],W$4*3-2,MATCH($B23,DataInput[#Headers],0))="","",(INDEX(DataInput[],W$4*3-2,MATCH($B23,DataInput[#Headers],0)))))</f>
        <v/>
      </c>
      <c r="X23" s="15" t="str">
        <f>IF(INDEX(MouseList[],MATCH(X$2,'Basic Information'!$A$2:$A$140,0),11)=TRUE,"",IF(INDEX(DataInput[],X$4*3-2,MATCH($B23,DataInput[#Headers],0))="","",(INDEX(DataInput[],X$4*3-2,MATCH($B23,DataInput[#Headers],0)))))</f>
        <v/>
      </c>
      <c r="Y23" s="15">
        <f>IF(INDEX(MouseList[],MATCH(Y$2,'Basic Information'!$A$2:$A$140,0),11)=TRUE,"",IF(INDEX(DataInput[],Y$4*3-2,MATCH($B23,DataInput[#Headers],0))="","",(INDEX(DataInput[],Y$4*3-2,MATCH($B23,DataInput[#Headers],0)))))</f>
        <v>22.1</v>
      </c>
      <c r="Z23" s="15" t="str">
        <f>IF(INDEX(MouseList[],MATCH(Z$2,'Basic Information'!$A$2:$A$140,0),11)=TRUE,"",IF(INDEX(DataInput[],Z$4*3-2,MATCH($B23,DataInput[#Headers],0))="","",(INDEX(DataInput[],Z$4*3-2,MATCH($B23,DataInput[#Headers],0)))))</f>
        <v/>
      </c>
      <c r="AA23" s="15">
        <f>IF(INDEX(MouseList[],MATCH(AA$2,'Basic Information'!$A$2:$A$140,0),11)=TRUE,"",IF(INDEX(DataInput[],AA$4*3-2,MATCH($B23,DataInput[#Headers],0))="","",(INDEX(DataInput[],AA$4*3-2,MATCH($B23,DataInput[#Headers],0)))))</f>
        <v>23.1</v>
      </c>
      <c r="AB23" s="15" t="str">
        <f>IF(INDEX(MouseList[],MATCH(AB$2,'Basic Information'!$A$2:$A$140,0),11)=TRUE,"",IF(INDEX(DataInput[],AB$4*3-2,MATCH($B23,DataInput[#Headers],0))="","",(INDEX(DataInput[],AB$4*3-2,MATCH($B23,DataInput[#Headers],0)))))</f>
        <v/>
      </c>
      <c r="AC23" s="15">
        <f>IF(INDEX(MouseList[],MATCH(AC$2,'Basic Information'!$A$2:$A$140,0),11)=TRUE,"",IF(INDEX(DataInput[],AC$4*3-2,MATCH($B23,DataInput[#Headers],0))="","",(INDEX(DataInput[],AC$4*3-2,MATCH($B23,DataInput[#Headers],0)))))</f>
        <v>21.5</v>
      </c>
      <c r="AD23" s="15" t="str">
        <f>IF(INDEX(MouseList[],MATCH(AD$2,'Basic Information'!$A$2:$A$140,0),11)=TRUE,"",IF(INDEX(DataInput[],AD$4*3-2,MATCH($B23,DataInput[#Headers],0))="","",(INDEX(DataInput[],AD$4*3-2,MATCH($B23,DataInput[#Headers],0)))))</f>
        <v/>
      </c>
      <c r="AE23" s="15">
        <f>IF(INDEX(MouseList[],MATCH(AE$2,'Basic Information'!$A$2:$A$140,0),11)=TRUE,"",IF(INDEX(DataInput[],AE$4*3-2,MATCH($B23,DataInput[#Headers],0))="","",(INDEX(DataInput[],AE$4*3-2,MATCH($B23,DataInput[#Headers],0)))))</f>
        <v>23.5</v>
      </c>
      <c r="AF23" s="15">
        <f>IF(INDEX(MouseList[],MATCH(AF$2,'Basic Information'!$A$2:$A$140,0),11)=TRUE,"",IF(INDEX(DataInput[],AF$4*3-2,MATCH($B23,DataInput[#Headers],0))="","",(INDEX(DataInput[],AF$4*3-2,MATCH($B23,DataInput[#Headers],0)))))</f>
        <v>23</v>
      </c>
      <c r="AG23" s="15">
        <f>IF(INDEX(MouseList[],MATCH(AG$2,'Basic Information'!$A$2:$A$140,0),11)=TRUE,"",IF(INDEX(DataInput[],AG$4*3-2,MATCH($B23,DataInput[#Headers],0))="","",(INDEX(DataInput[],AG$4*3-2,MATCH($B23,DataInput[#Headers],0)))))</f>
        <v>25.4</v>
      </c>
      <c r="AH23" s="15">
        <f>IF(INDEX(MouseList[],MATCH(AH$2,'Basic Information'!$A$2:$A$140,0),11)=TRUE,"",IF(INDEX(DataInput[],AH$4*3-2,MATCH($B23,DataInput[#Headers],0))="","",(INDEX(DataInput[],AH$4*3-2,MATCH($B23,DataInput[#Headers],0)))))</f>
        <v>23.1</v>
      </c>
      <c r="AI23" s="15" t="str">
        <f>IF(INDEX(MouseList[],MATCH(AI$2,'Basic Information'!$A$2:$A$140,0),11)=TRUE,"",IF(INDEX(DataInput[],AI$4*3-2,MATCH($B23,DataInput[#Headers],0))="","",(INDEX(DataInput[],AI$4*3-2,MATCH($B23,DataInput[#Headers],0)))))</f>
        <v/>
      </c>
      <c r="AJ23" s="15" t="str">
        <f>IF(INDEX(MouseList[],MATCH(AJ$2,'Basic Information'!$A$2:$A$140,0),11)=TRUE,"",IF(INDEX(DataInput[],AJ$4*3-2,MATCH($B23,DataInput[#Headers],0))="","",(INDEX(DataInput[],AJ$4*3-2,MATCH($B23,DataInput[#Headers],0)))))</f>
        <v/>
      </c>
      <c r="AK23" s="15">
        <f>IF(INDEX(MouseList[],MATCH(AK$2,'Basic Information'!$A$2:$A$140,0),11)=TRUE,"",IF(INDEX(DataInput[],AK$4*3-2,MATCH($B23,DataInput[#Headers],0))="","",(INDEX(DataInput[],AK$4*3-2,MATCH($B23,DataInput[#Headers],0)))))</f>
        <v>17.100000000000001</v>
      </c>
      <c r="AL23" s="15" t="str">
        <f>IF(INDEX(MouseList[],MATCH(AL$2,'Basic Information'!$A$2:$A$140,0),11)=TRUE,"",IF(INDEX(DataInput[],AL$4*3-2,MATCH($B23,DataInput[#Headers],0))="","",(INDEX(DataInput[],AL$4*3-2,MATCH($B23,DataInput[#Headers],0)))))</f>
        <v/>
      </c>
      <c r="AM23" s="15" t="str">
        <f>IF(INDEX(MouseList[],MATCH(AM$2,'Basic Information'!$A$2:$A$140,0),11)=TRUE,"",IF(INDEX(DataInput[],AM$4*3-2,MATCH($B23,DataInput[#Headers],0))="","",(INDEX(DataInput[],AM$4*3-2,MATCH($B23,DataInput[#Headers],0)))))</f>
        <v/>
      </c>
      <c r="AN23" s="15" t="str">
        <f>IF(INDEX(MouseList[],MATCH(AN$2,'Basic Information'!$A$2:$A$140,0),11)=TRUE,"",IF(INDEX(DataInput[],AN$4*3-2,MATCH($B23,DataInput[#Headers],0))="","",(INDEX(DataInput[],AN$4*3-2,MATCH($B23,DataInput[#Headers],0)))))</f>
        <v/>
      </c>
      <c r="AO23" s="15" t="str">
        <f>IF(INDEX(MouseList[],MATCH(AO$2,'Basic Information'!$A$2:$A$140,0),11)=TRUE,"",IF(INDEX(DataInput[],AO$4*3-2,MATCH($B23,DataInput[#Headers],0))="","",(INDEX(DataInput[],AO$4*3-2,MATCH($B23,DataInput[#Headers],0)))))</f>
        <v/>
      </c>
      <c r="AP23" s="15" t="str">
        <f>IF(INDEX(MouseList[],MATCH(AP$2,'Basic Information'!$A$2:$A$140,0),11)=TRUE,"",IF(INDEX(DataInput[],AP$4*3-2,MATCH($B23,DataInput[#Headers],0))="","",(INDEX(DataInput[],AP$4*3-2,MATCH($B23,DataInput[#Headers],0)))))</f>
        <v/>
      </c>
      <c r="AQ23" s="15" t="str">
        <f>IF(INDEX(MouseList[],MATCH(AQ$2,'Basic Information'!$A$2:$A$140,0),11)=TRUE,"",IF(INDEX(DataInput[],AQ$4*3-2,MATCH($B23,DataInput[#Headers],0))="","",(INDEX(DataInput[],AQ$4*3-2,MATCH($B23,DataInput[#Headers],0)))))</f>
        <v/>
      </c>
      <c r="AR23" s="15" t="str">
        <f>IF(INDEX(MouseList[],MATCH(AR$2,'Basic Information'!$A$2:$A$140,0),11)=TRUE,"",IF(INDEX(DataInput[],AR$4*3-2,MATCH($B23,DataInput[#Headers],0))="","",(INDEX(DataInput[],AR$4*3-2,MATCH($B23,DataInput[#Headers],0)))))</f>
        <v/>
      </c>
      <c r="AS23" s="15" t="str">
        <f>IF(INDEX(MouseList[],MATCH(AS$2,'Basic Information'!$A$2:$A$140,0),11)=TRUE,"",IF(INDEX(DataInput[],AS$4*3-2,MATCH($B23,DataInput[#Headers],0))="","",(INDEX(DataInput[],AS$4*3-2,MATCH($B23,DataInput[#Headers],0)))))</f>
        <v/>
      </c>
      <c r="AT23" s="15" t="str">
        <f>IF(INDEX(MouseList[],MATCH(AT$2,'Basic Information'!$A$2:$A$140,0),11)=TRUE,"",IF(INDEX(DataInput[],AT$4*3-2,MATCH($B23,DataInput[#Headers],0))="","",(INDEX(DataInput[],AT$4*3-2,MATCH($B23,DataInput[#Headers],0)))))</f>
        <v/>
      </c>
      <c r="AU23" s="15" t="str">
        <f>IF(INDEX(MouseList[],MATCH(AU$2,'Basic Information'!$A$2:$A$140,0),11)=TRUE,"",IF(INDEX(DataInput[],AU$4*3-2,MATCH($B23,DataInput[#Headers],0))="","",(INDEX(DataInput[],AU$4*3-2,MATCH($B23,DataInput[#Headers],0)))))</f>
        <v/>
      </c>
      <c r="AV23" s="15">
        <f>IF(INDEX(MouseList[],MATCH(AV$2,'Basic Information'!$A$2:$A$140,0),11)=TRUE,"",IF(INDEX(DataInput[],AV$4*3-2,MATCH($B23,DataInput[#Headers],0))="","",(INDEX(DataInput[],AV$4*3-2,MATCH($B23,DataInput[#Headers],0)))))</f>
        <v>20.100000000000001</v>
      </c>
      <c r="AW23" s="15">
        <f>IF(INDEX(MouseList[],MATCH(AW$2,'Basic Information'!$A$2:$A$140,0),11)=TRUE,"",IF(INDEX(DataInput[],AW$4*3-2,MATCH($B23,DataInput[#Headers],0))="","",(INDEX(DataInput[],AW$4*3-2,MATCH($B23,DataInput[#Headers],0)))))</f>
        <v>25.7</v>
      </c>
      <c r="AX23" s="15">
        <f>IF(INDEX(MouseList[],MATCH(AX$2,'Basic Information'!$A$2:$A$140,0),11)=TRUE,"",IF(INDEX(DataInput[],AX$4*3-2,MATCH($B23,DataInput[#Headers],0))="","",(INDEX(DataInput[],AX$4*3-2,MATCH($B23,DataInput[#Headers],0)))))</f>
        <v>26.4</v>
      </c>
      <c r="AY23" s="15" t="str">
        <f>IF(INDEX(MouseList[],MATCH(AY$2,'Basic Information'!$A$2:$A$140,0),11)=TRUE,"",IF(INDEX(DataInput[],AY$4*3-2,MATCH($B23,DataInput[#Headers],0))="","",(INDEX(DataInput[],AY$4*3-2,MATCH($B23,DataInput[#Headers],0)))))</f>
        <v/>
      </c>
      <c r="AZ23" s="15" t="str">
        <f>IF(INDEX(MouseList[],MATCH(AZ$2,'Basic Information'!$A$2:$A$140,0),11)=TRUE,"",IF(INDEX(DataInput[],AZ$4*3-2,MATCH($B23,DataInput[#Headers],0))="","",(INDEX(DataInput[],AZ$4*3-2,MATCH($B23,DataInput[#Headers],0)))))</f>
        <v/>
      </c>
      <c r="BA23" s="15">
        <f>IF(INDEX(MouseList[],MATCH(BA$2,'Basic Information'!$A$2:$A$140,0),11)=TRUE,"",IF(INDEX(DataInput[],BA$4*3-2,MATCH($B23,DataInput[#Headers],0))="","",(INDEX(DataInput[],BA$4*3-2,MATCH($B23,DataInput[#Headers],0)))))</f>
        <v>25.5</v>
      </c>
      <c r="BB23" s="15" t="str">
        <f>IF(INDEX(MouseList[],MATCH(BB$2,'Basic Information'!$A$2:$A$140,0),11)=TRUE,"",IF(INDEX(DataInput[],BB$4*3-2,MATCH($B23,DataInput[#Headers],0))="","",(INDEX(DataInput[],BB$4*3-2,MATCH($B23,DataInput[#Headers],0)))))</f>
        <v/>
      </c>
      <c r="BC23" s="15" t="str">
        <f>IF(INDEX(MouseList[],MATCH(BC$2,'Basic Information'!$A$2:$A$140,0),11)=TRUE,"",IF(INDEX(DataInput[],BC$4*3-2,MATCH($B23,DataInput[#Headers],0))="","",(INDEX(DataInput[],BC$4*3-2,MATCH($B23,DataInput[#Headers],0)))))</f>
        <v/>
      </c>
      <c r="BD23" s="15">
        <f>IF(INDEX(MouseList[],MATCH(BD$2,'Basic Information'!$A$2:$A$140,0),11)=TRUE,"",IF(INDEX(DataInput[],BD$4*3-2,MATCH($B23,DataInput[#Headers],0))="","",(INDEX(DataInput[],BD$4*3-2,MATCH($B23,DataInput[#Headers],0)))))</f>
        <v>17.8</v>
      </c>
      <c r="BE23" s="15" t="str">
        <f>IF(INDEX(MouseList[],MATCH(BE$2,'Basic Information'!$A$2:$A$140,0),11)=TRUE,"",IF(INDEX(DataInput[],BE$4*3-2,MATCH($B23,DataInput[#Headers],0))="","",(INDEX(DataInput[],BE$4*3-2,MATCH($B23,DataInput[#Headers],0)))))</f>
        <v/>
      </c>
      <c r="BF23" s="15" t="str">
        <f>IF(INDEX(MouseList[],MATCH(BF$2,'Basic Information'!$A$2:$A$140,0),11)=TRUE,"",IF(INDEX(DataInput[],BF$4*3-2,MATCH($B23,DataInput[#Headers],0))="","",(INDEX(DataInput[],BF$4*3-2,MATCH($B23,DataInput[#Headers],0)))))</f>
        <v/>
      </c>
      <c r="BG23" s="15" t="str">
        <f>IF(INDEX(MouseList[],MATCH(BG$2,'Basic Information'!$A$2:$A$140,0),11)=TRUE,"",IF(INDEX(DataInput[],BG$4*3-2,MATCH($B23,DataInput[#Headers],0))="","",(INDEX(DataInput[],BG$4*3-2,MATCH($B23,DataInput[#Headers],0)))))</f>
        <v/>
      </c>
      <c r="BH23" s="15" t="str">
        <f>IF(INDEX(MouseList[],MATCH(BH$2,'Basic Information'!$A$2:$A$140,0),11)=TRUE,"",IF(INDEX(DataInput[],BH$4*3-2,MATCH($B23,DataInput[#Headers],0))="","",(INDEX(DataInput[],BH$4*3-2,MATCH($B23,DataInput[#Headers],0)))))</f>
        <v/>
      </c>
      <c r="BI23" s="15" t="str">
        <f>IF(INDEX(MouseList[],MATCH(BI$2,'Basic Information'!$A$2:$A$140,0),11)=TRUE,"",IF(INDEX(DataInput[],BI$4*3-2,MATCH($B23,DataInput[#Headers],0))="","",(INDEX(DataInput[],BI$4*3-2,MATCH($B23,DataInput[#Headers],0)))))</f>
        <v/>
      </c>
      <c r="BJ23" s="15" t="str">
        <f>IF(INDEX(MouseList[],MATCH(BJ$2,'Basic Information'!$A$2:$A$140,0),11)=TRUE,"",IF(INDEX(DataInput[],BJ$4*3-2,MATCH($B23,DataInput[#Headers],0))="","",(INDEX(DataInput[],BJ$4*3-2,MATCH($B23,DataInput[#Headers],0)))))</f>
        <v/>
      </c>
      <c r="BK23" s="15" t="e">
        <f>IF(INDEX(MouseList[],MATCH(BK$2,'Basic Information'!$A$2:$A$140,0),11)=TRUE,"",IF(INDEX(DataInput[],BK$4*3-2,MATCH($B23,DataInput[#Headers],0))="","",(INDEX(DataInput[],BK$4*3-2,MATCH($B23,DataInput[#Headers],0)))))</f>
        <v>#N/A</v>
      </c>
      <c r="BL23" s="15" t="e">
        <f>IF(INDEX(MouseList[],MATCH(BL$2,'Basic Information'!$A$2:$A$140,0),11)=TRUE,"",IF(INDEX(DataInput[],BL$4*3-2,MATCH($B23,DataInput[#Headers],0))="","",(INDEX(DataInput[],BL$4*3-2,MATCH($B23,DataInput[#Headers],0)))))</f>
        <v>#N/A</v>
      </c>
      <c r="BM23" s="15" t="e">
        <f>IF(INDEX(MouseList[],MATCH(BM$2,'Basic Information'!$A$2:$A$140,0),11)=TRUE,"",IF(INDEX(DataInput[],BM$4*3-2,MATCH($B23,DataInput[#Headers],0))="","",(INDEX(DataInput[],BM$4*3-2,MATCH($B23,DataInput[#Headers],0)))))</f>
        <v>#N/A</v>
      </c>
      <c r="BN23" s="15" t="e">
        <f>IF(INDEX(MouseList[],MATCH(BN$2,'Basic Information'!$A$2:$A$140,0),11)=TRUE,"",IF(INDEX(DataInput[],BN$4*3-2,MATCH($B23,DataInput[#Headers],0))="","",(INDEX(DataInput[],BN$4*3-2,MATCH($B23,DataInput[#Headers],0)))))</f>
        <v>#N/A</v>
      </c>
      <c r="BO23" s="15" t="e">
        <f>IF(INDEX(MouseList[],MATCH(BO$2,'Basic Information'!$A$2:$A$140,0),11)=TRUE,"",IF(INDEX(DataInput[],BO$4*3-2,MATCH($B23,DataInput[#Headers],0))="","",(INDEX(DataInput[],BO$4*3-2,MATCH($B23,DataInput[#Headers],0)))))</f>
        <v>#N/A</v>
      </c>
      <c r="BP23" s="15" t="e">
        <f>IF(INDEX(MouseList[],MATCH(BP$2,'Basic Information'!$A$2:$A$140,0),11)=TRUE,"",IF(INDEX(DataInput[],BP$4*3-2,MATCH($B23,DataInput[#Headers],0))="","",(INDEX(DataInput[],BP$4*3-2,MATCH($B23,DataInput[#Headers],0)))))</f>
        <v>#N/A</v>
      </c>
      <c r="BQ23" s="15" t="e">
        <f>IF(INDEX(MouseList[],MATCH(BQ$2,'Basic Information'!$A$2:$A$140,0),11)=TRUE,"",IF(INDEX(DataInput[],BQ$4*3-2,MATCH($B23,DataInput[#Headers],0))="","",(INDEX(DataInput[],BQ$4*3-2,MATCH($B23,DataInput[#Headers],0)))))</f>
        <v>#N/A</v>
      </c>
      <c r="BR23" s="15" t="e">
        <f>IF(INDEX(MouseList[],MATCH(BR$2,'Basic Information'!$A$2:$A$140,0),11)=TRUE,"",IF(INDEX(DataInput[],BR$4*3-2,MATCH($B23,DataInput[#Headers],0))="","",(INDEX(DataInput[],BR$4*3-2,MATCH($B23,DataInput[#Headers],0)))))</f>
        <v>#N/A</v>
      </c>
      <c r="BS23" s="15" t="e">
        <f>IF(INDEX(MouseList[],MATCH(BS$2,'Basic Information'!$A$2:$A$140,0),11)=TRUE,"",IF(INDEX(DataInput[],BS$4*3-2,MATCH($B23,DataInput[#Headers],0))="","",(INDEX(DataInput[],BS$4*3-2,MATCH($B23,DataInput[#Headers],0)))))</f>
        <v>#N/A</v>
      </c>
      <c r="BT23" s="15" t="e">
        <f>IF(INDEX(MouseList[],MATCH(BT$2,'Basic Information'!$A$2:$A$140,0),11)=TRUE,"",IF(INDEX(DataInput[],BT$4*3-2,MATCH($B23,DataInput[#Headers],0))="","",(INDEX(DataInput[],BT$4*3-2,MATCH($B23,DataInput[#Headers],0)))))</f>
        <v>#N/A</v>
      </c>
      <c r="BU23" s="15" t="e">
        <f>IF(INDEX(MouseList[],MATCH(BU$2,'Basic Information'!$A$2:$A$140,0),11)=TRUE,"",IF(INDEX(DataInput[],BU$4*3-2,MATCH($B23,DataInput[#Headers],0))="","",(INDEX(DataInput[],BU$4*3-2,MATCH($B23,DataInput[#Headers],0)))))</f>
        <v>#N/A</v>
      </c>
      <c r="BV23" s="15" t="e">
        <f>IF(INDEX(MouseList[],MATCH(BV$2,'Basic Information'!$A$2:$A$140,0),11)=TRUE,"",IF(INDEX(DataInput[],BV$4*3-2,MATCH($B23,DataInput[#Headers],0))="","",(INDEX(DataInput[],BV$4*3-2,MATCH($B23,DataInput[#Headers],0)))))</f>
        <v>#N/A</v>
      </c>
      <c r="BW23" s="15" t="e">
        <f>IF(INDEX(MouseList[],MATCH(BW$2,'Basic Information'!$A$2:$A$140,0),11)=TRUE,"",IF(INDEX(DataInput[],BW$4*3-2,MATCH($B23,DataInput[#Headers],0))="","",(INDEX(DataInput[],BW$4*3-2,MATCH($B23,DataInput[#Headers],0)))))</f>
        <v>#N/A</v>
      </c>
      <c r="BX23" s="15" t="e">
        <f>IF(INDEX(MouseList[],MATCH(BX$2,'Basic Information'!$A$2:$A$140,0),11)=TRUE,"",IF(INDEX(DataInput[],BX$4*3-2,MATCH($B23,DataInput[#Headers],0))="","",(INDEX(DataInput[],BX$4*3-2,MATCH($B23,DataInput[#Headers],0)))))</f>
        <v>#N/A</v>
      </c>
      <c r="BY23" s="15" t="e">
        <f>IF(INDEX(MouseList[],MATCH(BY$2,'Basic Information'!$A$2:$A$140,0),11)=TRUE,"",IF(INDEX(DataInput[],BY$4*3-2,MATCH($B23,DataInput[#Headers],0))="","",(INDEX(DataInput[],BY$4*3-2,MATCH($B23,DataInput[#Headers],0)))))</f>
        <v>#N/A</v>
      </c>
      <c r="BZ23" s="15" t="e">
        <f>IF(INDEX(MouseList[],MATCH(BZ$2,'Basic Information'!$A$2:$A$140,0),11)=TRUE,"",IF(INDEX(DataInput[],BZ$4*3-2,MATCH($B23,DataInput[#Headers],0))="","",(INDEX(DataInput[],BZ$4*3-2,MATCH($B23,DataInput[#Headers],0)))))</f>
        <v>#N/A</v>
      </c>
      <c r="CA23" s="15" t="e">
        <f>IF(INDEX(MouseList[],MATCH(CA$2,'Basic Information'!$A$2:$A$140,0),11)=TRUE,"",IF(INDEX(DataInput[],CA$4*3-2,MATCH($B23,DataInput[#Headers],0))="","",(INDEX(DataInput[],CA$4*3-2,MATCH($B23,DataInput[#Headers],0)))))</f>
        <v>#N/A</v>
      </c>
      <c r="CB23" s="15" t="e">
        <f>IF(INDEX(MouseList[],MATCH(CB$2,'Basic Information'!$A$2:$A$140,0),11)=TRUE,"",IF(INDEX(DataInput[],CB$4*3-2,MATCH($B23,DataInput[#Headers],0))="","",(INDEX(DataInput[],CB$4*3-2,MATCH($B23,DataInput[#Headers],0)))))</f>
        <v>#N/A</v>
      </c>
      <c r="CC23" s="15" t="e">
        <f>IF(INDEX(MouseList[],MATCH(CC$2,'Basic Information'!$A$2:$A$140,0),11)=TRUE,"",IF(INDEX(DataInput[],CC$4*3-2,MATCH($B23,DataInput[#Headers],0))="","",(INDEX(DataInput[],CC$4*3-2,MATCH($B23,DataInput[#Headers],0)))))</f>
        <v>#N/A</v>
      </c>
      <c r="CD23" s="15" t="e">
        <f>IF(INDEX(MouseList[],MATCH(CD$2,'Basic Information'!$A$2:$A$140,0),11)=TRUE,"",IF(INDEX(DataInput[],CD$4*3-2,MATCH($B23,DataInput[#Headers],0))="","",(INDEX(DataInput[],CD$4*3-2,MATCH($B23,DataInput[#Headers],0)))))</f>
        <v>#N/A</v>
      </c>
      <c r="CE23" s="15" t="e">
        <f>IF(INDEX(MouseList[],MATCH(CE$2,'Basic Information'!$A$2:$A$140,0),11)=TRUE,"",IF(INDEX(DataInput[],CE$4*3-2,MATCH($B23,DataInput[#Headers],0))="","",(INDEX(DataInput[],CE$4*3-2,MATCH($B23,DataInput[#Headers],0)))))</f>
        <v>#N/A</v>
      </c>
      <c r="CF23" s="15" t="e">
        <f>IF(INDEX(MouseList[],MATCH(CF$2,'Basic Information'!$A$2:$A$140,0),11)=TRUE,"",IF(INDEX(DataInput[],CF$4*3-2,MATCH($B23,DataInput[#Headers],0))="","",(INDEX(DataInput[],CF$4*3-2,MATCH($B23,DataInput[#Headers],0)))))</f>
        <v>#N/A</v>
      </c>
      <c r="CG23" s="15" t="e">
        <f>IF(INDEX(MouseList[],MATCH(CG$2,'Basic Information'!$A$2:$A$140,0),11)=TRUE,"",IF(INDEX(DataInput[],CG$4*3-2,MATCH($B23,DataInput[#Headers],0))="","",(INDEX(DataInput[],CG$4*3-2,MATCH($B23,DataInput[#Headers],0)))))</f>
        <v>#N/A</v>
      </c>
      <c r="CH23" s="15" t="e">
        <f>IF(INDEX(MouseList[],MATCH(CH$2,'Basic Information'!$A$2:$A$140,0),11)=TRUE,"",IF(INDEX(DataInput[],CH$4*3-2,MATCH($B23,DataInput[#Headers],0))="","",(INDEX(DataInput[],CH$4*3-2,MATCH($B23,DataInput[#Headers],0)))))</f>
        <v>#N/A</v>
      </c>
      <c r="CI23" s="15" t="e">
        <f>IF(INDEX(MouseList[],MATCH(CI$2,'Basic Information'!$A$2:$A$140,0),11)=TRUE,"",IF(INDEX(DataInput[],CI$4*3-2,MATCH($B23,DataInput[#Headers],0))="","",(INDEX(DataInput[],CI$4*3-2,MATCH($B23,DataInput[#Headers],0)))))</f>
        <v>#N/A</v>
      </c>
      <c r="CJ23" s="15" t="e">
        <f>IF(INDEX(MouseList[],MATCH(CJ$2,'Basic Information'!$A$2:$A$140,0),11)=TRUE,"",IF(INDEX(DataInput[],CJ$4*3-2,MATCH($B23,DataInput[#Headers],0))="","",(INDEX(DataInput[],CJ$4*3-2,MATCH($B23,DataInput[#Headers],0)))))</f>
        <v>#N/A</v>
      </c>
      <c r="CK23" s="15" t="e">
        <f>IF(INDEX(MouseList[],MATCH(CK$2,'Basic Information'!$A$2:$A$140,0),11)=TRUE,"",IF(INDEX(DataInput[],CK$4*3-2,MATCH($B23,DataInput[#Headers],0))="","",(INDEX(DataInput[],CK$4*3-2,MATCH($B23,DataInput[#Headers],0)))))</f>
        <v>#N/A</v>
      </c>
      <c r="CL23" s="15" t="e">
        <f>IF(INDEX(MouseList[],MATCH(CL$2,'Basic Information'!$A$2:$A$140,0),11)=TRUE,"",IF(INDEX(DataInput[],CL$4*3-2,MATCH($B23,DataInput[#Headers],0))="","",(INDEX(DataInput[],CL$4*3-2,MATCH($B23,DataInput[#Headers],0)))))</f>
        <v>#N/A</v>
      </c>
      <c r="CM23" s="15" t="e">
        <f>IF(INDEX(MouseList[],MATCH(CM$2,'Basic Information'!$A$2:$A$140,0),11)=TRUE,"",IF(INDEX(DataInput[],CM$4*3-2,MATCH($B23,DataInput[#Headers],0))="","",(INDEX(DataInput[],CM$4*3-2,MATCH($B23,DataInput[#Headers],0)))))</f>
        <v>#N/A</v>
      </c>
      <c r="CN23" s="15" t="e">
        <f>IF(INDEX(MouseList[],MATCH(CN$2,'Basic Information'!$A$2:$A$140,0),11)=TRUE,"",IF(INDEX(DataInput[],CN$4*3-2,MATCH($B23,DataInput[#Headers],0))="","",(INDEX(DataInput[],CN$4*3-2,MATCH($B23,DataInput[#Headers],0)))))</f>
        <v>#N/A</v>
      </c>
      <c r="CO23" s="15" t="e">
        <f>IF(INDEX(MouseList[],MATCH(CO$2,'Basic Information'!$A$2:$A$140,0),11)=TRUE,"",IF(INDEX(DataInput[],CO$4*3-2,MATCH($B23,DataInput[#Headers],0))="","",(INDEX(DataInput[],CO$4*3-2,MATCH($B23,DataInput[#Headers],0)))))</f>
        <v>#N/A</v>
      </c>
      <c r="CP23" s="15" t="e">
        <f>IF(INDEX(MouseList[],MATCH(CP$2,'Basic Information'!$A$2:$A$140,0),11)=TRUE,"",IF(INDEX(DataInput[],CP$4*3-2,MATCH($B23,DataInput[#Headers],0))="","",(INDEX(DataInput[],CP$4*3-2,MATCH($B23,DataInput[#Headers],0)))))</f>
        <v>#N/A</v>
      </c>
      <c r="CQ23" s="15" t="e">
        <f>IF(INDEX(MouseList[],MATCH(CQ$2,'Basic Information'!$A$2:$A$140,0),11)=TRUE,"",IF(INDEX(DataInput[],CQ$4*3-2,MATCH($B23,DataInput[#Headers],0))="","",(INDEX(DataInput[],CQ$4*3-2,MATCH($B23,DataInput[#Headers],0)))))</f>
        <v>#N/A</v>
      </c>
      <c r="CR23" s="15" t="e">
        <f>IF(INDEX(MouseList[],MATCH(CR$2,'Basic Information'!$A$2:$A$140,0),11)=TRUE,"",IF(INDEX(DataInput[],CR$4*3-2,MATCH($B23,DataInput[#Headers],0))="","",(INDEX(DataInput[],CR$4*3-2,MATCH($B23,DataInput[#Headers],0)))))</f>
        <v>#N/A</v>
      </c>
      <c r="CS23" s="15" t="e">
        <f>IF(INDEX(MouseList[],MATCH(CS$2,'Basic Information'!$A$2:$A$140,0),11)=TRUE,"",IF(INDEX(DataInput[],CS$4*3-2,MATCH($B23,DataInput[#Headers],0))="","",(INDEX(DataInput[],CS$4*3-2,MATCH($B23,DataInput[#Headers],0)))))</f>
        <v>#N/A</v>
      </c>
      <c r="CT23" s="15" t="e">
        <f>IF(INDEX(MouseList[],MATCH(CT$2,'Basic Information'!$A$2:$A$140,0),11)=TRUE,"",IF(INDEX(DataInput[],CT$4*3-2,MATCH($B23,DataInput[#Headers],0))="","",(INDEX(DataInput[],CT$4*3-2,MATCH($B23,DataInput[#Headers],0)))))</f>
        <v>#N/A</v>
      </c>
      <c r="CU23" s="15" t="e">
        <f>IF(INDEX(MouseList[],MATCH(CU$2,'Basic Information'!$A$2:$A$140,0),11)=TRUE,"",IF(INDEX(DataInput[],CU$4*3-2,MATCH($B23,DataInput[#Headers],0))="","",(INDEX(DataInput[],CU$4*3-2,MATCH($B23,DataInput[#Headers],0)))))</f>
        <v>#N/A</v>
      </c>
      <c r="CV23" s="15" t="e">
        <f>IF(INDEX(MouseList[],MATCH(CV$2,'Basic Information'!$A$2:$A$140,0),11)=TRUE,"",IF(INDEX(DataInput[],CV$4*3-2,MATCH($B23,DataInput[#Headers],0))="","",(INDEX(DataInput[],CV$4*3-2,MATCH($B23,DataInput[#Headers],0)))))</f>
        <v>#N/A</v>
      </c>
      <c r="CW23" s="15" t="e">
        <f>IF(INDEX(MouseList[],MATCH(CW$2,'Basic Information'!$A$2:$A$140,0),11)=TRUE,"",IF(INDEX(DataInput[],CW$4*3-2,MATCH($B23,DataInput[#Headers],0))="","",(INDEX(DataInput[],CW$4*3-2,MATCH($B23,DataInput[#Headers],0)))))</f>
        <v>#N/A</v>
      </c>
      <c r="CX23" s="15" t="e">
        <f>IF(INDEX(MouseList[],MATCH(CX$2,'Basic Information'!$A$2:$A$140,0),11)=TRUE,"",IF(INDEX(DataInput[],CX$4*3-2,MATCH($B23,DataInput[#Headers],0))="","",(INDEX(DataInput[],CX$4*3-2,MATCH($B23,DataInput[#Headers],0)))))</f>
        <v>#N/A</v>
      </c>
      <c r="CY23" s="15" t="e">
        <f>IF(INDEX(MouseList[],MATCH(CY$2,'Basic Information'!$A$2:$A$140,0),11)=TRUE,"",IF(INDEX(DataInput[],CY$4*3-2,MATCH($B23,DataInput[#Headers],0))="","",(INDEX(DataInput[],CY$4*3-2,MATCH($B23,DataInput[#Headers],0)))))</f>
        <v>#N/A</v>
      </c>
      <c r="CZ23" s="15" t="e">
        <f>IF(INDEX(MouseList[],MATCH(CZ$2,'Basic Information'!$A$2:$A$140,0),11)=TRUE,"",IF(INDEX(DataInput[],CZ$4*3-2,MATCH($B23,DataInput[#Headers],0))="","",(INDEX(DataInput[],CZ$4*3-2,MATCH($B23,DataInput[#Headers],0)))))</f>
        <v>#N/A</v>
      </c>
      <c r="DA23" s="15" t="e">
        <f>IF(INDEX(MouseList[],MATCH(DA$2,'Basic Information'!$A$2:$A$140,0),11)=TRUE,"",IF(INDEX(DataInput[],DA$4*3-2,MATCH($B23,DataInput[#Headers],0))="","",(INDEX(DataInput[],DA$4*3-2,MATCH($B23,DataInput[#Headers],0)))))</f>
        <v>#N/A</v>
      </c>
      <c r="DB23" s="15" t="e">
        <f>IF(INDEX(MouseList[],MATCH(DB$2,'Basic Information'!$A$2:$A$140,0),11)=TRUE,"",IF(INDEX(DataInput[],DB$4*3-2,MATCH($B23,DataInput[#Headers],0))="","",(INDEX(DataInput[],DB$4*3-2,MATCH($B23,DataInput[#Headers],0)))))</f>
        <v>#N/A</v>
      </c>
      <c r="DC23" s="15" t="e">
        <f>IF(INDEX(MouseList[],MATCH(DC$2,'Basic Information'!$A$2:$A$140,0),11)=TRUE,"",IF(INDEX(DataInput[],DC$4*3-2,MATCH($B23,DataInput[#Headers],0))="","",(INDEX(DataInput[],DC$4*3-2,MATCH($B23,DataInput[#Headers],0)))))</f>
        <v>#N/A</v>
      </c>
      <c r="DD23" s="15" t="e">
        <f>IF(INDEX(MouseList[],MATCH(DD$2,'Basic Information'!$A$2:$A$140,0),11)=TRUE,"",IF(INDEX(DataInput[],DD$4*3-2,MATCH($B23,DataInput[#Headers],0))="","",(INDEX(DataInput[],DD$4*3-2,MATCH($B23,DataInput[#Headers],0)))))</f>
        <v>#N/A</v>
      </c>
      <c r="DE23" s="15" t="e">
        <f>IF(INDEX(MouseList[],MATCH(DE$2,'Basic Information'!$A$2:$A$140,0),11)=TRUE,"",IF(INDEX(DataInput[],DE$4*3-2,MATCH($B23,DataInput[#Headers],0))="","",(INDEX(DataInput[],DE$4*3-2,MATCH($B23,DataInput[#Headers],0)))))</f>
        <v>#N/A</v>
      </c>
      <c r="DF23" s="15" t="e">
        <f>IF(INDEX(MouseList[],MATCH(DF$2,'Basic Information'!$A$2:$A$140,0),11)=TRUE,"",IF(INDEX(DataInput[],DF$4*3-2,MATCH($B23,DataInput[#Headers],0))="","",(INDEX(DataInput[],DF$4*3-2,MATCH($B23,DataInput[#Headers],0)))))</f>
        <v>#N/A</v>
      </c>
      <c r="DG23" s="15" t="e">
        <f>IF(INDEX(MouseList[],MATCH(DG$2,'Basic Information'!$A$2:$A$140,0),11)=TRUE,"",IF(INDEX(DataInput[],DG$4*3-2,MATCH($B23,DataInput[#Headers],0))="","",(INDEX(DataInput[],DG$4*3-2,MATCH($B23,DataInput[#Headers],0)))))</f>
        <v>#N/A</v>
      </c>
      <c r="DH23" s="15" t="e">
        <f>IF(INDEX(MouseList[],MATCH(DH$2,'Basic Information'!$A$2:$A$140,0),11)=TRUE,"",IF(INDEX(DataInput[],DH$4*3-2,MATCH($B23,DataInput[#Headers],0))="","",(INDEX(DataInput[],DH$4*3-2,MATCH($B23,DataInput[#Headers],0)))))</f>
        <v>#N/A</v>
      </c>
      <c r="DI23" s="15" t="e">
        <f>IF(INDEX(MouseList[],MATCH(DI$2,'Basic Information'!$A$2:$A$140,0),11)=TRUE,"",IF(INDEX(DataInput[],DI$4*3-2,MATCH($B23,DataInput[#Headers],0))="","",(INDEX(DataInput[],DI$4*3-2,MATCH($B23,DataInput[#Headers],0)))))</f>
        <v>#N/A</v>
      </c>
      <c r="DJ23" s="15" t="e">
        <f>IF(INDEX(MouseList[],MATCH(DJ$2,'Basic Information'!$A$2:$A$140,0),11)=TRUE,"",IF(INDEX(DataInput[],DJ$4*3-2,MATCH($B23,DataInput[#Headers],0))="","",(INDEX(DataInput[],DJ$4*3-2,MATCH($B23,DataInput[#Headers],0)))))</f>
        <v>#N/A</v>
      </c>
      <c r="DK23" s="15" t="e">
        <f>IF(INDEX(MouseList[],MATCH(DK$2,'Basic Information'!$A$2:$A$140,0),11)=TRUE,"",IF(INDEX(DataInput[],DK$4*3-2,MATCH($B23,DataInput[#Headers],0))="","",(INDEX(DataInput[],DK$4*3-2,MATCH($B23,DataInput[#Headers],0)))))</f>
        <v>#N/A</v>
      </c>
      <c r="DL23" s="15" t="e">
        <f>IF(INDEX(MouseList[],MATCH(DL$2,'Basic Information'!$A$2:$A$140,0),11)=TRUE,"",IF(INDEX(DataInput[],DL$4*3-2,MATCH($B23,DataInput[#Headers],0))="","",(INDEX(DataInput[],DL$4*3-2,MATCH($B23,DataInput[#Headers],0)))))</f>
        <v>#N/A</v>
      </c>
      <c r="DM23" s="15" t="e">
        <f>IF(INDEX(MouseList[],MATCH(DM$2,'Basic Information'!$A$2:$A$140,0),11)=TRUE,"",IF(INDEX(DataInput[],DM$4*3-2,MATCH($B23,DataInput[#Headers],0))="","",(INDEX(DataInput[],DM$4*3-2,MATCH($B23,DataInput[#Headers],0)))))</f>
        <v>#N/A</v>
      </c>
      <c r="DN23" s="15" t="e">
        <f>IF(INDEX(MouseList[],MATCH(DN$2,'Basic Information'!$A$2:$A$140,0),11)=TRUE,"",IF(INDEX(DataInput[],DN$4*3-2,MATCH($B23,DataInput[#Headers],0))="","",(INDEX(DataInput[],DN$4*3-2,MATCH($B23,DataInput[#Headers],0)))))</f>
        <v>#N/A</v>
      </c>
      <c r="DO23" s="15" t="e">
        <f>IF(INDEX(MouseList[],MATCH(DO$2,'Basic Information'!$A$2:$A$140,0),11)=TRUE,"",IF(INDEX(DataInput[],DO$4*3-2,MATCH($B23,DataInput[#Headers],0))="","",(INDEX(DataInput[],DO$4*3-2,MATCH($B23,DataInput[#Headers],0)))))</f>
        <v>#N/A</v>
      </c>
      <c r="DP23" s="15" t="e">
        <f>IF(INDEX(MouseList[],MATCH(DP$2,'Basic Information'!$A$2:$A$140,0),11)=TRUE,"",IF(INDEX(DataInput[],DP$4*3-2,MATCH($B23,DataInput[#Headers],0))="","",(INDEX(DataInput[],DP$4*3-2,MATCH($B23,DataInput[#Headers],0)))))</f>
        <v>#N/A</v>
      </c>
      <c r="DQ23" s="15" t="e">
        <f>IF(INDEX(MouseList[],MATCH(DQ$2,'Basic Information'!$A$2:$A$140,0),11)=TRUE,"",IF(INDEX(DataInput[],DQ$4*3-2,MATCH($B23,DataInput[#Headers],0))="","",(INDEX(DataInput[],DQ$4*3-2,MATCH($B23,DataInput[#Headers],0)))))</f>
        <v>#N/A</v>
      </c>
      <c r="DR23" s="15" t="e">
        <f>IF(INDEX(MouseList[],MATCH(DR$2,'Basic Information'!$A$2:$A$140,0),11)=TRUE,"",IF(INDEX(DataInput[],DR$4*3-2,MATCH($B23,DataInput[#Headers],0))="","",(INDEX(DataInput[],DR$4*3-2,MATCH($B23,DataInput[#Headers],0)))))</f>
        <v>#N/A</v>
      </c>
      <c r="DT23" s="14">
        <v>19</v>
      </c>
      <c r="DU23" s="244" t="str">
        <f>IFERROR(INDEX(MouseList[],MATCH(TV_after_Tx3[[#This Row],[Sort '#]],MouseList[Sort '#],0),MATCH(TV_after_Tx3[[#Headers],[Group]],MouseList[#Headers],0)),"")</f>
        <v/>
      </c>
      <c r="DV23" s="14" t="str">
        <f>IFERROR(INDEX(MouseList[],MATCH(TV_after_Tx3[[#This Row],[Sort '#]],MouseList[Sort '#],0),MATCH(MouseList[[#Headers],[Mouse '#]],MouseList[#Headers],0)),"")</f>
        <v/>
      </c>
      <c r="DW23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23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23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23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23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23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23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23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23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23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23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23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23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23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23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23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23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23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23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23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23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23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24" spans="1:172" ht="15">
      <c r="A24" s="14">
        <v>19</v>
      </c>
      <c r="B24" s="14" t="str">
        <f>INDEX(DataInput[#Headers],1,BWtable[[#This Row],[Day '#]]+11)</f>
        <v>20</v>
      </c>
      <c r="C24" s="15" t="str">
        <f>IF(INDEX(MouseList[],MATCH(C$2,'Basic Information'!$A$2:$A$140,0),11)=TRUE,"",IF(INDEX(DataInput[],C$4*3-2,MATCH($B24,DataInput[#Headers],0))="","",(INDEX(DataInput[],C$4*3-2,MATCH($B24,DataInput[#Headers],0)))))</f>
        <v/>
      </c>
      <c r="D24" s="15" t="str">
        <f>IF(INDEX(MouseList[],MATCH(D$2,'Basic Information'!$A$2:$A$140,0),11)=TRUE,"",IF(INDEX(DataInput[],D$4*3-2,MATCH($B24,DataInput[#Headers],0))="","",(INDEX(DataInput[],D$4*3-2,MATCH($B24,DataInput[#Headers],0)))))</f>
        <v/>
      </c>
      <c r="E24" s="15">
        <f>IF(INDEX(MouseList[],MATCH(E$2,'Basic Information'!$A$2:$A$140,0),11)=TRUE,"",IF(INDEX(DataInput[],E$4*3-2,MATCH($B24,DataInput[#Headers],0))="","",(INDEX(DataInput[],E$4*3-2,MATCH($B24,DataInput[#Headers],0)))))</f>
        <v>24.4</v>
      </c>
      <c r="F24" s="15" t="str">
        <f>IF(INDEX(MouseList[],MATCH(F$2,'Basic Information'!$A$2:$A$140,0),11)=TRUE,"",IF(INDEX(DataInput[],F$4*3-2,MATCH($B24,DataInput[#Headers],0))="","",(INDEX(DataInput[],F$4*3-2,MATCH($B24,DataInput[#Headers],0)))))</f>
        <v/>
      </c>
      <c r="G24" s="15" t="str">
        <f>IF(INDEX(MouseList[],MATCH(G$2,'Basic Information'!$A$2:$A$140,0),11)=TRUE,"",IF(INDEX(DataInput[],G$4*3-2,MATCH($B24,DataInput[#Headers],0))="","",(INDEX(DataInput[],G$4*3-2,MATCH($B24,DataInput[#Headers],0)))))</f>
        <v/>
      </c>
      <c r="H24" s="15" t="str">
        <f>IF(INDEX(MouseList[],MATCH(H$2,'Basic Information'!$A$2:$A$140,0),11)=TRUE,"",IF(INDEX(DataInput[],H$4*3-2,MATCH($B24,DataInput[#Headers],0))="","",(INDEX(DataInput[],H$4*3-2,MATCH($B24,DataInput[#Headers],0)))))</f>
        <v/>
      </c>
      <c r="I24" s="15">
        <f>IF(INDEX(MouseList[],MATCH(I$2,'Basic Information'!$A$2:$A$140,0),11)=TRUE,"",IF(INDEX(DataInput[],I$4*3-2,MATCH($B24,DataInput[#Headers],0))="","",(INDEX(DataInput[],I$4*3-2,MATCH($B24,DataInput[#Headers],0)))))</f>
        <v>19.600000000000001</v>
      </c>
      <c r="J24" s="15" t="str">
        <f>IF(INDEX(MouseList[],MATCH(J$2,'Basic Information'!$A$2:$A$140,0),11)=TRUE,"",IF(INDEX(DataInput[],J$4*3-2,MATCH($B24,DataInput[#Headers],0))="","",(INDEX(DataInput[],J$4*3-2,MATCH($B24,DataInput[#Headers],0)))))</f>
        <v/>
      </c>
      <c r="K24" s="15" t="str">
        <f>IF(INDEX(MouseList[],MATCH(K$2,'Basic Information'!$A$2:$A$140,0),11)=TRUE,"",IF(INDEX(DataInput[],K$4*3-2,MATCH($B24,DataInput[#Headers],0))="","",(INDEX(DataInput[],K$4*3-2,MATCH($B24,DataInput[#Headers],0)))))</f>
        <v/>
      </c>
      <c r="L24" s="15" t="str">
        <f>IF(INDEX(MouseList[],MATCH(L$2,'Basic Information'!$A$2:$A$140,0),11)=TRUE,"",IF(INDEX(DataInput[],L$4*3-2,MATCH($B24,DataInput[#Headers],0))="","",(INDEX(DataInput[],L$4*3-2,MATCH($B24,DataInput[#Headers],0)))))</f>
        <v/>
      </c>
      <c r="M24" s="15">
        <f>IF(INDEX(MouseList[],MATCH(M$2,'Basic Information'!$A$2:$A$140,0),11)=TRUE,"",IF(INDEX(DataInput[],M$4*3-2,MATCH($B24,DataInput[#Headers],0))="","",(INDEX(DataInput[],M$4*3-2,MATCH($B24,DataInput[#Headers],0)))))</f>
        <v>24.6</v>
      </c>
      <c r="N24" s="15" t="str">
        <f>IF(INDEX(MouseList[],MATCH(N$2,'Basic Information'!$A$2:$A$140,0),11)=TRUE,"",IF(INDEX(DataInput[],N$4*3-2,MATCH($B24,DataInput[#Headers],0))="","",(INDEX(DataInput[],N$4*3-2,MATCH($B24,DataInput[#Headers],0)))))</f>
        <v/>
      </c>
      <c r="O24" s="15" t="str">
        <f>IF(INDEX(MouseList[],MATCH(O$2,'Basic Information'!$A$2:$A$140,0),11)=TRUE,"",IF(INDEX(DataInput[],O$4*3-2,MATCH($B24,DataInput[#Headers],0))="","",(INDEX(DataInput[],O$4*3-2,MATCH($B24,DataInput[#Headers],0)))))</f>
        <v/>
      </c>
      <c r="P24" s="15" t="str">
        <f>IF(INDEX(MouseList[],MATCH(P$2,'Basic Information'!$A$2:$A$140,0),11)=TRUE,"",IF(INDEX(DataInput[],P$4*3-2,MATCH($B24,DataInput[#Headers],0))="","",(INDEX(DataInput[],P$4*3-2,MATCH($B24,DataInput[#Headers],0)))))</f>
        <v/>
      </c>
      <c r="Q24" s="15" t="str">
        <f>IF(INDEX(MouseList[],MATCH(Q$2,'Basic Information'!$A$2:$A$140,0),11)=TRUE,"",IF(INDEX(DataInput[],Q$4*3-2,MATCH($B24,DataInput[#Headers],0))="","",(INDEX(DataInput[],Q$4*3-2,MATCH($B24,DataInput[#Headers],0)))))</f>
        <v/>
      </c>
      <c r="R24" s="15" t="str">
        <f>IF(INDEX(MouseList[],MATCH(R$2,'Basic Information'!$A$2:$A$140,0),11)=TRUE,"",IF(INDEX(DataInput[],R$4*3-2,MATCH($B24,DataInput[#Headers],0))="","",(INDEX(DataInput[],R$4*3-2,MATCH($B24,DataInput[#Headers],0)))))</f>
        <v/>
      </c>
      <c r="S24" s="15" t="str">
        <f>IF(INDEX(MouseList[],MATCH(S$2,'Basic Information'!$A$2:$A$140,0),11)=TRUE,"",IF(INDEX(DataInput[],S$4*3-2,MATCH($B24,DataInput[#Headers],0))="","",(INDEX(DataInput[],S$4*3-2,MATCH($B24,DataInput[#Headers],0)))))</f>
        <v/>
      </c>
      <c r="T24" s="15" t="str">
        <f>IF(INDEX(MouseList[],MATCH(T$2,'Basic Information'!$A$2:$A$140,0),11)=TRUE,"",IF(INDEX(DataInput[],T$4*3-2,MATCH($B24,DataInput[#Headers],0))="","",(INDEX(DataInput[],T$4*3-2,MATCH($B24,DataInput[#Headers],0)))))</f>
        <v/>
      </c>
      <c r="U24" s="15" t="str">
        <f>IF(INDEX(MouseList[],MATCH(U$2,'Basic Information'!$A$2:$A$140,0),11)=TRUE,"",IF(INDEX(DataInput[],U$4*3-2,MATCH($B24,DataInput[#Headers],0))="","",(INDEX(DataInput[],U$4*3-2,MATCH($B24,DataInput[#Headers],0)))))</f>
        <v/>
      </c>
      <c r="V24" s="15" t="str">
        <f>IF(INDEX(MouseList[],MATCH(V$2,'Basic Information'!$A$2:$A$140,0),11)=TRUE,"",IF(INDEX(DataInput[],V$4*3-2,MATCH($B24,DataInput[#Headers],0))="","",(INDEX(DataInput[],V$4*3-2,MATCH($B24,DataInput[#Headers],0)))))</f>
        <v/>
      </c>
      <c r="W24" s="15" t="str">
        <f>IF(INDEX(MouseList[],MATCH(W$2,'Basic Information'!$A$2:$A$140,0),11)=TRUE,"",IF(INDEX(DataInput[],W$4*3-2,MATCH($B24,DataInput[#Headers],0))="","",(INDEX(DataInput[],W$4*3-2,MATCH($B24,DataInput[#Headers],0)))))</f>
        <v/>
      </c>
      <c r="X24" s="15" t="str">
        <f>IF(INDEX(MouseList[],MATCH(X$2,'Basic Information'!$A$2:$A$140,0),11)=TRUE,"",IF(INDEX(DataInput[],X$4*3-2,MATCH($B24,DataInput[#Headers],0))="","",(INDEX(DataInput[],X$4*3-2,MATCH($B24,DataInput[#Headers],0)))))</f>
        <v/>
      </c>
      <c r="Y24" s="15">
        <f>IF(INDEX(MouseList[],MATCH(Y$2,'Basic Information'!$A$2:$A$140,0),11)=TRUE,"",IF(INDEX(DataInput[],Y$4*3-2,MATCH($B24,DataInput[#Headers],0))="","",(INDEX(DataInput[],Y$4*3-2,MATCH($B24,DataInput[#Headers],0)))))</f>
        <v>21.4</v>
      </c>
      <c r="Z24" s="15" t="str">
        <f>IF(INDEX(MouseList[],MATCH(Z$2,'Basic Information'!$A$2:$A$140,0),11)=TRUE,"",IF(INDEX(DataInput[],Z$4*3-2,MATCH($B24,DataInput[#Headers],0))="","",(INDEX(DataInput[],Z$4*3-2,MATCH($B24,DataInput[#Headers],0)))))</f>
        <v/>
      </c>
      <c r="AA24" s="15">
        <f>IF(INDEX(MouseList[],MATCH(AA$2,'Basic Information'!$A$2:$A$140,0),11)=TRUE,"",IF(INDEX(DataInput[],AA$4*3-2,MATCH($B24,DataInput[#Headers],0))="","",(INDEX(DataInput[],AA$4*3-2,MATCH($B24,DataInput[#Headers],0)))))</f>
        <v>21.8</v>
      </c>
      <c r="AB24" s="15" t="str">
        <f>IF(INDEX(MouseList[],MATCH(AB$2,'Basic Information'!$A$2:$A$140,0),11)=TRUE,"",IF(INDEX(DataInput[],AB$4*3-2,MATCH($B24,DataInput[#Headers],0))="","",(INDEX(DataInput[],AB$4*3-2,MATCH($B24,DataInput[#Headers],0)))))</f>
        <v/>
      </c>
      <c r="AC24" s="15">
        <f>IF(INDEX(MouseList[],MATCH(AC$2,'Basic Information'!$A$2:$A$140,0),11)=TRUE,"",IF(INDEX(DataInput[],AC$4*3-2,MATCH($B24,DataInput[#Headers],0))="","",(INDEX(DataInput[],AC$4*3-2,MATCH($B24,DataInput[#Headers],0)))))</f>
        <v>20.399999999999999</v>
      </c>
      <c r="AD24" s="15" t="str">
        <f>IF(INDEX(MouseList[],MATCH(AD$2,'Basic Information'!$A$2:$A$140,0),11)=TRUE,"",IF(INDEX(DataInput[],AD$4*3-2,MATCH($B24,DataInput[#Headers],0))="","",(INDEX(DataInput[],AD$4*3-2,MATCH($B24,DataInput[#Headers],0)))))</f>
        <v/>
      </c>
      <c r="AE24" s="15">
        <f>IF(INDEX(MouseList[],MATCH(AE$2,'Basic Information'!$A$2:$A$140,0),11)=TRUE,"",IF(INDEX(DataInput[],AE$4*3-2,MATCH($B24,DataInput[#Headers],0))="","",(INDEX(DataInput[],AE$4*3-2,MATCH($B24,DataInput[#Headers],0)))))</f>
        <v>23.3</v>
      </c>
      <c r="AF24" s="15">
        <f>IF(INDEX(MouseList[],MATCH(AF$2,'Basic Information'!$A$2:$A$140,0),11)=TRUE,"",IF(INDEX(DataInput[],AF$4*3-2,MATCH($B24,DataInput[#Headers],0))="","",(INDEX(DataInput[],AF$4*3-2,MATCH($B24,DataInput[#Headers],0)))))</f>
        <v>22.4</v>
      </c>
      <c r="AG24" s="15">
        <f>IF(INDEX(MouseList[],MATCH(AG$2,'Basic Information'!$A$2:$A$140,0),11)=TRUE,"",IF(INDEX(DataInput[],AG$4*3-2,MATCH($B24,DataInput[#Headers],0))="","",(INDEX(DataInput[],AG$4*3-2,MATCH($B24,DataInput[#Headers],0)))))</f>
        <v>24.8</v>
      </c>
      <c r="AH24" s="15">
        <f>IF(INDEX(MouseList[],MATCH(AH$2,'Basic Information'!$A$2:$A$140,0),11)=TRUE,"",IF(INDEX(DataInput[],AH$4*3-2,MATCH($B24,DataInput[#Headers],0))="","",(INDEX(DataInput[],AH$4*3-2,MATCH($B24,DataInput[#Headers],0)))))</f>
        <v>22.2</v>
      </c>
      <c r="AI24" s="15" t="str">
        <f>IF(INDEX(MouseList[],MATCH(AI$2,'Basic Information'!$A$2:$A$140,0),11)=TRUE,"",IF(INDEX(DataInput[],AI$4*3-2,MATCH($B24,DataInput[#Headers],0))="","",(INDEX(DataInput[],AI$4*3-2,MATCH($B24,DataInput[#Headers],0)))))</f>
        <v/>
      </c>
      <c r="AJ24" s="15" t="str">
        <f>IF(INDEX(MouseList[],MATCH(AJ$2,'Basic Information'!$A$2:$A$140,0),11)=TRUE,"",IF(INDEX(DataInput[],AJ$4*3-2,MATCH($B24,DataInput[#Headers],0))="","",(INDEX(DataInput[],AJ$4*3-2,MATCH($B24,DataInput[#Headers],0)))))</f>
        <v/>
      </c>
      <c r="AK24" s="15">
        <f>IF(INDEX(MouseList[],MATCH(AK$2,'Basic Information'!$A$2:$A$140,0),11)=TRUE,"",IF(INDEX(DataInput[],AK$4*3-2,MATCH($B24,DataInput[#Headers],0))="","",(INDEX(DataInput[],AK$4*3-2,MATCH($B24,DataInput[#Headers],0)))))</f>
        <v>19.2</v>
      </c>
      <c r="AL24" s="15" t="str">
        <f>IF(INDEX(MouseList[],MATCH(AL$2,'Basic Information'!$A$2:$A$140,0),11)=TRUE,"",IF(INDEX(DataInput[],AL$4*3-2,MATCH($B24,DataInput[#Headers],0))="","",(INDEX(DataInput[],AL$4*3-2,MATCH($B24,DataInput[#Headers],0)))))</f>
        <v/>
      </c>
      <c r="AM24" s="15" t="str">
        <f>IF(INDEX(MouseList[],MATCH(AM$2,'Basic Information'!$A$2:$A$140,0),11)=TRUE,"",IF(INDEX(DataInput[],AM$4*3-2,MATCH($B24,DataInput[#Headers],0))="","",(INDEX(DataInput[],AM$4*3-2,MATCH($B24,DataInput[#Headers],0)))))</f>
        <v/>
      </c>
      <c r="AN24" s="15" t="str">
        <f>IF(INDEX(MouseList[],MATCH(AN$2,'Basic Information'!$A$2:$A$140,0),11)=TRUE,"",IF(INDEX(DataInput[],AN$4*3-2,MATCH($B24,DataInput[#Headers],0))="","",(INDEX(DataInput[],AN$4*3-2,MATCH($B24,DataInput[#Headers],0)))))</f>
        <v/>
      </c>
      <c r="AO24" s="15" t="str">
        <f>IF(INDEX(MouseList[],MATCH(AO$2,'Basic Information'!$A$2:$A$140,0),11)=TRUE,"",IF(INDEX(DataInput[],AO$4*3-2,MATCH($B24,DataInput[#Headers],0))="","",(INDEX(DataInput[],AO$4*3-2,MATCH($B24,DataInput[#Headers],0)))))</f>
        <v/>
      </c>
      <c r="AP24" s="15" t="str">
        <f>IF(INDEX(MouseList[],MATCH(AP$2,'Basic Information'!$A$2:$A$140,0),11)=TRUE,"",IF(INDEX(DataInput[],AP$4*3-2,MATCH($B24,DataInput[#Headers],0))="","",(INDEX(DataInput[],AP$4*3-2,MATCH($B24,DataInput[#Headers],0)))))</f>
        <v/>
      </c>
      <c r="AQ24" s="15" t="str">
        <f>IF(INDEX(MouseList[],MATCH(AQ$2,'Basic Information'!$A$2:$A$140,0),11)=TRUE,"",IF(INDEX(DataInput[],AQ$4*3-2,MATCH($B24,DataInput[#Headers],0))="","",(INDEX(DataInput[],AQ$4*3-2,MATCH($B24,DataInput[#Headers],0)))))</f>
        <v/>
      </c>
      <c r="AR24" s="15" t="str">
        <f>IF(INDEX(MouseList[],MATCH(AR$2,'Basic Information'!$A$2:$A$140,0),11)=TRUE,"",IF(INDEX(DataInput[],AR$4*3-2,MATCH($B24,DataInput[#Headers],0))="","",(INDEX(DataInput[],AR$4*3-2,MATCH($B24,DataInput[#Headers],0)))))</f>
        <v/>
      </c>
      <c r="AS24" s="15" t="str">
        <f>IF(INDEX(MouseList[],MATCH(AS$2,'Basic Information'!$A$2:$A$140,0),11)=TRUE,"",IF(INDEX(DataInput[],AS$4*3-2,MATCH($B24,DataInput[#Headers],0))="","",(INDEX(DataInput[],AS$4*3-2,MATCH($B24,DataInput[#Headers],0)))))</f>
        <v/>
      </c>
      <c r="AT24" s="15" t="str">
        <f>IF(INDEX(MouseList[],MATCH(AT$2,'Basic Information'!$A$2:$A$140,0),11)=TRUE,"",IF(INDEX(DataInput[],AT$4*3-2,MATCH($B24,DataInput[#Headers],0))="","",(INDEX(DataInput[],AT$4*3-2,MATCH($B24,DataInput[#Headers],0)))))</f>
        <v/>
      </c>
      <c r="AU24" s="15" t="str">
        <f>IF(INDEX(MouseList[],MATCH(AU$2,'Basic Information'!$A$2:$A$140,0),11)=TRUE,"",IF(INDEX(DataInput[],AU$4*3-2,MATCH($B24,DataInput[#Headers],0))="","",(INDEX(DataInput[],AU$4*3-2,MATCH($B24,DataInput[#Headers],0)))))</f>
        <v/>
      </c>
      <c r="AV24" s="15">
        <f>IF(INDEX(MouseList[],MATCH(AV$2,'Basic Information'!$A$2:$A$140,0),11)=TRUE,"",IF(INDEX(DataInput[],AV$4*3-2,MATCH($B24,DataInput[#Headers],0))="","",(INDEX(DataInput[],AV$4*3-2,MATCH($B24,DataInput[#Headers],0)))))</f>
        <v>19</v>
      </c>
      <c r="AW24" s="15">
        <f>IF(INDEX(MouseList[],MATCH(AW$2,'Basic Information'!$A$2:$A$140,0),11)=TRUE,"",IF(INDEX(DataInput[],AW$4*3-2,MATCH($B24,DataInput[#Headers],0))="","",(INDEX(DataInput[],AW$4*3-2,MATCH($B24,DataInput[#Headers],0)))))</f>
        <v>24.6</v>
      </c>
      <c r="AX24" s="15">
        <f>IF(INDEX(MouseList[],MATCH(AX$2,'Basic Information'!$A$2:$A$140,0),11)=TRUE,"",IF(INDEX(DataInput[],AX$4*3-2,MATCH($B24,DataInput[#Headers],0))="","",(INDEX(DataInput[],AX$4*3-2,MATCH($B24,DataInput[#Headers],0)))))</f>
        <v>26.2</v>
      </c>
      <c r="AY24" s="15" t="str">
        <f>IF(INDEX(MouseList[],MATCH(AY$2,'Basic Information'!$A$2:$A$140,0),11)=TRUE,"",IF(INDEX(DataInput[],AY$4*3-2,MATCH($B24,DataInput[#Headers],0))="","",(INDEX(DataInput[],AY$4*3-2,MATCH($B24,DataInput[#Headers],0)))))</f>
        <v/>
      </c>
      <c r="AZ24" s="15" t="str">
        <f>IF(INDEX(MouseList[],MATCH(AZ$2,'Basic Information'!$A$2:$A$140,0),11)=TRUE,"",IF(INDEX(DataInput[],AZ$4*3-2,MATCH($B24,DataInput[#Headers],0))="","",(INDEX(DataInput[],AZ$4*3-2,MATCH($B24,DataInput[#Headers],0)))))</f>
        <v/>
      </c>
      <c r="BA24" s="15">
        <f>IF(INDEX(MouseList[],MATCH(BA$2,'Basic Information'!$A$2:$A$140,0),11)=TRUE,"",IF(INDEX(DataInput[],BA$4*3-2,MATCH($B24,DataInput[#Headers],0))="","",(INDEX(DataInput[],BA$4*3-2,MATCH($B24,DataInput[#Headers],0)))))</f>
        <v>24.4</v>
      </c>
      <c r="BB24" s="15" t="str">
        <f>IF(INDEX(MouseList[],MATCH(BB$2,'Basic Information'!$A$2:$A$140,0),11)=TRUE,"",IF(INDEX(DataInput[],BB$4*3-2,MATCH($B24,DataInput[#Headers],0))="","",(INDEX(DataInput[],BB$4*3-2,MATCH($B24,DataInput[#Headers],0)))))</f>
        <v/>
      </c>
      <c r="BC24" s="15" t="str">
        <f>IF(INDEX(MouseList[],MATCH(BC$2,'Basic Information'!$A$2:$A$140,0),11)=TRUE,"",IF(INDEX(DataInput[],BC$4*3-2,MATCH($B24,DataInput[#Headers],0))="","",(INDEX(DataInput[],BC$4*3-2,MATCH($B24,DataInput[#Headers],0)))))</f>
        <v/>
      </c>
      <c r="BD24" s="15">
        <f>IF(INDEX(MouseList[],MATCH(BD$2,'Basic Information'!$A$2:$A$140,0),11)=TRUE,"",IF(INDEX(DataInput[],BD$4*3-2,MATCH($B24,DataInput[#Headers],0))="","",(INDEX(DataInput[],BD$4*3-2,MATCH($B24,DataInput[#Headers],0)))))</f>
        <v>18.5</v>
      </c>
      <c r="BE24" s="15" t="str">
        <f>IF(INDEX(MouseList[],MATCH(BE$2,'Basic Information'!$A$2:$A$140,0),11)=TRUE,"",IF(INDEX(DataInput[],BE$4*3-2,MATCH($B24,DataInput[#Headers],0))="","",(INDEX(DataInput[],BE$4*3-2,MATCH($B24,DataInput[#Headers],0)))))</f>
        <v/>
      </c>
      <c r="BF24" s="15" t="str">
        <f>IF(INDEX(MouseList[],MATCH(BF$2,'Basic Information'!$A$2:$A$140,0),11)=TRUE,"",IF(INDEX(DataInput[],BF$4*3-2,MATCH($B24,DataInput[#Headers],0))="","",(INDEX(DataInput[],BF$4*3-2,MATCH($B24,DataInput[#Headers],0)))))</f>
        <v/>
      </c>
      <c r="BG24" s="15" t="str">
        <f>IF(INDEX(MouseList[],MATCH(BG$2,'Basic Information'!$A$2:$A$140,0),11)=TRUE,"",IF(INDEX(DataInput[],BG$4*3-2,MATCH($B24,DataInput[#Headers],0))="","",(INDEX(DataInput[],BG$4*3-2,MATCH($B24,DataInput[#Headers],0)))))</f>
        <v/>
      </c>
      <c r="BH24" s="15" t="str">
        <f>IF(INDEX(MouseList[],MATCH(BH$2,'Basic Information'!$A$2:$A$140,0),11)=TRUE,"",IF(INDEX(DataInput[],BH$4*3-2,MATCH($B24,DataInput[#Headers],0))="","",(INDEX(DataInput[],BH$4*3-2,MATCH($B24,DataInput[#Headers],0)))))</f>
        <v/>
      </c>
      <c r="BI24" s="15" t="str">
        <f>IF(INDEX(MouseList[],MATCH(BI$2,'Basic Information'!$A$2:$A$140,0),11)=TRUE,"",IF(INDEX(DataInput[],BI$4*3-2,MATCH($B24,DataInput[#Headers],0))="","",(INDEX(DataInput[],BI$4*3-2,MATCH($B24,DataInput[#Headers],0)))))</f>
        <v/>
      </c>
      <c r="BJ24" s="15" t="str">
        <f>IF(INDEX(MouseList[],MATCH(BJ$2,'Basic Information'!$A$2:$A$140,0),11)=TRUE,"",IF(INDEX(DataInput[],BJ$4*3-2,MATCH($B24,DataInput[#Headers],0))="","",(INDEX(DataInput[],BJ$4*3-2,MATCH($B24,DataInput[#Headers],0)))))</f>
        <v/>
      </c>
      <c r="BK24" s="15" t="e">
        <f>IF(INDEX(MouseList[],MATCH(BK$2,'Basic Information'!$A$2:$A$140,0),11)=TRUE,"",IF(INDEX(DataInput[],BK$4*3-2,MATCH($B24,DataInput[#Headers],0))="","",(INDEX(DataInput[],BK$4*3-2,MATCH($B24,DataInput[#Headers],0)))))</f>
        <v>#N/A</v>
      </c>
      <c r="BL24" s="15" t="e">
        <f>IF(INDEX(MouseList[],MATCH(BL$2,'Basic Information'!$A$2:$A$140,0),11)=TRUE,"",IF(INDEX(DataInput[],BL$4*3-2,MATCH($B24,DataInput[#Headers],0))="","",(INDEX(DataInput[],BL$4*3-2,MATCH($B24,DataInput[#Headers],0)))))</f>
        <v>#N/A</v>
      </c>
      <c r="BM24" s="15" t="e">
        <f>IF(INDEX(MouseList[],MATCH(BM$2,'Basic Information'!$A$2:$A$140,0),11)=TRUE,"",IF(INDEX(DataInput[],BM$4*3-2,MATCH($B24,DataInput[#Headers],0))="","",(INDEX(DataInput[],BM$4*3-2,MATCH($B24,DataInput[#Headers],0)))))</f>
        <v>#N/A</v>
      </c>
      <c r="BN24" s="15" t="e">
        <f>IF(INDEX(MouseList[],MATCH(BN$2,'Basic Information'!$A$2:$A$140,0),11)=TRUE,"",IF(INDEX(DataInput[],BN$4*3-2,MATCH($B24,DataInput[#Headers],0))="","",(INDEX(DataInput[],BN$4*3-2,MATCH($B24,DataInput[#Headers],0)))))</f>
        <v>#N/A</v>
      </c>
      <c r="BO24" s="15" t="e">
        <f>IF(INDEX(MouseList[],MATCH(BO$2,'Basic Information'!$A$2:$A$140,0),11)=TRUE,"",IF(INDEX(DataInput[],BO$4*3-2,MATCH($B24,DataInput[#Headers],0))="","",(INDEX(DataInput[],BO$4*3-2,MATCH($B24,DataInput[#Headers],0)))))</f>
        <v>#N/A</v>
      </c>
      <c r="BP24" s="15" t="e">
        <f>IF(INDEX(MouseList[],MATCH(BP$2,'Basic Information'!$A$2:$A$140,0),11)=TRUE,"",IF(INDEX(DataInput[],BP$4*3-2,MATCH($B24,DataInput[#Headers],0))="","",(INDEX(DataInput[],BP$4*3-2,MATCH($B24,DataInput[#Headers],0)))))</f>
        <v>#N/A</v>
      </c>
      <c r="BQ24" s="15" t="e">
        <f>IF(INDEX(MouseList[],MATCH(BQ$2,'Basic Information'!$A$2:$A$140,0),11)=TRUE,"",IF(INDEX(DataInput[],BQ$4*3-2,MATCH($B24,DataInput[#Headers],0))="","",(INDEX(DataInput[],BQ$4*3-2,MATCH($B24,DataInput[#Headers],0)))))</f>
        <v>#N/A</v>
      </c>
      <c r="BR24" s="15" t="e">
        <f>IF(INDEX(MouseList[],MATCH(BR$2,'Basic Information'!$A$2:$A$140,0),11)=TRUE,"",IF(INDEX(DataInput[],BR$4*3-2,MATCH($B24,DataInput[#Headers],0))="","",(INDEX(DataInput[],BR$4*3-2,MATCH($B24,DataInput[#Headers],0)))))</f>
        <v>#N/A</v>
      </c>
      <c r="BS24" s="15" t="e">
        <f>IF(INDEX(MouseList[],MATCH(BS$2,'Basic Information'!$A$2:$A$140,0),11)=TRUE,"",IF(INDEX(DataInput[],BS$4*3-2,MATCH($B24,DataInput[#Headers],0))="","",(INDEX(DataInput[],BS$4*3-2,MATCH($B24,DataInput[#Headers],0)))))</f>
        <v>#N/A</v>
      </c>
      <c r="BT24" s="15" t="e">
        <f>IF(INDEX(MouseList[],MATCH(BT$2,'Basic Information'!$A$2:$A$140,0),11)=TRUE,"",IF(INDEX(DataInput[],BT$4*3-2,MATCH($B24,DataInput[#Headers],0))="","",(INDEX(DataInput[],BT$4*3-2,MATCH($B24,DataInput[#Headers],0)))))</f>
        <v>#N/A</v>
      </c>
      <c r="BU24" s="15" t="e">
        <f>IF(INDEX(MouseList[],MATCH(BU$2,'Basic Information'!$A$2:$A$140,0),11)=TRUE,"",IF(INDEX(DataInput[],BU$4*3-2,MATCH($B24,DataInput[#Headers],0))="","",(INDEX(DataInput[],BU$4*3-2,MATCH($B24,DataInput[#Headers],0)))))</f>
        <v>#N/A</v>
      </c>
      <c r="BV24" s="15" t="e">
        <f>IF(INDEX(MouseList[],MATCH(BV$2,'Basic Information'!$A$2:$A$140,0),11)=TRUE,"",IF(INDEX(DataInput[],BV$4*3-2,MATCH($B24,DataInput[#Headers],0))="","",(INDEX(DataInput[],BV$4*3-2,MATCH($B24,DataInput[#Headers],0)))))</f>
        <v>#N/A</v>
      </c>
      <c r="BW24" s="15" t="e">
        <f>IF(INDEX(MouseList[],MATCH(BW$2,'Basic Information'!$A$2:$A$140,0),11)=TRUE,"",IF(INDEX(DataInput[],BW$4*3-2,MATCH($B24,DataInput[#Headers],0))="","",(INDEX(DataInput[],BW$4*3-2,MATCH($B24,DataInput[#Headers],0)))))</f>
        <v>#N/A</v>
      </c>
      <c r="BX24" s="15" t="e">
        <f>IF(INDEX(MouseList[],MATCH(BX$2,'Basic Information'!$A$2:$A$140,0),11)=TRUE,"",IF(INDEX(DataInput[],BX$4*3-2,MATCH($B24,DataInput[#Headers],0))="","",(INDEX(DataInput[],BX$4*3-2,MATCH($B24,DataInput[#Headers],0)))))</f>
        <v>#N/A</v>
      </c>
      <c r="BY24" s="15" t="e">
        <f>IF(INDEX(MouseList[],MATCH(BY$2,'Basic Information'!$A$2:$A$140,0),11)=TRUE,"",IF(INDEX(DataInput[],BY$4*3-2,MATCH($B24,DataInput[#Headers],0))="","",(INDEX(DataInput[],BY$4*3-2,MATCH($B24,DataInput[#Headers],0)))))</f>
        <v>#N/A</v>
      </c>
      <c r="BZ24" s="15" t="e">
        <f>IF(INDEX(MouseList[],MATCH(BZ$2,'Basic Information'!$A$2:$A$140,0),11)=TRUE,"",IF(INDEX(DataInput[],BZ$4*3-2,MATCH($B24,DataInput[#Headers],0))="","",(INDEX(DataInput[],BZ$4*3-2,MATCH($B24,DataInput[#Headers],0)))))</f>
        <v>#N/A</v>
      </c>
      <c r="CA24" s="15" t="e">
        <f>IF(INDEX(MouseList[],MATCH(CA$2,'Basic Information'!$A$2:$A$140,0),11)=TRUE,"",IF(INDEX(DataInput[],CA$4*3-2,MATCH($B24,DataInput[#Headers],0))="","",(INDEX(DataInput[],CA$4*3-2,MATCH($B24,DataInput[#Headers],0)))))</f>
        <v>#N/A</v>
      </c>
      <c r="CB24" s="15" t="e">
        <f>IF(INDEX(MouseList[],MATCH(CB$2,'Basic Information'!$A$2:$A$140,0),11)=TRUE,"",IF(INDEX(DataInput[],CB$4*3-2,MATCH($B24,DataInput[#Headers],0))="","",(INDEX(DataInput[],CB$4*3-2,MATCH($B24,DataInput[#Headers],0)))))</f>
        <v>#N/A</v>
      </c>
      <c r="CC24" s="15" t="e">
        <f>IF(INDEX(MouseList[],MATCH(CC$2,'Basic Information'!$A$2:$A$140,0),11)=TRUE,"",IF(INDEX(DataInput[],CC$4*3-2,MATCH($B24,DataInput[#Headers],0))="","",(INDEX(DataInput[],CC$4*3-2,MATCH($B24,DataInput[#Headers],0)))))</f>
        <v>#N/A</v>
      </c>
      <c r="CD24" s="15" t="e">
        <f>IF(INDEX(MouseList[],MATCH(CD$2,'Basic Information'!$A$2:$A$140,0),11)=TRUE,"",IF(INDEX(DataInput[],CD$4*3-2,MATCH($B24,DataInput[#Headers],0))="","",(INDEX(DataInput[],CD$4*3-2,MATCH($B24,DataInput[#Headers],0)))))</f>
        <v>#N/A</v>
      </c>
      <c r="CE24" s="15" t="e">
        <f>IF(INDEX(MouseList[],MATCH(CE$2,'Basic Information'!$A$2:$A$140,0),11)=TRUE,"",IF(INDEX(DataInput[],CE$4*3-2,MATCH($B24,DataInput[#Headers],0))="","",(INDEX(DataInput[],CE$4*3-2,MATCH($B24,DataInput[#Headers],0)))))</f>
        <v>#N/A</v>
      </c>
      <c r="CF24" s="15" t="e">
        <f>IF(INDEX(MouseList[],MATCH(CF$2,'Basic Information'!$A$2:$A$140,0),11)=TRUE,"",IF(INDEX(DataInput[],CF$4*3-2,MATCH($B24,DataInput[#Headers],0))="","",(INDEX(DataInput[],CF$4*3-2,MATCH($B24,DataInput[#Headers],0)))))</f>
        <v>#N/A</v>
      </c>
      <c r="CG24" s="15" t="e">
        <f>IF(INDEX(MouseList[],MATCH(CG$2,'Basic Information'!$A$2:$A$140,0),11)=TRUE,"",IF(INDEX(DataInput[],CG$4*3-2,MATCH($B24,DataInput[#Headers],0))="","",(INDEX(DataInput[],CG$4*3-2,MATCH($B24,DataInput[#Headers],0)))))</f>
        <v>#N/A</v>
      </c>
      <c r="CH24" s="15" t="e">
        <f>IF(INDEX(MouseList[],MATCH(CH$2,'Basic Information'!$A$2:$A$140,0),11)=TRUE,"",IF(INDEX(DataInput[],CH$4*3-2,MATCH($B24,DataInput[#Headers],0))="","",(INDEX(DataInput[],CH$4*3-2,MATCH($B24,DataInput[#Headers],0)))))</f>
        <v>#N/A</v>
      </c>
      <c r="CI24" s="15" t="e">
        <f>IF(INDEX(MouseList[],MATCH(CI$2,'Basic Information'!$A$2:$A$140,0),11)=TRUE,"",IF(INDEX(DataInput[],CI$4*3-2,MATCH($B24,DataInput[#Headers],0))="","",(INDEX(DataInput[],CI$4*3-2,MATCH($B24,DataInput[#Headers],0)))))</f>
        <v>#N/A</v>
      </c>
      <c r="CJ24" s="15" t="e">
        <f>IF(INDEX(MouseList[],MATCH(CJ$2,'Basic Information'!$A$2:$A$140,0),11)=TRUE,"",IF(INDEX(DataInput[],CJ$4*3-2,MATCH($B24,DataInput[#Headers],0))="","",(INDEX(DataInput[],CJ$4*3-2,MATCH($B24,DataInput[#Headers],0)))))</f>
        <v>#N/A</v>
      </c>
      <c r="CK24" s="15" t="e">
        <f>IF(INDEX(MouseList[],MATCH(CK$2,'Basic Information'!$A$2:$A$140,0),11)=TRUE,"",IF(INDEX(DataInput[],CK$4*3-2,MATCH($B24,DataInput[#Headers],0))="","",(INDEX(DataInput[],CK$4*3-2,MATCH($B24,DataInput[#Headers],0)))))</f>
        <v>#N/A</v>
      </c>
      <c r="CL24" s="15" t="e">
        <f>IF(INDEX(MouseList[],MATCH(CL$2,'Basic Information'!$A$2:$A$140,0),11)=TRUE,"",IF(INDEX(DataInput[],CL$4*3-2,MATCH($B24,DataInput[#Headers],0))="","",(INDEX(DataInput[],CL$4*3-2,MATCH($B24,DataInput[#Headers],0)))))</f>
        <v>#N/A</v>
      </c>
      <c r="CM24" s="15" t="e">
        <f>IF(INDEX(MouseList[],MATCH(CM$2,'Basic Information'!$A$2:$A$140,0),11)=TRUE,"",IF(INDEX(DataInput[],CM$4*3-2,MATCH($B24,DataInput[#Headers],0))="","",(INDEX(DataInput[],CM$4*3-2,MATCH($B24,DataInput[#Headers],0)))))</f>
        <v>#N/A</v>
      </c>
      <c r="CN24" s="15" t="e">
        <f>IF(INDEX(MouseList[],MATCH(CN$2,'Basic Information'!$A$2:$A$140,0),11)=TRUE,"",IF(INDEX(DataInput[],CN$4*3-2,MATCH($B24,DataInput[#Headers],0))="","",(INDEX(DataInput[],CN$4*3-2,MATCH($B24,DataInput[#Headers],0)))))</f>
        <v>#N/A</v>
      </c>
      <c r="CO24" s="15" t="e">
        <f>IF(INDEX(MouseList[],MATCH(CO$2,'Basic Information'!$A$2:$A$140,0),11)=TRUE,"",IF(INDEX(DataInput[],CO$4*3-2,MATCH($B24,DataInput[#Headers],0))="","",(INDEX(DataInput[],CO$4*3-2,MATCH($B24,DataInput[#Headers],0)))))</f>
        <v>#N/A</v>
      </c>
      <c r="CP24" s="15" t="e">
        <f>IF(INDEX(MouseList[],MATCH(CP$2,'Basic Information'!$A$2:$A$140,0),11)=TRUE,"",IF(INDEX(DataInput[],CP$4*3-2,MATCH($B24,DataInput[#Headers],0))="","",(INDEX(DataInput[],CP$4*3-2,MATCH($B24,DataInput[#Headers],0)))))</f>
        <v>#N/A</v>
      </c>
      <c r="CQ24" s="15" t="e">
        <f>IF(INDEX(MouseList[],MATCH(CQ$2,'Basic Information'!$A$2:$A$140,0),11)=TRUE,"",IF(INDEX(DataInput[],CQ$4*3-2,MATCH($B24,DataInput[#Headers],0))="","",(INDEX(DataInput[],CQ$4*3-2,MATCH($B24,DataInput[#Headers],0)))))</f>
        <v>#N/A</v>
      </c>
      <c r="CR24" s="15" t="e">
        <f>IF(INDEX(MouseList[],MATCH(CR$2,'Basic Information'!$A$2:$A$140,0),11)=TRUE,"",IF(INDEX(DataInput[],CR$4*3-2,MATCH($B24,DataInput[#Headers],0))="","",(INDEX(DataInput[],CR$4*3-2,MATCH($B24,DataInput[#Headers],0)))))</f>
        <v>#N/A</v>
      </c>
      <c r="CS24" s="15" t="e">
        <f>IF(INDEX(MouseList[],MATCH(CS$2,'Basic Information'!$A$2:$A$140,0),11)=TRUE,"",IF(INDEX(DataInput[],CS$4*3-2,MATCH($B24,DataInput[#Headers],0))="","",(INDEX(DataInput[],CS$4*3-2,MATCH($B24,DataInput[#Headers],0)))))</f>
        <v>#N/A</v>
      </c>
      <c r="CT24" s="15" t="e">
        <f>IF(INDEX(MouseList[],MATCH(CT$2,'Basic Information'!$A$2:$A$140,0),11)=TRUE,"",IF(INDEX(DataInput[],CT$4*3-2,MATCH($B24,DataInput[#Headers],0))="","",(INDEX(DataInput[],CT$4*3-2,MATCH($B24,DataInput[#Headers],0)))))</f>
        <v>#N/A</v>
      </c>
      <c r="CU24" s="15" t="e">
        <f>IF(INDEX(MouseList[],MATCH(CU$2,'Basic Information'!$A$2:$A$140,0),11)=TRUE,"",IF(INDEX(DataInput[],CU$4*3-2,MATCH($B24,DataInput[#Headers],0))="","",(INDEX(DataInput[],CU$4*3-2,MATCH($B24,DataInput[#Headers],0)))))</f>
        <v>#N/A</v>
      </c>
      <c r="CV24" s="15" t="e">
        <f>IF(INDEX(MouseList[],MATCH(CV$2,'Basic Information'!$A$2:$A$140,0),11)=TRUE,"",IF(INDEX(DataInput[],CV$4*3-2,MATCH($B24,DataInput[#Headers],0))="","",(INDEX(DataInput[],CV$4*3-2,MATCH($B24,DataInput[#Headers],0)))))</f>
        <v>#N/A</v>
      </c>
      <c r="CW24" s="15" t="e">
        <f>IF(INDEX(MouseList[],MATCH(CW$2,'Basic Information'!$A$2:$A$140,0),11)=TRUE,"",IF(INDEX(DataInput[],CW$4*3-2,MATCH($B24,DataInput[#Headers],0))="","",(INDEX(DataInput[],CW$4*3-2,MATCH($B24,DataInput[#Headers],0)))))</f>
        <v>#N/A</v>
      </c>
      <c r="CX24" s="15" t="e">
        <f>IF(INDEX(MouseList[],MATCH(CX$2,'Basic Information'!$A$2:$A$140,0),11)=TRUE,"",IF(INDEX(DataInput[],CX$4*3-2,MATCH($B24,DataInput[#Headers],0))="","",(INDEX(DataInput[],CX$4*3-2,MATCH($B24,DataInput[#Headers],0)))))</f>
        <v>#N/A</v>
      </c>
      <c r="CY24" s="15" t="e">
        <f>IF(INDEX(MouseList[],MATCH(CY$2,'Basic Information'!$A$2:$A$140,0),11)=TRUE,"",IF(INDEX(DataInput[],CY$4*3-2,MATCH($B24,DataInput[#Headers],0))="","",(INDEX(DataInput[],CY$4*3-2,MATCH($B24,DataInput[#Headers],0)))))</f>
        <v>#N/A</v>
      </c>
      <c r="CZ24" s="15" t="e">
        <f>IF(INDEX(MouseList[],MATCH(CZ$2,'Basic Information'!$A$2:$A$140,0),11)=TRUE,"",IF(INDEX(DataInput[],CZ$4*3-2,MATCH($B24,DataInput[#Headers],0))="","",(INDEX(DataInput[],CZ$4*3-2,MATCH($B24,DataInput[#Headers],0)))))</f>
        <v>#N/A</v>
      </c>
      <c r="DA24" s="15" t="e">
        <f>IF(INDEX(MouseList[],MATCH(DA$2,'Basic Information'!$A$2:$A$140,0),11)=TRUE,"",IF(INDEX(DataInput[],DA$4*3-2,MATCH($B24,DataInput[#Headers],0))="","",(INDEX(DataInput[],DA$4*3-2,MATCH($B24,DataInput[#Headers],0)))))</f>
        <v>#N/A</v>
      </c>
      <c r="DB24" s="15" t="e">
        <f>IF(INDEX(MouseList[],MATCH(DB$2,'Basic Information'!$A$2:$A$140,0),11)=TRUE,"",IF(INDEX(DataInput[],DB$4*3-2,MATCH($B24,DataInput[#Headers],0))="","",(INDEX(DataInput[],DB$4*3-2,MATCH($B24,DataInput[#Headers],0)))))</f>
        <v>#N/A</v>
      </c>
      <c r="DC24" s="15" t="e">
        <f>IF(INDEX(MouseList[],MATCH(DC$2,'Basic Information'!$A$2:$A$140,0),11)=TRUE,"",IF(INDEX(DataInput[],DC$4*3-2,MATCH($B24,DataInput[#Headers],0))="","",(INDEX(DataInput[],DC$4*3-2,MATCH($B24,DataInput[#Headers],0)))))</f>
        <v>#N/A</v>
      </c>
      <c r="DD24" s="15" t="e">
        <f>IF(INDEX(MouseList[],MATCH(DD$2,'Basic Information'!$A$2:$A$140,0),11)=TRUE,"",IF(INDEX(DataInput[],DD$4*3-2,MATCH($B24,DataInput[#Headers],0))="","",(INDEX(DataInput[],DD$4*3-2,MATCH($B24,DataInput[#Headers],0)))))</f>
        <v>#N/A</v>
      </c>
      <c r="DE24" s="15" t="e">
        <f>IF(INDEX(MouseList[],MATCH(DE$2,'Basic Information'!$A$2:$A$140,0),11)=TRUE,"",IF(INDEX(DataInput[],DE$4*3-2,MATCH($B24,DataInput[#Headers],0))="","",(INDEX(DataInput[],DE$4*3-2,MATCH($B24,DataInput[#Headers],0)))))</f>
        <v>#N/A</v>
      </c>
      <c r="DF24" s="15" t="e">
        <f>IF(INDEX(MouseList[],MATCH(DF$2,'Basic Information'!$A$2:$A$140,0),11)=TRUE,"",IF(INDEX(DataInput[],DF$4*3-2,MATCH($B24,DataInput[#Headers],0))="","",(INDEX(DataInput[],DF$4*3-2,MATCH($B24,DataInput[#Headers],0)))))</f>
        <v>#N/A</v>
      </c>
      <c r="DG24" s="15" t="e">
        <f>IF(INDEX(MouseList[],MATCH(DG$2,'Basic Information'!$A$2:$A$140,0),11)=TRUE,"",IF(INDEX(DataInput[],DG$4*3-2,MATCH($B24,DataInput[#Headers],0))="","",(INDEX(DataInput[],DG$4*3-2,MATCH($B24,DataInput[#Headers],0)))))</f>
        <v>#N/A</v>
      </c>
      <c r="DH24" s="15" t="e">
        <f>IF(INDEX(MouseList[],MATCH(DH$2,'Basic Information'!$A$2:$A$140,0),11)=TRUE,"",IF(INDEX(DataInput[],DH$4*3-2,MATCH($B24,DataInput[#Headers],0))="","",(INDEX(DataInput[],DH$4*3-2,MATCH($B24,DataInput[#Headers],0)))))</f>
        <v>#N/A</v>
      </c>
      <c r="DI24" s="15" t="e">
        <f>IF(INDEX(MouseList[],MATCH(DI$2,'Basic Information'!$A$2:$A$140,0),11)=TRUE,"",IF(INDEX(DataInput[],DI$4*3-2,MATCH($B24,DataInput[#Headers],0))="","",(INDEX(DataInput[],DI$4*3-2,MATCH($B24,DataInput[#Headers],0)))))</f>
        <v>#N/A</v>
      </c>
      <c r="DJ24" s="15" t="e">
        <f>IF(INDEX(MouseList[],MATCH(DJ$2,'Basic Information'!$A$2:$A$140,0),11)=TRUE,"",IF(INDEX(DataInput[],DJ$4*3-2,MATCH($B24,DataInput[#Headers],0))="","",(INDEX(DataInput[],DJ$4*3-2,MATCH($B24,DataInput[#Headers],0)))))</f>
        <v>#N/A</v>
      </c>
      <c r="DK24" s="15" t="e">
        <f>IF(INDEX(MouseList[],MATCH(DK$2,'Basic Information'!$A$2:$A$140,0),11)=TRUE,"",IF(INDEX(DataInput[],DK$4*3-2,MATCH($B24,DataInput[#Headers],0))="","",(INDEX(DataInput[],DK$4*3-2,MATCH($B24,DataInput[#Headers],0)))))</f>
        <v>#N/A</v>
      </c>
      <c r="DL24" s="15" t="e">
        <f>IF(INDEX(MouseList[],MATCH(DL$2,'Basic Information'!$A$2:$A$140,0),11)=TRUE,"",IF(INDEX(DataInput[],DL$4*3-2,MATCH($B24,DataInput[#Headers],0))="","",(INDEX(DataInput[],DL$4*3-2,MATCH($B24,DataInput[#Headers],0)))))</f>
        <v>#N/A</v>
      </c>
      <c r="DM24" s="15" t="e">
        <f>IF(INDEX(MouseList[],MATCH(DM$2,'Basic Information'!$A$2:$A$140,0),11)=TRUE,"",IF(INDEX(DataInput[],DM$4*3-2,MATCH($B24,DataInput[#Headers],0))="","",(INDEX(DataInput[],DM$4*3-2,MATCH($B24,DataInput[#Headers],0)))))</f>
        <v>#N/A</v>
      </c>
      <c r="DN24" s="15" t="e">
        <f>IF(INDEX(MouseList[],MATCH(DN$2,'Basic Information'!$A$2:$A$140,0),11)=TRUE,"",IF(INDEX(DataInput[],DN$4*3-2,MATCH($B24,DataInput[#Headers],0))="","",(INDEX(DataInput[],DN$4*3-2,MATCH($B24,DataInput[#Headers],0)))))</f>
        <v>#N/A</v>
      </c>
      <c r="DO24" s="15" t="e">
        <f>IF(INDEX(MouseList[],MATCH(DO$2,'Basic Information'!$A$2:$A$140,0),11)=TRUE,"",IF(INDEX(DataInput[],DO$4*3-2,MATCH($B24,DataInput[#Headers],0))="","",(INDEX(DataInput[],DO$4*3-2,MATCH($B24,DataInput[#Headers],0)))))</f>
        <v>#N/A</v>
      </c>
      <c r="DP24" s="15" t="e">
        <f>IF(INDEX(MouseList[],MATCH(DP$2,'Basic Information'!$A$2:$A$140,0),11)=TRUE,"",IF(INDEX(DataInput[],DP$4*3-2,MATCH($B24,DataInput[#Headers],0))="","",(INDEX(DataInput[],DP$4*3-2,MATCH($B24,DataInput[#Headers],0)))))</f>
        <v>#N/A</v>
      </c>
      <c r="DQ24" s="15" t="e">
        <f>IF(INDEX(MouseList[],MATCH(DQ$2,'Basic Information'!$A$2:$A$140,0),11)=TRUE,"",IF(INDEX(DataInput[],DQ$4*3-2,MATCH($B24,DataInput[#Headers],0))="","",(INDEX(DataInput[],DQ$4*3-2,MATCH($B24,DataInput[#Headers],0)))))</f>
        <v>#N/A</v>
      </c>
      <c r="DR24" s="15" t="e">
        <f>IF(INDEX(MouseList[],MATCH(DR$2,'Basic Information'!$A$2:$A$140,0),11)=TRUE,"",IF(INDEX(DataInput[],DR$4*3-2,MATCH($B24,DataInput[#Headers],0))="","",(INDEX(DataInput[],DR$4*3-2,MATCH($B24,DataInput[#Headers],0)))))</f>
        <v>#N/A</v>
      </c>
      <c r="DT24" s="14">
        <v>20</v>
      </c>
      <c r="DU24" s="244" t="str">
        <f>IFERROR(INDEX(MouseList[],MATCH(TV_after_Tx3[[#This Row],[Sort '#]],MouseList[Sort '#],0),MATCH(TV_after_Tx3[[#Headers],[Group]],MouseList[#Headers],0)),"")</f>
        <v/>
      </c>
      <c r="DV24" s="14" t="str">
        <f>IFERROR(INDEX(MouseList[],MATCH(TV_after_Tx3[[#This Row],[Sort '#]],MouseList[Sort '#],0),MATCH(MouseList[[#Headers],[Mouse '#]],MouseList[#Headers],0)),"")</f>
        <v/>
      </c>
      <c r="DW24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24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24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24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24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24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24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24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24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24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24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24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24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24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24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24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24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24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24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24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24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24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25" spans="1:172" ht="15">
      <c r="A25" s="14">
        <v>20</v>
      </c>
      <c r="B25" s="14" t="str">
        <f>INDEX(DataInput[#Headers],1,BWtable[[#This Row],[Day '#]]+11)</f>
        <v>21</v>
      </c>
      <c r="C25" s="15" t="str">
        <f>IF(INDEX(MouseList[],MATCH(C$2,'Basic Information'!$A$2:$A$140,0),11)=TRUE,"",IF(INDEX(DataInput[],C$4*3-2,MATCH($B25,DataInput[#Headers],0))="","",(INDEX(DataInput[],C$4*3-2,MATCH($B25,DataInput[#Headers],0)))))</f>
        <v/>
      </c>
      <c r="D25" s="15" t="str">
        <f>IF(INDEX(MouseList[],MATCH(D$2,'Basic Information'!$A$2:$A$140,0),11)=TRUE,"",IF(INDEX(DataInput[],D$4*3-2,MATCH($B25,DataInput[#Headers],0))="","",(INDEX(DataInput[],D$4*3-2,MATCH($B25,DataInput[#Headers],0)))))</f>
        <v/>
      </c>
      <c r="E25" s="15">
        <f>IF(INDEX(MouseList[],MATCH(E$2,'Basic Information'!$A$2:$A$140,0),11)=TRUE,"",IF(INDEX(DataInput[],E$4*3-2,MATCH($B25,DataInput[#Headers],0))="","",(INDEX(DataInput[],E$4*3-2,MATCH($B25,DataInput[#Headers],0)))))</f>
        <v>24.9</v>
      </c>
      <c r="F25" s="15" t="str">
        <f>IF(INDEX(MouseList[],MATCH(F$2,'Basic Information'!$A$2:$A$140,0),11)=TRUE,"",IF(INDEX(DataInput[],F$4*3-2,MATCH($B25,DataInput[#Headers],0))="","",(INDEX(DataInput[],F$4*3-2,MATCH($B25,DataInput[#Headers],0)))))</f>
        <v/>
      </c>
      <c r="G25" s="15" t="str">
        <f>IF(INDEX(MouseList[],MATCH(G$2,'Basic Information'!$A$2:$A$140,0),11)=TRUE,"",IF(INDEX(DataInput[],G$4*3-2,MATCH($B25,DataInput[#Headers],0))="","",(INDEX(DataInput[],G$4*3-2,MATCH($B25,DataInput[#Headers],0)))))</f>
        <v/>
      </c>
      <c r="H25" s="15" t="str">
        <f>IF(INDEX(MouseList[],MATCH(H$2,'Basic Information'!$A$2:$A$140,0),11)=TRUE,"",IF(INDEX(DataInput[],H$4*3-2,MATCH($B25,DataInput[#Headers],0))="","",(INDEX(DataInput[],H$4*3-2,MATCH($B25,DataInput[#Headers],0)))))</f>
        <v/>
      </c>
      <c r="I25" s="15">
        <f>IF(INDEX(MouseList[],MATCH(I$2,'Basic Information'!$A$2:$A$140,0),11)=TRUE,"",IF(INDEX(DataInput[],I$4*3-2,MATCH($B25,DataInput[#Headers],0))="","",(INDEX(DataInput[],I$4*3-2,MATCH($B25,DataInput[#Headers],0)))))</f>
        <v>17.2</v>
      </c>
      <c r="J25" s="15" t="str">
        <f>IF(INDEX(MouseList[],MATCH(J$2,'Basic Information'!$A$2:$A$140,0),11)=TRUE,"",IF(INDEX(DataInput[],J$4*3-2,MATCH($B25,DataInput[#Headers],0))="","",(INDEX(DataInput[],J$4*3-2,MATCH($B25,DataInput[#Headers],0)))))</f>
        <v/>
      </c>
      <c r="K25" s="15" t="str">
        <f>IF(INDEX(MouseList[],MATCH(K$2,'Basic Information'!$A$2:$A$140,0),11)=TRUE,"",IF(INDEX(DataInput[],K$4*3-2,MATCH($B25,DataInput[#Headers],0))="","",(INDEX(DataInput[],K$4*3-2,MATCH($B25,DataInput[#Headers],0)))))</f>
        <v/>
      </c>
      <c r="L25" s="15" t="str">
        <f>IF(INDEX(MouseList[],MATCH(L$2,'Basic Information'!$A$2:$A$140,0),11)=TRUE,"",IF(INDEX(DataInput[],L$4*3-2,MATCH($B25,DataInput[#Headers],0))="","",(INDEX(DataInput[],L$4*3-2,MATCH($B25,DataInput[#Headers],0)))))</f>
        <v/>
      </c>
      <c r="M25" s="15">
        <f>IF(INDEX(MouseList[],MATCH(M$2,'Basic Information'!$A$2:$A$140,0),11)=TRUE,"",IF(INDEX(DataInput[],M$4*3-2,MATCH($B25,DataInput[#Headers],0))="","",(INDEX(DataInput[],M$4*3-2,MATCH($B25,DataInput[#Headers],0)))))</f>
        <v>24.7</v>
      </c>
      <c r="N25" s="15" t="str">
        <f>IF(INDEX(MouseList[],MATCH(N$2,'Basic Information'!$A$2:$A$140,0),11)=TRUE,"",IF(INDEX(DataInput[],N$4*3-2,MATCH($B25,DataInput[#Headers],0))="","",(INDEX(DataInput[],N$4*3-2,MATCH($B25,DataInput[#Headers],0)))))</f>
        <v/>
      </c>
      <c r="O25" s="15" t="str">
        <f>IF(INDEX(MouseList[],MATCH(O$2,'Basic Information'!$A$2:$A$140,0),11)=TRUE,"",IF(INDEX(DataInput[],O$4*3-2,MATCH($B25,DataInput[#Headers],0))="","",(INDEX(DataInput[],O$4*3-2,MATCH($B25,DataInput[#Headers],0)))))</f>
        <v/>
      </c>
      <c r="P25" s="15" t="str">
        <f>IF(INDEX(MouseList[],MATCH(P$2,'Basic Information'!$A$2:$A$140,0),11)=TRUE,"",IF(INDEX(DataInput[],P$4*3-2,MATCH($B25,DataInput[#Headers],0))="","",(INDEX(DataInput[],P$4*3-2,MATCH($B25,DataInput[#Headers],0)))))</f>
        <v/>
      </c>
      <c r="Q25" s="15" t="str">
        <f>IF(INDEX(MouseList[],MATCH(Q$2,'Basic Information'!$A$2:$A$140,0),11)=TRUE,"",IF(INDEX(DataInput[],Q$4*3-2,MATCH($B25,DataInput[#Headers],0))="","",(INDEX(DataInput[],Q$4*3-2,MATCH($B25,DataInput[#Headers],0)))))</f>
        <v/>
      </c>
      <c r="R25" s="15" t="str">
        <f>IF(INDEX(MouseList[],MATCH(R$2,'Basic Information'!$A$2:$A$140,0),11)=TRUE,"",IF(INDEX(DataInput[],R$4*3-2,MATCH($B25,DataInput[#Headers],0))="","",(INDEX(DataInput[],R$4*3-2,MATCH($B25,DataInput[#Headers],0)))))</f>
        <v/>
      </c>
      <c r="S25" s="15" t="str">
        <f>IF(INDEX(MouseList[],MATCH(S$2,'Basic Information'!$A$2:$A$140,0),11)=TRUE,"",IF(INDEX(DataInput[],S$4*3-2,MATCH($B25,DataInput[#Headers],0))="","",(INDEX(DataInput[],S$4*3-2,MATCH($B25,DataInput[#Headers],0)))))</f>
        <v/>
      </c>
      <c r="T25" s="15" t="str">
        <f>IF(INDEX(MouseList[],MATCH(T$2,'Basic Information'!$A$2:$A$140,0),11)=TRUE,"",IF(INDEX(DataInput[],T$4*3-2,MATCH($B25,DataInput[#Headers],0))="","",(INDEX(DataInput[],T$4*3-2,MATCH($B25,DataInput[#Headers],0)))))</f>
        <v/>
      </c>
      <c r="U25" s="15" t="str">
        <f>IF(INDEX(MouseList[],MATCH(U$2,'Basic Information'!$A$2:$A$140,0),11)=TRUE,"",IF(INDEX(DataInput[],U$4*3-2,MATCH($B25,DataInput[#Headers],0))="","",(INDEX(DataInput[],U$4*3-2,MATCH($B25,DataInput[#Headers],0)))))</f>
        <v/>
      </c>
      <c r="V25" s="15" t="str">
        <f>IF(INDEX(MouseList[],MATCH(V$2,'Basic Information'!$A$2:$A$140,0),11)=TRUE,"",IF(INDEX(DataInput[],V$4*3-2,MATCH($B25,DataInput[#Headers],0))="","",(INDEX(DataInput[],V$4*3-2,MATCH($B25,DataInput[#Headers],0)))))</f>
        <v/>
      </c>
      <c r="W25" s="15" t="str">
        <f>IF(INDEX(MouseList[],MATCH(W$2,'Basic Information'!$A$2:$A$140,0),11)=TRUE,"",IF(INDEX(DataInput[],W$4*3-2,MATCH($B25,DataInput[#Headers],0))="","",(INDEX(DataInput[],W$4*3-2,MATCH($B25,DataInput[#Headers],0)))))</f>
        <v/>
      </c>
      <c r="X25" s="15" t="str">
        <f>IF(INDEX(MouseList[],MATCH(X$2,'Basic Information'!$A$2:$A$140,0),11)=TRUE,"",IF(INDEX(DataInput[],X$4*3-2,MATCH($B25,DataInput[#Headers],0))="","",(INDEX(DataInput[],X$4*3-2,MATCH($B25,DataInput[#Headers],0)))))</f>
        <v/>
      </c>
      <c r="Y25" s="15">
        <f>IF(INDEX(MouseList[],MATCH(Y$2,'Basic Information'!$A$2:$A$140,0),11)=TRUE,"",IF(INDEX(DataInput[],Y$4*3-2,MATCH($B25,DataInput[#Headers],0))="","",(INDEX(DataInput[],Y$4*3-2,MATCH($B25,DataInput[#Headers],0)))))</f>
        <v>21.5</v>
      </c>
      <c r="Z25" s="15" t="str">
        <f>IF(INDEX(MouseList[],MATCH(Z$2,'Basic Information'!$A$2:$A$140,0),11)=TRUE,"",IF(INDEX(DataInput[],Z$4*3-2,MATCH($B25,DataInput[#Headers],0))="","",(INDEX(DataInput[],Z$4*3-2,MATCH($B25,DataInput[#Headers],0)))))</f>
        <v/>
      </c>
      <c r="AA25" s="15">
        <f>IF(INDEX(MouseList[],MATCH(AA$2,'Basic Information'!$A$2:$A$140,0),11)=TRUE,"",IF(INDEX(DataInput[],AA$4*3-2,MATCH($B25,DataInput[#Headers],0))="","",(INDEX(DataInput[],AA$4*3-2,MATCH($B25,DataInput[#Headers],0)))))</f>
        <v>21.8</v>
      </c>
      <c r="AB25" s="15" t="str">
        <f>IF(INDEX(MouseList[],MATCH(AB$2,'Basic Information'!$A$2:$A$140,0),11)=TRUE,"",IF(INDEX(DataInput[],AB$4*3-2,MATCH($B25,DataInput[#Headers],0))="","",(INDEX(DataInput[],AB$4*3-2,MATCH($B25,DataInput[#Headers],0)))))</f>
        <v/>
      </c>
      <c r="AC25" s="15">
        <f>IF(INDEX(MouseList[],MATCH(AC$2,'Basic Information'!$A$2:$A$140,0),11)=TRUE,"",IF(INDEX(DataInput[],AC$4*3-2,MATCH($B25,DataInput[#Headers],0))="","",(INDEX(DataInput[],AC$4*3-2,MATCH($B25,DataInput[#Headers],0)))))</f>
        <v>20.7</v>
      </c>
      <c r="AD25" s="15" t="str">
        <f>IF(INDEX(MouseList[],MATCH(AD$2,'Basic Information'!$A$2:$A$140,0),11)=TRUE,"",IF(INDEX(DataInput[],AD$4*3-2,MATCH($B25,DataInput[#Headers],0))="","",(INDEX(DataInput[],AD$4*3-2,MATCH($B25,DataInput[#Headers],0)))))</f>
        <v/>
      </c>
      <c r="AE25" s="15">
        <f>IF(INDEX(MouseList[],MATCH(AE$2,'Basic Information'!$A$2:$A$140,0),11)=TRUE,"",IF(INDEX(DataInput[],AE$4*3-2,MATCH($B25,DataInput[#Headers],0))="","",(INDEX(DataInput[],AE$4*3-2,MATCH($B25,DataInput[#Headers],0)))))</f>
        <v>23.8</v>
      </c>
      <c r="AF25" s="15">
        <f>IF(INDEX(MouseList[],MATCH(AF$2,'Basic Information'!$A$2:$A$140,0),11)=TRUE,"",IF(INDEX(DataInput[],AF$4*3-2,MATCH($B25,DataInput[#Headers],0))="","",(INDEX(DataInput[],AF$4*3-2,MATCH($B25,DataInput[#Headers],0)))))</f>
        <v>21.5</v>
      </c>
      <c r="AG25" s="15">
        <f>IF(INDEX(MouseList[],MATCH(AG$2,'Basic Information'!$A$2:$A$140,0),11)=TRUE,"",IF(INDEX(DataInput[],AG$4*3-2,MATCH($B25,DataInput[#Headers],0))="","",(INDEX(DataInput[],AG$4*3-2,MATCH($B25,DataInput[#Headers],0)))))</f>
        <v>21.9</v>
      </c>
      <c r="AH25" s="15">
        <f>IF(INDEX(MouseList[],MATCH(AH$2,'Basic Information'!$A$2:$A$140,0),11)=TRUE,"",IF(INDEX(DataInput[],AH$4*3-2,MATCH($B25,DataInput[#Headers],0))="","",(INDEX(DataInput[],AH$4*3-2,MATCH($B25,DataInput[#Headers],0)))))</f>
        <v>18.7</v>
      </c>
      <c r="AI25" s="15" t="str">
        <f>IF(INDEX(MouseList[],MATCH(AI$2,'Basic Information'!$A$2:$A$140,0),11)=TRUE,"",IF(INDEX(DataInput[],AI$4*3-2,MATCH($B25,DataInput[#Headers],0))="","",(INDEX(DataInput[],AI$4*3-2,MATCH($B25,DataInput[#Headers],0)))))</f>
        <v/>
      </c>
      <c r="AJ25" s="15" t="str">
        <f>IF(INDEX(MouseList[],MATCH(AJ$2,'Basic Information'!$A$2:$A$140,0),11)=TRUE,"",IF(INDEX(DataInput[],AJ$4*3-2,MATCH($B25,DataInput[#Headers],0))="","",(INDEX(DataInput[],AJ$4*3-2,MATCH($B25,DataInput[#Headers],0)))))</f>
        <v/>
      </c>
      <c r="AK25" s="15">
        <f>IF(INDEX(MouseList[],MATCH(AK$2,'Basic Information'!$A$2:$A$140,0),11)=TRUE,"",IF(INDEX(DataInput[],AK$4*3-2,MATCH($B25,DataInput[#Headers],0))="","",(INDEX(DataInput[],AK$4*3-2,MATCH($B25,DataInput[#Headers],0)))))</f>
        <v>16.5</v>
      </c>
      <c r="AL25" s="15" t="str">
        <f>IF(INDEX(MouseList[],MATCH(AL$2,'Basic Information'!$A$2:$A$140,0),11)=TRUE,"",IF(INDEX(DataInput[],AL$4*3-2,MATCH($B25,DataInput[#Headers],0))="","",(INDEX(DataInput[],AL$4*3-2,MATCH($B25,DataInput[#Headers],0)))))</f>
        <v/>
      </c>
      <c r="AM25" s="15" t="str">
        <f>IF(INDEX(MouseList[],MATCH(AM$2,'Basic Information'!$A$2:$A$140,0),11)=TRUE,"",IF(INDEX(DataInput[],AM$4*3-2,MATCH($B25,DataInput[#Headers],0))="","",(INDEX(DataInput[],AM$4*3-2,MATCH($B25,DataInput[#Headers],0)))))</f>
        <v/>
      </c>
      <c r="AN25" s="15" t="str">
        <f>IF(INDEX(MouseList[],MATCH(AN$2,'Basic Information'!$A$2:$A$140,0),11)=TRUE,"",IF(INDEX(DataInput[],AN$4*3-2,MATCH($B25,DataInput[#Headers],0))="","",(INDEX(DataInput[],AN$4*3-2,MATCH($B25,DataInput[#Headers],0)))))</f>
        <v/>
      </c>
      <c r="AO25" s="15" t="str">
        <f>IF(INDEX(MouseList[],MATCH(AO$2,'Basic Information'!$A$2:$A$140,0),11)=TRUE,"",IF(INDEX(DataInput[],AO$4*3-2,MATCH($B25,DataInput[#Headers],0))="","",(INDEX(DataInput[],AO$4*3-2,MATCH($B25,DataInput[#Headers],0)))))</f>
        <v/>
      </c>
      <c r="AP25" s="15" t="str">
        <f>IF(INDEX(MouseList[],MATCH(AP$2,'Basic Information'!$A$2:$A$140,0),11)=TRUE,"",IF(INDEX(DataInput[],AP$4*3-2,MATCH($B25,DataInput[#Headers],0))="","",(INDEX(DataInput[],AP$4*3-2,MATCH($B25,DataInput[#Headers],0)))))</f>
        <v/>
      </c>
      <c r="AQ25" s="15" t="str">
        <f>IF(INDEX(MouseList[],MATCH(AQ$2,'Basic Information'!$A$2:$A$140,0),11)=TRUE,"",IF(INDEX(DataInput[],AQ$4*3-2,MATCH($B25,DataInput[#Headers],0))="","",(INDEX(DataInput[],AQ$4*3-2,MATCH($B25,DataInput[#Headers],0)))))</f>
        <v/>
      </c>
      <c r="AR25" s="15" t="str">
        <f>IF(INDEX(MouseList[],MATCH(AR$2,'Basic Information'!$A$2:$A$140,0),11)=TRUE,"",IF(INDEX(DataInput[],AR$4*3-2,MATCH($B25,DataInput[#Headers],0))="","",(INDEX(DataInput[],AR$4*3-2,MATCH($B25,DataInput[#Headers],0)))))</f>
        <v/>
      </c>
      <c r="AS25" s="15" t="str">
        <f>IF(INDEX(MouseList[],MATCH(AS$2,'Basic Information'!$A$2:$A$140,0),11)=TRUE,"",IF(INDEX(DataInput[],AS$4*3-2,MATCH($B25,DataInput[#Headers],0))="","",(INDEX(DataInput[],AS$4*3-2,MATCH($B25,DataInput[#Headers],0)))))</f>
        <v/>
      </c>
      <c r="AT25" s="15" t="str">
        <f>IF(INDEX(MouseList[],MATCH(AT$2,'Basic Information'!$A$2:$A$140,0),11)=TRUE,"",IF(INDEX(DataInput[],AT$4*3-2,MATCH($B25,DataInput[#Headers],0))="","",(INDEX(DataInput[],AT$4*3-2,MATCH($B25,DataInput[#Headers],0)))))</f>
        <v/>
      </c>
      <c r="AU25" s="15" t="str">
        <f>IF(INDEX(MouseList[],MATCH(AU$2,'Basic Information'!$A$2:$A$140,0),11)=TRUE,"",IF(INDEX(DataInput[],AU$4*3-2,MATCH($B25,DataInput[#Headers],0))="","",(INDEX(DataInput[],AU$4*3-2,MATCH($B25,DataInput[#Headers],0)))))</f>
        <v/>
      </c>
      <c r="AV25" s="15">
        <f>IF(INDEX(MouseList[],MATCH(AV$2,'Basic Information'!$A$2:$A$140,0),11)=TRUE,"",IF(INDEX(DataInput[],AV$4*3-2,MATCH($B25,DataInput[#Headers],0))="","",(INDEX(DataInput[],AV$4*3-2,MATCH($B25,DataInput[#Headers],0)))))</f>
        <v>18.8</v>
      </c>
      <c r="AW25" s="15">
        <f>IF(INDEX(MouseList[],MATCH(AW$2,'Basic Information'!$A$2:$A$140,0),11)=TRUE,"",IF(INDEX(DataInput[],AW$4*3-2,MATCH($B25,DataInput[#Headers],0))="","",(INDEX(DataInput[],AW$4*3-2,MATCH($B25,DataInput[#Headers],0)))))</f>
        <v>25.7</v>
      </c>
      <c r="AX25" s="15">
        <f>IF(INDEX(MouseList[],MATCH(AX$2,'Basic Information'!$A$2:$A$140,0),11)=TRUE,"",IF(INDEX(DataInput[],AX$4*3-2,MATCH($B25,DataInput[#Headers],0))="","",(INDEX(DataInput[],AX$4*3-2,MATCH($B25,DataInput[#Headers],0)))))</f>
        <v>27.1</v>
      </c>
      <c r="AY25" s="15" t="str">
        <f>IF(INDEX(MouseList[],MATCH(AY$2,'Basic Information'!$A$2:$A$140,0),11)=TRUE,"",IF(INDEX(DataInput[],AY$4*3-2,MATCH($B25,DataInput[#Headers],0))="","",(INDEX(DataInput[],AY$4*3-2,MATCH($B25,DataInput[#Headers],0)))))</f>
        <v/>
      </c>
      <c r="AZ25" s="15" t="str">
        <f>IF(INDEX(MouseList[],MATCH(AZ$2,'Basic Information'!$A$2:$A$140,0),11)=TRUE,"",IF(INDEX(DataInput[],AZ$4*3-2,MATCH($B25,DataInput[#Headers],0))="","",(INDEX(DataInput[],AZ$4*3-2,MATCH($B25,DataInput[#Headers],0)))))</f>
        <v/>
      </c>
      <c r="BA25" s="15">
        <f>IF(INDEX(MouseList[],MATCH(BA$2,'Basic Information'!$A$2:$A$140,0),11)=TRUE,"",IF(INDEX(DataInput[],BA$4*3-2,MATCH($B25,DataInput[#Headers],0))="","",(INDEX(DataInput[],BA$4*3-2,MATCH($B25,DataInput[#Headers],0)))))</f>
        <v>21.9</v>
      </c>
      <c r="BB25" s="15" t="str">
        <f>IF(INDEX(MouseList[],MATCH(BB$2,'Basic Information'!$A$2:$A$140,0),11)=TRUE,"",IF(INDEX(DataInput[],BB$4*3-2,MATCH($B25,DataInput[#Headers],0))="","",(INDEX(DataInput[],BB$4*3-2,MATCH($B25,DataInput[#Headers],0)))))</f>
        <v/>
      </c>
      <c r="BC25" s="15" t="str">
        <f>IF(INDEX(MouseList[],MATCH(BC$2,'Basic Information'!$A$2:$A$140,0),11)=TRUE,"",IF(INDEX(DataInput[],BC$4*3-2,MATCH($B25,DataInput[#Headers],0))="","",(INDEX(DataInput[],BC$4*3-2,MATCH($B25,DataInput[#Headers],0)))))</f>
        <v/>
      </c>
      <c r="BD25" s="15">
        <f>IF(INDEX(MouseList[],MATCH(BD$2,'Basic Information'!$A$2:$A$140,0),11)=TRUE,"",IF(INDEX(DataInput[],BD$4*3-2,MATCH($B25,DataInput[#Headers],0))="","",(INDEX(DataInput[],BD$4*3-2,MATCH($B25,DataInput[#Headers],0)))))</f>
        <v>16.899999999999999</v>
      </c>
      <c r="BE25" s="15" t="str">
        <f>IF(INDEX(MouseList[],MATCH(BE$2,'Basic Information'!$A$2:$A$140,0),11)=TRUE,"",IF(INDEX(DataInput[],BE$4*3-2,MATCH($B25,DataInput[#Headers],0))="","",(INDEX(DataInput[],BE$4*3-2,MATCH($B25,DataInput[#Headers],0)))))</f>
        <v/>
      </c>
      <c r="BF25" s="15" t="str">
        <f>IF(INDEX(MouseList[],MATCH(BF$2,'Basic Information'!$A$2:$A$140,0),11)=TRUE,"",IF(INDEX(DataInput[],BF$4*3-2,MATCH($B25,DataInput[#Headers],0))="","",(INDEX(DataInput[],BF$4*3-2,MATCH($B25,DataInput[#Headers],0)))))</f>
        <v/>
      </c>
      <c r="BG25" s="15" t="str">
        <f>IF(INDEX(MouseList[],MATCH(BG$2,'Basic Information'!$A$2:$A$140,0),11)=TRUE,"",IF(INDEX(DataInput[],BG$4*3-2,MATCH($B25,DataInput[#Headers],0))="","",(INDEX(DataInput[],BG$4*3-2,MATCH($B25,DataInput[#Headers],0)))))</f>
        <v/>
      </c>
      <c r="BH25" s="15" t="str">
        <f>IF(INDEX(MouseList[],MATCH(BH$2,'Basic Information'!$A$2:$A$140,0),11)=TRUE,"",IF(INDEX(DataInput[],BH$4*3-2,MATCH($B25,DataInput[#Headers],0))="","",(INDEX(DataInput[],BH$4*3-2,MATCH($B25,DataInput[#Headers],0)))))</f>
        <v/>
      </c>
      <c r="BI25" s="15" t="str">
        <f>IF(INDEX(MouseList[],MATCH(BI$2,'Basic Information'!$A$2:$A$140,0),11)=TRUE,"",IF(INDEX(DataInput[],BI$4*3-2,MATCH($B25,DataInput[#Headers],0))="","",(INDEX(DataInput[],BI$4*3-2,MATCH($B25,DataInput[#Headers],0)))))</f>
        <v/>
      </c>
      <c r="BJ25" s="15" t="str">
        <f>IF(INDEX(MouseList[],MATCH(BJ$2,'Basic Information'!$A$2:$A$140,0),11)=TRUE,"",IF(INDEX(DataInput[],BJ$4*3-2,MATCH($B25,DataInput[#Headers],0))="","",(INDEX(DataInput[],BJ$4*3-2,MATCH($B25,DataInput[#Headers],0)))))</f>
        <v/>
      </c>
      <c r="BK25" s="15" t="e">
        <f>IF(INDEX(MouseList[],MATCH(BK$2,'Basic Information'!$A$2:$A$140,0),11)=TRUE,"",IF(INDEX(DataInput[],BK$4*3-2,MATCH($B25,DataInput[#Headers],0))="","",(INDEX(DataInput[],BK$4*3-2,MATCH($B25,DataInput[#Headers],0)))))</f>
        <v>#N/A</v>
      </c>
      <c r="BL25" s="15" t="e">
        <f>IF(INDEX(MouseList[],MATCH(BL$2,'Basic Information'!$A$2:$A$140,0),11)=TRUE,"",IF(INDEX(DataInput[],BL$4*3-2,MATCH($B25,DataInput[#Headers],0))="","",(INDEX(DataInput[],BL$4*3-2,MATCH($B25,DataInput[#Headers],0)))))</f>
        <v>#N/A</v>
      </c>
      <c r="BM25" s="15" t="e">
        <f>IF(INDEX(MouseList[],MATCH(BM$2,'Basic Information'!$A$2:$A$140,0),11)=TRUE,"",IF(INDEX(DataInput[],BM$4*3-2,MATCH($B25,DataInput[#Headers],0))="","",(INDEX(DataInput[],BM$4*3-2,MATCH($B25,DataInput[#Headers],0)))))</f>
        <v>#N/A</v>
      </c>
      <c r="BN25" s="15" t="e">
        <f>IF(INDEX(MouseList[],MATCH(BN$2,'Basic Information'!$A$2:$A$140,0),11)=TRUE,"",IF(INDEX(DataInput[],BN$4*3-2,MATCH($B25,DataInput[#Headers],0))="","",(INDEX(DataInput[],BN$4*3-2,MATCH($B25,DataInput[#Headers],0)))))</f>
        <v>#N/A</v>
      </c>
      <c r="BO25" s="15" t="e">
        <f>IF(INDEX(MouseList[],MATCH(BO$2,'Basic Information'!$A$2:$A$140,0),11)=TRUE,"",IF(INDEX(DataInput[],BO$4*3-2,MATCH($B25,DataInput[#Headers],0))="","",(INDEX(DataInput[],BO$4*3-2,MATCH($B25,DataInput[#Headers],0)))))</f>
        <v>#N/A</v>
      </c>
      <c r="BP25" s="15" t="e">
        <f>IF(INDEX(MouseList[],MATCH(BP$2,'Basic Information'!$A$2:$A$140,0),11)=TRUE,"",IF(INDEX(DataInput[],BP$4*3-2,MATCH($B25,DataInput[#Headers],0))="","",(INDEX(DataInput[],BP$4*3-2,MATCH($B25,DataInput[#Headers],0)))))</f>
        <v>#N/A</v>
      </c>
      <c r="BQ25" s="15" t="e">
        <f>IF(INDEX(MouseList[],MATCH(BQ$2,'Basic Information'!$A$2:$A$140,0),11)=TRUE,"",IF(INDEX(DataInput[],BQ$4*3-2,MATCH($B25,DataInput[#Headers],0))="","",(INDEX(DataInput[],BQ$4*3-2,MATCH($B25,DataInput[#Headers],0)))))</f>
        <v>#N/A</v>
      </c>
      <c r="BR25" s="15" t="e">
        <f>IF(INDEX(MouseList[],MATCH(BR$2,'Basic Information'!$A$2:$A$140,0),11)=TRUE,"",IF(INDEX(DataInput[],BR$4*3-2,MATCH($B25,DataInput[#Headers],0))="","",(INDEX(DataInput[],BR$4*3-2,MATCH($B25,DataInput[#Headers],0)))))</f>
        <v>#N/A</v>
      </c>
      <c r="BS25" s="15" t="e">
        <f>IF(INDEX(MouseList[],MATCH(BS$2,'Basic Information'!$A$2:$A$140,0),11)=TRUE,"",IF(INDEX(DataInput[],BS$4*3-2,MATCH($B25,DataInput[#Headers],0))="","",(INDEX(DataInput[],BS$4*3-2,MATCH($B25,DataInput[#Headers],0)))))</f>
        <v>#N/A</v>
      </c>
      <c r="BT25" s="15" t="e">
        <f>IF(INDEX(MouseList[],MATCH(BT$2,'Basic Information'!$A$2:$A$140,0),11)=TRUE,"",IF(INDEX(DataInput[],BT$4*3-2,MATCH($B25,DataInput[#Headers],0))="","",(INDEX(DataInput[],BT$4*3-2,MATCH($B25,DataInput[#Headers],0)))))</f>
        <v>#N/A</v>
      </c>
      <c r="BU25" s="15" t="e">
        <f>IF(INDEX(MouseList[],MATCH(BU$2,'Basic Information'!$A$2:$A$140,0),11)=TRUE,"",IF(INDEX(DataInput[],BU$4*3-2,MATCH($B25,DataInput[#Headers],0))="","",(INDEX(DataInput[],BU$4*3-2,MATCH($B25,DataInput[#Headers],0)))))</f>
        <v>#N/A</v>
      </c>
      <c r="BV25" s="15" t="e">
        <f>IF(INDEX(MouseList[],MATCH(BV$2,'Basic Information'!$A$2:$A$140,0),11)=TRUE,"",IF(INDEX(DataInput[],BV$4*3-2,MATCH($B25,DataInput[#Headers],0))="","",(INDEX(DataInput[],BV$4*3-2,MATCH($B25,DataInput[#Headers],0)))))</f>
        <v>#N/A</v>
      </c>
      <c r="BW25" s="15" t="e">
        <f>IF(INDEX(MouseList[],MATCH(BW$2,'Basic Information'!$A$2:$A$140,0),11)=TRUE,"",IF(INDEX(DataInput[],BW$4*3-2,MATCH($B25,DataInput[#Headers],0))="","",(INDEX(DataInput[],BW$4*3-2,MATCH($B25,DataInput[#Headers],0)))))</f>
        <v>#N/A</v>
      </c>
      <c r="BX25" s="15" t="e">
        <f>IF(INDEX(MouseList[],MATCH(BX$2,'Basic Information'!$A$2:$A$140,0),11)=TRUE,"",IF(INDEX(DataInput[],BX$4*3-2,MATCH($B25,DataInput[#Headers],0))="","",(INDEX(DataInput[],BX$4*3-2,MATCH($B25,DataInput[#Headers],0)))))</f>
        <v>#N/A</v>
      </c>
      <c r="BY25" s="15" t="e">
        <f>IF(INDEX(MouseList[],MATCH(BY$2,'Basic Information'!$A$2:$A$140,0),11)=TRUE,"",IF(INDEX(DataInput[],BY$4*3-2,MATCH($B25,DataInput[#Headers],0))="","",(INDEX(DataInput[],BY$4*3-2,MATCH($B25,DataInput[#Headers],0)))))</f>
        <v>#N/A</v>
      </c>
      <c r="BZ25" s="15" t="e">
        <f>IF(INDEX(MouseList[],MATCH(BZ$2,'Basic Information'!$A$2:$A$140,0),11)=TRUE,"",IF(INDEX(DataInput[],BZ$4*3-2,MATCH($B25,DataInput[#Headers],0))="","",(INDEX(DataInput[],BZ$4*3-2,MATCH($B25,DataInput[#Headers],0)))))</f>
        <v>#N/A</v>
      </c>
      <c r="CA25" s="15" t="e">
        <f>IF(INDEX(MouseList[],MATCH(CA$2,'Basic Information'!$A$2:$A$140,0),11)=TRUE,"",IF(INDEX(DataInput[],CA$4*3-2,MATCH($B25,DataInput[#Headers],0))="","",(INDEX(DataInput[],CA$4*3-2,MATCH($B25,DataInput[#Headers],0)))))</f>
        <v>#N/A</v>
      </c>
      <c r="CB25" s="15" t="e">
        <f>IF(INDEX(MouseList[],MATCH(CB$2,'Basic Information'!$A$2:$A$140,0),11)=TRUE,"",IF(INDEX(DataInput[],CB$4*3-2,MATCH($B25,DataInput[#Headers],0))="","",(INDEX(DataInput[],CB$4*3-2,MATCH($B25,DataInput[#Headers],0)))))</f>
        <v>#N/A</v>
      </c>
      <c r="CC25" s="15" t="e">
        <f>IF(INDEX(MouseList[],MATCH(CC$2,'Basic Information'!$A$2:$A$140,0),11)=TRUE,"",IF(INDEX(DataInput[],CC$4*3-2,MATCH($B25,DataInput[#Headers],0))="","",(INDEX(DataInput[],CC$4*3-2,MATCH($B25,DataInput[#Headers],0)))))</f>
        <v>#N/A</v>
      </c>
      <c r="CD25" s="15" t="e">
        <f>IF(INDEX(MouseList[],MATCH(CD$2,'Basic Information'!$A$2:$A$140,0),11)=TRUE,"",IF(INDEX(DataInput[],CD$4*3-2,MATCH($B25,DataInput[#Headers],0))="","",(INDEX(DataInput[],CD$4*3-2,MATCH($B25,DataInput[#Headers],0)))))</f>
        <v>#N/A</v>
      </c>
      <c r="CE25" s="15" t="e">
        <f>IF(INDEX(MouseList[],MATCH(CE$2,'Basic Information'!$A$2:$A$140,0),11)=TRUE,"",IF(INDEX(DataInput[],CE$4*3-2,MATCH($B25,DataInput[#Headers],0))="","",(INDEX(DataInput[],CE$4*3-2,MATCH($B25,DataInput[#Headers],0)))))</f>
        <v>#N/A</v>
      </c>
      <c r="CF25" s="15" t="e">
        <f>IF(INDEX(MouseList[],MATCH(CF$2,'Basic Information'!$A$2:$A$140,0),11)=TRUE,"",IF(INDEX(DataInput[],CF$4*3-2,MATCH($B25,DataInput[#Headers],0))="","",(INDEX(DataInput[],CF$4*3-2,MATCH($B25,DataInput[#Headers],0)))))</f>
        <v>#N/A</v>
      </c>
      <c r="CG25" s="15" t="e">
        <f>IF(INDEX(MouseList[],MATCH(CG$2,'Basic Information'!$A$2:$A$140,0),11)=TRUE,"",IF(INDEX(DataInput[],CG$4*3-2,MATCH($B25,DataInput[#Headers],0))="","",(INDEX(DataInput[],CG$4*3-2,MATCH($B25,DataInput[#Headers],0)))))</f>
        <v>#N/A</v>
      </c>
      <c r="CH25" s="15" t="e">
        <f>IF(INDEX(MouseList[],MATCH(CH$2,'Basic Information'!$A$2:$A$140,0),11)=TRUE,"",IF(INDEX(DataInput[],CH$4*3-2,MATCH($B25,DataInput[#Headers],0))="","",(INDEX(DataInput[],CH$4*3-2,MATCH($B25,DataInput[#Headers],0)))))</f>
        <v>#N/A</v>
      </c>
      <c r="CI25" s="15" t="e">
        <f>IF(INDEX(MouseList[],MATCH(CI$2,'Basic Information'!$A$2:$A$140,0),11)=TRUE,"",IF(INDEX(DataInput[],CI$4*3-2,MATCH($B25,DataInput[#Headers],0))="","",(INDEX(DataInput[],CI$4*3-2,MATCH($B25,DataInput[#Headers],0)))))</f>
        <v>#N/A</v>
      </c>
      <c r="CJ25" s="15" t="e">
        <f>IF(INDEX(MouseList[],MATCH(CJ$2,'Basic Information'!$A$2:$A$140,0),11)=TRUE,"",IF(INDEX(DataInput[],CJ$4*3-2,MATCH($B25,DataInput[#Headers],0))="","",(INDEX(DataInput[],CJ$4*3-2,MATCH($B25,DataInput[#Headers],0)))))</f>
        <v>#N/A</v>
      </c>
      <c r="CK25" s="15" t="e">
        <f>IF(INDEX(MouseList[],MATCH(CK$2,'Basic Information'!$A$2:$A$140,0),11)=TRUE,"",IF(INDEX(DataInput[],CK$4*3-2,MATCH($B25,DataInput[#Headers],0))="","",(INDEX(DataInput[],CK$4*3-2,MATCH($B25,DataInput[#Headers],0)))))</f>
        <v>#N/A</v>
      </c>
      <c r="CL25" s="15" t="e">
        <f>IF(INDEX(MouseList[],MATCH(CL$2,'Basic Information'!$A$2:$A$140,0),11)=TRUE,"",IF(INDEX(DataInput[],CL$4*3-2,MATCH($B25,DataInput[#Headers],0))="","",(INDEX(DataInput[],CL$4*3-2,MATCH($B25,DataInput[#Headers],0)))))</f>
        <v>#N/A</v>
      </c>
      <c r="CM25" s="15" t="e">
        <f>IF(INDEX(MouseList[],MATCH(CM$2,'Basic Information'!$A$2:$A$140,0),11)=TRUE,"",IF(INDEX(DataInput[],CM$4*3-2,MATCH($B25,DataInput[#Headers],0))="","",(INDEX(DataInput[],CM$4*3-2,MATCH($B25,DataInput[#Headers],0)))))</f>
        <v>#N/A</v>
      </c>
      <c r="CN25" s="15" t="e">
        <f>IF(INDEX(MouseList[],MATCH(CN$2,'Basic Information'!$A$2:$A$140,0),11)=TRUE,"",IF(INDEX(DataInput[],CN$4*3-2,MATCH($B25,DataInput[#Headers],0))="","",(INDEX(DataInput[],CN$4*3-2,MATCH($B25,DataInput[#Headers],0)))))</f>
        <v>#N/A</v>
      </c>
      <c r="CO25" s="15" t="e">
        <f>IF(INDEX(MouseList[],MATCH(CO$2,'Basic Information'!$A$2:$A$140,0),11)=TRUE,"",IF(INDEX(DataInput[],CO$4*3-2,MATCH($B25,DataInput[#Headers],0))="","",(INDEX(DataInput[],CO$4*3-2,MATCH($B25,DataInput[#Headers],0)))))</f>
        <v>#N/A</v>
      </c>
      <c r="CP25" s="15" t="e">
        <f>IF(INDEX(MouseList[],MATCH(CP$2,'Basic Information'!$A$2:$A$140,0),11)=TRUE,"",IF(INDEX(DataInput[],CP$4*3-2,MATCH($B25,DataInput[#Headers],0))="","",(INDEX(DataInput[],CP$4*3-2,MATCH($B25,DataInput[#Headers],0)))))</f>
        <v>#N/A</v>
      </c>
      <c r="CQ25" s="15" t="e">
        <f>IF(INDEX(MouseList[],MATCH(CQ$2,'Basic Information'!$A$2:$A$140,0),11)=TRUE,"",IF(INDEX(DataInput[],CQ$4*3-2,MATCH($B25,DataInput[#Headers],0))="","",(INDEX(DataInput[],CQ$4*3-2,MATCH($B25,DataInput[#Headers],0)))))</f>
        <v>#N/A</v>
      </c>
      <c r="CR25" s="15" t="e">
        <f>IF(INDEX(MouseList[],MATCH(CR$2,'Basic Information'!$A$2:$A$140,0),11)=TRUE,"",IF(INDEX(DataInput[],CR$4*3-2,MATCH($B25,DataInput[#Headers],0))="","",(INDEX(DataInput[],CR$4*3-2,MATCH($B25,DataInput[#Headers],0)))))</f>
        <v>#N/A</v>
      </c>
      <c r="CS25" s="15" t="e">
        <f>IF(INDEX(MouseList[],MATCH(CS$2,'Basic Information'!$A$2:$A$140,0),11)=TRUE,"",IF(INDEX(DataInput[],CS$4*3-2,MATCH($B25,DataInput[#Headers],0))="","",(INDEX(DataInput[],CS$4*3-2,MATCH($B25,DataInput[#Headers],0)))))</f>
        <v>#N/A</v>
      </c>
      <c r="CT25" s="15" t="e">
        <f>IF(INDEX(MouseList[],MATCH(CT$2,'Basic Information'!$A$2:$A$140,0),11)=TRUE,"",IF(INDEX(DataInput[],CT$4*3-2,MATCH($B25,DataInput[#Headers],0))="","",(INDEX(DataInput[],CT$4*3-2,MATCH($B25,DataInput[#Headers],0)))))</f>
        <v>#N/A</v>
      </c>
      <c r="CU25" s="15" t="e">
        <f>IF(INDEX(MouseList[],MATCH(CU$2,'Basic Information'!$A$2:$A$140,0),11)=TRUE,"",IF(INDEX(DataInput[],CU$4*3-2,MATCH($B25,DataInput[#Headers],0))="","",(INDEX(DataInput[],CU$4*3-2,MATCH($B25,DataInput[#Headers],0)))))</f>
        <v>#N/A</v>
      </c>
      <c r="CV25" s="15" t="e">
        <f>IF(INDEX(MouseList[],MATCH(CV$2,'Basic Information'!$A$2:$A$140,0),11)=TRUE,"",IF(INDEX(DataInput[],CV$4*3-2,MATCH($B25,DataInput[#Headers],0))="","",(INDEX(DataInput[],CV$4*3-2,MATCH($B25,DataInput[#Headers],0)))))</f>
        <v>#N/A</v>
      </c>
      <c r="CW25" s="15" t="e">
        <f>IF(INDEX(MouseList[],MATCH(CW$2,'Basic Information'!$A$2:$A$140,0),11)=TRUE,"",IF(INDEX(DataInput[],CW$4*3-2,MATCH($B25,DataInput[#Headers],0))="","",(INDEX(DataInput[],CW$4*3-2,MATCH($B25,DataInput[#Headers],0)))))</f>
        <v>#N/A</v>
      </c>
      <c r="CX25" s="15" t="e">
        <f>IF(INDEX(MouseList[],MATCH(CX$2,'Basic Information'!$A$2:$A$140,0),11)=TRUE,"",IF(INDEX(DataInput[],CX$4*3-2,MATCH($B25,DataInput[#Headers],0))="","",(INDEX(DataInput[],CX$4*3-2,MATCH($B25,DataInput[#Headers],0)))))</f>
        <v>#N/A</v>
      </c>
      <c r="CY25" s="15" t="e">
        <f>IF(INDEX(MouseList[],MATCH(CY$2,'Basic Information'!$A$2:$A$140,0),11)=TRUE,"",IF(INDEX(DataInput[],CY$4*3-2,MATCH($B25,DataInput[#Headers],0))="","",(INDEX(DataInput[],CY$4*3-2,MATCH($B25,DataInput[#Headers],0)))))</f>
        <v>#N/A</v>
      </c>
      <c r="CZ25" s="15" t="e">
        <f>IF(INDEX(MouseList[],MATCH(CZ$2,'Basic Information'!$A$2:$A$140,0),11)=TRUE,"",IF(INDEX(DataInput[],CZ$4*3-2,MATCH($B25,DataInput[#Headers],0))="","",(INDEX(DataInput[],CZ$4*3-2,MATCH($B25,DataInput[#Headers],0)))))</f>
        <v>#N/A</v>
      </c>
      <c r="DA25" s="15" t="e">
        <f>IF(INDEX(MouseList[],MATCH(DA$2,'Basic Information'!$A$2:$A$140,0),11)=TRUE,"",IF(INDEX(DataInput[],DA$4*3-2,MATCH($B25,DataInput[#Headers],0))="","",(INDEX(DataInput[],DA$4*3-2,MATCH($B25,DataInput[#Headers],0)))))</f>
        <v>#N/A</v>
      </c>
      <c r="DB25" s="15" t="e">
        <f>IF(INDEX(MouseList[],MATCH(DB$2,'Basic Information'!$A$2:$A$140,0),11)=TRUE,"",IF(INDEX(DataInput[],DB$4*3-2,MATCH($B25,DataInput[#Headers],0))="","",(INDEX(DataInput[],DB$4*3-2,MATCH($B25,DataInput[#Headers],0)))))</f>
        <v>#N/A</v>
      </c>
      <c r="DC25" s="15" t="e">
        <f>IF(INDEX(MouseList[],MATCH(DC$2,'Basic Information'!$A$2:$A$140,0),11)=TRUE,"",IF(INDEX(DataInput[],DC$4*3-2,MATCH($B25,DataInput[#Headers],0))="","",(INDEX(DataInput[],DC$4*3-2,MATCH($B25,DataInput[#Headers],0)))))</f>
        <v>#N/A</v>
      </c>
      <c r="DD25" s="15" t="e">
        <f>IF(INDEX(MouseList[],MATCH(DD$2,'Basic Information'!$A$2:$A$140,0),11)=TRUE,"",IF(INDEX(DataInput[],DD$4*3-2,MATCH($B25,DataInput[#Headers],0))="","",(INDEX(DataInput[],DD$4*3-2,MATCH($B25,DataInput[#Headers],0)))))</f>
        <v>#N/A</v>
      </c>
      <c r="DE25" s="15" t="e">
        <f>IF(INDEX(MouseList[],MATCH(DE$2,'Basic Information'!$A$2:$A$140,0),11)=TRUE,"",IF(INDEX(DataInput[],DE$4*3-2,MATCH($B25,DataInput[#Headers],0))="","",(INDEX(DataInput[],DE$4*3-2,MATCH($B25,DataInput[#Headers],0)))))</f>
        <v>#N/A</v>
      </c>
      <c r="DF25" s="15" t="e">
        <f>IF(INDEX(MouseList[],MATCH(DF$2,'Basic Information'!$A$2:$A$140,0),11)=TRUE,"",IF(INDEX(DataInput[],DF$4*3-2,MATCH($B25,DataInput[#Headers],0))="","",(INDEX(DataInput[],DF$4*3-2,MATCH($B25,DataInput[#Headers],0)))))</f>
        <v>#N/A</v>
      </c>
      <c r="DG25" s="15" t="e">
        <f>IF(INDEX(MouseList[],MATCH(DG$2,'Basic Information'!$A$2:$A$140,0),11)=TRUE,"",IF(INDEX(DataInput[],DG$4*3-2,MATCH($B25,DataInput[#Headers],0))="","",(INDEX(DataInput[],DG$4*3-2,MATCH($B25,DataInput[#Headers],0)))))</f>
        <v>#N/A</v>
      </c>
      <c r="DH25" s="15" t="e">
        <f>IF(INDEX(MouseList[],MATCH(DH$2,'Basic Information'!$A$2:$A$140,0),11)=TRUE,"",IF(INDEX(DataInput[],DH$4*3-2,MATCH($B25,DataInput[#Headers],0))="","",(INDEX(DataInput[],DH$4*3-2,MATCH($B25,DataInput[#Headers],0)))))</f>
        <v>#N/A</v>
      </c>
      <c r="DI25" s="15" t="e">
        <f>IF(INDEX(MouseList[],MATCH(DI$2,'Basic Information'!$A$2:$A$140,0),11)=TRUE,"",IF(INDEX(DataInput[],DI$4*3-2,MATCH($B25,DataInput[#Headers],0))="","",(INDEX(DataInput[],DI$4*3-2,MATCH($B25,DataInput[#Headers],0)))))</f>
        <v>#N/A</v>
      </c>
      <c r="DJ25" s="15" t="e">
        <f>IF(INDEX(MouseList[],MATCH(DJ$2,'Basic Information'!$A$2:$A$140,0),11)=TRUE,"",IF(INDEX(DataInput[],DJ$4*3-2,MATCH($B25,DataInput[#Headers],0))="","",(INDEX(DataInput[],DJ$4*3-2,MATCH($B25,DataInput[#Headers],0)))))</f>
        <v>#N/A</v>
      </c>
      <c r="DK25" s="15" t="e">
        <f>IF(INDEX(MouseList[],MATCH(DK$2,'Basic Information'!$A$2:$A$140,0),11)=TRUE,"",IF(INDEX(DataInput[],DK$4*3-2,MATCH($B25,DataInput[#Headers],0))="","",(INDEX(DataInput[],DK$4*3-2,MATCH($B25,DataInput[#Headers],0)))))</f>
        <v>#N/A</v>
      </c>
      <c r="DL25" s="15" t="e">
        <f>IF(INDEX(MouseList[],MATCH(DL$2,'Basic Information'!$A$2:$A$140,0),11)=TRUE,"",IF(INDEX(DataInput[],DL$4*3-2,MATCH($B25,DataInput[#Headers],0))="","",(INDEX(DataInput[],DL$4*3-2,MATCH($B25,DataInput[#Headers],0)))))</f>
        <v>#N/A</v>
      </c>
      <c r="DM25" s="15" t="e">
        <f>IF(INDEX(MouseList[],MATCH(DM$2,'Basic Information'!$A$2:$A$140,0),11)=TRUE,"",IF(INDEX(DataInput[],DM$4*3-2,MATCH($B25,DataInput[#Headers],0))="","",(INDEX(DataInput[],DM$4*3-2,MATCH($B25,DataInput[#Headers],0)))))</f>
        <v>#N/A</v>
      </c>
      <c r="DN25" s="15" t="e">
        <f>IF(INDEX(MouseList[],MATCH(DN$2,'Basic Information'!$A$2:$A$140,0),11)=TRUE,"",IF(INDEX(DataInput[],DN$4*3-2,MATCH($B25,DataInput[#Headers],0))="","",(INDEX(DataInput[],DN$4*3-2,MATCH($B25,DataInput[#Headers],0)))))</f>
        <v>#N/A</v>
      </c>
      <c r="DO25" s="15" t="e">
        <f>IF(INDEX(MouseList[],MATCH(DO$2,'Basic Information'!$A$2:$A$140,0),11)=TRUE,"",IF(INDEX(DataInput[],DO$4*3-2,MATCH($B25,DataInput[#Headers],0))="","",(INDEX(DataInput[],DO$4*3-2,MATCH($B25,DataInput[#Headers],0)))))</f>
        <v>#N/A</v>
      </c>
      <c r="DP25" s="15" t="e">
        <f>IF(INDEX(MouseList[],MATCH(DP$2,'Basic Information'!$A$2:$A$140,0),11)=TRUE,"",IF(INDEX(DataInput[],DP$4*3-2,MATCH($B25,DataInput[#Headers],0))="","",(INDEX(DataInput[],DP$4*3-2,MATCH($B25,DataInput[#Headers],0)))))</f>
        <v>#N/A</v>
      </c>
      <c r="DQ25" s="15" t="e">
        <f>IF(INDEX(MouseList[],MATCH(DQ$2,'Basic Information'!$A$2:$A$140,0),11)=TRUE,"",IF(INDEX(DataInput[],DQ$4*3-2,MATCH($B25,DataInput[#Headers],0))="","",(INDEX(DataInput[],DQ$4*3-2,MATCH($B25,DataInput[#Headers],0)))))</f>
        <v>#N/A</v>
      </c>
      <c r="DR25" s="15" t="e">
        <f>IF(INDEX(MouseList[],MATCH(DR$2,'Basic Information'!$A$2:$A$140,0),11)=TRUE,"",IF(INDEX(DataInput[],DR$4*3-2,MATCH($B25,DataInput[#Headers],0))="","",(INDEX(DataInput[],DR$4*3-2,MATCH($B25,DataInput[#Headers],0)))))</f>
        <v>#N/A</v>
      </c>
      <c r="DT25" s="14">
        <v>21</v>
      </c>
      <c r="DU25" s="244" t="str">
        <f>IFERROR(INDEX(MouseList[],MATCH(TV_after_Tx3[[#This Row],[Sort '#]],MouseList[Sort '#],0),MATCH(TV_after_Tx3[[#Headers],[Group]],MouseList[#Headers],0)),"")</f>
        <v/>
      </c>
      <c r="DV25" s="14" t="str">
        <f>IFERROR(INDEX(MouseList[],MATCH(TV_after_Tx3[[#This Row],[Sort '#]],MouseList[Sort '#],0),MATCH(MouseList[[#Headers],[Mouse '#]],MouseList[#Headers],0)),"")</f>
        <v/>
      </c>
      <c r="DW25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25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25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25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25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25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25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25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25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25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25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25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25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25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25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25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25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25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25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25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25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25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26" spans="1:172" ht="15">
      <c r="A26" s="14">
        <v>21</v>
      </c>
      <c r="B26" s="14" t="str">
        <f>INDEX(DataInput[#Headers],1,BWtable[[#This Row],[Day '#]]+11)</f>
        <v>22</v>
      </c>
      <c r="C26" s="15" t="str">
        <f>IF(INDEX(MouseList[],MATCH(C$2,'Basic Information'!$A$2:$A$140,0),11)=TRUE,"",IF(INDEX(DataInput[],C$4*3-2,MATCH($B26,DataInput[#Headers],0))="","",(INDEX(DataInput[],C$4*3-2,MATCH($B26,DataInput[#Headers],0)))))</f>
        <v/>
      </c>
      <c r="D26" s="15" t="str">
        <f>IF(INDEX(MouseList[],MATCH(D$2,'Basic Information'!$A$2:$A$140,0),11)=TRUE,"",IF(INDEX(DataInput[],D$4*3-2,MATCH($B26,DataInput[#Headers],0))="","",(INDEX(DataInput[],D$4*3-2,MATCH($B26,DataInput[#Headers],0)))))</f>
        <v/>
      </c>
      <c r="E26" s="15">
        <f>IF(INDEX(MouseList[],MATCH(E$2,'Basic Information'!$A$2:$A$140,0),11)=TRUE,"",IF(INDEX(DataInput[],E$4*3-2,MATCH($B26,DataInput[#Headers],0))="","",(INDEX(DataInput[],E$4*3-2,MATCH($B26,DataInput[#Headers],0)))))</f>
        <v>24.4</v>
      </c>
      <c r="F26" s="15" t="str">
        <f>IF(INDEX(MouseList[],MATCH(F$2,'Basic Information'!$A$2:$A$140,0),11)=TRUE,"",IF(INDEX(DataInput[],F$4*3-2,MATCH($B26,DataInput[#Headers],0))="","",(INDEX(DataInput[],F$4*3-2,MATCH($B26,DataInput[#Headers],0)))))</f>
        <v/>
      </c>
      <c r="G26" s="15" t="str">
        <f>IF(INDEX(MouseList[],MATCH(G$2,'Basic Information'!$A$2:$A$140,0),11)=TRUE,"",IF(INDEX(DataInput[],G$4*3-2,MATCH($B26,DataInput[#Headers],0))="","",(INDEX(DataInput[],G$4*3-2,MATCH($B26,DataInput[#Headers],0)))))</f>
        <v/>
      </c>
      <c r="H26" s="15" t="str">
        <f>IF(INDEX(MouseList[],MATCH(H$2,'Basic Information'!$A$2:$A$140,0),11)=TRUE,"",IF(INDEX(DataInput[],H$4*3-2,MATCH($B26,DataInput[#Headers],0))="","",(INDEX(DataInput[],H$4*3-2,MATCH($B26,DataInput[#Headers],0)))))</f>
        <v/>
      </c>
      <c r="I26" s="15">
        <f>IF(INDEX(MouseList[],MATCH(I$2,'Basic Information'!$A$2:$A$140,0),11)=TRUE,"",IF(INDEX(DataInput[],I$4*3-2,MATCH($B26,DataInput[#Headers],0))="","",(INDEX(DataInput[],I$4*3-2,MATCH($B26,DataInput[#Headers],0)))))</f>
        <v>19.100000000000001</v>
      </c>
      <c r="J26" s="15" t="str">
        <f>IF(INDEX(MouseList[],MATCH(J$2,'Basic Information'!$A$2:$A$140,0),11)=TRUE,"",IF(INDEX(DataInput[],J$4*3-2,MATCH($B26,DataInput[#Headers],0))="","",(INDEX(DataInput[],J$4*3-2,MATCH($B26,DataInput[#Headers],0)))))</f>
        <v/>
      </c>
      <c r="K26" s="15" t="str">
        <f>IF(INDEX(MouseList[],MATCH(K$2,'Basic Information'!$A$2:$A$140,0),11)=TRUE,"",IF(INDEX(DataInput[],K$4*3-2,MATCH($B26,DataInput[#Headers],0))="","",(INDEX(DataInput[],K$4*3-2,MATCH($B26,DataInput[#Headers],0)))))</f>
        <v/>
      </c>
      <c r="L26" s="15" t="str">
        <f>IF(INDEX(MouseList[],MATCH(L$2,'Basic Information'!$A$2:$A$140,0),11)=TRUE,"",IF(INDEX(DataInput[],L$4*3-2,MATCH($B26,DataInput[#Headers],0))="","",(INDEX(DataInput[],L$4*3-2,MATCH($B26,DataInput[#Headers],0)))))</f>
        <v/>
      </c>
      <c r="M26" s="15">
        <f>IF(INDEX(MouseList[],MATCH(M$2,'Basic Information'!$A$2:$A$140,0),11)=TRUE,"",IF(INDEX(DataInput[],M$4*3-2,MATCH($B26,DataInput[#Headers],0))="","",(INDEX(DataInput[],M$4*3-2,MATCH($B26,DataInput[#Headers],0)))))</f>
        <v>25</v>
      </c>
      <c r="N26" s="15" t="str">
        <f>IF(INDEX(MouseList[],MATCH(N$2,'Basic Information'!$A$2:$A$140,0),11)=TRUE,"",IF(INDEX(DataInput[],N$4*3-2,MATCH($B26,DataInput[#Headers],0))="","",(INDEX(DataInput[],N$4*3-2,MATCH($B26,DataInput[#Headers],0)))))</f>
        <v/>
      </c>
      <c r="O26" s="15" t="str">
        <f>IF(INDEX(MouseList[],MATCH(O$2,'Basic Information'!$A$2:$A$140,0),11)=TRUE,"",IF(INDEX(DataInput[],O$4*3-2,MATCH($B26,DataInput[#Headers],0))="","",(INDEX(DataInput[],O$4*3-2,MATCH($B26,DataInput[#Headers],0)))))</f>
        <v/>
      </c>
      <c r="P26" s="15" t="str">
        <f>IF(INDEX(MouseList[],MATCH(P$2,'Basic Information'!$A$2:$A$140,0),11)=TRUE,"",IF(INDEX(DataInput[],P$4*3-2,MATCH($B26,DataInput[#Headers],0))="","",(INDEX(DataInput[],P$4*3-2,MATCH($B26,DataInput[#Headers],0)))))</f>
        <v/>
      </c>
      <c r="Q26" s="15" t="str">
        <f>IF(INDEX(MouseList[],MATCH(Q$2,'Basic Information'!$A$2:$A$140,0),11)=TRUE,"",IF(INDEX(DataInput[],Q$4*3-2,MATCH($B26,DataInput[#Headers],0))="","",(INDEX(DataInput[],Q$4*3-2,MATCH($B26,DataInput[#Headers],0)))))</f>
        <v/>
      </c>
      <c r="R26" s="15" t="str">
        <f>IF(INDEX(MouseList[],MATCH(R$2,'Basic Information'!$A$2:$A$140,0),11)=TRUE,"",IF(INDEX(DataInput[],R$4*3-2,MATCH($B26,DataInput[#Headers],0))="","",(INDEX(DataInput[],R$4*3-2,MATCH($B26,DataInput[#Headers],0)))))</f>
        <v/>
      </c>
      <c r="S26" s="15" t="str">
        <f>IF(INDEX(MouseList[],MATCH(S$2,'Basic Information'!$A$2:$A$140,0),11)=TRUE,"",IF(INDEX(DataInput[],S$4*3-2,MATCH($B26,DataInput[#Headers],0))="","",(INDEX(DataInput[],S$4*3-2,MATCH($B26,DataInput[#Headers],0)))))</f>
        <v/>
      </c>
      <c r="T26" s="15" t="str">
        <f>IF(INDEX(MouseList[],MATCH(T$2,'Basic Information'!$A$2:$A$140,0),11)=TRUE,"",IF(INDEX(DataInput[],T$4*3-2,MATCH($B26,DataInput[#Headers],0))="","",(INDEX(DataInput[],T$4*3-2,MATCH($B26,DataInput[#Headers],0)))))</f>
        <v/>
      </c>
      <c r="U26" s="15" t="str">
        <f>IF(INDEX(MouseList[],MATCH(U$2,'Basic Information'!$A$2:$A$140,0),11)=TRUE,"",IF(INDEX(DataInput[],U$4*3-2,MATCH($B26,DataInput[#Headers],0))="","",(INDEX(DataInput[],U$4*3-2,MATCH($B26,DataInput[#Headers],0)))))</f>
        <v/>
      </c>
      <c r="V26" s="15" t="str">
        <f>IF(INDEX(MouseList[],MATCH(V$2,'Basic Information'!$A$2:$A$140,0),11)=TRUE,"",IF(INDEX(DataInput[],V$4*3-2,MATCH($B26,DataInput[#Headers],0))="","",(INDEX(DataInput[],V$4*3-2,MATCH($B26,DataInput[#Headers],0)))))</f>
        <v/>
      </c>
      <c r="W26" s="15" t="str">
        <f>IF(INDEX(MouseList[],MATCH(W$2,'Basic Information'!$A$2:$A$140,0),11)=TRUE,"",IF(INDEX(DataInput[],W$4*3-2,MATCH($B26,DataInput[#Headers],0))="","",(INDEX(DataInput[],W$4*3-2,MATCH($B26,DataInput[#Headers],0)))))</f>
        <v/>
      </c>
      <c r="X26" s="15" t="str">
        <f>IF(INDEX(MouseList[],MATCH(X$2,'Basic Information'!$A$2:$A$140,0),11)=TRUE,"",IF(INDEX(DataInput[],X$4*3-2,MATCH($B26,DataInput[#Headers],0))="","",(INDEX(DataInput[],X$4*3-2,MATCH($B26,DataInput[#Headers],0)))))</f>
        <v/>
      </c>
      <c r="Y26" s="15">
        <f>IF(INDEX(MouseList[],MATCH(Y$2,'Basic Information'!$A$2:$A$140,0),11)=TRUE,"",IF(INDEX(DataInput[],Y$4*3-2,MATCH($B26,DataInput[#Headers],0))="","",(INDEX(DataInput[],Y$4*3-2,MATCH($B26,DataInput[#Headers],0)))))</f>
        <v>19.8</v>
      </c>
      <c r="Z26" s="15" t="str">
        <f>IF(INDEX(MouseList[],MATCH(Z$2,'Basic Information'!$A$2:$A$140,0),11)=TRUE,"",IF(INDEX(DataInput[],Z$4*3-2,MATCH($B26,DataInput[#Headers],0))="","",(INDEX(DataInput[],Z$4*3-2,MATCH($B26,DataInput[#Headers],0)))))</f>
        <v/>
      </c>
      <c r="AA26" s="15">
        <f>IF(INDEX(MouseList[],MATCH(AA$2,'Basic Information'!$A$2:$A$140,0),11)=TRUE,"",IF(INDEX(DataInput[],AA$4*3-2,MATCH($B26,DataInput[#Headers],0))="","",(INDEX(DataInput[],AA$4*3-2,MATCH($B26,DataInput[#Headers],0)))))</f>
        <v>19.5</v>
      </c>
      <c r="AB26" s="15" t="str">
        <f>IF(INDEX(MouseList[],MATCH(AB$2,'Basic Information'!$A$2:$A$140,0),11)=TRUE,"",IF(INDEX(DataInput[],AB$4*3-2,MATCH($B26,DataInput[#Headers],0))="","",(INDEX(DataInput[],AB$4*3-2,MATCH($B26,DataInput[#Headers],0)))))</f>
        <v/>
      </c>
      <c r="AC26" s="15">
        <f>IF(INDEX(MouseList[],MATCH(AC$2,'Basic Information'!$A$2:$A$140,0),11)=TRUE,"",IF(INDEX(DataInput[],AC$4*3-2,MATCH($B26,DataInput[#Headers],0))="","",(INDEX(DataInput[],AC$4*3-2,MATCH($B26,DataInput[#Headers],0)))))</f>
        <v>19.899999999999999</v>
      </c>
      <c r="AD26" s="15" t="str">
        <f>IF(INDEX(MouseList[],MATCH(AD$2,'Basic Information'!$A$2:$A$140,0),11)=TRUE,"",IF(INDEX(DataInput[],AD$4*3-2,MATCH($B26,DataInput[#Headers],0))="","",(INDEX(DataInput[],AD$4*3-2,MATCH($B26,DataInput[#Headers],0)))))</f>
        <v/>
      </c>
      <c r="AE26" s="15">
        <f>IF(INDEX(MouseList[],MATCH(AE$2,'Basic Information'!$A$2:$A$140,0),11)=TRUE,"",IF(INDEX(DataInput[],AE$4*3-2,MATCH($B26,DataInput[#Headers],0))="","",(INDEX(DataInput[],AE$4*3-2,MATCH($B26,DataInput[#Headers],0)))))</f>
        <v>22.3</v>
      </c>
      <c r="AF26" s="15">
        <f>IF(INDEX(MouseList[],MATCH(AF$2,'Basic Information'!$A$2:$A$140,0),11)=TRUE,"",IF(INDEX(DataInput[],AF$4*3-2,MATCH($B26,DataInput[#Headers],0))="","",(INDEX(DataInput[],AF$4*3-2,MATCH($B26,DataInput[#Headers],0)))))</f>
        <v>20.9</v>
      </c>
      <c r="AG26" s="15">
        <f>IF(INDEX(MouseList[],MATCH(AG$2,'Basic Information'!$A$2:$A$140,0),11)=TRUE,"",IF(INDEX(DataInput[],AG$4*3-2,MATCH($B26,DataInput[#Headers],0))="","",(INDEX(DataInput[],AG$4*3-2,MATCH($B26,DataInput[#Headers],0)))))</f>
        <v>19.399999999999999</v>
      </c>
      <c r="AH26" s="15">
        <f>IF(INDEX(MouseList[],MATCH(AH$2,'Basic Information'!$A$2:$A$140,0),11)=TRUE,"",IF(INDEX(DataInput[],AH$4*3-2,MATCH($B26,DataInput[#Headers],0))="","",(INDEX(DataInput[],AH$4*3-2,MATCH($B26,DataInput[#Headers],0)))))</f>
        <v>18.3</v>
      </c>
      <c r="AI26" s="15" t="str">
        <f>IF(INDEX(MouseList[],MATCH(AI$2,'Basic Information'!$A$2:$A$140,0),11)=TRUE,"",IF(INDEX(DataInput[],AI$4*3-2,MATCH($B26,DataInput[#Headers],0))="","",(INDEX(DataInput[],AI$4*3-2,MATCH($B26,DataInput[#Headers],0)))))</f>
        <v/>
      </c>
      <c r="AJ26" s="15" t="str">
        <f>IF(INDEX(MouseList[],MATCH(AJ$2,'Basic Information'!$A$2:$A$140,0),11)=TRUE,"",IF(INDEX(DataInput[],AJ$4*3-2,MATCH($B26,DataInput[#Headers],0))="","",(INDEX(DataInput[],AJ$4*3-2,MATCH($B26,DataInput[#Headers],0)))))</f>
        <v/>
      </c>
      <c r="AK26" s="15">
        <f>IF(INDEX(MouseList[],MATCH(AK$2,'Basic Information'!$A$2:$A$140,0),11)=TRUE,"",IF(INDEX(DataInput[],AK$4*3-2,MATCH($B26,DataInput[#Headers],0))="","",(INDEX(DataInput[],AK$4*3-2,MATCH($B26,DataInput[#Headers],0)))))</f>
        <v>15.5</v>
      </c>
      <c r="AL26" s="15" t="str">
        <f>IF(INDEX(MouseList[],MATCH(AL$2,'Basic Information'!$A$2:$A$140,0),11)=TRUE,"",IF(INDEX(DataInput[],AL$4*3-2,MATCH($B26,DataInput[#Headers],0))="","",(INDEX(DataInput[],AL$4*3-2,MATCH($B26,DataInput[#Headers],0)))))</f>
        <v/>
      </c>
      <c r="AM26" s="15" t="str">
        <f>IF(INDEX(MouseList[],MATCH(AM$2,'Basic Information'!$A$2:$A$140,0),11)=TRUE,"",IF(INDEX(DataInput[],AM$4*3-2,MATCH($B26,DataInput[#Headers],0))="","",(INDEX(DataInput[],AM$4*3-2,MATCH($B26,DataInput[#Headers],0)))))</f>
        <v/>
      </c>
      <c r="AN26" s="15" t="str">
        <f>IF(INDEX(MouseList[],MATCH(AN$2,'Basic Information'!$A$2:$A$140,0),11)=TRUE,"",IF(INDEX(DataInput[],AN$4*3-2,MATCH($B26,DataInput[#Headers],0))="","",(INDEX(DataInput[],AN$4*3-2,MATCH($B26,DataInput[#Headers],0)))))</f>
        <v/>
      </c>
      <c r="AO26" s="15" t="str">
        <f>IF(INDEX(MouseList[],MATCH(AO$2,'Basic Information'!$A$2:$A$140,0),11)=TRUE,"",IF(INDEX(DataInput[],AO$4*3-2,MATCH($B26,DataInput[#Headers],0))="","",(INDEX(DataInput[],AO$4*3-2,MATCH($B26,DataInput[#Headers],0)))))</f>
        <v/>
      </c>
      <c r="AP26" s="15" t="str">
        <f>IF(INDEX(MouseList[],MATCH(AP$2,'Basic Information'!$A$2:$A$140,0),11)=TRUE,"",IF(INDEX(DataInput[],AP$4*3-2,MATCH($B26,DataInput[#Headers],0))="","",(INDEX(DataInput[],AP$4*3-2,MATCH($B26,DataInput[#Headers],0)))))</f>
        <v/>
      </c>
      <c r="AQ26" s="15" t="str">
        <f>IF(INDEX(MouseList[],MATCH(AQ$2,'Basic Information'!$A$2:$A$140,0),11)=TRUE,"",IF(INDEX(DataInput[],AQ$4*3-2,MATCH($B26,DataInput[#Headers],0))="","",(INDEX(DataInput[],AQ$4*3-2,MATCH($B26,DataInput[#Headers],0)))))</f>
        <v/>
      </c>
      <c r="AR26" s="15" t="str">
        <f>IF(INDEX(MouseList[],MATCH(AR$2,'Basic Information'!$A$2:$A$140,0),11)=TRUE,"",IF(INDEX(DataInput[],AR$4*3-2,MATCH($B26,DataInput[#Headers],0))="","",(INDEX(DataInput[],AR$4*3-2,MATCH($B26,DataInput[#Headers],0)))))</f>
        <v/>
      </c>
      <c r="AS26" s="15" t="str">
        <f>IF(INDEX(MouseList[],MATCH(AS$2,'Basic Information'!$A$2:$A$140,0),11)=TRUE,"",IF(INDEX(DataInput[],AS$4*3-2,MATCH($B26,DataInput[#Headers],0))="","",(INDEX(DataInput[],AS$4*3-2,MATCH($B26,DataInput[#Headers],0)))))</f>
        <v/>
      </c>
      <c r="AT26" s="15" t="str">
        <f>IF(INDEX(MouseList[],MATCH(AT$2,'Basic Information'!$A$2:$A$140,0),11)=TRUE,"",IF(INDEX(DataInput[],AT$4*3-2,MATCH($B26,DataInput[#Headers],0))="","",(INDEX(DataInput[],AT$4*3-2,MATCH($B26,DataInput[#Headers],0)))))</f>
        <v/>
      </c>
      <c r="AU26" s="15" t="str">
        <f>IF(INDEX(MouseList[],MATCH(AU$2,'Basic Information'!$A$2:$A$140,0),11)=TRUE,"",IF(INDEX(DataInput[],AU$4*3-2,MATCH($B26,DataInput[#Headers],0))="","",(INDEX(DataInput[],AU$4*3-2,MATCH($B26,DataInput[#Headers],0)))))</f>
        <v/>
      </c>
      <c r="AV26" s="15">
        <f>IF(INDEX(MouseList[],MATCH(AV$2,'Basic Information'!$A$2:$A$140,0),11)=TRUE,"",IF(INDEX(DataInput[],AV$4*3-2,MATCH($B26,DataInput[#Headers],0))="","",(INDEX(DataInput[],AV$4*3-2,MATCH($B26,DataInput[#Headers],0)))))</f>
        <v>17</v>
      </c>
      <c r="AW26" s="15">
        <f>IF(INDEX(MouseList[],MATCH(AW$2,'Basic Information'!$A$2:$A$140,0),11)=TRUE,"",IF(INDEX(DataInput[],AW$4*3-2,MATCH($B26,DataInput[#Headers],0))="","",(INDEX(DataInput[],AW$4*3-2,MATCH($B26,DataInput[#Headers],0)))))</f>
        <v>25.2</v>
      </c>
      <c r="AX26" s="15">
        <f>IF(INDEX(MouseList[],MATCH(AX$2,'Basic Information'!$A$2:$A$140,0),11)=TRUE,"",IF(INDEX(DataInput[],AX$4*3-2,MATCH($B26,DataInput[#Headers],0))="","",(INDEX(DataInput[],AX$4*3-2,MATCH($B26,DataInput[#Headers],0)))))</f>
        <v>26.6</v>
      </c>
      <c r="AY26" s="15" t="str">
        <f>IF(INDEX(MouseList[],MATCH(AY$2,'Basic Information'!$A$2:$A$140,0),11)=TRUE,"",IF(INDEX(DataInput[],AY$4*3-2,MATCH($B26,DataInput[#Headers],0))="","",(INDEX(DataInput[],AY$4*3-2,MATCH($B26,DataInput[#Headers],0)))))</f>
        <v/>
      </c>
      <c r="AZ26" s="15" t="str">
        <f>IF(INDEX(MouseList[],MATCH(AZ$2,'Basic Information'!$A$2:$A$140,0),11)=TRUE,"",IF(INDEX(DataInput[],AZ$4*3-2,MATCH($B26,DataInput[#Headers],0))="","",(INDEX(DataInput[],AZ$4*3-2,MATCH($B26,DataInput[#Headers],0)))))</f>
        <v/>
      </c>
      <c r="BA26" s="15">
        <f>IF(INDEX(MouseList[],MATCH(BA$2,'Basic Information'!$A$2:$A$140,0),11)=TRUE,"",IF(INDEX(DataInput[],BA$4*3-2,MATCH($B26,DataInput[#Headers],0))="","",(INDEX(DataInput[],BA$4*3-2,MATCH($B26,DataInput[#Headers],0)))))</f>
        <v>20.6</v>
      </c>
      <c r="BB26" s="15" t="str">
        <f>IF(INDEX(MouseList[],MATCH(BB$2,'Basic Information'!$A$2:$A$140,0),11)=TRUE,"",IF(INDEX(DataInput[],BB$4*3-2,MATCH($B26,DataInput[#Headers],0))="","",(INDEX(DataInput[],BB$4*3-2,MATCH($B26,DataInput[#Headers],0)))))</f>
        <v/>
      </c>
      <c r="BC26" s="15" t="str">
        <f>IF(INDEX(MouseList[],MATCH(BC$2,'Basic Information'!$A$2:$A$140,0),11)=TRUE,"",IF(INDEX(DataInput[],BC$4*3-2,MATCH($B26,DataInput[#Headers],0))="","",(INDEX(DataInput[],BC$4*3-2,MATCH($B26,DataInput[#Headers],0)))))</f>
        <v/>
      </c>
      <c r="BD26" s="15">
        <f>IF(INDEX(MouseList[],MATCH(BD$2,'Basic Information'!$A$2:$A$140,0),11)=TRUE,"",IF(INDEX(DataInput[],BD$4*3-2,MATCH($B26,DataInput[#Headers],0))="","",(INDEX(DataInput[],BD$4*3-2,MATCH($B26,DataInput[#Headers],0)))))</f>
        <v>15.5</v>
      </c>
      <c r="BE26" s="15" t="str">
        <f>IF(INDEX(MouseList[],MATCH(BE$2,'Basic Information'!$A$2:$A$140,0),11)=TRUE,"",IF(INDEX(DataInput[],BE$4*3-2,MATCH($B26,DataInput[#Headers],0))="","",(INDEX(DataInput[],BE$4*3-2,MATCH($B26,DataInput[#Headers],0)))))</f>
        <v/>
      </c>
      <c r="BF26" s="15" t="str">
        <f>IF(INDEX(MouseList[],MATCH(BF$2,'Basic Information'!$A$2:$A$140,0),11)=TRUE,"",IF(INDEX(DataInput[],BF$4*3-2,MATCH($B26,DataInput[#Headers],0))="","",(INDEX(DataInput[],BF$4*3-2,MATCH($B26,DataInput[#Headers],0)))))</f>
        <v/>
      </c>
      <c r="BG26" s="15" t="str">
        <f>IF(INDEX(MouseList[],MATCH(BG$2,'Basic Information'!$A$2:$A$140,0),11)=TRUE,"",IF(INDEX(DataInput[],BG$4*3-2,MATCH($B26,DataInput[#Headers],0))="","",(INDEX(DataInput[],BG$4*3-2,MATCH($B26,DataInput[#Headers],0)))))</f>
        <v/>
      </c>
      <c r="BH26" s="15" t="str">
        <f>IF(INDEX(MouseList[],MATCH(BH$2,'Basic Information'!$A$2:$A$140,0),11)=TRUE,"",IF(INDEX(DataInput[],BH$4*3-2,MATCH($B26,DataInput[#Headers],0))="","",(INDEX(DataInput[],BH$4*3-2,MATCH($B26,DataInput[#Headers],0)))))</f>
        <v/>
      </c>
      <c r="BI26" s="15" t="str">
        <f>IF(INDEX(MouseList[],MATCH(BI$2,'Basic Information'!$A$2:$A$140,0),11)=TRUE,"",IF(INDEX(DataInput[],BI$4*3-2,MATCH($B26,DataInput[#Headers],0))="","",(INDEX(DataInput[],BI$4*3-2,MATCH($B26,DataInput[#Headers],0)))))</f>
        <v/>
      </c>
      <c r="BJ26" s="15" t="str">
        <f>IF(INDEX(MouseList[],MATCH(BJ$2,'Basic Information'!$A$2:$A$140,0),11)=TRUE,"",IF(INDEX(DataInput[],BJ$4*3-2,MATCH($B26,DataInput[#Headers],0))="","",(INDEX(DataInput[],BJ$4*3-2,MATCH($B26,DataInput[#Headers],0)))))</f>
        <v/>
      </c>
      <c r="BK26" s="15" t="e">
        <f>IF(INDEX(MouseList[],MATCH(BK$2,'Basic Information'!$A$2:$A$140,0),11)=TRUE,"",IF(INDEX(DataInput[],BK$4*3-2,MATCH($B26,DataInput[#Headers],0))="","",(INDEX(DataInput[],BK$4*3-2,MATCH($B26,DataInput[#Headers],0)))))</f>
        <v>#N/A</v>
      </c>
      <c r="BL26" s="15" t="e">
        <f>IF(INDEX(MouseList[],MATCH(BL$2,'Basic Information'!$A$2:$A$140,0),11)=TRUE,"",IF(INDEX(DataInput[],BL$4*3-2,MATCH($B26,DataInput[#Headers],0))="","",(INDEX(DataInput[],BL$4*3-2,MATCH($B26,DataInput[#Headers],0)))))</f>
        <v>#N/A</v>
      </c>
      <c r="BM26" s="15" t="e">
        <f>IF(INDEX(MouseList[],MATCH(BM$2,'Basic Information'!$A$2:$A$140,0),11)=TRUE,"",IF(INDEX(DataInput[],BM$4*3-2,MATCH($B26,DataInput[#Headers],0))="","",(INDEX(DataInput[],BM$4*3-2,MATCH($B26,DataInput[#Headers],0)))))</f>
        <v>#N/A</v>
      </c>
      <c r="BN26" s="15" t="e">
        <f>IF(INDEX(MouseList[],MATCH(BN$2,'Basic Information'!$A$2:$A$140,0),11)=TRUE,"",IF(INDEX(DataInput[],BN$4*3-2,MATCH($B26,DataInput[#Headers],0))="","",(INDEX(DataInput[],BN$4*3-2,MATCH($B26,DataInput[#Headers],0)))))</f>
        <v>#N/A</v>
      </c>
      <c r="BO26" s="15" t="e">
        <f>IF(INDEX(MouseList[],MATCH(BO$2,'Basic Information'!$A$2:$A$140,0),11)=TRUE,"",IF(INDEX(DataInput[],BO$4*3-2,MATCH($B26,DataInput[#Headers],0))="","",(INDEX(DataInput[],BO$4*3-2,MATCH($B26,DataInput[#Headers],0)))))</f>
        <v>#N/A</v>
      </c>
      <c r="BP26" s="15" t="e">
        <f>IF(INDEX(MouseList[],MATCH(BP$2,'Basic Information'!$A$2:$A$140,0),11)=TRUE,"",IF(INDEX(DataInput[],BP$4*3-2,MATCH($B26,DataInput[#Headers],0))="","",(INDEX(DataInput[],BP$4*3-2,MATCH($B26,DataInput[#Headers],0)))))</f>
        <v>#N/A</v>
      </c>
      <c r="BQ26" s="15" t="e">
        <f>IF(INDEX(MouseList[],MATCH(BQ$2,'Basic Information'!$A$2:$A$140,0),11)=TRUE,"",IF(INDEX(DataInput[],BQ$4*3-2,MATCH($B26,DataInput[#Headers],0))="","",(INDEX(DataInput[],BQ$4*3-2,MATCH($B26,DataInput[#Headers],0)))))</f>
        <v>#N/A</v>
      </c>
      <c r="BR26" s="15" t="e">
        <f>IF(INDEX(MouseList[],MATCH(BR$2,'Basic Information'!$A$2:$A$140,0),11)=TRUE,"",IF(INDEX(DataInput[],BR$4*3-2,MATCH($B26,DataInput[#Headers],0))="","",(INDEX(DataInput[],BR$4*3-2,MATCH($B26,DataInput[#Headers],0)))))</f>
        <v>#N/A</v>
      </c>
      <c r="BS26" s="15" t="e">
        <f>IF(INDEX(MouseList[],MATCH(BS$2,'Basic Information'!$A$2:$A$140,0),11)=TRUE,"",IF(INDEX(DataInput[],BS$4*3-2,MATCH($B26,DataInput[#Headers],0))="","",(INDEX(DataInput[],BS$4*3-2,MATCH($B26,DataInput[#Headers],0)))))</f>
        <v>#N/A</v>
      </c>
      <c r="BT26" s="15" t="e">
        <f>IF(INDEX(MouseList[],MATCH(BT$2,'Basic Information'!$A$2:$A$140,0),11)=TRUE,"",IF(INDEX(DataInput[],BT$4*3-2,MATCH($B26,DataInput[#Headers],0))="","",(INDEX(DataInput[],BT$4*3-2,MATCH($B26,DataInput[#Headers],0)))))</f>
        <v>#N/A</v>
      </c>
      <c r="BU26" s="15" t="e">
        <f>IF(INDEX(MouseList[],MATCH(BU$2,'Basic Information'!$A$2:$A$140,0),11)=TRUE,"",IF(INDEX(DataInput[],BU$4*3-2,MATCH($B26,DataInput[#Headers],0))="","",(INDEX(DataInput[],BU$4*3-2,MATCH($B26,DataInput[#Headers],0)))))</f>
        <v>#N/A</v>
      </c>
      <c r="BV26" s="15" t="e">
        <f>IF(INDEX(MouseList[],MATCH(BV$2,'Basic Information'!$A$2:$A$140,0),11)=TRUE,"",IF(INDEX(DataInput[],BV$4*3-2,MATCH($B26,DataInput[#Headers],0))="","",(INDEX(DataInput[],BV$4*3-2,MATCH($B26,DataInput[#Headers],0)))))</f>
        <v>#N/A</v>
      </c>
      <c r="BW26" s="15" t="e">
        <f>IF(INDEX(MouseList[],MATCH(BW$2,'Basic Information'!$A$2:$A$140,0),11)=TRUE,"",IF(INDEX(DataInput[],BW$4*3-2,MATCH($B26,DataInput[#Headers],0))="","",(INDEX(DataInput[],BW$4*3-2,MATCH($B26,DataInput[#Headers],0)))))</f>
        <v>#N/A</v>
      </c>
      <c r="BX26" s="15" t="e">
        <f>IF(INDEX(MouseList[],MATCH(BX$2,'Basic Information'!$A$2:$A$140,0),11)=TRUE,"",IF(INDEX(DataInput[],BX$4*3-2,MATCH($B26,DataInput[#Headers],0))="","",(INDEX(DataInput[],BX$4*3-2,MATCH($B26,DataInput[#Headers],0)))))</f>
        <v>#N/A</v>
      </c>
      <c r="BY26" s="15" t="e">
        <f>IF(INDEX(MouseList[],MATCH(BY$2,'Basic Information'!$A$2:$A$140,0),11)=TRUE,"",IF(INDEX(DataInput[],BY$4*3-2,MATCH($B26,DataInput[#Headers],0))="","",(INDEX(DataInput[],BY$4*3-2,MATCH($B26,DataInput[#Headers],0)))))</f>
        <v>#N/A</v>
      </c>
      <c r="BZ26" s="15" t="e">
        <f>IF(INDEX(MouseList[],MATCH(BZ$2,'Basic Information'!$A$2:$A$140,0),11)=TRUE,"",IF(INDEX(DataInput[],BZ$4*3-2,MATCH($B26,DataInput[#Headers],0))="","",(INDEX(DataInput[],BZ$4*3-2,MATCH($B26,DataInput[#Headers],0)))))</f>
        <v>#N/A</v>
      </c>
      <c r="CA26" s="15" t="e">
        <f>IF(INDEX(MouseList[],MATCH(CA$2,'Basic Information'!$A$2:$A$140,0),11)=TRUE,"",IF(INDEX(DataInput[],CA$4*3-2,MATCH($B26,DataInput[#Headers],0))="","",(INDEX(DataInput[],CA$4*3-2,MATCH($B26,DataInput[#Headers],0)))))</f>
        <v>#N/A</v>
      </c>
      <c r="CB26" s="15" t="e">
        <f>IF(INDEX(MouseList[],MATCH(CB$2,'Basic Information'!$A$2:$A$140,0),11)=TRUE,"",IF(INDEX(DataInput[],CB$4*3-2,MATCH($B26,DataInput[#Headers],0))="","",(INDEX(DataInput[],CB$4*3-2,MATCH($B26,DataInput[#Headers],0)))))</f>
        <v>#N/A</v>
      </c>
      <c r="CC26" s="15" t="e">
        <f>IF(INDEX(MouseList[],MATCH(CC$2,'Basic Information'!$A$2:$A$140,0),11)=TRUE,"",IF(INDEX(DataInput[],CC$4*3-2,MATCH($B26,DataInput[#Headers],0))="","",(INDEX(DataInput[],CC$4*3-2,MATCH($B26,DataInput[#Headers],0)))))</f>
        <v>#N/A</v>
      </c>
      <c r="CD26" s="15" t="e">
        <f>IF(INDEX(MouseList[],MATCH(CD$2,'Basic Information'!$A$2:$A$140,0),11)=TRUE,"",IF(INDEX(DataInput[],CD$4*3-2,MATCH($B26,DataInput[#Headers],0))="","",(INDEX(DataInput[],CD$4*3-2,MATCH($B26,DataInput[#Headers],0)))))</f>
        <v>#N/A</v>
      </c>
      <c r="CE26" s="15" t="e">
        <f>IF(INDEX(MouseList[],MATCH(CE$2,'Basic Information'!$A$2:$A$140,0),11)=TRUE,"",IF(INDEX(DataInput[],CE$4*3-2,MATCH($B26,DataInput[#Headers],0))="","",(INDEX(DataInput[],CE$4*3-2,MATCH($B26,DataInput[#Headers],0)))))</f>
        <v>#N/A</v>
      </c>
      <c r="CF26" s="15" t="e">
        <f>IF(INDEX(MouseList[],MATCH(CF$2,'Basic Information'!$A$2:$A$140,0),11)=TRUE,"",IF(INDEX(DataInput[],CF$4*3-2,MATCH($B26,DataInput[#Headers],0))="","",(INDEX(DataInput[],CF$4*3-2,MATCH($B26,DataInput[#Headers],0)))))</f>
        <v>#N/A</v>
      </c>
      <c r="CG26" s="15" t="e">
        <f>IF(INDEX(MouseList[],MATCH(CG$2,'Basic Information'!$A$2:$A$140,0),11)=TRUE,"",IF(INDEX(DataInput[],CG$4*3-2,MATCH($B26,DataInput[#Headers],0))="","",(INDEX(DataInput[],CG$4*3-2,MATCH($B26,DataInput[#Headers],0)))))</f>
        <v>#N/A</v>
      </c>
      <c r="CH26" s="15" t="e">
        <f>IF(INDEX(MouseList[],MATCH(CH$2,'Basic Information'!$A$2:$A$140,0),11)=TRUE,"",IF(INDEX(DataInput[],CH$4*3-2,MATCH($B26,DataInput[#Headers],0))="","",(INDEX(DataInput[],CH$4*3-2,MATCH($B26,DataInput[#Headers],0)))))</f>
        <v>#N/A</v>
      </c>
      <c r="CI26" s="15" t="e">
        <f>IF(INDEX(MouseList[],MATCH(CI$2,'Basic Information'!$A$2:$A$140,0),11)=TRUE,"",IF(INDEX(DataInput[],CI$4*3-2,MATCH($B26,DataInput[#Headers],0))="","",(INDEX(DataInput[],CI$4*3-2,MATCH($B26,DataInput[#Headers],0)))))</f>
        <v>#N/A</v>
      </c>
      <c r="CJ26" s="15" t="e">
        <f>IF(INDEX(MouseList[],MATCH(CJ$2,'Basic Information'!$A$2:$A$140,0),11)=TRUE,"",IF(INDEX(DataInput[],CJ$4*3-2,MATCH($B26,DataInput[#Headers],0))="","",(INDEX(DataInput[],CJ$4*3-2,MATCH($B26,DataInput[#Headers],0)))))</f>
        <v>#N/A</v>
      </c>
      <c r="CK26" s="15" t="e">
        <f>IF(INDEX(MouseList[],MATCH(CK$2,'Basic Information'!$A$2:$A$140,0),11)=TRUE,"",IF(INDEX(DataInput[],CK$4*3-2,MATCH($B26,DataInput[#Headers],0))="","",(INDEX(DataInput[],CK$4*3-2,MATCH($B26,DataInput[#Headers],0)))))</f>
        <v>#N/A</v>
      </c>
      <c r="CL26" s="15" t="e">
        <f>IF(INDEX(MouseList[],MATCH(CL$2,'Basic Information'!$A$2:$A$140,0),11)=TRUE,"",IF(INDEX(DataInput[],CL$4*3-2,MATCH($B26,DataInput[#Headers],0))="","",(INDEX(DataInput[],CL$4*3-2,MATCH($B26,DataInput[#Headers],0)))))</f>
        <v>#N/A</v>
      </c>
      <c r="CM26" s="15" t="e">
        <f>IF(INDEX(MouseList[],MATCH(CM$2,'Basic Information'!$A$2:$A$140,0),11)=TRUE,"",IF(INDEX(DataInput[],CM$4*3-2,MATCH($B26,DataInput[#Headers],0))="","",(INDEX(DataInput[],CM$4*3-2,MATCH($B26,DataInput[#Headers],0)))))</f>
        <v>#N/A</v>
      </c>
      <c r="CN26" s="15" t="e">
        <f>IF(INDEX(MouseList[],MATCH(CN$2,'Basic Information'!$A$2:$A$140,0),11)=TRUE,"",IF(INDEX(DataInput[],CN$4*3-2,MATCH($B26,DataInput[#Headers],0))="","",(INDEX(DataInput[],CN$4*3-2,MATCH($B26,DataInput[#Headers],0)))))</f>
        <v>#N/A</v>
      </c>
      <c r="CO26" s="15" t="e">
        <f>IF(INDEX(MouseList[],MATCH(CO$2,'Basic Information'!$A$2:$A$140,0),11)=TRUE,"",IF(INDEX(DataInput[],CO$4*3-2,MATCH($B26,DataInput[#Headers],0))="","",(INDEX(DataInput[],CO$4*3-2,MATCH($B26,DataInput[#Headers],0)))))</f>
        <v>#N/A</v>
      </c>
      <c r="CP26" s="15" t="e">
        <f>IF(INDEX(MouseList[],MATCH(CP$2,'Basic Information'!$A$2:$A$140,0),11)=TRUE,"",IF(INDEX(DataInput[],CP$4*3-2,MATCH($B26,DataInput[#Headers],0))="","",(INDEX(DataInput[],CP$4*3-2,MATCH($B26,DataInput[#Headers],0)))))</f>
        <v>#N/A</v>
      </c>
      <c r="CQ26" s="15" t="e">
        <f>IF(INDEX(MouseList[],MATCH(CQ$2,'Basic Information'!$A$2:$A$140,0),11)=TRUE,"",IF(INDEX(DataInput[],CQ$4*3-2,MATCH($B26,DataInput[#Headers],0))="","",(INDEX(DataInput[],CQ$4*3-2,MATCH($B26,DataInput[#Headers],0)))))</f>
        <v>#N/A</v>
      </c>
      <c r="CR26" s="15" t="e">
        <f>IF(INDEX(MouseList[],MATCH(CR$2,'Basic Information'!$A$2:$A$140,0),11)=TRUE,"",IF(INDEX(DataInput[],CR$4*3-2,MATCH($B26,DataInput[#Headers],0))="","",(INDEX(DataInput[],CR$4*3-2,MATCH($B26,DataInput[#Headers],0)))))</f>
        <v>#N/A</v>
      </c>
      <c r="CS26" s="15" t="e">
        <f>IF(INDEX(MouseList[],MATCH(CS$2,'Basic Information'!$A$2:$A$140,0),11)=TRUE,"",IF(INDEX(DataInput[],CS$4*3-2,MATCH($B26,DataInput[#Headers],0))="","",(INDEX(DataInput[],CS$4*3-2,MATCH($B26,DataInput[#Headers],0)))))</f>
        <v>#N/A</v>
      </c>
      <c r="CT26" s="15" t="e">
        <f>IF(INDEX(MouseList[],MATCH(CT$2,'Basic Information'!$A$2:$A$140,0),11)=TRUE,"",IF(INDEX(DataInput[],CT$4*3-2,MATCH($B26,DataInput[#Headers],0))="","",(INDEX(DataInput[],CT$4*3-2,MATCH($B26,DataInput[#Headers],0)))))</f>
        <v>#N/A</v>
      </c>
      <c r="CU26" s="15" t="e">
        <f>IF(INDEX(MouseList[],MATCH(CU$2,'Basic Information'!$A$2:$A$140,0),11)=TRUE,"",IF(INDEX(DataInput[],CU$4*3-2,MATCH($B26,DataInput[#Headers],0))="","",(INDEX(DataInput[],CU$4*3-2,MATCH($B26,DataInput[#Headers],0)))))</f>
        <v>#N/A</v>
      </c>
      <c r="CV26" s="15" t="e">
        <f>IF(INDEX(MouseList[],MATCH(CV$2,'Basic Information'!$A$2:$A$140,0),11)=TRUE,"",IF(INDEX(DataInput[],CV$4*3-2,MATCH($B26,DataInput[#Headers],0))="","",(INDEX(DataInput[],CV$4*3-2,MATCH($B26,DataInput[#Headers],0)))))</f>
        <v>#N/A</v>
      </c>
      <c r="CW26" s="15" t="e">
        <f>IF(INDEX(MouseList[],MATCH(CW$2,'Basic Information'!$A$2:$A$140,0),11)=TRUE,"",IF(INDEX(DataInput[],CW$4*3-2,MATCH($B26,DataInput[#Headers],0))="","",(INDEX(DataInput[],CW$4*3-2,MATCH($B26,DataInput[#Headers],0)))))</f>
        <v>#N/A</v>
      </c>
      <c r="CX26" s="15" t="e">
        <f>IF(INDEX(MouseList[],MATCH(CX$2,'Basic Information'!$A$2:$A$140,0),11)=TRUE,"",IF(INDEX(DataInput[],CX$4*3-2,MATCH($B26,DataInput[#Headers],0))="","",(INDEX(DataInput[],CX$4*3-2,MATCH($B26,DataInput[#Headers],0)))))</f>
        <v>#N/A</v>
      </c>
      <c r="CY26" s="15" t="e">
        <f>IF(INDEX(MouseList[],MATCH(CY$2,'Basic Information'!$A$2:$A$140,0),11)=TRUE,"",IF(INDEX(DataInput[],CY$4*3-2,MATCH($B26,DataInput[#Headers],0))="","",(INDEX(DataInput[],CY$4*3-2,MATCH($B26,DataInput[#Headers],0)))))</f>
        <v>#N/A</v>
      </c>
      <c r="CZ26" s="15" t="e">
        <f>IF(INDEX(MouseList[],MATCH(CZ$2,'Basic Information'!$A$2:$A$140,0),11)=TRUE,"",IF(INDEX(DataInput[],CZ$4*3-2,MATCH($B26,DataInput[#Headers],0))="","",(INDEX(DataInput[],CZ$4*3-2,MATCH($B26,DataInput[#Headers],0)))))</f>
        <v>#N/A</v>
      </c>
      <c r="DA26" s="15" t="e">
        <f>IF(INDEX(MouseList[],MATCH(DA$2,'Basic Information'!$A$2:$A$140,0),11)=TRUE,"",IF(INDEX(DataInput[],DA$4*3-2,MATCH($B26,DataInput[#Headers],0))="","",(INDEX(DataInput[],DA$4*3-2,MATCH($B26,DataInput[#Headers],0)))))</f>
        <v>#N/A</v>
      </c>
      <c r="DB26" s="15" t="e">
        <f>IF(INDEX(MouseList[],MATCH(DB$2,'Basic Information'!$A$2:$A$140,0),11)=TRUE,"",IF(INDEX(DataInput[],DB$4*3-2,MATCH($B26,DataInput[#Headers],0))="","",(INDEX(DataInput[],DB$4*3-2,MATCH($B26,DataInput[#Headers],0)))))</f>
        <v>#N/A</v>
      </c>
      <c r="DC26" s="15" t="e">
        <f>IF(INDEX(MouseList[],MATCH(DC$2,'Basic Information'!$A$2:$A$140,0),11)=TRUE,"",IF(INDEX(DataInput[],DC$4*3-2,MATCH($B26,DataInput[#Headers],0))="","",(INDEX(DataInput[],DC$4*3-2,MATCH($B26,DataInput[#Headers],0)))))</f>
        <v>#N/A</v>
      </c>
      <c r="DD26" s="15" t="e">
        <f>IF(INDEX(MouseList[],MATCH(DD$2,'Basic Information'!$A$2:$A$140,0),11)=TRUE,"",IF(INDEX(DataInput[],DD$4*3-2,MATCH($B26,DataInput[#Headers],0))="","",(INDEX(DataInput[],DD$4*3-2,MATCH($B26,DataInput[#Headers],0)))))</f>
        <v>#N/A</v>
      </c>
      <c r="DE26" s="15" t="e">
        <f>IF(INDEX(MouseList[],MATCH(DE$2,'Basic Information'!$A$2:$A$140,0),11)=TRUE,"",IF(INDEX(DataInput[],DE$4*3-2,MATCH($B26,DataInput[#Headers],0))="","",(INDEX(DataInput[],DE$4*3-2,MATCH($B26,DataInput[#Headers],0)))))</f>
        <v>#N/A</v>
      </c>
      <c r="DF26" s="15" t="e">
        <f>IF(INDEX(MouseList[],MATCH(DF$2,'Basic Information'!$A$2:$A$140,0),11)=TRUE,"",IF(INDEX(DataInput[],DF$4*3-2,MATCH($B26,DataInput[#Headers],0))="","",(INDEX(DataInput[],DF$4*3-2,MATCH($B26,DataInput[#Headers],0)))))</f>
        <v>#N/A</v>
      </c>
      <c r="DG26" s="15" t="e">
        <f>IF(INDEX(MouseList[],MATCH(DG$2,'Basic Information'!$A$2:$A$140,0),11)=TRUE,"",IF(INDEX(DataInput[],DG$4*3-2,MATCH($B26,DataInput[#Headers],0))="","",(INDEX(DataInput[],DG$4*3-2,MATCH($B26,DataInput[#Headers],0)))))</f>
        <v>#N/A</v>
      </c>
      <c r="DH26" s="15" t="e">
        <f>IF(INDEX(MouseList[],MATCH(DH$2,'Basic Information'!$A$2:$A$140,0),11)=TRUE,"",IF(INDEX(DataInput[],DH$4*3-2,MATCH($B26,DataInput[#Headers],0))="","",(INDEX(DataInput[],DH$4*3-2,MATCH($B26,DataInput[#Headers],0)))))</f>
        <v>#N/A</v>
      </c>
      <c r="DI26" s="15" t="e">
        <f>IF(INDEX(MouseList[],MATCH(DI$2,'Basic Information'!$A$2:$A$140,0),11)=TRUE,"",IF(INDEX(DataInput[],DI$4*3-2,MATCH($B26,DataInput[#Headers],0))="","",(INDEX(DataInput[],DI$4*3-2,MATCH($B26,DataInput[#Headers],0)))))</f>
        <v>#N/A</v>
      </c>
      <c r="DJ26" s="15" t="e">
        <f>IF(INDEX(MouseList[],MATCH(DJ$2,'Basic Information'!$A$2:$A$140,0),11)=TRUE,"",IF(INDEX(DataInput[],DJ$4*3-2,MATCH($B26,DataInput[#Headers],0))="","",(INDEX(DataInput[],DJ$4*3-2,MATCH($B26,DataInput[#Headers],0)))))</f>
        <v>#N/A</v>
      </c>
      <c r="DK26" s="15" t="e">
        <f>IF(INDEX(MouseList[],MATCH(DK$2,'Basic Information'!$A$2:$A$140,0),11)=TRUE,"",IF(INDEX(DataInput[],DK$4*3-2,MATCH($B26,DataInput[#Headers],0))="","",(INDEX(DataInput[],DK$4*3-2,MATCH($B26,DataInput[#Headers],0)))))</f>
        <v>#N/A</v>
      </c>
      <c r="DL26" s="15" t="e">
        <f>IF(INDEX(MouseList[],MATCH(DL$2,'Basic Information'!$A$2:$A$140,0),11)=TRUE,"",IF(INDEX(DataInput[],DL$4*3-2,MATCH($B26,DataInput[#Headers],0))="","",(INDEX(DataInput[],DL$4*3-2,MATCH($B26,DataInput[#Headers],0)))))</f>
        <v>#N/A</v>
      </c>
      <c r="DM26" s="15" t="e">
        <f>IF(INDEX(MouseList[],MATCH(DM$2,'Basic Information'!$A$2:$A$140,0),11)=TRUE,"",IF(INDEX(DataInput[],DM$4*3-2,MATCH($B26,DataInput[#Headers],0))="","",(INDEX(DataInput[],DM$4*3-2,MATCH($B26,DataInput[#Headers],0)))))</f>
        <v>#N/A</v>
      </c>
      <c r="DN26" s="15" t="e">
        <f>IF(INDEX(MouseList[],MATCH(DN$2,'Basic Information'!$A$2:$A$140,0),11)=TRUE,"",IF(INDEX(DataInput[],DN$4*3-2,MATCH($B26,DataInput[#Headers],0))="","",(INDEX(DataInput[],DN$4*3-2,MATCH($B26,DataInput[#Headers],0)))))</f>
        <v>#N/A</v>
      </c>
      <c r="DO26" s="15" t="e">
        <f>IF(INDEX(MouseList[],MATCH(DO$2,'Basic Information'!$A$2:$A$140,0),11)=TRUE,"",IF(INDEX(DataInput[],DO$4*3-2,MATCH($B26,DataInput[#Headers],0))="","",(INDEX(DataInput[],DO$4*3-2,MATCH($B26,DataInput[#Headers],0)))))</f>
        <v>#N/A</v>
      </c>
      <c r="DP26" s="15" t="e">
        <f>IF(INDEX(MouseList[],MATCH(DP$2,'Basic Information'!$A$2:$A$140,0),11)=TRUE,"",IF(INDEX(DataInput[],DP$4*3-2,MATCH($B26,DataInput[#Headers],0))="","",(INDEX(DataInput[],DP$4*3-2,MATCH($B26,DataInput[#Headers],0)))))</f>
        <v>#N/A</v>
      </c>
      <c r="DQ26" s="15" t="e">
        <f>IF(INDEX(MouseList[],MATCH(DQ$2,'Basic Information'!$A$2:$A$140,0),11)=TRUE,"",IF(INDEX(DataInput[],DQ$4*3-2,MATCH($B26,DataInput[#Headers],0))="","",(INDEX(DataInput[],DQ$4*3-2,MATCH($B26,DataInput[#Headers],0)))))</f>
        <v>#N/A</v>
      </c>
      <c r="DR26" s="15" t="e">
        <f>IF(INDEX(MouseList[],MATCH(DR$2,'Basic Information'!$A$2:$A$140,0),11)=TRUE,"",IF(INDEX(DataInput[],DR$4*3-2,MATCH($B26,DataInput[#Headers],0))="","",(INDEX(DataInput[],DR$4*3-2,MATCH($B26,DataInput[#Headers],0)))))</f>
        <v>#N/A</v>
      </c>
      <c r="DT26" s="14">
        <v>22</v>
      </c>
      <c r="DU26" s="244" t="str">
        <f>IFERROR(INDEX(MouseList[],MATCH(TV_after_Tx3[[#This Row],[Sort '#]],MouseList[Sort '#],0),MATCH(TV_after_Tx3[[#Headers],[Group]],MouseList[#Headers],0)),"")</f>
        <v/>
      </c>
      <c r="DV26" s="14" t="str">
        <f>IFERROR(INDEX(MouseList[],MATCH(TV_after_Tx3[[#This Row],[Sort '#]],MouseList[Sort '#],0),MATCH(MouseList[[#Headers],[Mouse '#]],MouseList[#Headers],0)),"")</f>
        <v/>
      </c>
      <c r="DW26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26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26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26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26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26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26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26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26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26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26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26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26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26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26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26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26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26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26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26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26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26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27" spans="1:172" ht="15">
      <c r="A27" s="14">
        <v>22</v>
      </c>
      <c r="B27" s="14" t="str">
        <f>INDEX(DataInput[#Headers],1,BWtable[[#This Row],[Day '#]]+11)</f>
        <v>23</v>
      </c>
      <c r="C27" s="15" t="str">
        <f>IF(INDEX(MouseList[],MATCH(C$2,'Basic Information'!$A$2:$A$140,0),11)=TRUE,"",IF(INDEX(DataInput[],C$4*3-2,MATCH($B27,DataInput[#Headers],0))="","",(INDEX(DataInput[],C$4*3-2,MATCH($B27,DataInput[#Headers],0)))))</f>
        <v/>
      </c>
      <c r="D27" s="15" t="str">
        <f>IF(INDEX(MouseList[],MATCH(D$2,'Basic Information'!$A$2:$A$140,0),11)=TRUE,"",IF(INDEX(DataInput[],D$4*3-2,MATCH($B27,DataInput[#Headers],0))="","",(INDEX(DataInput[],D$4*3-2,MATCH($B27,DataInput[#Headers],0)))))</f>
        <v/>
      </c>
      <c r="E27" s="15" t="str">
        <f>IF(INDEX(MouseList[],MATCH(E$2,'Basic Information'!$A$2:$A$140,0),11)=TRUE,"",IF(INDEX(DataInput[],E$4*3-2,MATCH($B27,DataInput[#Headers],0))="","",(INDEX(DataInput[],E$4*3-2,MATCH($B27,DataInput[#Headers],0)))))</f>
        <v/>
      </c>
      <c r="F27" s="15" t="str">
        <f>IF(INDEX(MouseList[],MATCH(F$2,'Basic Information'!$A$2:$A$140,0),11)=TRUE,"",IF(INDEX(DataInput[],F$4*3-2,MATCH($B27,DataInput[#Headers],0))="","",(INDEX(DataInput[],F$4*3-2,MATCH($B27,DataInput[#Headers],0)))))</f>
        <v/>
      </c>
      <c r="G27" s="15" t="str">
        <f>IF(INDEX(MouseList[],MATCH(G$2,'Basic Information'!$A$2:$A$140,0),11)=TRUE,"",IF(INDEX(DataInput[],G$4*3-2,MATCH($B27,DataInput[#Headers],0))="","",(INDEX(DataInput[],G$4*3-2,MATCH($B27,DataInput[#Headers],0)))))</f>
        <v/>
      </c>
      <c r="H27" s="15" t="str">
        <f>IF(INDEX(MouseList[],MATCH(H$2,'Basic Information'!$A$2:$A$140,0),11)=TRUE,"",IF(INDEX(DataInput[],H$4*3-2,MATCH($B27,DataInput[#Headers],0))="","",(INDEX(DataInput[],H$4*3-2,MATCH($B27,DataInput[#Headers],0)))))</f>
        <v/>
      </c>
      <c r="I27" s="15" t="str">
        <f>IF(INDEX(MouseList[],MATCH(I$2,'Basic Information'!$A$2:$A$140,0),11)=TRUE,"",IF(INDEX(DataInput[],I$4*3-2,MATCH($B27,DataInput[#Headers],0))="","",(INDEX(DataInput[],I$4*3-2,MATCH($B27,DataInput[#Headers],0)))))</f>
        <v/>
      </c>
      <c r="J27" s="15" t="str">
        <f>IF(INDEX(MouseList[],MATCH(J$2,'Basic Information'!$A$2:$A$140,0),11)=TRUE,"",IF(INDEX(DataInput[],J$4*3-2,MATCH($B27,DataInput[#Headers],0))="","",(INDEX(DataInput[],J$4*3-2,MATCH($B27,DataInput[#Headers],0)))))</f>
        <v/>
      </c>
      <c r="K27" s="15" t="str">
        <f>IF(INDEX(MouseList[],MATCH(K$2,'Basic Information'!$A$2:$A$140,0),11)=TRUE,"",IF(INDEX(DataInput[],K$4*3-2,MATCH($B27,DataInput[#Headers],0))="","",(INDEX(DataInput[],K$4*3-2,MATCH($B27,DataInput[#Headers],0)))))</f>
        <v/>
      </c>
      <c r="L27" s="15" t="str">
        <f>IF(INDEX(MouseList[],MATCH(L$2,'Basic Information'!$A$2:$A$140,0),11)=TRUE,"",IF(INDEX(DataInput[],L$4*3-2,MATCH($B27,DataInput[#Headers],0))="","",(INDEX(DataInput[],L$4*3-2,MATCH($B27,DataInput[#Headers],0)))))</f>
        <v/>
      </c>
      <c r="M27" s="15" t="str">
        <f>IF(INDEX(MouseList[],MATCH(M$2,'Basic Information'!$A$2:$A$140,0),11)=TRUE,"",IF(INDEX(DataInput[],M$4*3-2,MATCH($B27,DataInput[#Headers],0))="","",(INDEX(DataInput[],M$4*3-2,MATCH($B27,DataInput[#Headers],0)))))</f>
        <v/>
      </c>
      <c r="N27" s="15" t="str">
        <f>IF(INDEX(MouseList[],MATCH(N$2,'Basic Information'!$A$2:$A$140,0),11)=TRUE,"",IF(INDEX(DataInput[],N$4*3-2,MATCH($B27,DataInput[#Headers],0))="","",(INDEX(DataInput[],N$4*3-2,MATCH($B27,DataInput[#Headers],0)))))</f>
        <v/>
      </c>
      <c r="O27" s="15" t="str">
        <f>IF(INDEX(MouseList[],MATCH(O$2,'Basic Information'!$A$2:$A$140,0),11)=TRUE,"",IF(INDEX(DataInput[],O$4*3-2,MATCH($B27,DataInput[#Headers],0))="","",(INDEX(DataInput[],O$4*3-2,MATCH($B27,DataInput[#Headers],0)))))</f>
        <v/>
      </c>
      <c r="P27" s="15" t="str">
        <f>IF(INDEX(MouseList[],MATCH(P$2,'Basic Information'!$A$2:$A$140,0),11)=TRUE,"",IF(INDEX(DataInput[],P$4*3-2,MATCH($B27,DataInput[#Headers],0))="","",(INDEX(DataInput[],P$4*3-2,MATCH($B27,DataInput[#Headers],0)))))</f>
        <v/>
      </c>
      <c r="Q27" s="15" t="str">
        <f>IF(INDEX(MouseList[],MATCH(Q$2,'Basic Information'!$A$2:$A$140,0),11)=TRUE,"",IF(INDEX(DataInput[],Q$4*3-2,MATCH($B27,DataInput[#Headers],0))="","",(INDEX(DataInput[],Q$4*3-2,MATCH($B27,DataInput[#Headers],0)))))</f>
        <v/>
      </c>
      <c r="R27" s="15" t="str">
        <f>IF(INDEX(MouseList[],MATCH(R$2,'Basic Information'!$A$2:$A$140,0),11)=TRUE,"",IF(INDEX(DataInput[],R$4*3-2,MATCH($B27,DataInput[#Headers],0))="","",(INDEX(DataInput[],R$4*3-2,MATCH($B27,DataInput[#Headers],0)))))</f>
        <v/>
      </c>
      <c r="S27" s="15" t="str">
        <f>IF(INDEX(MouseList[],MATCH(S$2,'Basic Information'!$A$2:$A$140,0),11)=TRUE,"",IF(INDEX(DataInput[],S$4*3-2,MATCH($B27,DataInput[#Headers],0))="","",(INDEX(DataInput[],S$4*3-2,MATCH($B27,DataInput[#Headers],0)))))</f>
        <v/>
      </c>
      <c r="T27" s="15" t="str">
        <f>IF(INDEX(MouseList[],MATCH(T$2,'Basic Information'!$A$2:$A$140,0),11)=TRUE,"",IF(INDEX(DataInput[],T$4*3-2,MATCH($B27,DataInput[#Headers],0))="","",(INDEX(DataInput[],T$4*3-2,MATCH($B27,DataInput[#Headers],0)))))</f>
        <v/>
      </c>
      <c r="U27" s="15" t="str">
        <f>IF(INDEX(MouseList[],MATCH(U$2,'Basic Information'!$A$2:$A$140,0),11)=TRUE,"",IF(INDEX(DataInput[],U$4*3-2,MATCH($B27,DataInput[#Headers],0))="","",(INDEX(DataInput[],U$4*3-2,MATCH($B27,DataInput[#Headers],0)))))</f>
        <v/>
      </c>
      <c r="V27" s="15" t="str">
        <f>IF(INDEX(MouseList[],MATCH(V$2,'Basic Information'!$A$2:$A$140,0),11)=TRUE,"",IF(INDEX(DataInput[],V$4*3-2,MATCH($B27,DataInput[#Headers],0))="","",(INDEX(DataInput[],V$4*3-2,MATCH($B27,DataInput[#Headers],0)))))</f>
        <v/>
      </c>
      <c r="W27" s="15" t="str">
        <f>IF(INDEX(MouseList[],MATCH(W$2,'Basic Information'!$A$2:$A$140,0),11)=TRUE,"",IF(INDEX(DataInput[],W$4*3-2,MATCH($B27,DataInput[#Headers],0))="","",(INDEX(DataInput[],W$4*3-2,MATCH($B27,DataInput[#Headers],0)))))</f>
        <v/>
      </c>
      <c r="X27" s="15" t="str">
        <f>IF(INDEX(MouseList[],MATCH(X$2,'Basic Information'!$A$2:$A$140,0),11)=TRUE,"",IF(INDEX(DataInput[],X$4*3-2,MATCH($B27,DataInput[#Headers],0))="","",(INDEX(DataInput[],X$4*3-2,MATCH($B27,DataInput[#Headers],0)))))</f>
        <v/>
      </c>
      <c r="Y27" s="15" t="str">
        <f>IF(INDEX(MouseList[],MATCH(Y$2,'Basic Information'!$A$2:$A$140,0),11)=TRUE,"",IF(INDEX(DataInput[],Y$4*3-2,MATCH($B27,DataInput[#Headers],0))="","",(INDEX(DataInput[],Y$4*3-2,MATCH($B27,DataInput[#Headers],0)))))</f>
        <v/>
      </c>
      <c r="Z27" s="15" t="str">
        <f>IF(INDEX(MouseList[],MATCH(Z$2,'Basic Information'!$A$2:$A$140,0),11)=TRUE,"",IF(INDEX(DataInput[],Z$4*3-2,MATCH($B27,DataInput[#Headers],0))="","",(INDEX(DataInput[],Z$4*3-2,MATCH($B27,DataInput[#Headers],0)))))</f>
        <v/>
      </c>
      <c r="AA27" s="15" t="str">
        <f>IF(INDEX(MouseList[],MATCH(AA$2,'Basic Information'!$A$2:$A$140,0),11)=TRUE,"",IF(INDEX(DataInput[],AA$4*3-2,MATCH($B27,DataInput[#Headers],0))="","",(INDEX(DataInput[],AA$4*3-2,MATCH($B27,DataInput[#Headers],0)))))</f>
        <v/>
      </c>
      <c r="AB27" s="15" t="str">
        <f>IF(INDEX(MouseList[],MATCH(AB$2,'Basic Information'!$A$2:$A$140,0),11)=TRUE,"",IF(INDEX(DataInput[],AB$4*3-2,MATCH($B27,DataInput[#Headers],0))="","",(INDEX(DataInput[],AB$4*3-2,MATCH($B27,DataInput[#Headers],0)))))</f>
        <v/>
      </c>
      <c r="AC27" s="15" t="str">
        <f>IF(INDEX(MouseList[],MATCH(AC$2,'Basic Information'!$A$2:$A$140,0),11)=TRUE,"",IF(INDEX(DataInput[],AC$4*3-2,MATCH($B27,DataInput[#Headers],0))="","",(INDEX(DataInput[],AC$4*3-2,MATCH($B27,DataInput[#Headers],0)))))</f>
        <v/>
      </c>
      <c r="AD27" s="15" t="str">
        <f>IF(INDEX(MouseList[],MATCH(AD$2,'Basic Information'!$A$2:$A$140,0),11)=TRUE,"",IF(INDEX(DataInput[],AD$4*3-2,MATCH($B27,DataInput[#Headers],0))="","",(INDEX(DataInput[],AD$4*3-2,MATCH($B27,DataInput[#Headers],0)))))</f>
        <v/>
      </c>
      <c r="AE27" s="15" t="str">
        <f>IF(INDEX(MouseList[],MATCH(AE$2,'Basic Information'!$A$2:$A$140,0),11)=TRUE,"",IF(INDEX(DataInput[],AE$4*3-2,MATCH($B27,DataInput[#Headers],0))="","",(INDEX(DataInput[],AE$4*3-2,MATCH($B27,DataInput[#Headers],0)))))</f>
        <v/>
      </c>
      <c r="AF27" s="15" t="str">
        <f>IF(INDEX(MouseList[],MATCH(AF$2,'Basic Information'!$A$2:$A$140,0),11)=TRUE,"",IF(INDEX(DataInput[],AF$4*3-2,MATCH($B27,DataInput[#Headers],0))="","",(INDEX(DataInput[],AF$4*3-2,MATCH($B27,DataInput[#Headers],0)))))</f>
        <v/>
      </c>
      <c r="AG27" s="15" t="str">
        <f>IF(INDEX(MouseList[],MATCH(AG$2,'Basic Information'!$A$2:$A$140,0),11)=TRUE,"",IF(INDEX(DataInput[],AG$4*3-2,MATCH($B27,DataInput[#Headers],0))="","",(INDEX(DataInput[],AG$4*3-2,MATCH($B27,DataInput[#Headers],0)))))</f>
        <v/>
      </c>
      <c r="AH27" s="15" t="str">
        <f>IF(INDEX(MouseList[],MATCH(AH$2,'Basic Information'!$A$2:$A$140,0),11)=TRUE,"",IF(INDEX(DataInput[],AH$4*3-2,MATCH($B27,DataInput[#Headers],0))="","",(INDEX(DataInput[],AH$4*3-2,MATCH($B27,DataInput[#Headers],0)))))</f>
        <v/>
      </c>
      <c r="AI27" s="15" t="str">
        <f>IF(INDEX(MouseList[],MATCH(AI$2,'Basic Information'!$A$2:$A$140,0),11)=TRUE,"",IF(INDEX(DataInput[],AI$4*3-2,MATCH($B27,DataInput[#Headers],0))="","",(INDEX(DataInput[],AI$4*3-2,MATCH($B27,DataInput[#Headers],0)))))</f>
        <v/>
      </c>
      <c r="AJ27" s="15" t="str">
        <f>IF(INDEX(MouseList[],MATCH(AJ$2,'Basic Information'!$A$2:$A$140,0),11)=TRUE,"",IF(INDEX(DataInput[],AJ$4*3-2,MATCH($B27,DataInput[#Headers],0))="","",(INDEX(DataInput[],AJ$4*3-2,MATCH($B27,DataInput[#Headers],0)))))</f>
        <v/>
      </c>
      <c r="AK27" s="15" t="str">
        <f>IF(INDEX(MouseList[],MATCH(AK$2,'Basic Information'!$A$2:$A$140,0),11)=TRUE,"",IF(INDEX(DataInput[],AK$4*3-2,MATCH($B27,DataInput[#Headers],0))="","",(INDEX(DataInput[],AK$4*3-2,MATCH($B27,DataInput[#Headers],0)))))</f>
        <v/>
      </c>
      <c r="AL27" s="15" t="str">
        <f>IF(INDEX(MouseList[],MATCH(AL$2,'Basic Information'!$A$2:$A$140,0),11)=TRUE,"",IF(INDEX(DataInput[],AL$4*3-2,MATCH($B27,DataInput[#Headers],0))="","",(INDEX(DataInput[],AL$4*3-2,MATCH($B27,DataInput[#Headers],0)))))</f>
        <v/>
      </c>
      <c r="AM27" s="15" t="str">
        <f>IF(INDEX(MouseList[],MATCH(AM$2,'Basic Information'!$A$2:$A$140,0),11)=TRUE,"",IF(INDEX(DataInput[],AM$4*3-2,MATCH($B27,DataInput[#Headers],0))="","",(INDEX(DataInput[],AM$4*3-2,MATCH($B27,DataInput[#Headers],0)))))</f>
        <v/>
      </c>
      <c r="AN27" s="15" t="str">
        <f>IF(INDEX(MouseList[],MATCH(AN$2,'Basic Information'!$A$2:$A$140,0),11)=TRUE,"",IF(INDEX(DataInput[],AN$4*3-2,MATCH($B27,DataInput[#Headers],0))="","",(INDEX(DataInput[],AN$4*3-2,MATCH($B27,DataInput[#Headers],0)))))</f>
        <v/>
      </c>
      <c r="AO27" s="15" t="str">
        <f>IF(INDEX(MouseList[],MATCH(AO$2,'Basic Information'!$A$2:$A$140,0),11)=TRUE,"",IF(INDEX(DataInput[],AO$4*3-2,MATCH($B27,DataInput[#Headers],0))="","",(INDEX(DataInput[],AO$4*3-2,MATCH($B27,DataInput[#Headers],0)))))</f>
        <v/>
      </c>
      <c r="AP27" s="15" t="str">
        <f>IF(INDEX(MouseList[],MATCH(AP$2,'Basic Information'!$A$2:$A$140,0),11)=TRUE,"",IF(INDEX(DataInput[],AP$4*3-2,MATCH($B27,DataInput[#Headers],0))="","",(INDEX(DataInput[],AP$4*3-2,MATCH($B27,DataInput[#Headers],0)))))</f>
        <v/>
      </c>
      <c r="AQ27" s="15" t="str">
        <f>IF(INDEX(MouseList[],MATCH(AQ$2,'Basic Information'!$A$2:$A$140,0),11)=TRUE,"",IF(INDEX(DataInput[],AQ$4*3-2,MATCH($B27,DataInput[#Headers],0))="","",(INDEX(DataInput[],AQ$4*3-2,MATCH($B27,DataInput[#Headers],0)))))</f>
        <v/>
      </c>
      <c r="AR27" s="15" t="str">
        <f>IF(INDEX(MouseList[],MATCH(AR$2,'Basic Information'!$A$2:$A$140,0),11)=TRUE,"",IF(INDEX(DataInput[],AR$4*3-2,MATCH($B27,DataInput[#Headers],0))="","",(INDEX(DataInput[],AR$4*3-2,MATCH($B27,DataInput[#Headers],0)))))</f>
        <v/>
      </c>
      <c r="AS27" s="15" t="str">
        <f>IF(INDEX(MouseList[],MATCH(AS$2,'Basic Information'!$A$2:$A$140,0),11)=TRUE,"",IF(INDEX(DataInput[],AS$4*3-2,MATCH($B27,DataInput[#Headers],0))="","",(INDEX(DataInput[],AS$4*3-2,MATCH($B27,DataInput[#Headers],0)))))</f>
        <v/>
      </c>
      <c r="AT27" s="15" t="str">
        <f>IF(INDEX(MouseList[],MATCH(AT$2,'Basic Information'!$A$2:$A$140,0),11)=TRUE,"",IF(INDEX(DataInput[],AT$4*3-2,MATCH($B27,DataInput[#Headers],0))="","",(INDEX(DataInput[],AT$4*3-2,MATCH($B27,DataInput[#Headers],0)))))</f>
        <v/>
      </c>
      <c r="AU27" s="15" t="str">
        <f>IF(INDEX(MouseList[],MATCH(AU$2,'Basic Information'!$A$2:$A$140,0),11)=TRUE,"",IF(INDEX(DataInput[],AU$4*3-2,MATCH($B27,DataInput[#Headers],0))="","",(INDEX(DataInput[],AU$4*3-2,MATCH($B27,DataInput[#Headers],0)))))</f>
        <v/>
      </c>
      <c r="AV27" s="15" t="str">
        <f>IF(INDEX(MouseList[],MATCH(AV$2,'Basic Information'!$A$2:$A$140,0),11)=TRUE,"",IF(INDEX(DataInput[],AV$4*3-2,MATCH($B27,DataInput[#Headers],0))="","",(INDEX(DataInput[],AV$4*3-2,MATCH($B27,DataInput[#Headers],0)))))</f>
        <v/>
      </c>
      <c r="AW27" s="15" t="str">
        <f>IF(INDEX(MouseList[],MATCH(AW$2,'Basic Information'!$A$2:$A$140,0),11)=TRUE,"",IF(INDEX(DataInput[],AW$4*3-2,MATCH($B27,DataInput[#Headers],0))="","",(INDEX(DataInput[],AW$4*3-2,MATCH($B27,DataInput[#Headers],0)))))</f>
        <v/>
      </c>
      <c r="AX27" s="15" t="str">
        <f>IF(INDEX(MouseList[],MATCH(AX$2,'Basic Information'!$A$2:$A$140,0),11)=TRUE,"",IF(INDEX(DataInput[],AX$4*3-2,MATCH($B27,DataInput[#Headers],0))="","",(INDEX(DataInput[],AX$4*3-2,MATCH($B27,DataInput[#Headers],0)))))</f>
        <v/>
      </c>
      <c r="AY27" s="15" t="str">
        <f>IF(INDEX(MouseList[],MATCH(AY$2,'Basic Information'!$A$2:$A$140,0),11)=TRUE,"",IF(INDEX(DataInput[],AY$4*3-2,MATCH($B27,DataInput[#Headers],0))="","",(INDEX(DataInput[],AY$4*3-2,MATCH($B27,DataInput[#Headers],0)))))</f>
        <v/>
      </c>
      <c r="AZ27" s="15" t="str">
        <f>IF(INDEX(MouseList[],MATCH(AZ$2,'Basic Information'!$A$2:$A$140,0),11)=TRUE,"",IF(INDEX(DataInput[],AZ$4*3-2,MATCH($B27,DataInput[#Headers],0))="","",(INDEX(DataInput[],AZ$4*3-2,MATCH($B27,DataInput[#Headers],0)))))</f>
        <v/>
      </c>
      <c r="BA27" s="15" t="str">
        <f>IF(INDEX(MouseList[],MATCH(BA$2,'Basic Information'!$A$2:$A$140,0),11)=TRUE,"",IF(INDEX(DataInput[],BA$4*3-2,MATCH($B27,DataInput[#Headers],0))="","",(INDEX(DataInput[],BA$4*3-2,MATCH($B27,DataInput[#Headers],0)))))</f>
        <v/>
      </c>
      <c r="BB27" s="15" t="str">
        <f>IF(INDEX(MouseList[],MATCH(BB$2,'Basic Information'!$A$2:$A$140,0),11)=TRUE,"",IF(INDEX(DataInput[],BB$4*3-2,MATCH($B27,DataInput[#Headers],0))="","",(INDEX(DataInput[],BB$4*3-2,MATCH($B27,DataInput[#Headers],0)))))</f>
        <v/>
      </c>
      <c r="BC27" s="15" t="str">
        <f>IF(INDEX(MouseList[],MATCH(BC$2,'Basic Information'!$A$2:$A$140,0),11)=TRUE,"",IF(INDEX(DataInput[],BC$4*3-2,MATCH($B27,DataInput[#Headers],0))="","",(INDEX(DataInput[],BC$4*3-2,MATCH($B27,DataInput[#Headers],0)))))</f>
        <v/>
      </c>
      <c r="BD27" s="15" t="str">
        <f>IF(INDEX(MouseList[],MATCH(BD$2,'Basic Information'!$A$2:$A$140,0),11)=TRUE,"",IF(INDEX(DataInput[],BD$4*3-2,MATCH($B27,DataInput[#Headers],0))="","",(INDEX(DataInput[],BD$4*3-2,MATCH($B27,DataInput[#Headers],0)))))</f>
        <v/>
      </c>
      <c r="BE27" s="15" t="str">
        <f>IF(INDEX(MouseList[],MATCH(BE$2,'Basic Information'!$A$2:$A$140,0),11)=TRUE,"",IF(INDEX(DataInput[],BE$4*3-2,MATCH($B27,DataInput[#Headers],0))="","",(INDEX(DataInput[],BE$4*3-2,MATCH($B27,DataInput[#Headers],0)))))</f>
        <v/>
      </c>
      <c r="BF27" s="15" t="str">
        <f>IF(INDEX(MouseList[],MATCH(BF$2,'Basic Information'!$A$2:$A$140,0),11)=TRUE,"",IF(INDEX(DataInput[],BF$4*3-2,MATCH($B27,DataInput[#Headers],0))="","",(INDEX(DataInput[],BF$4*3-2,MATCH($B27,DataInput[#Headers],0)))))</f>
        <v/>
      </c>
      <c r="BG27" s="15" t="str">
        <f>IF(INDEX(MouseList[],MATCH(BG$2,'Basic Information'!$A$2:$A$140,0),11)=TRUE,"",IF(INDEX(DataInput[],BG$4*3-2,MATCH($B27,DataInput[#Headers],0))="","",(INDEX(DataInput[],BG$4*3-2,MATCH($B27,DataInput[#Headers],0)))))</f>
        <v/>
      </c>
      <c r="BH27" s="15" t="str">
        <f>IF(INDEX(MouseList[],MATCH(BH$2,'Basic Information'!$A$2:$A$140,0),11)=TRUE,"",IF(INDEX(DataInput[],BH$4*3-2,MATCH($B27,DataInput[#Headers],0))="","",(INDEX(DataInput[],BH$4*3-2,MATCH($B27,DataInput[#Headers],0)))))</f>
        <v/>
      </c>
      <c r="BI27" s="15" t="str">
        <f>IF(INDEX(MouseList[],MATCH(BI$2,'Basic Information'!$A$2:$A$140,0),11)=TRUE,"",IF(INDEX(DataInput[],BI$4*3-2,MATCH($B27,DataInput[#Headers],0))="","",(INDEX(DataInput[],BI$4*3-2,MATCH($B27,DataInput[#Headers],0)))))</f>
        <v/>
      </c>
      <c r="BJ27" s="15" t="str">
        <f>IF(INDEX(MouseList[],MATCH(BJ$2,'Basic Information'!$A$2:$A$140,0),11)=TRUE,"",IF(INDEX(DataInput[],BJ$4*3-2,MATCH($B27,DataInput[#Headers],0))="","",(INDEX(DataInput[],BJ$4*3-2,MATCH($B27,DataInput[#Headers],0)))))</f>
        <v/>
      </c>
      <c r="BK27" s="15" t="e">
        <f>IF(INDEX(MouseList[],MATCH(BK$2,'Basic Information'!$A$2:$A$140,0),11)=TRUE,"",IF(INDEX(DataInput[],BK$4*3-2,MATCH($B27,DataInput[#Headers],0))="","",(INDEX(DataInput[],BK$4*3-2,MATCH($B27,DataInput[#Headers],0)))))</f>
        <v>#N/A</v>
      </c>
      <c r="BL27" s="15" t="e">
        <f>IF(INDEX(MouseList[],MATCH(BL$2,'Basic Information'!$A$2:$A$140,0),11)=TRUE,"",IF(INDEX(DataInput[],BL$4*3-2,MATCH($B27,DataInput[#Headers],0))="","",(INDEX(DataInput[],BL$4*3-2,MATCH($B27,DataInput[#Headers],0)))))</f>
        <v>#N/A</v>
      </c>
      <c r="BM27" s="15" t="e">
        <f>IF(INDEX(MouseList[],MATCH(BM$2,'Basic Information'!$A$2:$A$140,0),11)=TRUE,"",IF(INDEX(DataInput[],BM$4*3-2,MATCH($B27,DataInput[#Headers],0))="","",(INDEX(DataInput[],BM$4*3-2,MATCH($B27,DataInput[#Headers],0)))))</f>
        <v>#N/A</v>
      </c>
      <c r="BN27" s="15" t="e">
        <f>IF(INDEX(MouseList[],MATCH(BN$2,'Basic Information'!$A$2:$A$140,0),11)=TRUE,"",IF(INDEX(DataInput[],BN$4*3-2,MATCH($B27,DataInput[#Headers],0))="","",(INDEX(DataInput[],BN$4*3-2,MATCH($B27,DataInput[#Headers],0)))))</f>
        <v>#N/A</v>
      </c>
      <c r="BO27" s="15" t="e">
        <f>IF(INDEX(MouseList[],MATCH(BO$2,'Basic Information'!$A$2:$A$140,0),11)=TRUE,"",IF(INDEX(DataInput[],BO$4*3-2,MATCH($B27,DataInput[#Headers],0))="","",(INDEX(DataInput[],BO$4*3-2,MATCH($B27,DataInput[#Headers],0)))))</f>
        <v>#N/A</v>
      </c>
      <c r="BP27" s="15" t="e">
        <f>IF(INDEX(MouseList[],MATCH(BP$2,'Basic Information'!$A$2:$A$140,0),11)=TRUE,"",IF(INDEX(DataInput[],BP$4*3-2,MATCH($B27,DataInput[#Headers],0))="","",(INDEX(DataInput[],BP$4*3-2,MATCH($B27,DataInput[#Headers],0)))))</f>
        <v>#N/A</v>
      </c>
      <c r="BQ27" s="15" t="e">
        <f>IF(INDEX(MouseList[],MATCH(BQ$2,'Basic Information'!$A$2:$A$140,0),11)=TRUE,"",IF(INDEX(DataInput[],BQ$4*3-2,MATCH($B27,DataInput[#Headers],0))="","",(INDEX(DataInput[],BQ$4*3-2,MATCH($B27,DataInput[#Headers],0)))))</f>
        <v>#N/A</v>
      </c>
      <c r="BR27" s="15" t="e">
        <f>IF(INDEX(MouseList[],MATCH(BR$2,'Basic Information'!$A$2:$A$140,0),11)=TRUE,"",IF(INDEX(DataInput[],BR$4*3-2,MATCH($B27,DataInput[#Headers],0))="","",(INDEX(DataInput[],BR$4*3-2,MATCH($B27,DataInput[#Headers],0)))))</f>
        <v>#N/A</v>
      </c>
      <c r="BS27" s="15" t="e">
        <f>IF(INDEX(MouseList[],MATCH(BS$2,'Basic Information'!$A$2:$A$140,0),11)=TRUE,"",IF(INDEX(DataInput[],BS$4*3-2,MATCH($B27,DataInput[#Headers],0))="","",(INDEX(DataInput[],BS$4*3-2,MATCH($B27,DataInput[#Headers],0)))))</f>
        <v>#N/A</v>
      </c>
      <c r="BT27" s="15" t="e">
        <f>IF(INDEX(MouseList[],MATCH(BT$2,'Basic Information'!$A$2:$A$140,0),11)=TRUE,"",IF(INDEX(DataInput[],BT$4*3-2,MATCH($B27,DataInput[#Headers],0))="","",(INDEX(DataInput[],BT$4*3-2,MATCH($B27,DataInput[#Headers],0)))))</f>
        <v>#N/A</v>
      </c>
      <c r="BU27" s="15" t="e">
        <f>IF(INDEX(MouseList[],MATCH(BU$2,'Basic Information'!$A$2:$A$140,0),11)=TRUE,"",IF(INDEX(DataInput[],BU$4*3-2,MATCH($B27,DataInput[#Headers],0))="","",(INDEX(DataInput[],BU$4*3-2,MATCH($B27,DataInput[#Headers],0)))))</f>
        <v>#N/A</v>
      </c>
      <c r="BV27" s="15" t="e">
        <f>IF(INDEX(MouseList[],MATCH(BV$2,'Basic Information'!$A$2:$A$140,0),11)=TRUE,"",IF(INDEX(DataInput[],BV$4*3-2,MATCH($B27,DataInput[#Headers],0))="","",(INDEX(DataInput[],BV$4*3-2,MATCH($B27,DataInput[#Headers],0)))))</f>
        <v>#N/A</v>
      </c>
      <c r="BW27" s="15" t="e">
        <f>IF(INDEX(MouseList[],MATCH(BW$2,'Basic Information'!$A$2:$A$140,0),11)=TRUE,"",IF(INDEX(DataInput[],BW$4*3-2,MATCH($B27,DataInput[#Headers],0))="","",(INDEX(DataInput[],BW$4*3-2,MATCH($B27,DataInput[#Headers],0)))))</f>
        <v>#N/A</v>
      </c>
      <c r="BX27" s="15" t="e">
        <f>IF(INDEX(MouseList[],MATCH(BX$2,'Basic Information'!$A$2:$A$140,0),11)=TRUE,"",IF(INDEX(DataInput[],BX$4*3-2,MATCH($B27,DataInput[#Headers],0))="","",(INDEX(DataInput[],BX$4*3-2,MATCH($B27,DataInput[#Headers],0)))))</f>
        <v>#N/A</v>
      </c>
      <c r="BY27" s="15" t="e">
        <f>IF(INDEX(MouseList[],MATCH(BY$2,'Basic Information'!$A$2:$A$140,0),11)=TRUE,"",IF(INDEX(DataInput[],BY$4*3-2,MATCH($B27,DataInput[#Headers],0))="","",(INDEX(DataInput[],BY$4*3-2,MATCH($B27,DataInput[#Headers],0)))))</f>
        <v>#N/A</v>
      </c>
      <c r="BZ27" s="15" t="e">
        <f>IF(INDEX(MouseList[],MATCH(BZ$2,'Basic Information'!$A$2:$A$140,0),11)=TRUE,"",IF(INDEX(DataInput[],BZ$4*3-2,MATCH($B27,DataInput[#Headers],0))="","",(INDEX(DataInput[],BZ$4*3-2,MATCH($B27,DataInput[#Headers],0)))))</f>
        <v>#N/A</v>
      </c>
      <c r="CA27" s="15" t="e">
        <f>IF(INDEX(MouseList[],MATCH(CA$2,'Basic Information'!$A$2:$A$140,0),11)=TRUE,"",IF(INDEX(DataInput[],CA$4*3-2,MATCH($B27,DataInput[#Headers],0))="","",(INDEX(DataInput[],CA$4*3-2,MATCH($B27,DataInput[#Headers],0)))))</f>
        <v>#N/A</v>
      </c>
      <c r="CB27" s="15" t="e">
        <f>IF(INDEX(MouseList[],MATCH(CB$2,'Basic Information'!$A$2:$A$140,0),11)=TRUE,"",IF(INDEX(DataInput[],CB$4*3-2,MATCH($B27,DataInput[#Headers],0))="","",(INDEX(DataInput[],CB$4*3-2,MATCH($B27,DataInput[#Headers],0)))))</f>
        <v>#N/A</v>
      </c>
      <c r="CC27" s="15" t="e">
        <f>IF(INDEX(MouseList[],MATCH(CC$2,'Basic Information'!$A$2:$A$140,0),11)=TRUE,"",IF(INDEX(DataInput[],CC$4*3-2,MATCH($B27,DataInput[#Headers],0))="","",(INDEX(DataInput[],CC$4*3-2,MATCH($B27,DataInput[#Headers],0)))))</f>
        <v>#N/A</v>
      </c>
      <c r="CD27" s="15" t="e">
        <f>IF(INDEX(MouseList[],MATCH(CD$2,'Basic Information'!$A$2:$A$140,0),11)=TRUE,"",IF(INDEX(DataInput[],CD$4*3-2,MATCH($B27,DataInput[#Headers],0))="","",(INDEX(DataInput[],CD$4*3-2,MATCH($B27,DataInput[#Headers],0)))))</f>
        <v>#N/A</v>
      </c>
      <c r="CE27" s="15" t="e">
        <f>IF(INDEX(MouseList[],MATCH(CE$2,'Basic Information'!$A$2:$A$140,0),11)=TRUE,"",IF(INDEX(DataInput[],CE$4*3-2,MATCH($B27,DataInput[#Headers],0))="","",(INDEX(DataInput[],CE$4*3-2,MATCH($B27,DataInput[#Headers],0)))))</f>
        <v>#N/A</v>
      </c>
      <c r="CF27" s="15" t="e">
        <f>IF(INDEX(MouseList[],MATCH(CF$2,'Basic Information'!$A$2:$A$140,0),11)=TRUE,"",IF(INDEX(DataInput[],CF$4*3-2,MATCH($B27,DataInput[#Headers],0))="","",(INDEX(DataInput[],CF$4*3-2,MATCH($B27,DataInput[#Headers],0)))))</f>
        <v>#N/A</v>
      </c>
      <c r="CG27" s="15" t="e">
        <f>IF(INDEX(MouseList[],MATCH(CG$2,'Basic Information'!$A$2:$A$140,0),11)=TRUE,"",IF(INDEX(DataInput[],CG$4*3-2,MATCH($B27,DataInput[#Headers],0))="","",(INDEX(DataInput[],CG$4*3-2,MATCH($B27,DataInput[#Headers],0)))))</f>
        <v>#N/A</v>
      </c>
      <c r="CH27" s="15" t="e">
        <f>IF(INDEX(MouseList[],MATCH(CH$2,'Basic Information'!$A$2:$A$140,0),11)=TRUE,"",IF(INDEX(DataInput[],CH$4*3-2,MATCH($B27,DataInput[#Headers],0))="","",(INDEX(DataInput[],CH$4*3-2,MATCH($B27,DataInput[#Headers],0)))))</f>
        <v>#N/A</v>
      </c>
      <c r="CI27" s="15" t="e">
        <f>IF(INDEX(MouseList[],MATCH(CI$2,'Basic Information'!$A$2:$A$140,0),11)=TRUE,"",IF(INDEX(DataInput[],CI$4*3-2,MATCH($B27,DataInput[#Headers],0))="","",(INDEX(DataInput[],CI$4*3-2,MATCH($B27,DataInput[#Headers],0)))))</f>
        <v>#N/A</v>
      </c>
      <c r="CJ27" s="15" t="e">
        <f>IF(INDEX(MouseList[],MATCH(CJ$2,'Basic Information'!$A$2:$A$140,0),11)=TRUE,"",IF(INDEX(DataInput[],CJ$4*3-2,MATCH($B27,DataInput[#Headers],0))="","",(INDEX(DataInput[],CJ$4*3-2,MATCH($B27,DataInput[#Headers],0)))))</f>
        <v>#N/A</v>
      </c>
      <c r="CK27" s="15" t="e">
        <f>IF(INDEX(MouseList[],MATCH(CK$2,'Basic Information'!$A$2:$A$140,0),11)=TRUE,"",IF(INDEX(DataInput[],CK$4*3-2,MATCH($B27,DataInput[#Headers],0))="","",(INDEX(DataInput[],CK$4*3-2,MATCH($B27,DataInput[#Headers],0)))))</f>
        <v>#N/A</v>
      </c>
      <c r="CL27" s="15" t="e">
        <f>IF(INDEX(MouseList[],MATCH(CL$2,'Basic Information'!$A$2:$A$140,0),11)=TRUE,"",IF(INDEX(DataInput[],CL$4*3-2,MATCH($B27,DataInput[#Headers],0))="","",(INDEX(DataInput[],CL$4*3-2,MATCH($B27,DataInput[#Headers],0)))))</f>
        <v>#N/A</v>
      </c>
      <c r="CM27" s="15" t="e">
        <f>IF(INDEX(MouseList[],MATCH(CM$2,'Basic Information'!$A$2:$A$140,0),11)=TRUE,"",IF(INDEX(DataInput[],CM$4*3-2,MATCH($B27,DataInput[#Headers],0))="","",(INDEX(DataInput[],CM$4*3-2,MATCH($B27,DataInput[#Headers],0)))))</f>
        <v>#N/A</v>
      </c>
      <c r="CN27" s="15" t="e">
        <f>IF(INDEX(MouseList[],MATCH(CN$2,'Basic Information'!$A$2:$A$140,0),11)=TRUE,"",IF(INDEX(DataInput[],CN$4*3-2,MATCH($B27,DataInput[#Headers],0))="","",(INDEX(DataInput[],CN$4*3-2,MATCH($B27,DataInput[#Headers],0)))))</f>
        <v>#N/A</v>
      </c>
      <c r="CO27" s="15" t="e">
        <f>IF(INDEX(MouseList[],MATCH(CO$2,'Basic Information'!$A$2:$A$140,0),11)=TRUE,"",IF(INDEX(DataInput[],CO$4*3-2,MATCH($B27,DataInput[#Headers],0))="","",(INDEX(DataInput[],CO$4*3-2,MATCH($B27,DataInput[#Headers],0)))))</f>
        <v>#N/A</v>
      </c>
      <c r="CP27" s="15" t="e">
        <f>IF(INDEX(MouseList[],MATCH(CP$2,'Basic Information'!$A$2:$A$140,0),11)=TRUE,"",IF(INDEX(DataInput[],CP$4*3-2,MATCH($B27,DataInput[#Headers],0))="","",(INDEX(DataInput[],CP$4*3-2,MATCH($B27,DataInput[#Headers],0)))))</f>
        <v>#N/A</v>
      </c>
      <c r="CQ27" s="15" t="e">
        <f>IF(INDEX(MouseList[],MATCH(CQ$2,'Basic Information'!$A$2:$A$140,0),11)=TRUE,"",IF(INDEX(DataInput[],CQ$4*3-2,MATCH($B27,DataInput[#Headers],0))="","",(INDEX(DataInput[],CQ$4*3-2,MATCH($B27,DataInput[#Headers],0)))))</f>
        <v>#N/A</v>
      </c>
      <c r="CR27" s="15" t="e">
        <f>IF(INDEX(MouseList[],MATCH(CR$2,'Basic Information'!$A$2:$A$140,0),11)=TRUE,"",IF(INDEX(DataInput[],CR$4*3-2,MATCH($B27,DataInput[#Headers],0))="","",(INDEX(DataInput[],CR$4*3-2,MATCH($B27,DataInput[#Headers],0)))))</f>
        <v>#N/A</v>
      </c>
      <c r="CS27" s="15" t="e">
        <f>IF(INDEX(MouseList[],MATCH(CS$2,'Basic Information'!$A$2:$A$140,0),11)=TRUE,"",IF(INDEX(DataInput[],CS$4*3-2,MATCH($B27,DataInput[#Headers],0))="","",(INDEX(DataInput[],CS$4*3-2,MATCH($B27,DataInput[#Headers],0)))))</f>
        <v>#N/A</v>
      </c>
      <c r="CT27" s="15" t="e">
        <f>IF(INDEX(MouseList[],MATCH(CT$2,'Basic Information'!$A$2:$A$140,0),11)=TRUE,"",IF(INDEX(DataInput[],CT$4*3-2,MATCH($B27,DataInput[#Headers],0))="","",(INDEX(DataInput[],CT$4*3-2,MATCH($B27,DataInput[#Headers],0)))))</f>
        <v>#N/A</v>
      </c>
      <c r="CU27" s="15" t="e">
        <f>IF(INDEX(MouseList[],MATCH(CU$2,'Basic Information'!$A$2:$A$140,0),11)=TRUE,"",IF(INDEX(DataInput[],CU$4*3-2,MATCH($B27,DataInput[#Headers],0))="","",(INDEX(DataInput[],CU$4*3-2,MATCH($B27,DataInput[#Headers],0)))))</f>
        <v>#N/A</v>
      </c>
      <c r="CV27" s="15" t="e">
        <f>IF(INDEX(MouseList[],MATCH(CV$2,'Basic Information'!$A$2:$A$140,0),11)=TRUE,"",IF(INDEX(DataInput[],CV$4*3-2,MATCH($B27,DataInput[#Headers],0))="","",(INDEX(DataInput[],CV$4*3-2,MATCH($B27,DataInput[#Headers],0)))))</f>
        <v>#N/A</v>
      </c>
      <c r="CW27" s="15" t="e">
        <f>IF(INDEX(MouseList[],MATCH(CW$2,'Basic Information'!$A$2:$A$140,0),11)=TRUE,"",IF(INDEX(DataInput[],CW$4*3-2,MATCH($B27,DataInput[#Headers],0))="","",(INDEX(DataInput[],CW$4*3-2,MATCH($B27,DataInput[#Headers],0)))))</f>
        <v>#N/A</v>
      </c>
      <c r="CX27" s="15" t="e">
        <f>IF(INDEX(MouseList[],MATCH(CX$2,'Basic Information'!$A$2:$A$140,0),11)=TRUE,"",IF(INDEX(DataInput[],CX$4*3-2,MATCH($B27,DataInput[#Headers],0))="","",(INDEX(DataInput[],CX$4*3-2,MATCH($B27,DataInput[#Headers],0)))))</f>
        <v>#N/A</v>
      </c>
      <c r="CY27" s="15" t="e">
        <f>IF(INDEX(MouseList[],MATCH(CY$2,'Basic Information'!$A$2:$A$140,0),11)=TRUE,"",IF(INDEX(DataInput[],CY$4*3-2,MATCH($B27,DataInput[#Headers],0))="","",(INDEX(DataInput[],CY$4*3-2,MATCH($B27,DataInput[#Headers],0)))))</f>
        <v>#N/A</v>
      </c>
      <c r="CZ27" s="15" t="e">
        <f>IF(INDEX(MouseList[],MATCH(CZ$2,'Basic Information'!$A$2:$A$140,0),11)=TRUE,"",IF(INDEX(DataInput[],CZ$4*3-2,MATCH($B27,DataInput[#Headers],0))="","",(INDEX(DataInput[],CZ$4*3-2,MATCH($B27,DataInput[#Headers],0)))))</f>
        <v>#N/A</v>
      </c>
      <c r="DA27" s="15" t="e">
        <f>IF(INDEX(MouseList[],MATCH(DA$2,'Basic Information'!$A$2:$A$140,0),11)=TRUE,"",IF(INDEX(DataInput[],DA$4*3-2,MATCH($B27,DataInput[#Headers],0))="","",(INDEX(DataInput[],DA$4*3-2,MATCH($B27,DataInput[#Headers],0)))))</f>
        <v>#N/A</v>
      </c>
      <c r="DB27" s="15" t="e">
        <f>IF(INDEX(MouseList[],MATCH(DB$2,'Basic Information'!$A$2:$A$140,0),11)=TRUE,"",IF(INDEX(DataInput[],DB$4*3-2,MATCH($B27,DataInput[#Headers],0))="","",(INDEX(DataInput[],DB$4*3-2,MATCH($B27,DataInput[#Headers],0)))))</f>
        <v>#N/A</v>
      </c>
      <c r="DC27" s="15" t="e">
        <f>IF(INDEX(MouseList[],MATCH(DC$2,'Basic Information'!$A$2:$A$140,0),11)=TRUE,"",IF(INDEX(DataInput[],DC$4*3-2,MATCH($B27,DataInput[#Headers],0))="","",(INDEX(DataInput[],DC$4*3-2,MATCH($B27,DataInput[#Headers],0)))))</f>
        <v>#N/A</v>
      </c>
      <c r="DD27" s="15" t="e">
        <f>IF(INDEX(MouseList[],MATCH(DD$2,'Basic Information'!$A$2:$A$140,0),11)=TRUE,"",IF(INDEX(DataInput[],DD$4*3-2,MATCH($B27,DataInput[#Headers],0))="","",(INDEX(DataInput[],DD$4*3-2,MATCH($B27,DataInput[#Headers],0)))))</f>
        <v>#N/A</v>
      </c>
      <c r="DE27" s="15" t="e">
        <f>IF(INDEX(MouseList[],MATCH(DE$2,'Basic Information'!$A$2:$A$140,0),11)=TRUE,"",IF(INDEX(DataInput[],DE$4*3-2,MATCH($B27,DataInput[#Headers],0))="","",(INDEX(DataInput[],DE$4*3-2,MATCH($B27,DataInput[#Headers],0)))))</f>
        <v>#N/A</v>
      </c>
      <c r="DF27" s="15" t="e">
        <f>IF(INDEX(MouseList[],MATCH(DF$2,'Basic Information'!$A$2:$A$140,0),11)=TRUE,"",IF(INDEX(DataInput[],DF$4*3-2,MATCH($B27,DataInput[#Headers],0))="","",(INDEX(DataInput[],DF$4*3-2,MATCH($B27,DataInput[#Headers],0)))))</f>
        <v>#N/A</v>
      </c>
      <c r="DG27" s="15" t="e">
        <f>IF(INDEX(MouseList[],MATCH(DG$2,'Basic Information'!$A$2:$A$140,0),11)=TRUE,"",IF(INDEX(DataInput[],DG$4*3-2,MATCH($B27,DataInput[#Headers],0))="","",(INDEX(DataInput[],DG$4*3-2,MATCH($B27,DataInput[#Headers],0)))))</f>
        <v>#N/A</v>
      </c>
      <c r="DH27" s="15" t="e">
        <f>IF(INDEX(MouseList[],MATCH(DH$2,'Basic Information'!$A$2:$A$140,0),11)=TRUE,"",IF(INDEX(DataInput[],DH$4*3-2,MATCH($B27,DataInput[#Headers],0))="","",(INDEX(DataInput[],DH$4*3-2,MATCH($B27,DataInput[#Headers],0)))))</f>
        <v>#N/A</v>
      </c>
      <c r="DI27" s="15" t="e">
        <f>IF(INDEX(MouseList[],MATCH(DI$2,'Basic Information'!$A$2:$A$140,0),11)=TRUE,"",IF(INDEX(DataInput[],DI$4*3-2,MATCH($B27,DataInput[#Headers],0))="","",(INDEX(DataInput[],DI$4*3-2,MATCH($B27,DataInput[#Headers],0)))))</f>
        <v>#N/A</v>
      </c>
      <c r="DJ27" s="15" t="e">
        <f>IF(INDEX(MouseList[],MATCH(DJ$2,'Basic Information'!$A$2:$A$140,0),11)=TRUE,"",IF(INDEX(DataInput[],DJ$4*3-2,MATCH($B27,DataInput[#Headers],0))="","",(INDEX(DataInput[],DJ$4*3-2,MATCH($B27,DataInput[#Headers],0)))))</f>
        <v>#N/A</v>
      </c>
      <c r="DK27" s="15" t="e">
        <f>IF(INDEX(MouseList[],MATCH(DK$2,'Basic Information'!$A$2:$A$140,0),11)=TRUE,"",IF(INDEX(DataInput[],DK$4*3-2,MATCH($B27,DataInput[#Headers],0))="","",(INDEX(DataInput[],DK$4*3-2,MATCH($B27,DataInput[#Headers],0)))))</f>
        <v>#N/A</v>
      </c>
      <c r="DL27" s="15" t="e">
        <f>IF(INDEX(MouseList[],MATCH(DL$2,'Basic Information'!$A$2:$A$140,0),11)=TRUE,"",IF(INDEX(DataInput[],DL$4*3-2,MATCH($B27,DataInput[#Headers],0))="","",(INDEX(DataInput[],DL$4*3-2,MATCH($B27,DataInput[#Headers],0)))))</f>
        <v>#N/A</v>
      </c>
      <c r="DM27" s="15" t="e">
        <f>IF(INDEX(MouseList[],MATCH(DM$2,'Basic Information'!$A$2:$A$140,0),11)=TRUE,"",IF(INDEX(DataInput[],DM$4*3-2,MATCH($B27,DataInput[#Headers],0))="","",(INDEX(DataInput[],DM$4*3-2,MATCH($B27,DataInput[#Headers],0)))))</f>
        <v>#N/A</v>
      </c>
      <c r="DN27" s="15" t="e">
        <f>IF(INDEX(MouseList[],MATCH(DN$2,'Basic Information'!$A$2:$A$140,0),11)=TRUE,"",IF(INDEX(DataInput[],DN$4*3-2,MATCH($B27,DataInput[#Headers],0))="","",(INDEX(DataInput[],DN$4*3-2,MATCH($B27,DataInput[#Headers],0)))))</f>
        <v>#N/A</v>
      </c>
      <c r="DO27" s="15" t="e">
        <f>IF(INDEX(MouseList[],MATCH(DO$2,'Basic Information'!$A$2:$A$140,0),11)=TRUE,"",IF(INDEX(DataInput[],DO$4*3-2,MATCH($B27,DataInput[#Headers],0))="","",(INDEX(DataInput[],DO$4*3-2,MATCH($B27,DataInput[#Headers],0)))))</f>
        <v>#N/A</v>
      </c>
      <c r="DP27" s="15" t="e">
        <f>IF(INDEX(MouseList[],MATCH(DP$2,'Basic Information'!$A$2:$A$140,0),11)=TRUE,"",IF(INDEX(DataInput[],DP$4*3-2,MATCH($B27,DataInput[#Headers],0))="","",(INDEX(DataInput[],DP$4*3-2,MATCH($B27,DataInput[#Headers],0)))))</f>
        <v>#N/A</v>
      </c>
      <c r="DQ27" s="15" t="e">
        <f>IF(INDEX(MouseList[],MATCH(DQ$2,'Basic Information'!$A$2:$A$140,0),11)=TRUE,"",IF(INDEX(DataInput[],DQ$4*3-2,MATCH($B27,DataInput[#Headers],0))="","",(INDEX(DataInput[],DQ$4*3-2,MATCH($B27,DataInput[#Headers],0)))))</f>
        <v>#N/A</v>
      </c>
      <c r="DR27" s="15" t="e">
        <f>IF(INDEX(MouseList[],MATCH(DR$2,'Basic Information'!$A$2:$A$140,0),11)=TRUE,"",IF(INDEX(DataInput[],DR$4*3-2,MATCH($B27,DataInput[#Headers],0))="","",(INDEX(DataInput[],DR$4*3-2,MATCH($B27,DataInput[#Headers],0)))))</f>
        <v>#N/A</v>
      </c>
      <c r="DT27" s="14">
        <v>23</v>
      </c>
      <c r="DU27" s="244" t="str">
        <f>IFERROR(INDEX(MouseList[],MATCH(TV_after_Tx3[[#This Row],[Sort '#]],MouseList[Sort '#],0),MATCH(TV_after_Tx3[[#Headers],[Group]],MouseList[#Headers],0)),"")</f>
        <v/>
      </c>
      <c r="DV27" s="14" t="str">
        <f>IFERROR(INDEX(MouseList[],MATCH(TV_after_Tx3[[#This Row],[Sort '#]],MouseList[Sort '#],0),MATCH(MouseList[[#Headers],[Mouse '#]],MouseList[#Headers],0)),"")</f>
        <v/>
      </c>
      <c r="DW27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27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27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27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27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27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27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27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27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27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27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27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27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27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27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27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27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27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27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27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27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27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28" spans="1:172" ht="15">
      <c r="A28" s="14">
        <v>23</v>
      </c>
      <c r="B28" s="14" t="str">
        <f>INDEX(DataInput[#Headers],1,BWtable[[#This Row],[Day '#]]+11)</f>
        <v>24</v>
      </c>
      <c r="C28" s="15" t="str">
        <f>IF(INDEX(MouseList[],MATCH(C$2,'Basic Information'!$A$2:$A$140,0),11)=TRUE,"",IF(INDEX(DataInput[],C$4*3-2,MATCH($B28,DataInput[#Headers],0))="","",(INDEX(DataInput[],C$4*3-2,MATCH($B28,DataInput[#Headers],0)))))</f>
        <v/>
      </c>
      <c r="D28" s="15" t="str">
        <f>IF(INDEX(MouseList[],MATCH(D$2,'Basic Information'!$A$2:$A$140,0),11)=TRUE,"",IF(INDEX(DataInput[],D$4*3-2,MATCH($B28,DataInput[#Headers],0))="","",(INDEX(DataInput[],D$4*3-2,MATCH($B28,DataInput[#Headers],0)))))</f>
        <v/>
      </c>
      <c r="E28" s="15" t="str">
        <f>IF(INDEX(MouseList[],MATCH(E$2,'Basic Information'!$A$2:$A$140,0),11)=TRUE,"",IF(INDEX(DataInput[],E$4*3-2,MATCH($B28,DataInput[#Headers],0))="","",(INDEX(DataInput[],E$4*3-2,MATCH($B28,DataInput[#Headers],0)))))</f>
        <v/>
      </c>
      <c r="F28" s="15" t="str">
        <f>IF(INDEX(MouseList[],MATCH(F$2,'Basic Information'!$A$2:$A$140,0),11)=TRUE,"",IF(INDEX(DataInput[],F$4*3-2,MATCH($B28,DataInput[#Headers],0))="","",(INDEX(DataInput[],F$4*3-2,MATCH($B28,DataInput[#Headers],0)))))</f>
        <v/>
      </c>
      <c r="G28" s="15" t="str">
        <f>IF(INDEX(MouseList[],MATCH(G$2,'Basic Information'!$A$2:$A$140,0),11)=TRUE,"",IF(INDEX(DataInput[],G$4*3-2,MATCH($B28,DataInput[#Headers],0))="","",(INDEX(DataInput[],G$4*3-2,MATCH($B28,DataInput[#Headers],0)))))</f>
        <v/>
      </c>
      <c r="H28" s="15" t="str">
        <f>IF(INDEX(MouseList[],MATCH(H$2,'Basic Information'!$A$2:$A$140,0),11)=TRUE,"",IF(INDEX(DataInput[],H$4*3-2,MATCH($B28,DataInput[#Headers],0))="","",(INDEX(DataInput[],H$4*3-2,MATCH($B28,DataInput[#Headers],0)))))</f>
        <v/>
      </c>
      <c r="I28" s="15" t="str">
        <f>IF(INDEX(MouseList[],MATCH(I$2,'Basic Information'!$A$2:$A$140,0),11)=TRUE,"",IF(INDEX(DataInput[],I$4*3-2,MATCH($B28,DataInput[#Headers],0))="","",(INDEX(DataInput[],I$4*3-2,MATCH($B28,DataInput[#Headers],0)))))</f>
        <v/>
      </c>
      <c r="J28" s="15" t="str">
        <f>IF(INDEX(MouseList[],MATCH(J$2,'Basic Information'!$A$2:$A$140,0),11)=TRUE,"",IF(INDEX(DataInput[],J$4*3-2,MATCH($B28,DataInput[#Headers],0))="","",(INDEX(DataInput[],J$4*3-2,MATCH($B28,DataInput[#Headers],0)))))</f>
        <v/>
      </c>
      <c r="K28" s="15" t="str">
        <f>IF(INDEX(MouseList[],MATCH(K$2,'Basic Information'!$A$2:$A$140,0),11)=TRUE,"",IF(INDEX(DataInput[],K$4*3-2,MATCH($B28,DataInput[#Headers],0))="","",(INDEX(DataInput[],K$4*3-2,MATCH($B28,DataInput[#Headers],0)))))</f>
        <v/>
      </c>
      <c r="L28" s="15" t="str">
        <f>IF(INDEX(MouseList[],MATCH(L$2,'Basic Information'!$A$2:$A$140,0),11)=TRUE,"",IF(INDEX(DataInput[],L$4*3-2,MATCH($B28,DataInput[#Headers],0))="","",(INDEX(DataInput[],L$4*3-2,MATCH($B28,DataInput[#Headers],0)))))</f>
        <v/>
      </c>
      <c r="M28" s="15" t="str">
        <f>IF(INDEX(MouseList[],MATCH(M$2,'Basic Information'!$A$2:$A$140,0),11)=TRUE,"",IF(INDEX(DataInput[],M$4*3-2,MATCH($B28,DataInput[#Headers],0))="","",(INDEX(DataInput[],M$4*3-2,MATCH($B28,DataInput[#Headers],0)))))</f>
        <v/>
      </c>
      <c r="N28" s="15" t="str">
        <f>IF(INDEX(MouseList[],MATCH(N$2,'Basic Information'!$A$2:$A$140,0),11)=TRUE,"",IF(INDEX(DataInput[],N$4*3-2,MATCH($B28,DataInput[#Headers],0))="","",(INDEX(DataInput[],N$4*3-2,MATCH($B28,DataInput[#Headers],0)))))</f>
        <v/>
      </c>
      <c r="O28" s="15" t="str">
        <f>IF(INDEX(MouseList[],MATCH(O$2,'Basic Information'!$A$2:$A$140,0),11)=TRUE,"",IF(INDEX(DataInput[],O$4*3-2,MATCH($B28,DataInput[#Headers],0))="","",(INDEX(DataInput[],O$4*3-2,MATCH($B28,DataInput[#Headers],0)))))</f>
        <v/>
      </c>
      <c r="P28" s="15" t="str">
        <f>IF(INDEX(MouseList[],MATCH(P$2,'Basic Information'!$A$2:$A$140,0),11)=TRUE,"",IF(INDEX(DataInput[],P$4*3-2,MATCH($B28,DataInput[#Headers],0))="","",(INDEX(DataInput[],P$4*3-2,MATCH($B28,DataInput[#Headers],0)))))</f>
        <v/>
      </c>
      <c r="Q28" s="15" t="str">
        <f>IF(INDEX(MouseList[],MATCH(Q$2,'Basic Information'!$A$2:$A$140,0),11)=TRUE,"",IF(INDEX(DataInput[],Q$4*3-2,MATCH($B28,DataInput[#Headers],0))="","",(INDEX(DataInput[],Q$4*3-2,MATCH($B28,DataInput[#Headers],0)))))</f>
        <v/>
      </c>
      <c r="R28" s="15" t="str">
        <f>IF(INDEX(MouseList[],MATCH(R$2,'Basic Information'!$A$2:$A$140,0),11)=TRUE,"",IF(INDEX(DataInput[],R$4*3-2,MATCH($B28,DataInput[#Headers],0))="","",(INDEX(DataInput[],R$4*3-2,MATCH($B28,DataInput[#Headers],0)))))</f>
        <v/>
      </c>
      <c r="S28" s="15" t="str">
        <f>IF(INDEX(MouseList[],MATCH(S$2,'Basic Information'!$A$2:$A$140,0),11)=TRUE,"",IF(INDEX(DataInput[],S$4*3-2,MATCH($B28,DataInput[#Headers],0))="","",(INDEX(DataInput[],S$4*3-2,MATCH($B28,DataInput[#Headers],0)))))</f>
        <v/>
      </c>
      <c r="T28" s="15" t="str">
        <f>IF(INDEX(MouseList[],MATCH(T$2,'Basic Information'!$A$2:$A$140,0),11)=TRUE,"",IF(INDEX(DataInput[],T$4*3-2,MATCH($B28,DataInput[#Headers],0))="","",(INDEX(DataInput[],T$4*3-2,MATCH($B28,DataInput[#Headers],0)))))</f>
        <v/>
      </c>
      <c r="U28" s="15" t="str">
        <f>IF(INDEX(MouseList[],MATCH(U$2,'Basic Information'!$A$2:$A$140,0),11)=TRUE,"",IF(INDEX(DataInput[],U$4*3-2,MATCH($B28,DataInput[#Headers],0))="","",(INDEX(DataInput[],U$4*3-2,MATCH($B28,DataInput[#Headers],0)))))</f>
        <v/>
      </c>
      <c r="V28" s="15" t="str">
        <f>IF(INDEX(MouseList[],MATCH(V$2,'Basic Information'!$A$2:$A$140,0),11)=TRUE,"",IF(INDEX(DataInput[],V$4*3-2,MATCH($B28,DataInput[#Headers],0))="","",(INDEX(DataInput[],V$4*3-2,MATCH($B28,DataInput[#Headers],0)))))</f>
        <v/>
      </c>
      <c r="W28" s="15" t="str">
        <f>IF(INDEX(MouseList[],MATCH(W$2,'Basic Information'!$A$2:$A$140,0),11)=TRUE,"",IF(INDEX(DataInput[],W$4*3-2,MATCH($B28,DataInput[#Headers],0))="","",(INDEX(DataInput[],W$4*3-2,MATCH($B28,DataInput[#Headers],0)))))</f>
        <v/>
      </c>
      <c r="X28" s="15" t="str">
        <f>IF(INDEX(MouseList[],MATCH(X$2,'Basic Information'!$A$2:$A$140,0),11)=TRUE,"",IF(INDEX(DataInput[],X$4*3-2,MATCH($B28,DataInput[#Headers],0))="","",(INDEX(DataInput[],X$4*3-2,MATCH($B28,DataInput[#Headers],0)))))</f>
        <v/>
      </c>
      <c r="Y28" s="15" t="str">
        <f>IF(INDEX(MouseList[],MATCH(Y$2,'Basic Information'!$A$2:$A$140,0),11)=TRUE,"",IF(INDEX(DataInput[],Y$4*3-2,MATCH($B28,DataInput[#Headers],0))="","",(INDEX(DataInput[],Y$4*3-2,MATCH($B28,DataInput[#Headers],0)))))</f>
        <v/>
      </c>
      <c r="Z28" s="15" t="str">
        <f>IF(INDEX(MouseList[],MATCH(Z$2,'Basic Information'!$A$2:$A$140,0),11)=TRUE,"",IF(INDEX(DataInput[],Z$4*3-2,MATCH($B28,DataInput[#Headers],0))="","",(INDEX(DataInput[],Z$4*3-2,MATCH($B28,DataInput[#Headers],0)))))</f>
        <v/>
      </c>
      <c r="AA28" s="15" t="str">
        <f>IF(INDEX(MouseList[],MATCH(AA$2,'Basic Information'!$A$2:$A$140,0),11)=TRUE,"",IF(INDEX(DataInput[],AA$4*3-2,MATCH($B28,DataInput[#Headers],0))="","",(INDEX(DataInput[],AA$4*3-2,MATCH($B28,DataInput[#Headers],0)))))</f>
        <v/>
      </c>
      <c r="AB28" s="15" t="str">
        <f>IF(INDEX(MouseList[],MATCH(AB$2,'Basic Information'!$A$2:$A$140,0),11)=TRUE,"",IF(INDEX(DataInput[],AB$4*3-2,MATCH($B28,DataInput[#Headers],0))="","",(INDEX(DataInput[],AB$4*3-2,MATCH($B28,DataInput[#Headers],0)))))</f>
        <v/>
      </c>
      <c r="AC28" s="15" t="str">
        <f>IF(INDEX(MouseList[],MATCH(AC$2,'Basic Information'!$A$2:$A$140,0),11)=TRUE,"",IF(INDEX(DataInput[],AC$4*3-2,MATCH($B28,DataInput[#Headers],0))="","",(INDEX(DataInput[],AC$4*3-2,MATCH($B28,DataInput[#Headers],0)))))</f>
        <v/>
      </c>
      <c r="AD28" s="15" t="str">
        <f>IF(INDEX(MouseList[],MATCH(AD$2,'Basic Information'!$A$2:$A$140,0),11)=TRUE,"",IF(INDEX(DataInput[],AD$4*3-2,MATCH($B28,DataInput[#Headers],0))="","",(INDEX(DataInput[],AD$4*3-2,MATCH($B28,DataInput[#Headers],0)))))</f>
        <v/>
      </c>
      <c r="AE28" s="15" t="str">
        <f>IF(INDEX(MouseList[],MATCH(AE$2,'Basic Information'!$A$2:$A$140,0),11)=TRUE,"",IF(INDEX(DataInput[],AE$4*3-2,MATCH($B28,DataInput[#Headers],0))="","",(INDEX(DataInput[],AE$4*3-2,MATCH($B28,DataInput[#Headers],0)))))</f>
        <v/>
      </c>
      <c r="AF28" s="15" t="str">
        <f>IF(INDEX(MouseList[],MATCH(AF$2,'Basic Information'!$A$2:$A$140,0),11)=TRUE,"",IF(INDEX(DataInput[],AF$4*3-2,MATCH($B28,DataInput[#Headers],0))="","",(INDEX(DataInput[],AF$4*3-2,MATCH($B28,DataInput[#Headers],0)))))</f>
        <v/>
      </c>
      <c r="AG28" s="15" t="str">
        <f>IF(INDEX(MouseList[],MATCH(AG$2,'Basic Information'!$A$2:$A$140,0),11)=TRUE,"",IF(INDEX(DataInput[],AG$4*3-2,MATCH($B28,DataInput[#Headers],0))="","",(INDEX(DataInput[],AG$4*3-2,MATCH($B28,DataInput[#Headers],0)))))</f>
        <v/>
      </c>
      <c r="AH28" s="15" t="str">
        <f>IF(INDEX(MouseList[],MATCH(AH$2,'Basic Information'!$A$2:$A$140,0),11)=TRUE,"",IF(INDEX(DataInput[],AH$4*3-2,MATCH($B28,DataInput[#Headers],0))="","",(INDEX(DataInput[],AH$4*3-2,MATCH($B28,DataInput[#Headers],0)))))</f>
        <v/>
      </c>
      <c r="AI28" s="15" t="str">
        <f>IF(INDEX(MouseList[],MATCH(AI$2,'Basic Information'!$A$2:$A$140,0),11)=TRUE,"",IF(INDEX(DataInput[],AI$4*3-2,MATCH($B28,DataInput[#Headers],0))="","",(INDEX(DataInput[],AI$4*3-2,MATCH($B28,DataInput[#Headers],0)))))</f>
        <v/>
      </c>
      <c r="AJ28" s="15" t="str">
        <f>IF(INDEX(MouseList[],MATCH(AJ$2,'Basic Information'!$A$2:$A$140,0),11)=TRUE,"",IF(INDEX(DataInput[],AJ$4*3-2,MATCH($B28,DataInput[#Headers],0))="","",(INDEX(DataInput[],AJ$4*3-2,MATCH($B28,DataInput[#Headers],0)))))</f>
        <v/>
      </c>
      <c r="AK28" s="15" t="str">
        <f>IF(INDEX(MouseList[],MATCH(AK$2,'Basic Information'!$A$2:$A$140,0),11)=TRUE,"",IF(INDEX(DataInput[],AK$4*3-2,MATCH($B28,DataInput[#Headers],0))="","",(INDEX(DataInput[],AK$4*3-2,MATCH($B28,DataInput[#Headers],0)))))</f>
        <v/>
      </c>
      <c r="AL28" s="15" t="str">
        <f>IF(INDEX(MouseList[],MATCH(AL$2,'Basic Information'!$A$2:$A$140,0),11)=TRUE,"",IF(INDEX(DataInput[],AL$4*3-2,MATCH($B28,DataInput[#Headers],0))="","",(INDEX(DataInput[],AL$4*3-2,MATCH($B28,DataInput[#Headers],0)))))</f>
        <v/>
      </c>
      <c r="AM28" s="15" t="str">
        <f>IF(INDEX(MouseList[],MATCH(AM$2,'Basic Information'!$A$2:$A$140,0),11)=TRUE,"",IF(INDEX(DataInput[],AM$4*3-2,MATCH($B28,DataInput[#Headers],0))="","",(INDEX(DataInput[],AM$4*3-2,MATCH($B28,DataInput[#Headers],0)))))</f>
        <v/>
      </c>
      <c r="AN28" s="15" t="str">
        <f>IF(INDEX(MouseList[],MATCH(AN$2,'Basic Information'!$A$2:$A$140,0),11)=TRUE,"",IF(INDEX(DataInput[],AN$4*3-2,MATCH($B28,DataInput[#Headers],0))="","",(INDEX(DataInput[],AN$4*3-2,MATCH($B28,DataInput[#Headers],0)))))</f>
        <v/>
      </c>
      <c r="AO28" s="15" t="str">
        <f>IF(INDEX(MouseList[],MATCH(AO$2,'Basic Information'!$A$2:$A$140,0),11)=TRUE,"",IF(INDEX(DataInput[],AO$4*3-2,MATCH($B28,DataInput[#Headers],0))="","",(INDEX(DataInput[],AO$4*3-2,MATCH($B28,DataInput[#Headers],0)))))</f>
        <v/>
      </c>
      <c r="AP28" s="15" t="str">
        <f>IF(INDEX(MouseList[],MATCH(AP$2,'Basic Information'!$A$2:$A$140,0),11)=TRUE,"",IF(INDEX(DataInput[],AP$4*3-2,MATCH($B28,DataInput[#Headers],0))="","",(INDEX(DataInput[],AP$4*3-2,MATCH($B28,DataInput[#Headers],0)))))</f>
        <v/>
      </c>
      <c r="AQ28" s="15" t="str">
        <f>IF(INDEX(MouseList[],MATCH(AQ$2,'Basic Information'!$A$2:$A$140,0),11)=TRUE,"",IF(INDEX(DataInput[],AQ$4*3-2,MATCH($B28,DataInput[#Headers],0))="","",(INDEX(DataInput[],AQ$4*3-2,MATCH($B28,DataInput[#Headers],0)))))</f>
        <v/>
      </c>
      <c r="AR28" s="15" t="str">
        <f>IF(INDEX(MouseList[],MATCH(AR$2,'Basic Information'!$A$2:$A$140,0),11)=TRUE,"",IF(INDEX(DataInput[],AR$4*3-2,MATCH($B28,DataInput[#Headers],0))="","",(INDEX(DataInput[],AR$4*3-2,MATCH($B28,DataInput[#Headers],0)))))</f>
        <v/>
      </c>
      <c r="AS28" s="15" t="str">
        <f>IF(INDEX(MouseList[],MATCH(AS$2,'Basic Information'!$A$2:$A$140,0),11)=TRUE,"",IF(INDEX(DataInput[],AS$4*3-2,MATCH($B28,DataInput[#Headers],0))="","",(INDEX(DataInput[],AS$4*3-2,MATCH($B28,DataInput[#Headers],0)))))</f>
        <v/>
      </c>
      <c r="AT28" s="15" t="str">
        <f>IF(INDEX(MouseList[],MATCH(AT$2,'Basic Information'!$A$2:$A$140,0),11)=TRUE,"",IF(INDEX(DataInput[],AT$4*3-2,MATCH($B28,DataInput[#Headers],0))="","",(INDEX(DataInput[],AT$4*3-2,MATCH($B28,DataInput[#Headers],0)))))</f>
        <v/>
      </c>
      <c r="AU28" s="15" t="str">
        <f>IF(INDEX(MouseList[],MATCH(AU$2,'Basic Information'!$A$2:$A$140,0),11)=TRUE,"",IF(INDEX(DataInput[],AU$4*3-2,MATCH($B28,DataInput[#Headers],0))="","",(INDEX(DataInput[],AU$4*3-2,MATCH($B28,DataInput[#Headers],0)))))</f>
        <v/>
      </c>
      <c r="AV28" s="15" t="str">
        <f>IF(INDEX(MouseList[],MATCH(AV$2,'Basic Information'!$A$2:$A$140,0),11)=TRUE,"",IF(INDEX(DataInput[],AV$4*3-2,MATCH($B28,DataInput[#Headers],0))="","",(INDEX(DataInput[],AV$4*3-2,MATCH($B28,DataInput[#Headers],0)))))</f>
        <v/>
      </c>
      <c r="AW28" s="15" t="str">
        <f>IF(INDEX(MouseList[],MATCH(AW$2,'Basic Information'!$A$2:$A$140,0),11)=TRUE,"",IF(INDEX(DataInput[],AW$4*3-2,MATCH($B28,DataInput[#Headers],0))="","",(INDEX(DataInput[],AW$4*3-2,MATCH($B28,DataInput[#Headers],0)))))</f>
        <v/>
      </c>
      <c r="AX28" s="15" t="str">
        <f>IF(INDEX(MouseList[],MATCH(AX$2,'Basic Information'!$A$2:$A$140,0),11)=TRUE,"",IF(INDEX(DataInput[],AX$4*3-2,MATCH($B28,DataInput[#Headers],0))="","",(INDEX(DataInput[],AX$4*3-2,MATCH($B28,DataInput[#Headers],0)))))</f>
        <v/>
      </c>
      <c r="AY28" s="15" t="str">
        <f>IF(INDEX(MouseList[],MATCH(AY$2,'Basic Information'!$A$2:$A$140,0),11)=TRUE,"",IF(INDEX(DataInput[],AY$4*3-2,MATCH($B28,DataInput[#Headers],0))="","",(INDEX(DataInput[],AY$4*3-2,MATCH($B28,DataInput[#Headers],0)))))</f>
        <v/>
      </c>
      <c r="AZ28" s="15" t="str">
        <f>IF(INDEX(MouseList[],MATCH(AZ$2,'Basic Information'!$A$2:$A$140,0),11)=TRUE,"",IF(INDEX(DataInput[],AZ$4*3-2,MATCH($B28,DataInput[#Headers],0))="","",(INDEX(DataInput[],AZ$4*3-2,MATCH($B28,DataInput[#Headers],0)))))</f>
        <v/>
      </c>
      <c r="BA28" s="15" t="str">
        <f>IF(INDEX(MouseList[],MATCH(BA$2,'Basic Information'!$A$2:$A$140,0),11)=TRUE,"",IF(INDEX(DataInput[],BA$4*3-2,MATCH($B28,DataInput[#Headers],0))="","",(INDEX(DataInput[],BA$4*3-2,MATCH($B28,DataInput[#Headers],0)))))</f>
        <v/>
      </c>
      <c r="BB28" s="15" t="str">
        <f>IF(INDEX(MouseList[],MATCH(BB$2,'Basic Information'!$A$2:$A$140,0),11)=TRUE,"",IF(INDEX(DataInput[],BB$4*3-2,MATCH($B28,DataInput[#Headers],0))="","",(INDEX(DataInput[],BB$4*3-2,MATCH($B28,DataInput[#Headers],0)))))</f>
        <v/>
      </c>
      <c r="BC28" s="15" t="str">
        <f>IF(INDEX(MouseList[],MATCH(BC$2,'Basic Information'!$A$2:$A$140,0),11)=TRUE,"",IF(INDEX(DataInput[],BC$4*3-2,MATCH($B28,DataInput[#Headers],0))="","",(INDEX(DataInput[],BC$4*3-2,MATCH($B28,DataInput[#Headers],0)))))</f>
        <v/>
      </c>
      <c r="BD28" s="15" t="str">
        <f>IF(INDEX(MouseList[],MATCH(BD$2,'Basic Information'!$A$2:$A$140,0),11)=TRUE,"",IF(INDEX(DataInput[],BD$4*3-2,MATCH($B28,DataInput[#Headers],0))="","",(INDEX(DataInput[],BD$4*3-2,MATCH($B28,DataInput[#Headers],0)))))</f>
        <v/>
      </c>
      <c r="BE28" s="15" t="str">
        <f>IF(INDEX(MouseList[],MATCH(BE$2,'Basic Information'!$A$2:$A$140,0),11)=TRUE,"",IF(INDEX(DataInput[],BE$4*3-2,MATCH($B28,DataInput[#Headers],0))="","",(INDEX(DataInput[],BE$4*3-2,MATCH($B28,DataInput[#Headers],0)))))</f>
        <v/>
      </c>
      <c r="BF28" s="15" t="str">
        <f>IF(INDEX(MouseList[],MATCH(BF$2,'Basic Information'!$A$2:$A$140,0),11)=TRUE,"",IF(INDEX(DataInput[],BF$4*3-2,MATCH($B28,DataInput[#Headers],0))="","",(INDEX(DataInput[],BF$4*3-2,MATCH($B28,DataInput[#Headers],0)))))</f>
        <v/>
      </c>
      <c r="BG28" s="15" t="str">
        <f>IF(INDEX(MouseList[],MATCH(BG$2,'Basic Information'!$A$2:$A$140,0),11)=TRUE,"",IF(INDEX(DataInput[],BG$4*3-2,MATCH($B28,DataInput[#Headers],0))="","",(INDEX(DataInput[],BG$4*3-2,MATCH($B28,DataInput[#Headers],0)))))</f>
        <v/>
      </c>
      <c r="BH28" s="15" t="str">
        <f>IF(INDEX(MouseList[],MATCH(BH$2,'Basic Information'!$A$2:$A$140,0),11)=TRUE,"",IF(INDEX(DataInput[],BH$4*3-2,MATCH($B28,DataInput[#Headers],0))="","",(INDEX(DataInput[],BH$4*3-2,MATCH($B28,DataInput[#Headers],0)))))</f>
        <v/>
      </c>
      <c r="BI28" s="15" t="str">
        <f>IF(INDEX(MouseList[],MATCH(BI$2,'Basic Information'!$A$2:$A$140,0),11)=TRUE,"",IF(INDEX(DataInput[],BI$4*3-2,MATCH($B28,DataInput[#Headers],0))="","",(INDEX(DataInput[],BI$4*3-2,MATCH($B28,DataInput[#Headers],0)))))</f>
        <v/>
      </c>
      <c r="BJ28" s="15" t="str">
        <f>IF(INDEX(MouseList[],MATCH(BJ$2,'Basic Information'!$A$2:$A$140,0),11)=TRUE,"",IF(INDEX(DataInput[],BJ$4*3-2,MATCH($B28,DataInput[#Headers],0))="","",(INDEX(DataInput[],BJ$4*3-2,MATCH($B28,DataInput[#Headers],0)))))</f>
        <v/>
      </c>
      <c r="BK28" s="15" t="e">
        <f>IF(INDEX(MouseList[],MATCH(BK$2,'Basic Information'!$A$2:$A$140,0),11)=TRUE,"",IF(INDEX(DataInput[],BK$4*3-2,MATCH($B28,DataInput[#Headers],0))="","",(INDEX(DataInput[],BK$4*3-2,MATCH($B28,DataInput[#Headers],0)))))</f>
        <v>#N/A</v>
      </c>
      <c r="BL28" s="15" t="e">
        <f>IF(INDEX(MouseList[],MATCH(BL$2,'Basic Information'!$A$2:$A$140,0),11)=TRUE,"",IF(INDEX(DataInput[],BL$4*3-2,MATCH($B28,DataInput[#Headers],0))="","",(INDEX(DataInput[],BL$4*3-2,MATCH($B28,DataInput[#Headers],0)))))</f>
        <v>#N/A</v>
      </c>
      <c r="BM28" s="15" t="e">
        <f>IF(INDEX(MouseList[],MATCH(BM$2,'Basic Information'!$A$2:$A$140,0),11)=TRUE,"",IF(INDEX(DataInput[],BM$4*3-2,MATCH($B28,DataInput[#Headers],0))="","",(INDEX(DataInput[],BM$4*3-2,MATCH($B28,DataInput[#Headers],0)))))</f>
        <v>#N/A</v>
      </c>
      <c r="BN28" s="15" t="e">
        <f>IF(INDEX(MouseList[],MATCH(BN$2,'Basic Information'!$A$2:$A$140,0),11)=TRUE,"",IF(INDEX(DataInput[],BN$4*3-2,MATCH($B28,DataInput[#Headers],0))="","",(INDEX(DataInput[],BN$4*3-2,MATCH($B28,DataInput[#Headers],0)))))</f>
        <v>#N/A</v>
      </c>
      <c r="BO28" s="15" t="e">
        <f>IF(INDEX(MouseList[],MATCH(BO$2,'Basic Information'!$A$2:$A$140,0),11)=TRUE,"",IF(INDEX(DataInput[],BO$4*3-2,MATCH($B28,DataInput[#Headers],0))="","",(INDEX(DataInput[],BO$4*3-2,MATCH($B28,DataInput[#Headers],0)))))</f>
        <v>#N/A</v>
      </c>
      <c r="BP28" s="15" t="e">
        <f>IF(INDEX(MouseList[],MATCH(BP$2,'Basic Information'!$A$2:$A$140,0),11)=TRUE,"",IF(INDEX(DataInput[],BP$4*3-2,MATCH($B28,DataInput[#Headers],0))="","",(INDEX(DataInput[],BP$4*3-2,MATCH($B28,DataInput[#Headers],0)))))</f>
        <v>#N/A</v>
      </c>
      <c r="BQ28" s="15" t="e">
        <f>IF(INDEX(MouseList[],MATCH(BQ$2,'Basic Information'!$A$2:$A$140,0),11)=TRUE,"",IF(INDEX(DataInput[],BQ$4*3-2,MATCH($B28,DataInput[#Headers],0))="","",(INDEX(DataInput[],BQ$4*3-2,MATCH($B28,DataInput[#Headers],0)))))</f>
        <v>#N/A</v>
      </c>
      <c r="BR28" s="15" t="e">
        <f>IF(INDEX(MouseList[],MATCH(BR$2,'Basic Information'!$A$2:$A$140,0),11)=TRUE,"",IF(INDEX(DataInput[],BR$4*3-2,MATCH($B28,DataInput[#Headers],0))="","",(INDEX(DataInput[],BR$4*3-2,MATCH($B28,DataInput[#Headers],0)))))</f>
        <v>#N/A</v>
      </c>
      <c r="BS28" s="15" t="e">
        <f>IF(INDEX(MouseList[],MATCH(BS$2,'Basic Information'!$A$2:$A$140,0),11)=TRUE,"",IF(INDEX(DataInput[],BS$4*3-2,MATCH($B28,DataInput[#Headers],0))="","",(INDEX(DataInput[],BS$4*3-2,MATCH($B28,DataInput[#Headers],0)))))</f>
        <v>#N/A</v>
      </c>
      <c r="BT28" s="15" t="e">
        <f>IF(INDEX(MouseList[],MATCH(BT$2,'Basic Information'!$A$2:$A$140,0),11)=TRUE,"",IF(INDEX(DataInput[],BT$4*3-2,MATCH($B28,DataInput[#Headers],0))="","",(INDEX(DataInput[],BT$4*3-2,MATCH($B28,DataInput[#Headers],0)))))</f>
        <v>#N/A</v>
      </c>
      <c r="BU28" s="15" t="e">
        <f>IF(INDEX(MouseList[],MATCH(BU$2,'Basic Information'!$A$2:$A$140,0),11)=TRUE,"",IF(INDEX(DataInput[],BU$4*3-2,MATCH($B28,DataInput[#Headers],0))="","",(INDEX(DataInput[],BU$4*3-2,MATCH($B28,DataInput[#Headers],0)))))</f>
        <v>#N/A</v>
      </c>
      <c r="BV28" s="15" t="e">
        <f>IF(INDEX(MouseList[],MATCH(BV$2,'Basic Information'!$A$2:$A$140,0),11)=TRUE,"",IF(INDEX(DataInput[],BV$4*3-2,MATCH($B28,DataInput[#Headers],0))="","",(INDEX(DataInput[],BV$4*3-2,MATCH($B28,DataInput[#Headers],0)))))</f>
        <v>#N/A</v>
      </c>
      <c r="BW28" s="15" t="e">
        <f>IF(INDEX(MouseList[],MATCH(BW$2,'Basic Information'!$A$2:$A$140,0),11)=TRUE,"",IF(INDEX(DataInput[],BW$4*3-2,MATCH($B28,DataInput[#Headers],0))="","",(INDEX(DataInput[],BW$4*3-2,MATCH($B28,DataInput[#Headers],0)))))</f>
        <v>#N/A</v>
      </c>
      <c r="BX28" s="15" t="e">
        <f>IF(INDEX(MouseList[],MATCH(BX$2,'Basic Information'!$A$2:$A$140,0),11)=TRUE,"",IF(INDEX(DataInput[],BX$4*3-2,MATCH($B28,DataInput[#Headers],0))="","",(INDEX(DataInput[],BX$4*3-2,MATCH($B28,DataInput[#Headers],0)))))</f>
        <v>#N/A</v>
      </c>
      <c r="BY28" s="15" t="e">
        <f>IF(INDEX(MouseList[],MATCH(BY$2,'Basic Information'!$A$2:$A$140,0),11)=TRUE,"",IF(INDEX(DataInput[],BY$4*3-2,MATCH($B28,DataInput[#Headers],0))="","",(INDEX(DataInput[],BY$4*3-2,MATCH($B28,DataInput[#Headers],0)))))</f>
        <v>#N/A</v>
      </c>
      <c r="BZ28" s="15" t="e">
        <f>IF(INDEX(MouseList[],MATCH(BZ$2,'Basic Information'!$A$2:$A$140,0),11)=TRUE,"",IF(INDEX(DataInput[],BZ$4*3-2,MATCH($B28,DataInput[#Headers],0))="","",(INDEX(DataInput[],BZ$4*3-2,MATCH($B28,DataInput[#Headers],0)))))</f>
        <v>#N/A</v>
      </c>
      <c r="CA28" s="15" t="e">
        <f>IF(INDEX(MouseList[],MATCH(CA$2,'Basic Information'!$A$2:$A$140,0),11)=TRUE,"",IF(INDEX(DataInput[],CA$4*3-2,MATCH($B28,DataInput[#Headers],0))="","",(INDEX(DataInput[],CA$4*3-2,MATCH($B28,DataInput[#Headers],0)))))</f>
        <v>#N/A</v>
      </c>
      <c r="CB28" s="15" t="e">
        <f>IF(INDEX(MouseList[],MATCH(CB$2,'Basic Information'!$A$2:$A$140,0),11)=TRUE,"",IF(INDEX(DataInput[],CB$4*3-2,MATCH($B28,DataInput[#Headers],0))="","",(INDEX(DataInput[],CB$4*3-2,MATCH($B28,DataInput[#Headers],0)))))</f>
        <v>#N/A</v>
      </c>
      <c r="CC28" s="15" t="e">
        <f>IF(INDEX(MouseList[],MATCH(CC$2,'Basic Information'!$A$2:$A$140,0),11)=TRUE,"",IF(INDEX(DataInput[],CC$4*3-2,MATCH($B28,DataInput[#Headers],0))="","",(INDEX(DataInput[],CC$4*3-2,MATCH($B28,DataInput[#Headers],0)))))</f>
        <v>#N/A</v>
      </c>
      <c r="CD28" s="15" t="e">
        <f>IF(INDEX(MouseList[],MATCH(CD$2,'Basic Information'!$A$2:$A$140,0),11)=TRUE,"",IF(INDEX(DataInput[],CD$4*3-2,MATCH($B28,DataInput[#Headers],0))="","",(INDEX(DataInput[],CD$4*3-2,MATCH($B28,DataInput[#Headers],0)))))</f>
        <v>#N/A</v>
      </c>
      <c r="CE28" s="15" t="e">
        <f>IF(INDEX(MouseList[],MATCH(CE$2,'Basic Information'!$A$2:$A$140,0),11)=TRUE,"",IF(INDEX(DataInput[],CE$4*3-2,MATCH($B28,DataInput[#Headers],0))="","",(INDEX(DataInput[],CE$4*3-2,MATCH($B28,DataInput[#Headers],0)))))</f>
        <v>#N/A</v>
      </c>
      <c r="CF28" s="15" t="e">
        <f>IF(INDEX(MouseList[],MATCH(CF$2,'Basic Information'!$A$2:$A$140,0),11)=TRUE,"",IF(INDEX(DataInput[],CF$4*3-2,MATCH($B28,DataInput[#Headers],0))="","",(INDEX(DataInput[],CF$4*3-2,MATCH($B28,DataInput[#Headers],0)))))</f>
        <v>#N/A</v>
      </c>
      <c r="CG28" s="15" t="e">
        <f>IF(INDEX(MouseList[],MATCH(CG$2,'Basic Information'!$A$2:$A$140,0),11)=TRUE,"",IF(INDEX(DataInput[],CG$4*3-2,MATCH($B28,DataInput[#Headers],0))="","",(INDEX(DataInput[],CG$4*3-2,MATCH($B28,DataInput[#Headers],0)))))</f>
        <v>#N/A</v>
      </c>
      <c r="CH28" s="15" t="e">
        <f>IF(INDEX(MouseList[],MATCH(CH$2,'Basic Information'!$A$2:$A$140,0),11)=TRUE,"",IF(INDEX(DataInput[],CH$4*3-2,MATCH($B28,DataInput[#Headers],0))="","",(INDEX(DataInput[],CH$4*3-2,MATCH($B28,DataInput[#Headers],0)))))</f>
        <v>#N/A</v>
      </c>
      <c r="CI28" s="15" t="e">
        <f>IF(INDEX(MouseList[],MATCH(CI$2,'Basic Information'!$A$2:$A$140,0),11)=TRUE,"",IF(INDEX(DataInput[],CI$4*3-2,MATCH($B28,DataInput[#Headers],0))="","",(INDEX(DataInput[],CI$4*3-2,MATCH($B28,DataInput[#Headers],0)))))</f>
        <v>#N/A</v>
      </c>
      <c r="CJ28" s="15" t="e">
        <f>IF(INDEX(MouseList[],MATCH(CJ$2,'Basic Information'!$A$2:$A$140,0),11)=TRUE,"",IF(INDEX(DataInput[],CJ$4*3-2,MATCH($B28,DataInput[#Headers],0))="","",(INDEX(DataInput[],CJ$4*3-2,MATCH($B28,DataInput[#Headers],0)))))</f>
        <v>#N/A</v>
      </c>
      <c r="CK28" s="15" t="e">
        <f>IF(INDEX(MouseList[],MATCH(CK$2,'Basic Information'!$A$2:$A$140,0),11)=TRUE,"",IF(INDEX(DataInput[],CK$4*3-2,MATCH($B28,DataInput[#Headers],0))="","",(INDEX(DataInput[],CK$4*3-2,MATCH($B28,DataInput[#Headers],0)))))</f>
        <v>#N/A</v>
      </c>
      <c r="CL28" s="15" t="e">
        <f>IF(INDEX(MouseList[],MATCH(CL$2,'Basic Information'!$A$2:$A$140,0),11)=TRUE,"",IF(INDEX(DataInput[],CL$4*3-2,MATCH($B28,DataInput[#Headers],0))="","",(INDEX(DataInput[],CL$4*3-2,MATCH($B28,DataInput[#Headers],0)))))</f>
        <v>#N/A</v>
      </c>
      <c r="CM28" s="15" t="e">
        <f>IF(INDEX(MouseList[],MATCH(CM$2,'Basic Information'!$A$2:$A$140,0),11)=TRUE,"",IF(INDEX(DataInput[],CM$4*3-2,MATCH($B28,DataInput[#Headers],0))="","",(INDEX(DataInput[],CM$4*3-2,MATCH($B28,DataInput[#Headers],0)))))</f>
        <v>#N/A</v>
      </c>
      <c r="CN28" s="15" t="e">
        <f>IF(INDEX(MouseList[],MATCH(CN$2,'Basic Information'!$A$2:$A$140,0),11)=TRUE,"",IF(INDEX(DataInput[],CN$4*3-2,MATCH($B28,DataInput[#Headers],0))="","",(INDEX(DataInput[],CN$4*3-2,MATCH($B28,DataInput[#Headers],0)))))</f>
        <v>#N/A</v>
      </c>
      <c r="CO28" s="15" t="e">
        <f>IF(INDEX(MouseList[],MATCH(CO$2,'Basic Information'!$A$2:$A$140,0),11)=TRUE,"",IF(INDEX(DataInput[],CO$4*3-2,MATCH($B28,DataInput[#Headers],0))="","",(INDEX(DataInput[],CO$4*3-2,MATCH($B28,DataInput[#Headers],0)))))</f>
        <v>#N/A</v>
      </c>
      <c r="CP28" s="15" t="e">
        <f>IF(INDEX(MouseList[],MATCH(CP$2,'Basic Information'!$A$2:$A$140,0),11)=TRUE,"",IF(INDEX(DataInput[],CP$4*3-2,MATCH($B28,DataInput[#Headers],0))="","",(INDEX(DataInput[],CP$4*3-2,MATCH($B28,DataInput[#Headers],0)))))</f>
        <v>#N/A</v>
      </c>
      <c r="CQ28" s="15" t="e">
        <f>IF(INDEX(MouseList[],MATCH(CQ$2,'Basic Information'!$A$2:$A$140,0),11)=TRUE,"",IF(INDEX(DataInput[],CQ$4*3-2,MATCH($B28,DataInput[#Headers],0))="","",(INDEX(DataInput[],CQ$4*3-2,MATCH($B28,DataInput[#Headers],0)))))</f>
        <v>#N/A</v>
      </c>
      <c r="CR28" s="15" t="e">
        <f>IF(INDEX(MouseList[],MATCH(CR$2,'Basic Information'!$A$2:$A$140,0),11)=TRUE,"",IF(INDEX(DataInput[],CR$4*3-2,MATCH($B28,DataInput[#Headers],0))="","",(INDEX(DataInput[],CR$4*3-2,MATCH($B28,DataInput[#Headers],0)))))</f>
        <v>#N/A</v>
      </c>
      <c r="CS28" s="15" t="e">
        <f>IF(INDEX(MouseList[],MATCH(CS$2,'Basic Information'!$A$2:$A$140,0),11)=TRUE,"",IF(INDEX(DataInput[],CS$4*3-2,MATCH($B28,DataInput[#Headers],0))="","",(INDEX(DataInput[],CS$4*3-2,MATCH($B28,DataInput[#Headers],0)))))</f>
        <v>#N/A</v>
      </c>
      <c r="CT28" s="15" t="e">
        <f>IF(INDEX(MouseList[],MATCH(CT$2,'Basic Information'!$A$2:$A$140,0),11)=TRUE,"",IF(INDEX(DataInput[],CT$4*3-2,MATCH($B28,DataInput[#Headers],0))="","",(INDEX(DataInput[],CT$4*3-2,MATCH($B28,DataInput[#Headers],0)))))</f>
        <v>#N/A</v>
      </c>
      <c r="CU28" s="15" t="e">
        <f>IF(INDEX(MouseList[],MATCH(CU$2,'Basic Information'!$A$2:$A$140,0),11)=TRUE,"",IF(INDEX(DataInput[],CU$4*3-2,MATCH($B28,DataInput[#Headers],0))="","",(INDEX(DataInput[],CU$4*3-2,MATCH($B28,DataInput[#Headers],0)))))</f>
        <v>#N/A</v>
      </c>
      <c r="CV28" s="15" t="e">
        <f>IF(INDEX(MouseList[],MATCH(CV$2,'Basic Information'!$A$2:$A$140,0),11)=TRUE,"",IF(INDEX(DataInput[],CV$4*3-2,MATCH($B28,DataInput[#Headers],0))="","",(INDEX(DataInput[],CV$4*3-2,MATCH($B28,DataInput[#Headers],0)))))</f>
        <v>#N/A</v>
      </c>
      <c r="CW28" s="15" t="e">
        <f>IF(INDEX(MouseList[],MATCH(CW$2,'Basic Information'!$A$2:$A$140,0),11)=TRUE,"",IF(INDEX(DataInput[],CW$4*3-2,MATCH($B28,DataInput[#Headers],0))="","",(INDEX(DataInput[],CW$4*3-2,MATCH($B28,DataInput[#Headers],0)))))</f>
        <v>#N/A</v>
      </c>
      <c r="CX28" s="15" t="e">
        <f>IF(INDEX(MouseList[],MATCH(CX$2,'Basic Information'!$A$2:$A$140,0),11)=TRUE,"",IF(INDEX(DataInput[],CX$4*3-2,MATCH($B28,DataInput[#Headers],0))="","",(INDEX(DataInput[],CX$4*3-2,MATCH($B28,DataInput[#Headers],0)))))</f>
        <v>#N/A</v>
      </c>
      <c r="CY28" s="15" t="e">
        <f>IF(INDEX(MouseList[],MATCH(CY$2,'Basic Information'!$A$2:$A$140,0),11)=TRUE,"",IF(INDEX(DataInput[],CY$4*3-2,MATCH($B28,DataInput[#Headers],0))="","",(INDEX(DataInput[],CY$4*3-2,MATCH($B28,DataInput[#Headers],0)))))</f>
        <v>#N/A</v>
      </c>
      <c r="CZ28" s="15" t="e">
        <f>IF(INDEX(MouseList[],MATCH(CZ$2,'Basic Information'!$A$2:$A$140,0),11)=TRUE,"",IF(INDEX(DataInput[],CZ$4*3-2,MATCH($B28,DataInput[#Headers],0))="","",(INDEX(DataInput[],CZ$4*3-2,MATCH($B28,DataInput[#Headers],0)))))</f>
        <v>#N/A</v>
      </c>
      <c r="DA28" s="15" t="e">
        <f>IF(INDEX(MouseList[],MATCH(DA$2,'Basic Information'!$A$2:$A$140,0),11)=TRUE,"",IF(INDEX(DataInput[],DA$4*3-2,MATCH($B28,DataInput[#Headers],0))="","",(INDEX(DataInput[],DA$4*3-2,MATCH($B28,DataInput[#Headers],0)))))</f>
        <v>#N/A</v>
      </c>
      <c r="DB28" s="15" t="e">
        <f>IF(INDEX(MouseList[],MATCH(DB$2,'Basic Information'!$A$2:$A$140,0),11)=TRUE,"",IF(INDEX(DataInput[],DB$4*3-2,MATCH($B28,DataInput[#Headers],0))="","",(INDEX(DataInput[],DB$4*3-2,MATCH($B28,DataInput[#Headers],0)))))</f>
        <v>#N/A</v>
      </c>
      <c r="DC28" s="15" t="e">
        <f>IF(INDEX(MouseList[],MATCH(DC$2,'Basic Information'!$A$2:$A$140,0),11)=TRUE,"",IF(INDEX(DataInput[],DC$4*3-2,MATCH($B28,DataInput[#Headers],0))="","",(INDEX(DataInput[],DC$4*3-2,MATCH($B28,DataInput[#Headers],0)))))</f>
        <v>#N/A</v>
      </c>
      <c r="DD28" s="15" t="e">
        <f>IF(INDEX(MouseList[],MATCH(DD$2,'Basic Information'!$A$2:$A$140,0),11)=TRUE,"",IF(INDEX(DataInput[],DD$4*3-2,MATCH($B28,DataInput[#Headers],0))="","",(INDEX(DataInput[],DD$4*3-2,MATCH($B28,DataInput[#Headers],0)))))</f>
        <v>#N/A</v>
      </c>
      <c r="DE28" s="15" t="e">
        <f>IF(INDEX(MouseList[],MATCH(DE$2,'Basic Information'!$A$2:$A$140,0),11)=TRUE,"",IF(INDEX(DataInput[],DE$4*3-2,MATCH($B28,DataInput[#Headers],0))="","",(INDEX(DataInput[],DE$4*3-2,MATCH($B28,DataInput[#Headers],0)))))</f>
        <v>#N/A</v>
      </c>
      <c r="DF28" s="15" t="e">
        <f>IF(INDEX(MouseList[],MATCH(DF$2,'Basic Information'!$A$2:$A$140,0),11)=TRUE,"",IF(INDEX(DataInput[],DF$4*3-2,MATCH($B28,DataInput[#Headers],0))="","",(INDEX(DataInput[],DF$4*3-2,MATCH($B28,DataInput[#Headers],0)))))</f>
        <v>#N/A</v>
      </c>
      <c r="DG28" s="15" t="e">
        <f>IF(INDEX(MouseList[],MATCH(DG$2,'Basic Information'!$A$2:$A$140,0),11)=TRUE,"",IF(INDEX(DataInput[],DG$4*3-2,MATCH($B28,DataInput[#Headers],0))="","",(INDEX(DataInput[],DG$4*3-2,MATCH($B28,DataInput[#Headers],0)))))</f>
        <v>#N/A</v>
      </c>
      <c r="DH28" s="15" t="e">
        <f>IF(INDEX(MouseList[],MATCH(DH$2,'Basic Information'!$A$2:$A$140,0),11)=TRUE,"",IF(INDEX(DataInput[],DH$4*3-2,MATCH($B28,DataInput[#Headers],0))="","",(INDEX(DataInput[],DH$4*3-2,MATCH($B28,DataInput[#Headers],0)))))</f>
        <v>#N/A</v>
      </c>
      <c r="DI28" s="15" t="e">
        <f>IF(INDEX(MouseList[],MATCH(DI$2,'Basic Information'!$A$2:$A$140,0),11)=TRUE,"",IF(INDEX(DataInput[],DI$4*3-2,MATCH($B28,DataInput[#Headers],0))="","",(INDEX(DataInput[],DI$4*3-2,MATCH($B28,DataInput[#Headers],0)))))</f>
        <v>#N/A</v>
      </c>
      <c r="DJ28" s="15" t="e">
        <f>IF(INDEX(MouseList[],MATCH(DJ$2,'Basic Information'!$A$2:$A$140,0),11)=TRUE,"",IF(INDEX(DataInput[],DJ$4*3-2,MATCH($B28,DataInput[#Headers],0))="","",(INDEX(DataInput[],DJ$4*3-2,MATCH($B28,DataInput[#Headers],0)))))</f>
        <v>#N/A</v>
      </c>
      <c r="DK28" s="15" t="e">
        <f>IF(INDEX(MouseList[],MATCH(DK$2,'Basic Information'!$A$2:$A$140,0),11)=TRUE,"",IF(INDEX(DataInput[],DK$4*3-2,MATCH($B28,DataInput[#Headers],0))="","",(INDEX(DataInput[],DK$4*3-2,MATCH($B28,DataInput[#Headers],0)))))</f>
        <v>#N/A</v>
      </c>
      <c r="DL28" s="15" t="e">
        <f>IF(INDEX(MouseList[],MATCH(DL$2,'Basic Information'!$A$2:$A$140,0),11)=TRUE,"",IF(INDEX(DataInput[],DL$4*3-2,MATCH($B28,DataInput[#Headers],0))="","",(INDEX(DataInput[],DL$4*3-2,MATCH($B28,DataInput[#Headers],0)))))</f>
        <v>#N/A</v>
      </c>
      <c r="DM28" s="15" t="e">
        <f>IF(INDEX(MouseList[],MATCH(DM$2,'Basic Information'!$A$2:$A$140,0),11)=TRUE,"",IF(INDEX(DataInput[],DM$4*3-2,MATCH($B28,DataInput[#Headers],0))="","",(INDEX(DataInput[],DM$4*3-2,MATCH($B28,DataInput[#Headers],0)))))</f>
        <v>#N/A</v>
      </c>
      <c r="DN28" s="15" t="e">
        <f>IF(INDEX(MouseList[],MATCH(DN$2,'Basic Information'!$A$2:$A$140,0),11)=TRUE,"",IF(INDEX(DataInput[],DN$4*3-2,MATCH($B28,DataInput[#Headers],0))="","",(INDEX(DataInput[],DN$4*3-2,MATCH($B28,DataInput[#Headers],0)))))</f>
        <v>#N/A</v>
      </c>
      <c r="DO28" s="15" t="e">
        <f>IF(INDEX(MouseList[],MATCH(DO$2,'Basic Information'!$A$2:$A$140,0),11)=TRUE,"",IF(INDEX(DataInput[],DO$4*3-2,MATCH($B28,DataInput[#Headers],0))="","",(INDEX(DataInput[],DO$4*3-2,MATCH($B28,DataInput[#Headers],0)))))</f>
        <v>#N/A</v>
      </c>
      <c r="DP28" s="15" t="e">
        <f>IF(INDEX(MouseList[],MATCH(DP$2,'Basic Information'!$A$2:$A$140,0),11)=TRUE,"",IF(INDEX(DataInput[],DP$4*3-2,MATCH($B28,DataInput[#Headers],0))="","",(INDEX(DataInput[],DP$4*3-2,MATCH($B28,DataInput[#Headers],0)))))</f>
        <v>#N/A</v>
      </c>
      <c r="DQ28" s="15" t="e">
        <f>IF(INDEX(MouseList[],MATCH(DQ$2,'Basic Information'!$A$2:$A$140,0),11)=TRUE,"",IF(INDEX(DataInput[],DQ$4*3-2,MATCH($B28,DataInput[#Headers],0))="","",(INDEX(DataInput[],DQ$4*3-2,MATCH($B28,DataInput[#Headers],0)))))</f>
        <v>#N/A</v>
      </c>
      <c r="DR28" s="15" t="e">
        <f>IF(INDEX(MouseList[],MATCH(DR$2,'Basic Information'!$A$2:$A$140,0),11)=TRUE,"",IF(INDEX(DataInput[],DR$4*3-2,MATCH($B28,DataInput[#Headers],0))="","",(INDEX(DataInput[],DR$4*3-2,MATCH($B28,DataInput[#Headers],0)))))</f>
        <v>#N/A</v>
      </c>
      <c r="DT28" s="14">
        <v>24</v>
      </c>
      <c r="DU28" s="244" t="str">
        <f>IFERROR(INDEX(MouseList[],MATCH(TV_after_Tx3[[#This Row],[Sort '#]],MouseList[Sort '#],0),MATCH(TV_after_Tx3[[#Headers],[Group]],MouseList[#Headers],0)),"")</f>
        <v/>
      </c>
      <c r="DV28" s="14" t="str">
        <f>IFERROR(INDEX(MouseList[],MATCH(TV_after_Tx3[[#This Row],[Sort '#]],MouseList[Sort '#],0),MATCH(MouseList[[#Headers],[Mouse '#]],MouseList[#Headers],0)),"")</f>
        <v/>
      </c>
      <c r="DW28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28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28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28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28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28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28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28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28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28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28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28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28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28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28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28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28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28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28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28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28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28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29" spans="1:172" ht="15">
      <c r="A29" s="14">
        <v>24</v>
      </c>
      <c r="B29" s="14" t="str">
        <f>INDEX(DataInput[#Headers],1,BWtable[[#This Row],[Day '#]]+11)</f>
        <v>25</v>
      </c>
      <c r="C29" s="15" t="str">
        <f>IF(INDEX(MouseList[],MATCH(C$2,'Basic Information'!$A$2:$A$140,0),11)=TRUE,"",IF(INDEX(DataInput[],C$4*3-2,MATCH($B29,DataInput[#Headers],0))="","",(INDEX(DataInput[],C$4*3-2,MATCH($B29,DataInput[#Headers],0)))))</f>
        <v/>
      </c>
      <c r="D29" s="15" t="str">
        <f>IF(INDEX(MouseList[],MATCH(D$2,'Basic Information'!$A$2:$A$140,0),11)=TRUE,"",IF(INDEX(DataInput[],D$4*3-2,MATCH($B29,DataInput[#Headers],0))="","",(INDEX(DataInput[],D$4*3-2,MATCH($B29,DataInput[#Headers],0)))))</f>
        <v/>
      </c>
      <c r="E29" s="15" t="str">
        <f>IF(INDEX(MouseList[],MATCH(E$2,'Basic Information'!$A$2:$A$140,0),11)=TRUE,"",IF(INDEX(DataInput[],E$4*3-2,MATCH($B29,DataInput[#Headers],0))="","",(INDEX(DataInput[],E$4*3-2,MATCH($B29,DataInput[#Headers],0)))))</f>
        <v/>
      </c>
      <c r="F29" s="15" t="str">
        <f>IF(INDEX(MouseList[],MATCH(F$2,'Basic Information'!$A$2:$A$140,0),11)=TRUE,"",IF(INDEX(DataInput[],F$4*3-2,MATCH($B29,DataInput[#Headers],0))="","",(INDEX(DataInput[],F$4*3-2,MATCH($B29,DataInput[#Headers],0)))))</f>
        <v/>
      </c>
      <c r="G29" s="15" t="str">
        <f>IF(INDEX(MouseList[],MATCH(G$2,'Basic Information'!$A$2:$A$140,0),11)=TRUE,"",IF(INDEX(DataInput[],G$4*3-2,MATCH($B29,DataInput[#Headers],0))="","",(INDEX(DataInput[],G$4*3-2,MATCH($B29,DataInput[#Headers],0)))))</f>
        <v/>
      </c>
      <c r="H29" s="15" t="str">
        <f>IF(INDEX(MouseList[],MATCH(H$2,'Basic Information'!$A$2:$A$140,0),11)=TRUE,"",IF(INDEX(DataInput[],H$4*3-2,MATCH($B29,DataInput[#Headers],0))="","",(INDEX(DataInput[],H$4*3-2,MATCH($B29,DataInput[#Headers],0)))))</f>
        <v/>
      </c>
      <c r="I29" s="15" t="str">
        <f>IF(INDEX(MouseList[],MATCH(I$2,'Basic Information'!$A$2:$A$140,0),11)=TRUE,"",IF(INDEX(DataInput[],I$4*3-2,MATCH($B29,DataInput[#Headers],0))="","",(INDEX(DataInput[],I$4*3-2,MATCH($B29,DataInput[#Headers],0)))))</f>
        <v/>
      </c>
      <c r="J29" s="15" t="str">
        <f>IF(INDEX(MouseList[],MATCH(J$2,'Basic Information'!$A$2:$A$140,0),11)=TRUE,"",IF(INDEX(DataInput[],J$4*3-2,MATCH($B29,DataInput[#Headers],0))="","",(INDEX(DataInput[],J$4*3-2,MATCH($B29,DataInput[#Headers],0)))))</f>
        <v/>
      </c>
      <c r="K29" s="15" t="str">
        <f>IF(INDEX(MouseList[],MATCH(K$2,'Basic Information'!$A$2:$A$140,0),11)=TRUE,"",IF(INDEX(DataInput[],K$4*3-2,MATCH($B29,DataInput[#Headers],0))="","",(INDEX(DataInput[],K$4*3-2,MATCH($B29,DataInput[#Headers],0)))))</f>
        <v/>
      </c>
      <c r="L29" s="15" t="str">
        <f>IF(INDEX(MouseList[],MATCH(L$2,'Basic Information'!$A$2:$A$140,0),11)=TRUE,"",IF(INDEX(DataInput[],L$4*3-2,MATCH($B29,DataInput[#Headers],0))="","",(INDEX(DataInput[],L$4*3-2,MATCH($B29,DataInput[#Headers],0)))))</f>
        <v/>
      </c>
      <c r="M29" s="15" t="str">
        <f>IF(INDEX(MouseList[],MATCH(M$2,'Basic Information'!$A$2:$A$140,0),11)=TRUE,"",IF(INDEX(DataInput[],M$4*3-2,MATCH($B29,DataInput[#Headers],0))="","",(INDEX(DataInput[],M$4*3-2,MATCH($B29,DataInput[#Headers],0)))))</f>
        <v/>
      </c>
      <c r="N29" s="15" t="str">
        <f>IF(INDEX(MouseList[],MATCH(N$2,'Basic Information'!$A$2:$A$140,0),11)=TRUE,"",IF(INDEX(DataInput[],N$4*3-2,MATCH($B29,DataInput[#Headers],0))="","",(INDEX(DataInput[],N$4*3-2,MATCH($B29,DataInput[#Headers],0)))))</f>
        <v/>
      </c>
      <c r="O29" s="15" t="str">
        <f>IF(INDEX(MouseList[],MATCH(O$2,'Basic Information'!$A$2:$A$140,0),11)=TRUE,"",IF(INDEX(DataInput[],O$4*3-2,MATCH($B29,DataInput[#Headers],0))="","",(INDEX(DataInput[],O$4*3-2,MATCH($B29,DataInput[#Headers],0)))))</f>
        <v/>
      </c>
      <c r="P29" s="15" t="str">
        <f>IF(INDEX(MouseList[],MATCH(P$2,'Basic Information'!$A$2:$A$140,0),11)=TRUE,"",IF(INDEX(DataInput[],P$4*3-2,MATCH($B29,DataInput[#Headers],0))="","",(INDEX(DataInput[],P$4*3-2,MATCH($B29,DataInput[#Headers],0)))))</f>
        <v/>
      </c>
      <c r="Q29" s="15" t="str">
        <f>IF(INDEX(MouseList[],MATCH(Q$2,'Basic Information'!$A$2:$A$140,0),11)=TRUE,"",IF(INDEX(DataInput[],Q$4*3-2,MATCH($B29,DataInput[#Headers],0))="","",(INDEX(DataInput[],Q$4*3-2,MATCH($B29,DataInput[#Headers],0)))))</f>
        <v/>
      </c>
      <c r="R29" s="15" t="str">
        <f>IF(INDEX(MouseList[],MATCH(R$2,'Basic Information'!$A$2:$A$140,0),11)=TRUE,"",IF(INDEX(DataInput[],R$4*3-2,MATCH($B29,DataInput[#Headers],0))="","",(INDEX(DataInput[],R$4*3-2,MATCH($B29,DataInput[#Headers],0)))))</f>
        <v/>
      </c>
      <c r="S29" s="15" t="str">
        <f>IF(INDEX(MouseList[],MATCH(S$2,'Basic Information'!$A$2:$A$140,0),11)=TRUE,"",IF(INDEX(DataInput[],S$4*3-2,MATCH($B29,DataInput[#Headers],0))="","",(INDEX(DataInput[],S$4*3-2,MATCH($B29,DataInput[#Headers],0)))))</f>
        <v/>
      </c>
      <c r="T29" s="15" t="str">
        <f>IF(INDEX(MouseList[],MATCH(T$2,'Basic Information'!$A$2:$A$140,0),11)=TRUE,"",IF(INDEX(DataInput[],T$4*3-2,MATCH($B29,DataInput[#Headers],0))="","",(INDEX(DataInput[],T$4*3-2,MATCH($B29,DataInput[#Headers],0)))))</f>
        <v/>
      </c>
      <c r="U29" s="15" t="str">
        <f>IF(INDEX(MouseList[],MATCH(U$2,'Basic Information'!$A$2:$A$140,0),11)=TRUE,"",IF(INDEX(DataInput[],U$4*3-2,MATCH($B29,DataInput[#Headers],0))="","",(INDEX(DataInput[],U$4*3-2,MATCH($B29,DataInput[#Headers],0)))))</f>
        <v/>
      </c>
      <c r="V29" s="15" t="str">
        <f>IF(INDEX(MouseList[],MATCH(V$2,'Basic Information'!$A$2:$A$140,0),11)=TRUE,"",IF(INDEX(DataInput[],V$4*3-2,MATCH($B29,DataInput[#Headers],0))="","",(INDEX(DataInput[],V$4*3-2,MATCH($B29,DataInput[#Headers],0)))))</f>
        <v/>
      </c>
      <c r="W29" s="15" t="str">
        <f>IF(INDEX(MouseList[],MATCH(W$2,'Basic Information'!$A$2:$A$140,0),11)=TRUE,"",IF(INDEX(DataInput[],W$4*3-2,MATCH($B29,DataInput[#Headers],0))="","",(INDEX(DataInput[],W$4*3-2,MATCH($B29,DataInput[#Headers],0)))))</f>
        <v/>
      </c>
      <c r="X29" s="15" t="str">
        <f>IF(INDEX(MouseList[],MATCH(X$2,'Basic Information'!$A$2:$A$140,0),11)=TRUE,"",IF(INDEX(DataInput[],X$4*3-2,MATCH($B29,DataInput[#Headers],0))="","",(INDEX(DataInput[],X$4*3-2,MATCH($B29,DataInput[#Headers],0)))))</f>
        <v/>
      </c>
      <c r="Y29" s="15" t="str">
        <f>IF(INDEX(MouseList[],MATCH(Y$2,'Basic Information'!$A$2:$A$140,0),11)=TRUE,"",IF(INDEX(DataInput[],Y$4*3-2,MATCH($B29,DataInput[#Headers],0))="","",(INDEX(DataInput[],Y$4*3-2,MATCH($B29,DataInput[#Headers],0)))))</f>
        <v/>
      </c>
      <c r="Z29" s="15" t="str">
        <f>IF(INDEX(MouseList[],MATCH(Z$2,'Basic Information'!$A$2:$A$140,0),11)=TRUE,"",IF(INDEX(DataInput[],Z$4*3-2,MATCH($B29,DataInput[#Headers],0))="","",(INDEX(DataInput[],Z$4*3-2,MATCH($B29,DataInput[#Headers],0)))))</f>
        <v/>
      </c>
      <c r="AA29" s="15" t="str">
        <f>IF(INDEX(MouseList[],MATCH(AA$2,'Basic Information'!$A$2:$A$140,0),11)=TRUE,"",IF(INDEX(DataInput[],AA$4*3-2,MATCH($B29,DataInput[#Headers],0))="","",(INDEX(DataInput[],AA$4*3-2,MATCH($B29,DataInput[#Headers],0)))))</f>
        <v/>
      </c>
      <c r="AB29" s="15" t="str">
        <f>IF(INDEX(MouseList[],MATCH(AB$2,'Basic Information'!$A$2:$A$140,0),11)=TRUE,"",IF(INDEX(DataInput[],AB$4*3-2,MATCH($B29,DataInput[#Headers],0))="","",(INDEX(DataInput[],AB$4*3-2,MATCH($B29,DataInput[#Headers],0)))))</f>
        <v/>
      </c>
      <c r="AC29" s="15" t="str">
        <f>IF(INDEX(MouseList[],MATCH(AC$2,'Basic Information'!$A$2:$A$140,0),11)=TRUE,"",IF(INDEX(DataInput[],AC$4*3-2,MATCH($B29,DataInput[#Headers],0))="","",(INDEX(DataInput[],AC$4*3-2,MATCH($B29,DataInput[#Headers],0)))))</f>
        <v/>
      </c>
      <c r="AD29" s="15" t="str">
        <f>IF(INDEX(MouseList[],MATCH(AD$2,'Basic Information'!$A$2:$A$140,0),11)=TRUE,"",IF(INDEX(DataInput[],AD$4*3-2,MATCH($B29,DataInput[#Headers],0))="","",(INDEX(DataInput[],AD$4*3-2,MATCH($B29,DataInput[#Headers],0)))))</f>
        <v/>
      </c>
      <c r="AE29" s="15" t="str">
        <f>IF(INDEX(MouseList[],MATCH(AE$2,'Basic Information'!$A$2:$A$140,0),11)=TRUE,"",IF(INDEX(DataInput[],AE$4*3-2,MATCH($B29,DataInput[#Headers],0))="","",(INDEX(DataInput[],AE$4*3-2,MATCH($B29,DataInput[#Headers],0)))))</f>
        <v/>
      </c>
      <c r="AF29" s="15" t="str">
        <f>IF(INDEX(MouseList[],MATCH(AF$2,'Basic Information'!$A$2:$A$140,0),11)=TRUE,"",IF(INDEX(DataInput[],AF$4*3-2,MATCH($B29,DataInput[#Headers],0))="","",(INDEX(DataInput[],AF$4*3-2,MATCH($B29,DataInput[#Headers],0)))))</f>
        <v/>
      </c>
      <c r="AG29" s="15" t="str">
        <f>IF(INDEX(MouseList[],MATCH(AG$2,'Basic Information'!$A$2:$A$140,0),11)=TRUE,"",IF(INDEX(DataInput[],AG$4*3-2,MATCH($B29,DataInput[#Headers],0))="","",(INDEX(DataInput[],AG$4*3-2,MATCH($B29,DataInput[#Headers],0)))))</f>
        <v/>
      </c>
      <c r="AH29" s="15" t="str">
        <f>IF(INDEX(MouseList[],MATCH(AH$2,'Basic Information'!$A$2:$A$140,0),11)=TRUE,"",IF(INDEX(DataInput[],AH$4*3-2,MATCH($B29,DataInput[#Headers],0))="","",(INDEX(DataInput[],AH$4*3-2,MATCH($B29,DataInput[#Headers],0)))))</f>
        <v/>
      </c>
      <c r="AI29" s="15" t="str">
        <f>IF(INDEX(MouseList[],MATCH(AI$2,'Basic Information'!$A$2:$A$140,0),11)=TRUE,"",IF(INDEX(DataInput[],AI$4*3-2,MATCH($B29,DataInput[#Headers],0))="","",(INDEX(DataInput[],AI$4*3-2,MATCH($B29,DataInput[#Headers],0)))))</f>
        <v/>
      </c>
      <c r="AJ29" s="15" t="str">
        <f>IF(INDEX(MouseList[],MATCH(AJ$2,'Basic Information'!$A$2:$A$140,0),11)=TRUE,"",IF(INDEX(DataInput[],AJ$4*3-2,MATCH($B29,DataInput[#Headers],0))="","",(INDEX(DataInput[],AJ$4*3-2,MATCH($B29,DataInput[#Headers],0)))))</f>
        <v/>
      </c>
      <c r="AK29" s="15" t="str">
        <f>IF(INDEX(MouseList[],MATCH(AK$2,'Basic Information'!$A$2:$A$140,0),11)=TRUE,"",IF(INDEX(DataInput[],AK$4*3-2,MATCH($B29,DataInput[#Headers],0))="","",(INDEX(DataInput[],AK$4*3-2,MATCH($B29,DataInput[#Headers],0)))))</f>
        <v/>
      </c>
      <c r="AL29" s="15" t="str">
        <f>IF(INDEX(MouseList[],MATCH(AL$2,'Basic Information'!$A$2:$A$140,0),11)=TRUE,"",IF(INDEX(DataInput[],AL$4*3-2,MATCH($B29,DataInput[#Headers],0))="","",(INDEX(DataInput[],AL$4*3-2,MATCH($B29,DataInput[#Headers],0)))))</f>
        <v/>
      </c>
      <c r="AM29" s="15" t="str">
        <f>IF(INDEX(MouseList[],MATCH(AM$2,'Basic Information'!$A$2:$A$140,0),11)=TRUE,"",IF(INDEX(DataInput[],AM$4*3-2,MATCH($B29,DataInput[#Headers],0))="","",(INDEX(DataInput[],AM$4*3-2,MATCH($B29,DataInput[#Headers],0)))))</f>
        <v/>
      </c>
      <c r="AN29" s="15" t="str">
        <f>IF(INDEX(MouseList[],MATCH(AN$2,'Basic Information'!$A$2:$A$140,0),11)=TRUE,"",IF(INDEX(DataInput[],AN$4*3-2,MATCH($B29,DataInput[#Headers],0))="","",(INDEX(DataInput[],AN$4*3-2,MATCH($B29,DataInput[#Headers],0)))))</f>
        <v/>
      </c>
      <c r="AO29" s="15" t="str">
        <f>IF(INDEX(MouseList[],MATCH(AO$2,'Basic Information'!$A$2:$A$140,0),11)=TRUE,"",IF(INDEX(DataInput[],AO$4*3-2,MATCH($B29,DataInput[#Headers],0))="","",(INDEX(DataInput[],AO$4*3-2,MATCH($B29,DataInput[#Headers],0)))))</f>
        <v/>
      </c>
      <c r="AP29" s="15" t="str">
        <f>IF(INDEX(MouseList[],MATCH(AP$2,'Basic Information'!$A$2:$A$140,0),11)=TRUE,"",IF(INDEX(DataInput[],AP$4*3-2,MATCH($B29,DataInput[#Headers],0))="","",(INDEX(DataInput[],AP$4*3-2,MATCH($B29,DataInput[#Headers],0)))))</f>
        <v/>
      </c>
      <c r="AQ29" s="15" t="str">
        <f>IF(INDEX(MouseList[],MATCH(AQ$2,'Basic Information'!$A$2:$A$140,0),11)=TRUE,"",IF(INDEX(DataInput[],AQ$4*3-2,MATCH($B29,DataInput[#Headers],0))="","",(INDEX(DataInput[],AQ$4*3-2,MATCH($B29,DataInput[#Headers],0)))))</f>
        <v/>
      </c>
      <c r="AR29" s="15" t="str">
        <f>IF(INDEX(MouseList[],MATCH(AR$2,'Basic Information'!$A$2:$A$140,0),11)=TRUE,"",IF(INDEX(DataInput[],AR$4*3-2,MATCH($B29,DataInput[#Headers],0))="","",(INDEX(DataInput[],AR$4*3-2,MATCH($B29,DataInput[#Headers],0)))))</f>
        <v/>
      </c>
      <c r="AS29" s="15" t="str">
        <f>IF(INDEX(MouseList[],MATCH(AS$2,'Basic Information'!$A$2:$A$140,0),11)=TRUE,"",IF(INDEX(DataInput[],AS$4*3-2,MATCH($B29,DataInput[#Headers],0))="","",(INDEX(DataInput[],AS$4*3-2,MATCH($B29,DataInput[#Headers],0)))))</f>
        <v/>
      </c>
      <c r="AT29" s="15" t="str">
        <f>IF(INDEX(MouseList[],MATCH(AT$2,'Basic Information'!$A$2:$A$140,0),11)=TRUE,"",IF(INDEX(DataInput[],AT$4*3-2,MATCH($B29,DataInput[#Headers],0))="","",(INDEX(DataInput[],AT$4*3-2,MATCH($B29,DataInput[#Headers],0)))))</f>
        <v/>
      </c>
      <c r="AU29" s="15" t="str">
        <f>IF(INDEX(MouseList[],MATCH(AU$2,'Basic Information'!$A$2:$A$140,0),11)=TRUE,"",IF(INDEX(DataInput[],AU$4*3-2,MATCH($B29,DataInput[#Headers],0))="","",(INDEX(DataInput[],AU$4*3-2,MATCH($B29,DataInput[#Headers],0)))))</f>
        <v/>
      </c>
      <c r="AV29" s="15" t="str">
        <f>IF(INDEX(MouseList[],MATCH(AV$2,'Basic Information'!$A$2:$A$140,0),11)=TRUE,"",IF(INDEX(DataInput[],AV$4*3-2,MATCH($B29,DataInput[#Headers],0))="","",(INDEX(DataInput[],AV$4*3-2,MATCH($B29,DataInput[#Headers],0)))))</f>
        <v/>
      </c>
      <c r="AW29" s="15" t="str">
        <f>IF(INDEX(MouseList[],MATCH(AW$2,'Basic Information'!$A$2:$A$140,0),11)=TRUE,"",IF(INDEX(DataInput[],AW$4*3-2,MATCH($B29,DataInput[#Headers],0))="","",(INDEX(DataInput[],AW$4*3-2,MATCH($B29,DataInput[#Headers],0)))))</f>
        <v/>
      </c>
      <c r="AX29" s="15" t="str">
        <f>IF(INDEX(MouseList[],MATCH(AX$2,'Basic Information'!$A$2:$A$140,0),11)=TRUE,"",IF(INDEX(DataInput[],AX$4*3-2,MATCH($B29,DataInput[#Headers],0))="","",(INDEX(DataInput[],AX$4*3-2,MATCH($B29,DataInput[#Headers],0)))))</f>
        <v/>
      </c>
      <c r="AY29" s="15" t="str">
        <f>IF(INDEX(MouseList[],MATCH(AY$2,'Basic Information'!$A$2:$A$140,0),11)=TRUE,"",IF(INDEX(DataInput[],AY$4*3-2,MATCH($B29,DataInput[#Headers],0))="","",(INDEX(DataInput[],AY$4*3-2,MATCH($B29,DataInput[#Headers],0)))))</f>
        <v/>
      </c>
      <c r="AZ29" s="15" t="str">
        <f>IF(INDEX(MouseList[],MATCH(AZ$2,'Basic Information'!$A$2:$A$140,0),11)=TRUE,"",IF(INDEX(DataInput[],AZ$4*3-2,MATCH($B29,DataInput[#Headers],0))="","",(INDEX(DataInput[],AZ$4*3-2,MATCH($B29,DataInput[#Headers],0)))))</f>
        <v/>
      </c>
      <c r="BA29" s="15" t="str">
        <f>IF(INDEX(MouseList[],MATCH(BA$2,'Basic Information'!$A$2:$A$140,0),11)=TRUE,"",IF(INDEX(DataInput[],BA$4*3-2,MATCH($B29,DataInput[#Headers],0))="","",(INDEX(DataInput[],BA$4*3-2,MATCH($B29,DataInput[#Headers],0)))))</f>
        <v/>
      </c>
      <c r="BB29" s="15" t="str">
        <f>IF(INDEX(MouseList[],MATCH(BB$2,'Basic Information'!$A$2:$A$140,0),11)=TRUE,"",IF(INDEX(DataInput[],BB$4*3-2,MATCH($B29,DataInput[#Headers],0))="","",(INDEX(DataInput[],BB$4*3-2,MATCH($B29,DataInput[#Headers],0)))))</f>
        <v/>
      </c>
      <c r="BC29" s="15" t="str">
        <f>IF(INDEX(MouseList[],MATCH(BC$2,'Basic Information'!$A$2:$A$140,0),11)=TRUE,"",IF(INDEX(DataInput[],BC$4*3-2,MATCH($B29,DataInput[#Headers],0))="","",(INDEX(DataInput[],BC$4*3-2,MATCH($B29,DataInput[#Headers],0)))))</f>
        <v/>
      </c>
      <c r="BD29" s="15" t="str">
        <f>IF(INDEX(MouseList[],MATCH(BD$2,'Basic Information'!$A$2:$A$140,0),11)=TRUE,"",IF(INDEX(DataInput[],BD$4*3-2,MATCH($B29,DataInput[#Headers],0))="","",(INDEX(DataInput[],BD$4*3-2,MATCH($B29,DataInput[#Headers],0)))))</f>
        <v/>
      </c>
      <c r="BE29" s="15" t="str">
        <f>IF(INDEX(MouseList[],MATCH(BE$2,'Basic Information'!$A$2:$A$140,0),11)=TRUE,"",IF(INDEX(DataInput[],BE$4*3-2,MATCH($B29,DataInput[#Headers],0))="","",(INDEX(DataInput[],BE$4*3-2,MATCH($B29,DataInput[#Headers],0)))))</f>
        <v/>
      </c>
      <c r="BF29" s="15" t="str">
        <f>IF(INDEX(MouseList[],MATCH(BF$2,'Basic Information'!$A$2:$A$140,0),11)=TRUE,"",IF(INDEX(DataInput[],BF$4*3-2,MATCH($B29,DataInput[#Headers],0))="","",(INDEX(DataInput[],BF$4*3-2,MATCH($B29,DataInput[#Headers],0)))))</f>
        <v/>
      </c>
      <c r="BG29" s="15" t="str">
        <f>IF(INDEX(MouseList[],MATCH(BG$2,'Basic Information'!$A$2:$A$140,0),11)=TRUE,"",IF(INDEX(DataInput[],BG$4*3-2,MATCH($B29,DataInput[#Headers],0))="","",(INDEX(DataInput[],BG$4*3-2,MATCH($B29,DataInput[#Headers],0)))))</f>
        <v/>
      </c>
      <c r="BH29" s="15" t="str">
        <f>IF(INDEX(MouseList[],MATCH(BH$2,'Basic Information'!$A$2:$A$140,0),11)=TRUE,"",IF(INDEX(DataInput[],BH$4*3-2,MATCH($B29,DataInput[#Headers],0))="","",(INDEX(DataInput[],BH$4*3-2,MATCH($B29,DataInput[#Headers],0)))))</f>
        <v/>
      </c>
      <c r="BI29" s="15" t="str">
        <f>IF(INDEX(MouseList[],MATCH(BI$2,'Basic Information'!$A$2:$A$140,0),11)=TRUE,"",IF(INDEX(DataInput[],BI$4*3-2,MATCH($B29,DataInput[#Headers],0))="","",(INDEX(DataInput[],BI$4*3-2,MATCH($B29,DataInput[#Headers],0)))))</f>
        <v/>
      </c>
      <c r="BJ29" s="15" t="str">
        <f>IF(INDEX(MouseList[],MATCH(BJ$2,'Basic Information'!$A$2:$A$140,0),11)=TRUE,"",IF(INDEX(DataInput[],BJ$4*3-2,MATCH($B29,DataInput[#Headers],0))="","",(INDEX(DataInput[],BJ$4*3-2,MATCH($B29,DataInput[#Headers],0)))))</f>
        <v/>
      </c>
      <c r="BK29" s="15" t="e">
        <f>IF(INDEX(MouseList[],MATCH(BK$2,'Basic Information'!$A$2:$A$140,0),11)=TRUE,"",IF(INDEX(DataInput[],BK$4*3-2,MATCH($B29,DataInput[#Headers],0))="","",(INDEX(DataInput[],BK$4*3-2,MATCH($B29,DataInput[#Headers],0)))))</f>
        <v>#N/A</v>
      </c>
      <c r="BL29" s="15" t="e">
        <f>IF(INDEX(MouseList[],MATCH(BL$2,'Basic Information'!$A$2:$A$140,0),11)=TRUE,"",IF(INDEX(DataInput[],BL$4*3-2,MATCH($B29,DataInput[#Headers],0))="","",(INDEX(DataInput[],BL$4*3-2,MATCH($B29,DataInput[#Headers],0)))))</f>
        <v>#N/A</v>
      </c>
      <c r="BM29" s="15" t="e">
        <f>IF(INDEX(MouseList[],MATCH(BM$2,'Basic Information'!$A$2:$A$140,0),11)=TRUE,"",IF(INDEX(DataInput[],BM$4*3-2,MATCH($B29,DataInput[#Headers],0))="","",(INDEX(DataInput[],BM$4*3-2,MATCH($B29,DataInput[#Headers],0)))))</f>
        <v>#N/A</v>
      </c>
      <c r="BN29" s="15" t="e">
        <f>IF(INDEX(MouseList[],MATCH(BN$2,'Basic Information'!$A$2:$A$140,0),11)=TRUE,"",IF(INDEX(DataInput[],BN$4*3-2,MATCH($B29,DataInput[#Headers],0))="","",(INDEX(DataInput[],BN$4*3-2,MATCH($B29,DataInput[#Headers],0)))))</f>
        <v>#N/A</v>
      </c>
      <c r="BO29" s="15" t="e">
        <f>IF(INDEX(MouseList[],MATCH(BO$2,'Basic Information'!$A$2:$A$140,0),11)=TRUE,"",IF(INDEX(DataInput[],BO$4*3-2,MATCH($B29,DataInput[#Headers],0))="","",(INDEX(DataInput[],BO$4*3-2,MATCH($B29,DataInput[#Headers],0)))))</f>
        <v>#N/A</v>
      </c>
      <c r="BP29" s="15" t="e">
        <f>IF(INDEX(MouseList[],MATCH(BP$2,'Basic Information'!$A$2:$A$140,0),11)=TRUE,"",IF(INDEX(DataInput[],BP$4*3-2,MATCH($B29,DataInput[#Headers],0))="","",(INDEX(DataInput[],BP$4*3-2,MATCH($B29,DataInput[#Headers],0)))))</f>
        <v>#N/A</v>
      </c>
      <c r="BQ29" s="15" t="e">
        <f>IF(INDEX(MouseList[],MATCH(BQ$2,'Basic Information'!$A$2:$A$140,0),11)=TRUE,"",IF(INDEX(DataInput[],BQ$4*3-2,MATCH($B29,DataInput[#Headers],0))="","",(INDEX(DataInput[],BQ$4*3-2,MATCH($B29,DataInput[#Headers],0)))))</f>
        <v>#N/A</v>
      </c>
      <c r="BR29" s="15" t="e">
        <f>IF(INDEX(MouseList[],MATCH(BR$2,'Basic Information'!$A$2:$A$140,0),11)=TRUE,"",IF(INDEX(DataInput[],BR$4*3-2,MATCH($B29,DataInput[#Headers],0))="","",(INDEX(DataInput[],BR$4*3-2,MATCH($B29,DataInput[#Headers],0)))))</f>
        <v>#N/A</v>
      </c>
      <c r="BS29" s="15" t="e">
        <f>IF(INDEX(MouseList[],MATCH(BS$2,'Basic Information'!$A$2:$A$140,0),11)=TRUE,"",IF(INDEX(DataInput[],BS$4*3-2,MATCH($B29,DataInput[#Headers],0))="","",(INDEX(DataInput[],BS$4*3-2,MATCH($B29,DataInput[#Headers],0)))))</f>
        <v>#N/A</v>
      </c>
      <c r="BT29" s="15" t="e">
        <f>IF(INDEX(MouseList[],MATCH(BT$2,'Basic Information'!$A$2:$A$140,0),11)=TRUE,"",IF(INDEX(DataInput[],BT$4*3-2,MATCH($B29,DataInput[#Headers],0))="","",(INDEX(DataInput[],BT$4*3-2,MATCH($B29,DataInput[#Headers],0)))))</f>
        <v>#N/A</v>
      </c>
      <c r="BU29" s="15" t="e">
        <f>IF(INDEX(MouseList[],MATCH(BU$2,'Basic Information'!$A$2:$A$140,0),11)=TRUE,"",IF(INDEX(DataInput[],BU$4*3-2,MATCH($B29,DataInput[#Headers],0))="","",(INDEX(DataInput[],BU$4*3-2,MATCH($B29,DataInput[#Headers],0)))))</f>
        <v>#N/A</v>
      </c>
      <c r="BV29" s="15" t="e">
        <f>IF(INDEX(MouseList[],MATCH(BV$2,'Basic Information'!$A$2:$A$140,0),11)=TRUE,"",IF(INDEX(DataInput[],BV$4*3-2,MATCH($B29,DataInput[#Headers],0))="","",(INDEX(DataInput[],BV$4*3-2,MATCH($B29,DataInput[#Headers],0)))))</f>
        <v>#N/A</v>
      </c>
      <c r="BW29" s="15" t="e">
        <f>IF(INDEX(MouseList[],MATCH(BW$2,'Basic Information'!$A$2:$A$140,0),11)=TRUE,"",IF(INDEX(DataInput[],BW$4*3-2,MATCH($B29,DataInput[#Headers],0))="","",(INDEX(DataInput[],BW$4*3-2,MATCH($B29,DataInput[#Headers],0)))))</f>
        <v>#N/A</v>
      </c>
      <c r="BX29" s="15" t="e">
        <f>IF(INDEX(MouseList[],MATCH(BX$2,'Basic Information'!$A$2:$A$140,0),11)=TRUE,"",IF(INDEX(DataInput[],BX$4*3-2,MATCH($B29,DataInput[#Headers],0))="","",(INDEX(DataInput[],BX$4*3-2,MATCH($B29,DataInput[#Headers],0)))))</f>
        <v>#N/A</v>
      </c>
      <c r="BY29" s="15" t="e">
        <f>IF(INDEX(MouseList[],MATCH(BY$2,'Basic Information'!$A$2:$A$140,0),11)=TRUE,"",IF(INDEX(DataInput[],BY$4*3-2,MATCH($B29,DataInput[#Headers],0))="","",(INDEX(DataInput[],BY$4*3-2,MATCH($B29,DataInput[#Headers],0)))))</f>
        <v>#N/A</v>
      </c>
      <c r="BZ29" s="15" t="e">
        <f>IF(INDEX(MouseList[],MATCH(BZ$2,'Basic Information'!$A$2:$A$140,0),11)=TRUE,"",IF(INDEX(DataInput[],BZ$4*3-2,MATCH($B29,DataInput[#Headers],0))="","",(INDEX(DataInput[],BZ$4*3-2,MATCH($B29,DataInput[#Headers],0)))))</f>
        <v>#N/A</v>
      </c>
      <c r="CA29" s="15" t="e">
        <f>IF(INDEX(MouseList[],MATCH(CA$2,'Basic Information'!$A$2:$A$140,0),11)=TRUE,"",IF(INDEX(DataInput[],CA$4*3-2,MATCH($B29,DataInput[#Headers],0))="","",(INDEX(DataInput[],CA$4*3-2,MATCH($B29,DataInput[#Headers],0)))))</f>
        <v>#N/A</v>
      </c>
      <c r="CB29" s="15" t="e">
        <f>IF(INDEX(MouseList[],MATCH(CB$2,'Basic Information'!$A$2:$A$140,0),11)=TRUE,"",IF(INDEX(DataInput[],CB$4*3-2,MATCH($B29,DataInput[#Headers],0))="","",(INDEX(DataInput[],CB$4*3-2,MATCH($B29,DataInput[#Headers],0)))))</f>
        <v>#N/A</v>
      </c>
      <c r="CC29" s="15" t="e">
        <f>IF(INDEX(MouseList[],MATCH(CC$2,'Basic Information'!$A$2:$A$140,0),11)=TRUE,"",IF(INDEX(DataInput[],CC$4*3-2,MATCH($B29,DataInput[#Headers],0))="","",(INDEX(DataInput[],CC$4*3-2,MATCH($B29,DataInput[#Headers],0)))))</f>
        <v>#N/A</v>
      </c>
      <c r="CD29" s="15" t="e">
        <f>IF(INDEX(MouseList[],MATCH(CD$2,'Basic Information'!$A$2:$A$140,0),11)=TRUE,"",IF(INDEX(DataInput[],CD$4*3-2,MATCH($B29,DataInput[#Headers],0))="","",(INDEX(DataInput[],CD$4*3-2,MATCH($B29,DataInput[#Headers],0)))))</f>
        <v>#N/A</v>
      </c>
      <c r="CE29" s="15" t="e">
        <f>IF(INDEX(MouseList[],MATCH(CE$2,'Basic Information'!$A$2:$A$140,0),11)=TRUE,"",IF(INDEX(DataInput[],CE$4*3-2,MATCH($B29,DataInput[#Headers],0))="","",(INDEX(DataInput[],CE$4*3-2,MATCH($B29,DataInput[#Headers],0)))))</f>
        <v>#N/A</v>
      </c>
      <c r="CF29" s="15" t="e">
        <f>IF(INDEX(MouseList[],MATCH(CF$2,'Basic Information'!$A$2:$A$140,0),11)=TRUE,"",IF(INDEX(DataInput[],CF$4*3-2,MATCH($B29,DataInput[#Headers],0))="","",(INDEX(DataInput[],CF$4*3-2,MATCH($B29,DataInput[#Headers],0)))))</f>
        <v>#N/A</v>
      </c>
      <c r="CG29" s="15" t="e">
        <f>IF(INDEX(MouseList[],MATCH(CG$2,'Basic Information'!$A$2:$A$140,0),11)=TRUE,"",IF(INDEX(DataInput[],CG$4*3-2,MATCH($B29,DataInput[#Headers],0))="","",(INDEX(DataInput[],CG$4*3-2,MATCH($B29,DataInput[#Headers],0)))))</f>
        <v>#N/A</v>
      </c>
      <c r="CH29" s="15" t="e">
        <f>IF(INDEX(MouseList[],MATCH(CH$2,'Basic Information'!$A$2:$A$140,0),11)=TRUE,"",IF(INDEX(DataInput[],CH$4*3-2,MATCH($B29,DataInput[#Headers],0))="","",(INDEX(DataInput[],CH$4*3-2,MATCH($B29,DataInput[#Headers],0)))))</f>
        <v>#N/A</v>
      </c>
      <c r="CI29" s="15" t="e">
        <f>IF(INDEX(MouseList[],MATCH(CI$2,'Basic Information'!$A$2:$A$140,0),11)=TRUE,"",IF(INDEX(DataInput[],CI$4*3-2,MATCH($B29,DataInput[#Headers],0))="","",(INDEX(DataInput[],CI$4*3-2,MATCH($B29,DataInput[#Headers],0)))))</f>
        <v>#N/A</v>
      </c>
      <c r="CJ29" s="15" t="e">
        <f>IF(INDEX(MouseList[],MATCH(CJ$2,'Basic Information'!$A$2:$A$140,0),11)=TRUE,"",IF(INDEX(DataInput[],CJ$4*3-2,MATCH($B29,DataInput[#Headers],0))="","",(INDEX(DataInput[],CJ$4*3-2,MATCH($B29,DataInput[#Headers],0)))))</f>
        <v>#N/A</v>
      </c>
      <c r="CK29" s="15" t="e">
        <f>IF(INDEX(MouseList[],MATCH(CK$2,'Basic Information'!$A$2:$A$140,0),11)=TRUE,"",IF(INDEX(DataInput[],CK$4*3-2,MATCH($B29,DataInput[#Headers],0))="","",(INDEX(DataInput[],CK$4*3-2,MATCH($B29,DataInput[#Headers],0)))))</f>
        <v>#N/A</v>
      </c>
      <c r="CL29" s="15" t="e">
        <f>IF(INDEX(MouseList[],MATCH(CL$2,'Basic Information'!$A$2:$A$140,0),11)=TRUE,"",IF(INDEX(DataInput[],CL$4*3-2,MATCH($B29,DataInput[#Headers],0))="","",(INDEX(DataInput[],CL$4*3-2,MATCH($B29,DataInput[#Headers],0)))))</f>
        <v>#N/A</v>
      </c>
      <c r="CM29" s="15" t="e">
        <f>IF(INDEX(MouseList[],MATCH(CM$2,'Basic Information'!$A$2:$A$140,0),11)=TRUE,"",IF(INDEX(DataInput[],CM$4*3-2,MATCH($B29,DataInput[#Headers],0))="","",(INDEX(DataInput[],CM$4*3-2,MATCH($B29,DataInput[#Headers],0)))))</f>
        <v>#N/A</v>
      </c>
      <c r="CN29" s="15" t="e">
        <f>IF(INDEX(MouseList[],MATCH(CN$2,'Basic Information'!$A$2:$A$140,0),11)=TRUE,"",IF(INDEX(DataInput[],CN$4*3-2,MATCH($B29,DataInput[#Headers],0))="","",(INDEX(DataInput[],CN$4*3-2,MATCH($B29,DataInput[#Headers],0)))))</f>
        <v>#N/A</v>
      </c>
      <c r="CO29" s="15" t="e">
        <f>IF(INDEX(MouseList[],MATCH(CO$2,'Basic Information'!$A$2:$A$140,0),11)=TRUE,"",IF(INDEX(DataInput[],CO$4*3-2,MATCH($B29,DataInput[#Headers],0))="","",(INDEX(DataInput[],CO$4*3-2,MATCH($B29,DataInput[#Headers],0)))))</f>
        <v>#N/A</v>
      </c>
      <c r="CP29" s="15" t="e">
        <f>IF(INDEX(MouseList[],MATCH(CP$2,'Basic Information'!$A$2:$A$140,0),11)=TRUE,"",IF(INDEX(DataInput[],CP$4*3-2,MATCH($B29,DataInput[#Headers],0))="","",(INDEX(DataInput[],CP$4*3-2,MATCH($B29,DataInput[#Headers],0)))))</f>
        <v>#N/A</v>
      </c>
      <c r="CQ29" s="15" t="e">
        <f>IF(INDEX(MouseList[],MATCH(CQ$2,'Basic Information'!$A$2:$A$140,0),11)=TRUE,"",IF(INDEX(DataInput[],CQ$4*3-2,MATCH($B29,DataInput[#Headers],0))="","",(INDEX(DataInput[],CQ$4*3-2,MATCH($B29,DataInput[#Headers],0)))))</f>
        <v>#N/A</v>
      </c>
      <c r="CR29" s="15" t="e">
        <f>IF(INDEX(MouseList[],MATCH(CR$2,'Basic Information'!$A$2:$A$140,0),11)=TRUE,"",IF(INDEX(DataInput[],CR$4*3-2,MATCH($B29,DataInput[#Headers],0))="","",(INDEX(DataInput[],CR$4*3-2,MATCH($B29,DataInput[#Headers],0)))))</f>
        <v>#N/A</v>
      </c>
      <c r="CS29" s="15" t="e">
        <f>IF(INDEX(MouseList[],MATCH(CS$2,'Basic Information'!$A$2:$A$140,0),11)=TRUE,"",IF(INDEX(DataInput[],CS$4*3-2,MATCH($B29,DataInput[#Headers],0))="","",(INDEX(DataInput[],CS$4*3-2,MATCH($B29,DataInput[#Headers],0)))))</f>
        <v>#N/A</v>
      </c>
      <c r="CT29" s="15" t="e">
        <f>IF(INDEX(MouseList[],MATCH(CT$2,'Basic Information'!$A$2:$A$140,0),11)=TRUE,"",IF(INDEX(DataInput[],CT$4*3-2,MATCH($B29,DataInput[#Headers],0))="","",(INDEX(DataInput[],CT$4*3-2,MATCH($B29,DataInput[#Headers],0)))))</f>
        <v>#N/A</v>
      </c>
      <c r="CU29" s="15" t="e">
        <f>IF(INDEX(MouseList[],MATCH(CU$2,'Basic Information'!$A$2:$A$140,0),11)=TRUE,"",IF(INDEX(DataInput[],CU$4*3-2,MATCH($B29,DataInput[#Headers],0))="","",(INDEX(DataInput[],CU$4*3-2,MATCH($B29,DataInput[#Headers],0)))))</f>
        <v>#N/A</v>
      </c>
      <c r="CV29" s="15" t="e">
        <f>IF(INDEX(MouseList[],MATCH(CV$2,'Basic Information'!$A$2:$A$140,0),11)=TRUE,"",IF(INDEX(DataInput[],CV$4*3-2,MATCH($B29,DataInput[#Headers],0))="","",(INDEX(DataInput[],CV$4*3-2,MATCH($B29,DataInput[#Headers],0)))))</f>
        <v>#N/A</v>
      </c>
      <c r="CW29" s="15" t="e">
        <f>IF(INDEX(MouseList[],MATCH(CW$2,'Basic Information'!$A$2:$A$140,0),11)=TRUE,"",IF(INDEX(DataInput[],CW$4*3-2,MATCH($B29,DataInput[#Headers],0))="","",(INDEX(DataInput[],CW$4*3-2,MATCH($B29,DataInput[#Headers],0)))))</f>
        <v>#N/A</v>
      </c>
      <c r="CX29" s="15" t="e">
        <f>IF(INDEX(MouseList[],MATCH(CX$2,'Basic Information'!$A$2:$A$140,0),11)=TRUE,"",IF(INDEX(DataInput[],CX$4*3-2,MATCH($B29,DataInput[#Headers],0))="","",(INDEX(DataInput[],CX$4*3-2,MATCH($B29,DataInput[#Headers],0)))))</f>
        <v>#N/A</v>
      </c>
      <c r="CY29" s="15" t="e">
        <f>IF(INDEX(MouseList[],MATCH(CY$2,'Basic Information'!$A$2:$A$140,0),11)=TRUE,"",IF(INDEX(DataInput[],CY$4*3-2,MATCH($B29,DataInput[#Headers],0))="","",(INDEX(DataInput[],CY$4*3-2,MATCH($B29,DataInput[#Headers],0)))))</f>
        <v>#N/A</v>
      </c>
      <c r="CZ29" s="15" t="e">
        <f>IF(INDEX(MouseList[],MATCH(CZ$2,'Basic Information'!$A$2:$A$140,0),11)=TRUE,"",IF(INDEX(DataInput[],CZ$4*3-2,MATCH($B29,DataInput[#Headers],0))="","",(INDEX(DataInput[],CZ$4*3-2,MATCH($B29,DataInput[#Headers],0)))))</f>
        <v>#N/A</v>
      </c>
      <c r="DA29" s="15" t="e">
        <f>IF(INDEX(MouseList[],MATCH(DA$2,'Basic Information'!$A$2:$A$140,0),11)=TRUE,"",IF(INDEX(DataInput[],DA$4*3-2,MATCH($B29,DataInput[#Headers],0))="","",(INDEX(DataInput[],DA$4*3-2,MATCH($B29,DataInput[#Headers],0)))))</f>
        <v>#N/A</v>
      </c>
      <c r="DB29" s="15" t="e">
        <f>IF(INDEX(MouseList[],MATCH(DB$2,'Basic Information'!$A$2:$A$140,0),11)=TRUE,"",IF(INDEX(DataInput[],DB$4*3-2,MATCH($B29,DataInput[#Headers],0))="","",(INDEX(DataInput[],DB$4*3-2,MATCH($B29,DataInput[#Headers],0)))))</f>
        <v>#N/A</v>
      </c>
      <c r="DC29" s="15" t="e">
        <f>IF(INDEX(MouseList[],MATCH(DC$2,'Basic Information'!$A$2:$A$140,0),11)=TRUE,"",IF(INDEX(DataInput[],DC$4*3-2,MATCH($B29,DataInput[#Headers],0))="","",(INDEX(DataInput[],DC$4*3-2,MATCH($B29,DataInput[#Headers],0)))))</f>
        <v>#N/A</v>
      </c>
      <c r="DD29" s="15" t="e">
        <f>IF(INDEX(MouseList[],MATCH(DD$2,'Basic Information'!$A$2:$A$140,0),11)=TRUE,"",IF(INDEX(DataInput[],DD$4*3-2,MATCH($B29,DataInput[#Headers],0))="","",(INDEX(DataInput[],DD$4*3-2,MATCH($B29,DataInput[#Headers],0)))))</f>
        <v>#N/A</v>
      </c>
      <c r="DE29" s="15" t="e">
        <f>IF(INDEX(MouseList[],MATCH(DE$2,'Basic Information'!$A$2:$A$140,0),11)=TRUE,"",IF(INDEX(DataInput[],DE$4*3-2,MATCH($B29,DataInput[#Headers],0))="","",(INDEX(DataInput[],DE$4*3-2,MATCH($B29,DataInput[#Headers],0)))))</f>
        <v>#N/A</v>
      </c>
      <c r="DF29" s="15" t="e">
        <f>IF(INDEX(MouseList[],MATCH(DF$2,'Basic Information'!$A$2:$A$140,0),11)=TRUE,"",IF(INDEX(DataInput[],DF$4*3-2,MATCH($B29,DataInput[#Headers],0))="","",(INDEX(DataInput[],DF$4*3-2,MATCH($B29,DataInput[#Headers],0)))))</f>
        <v>#N/A</v>
      </c>
      <c r="DG29" s="15" t="e">
        <f>IF(INDEX(MouseList[],MATCH(DG$2,'Basic Information'!$A$2:$A$140,0),11)=TRUE,"",IF(INDEX(DataInput[],DG$4*3-2,MATCH($B29,DataInput[#Headers],0))="","",(INDEX(DataInput[],DG$4*3-2,MATCH($B29,DataInput[#Headers],0)))))</f>
        <v>#N/A</v>
      </c>
      <c r="DH29" s="15" t="e">
        <f>IF(INDEX(MouseList[],MATCH(DH$2,'Basic Information'!$A$2:$A$140,0),11)=TRUE,"",IF(INDEX(DataInput[],DH$4*3-2,MATCH($B29,DataInput[#Headers],0))="","",(INDEX(DataInput[],DH$4*3-2,MATCH($B29,DataInput[#Headers],0)))))</f>
        <v>#N/A</v>
      </c>
      <c r="DI29" s="15" t="e">
        <f>IF(INDEX(MouseList[],MATCH(DI$2,'Basic Information'!$A$2:$A$140,0),11)=TRUE,"",IF(INDEX(DataInput[],DI$4*3-2,MATCH($B29,DataInput[#Headers],0))="","",(INDEX(DataInput[],DI$4*3-2,MATCH($B29,DataInput[#Headers],0)))))</f>
        <v>#N/A</v>
      </c>
      <c r="DJ29" s="15" t="e">
        <f>IF(INDEX(MouseList[],MATCH(DJ$2,'Basic Information'!$A$2:$A$140,0),11)=TRUE,"",IF(INDEX(DataInput[],DJ$4*3-2,MATCH($B29,DataInput[#Headers],0))="","",(INDEX(DataInput[],DJ$4*3-2,MATCH($B29,DataInput[#Headers],0)))))</f>
        <v>#N/A</v>
      </c>
      <c r="DK29" s="15" t="e">
        <f>IF(INDEX(MouseList[],MATCH(DK$2,'Basic Information'!$A$2:$A$140,0),11)=TRUE,"",IF(INDEX(DataInput[],DK$4*3-2,MATCH($B29,DataInput[#Headers],0))="","",(INDEX(DataInput[],DK$4*3-2,MATCH($B29,DataInput[#Headers],0)))))</f>
        <v>#N/A</v>
      </c>
      <c r="DL29" s="15" t="e">
        <f>IF(INDEX(MouseList[],MATCH(DL$2,'Basic Information'!$A$2:$A$140,0),11)=TRUE,"",IF(INDEX(DataInput[],DL$4*3-2,MATCH($B29,DataInput[#Headers],0))="","",(INDEX(DataInput[],DL$4*3-2,MATCH($B29,DataInput[#Headers],0)))))</f>
        <v>#N/A</v>
      </c>
      <c r="DM29" s="15" t="e">
        <f>IF(INDEX(MouseList[],MATCH(DM$2,'Basic Information'!$A$2:$A$140,0),11)=TRUE,"",IF(INDEX(DataInput[],DM$4*3-2,MATCH($B29,DataInput[#Headers],0))="","",(INDEX(DataInput[],DM$4*3-2,MATCH($B29,DataInput[#Headers],0)))))</f>
        <v>#N/A</v>
      </c>
      <c r="DN29" s="15" t="e">
        <f>IF(INDEX(MouseList[],MATCH(DN$2,'Basic Information'!$A$2:$A$140,0),11)=TRUE,"",IF(INDEX(DataInput[],DN$4*3-2,MATCH($B29,DataInput[#Headers],0))="","",(INDEX(DataInput[],DN$4*3-2,MATCH($B29,DataInput[#Headers],0)))))</f>
        <v>#N/A</v>
      </c>
      <c r="DO29" s="15" t="e">
        <f>IF(INDEX(MouseList[],MATCH(DO$2,'Basic Information'!$A$2:$A$140,0),11)=TRUE,"",IF(INDEX(DataInput[],DO$4*3-2,MATCH($B29,DataInput[#Headers],0))="","",(INDEX(DataInput[],DO$4*3-2,MATCH($B29,DataInput[#Headers],0)))))</f>
        <v>#N/A</v>
      </c>
      <c r="DP29" s="15" t="e">
        <f>IF(INDEX(MouseList[],MATCH(DP$2,'Basic Information'!$A$2:$A$140,0),11)=TRUE,"",IF(INDEX(DataInput[],DP$4*3-2,MATCH($B29,DataInput[#Headers],0))="","",(INDEX(DataInput[],DP$4*3-2,MATCH($B29,DataInput[#Headers],0)))))</f>
        <v>#N/A</v>
      </c>
      <c r="DQ29" s="15" t="e">
        <f>IF(INDEX(MouseList[],MATCH(DQ$2,'Basic Information'!$A$2:$A$140,0),11)=TRUE,"",IF(INDEX(DataInput[],DQ$4*3-2,MATCH($B29,DataInput[#Headers],0))="","",(INDEX(DataInput[],DQ$4*3-2,MATCH($B29,DataInput[#Headers],0)))))</f>
        <v>#N/A</v>
      </c>
      <c r="DR29" s="15" t="e">
        <f>IF(INDEX(MouseList[],MATCH(DR$2,'Basic Information'!$A$2:$A$140,0),11)=TRUE,"",IF(INDEX(DataInput[],DR$4*3-2,MATCH($B29,DataInput[#Headers],0))="","",(INDEX(DataInput[],DR$4*3-2,MATCH($B29,DataInput[#Headers],0)))))</f>
        <v>#N/A</v>
      </c>
      <c r="DT29" s="14">
        <v>25</v>
      </c>
      <c r="DU29" s="244" t="str">
        <f>IFERROR(INDEX(MouseList[],MATCH(TV_after_Tx3[[#This Row],[Sort '#]],MouseList[Sort '#],0),MATCH(TV_after_Tx3[[#Headers],[Group]],MouseList[#Headers],0)),"")</f>
        <v/>
      </c>
      <c r="DV29" s="14" t="str">
        <f>IFERROR(INDEX(MouseList[],MATCH(TV_after_Tx3[[#This Row],[Sort '#]],MouseList[Sort '#],0),MATCH(MouseList[[#Headers],[Mouse '#]],MouseList[#Headers],0)),"")</f>
        <v/>
      </c>
      <c r="DW29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29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29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29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29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29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29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29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29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29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29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29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29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29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29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29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29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29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29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29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29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29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30" spans="1:172" ht="15">
      <c r="A30" s="14">
        <v>25</v>
      </c>
      <c r="B30" s="14" t="str">
        <f>INDEX(DataInput[#Headers],1,BWtable[[#This Row],[Day '#]]+11)</f>
        <v>26</v>
      </c>
      <c r="C30" s="15" t="str">
        <f>IF(INDEX(MouseList[],MATCH(C$2,'Basic Information'!$A$2:$A$140,0),11)=TRUE,"",IF(INDEX(DataInput[],C$4*3-2,MATCH($B30,DataInput[#Headers],0))="","",(INDEX(DataInput[],C$4*3-2,MATCH($B30,DataInput[#Headers],0)))))</f>
        <v/>
      </c>
      <c r="D30" s="15" t="str">
        <f>IF(INDEX(MouseList[],MATCH(D$2,'Basic Information'!$A$2:$A$140,0),11)=TRUE,"",IF(INDEX(DataInput[],D$4*3-2,MATCH($B30,DataInput[#Headers],0))="","",(INDEX(DataInput[],D$4*3-2,MATCH($B30,DataInput[#Headers],0)))))</f>
        <v/>
      </c>
      <c r="E30" s="15" t="str">
        <f>IF(INDEX(MouseList[],MATCH(E$2,'Basic Information'!$A$2:$A$140,0),11)=TRUE,"",IF(INDEX(DataInput[],E$4*3-2,MATCH($B30,DataInput[#Headers],0))="","",(INDEX(DataInput[],E$4*3-2,MATCH($B30,DataInput[#Headers],0)))))</f>
        <v/>
      </c>
      <c r="F30" s="15" t="str">
        <f>IF(INDEX(MouseList[],MATCH(F$2,'Basic Information'!$A$2:$A$140,0),11)=TRUE,"",IF(INDEX(DataInput[],F$4*3-2,MATCH($B30,DataInput[#Headers],0))="","",(INDEX(DataInput[],F$4*3-2,MATCH($B30,DataInput[#Headers],0)))))</f>
        <v/>
      </c>
      <c r="G30" s="15" t="str">
        <f>IF(INDEX(MouseList[],MATCH(G$2,'Basic Information'!$A$2:$A$140,0),11)=TRUE,"",IF(INDEX(DataInput[],G$4*3-2,MATCH($B30,DataInput[#Headers],0))="","",(INDEX(DataInput[],G$4*3-2,MATCH($B30,DataInput[#Headers],0)))))</f>
        <v/>
      </c>
      <c r="H30" s="15" t="str">
        <f>IF(INDEX(MouseList[],MATCH(H$2,'Basic Information'!$A$2:$A$140,0),11)=TRUE,"",IF(INDEX(DataInput[],H$4*3-2,MATCH($B30,DataInput[#Headers],0))="","",(INDEX(DataInput[],H$4*3-2,MATCH($B30,DataInput[#Headers],0)))))</f>
        <v/>
      </c>
      <c r="I30" s="15" t="str">
        <f>IF(INDEX(MouseList[],MATCH(I$2,'Basic Information'!$A$2:$A$140,0),11)=TRUE,"",IF(INDEX(DataInput[],I$4*3-2,MATCH($B30,DataInput[#Headers],0))="","",(INDEX(DataInput[],I$4*3-2,MATCH($B30,DataInput[#Headers],0)))))</f>
        <v/>
      </c>
      <c r="J30" s="15" t="str">
        <f>IF(INDEX(MouseList[],MATCH(J$2,'Basic Information'!$A$2:$A$140,0),11)=TRUE,"",IF(INDEX(DataInput[],J$4*3-2,MATCH($B30,DataInput[#Headers],0))="","",(INDEX(DataInput[],J$4*3-2,MATCH($B30,DataInput[#Headers],0)))))</f>
        <v/>
      </c>
      <c r="K30" s="15" t="str">
        <f>IF(INDEX(MouseList[],MATCH(K$2,'Basic Information'!$A$2:$A$140,0),11)=TRUE,"",IF(INDEX(DataInput[],K$4*3-2,MATCH($B30,DataInput[#Headers],0))="","",(INDEX(DataInput[],K$4*3-2,MATCH($B30,DataInput[#Headers],0)))))</f>
        <v/>
      </c>
      <c r="L30" s="15" t="str">
        <f>IF(INDEX(MouseList[],MATCH(L$2,'Basic Information'!$A$2:$A$140,0),11)=TRUE,"",IF(INDEX(DataInput[],L$4*3-2,MATCH($B30,DataInput[#Headers],0))="","",(INDEX(DataInput[],L$4*3-2,MATCH($B30,DataInput[#Headers],0)))))</f>
        <v/>
      </c>
      <c r="M30" s="15" t="str">
        <f>IF(INDEX(MouseList[],MATCH(M$2,'Basic Information'!$A$2:$A$140,0),11)=TRUE,"",IF(INDEX(DataInput[],M$4*3-2,MATCH($B30,DataInput[#Headers],0))="","",(INDEX(DataInput[],M$4*3-2,MATCH($B30,DataInput[#Headers],0)))))</f>
        <v/>
      </c>
      <c r="N30" s="15" t="str">
        <f>IF(INDEX(MouseList[],MATCH(N$2,'Basic Information'!$A$2:$A$140,0),11)=TRUE,"",IF(INDEX(DataInput[],N$4*3-2,MATCH($B30,DataInput[#Headers],0))="","",(INDEX(DataInput[],N$4*3-2,MATCH($B30,DataInput[#Headers],0)))))</f>
        <v/>
      </c>
      <c r="O30" s="15" t="str">
        <f>IF(INDEX(MouseList[],MATCH(O$2,'Basic Information'!$A$2:$A$140,0),11)=TRUE,"",IF(INDEX(DataInput[],O$4*3-2,MATCH($B30,DataInput[#Headers],0))="","",(INDEX(DataInput[],O$4*3-2,MATCH($B30,DataInput[#Headers],0)))))</f>
        <v/>
      </c>
      <c r="P30" s="15" t="str">
        <f>IF(INDEX(MouseList[],MATCH(P$2,'Basic Information'!$A$2:$A$140,0),11)=TRUE,"",IF(INDEX(DataInput[],P$4*3-2,MATCH($B30,DataInput[#Headers],0))="","",(INDEX(DataInput[],P$4*3-2,MATCH($B30,DataInput[#Headers],0)))))</f>
        <v/>
      </c>
      <c r="Q30" s="15" t="str">
        <f>IF(INDEX(MouseList[],MATCH(Q$2,'Basic Information'!$A$2:$A$140,0),11)=TRUE,"",IF(INDEX(DataInput[],Q$4*3-2,MATCH($B30,DataInput[#Headers],0))="","",(INDEX(DataInput[],Q$4*3-2,MATCH($B30,DataInput[#Headers],0)))))</f>
        <v/>
      </c>
      <c r="R30" s="15" t="str">
        <f>IF(INDEX(MouseList[],MATCH(R$2,'Basic Information'!$A$2:$A$140,0),11)=TRUE,"",IF(INDEX(DataInput[],R$4*3-2,MATCH($B30,DataInput[#Headers],0))="","",(INDEX(DataInput[],R$4*3-2,MATCH($B30,DataInput[#Headers],0)))))</f>
        <v/>
      </c>
      <c r="S30" s="15" t="str">
        <f>IF(INDEX(MouseList[],MATCH(S$2,'Basic Information'!$A$2:$A$140,0),11)=TRUE,"",IF(INDEX(DataInput[],S$4*3-2,MATCH($B30,DataInput[#Headers],0))="","",(INDEX(DataInput[],S$4*3-2,MATCH($B30,DataInput[#Headers],0)))))</f>
        <v/>
      </c>
      <c r="T30" s="15" t="str">
        <f>IF(INDEX(MouseList[],MATCH(T$2,'Basic Information'!$A$2:$A$140,0),11)=TRUE,"",IF(INDEX(DataInput[],T$4*3-2,MATCH($B30,DataInput[#Headers],0))="","",(INDEX(DataInput[],T$4*3-2,MATCH($B30,DataInput[#Headers],0)))))</f>
        <v/>
      </c>
      <c r="U30" s="15" t="str">
        <f>IF(INDEX(MouseList[],MATCH(U$2,'Basic Information'!$A$2:$A$140,0),11)=TRUE,"",IF(INDEX(DataInput[],U$4*3-2,MATCH($B30,DataInput[#Headers],0))="","",(INDEX(DataInput[],U$4*3-2,MATCH($B30,DataInput[#Headers],0)))))</f>
        <v/>
      </c>
      <c r="V30" s="15" t="str">
        <f>IF(INDEX(MouseList[],MATCH(V$2,'Basic Information'!$A$2:$A$140,0),11)=TRUE,"",IF(INDEX(DataInput[],V$4*3-2,MATCH($B30,DataInput[#Headers],0))="","",(INDEX(DataInput[],V$4*3-2,MATCH($B30,DataInput[#Headers],0)))))</f>
        <v/>
      </c>
      <c r="W30" s="15" t="str">
        <f>IF(INDEX(MouseList[],MATCH(W$2,'Basic Information'!$A$2:$A$140,0),11)=TRUE,"",IF(INDEX(DataInput[],W$4*3-2,MATCH($B30,DataInput[#Headers],0))="","",(INDEX(DataInput[],W$4*3-2,MATCH($B30,DataInput[#Headers],0)))))</f>
        <v/>
      </c>
      <c r="X30" s="15" t="str">
        <f>IF(INDEX(MouseList[],MATCH(X$2,'Basic Information'!$A$2:$A$140,0),11)=TRUE,"",IF(INDEX(DataInput[],X$4*3-2,MATCH($B30,DataInput[#Headers],0))="","",(INDEX(DataInput[],X$4*3-2,MATCH($B30,DataInput[#Headers],0)))))</f>
        <v/>
      </c>
      <c r="Y30" s="15" t="str">
        <f>IF(INDEX(MouseList[],MATCH(Y$2,'Basic Information'!$A$2:$A$140,0),11)=TRUE,"",IF(INDEX(DataInput[],Y$4*3-2,MATCH($B30,DataInput[#Headers],0))="","",(INDEX(DataInput[],Y$4*3-2,MATCH($B30,DataInput[#Headers],0)))))</f>
        <v/>
      </c>
      <c r="Z30" s="15" t="str">
        <f>IF(INDEX(MouseList[],MATCH(Z$2,'Basic Information'!$A$2:$A$140,0),11)=TRUE,"",IF(INDEX(DataInput[],Z$4*3-2,MATCH($B30,DataInput[#Headers],0))="","",(INDEX(DataInput[],Z$4*3-2,MATCH($B30,DataInput[#Headers],0)))))</f>
        <v/>
      </c>
      <c r="AA30" s="15" t="str">
        <f>IF(INDEX(MouseList[],MATCH(AA$2,'Basic Information'!$A$2:$A$140,0),11)=TRUE,"",IF(INDEX(DataInput[],AA$4*3-2,MATCH($B30,DataInput[#Headers],0))="","",(INDEX(DataInput[],AA$4*3-2,MATCH($B30,DataInput[#Headers],0)))))</f>
        <v/>
      </c>
      <c r="AB30" s="15" t="str">
        <f>IF(INDEX(MouseList[],MATCH(AB$2,'Basic Information'!$A$2:$A$140,0),11)=TRUE,"",IF(INDEX(DataInput[],AB$4*3-2,MATCH($B30,DataInput[#Headers],0))="","",(INDEX(DataInput[],AB$4*3-2,MATCH($B30,DataInput[#Headers],0)))))</f>
        <v/>
      </c>
      <c r="AC30" s="15" t="str">
        <f>IF(INDEX(MouseList[],MATCH(AC$2,'Basic Information'!$A$2:$A$140,0),11)=TRUE,"",IF(INDEX(DataInput[],AC$4*3-2,MATCH($B30,DataInput[#Headers],0))="","",(INDEX(DataInput[],AC$4*3-2,MATCH($B30,DataInput[#Headers],0)))))</f>
        <v/>
      </c>
      <c r="AD30" s="15" t="str">
        <f>IF(INDEX(MouseList[],MATCH(AD$2,'Basic Information'!$A$2:$A$140,0),11)=TRUE,"",IF(INDEX(DataInput[],AD$4*3-2,MATCH($B30,DataInput[#Headers],0))="","",(INDEX(DataInput[],AD$4*3-2,MATCH($B30,DataInput[#Headers],0)))))</f>
        <v/>
      </c>
      <c r="AE30" s="15" t="str">
        <f>IF(INDEX(MouseList[],MATCH(AE$2,'Basic Information'!$A$2:$A$140,0),11)=TRUE,"",IF(INDEX(DataInput[],AE$4*3-2,MATCH($B30,DataInput[#Headers],0))="","",(INDEX(DataInput[],AE$4*3-2,MATCH($B30,DataInput[#Headers],0)))))</f>
        <v/>
      </c>
      <c r="AF30" s="15" t="str">
        <f>IF(INDEX(MouseList[],MATCH(AF$2,'Basic Information'!$A$2:$A$140,0),11)=TRUE,"",IF(INDEX(DataInput[],AF$4*3-2,MATCH($B30,DataInput[#Headers],0))="","",(INDEX(DataInput[],AF$4*3-2,MATCH($B30,DataInput[#Headers],0)))))</f>
        <v/>
      </c>
      <c r="AG30" s="15" t="str">
        <f>IF(INDEX(MouseList[],MATCH(AG$2,'Basic Information'!$A$2:$A$140,0),11)=TRUE,"",IF(INDEX(DataInput[],AG$4*3-2,MATCH($B30,DataInput[#Headers],0))="","",(INDEX(DataInput[],AG$4*3-2,MATCH($B30,DataInput[#Headers],0)))))</f>
        <v/>
      </c>
      <c r="AH30" s="15" t="str">
        <f>IF(INDEX(MouseList[],MATCH(AH$2,'Basic Information'!$A$2:$A$140,0),11)=TRUE,"",IF(INDEX(DataInput[],AH$4*3-2,MATCH($B30,DataInput[#Headers],0))="","",(INDEX(DataInput[],AH$4*3-2,MATCH($B30,DataInput[#Headers],0)))))</f>
        <v/>
      </c>
      <c r="AI30" s="15" t="str">
        <f>IF(INDEX(MouseList[],MATCH(AI$2,'Basic Information'!$A$2:$A$140,0),11)=TRUE,"",IF(INDEX(DataInput[],AI$4*3-2,MATCH($B30,DataInput[#Headers],0))="","",(INDEX(DataInput[],AI$4*3-2,MATCH($B30,DataInput[#Headers],0)))))</f>
        <v/>
      </c>
      <c r="AJ30" s="15" t="str">
        <f>IF(INDEX(MouseList[],MATCH(AJ$2,'Basic Information'!$A$2:$A$140,0),11)=TRUE,"",IF(INDEX(DataInput[],AJ$4*3-2,MATCH($B30,DataInput[#Headers],0))="","",(INDEX(DataInput[],AJ$4*3-2,MATCH($B30,DataInput[#Headers],0)))))</f>
        <v/>
      </c>
      <c r="AK30" s="15" t="str">
        <f>IF(INDEX(MouseList[],MATCH(AK$2,'Basic Information'!$A$2:$A$140,0),11)=TRUE,"",IF(INDEX(DataInput[],AK$4*3-2,MATCH($B30,DataInput[#Headers],0))="","",(INDEX(DataInput[],AK$4*3-2,MATCH($B30,DataInput[#Headers],0)))))</f>
        <v/>
      </c>
      <c r="AL30" s="15" t="str">
        <f>IF(INDEX(MouseList[],MATCH(AL$2,'Basic Information'!$A$2:$A$140,0),11)=TRUE,"",IF(INDEX(DataInput[],AL$4*3-2,MATCH($B30,DataInput[#Headers],0))="","",(INDEX(DataInput[],AL$4*3-2,MATCH($B30,DataInput[#Headers],0)))))</f>
        <v/>
      </c>
      <c r="AM30" s="15" t="str">
        <f>IF(INDEX(MouseList[],MATCH(AM$2,'Basic Information'!$A$2:$A$140,0),11)=TRUE,"",IF(INDEX(DataInput[],AM$4*3-2,MATCH($B30,DataInput[#Headers],0))="","",(INDEX(DataInput[],AM$4*3-2,MATCH($B30,DataInput[#Headers],0)))))</f>
        <v/>
      </c>
      <c r="AN30" s="15" t="str">
        <f>IF(INDEX(MouseList[],MATCH(AN$2,'Basic Information'!$A$2:$A$140,0),11)=TRUE,"",IF(INDEX(DataInput[],AN$4*3-2,MATCH($B30,DataInput[#Headers],0))="","",(INDEX(DataInput[],AN$4*3-2,MATCH($B30,DataInput[#Headers],0)))))</f>
        <v/>
      </c>
      <c r="AO30" s="15" t="str">
        <f>IF(INDEX(MouseList[],MATCH(AO$2,'Basic Information'!$A$2:$A$140,0),11)=TRUE,"",IF(INDEX(DataInput[],AO$4*3-2,MATCH($B30,DataInput[#Headers],0))="","",(INDEX(DataInput[],AO$4*3-2,MATCH($B30,DataInput[#Headers],0)))))</f>
        <v/>
      </c>
      <c r="AP30" s="15" t="str">
        <f>IF(INDEX(MouseList[],MATCH(AP$2,'Basic Information'!$A$2:$A$140,0),11)=TRUE,"",IF(INDEX(DataInput[],AP$4*3-2,MATCH($B30,DataInput[#Headers],0))="","",(INDEX(DataInput[],AP$4*3-2,MATCH($B30,DataInput[#Headers],0)))))</f>
        <v/>
      </c>
      <c r="AQ30" s="15" t="str">
        <f>IF(INDEX(MouseList[],MATCH(AQ$2,'Basic Information'!$A$2:$A$140,0),11)=TRUE,"",IF(INDEX(DataInput[],AQ$4*3-2,MATCH($B30,DataInput[#Headers],0))="","",(INDEX(DataInput[],AQ$4*3-2,MATCH($B30,DataInput[#Headers],0)))))</f>
        <v/>
      </c>
      <c r="AR30" s="15" t="str">
        <f>IF(INDEX(MouseList[],MATCH(AR$2,'Basic Information'!$A$2:$A$140,0),11)=TRUE,"",IF(INDEX(DataInput[],AR$4*3-2,MATCH($B30,DataInput[#Headers],0))="","",(INDEX(DataInput[],AR$4*3-2,MATCH($B30,DataInput[#Headers],0)))))</f>
        <v/>
      </c>
      <c r="AS30" s="15" t="str">
        <f>IF(INDEX(MouseList[],MATCH(AS$2,'Basic Information'!$A$2:$A$140,0),11)=TRUE,"",IF(INDEX(DataInput[],AS$4*3-2,MATCH($B30,DataInput[#Headers],0))="","",(INDEX(DataInput[],AS$4*3-2,MATCH($B30,DataInput[#Headers],0)))))</f>
        <v/>
      </c>
      <c r="AT30" s="15" t="str">
        <f>IF(INDEX(MouseList[],MATCH(AT$2,'Basic Information'!$A$2:$A$140,0),11)=TRUE,"",IF(INDEX(DataInput[],AT$4*3-2,MATCH($B30,DataInput[#Headers],0))="","",(INDEX(DataInput[],AT$4*3-2,MATCH($B30,DataInput[#Headers],0)))))</f>
        <v/>
      </c>
      <c r="AU30" s="15" t="str">
        <f>IF(INDEX(MouseList[],MATCH(AU$2,'Basic Information'!$A$2:$A$140,0),11)=TRUE,"",IF(INDEX(DataInput[],AU$4*3-2,MATCH($B30,DataInput[#Headers],0))="","",(INDEX(DataInput[],AU$4*3-2,MATCH($B30,DataInput[#Headers],0)))))</f>
        <v/>
      </c>
      <c r="AV30" s="15" t="str">
        <f>IF(INDEX(MouseList[],MATCH(AV$2,'Basic Information'!$A$2:$A$140,0),11)=TRUE,"",IF(INDEX(DataInput[],AV$4*3-2,MATCH($B30,DataInput[#Headers],0))="","",(INDEX(DataInput[],AV$4*3-2,MATCH($B30,DataInput[#Headers],0)))))</f>
        <v/>
      </c>
      <c r="AW30" s="15" t="str">
        <f>IF(INDEX(MouseList[],MATCH(AW$2,'Basic Information'!$A$2:$A$140,0),11)=TRUE,"",IF(INDEX(DataInput[],AW$4*3-2,MATCH($B30,DataInput[#Headers],0))="","",(INDEX(DataInput[],AW$4*3-2,MATCH($B30,DataInput[#Headers],0)))))</f>
        <v/>
      </c>
      <c r="AX30" s="15" t="str">
        <f>IF(INDEX(MouseList[],MATCH(AX$2,'Basic Information'!$A$2:$A$140,0),11)=TRUE,"",IF(INDEX(DataInput[],AX$4*3-2,MATCH($B30,DataInput[#Headers],0))="","",(INDEX(DataInput[],AX$4*3-2,MATCH($B30,DataInput[#Headers],0)))))</f>
        <v/>
      </c>
      <c r="AY30" s="15" t="str">
        <f>IF(INDEX(MouseList[],MATCH(AY$2,'Basic Information'!$A$2:$A$140,0),11)=TRUE,"",IF(INDEX(DataInput[],AY$4*3-2,MATCH($B30,DataInput[#Headers],0))="","",(INDEX(DataInput[],AY$4*3-2,MATCH($B30,DataInput[#Headers],0)))))</f>
        <v/>
      </c>
      <c r="AZ30" s="15" t="str">
        <f>IF(INDEX(MouseList[],MATCH(AZ$2,'Basic Information'!$A$2:$A$140,0),11)=TRUE,"",IF(INDEX(DataInput[],AZ$4*3-2,MATCH($B30,DataInput[#Headers],0))="","",(INDEX(DataInput[],AZ$4*3-2,MATCH($B30,DataInput[#Headers],0)))))</f>
        <v/>
      </c>
      <c r="BA30" s="15" t="str">
        <f>IF(INDEX(MouseList[],MATCH(BA$2,'Basic Information'!$A$2:$A$140,0),11)=TRUE,"",IF(INDEX(DataInput[],BA$4*3-2,MATCH($B30,DataInput[#Headers],0))="","",(INDEX(DataInput[],BA$4*3-2,MATCH($B30,DataInput[#Headers],0)))))</f>
        <v/>
      </c>
      <c r="BB30" s="15" t="str">
        <f>IF(INDEX(MouseList[],MATCH(BB$2,'Basic Information'!$A$2:$A$140,0),11)=TRUE,"",IF(INDEX(DataInput[],BB$4*3-2,MATCH($B30,DataInput[#Headers],0))="","",(INDEX(DataInput[],BB$4*3-2,MATCH($B30,DataInput[#Headers],0)))))</f>
        <v/>
      </c>
      <c r="BC30" s="15" t="str">
        <f>IF(INDEX(MouseList[],MATCH(BC$2,'Basic Information'!$A$2:$A$140,0),11)=TRUE,"",IF(INDEX(DataInput[],BC$4*3-2,MATCH($B30,DataInput[#Headers],0))="","",(INDEX(DataInput[],BC$4*3-2,MATCH($B30,DataInput[#Headers],0)))))</f>
        <v/>
      </c>
      <c r="BD30" s="15" t="str">
        <f>IF(INDEX(MouseList[],MATCH(BD$2,'Basic Information'!$A$2:$A$140,0),11)=TRUE,"",IF(INDEX(DataInput[],BD$4*3-2,MATCH($B30,DataInput[#Headers],0))="","",(INDEX(DataInput[],BD$4*3-2,MATCH($B30,DataInput[#Headers],0)))))</f>
        <v/>
      </c>
      <c r="BE30" s="15" t="str">
        <f>IF(INDEX(MouseList[],MATCH(BE$2,'Basic Information'!$A$2:$A$140,0),11)=TRUE,"",IF(INDEX(DataInput[],BE$4*3-2,MATCH($B30,DataInput[#Headers],0))="","",(INDEX(DataInput[],BE$4*3-2,MATCH($B30,DataInput[#Headers],0)))))</f>
        <v/>
      </c>
      <c r="BF30" s="15" t="str">
        <f>IF(INDEX(MouseList[],MATCH(BF$2,'Basic Information'!$A$2:$A$140,0),11)=TRUE,"",IF(INDEX(DataInput[],BF$4*3-2,MATCH($B30,DataInput[#Headers],0))="","",(INDEX(DataInput[],BF$4*3-2,MATCH($B30,DataInput[#Headers],0)))))</f>
        <v/>
      </c>
      <c r="BG30" s="15" t="str">
        <f>IF(INDEX(MouseList[],MATCH(BG$2,'Basic Information'!$A$2:$A$140,0),11)=TRUE,"",IF(INDEX(DataInput[],BG$4*3-2,MATCH($B30,DataInput[#Headers],0))="","",(INDEX(DataInput[],BG$4*3-2,MATCH($B30,DataInput[#Headers],0)))))</f>
        <v/>
      </c>
      <c r="BH30" s="15" t="str">
        <f>IF(INDEX(MouseList[],MATCH(BH$2,'Basic Information'!$A$2:$A$140,0),11)=TRUE,"",IF(INDEX(DataInput[],BH$4*3-2,MATCH($B30,DataInput[#Headers],0))="","",(INDEX(DataInput[],BH$4*3-2,MATCH($B30,DataInput[#Headers],0)))))</f>
        <v/>
      </c>
      <c r="BI30" s="15" t="str">
        <f>IF(INDEX(MouseList[],MATCH(BI$2,'Basic Information'!$A$2:$A$140,0),11)=TRUE,"",IF(INDEX(DataInput[],BI$4*3-2,MATCH($B30,DataInput[#Headers],0))="","",(INDEX(DataInput[],BI$4*3-2,MATCH($B30,DataInput[#Headers],0)))))</f>
        <v/>
      </c>
      <c r="BJ30" s="15" t="str">
        <f>IF(INDEX(MouseList[],MATCH(BJ$2,'Basic Information'!$A$2:$A$140,0),11)=TRUE,"",IF(INDEX(DataInput[],BJ$4*3-2,MATCH($B30,DataInput[#Headers],0))="","",(INDEX(DataInput[],BJ$4*3-2,MATCH($B30,DataInput[#Headers],0)))))</f>
        <v/>
      </c>
      <c r="BK30" s="15" t="e">
        <f>IF(INDEX(MouseList[],MATCH(BK$2,'Basic Information'!$A$2:$A$140,0),11)=TRUE,"",IF(INDEX(DataInput[],BK$4*3-2,MATCH($B30,DataInput[#Headers],0))="","",(INDEX(DataInput[],BK$4*3-2,MATCH($B30,DataInput[#Headers],0)))))</f>
        <v>#N/A</v>
      </c>
      <c r="BL30" s="15" t="e">
        <f>IF(INDEX(MouseList[],MATCH(BL$2,'Basic Information'!$A$2:$A$140,0),11)=TRUE,"",IF(INDEX(DataInput[],BL$4*3-2,MATCH($B30,DataInput[#Headers],0))="","",(INDEX(DataInput[],BL$4*3-2,MATCH($B30,DataInput[#Headers],0)))))</f>
        <v>#N/A</v>
      </c>
      <c r="BM30" s="15" t="e">
        <f>IF(INDEX(MouseList[],MATCH(BM$2,'Basic Information'!$A$2:$A$140,0),11)=TRUE,"",IF(INDEX(DataInput[],BM$4*3-2,MATCH($B30,DataInput[#Headers],0))="","",(INDEX(DataInput[],BM$4*3-2,MATCH($B30,DataInput[#Headers],0)))))</f>
        <v>#N/A</v>
      </c>
      <c r="BN30" s="15" t="e">
        <f>IF(INDEX(MouseList[],MATCH(BN$2,'Basic Information'!$A$2:$A$140,0),11)=TRUE,"",IF(INDEX(DataInput[],BN$4*3-2,MATCH($B30,DataInput[#Headers],0))="","",(INDEX(DataInput[],BN$4*3-2,MATCH($B30,DataInput[#Headers],0)))))</f>
        <v>#N/A</v>
      </c>
      <c r="BO30" s="15" t="e">
        <f>IF(INDEX(MouseList[],MATCH(BO$2,'Basic Information'!$A$2:$A$140,0),11)=TRUE,"",IF(INDEX(DataInput[],BO$4*3-2,MATCH($B30,DataInput[#Headers],0))="","",(INDEX(DataInput[],BO$4*3-2,MATCH($B30,DataInput[#Headers],0)))))</f>
        <v>#N/A</v>
      </c>
      <c r="BP30" s="15" t="e">
        <f>IF(INDEX(MouseList[],MATCH(BP$2,'Basic Information'!$A$2:$A$140,0),11)=TRUE,"",IF(INDEX(DataInput[],BP$4*3-2,MATCH($B30,DataInput[#Headers],0))="","",(INDEX(DataInput[],BP$4*3-2,MATCH($B30,DataInput[#Headers],0)))))</f>
        <v>#N/A</v>
      </c>
      <c r="BQ30" s="15" t="e">
        <f>IF(INDEX(MouseList[],MATCH(BQ$2,'Basic Information'!$A$2:$A$140,0),11)=TRUE,"",IF(INDEX(DataInput[],BQ$4*3-2,MATCH($B30,DataInput[#Headers],0))="","",(INDEX(DataInput[],BQ$4*3-2,MATCH($B30,DataInput[#Headers],0)))))</f>
        <v>#N/A</v>
      </c>
      <c r="BR30" s="15" t="e">
        <f>IF(INDEX(MouseList[],MATCH(BR$2,'Basic Information'!$A$2:$A$140,0),11)=TRUE,"",IF(INDEX(DataInput[],BR$4*3-2,MATCH($B30,DataInput[#Headers],0))="","",(INDEX(DataInput[],BR$4*3-2,MATCH($B30,DataInput[#Headers],0)))))</f>
        <v>#N/A</v>
      </c>
      <c r="BS30" s="15" t="e">
        <f>IF(INDEX(MouseList[],MATCH(BS$2,'Basic Information'!$A$2:$A$140,0),11)=TRUE,"",IF(INDEX(DataInput[],BS$4*3-2,MATCH($B30,DataInput[#Headers],0))="","",(INDEX(DataInput[],BS$4*3-2,MATCH($B30,DataInput[#Headers],0)))))</f>
        <v>#N/A</v>
      </c>
      <c r="BT30" s="15" t="e">
        <f>IF(INDEX(MouseList[],MATCH(BT$2,'Basic Information'!$A$2:$A$140,0),11)=TRUE,"",IF(INDEX(DataInput[],BT$4*3-2,MATCH($B30,DataInput[#Headers],0))="","",(INDEX(DataInput[],BT$4*3-2,MATCH($B30,DataInput[#Headers],0)))))</f>
        <v>#N/A</v>
      </c>
      <c r="BU30" s="15" t="e">
        <f>IF(INDEX(MouseList[],MATCH(BU$2,'Basic Information'!$A$2:$A$140,0),11)=TRUE,"",IF(INDEX(DataInput[],BU$4*3-2,MATCH($B30,DataInput[#Headers],0))="","",(INDEX(DataInput[],BU$4*3-2,MATCH($B30,DataInput[#Headers],0)))))</f>
        <v>#N/A</v>
      </c>
      <c r="BV30" s="15" t="e">
        <f>IF(INDEX(MouseList[],MATCH(BV$2,'Basic Information'!$A$2:$A$140,0),11)=TRUE,"",IF(INDEX(DataInput[],BV$4*3-2,MATCH($B30,DataInput[#Headers],0))="","",(INDEX(DataInput[],BV$4*3-2,MATCH($B30,DataInput[#Headers],0)))))</f>
        <v>#N/A</v>
      </c>
      <c r="BW30" s="15" t="e">
        <f>IF(INDEX(MouseList[],MATCH(BW$2,'Basic Information'!$A$2:$A$140,0),11)=TRUE,"",IF(INDEX(DataInput[],BW$4*3-2,MATCH($B30,DataInput[#Headers],0))="","",(INDEX(DataInput[],BW$4*3-2,MATCH($B30,DataInput[#Headers],0)))))</f>
        <v>#N/A</v>
      </c>
      <c r="BX30" s="15" t="e">
        <f>IF(INDEX(MouseList[],MATCH(BX$2,'Basic Information'!$A$2:$A$140,0),11)=TRUE,"",IF(INDEX(DataInput[],BX$4*3-2,MATCH($B30,DataInput[#Headers],0))="","",(INDEX(DataInput[],BX$4*3-2,MATCH($B30,DataInput[#Headers],0)))))</f>
        <v>#N/A</v>
      </c>
      <c r="BY30" s="15" t="e">
        <f>IF(INDEX(MouseList[],MATCH(BY$2,'Basic Information'!$A$2:$A$140,0),11)=TRUE,"",IF(INDEX(DataInput[],BY$4*3-2,MATCH($B30,DataInput[#Headers],0))="","",(INDEX(DataInput[],BY$4*3-2,MATCH($B30,DataInput[#Headers],0)))))</f>
        <v>#N/A</v>
      </c>
      <c r="BZ30" s="15" t="e">
        <f>IF(INDEX(MouseList[],MATCH(BZ$2,'Basic Information'!$A$2:$A$140,0),11)=TRUE,"",IF(INDEX(DataInput[],BZ$4*3-2,MATCH($B30,DataInput[#Headers],0))="","",(INDEX(DataInput[],BZ$4*3-2,MATCH($B30,DataInput[#Headers],0)))))</f>
        <v>#N/A</v>
      </c>
      <c r="CA30" s="15" t="e">
        <f>IF(INDEX(MouseList[],MATCH(CA$2,'Basic Information'!$A$2:$A$140,0),11)=TRUE,"",IF(INDEX(DataInput[],CA$4*3-2,MATCH($B30,DataInput[#Headers],0))="","",(INDEX(DataInput[],CA$4*3-2,MATCH($B30,DataInput[#Headers],0)))))</f>
        <v>#N/A</v>
      </c>
      <c r="CB30" s="15" t="e">
        <f>IF(INDEX(MouseList[],MATCH(CB$2,'Basic Information'!$A$2:$A$140,0),11)=TRUE,"",IF(INDEX(DataInput[],CB$4*3-2,MATCH($B30,DataInput[#Headers],0))="","",(INDEX(DataInput[],CB$4*3-2,MATCH($B30,DataInput[#Headers],0)))))</f>
        <v>#N/A</v>
      </c>
      <c r="CC30" s="15" t="e">
        <f>IF(INDEX(MouseList[],MATCH(CC$2,'Basic Information'!$A$2:$A$140,0),11)=TRUE,"",IF(INDEX(DataInput[],CC$4*3-2,MATCH($B30,DataInput[#Headers],0))="","",(INDEX(DataInput[],CC$4*3-2,MATCH($B30,DataInput[#Headers],0)))))</f>
        <v>#N/A</v>
      </c>
      <c r="CD30" s="15" t="e">
        <f>IF(INDEX(MouseList[],MATCH(CD$2,'Basic Information'!$A$2:$A$140,0),11)=TRUE,"",IF(INDEX(DataInput[],CD$4*3-2,MATCH($B30,DataInput[#Headers],0))="","",(INDEX(DataInput[],CD$4*3-2,MATCH($B30,DataInput[#Headers],0)))))</f>
        <v>#N/A</v>
      </c>
      <c r="CE30" s="15" t="e">
        <f>IF(INDEX(MouseList[],MATCH(CE$2,'Basic Information'!$A$2:$A$140,0),11)=TRUE,"",IF(INDEX(DataInput[],CE$4*3-2,MATCH($B30,DataInput[#Headers],0))="","",(INDEX(DataInput[],CE$4*3-2,MATCH($B30,DataInput[#Headers],0)))))</f>
        <v>#N/A</v>
      </c>
      <c r="CF30" s="15" t="e">
        <f>IF(INDEX(MouseList[],MATCH(CF$2,'Basic Information'!$A$2:$A$140,0),11)=TRUE,"",IF(INDEX(DataInput[],CF$4*3-2,MATCH($B30,DataInput[#Headers],0))="","",(INDEX(DataInput[],CF$4*3-2,MATCH($B30,DataInput[#Headers],0)))))</f>
        <v>#N/A</v>
      </c>
      <c r="CG30" s="15" t="e">
        <f>IF(INDEX(MouseList[],MATCH(CG$2,'Basic Information'!$A$2:$A$140,0),11)=TRUE,"",IF(INDEX(DataInput[],CG$4*3-2,MATCH($B30,DataInput[#Headers],0))="","",(INDEX(DataInput[],CG$4*3-2,MATCH($B30,DataInput[#Headers],0)))))</f>
        <v>#N/A</v>
      </c>
      <c r="CH30" s="15" t="e">
        <f>IF(INDEX(MouseList[],MATCH(CH$2,'Basic Information'!$A$2:$A$140,0),11)=TRUE,"",IF(INDEX(DataInput[],CH$4*3-2,MATCH($B30,DataInput[#Headers],0))="","",(INDEX(DataInput[],CH$4*3-2,MATCH($B30,DataInput[#Headers],0)))))</f>
        <v>#N/A</v>
      </c>
      <c r="CI30" s="15" t="e">
        <f>IF(INDEX(MouseList[],MATCH(CI$2,'Basic Information'!$A$2:$A$140,0),11)=TRUE,"",IF(INDEX(DataInput[],CI$4*3-2,MATCH($B30,DataInput[#Headers],0))="","",(INDEX(DataInput[],CI$4*3-2,MATCH($B30,DataInput[#Headers],0)))))</f>
        <v>#N/A</v>
      </c>
      <c r="CJ30" s="15" t="e">
        <f>IF(INDEX(MouseList[],MATCH(CJ$2,'Basic Information'!$A$2:$A$140,0),11)=TRUE,"",IF(INDEX(DataInput[],CJ$4*3-2,MATCH($B30,DataInput[#Headers],0))="","",(INDEX(DataInput[],CJ$4*3-2,MATCH($B30,DataInput[#Headers],0)))))</f>
        <v>#N/A</v>
      </c>
      <c r="CK30" s="15" t="e">
        <f>IF(INDEX(MouseList[],MATCH(CK$2,'Basic Information'!$A$2:$A$140,0),11)=TRUE,"",IF(INDEX(DataInput[],CK$4*3-2,MATCH($B30,DataInput[#Headers],0))="","",(INDEX(DataInput[],CK$4*3-2,MATCH($B30,DataInput[#Headers],0)))))</f>
        <v>#N/A</v>
      </c>
      <c r="CL30" s="15" t="e">
        <f>IF(INDEX(MouseList[],MATCH(CL$2,'Basic Information'!$A$2:$A$140,0),11)=TRUE,"",IF(INDEX(DataInput[],CL$4*3-2,MATCH($B30,DataInput[#Headers],0))="","",(INDEX(DataInput[],CL$4*3-2,MATCH($B30,DataInput[#Headers],0)))))</f>
        <v>#N/A</v>
      </c>
      <c r="CM30" s="15" t="e">
        <f>IF(INDEX(MouseList[],MATCH(CM$2,'Basic Information'!$A$2:$A$140,0),11)=TRUE,"",IF(INDEX(DataInput[],CM$4*3-2,MATCH($B30,DataInput[#Headers],0))="","",(INDEX(DataInput[],CM$4*3-2,MATCH($B30,DataInput[#Headers],0)))))</f>
        <v>#N/A</v>
      </c>
      <c r="CN30" s="15" t="e">
        <f>IF(INDEX(MouseList[],MATCH(CN$2,'Basic Information'!$A$2:$A$140,0),11)=TRUE,"",IF(INDEX(DataInput[],CN$4*3-2,MATCH($B30,DataInput[#Headers],0))="","",(INDEX(DataInput[],CN$4*3-2,MATCH($B30,DataInput[#Headers],0)))))</f>
        <v>#N/A</v>
      </c>
      <c r="CO30" s="15" t="e">
        <f>IF(INDEX(MouseList[],MATCH(CO$2,'Basic Information'!$A$2:$A$140,0),11)=TRUE,"",IF(INDEX(DataInput[],CO$4*3-2,MATCH($B30,DataInput[#Headers],0))="","",(INDEX(DataInput[],CO$4*3-2,MATCH($B30,DataInput[#Headers],0)))))</f>
        <v>#N/A</v>
      </c>
      <c r="CP30" s="15" t="e">
        <f>IF(INDEX(MouseList[],MATCH(CP$2,'Basic Information'!$A$2:$A$140,0),11)=TRUE,"",IF(INDEX(DataInput[],CP$4*3-2,MATCH($B30,DataInput[#Headers],0))="","",(INDEX(DataInput[],CP$4*3-2,MATCH($B30,DataInput[#Headers],0)))))</f>
        <v>#N/A</v>
      </c>
      <c r="CQ30" s="15" t="e">
        <f>IF(INDEX(MouseList[],MATCH(CQ$2,'Basic Information'!$A$2:$A$140,0),11)=TRUE,"",IF(INDEX(DataInput[],CQ$4*3-2,MATCH($B30,DataInput[#Headers],0))="","",(INDEX(DataInput[],CQ$4*3-2,MATCH($B30,DataInput[#Headers],0)))))</f>
        <v>#N/A</v>
      </c>
      <c r="CR30" s="15" t="e">
        <f>IF(INDEX(MouseList[],MATCH(CR$2,'Basic Information'!$A$2:$A$140,0),11)=TRUE,"",IF(INDEX(DataInput[],CR$4*3-2,MATCH($B30,DataInput[#Headers],0))="","",(INDEX(DataInput[],CR$4*3-2,MATCH($B30,DataInput[#Headers],0)))))</f>
        <v>#N/A</v>
      </c>
      <c r="CS30" s="15" t="e">
        <f>IF(INDEX(MouseList[],MATCH(CS$2,'Basic Information'!$A$2:$A$140,0),11)=TRUE,"",IF(INDEX(DataInput[],CS$4*3-2,MATCH($B30,DataInput[#Headers],0))="","",(INDEX(DataInput[],CS$4*3-2,MATCH($B30,DataInput[#Headers],0)))))</f>
        <v>#N/A</v>
      </c>
      <c r="CT30" s="15" t="e">
        <f>IF(INDEX(MouseList[],MATCH(CT$2,'Basic Information'!$A$2:$A$140,0),11)=TRUE,"",IF(INDEX(DataInput[],CT$4*3-2,MATCH($B30,DataInput[#Headers],0))="","",(INDEX(DataInput[],CT$4*3-2,MATCH($B30,DataInput[#Headers],0)))))</f>
        <v>#N/A</v>
      </c>
      <c r="CU30" s="15" t="e">
        <f>IF(INDEX(MouseList[],MATCH(CU$2,'Basic Information'!$A$2:$A$140,0),11)=TRUE,"",IF(INDEX(DataInput[],CU$4*3-2,MATCH($B30,DataInput[#Headers],0))="","",(INDEX(DataInput[],CU$4*3-2,MATCH($B30,DataInput[#Headers],0)))))</f>
        <v>#N/A</v>
      </c>
      <c r="CV30" s="15" t="e">
        <f>IF(INDEX(MouseList[],MATCH(CV$2,'Basic Information'!$A$2:$A$140,0),11)=TRUE,"",IF(INDEX(DataInput[],CV$4*3-2,MATCH($B30,DataInput[#Headers],0))="","",(INDEX(DataInput[],CV$4*3-2,MATCH($B30,DataInput[#Headers],0)))))</f>
        <v>#N/A</v>
      </c>
      <c r="CW30" s="15" t="e">
        <f>IF(INDEX(MouseList[],MATCH(CW$2,'Basic Information'!$A$2:$A$140,0),11)=TRUE,"",IF(INDEX(DataInput[],CW$4*3-2,MATCH($B30,DataInput[#Headers],0))="","",(INDEX(DataInput[],CW$4*3-2,MATCH($B30,DataInput[#Headers],0)))))</f>
        <v>#N/A</v>
      </c>
      <c r="CX30" s="15" t="e">
        <f>IF(INDEX(MouseList[],MATCH(CX$2,'Basic Information'!$A$2:$A$140,0),11)=TRUE,"",IF(INDEX(DataInput[],CX$4*3-2,MATCH($B30,DataInput[#Headers],0))="","",(INDEX(DataInput[],CX$4*3-2,MATCH($B30,DataInput[#Headers],0)))))</f>
        <v>#N/A</v>
      </c>
      <c r="CY30" s="15" t="e">
        <f>IF(INDEX(MouseList[],MATCH(CY$2,'Basic Information'!$A$2:$A$140,0),11)=TRUE,"",IF(INDEX(DataInput[],CY$4*3-2,MATCH($B30,DataInput[#Headers],0))="","",(INDEX(DataInput[],CY$4*3-2,MATCH($B30,DataInput[#Headers],0)))))</f>
        <v>#N/A</v>
      </c>
      <c r="CZ30" s="15" t="e">
        <f>IF(INDEX(MouseList[],MATCH(CZ$2,'Basic Information'!$A$2:$A$140,0),11)=TRUE,"",IF(INDEX(DataInput[],CZ$4*3-2,MATCH($B30,DataInput[#Headers],0))="","",(INDEX(DataInput[],CZ$4*3-2,MATCH($B30,DataInput[#Headers],0)))))</f>
        <v>#N/A</v>
      </c>
      <c r="DA30" s="15" t="e">
        <f>IF(INDEX(MouseList[],MATCH(DA$2,'Basic Information'!$A$2:$A$140,0),11)=TRUE,"",IF(INDEX(DataInput[],DA$4*3-2,MATCH($B30,DataInput[#Headers],0))="","",(INDEX(DataInput[],DA$4*3-2,MATCH($B30,DataInput[#Headers],0)))))</f>
        <v>#N/A</v>
      </c>
      <c r="DB30" s="15" t="e">
        <f>IF(INDEX(MouseList[],MATCH(DB$2,'Basic Information'!$A$2:$A$140,0),11)=TRUE,"",IF(INDEX(DataInput[],DB$4*3-2,MATCH($B30,DataInput[#Headers],0))="","",(INDEX(DataInput[],DB$4*3-2,MATCH($B30,DataInput[#Headers],0)))))</f>
        <v>#N/A</v>
      </c>
      <c r="DC30" s="15" t="e">
        <f>IF(INDEX(MouseList[],MATCH(DC$2,'Basic Information'!$A$2:$A$140,0),11)=TRUE,"",IF(INDEX(DataInput[],DC$4*3-2,MATCH($B30,DataInput[#Headers],0))="","",(INDEX(DataInput[],DC$4*3-2,MATCH($B30,DataInput[#Headers],0)))))</f>
        <v>#N/A</v>
      </c>
      <c r="DD30" s="15" t="e">
        <f>IF(INDEX(MouseList[],MATCH(DD$2,'Basic Information'!$A$2:$A$140,0),11)=TRUE,"",IF(INDEX(DataInput[],DD$4*3-2,MATCH($B30,DataInput[#Headers],0))="","",(INDEX(DataInput[],DD$4*3-2,MATCH($B30,DataInput[#Headers],0)))))</f>
        <v>#N/A</v>
      </c>
      <c r="DE30" s="15" t="e">
        <f>IF(INDEX(MouseList[],MATCH(DE$2,'Basic Information'!$A$2:$A$140,0),11)=TRUE,"",IF(INDEX(DataInput[],DE$4*3-2,MATCH($B30,DataInput[#Headers],0))="","",(INDEX(DataInput[],DE$4*3-2,MATCH($B30,DataInput[#Headers],0)))))</f>
        <v>#N/A</v>
      </c>
      <c r="DF30" s="15" t="e">
        <f>IF(INDEX(MouseList[],MATCH(DF$2,'Basic Information'!$A$2:$A$140,0),11)=TRUE,"",IF(INDEX(DataInput[],DF$4*3-2,MATCH($B30,DataInput[#Headers],0))="","",(INDEX(DataInput[],DF$4*3-2,MATCH($B30,DataInput[#Headers],0)))))</f>
        <v>#N/A</v>
      </c>
      <c r="DG30" s="15" t="e">
        <f>IF(INDEX(MouseList[],MATCH(DG$2,'Basic Information'!$A$2:$A$140,0),11)=TRUE,"",IF(INDEX(DataInput[],DG$4*3-2,MATCH($B30,DataInput[#Headers],0))="","",(INDEX(DataInput[],DG$4*3-2,MATCH($B30,DataInput[#Headers],0)))))</f>
        <v>#N/A</v>
      </c>
      <c r="DH30" s="15" t="e">
        <f>IF(INDEX(MouseList[],MATCH(DH$2,'Basic Information'!$A$2:$A$140,0),11)=TRUE,"",IF(INDEX(DataInput[],DH$4*3-2,MATCH($B30,DataInput[#Headers],0))="","",(INDEX(DataInput[],DH$4*3-2,MATCH($B30,DataInput[#Headers],0)))))</f>
        <v>#N/A</v>
      </c>
      <c r="DI30" s="15" t="e">
        <f>IF(INDEX(MouseList[],MATCH(DI$2,'Basic Information'!$A$2:$A$140,0),11)=TRUE,"",IF(INDEX(DataInput[],DI$4*3-2,MATCH($B30,DataInput[#Headers],0))="","",(INDEX(DataInput[],DI$4*3-2,MATCH($B30,DataInput[#Headers],0)))))</f>
        <v>#N/A</v>
      </c>
      <c r="DJ30" s="15" t="e">
        <f>IF(INDEX(MouseList[],MATCH(DJ$2,'Basic Information'!$A$2:$A$140,0),11)=TRUE,"",IF(INDEX(DataInput[],DJ$4*3-2,MATCH($B30,DataInput[#Headers],0))="","",(INDEX(DataInput[],DJ$4*3-2,MATCH($B30,DataInput[#Headers],0)))))</f>
        <v>#N/A</v>
      </c>
      <c r="DK30" s="15" t="e">
        <f>IF(INDEX(MouseList[],MATCH(DK$2,'Basic Information'!$A$2:$A$140,0),11)=TRUE,"",IF(INDEX(DataInput[],DK$4*3-2,MATCH($B30,DataInput[#Headers],0))="","",(INDEX(DataInput[],DK$4*3-2,MATCH($B30,DataInput[#Headers],0)))))</f>
        <v>#N/A</v>
      </c>
      <c r="DL30" s="15" t="e">
        <f>IF(INDEX(MouseList[],MATCH(DL$2,'Basic Information'!$A$2:$A$140,0),11)=TRUE,"",IF(INDEX(DataInput[],DL$4*3-2,MATCH($B30,DataInput[#Headers],0))="","",(INDEX(DataInput[],DL$4*3-2,MATCH($B30,DataInput[#Headers],0)))))</f>
        <v>#N/A</v>
      </c>
      <c r="DM30" s="15" t="e">
        <f>IF(INDEX(MouseList[],MATCH(DM$2,'Basic Information'!$A$2:$A$140,0),11)=TRUE,"",IF(INDEX(DataInput[],DM$4*3-2,MATCH($B30,DataInput[#Headers],0))="","",(INDEX(DataInput[],DM$4*3-2,MATCH($B30,DataInput[#Headers],0)))))</f>
        <v>#N/A</v>
      </c>
      <c r="DN30" s="15" t="e">
        <f>IF(INDEX(MouseList[],MATCH(DN$2,'Basic Information'!$A$2:$A$140,0),11)=TRUE,"",IF(INDEX(DataInput[],DN$4*3-2,MATCH($B30,DataInput[#Headers],0))="","",(INDEX(DataInput[],DN$4*3-2,MATCH($B30,DataInput[#Headers],0)))))</f>
        <v>#N/A</v>
      </c>
      <c r="DO30" s="15" t="e">
        <f>IF(INDEX(MouseList[],MATCH(DO$2,'Basic Information'!$A$2:$A$140,0),11)=TRUE,"",IF(INDEX(DataInput[],DO$4*3-2,MATCH($B30,DataInput[#Headers],0))="","",(INDEX(DataInput[],DO$4*3-2,MATCH($B30,DataInput[#Headers],0)))))</f>
        <v>#N/A</v>
      </c>
      <c r="DP30" s="15" t="e">
        <f>IF(INDEX(MouseList[],MATCH(DP$2,'Basic Information'!$A$2:$A$140,0),11)=TRUE,"",IF(INDEX(DataInput[],DP$4*3-2,MATCH($B30,DataInput[#Headers],0))="","",(INDEX(DataInput[],DP$4*3-2,MATCH($B30,DataInput[#Headers],0)))))</f>
        <v>#N/A</v>
      </c>
      <c r="DQ30" s="15" t="e">
        <f>IF(INDEX(MouseList[],MATCH(DQ$2,'Basic Information'!$A$2:$A$140,0),11)=TRUE,"",IF(INDEX(DataInput[],DQ$4*3-2,MATCH($B30,DataInput[#Headers],0))="","",(INDEX(DataInput[],DQ$4*3-2,MATCH($B30,DataInput[#Headers],0)))))</f>
        <v>#N/A</v>
      </c>
      <c r="DR30" s="15" t="e">
        <f>IF(INDEX(MouseList[],MATCH(DR$2,'Basic Information'!$A$2:$A$140,0),11)=TRUE,"",IF(INDEX(DataInput[],DR$4*3-2,MATCH($B30,DataInput[#Headers],0))="","",(INDEX(DataInput[],DR$4*3-2,MATCH($B30,DataInput[#Headers],0)))))</f>
        <v>#N/A</v>
      </c>
      <c r="DT30" s="14">
        <v>26</v>
      </c>
      <c r="DU30" s="244" t="str">
        <f>IFERROR(INDEX(MouseList[],MATCH(TV_after_Tx3[[#This Row],[Sort '#]],MouseList[Sort '#],0),MATCH(TV_after_Tx3[[#Headers],[Group]],MouseList[#Headers],0)),"")</f>
        <v/>
      </c>
      <c r="DV30" s="14" t="str">
        <f>IFERROR(INDEX(MouseList[],MATCH(TV_after_Tx3[[#This Row],[Sort '#]],MouseList[Sort '#],0),MATCH(MouseList[[#Headers],[Mouse '#]],MouseList[#Headers],0)),"")</f>
        <v/>
      </c>
      <c r="DW30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30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30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30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30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30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30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30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30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30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30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30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30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30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30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30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30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30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30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30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30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30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31" spans="1:172" ht="15">
      <c r="A31" s="14">
        <v>26</v>
      </c>
      <c r="B31" s="14" t="str">
        <f>INDEX(DataInput[#Headers],1,BWtable[[#This Row],[Day '#]]+11)</f>
        <v>27</v>
      </c>
      <c r="C31" s="15" t="str">
        <f>IF(INDEX(MouseList[],MATCH(C$2,'Basic Information'!$A$2:$A$140,0),11)=TRUE,"",IF(INDEX(DataInput[],C$4*3-2,MATCH($B31,DataInput[#Headers],0))="","",(INDEX(DataInput[],C$4*3-2,MATCH($B31,DataInput[#Headers],0)))))</f>
        <v/>
      </c>
      <c r="D31" s="15" t="str">
        <f>IF(INDEX(MouseList[],MATCH(D$2,'Basic Information'!$A$2:$A$140,0),11)=TRUE,"",IF(INDEX(DataInput[],D$4*3-2,MATCH($B31,DataInput[#Headers],0))="","",(INDEX(DataInput[],D$4*3-2,MATCH($B31,DataInput[#Headers],0)))))</f>
        <v/>
      </c>
      <c r="E31" s="15" t="str">
        <f>IF(INDEX(MouseList[],MATCH(E$2,'Basic Information'!$A$2:$A$140,0),11)=TRUE,"",IF(INDEX(DataInput[],E$4*3-2,MATCH($B31,DataInput[#Headers],0))="","",(INDEX(DataInput[],E$4*3-2,MATCH($B31,DataInput[#Headers],0)))))</f>
        <v/>
      </c>
      <c r="F31" s="15" t="str">
        <f>IF(INDEX(MouseList[],MATCH(F$2,'Basic Information'!$A$2:$A$140,0),11)=TRUE,"",IF(INDEX(DataInput[],F$4*3-2,MATCH($B31,DataInput[#Headers],0))="","",(INDEX(DataInput[],F$4*3-2,MATCH($B31,DataInput[#Headers],0)))))</f>
        <v/>
      </c>
      <c r="G31" s="15" t="str">
        <f>IF(INDEX(MouseList[],MATCH(G$2,'Basic Information'!$A$2:$A$140,0),11)=TRUE,"",IF(INDEX(DataInput[],G$4*3-2,MATCH($B31,DataInput[#Headers],0))="","",(INDEX(DataInput[],G$4*3-2,MATCH($B31,DataInput[#Headers],0)))))</f>
        <v/>
      </c>
      <c r="H31" s="15" t="str">
        <f>IF(INDEX(MouseList[],MATCH(H$2,'Basic Information'!$A$2:$A$140,0),11)=TRUE,"",IF(INDEX(DataInput[],H$4*3-2,MATCH($B31,DataInput[#Headers],0))="","",(INDEX(DataInput[],H$4*3-2,MATCH($B31,DataInput[#Headers],0)))))</f>
        <v/>
      </c>
      <c r="I31" s="15" t="str">
        <f>IF(INDEX(MouseList[],MATCH(I$2,'Basic Information'!$A$2:$A$140,0),11)=TRUE,"",IF(INDEX(DataInput[],I$4*3-2,MATCH($B31,DataInput[#Headers],0))="","",(INDEX(DataInput[],I$4*3-2,MATCH($B31,DataInput[#Headers],0)))))</f>
        <v/>
      </c>
      <c r="J31" s="15" t="str">
        <f>IF(INDEX(MouseList[],MATCH(J$2,'Basic Information'!$A$2:$A$140,0),11)=TRUE,"",IF(INDEX(DataInput[],J$4*3-2,MATCH($B31,DataInput[#Headers],0))="","",(INDEX(DataInput[],J$4*3-2,MATCH($B31,DataInput[#Headers],0)))))</f>
        <v/>
      </c>
      <c r="K31" s="15" t="str">
        <f>IF(INDEX(MouseList[],MATCH(K$2,'Basic Information'!$A$2:$A$140,0),11)=TRUE,"",IF(INDEX(DataInput[],K$4*3-2,MATCH($B31,DataInput[#Headers],0))="","",(INDEX(DataInput[],K$4*3-2,MATCH($B31,DataInput[#Headers],0)))))</f>
        <v/>
      </c>
      <c r="L31" s="15" t="str">
        <f>IF(INDEX(MouseList[],MATCH(L$2,'Basic Information'!$A$2:$A$140,0),11)=TRUE,"",IF(INDEX(DataInput[],L$4*3-2,MATCH($B31,DataInput[#Headers],0))="","",(INDEX(DataInput[],L$4*3-2,MATCH($B31,DataInput[#Headers],0)))))</f>
        <v/>
      </c>
      <c r="M31" s="15" t="str">
        <f>IF(INDEX(MouseList[],MATCH(M$2,'Basic Information'!$A$2:$A$140,0),11)=TRUE,"",IF(INDEX(DataInput[],M$4*3-2,MATCH($B31,DataInput[#Headers],0))="","",(INDEX(DataInput[],M$4*3-2,MATCH($B31,DataInput[#Headers],0)))))</f>
        <v/>
      </c>
      <c r="N31" s="15" t="str">
        <f>IF(INDEX(MouseList[],MATCH(N$2,'Basic Information'!$A$2:$A$140,0),11)=TRUE,"",IF(INDEX(DataInput[],N$4*3-2,MATCH($B31,DataInput[#Headers],0))="","",(INDEX(DataInput[],N$4*3-2,MATCH($B31,DataInput[#Headers],0)))))</f>
        <v/>
      </c>
      <c r="O31" s="15" t="str">
        <f>IF(INDEX(MouseList[],MATCH(O$2,'Basic Information'!$A$2:$A$140,0),11)=TRUE,"",IF(INDEX(DataInput[],O$4*3-2,MATCH($B31,DataInput[#Headers],0))="","",(INDEX(DataInput[],O$4*3-2,MATCH($B31,DataInput[#Headers],0)))))</f>
        <v/>
      </c>
      <c r="P31" s="15" t="str">
        <f>IF(INDEX(MouseList[],MATCH(P$2,'Basic Information'!$A$2:$A$140,0),11)=TRUE,"",IF(INDEX(DataInput[],P$4*3-2,MATCH($B31,DataInput[#Headers],0))="","",(INDEX(DataInput[],P$4*3-2,MATCH($B31,DataInput[#Headers],0)))))</f>
        <v/>
      </c>
      <c r="Q31" s="15" t="str">
        <f>IF(INDEX(MouseList[],MATCH(Q$2,'Basic Information'!$A$2:$A$140,0),11)=TRUE,"",IF(INDEX(DataInput[],Q$4*3-2,MATCH($B31,DataInput[#Headers],0))="","",(INDEX(DataInput[],Q$4*3-2,MATCH($B31,DataInput[#Headers],0)))))</f>
        <v/>
      </c>
      <c r="R31" s="15" t="str">
        <f>IF(INDEX(MouseList[],MATCH(R$2,'Basic Information'!$A$2:$A$140,0),11)=TRUE,"",IF(INDEX(DataInput[],R$4*3-2,MATCH($B31,DataInput[#Headers],0))="","",(INDEX(DataInput[],R$4*3-2,MATCH($B31,DataInput[#Headers],0)))))</f>
        <v/>
      </c>
      <c r="S31" s="15" t="str">
        <f>IF(INDEX(MouseList[],MATCH(S$2,'Basic Information'!$A$2:$A$140,0),11)=TRUE,"",IF(INDEX(DataInput[],S$4*3-2,MATCH($B31,DataInput[#Headers],0))="","",(INDEX(DataInput[],S$4*3-2,MATCH($B31,DataInput[#Headers],0)))))</f>
        <v/>
      </c>
      <c r="T31" s="15" t="str">
        <f>IF(INDEX(MouseList[],MATCH(T$2,'Basic Information'!$A$2:$A$140,0),11)=TRUE,"",IF(INDEX(DataInput[],T$4*3-2,MATCH($B31,DataInput[#Headers],0))="","",(INDEX(DataInput[],T$4*3-2,MATCH($B31,DataInput[#Headers],0)))))</f>
        <v/>
      </c>
      <c r="U31" s="15" t="str">
        <f>IF(INDEX(MouseList[],MATCH(U$2,'Basic Information'!$A$2:$A$140,0),11)=TRUE,"",IF(INDEX(DataInput[],U$4*3-2,MATCH($B31,DataInput[#Headers],0))="","",(INDEX(DataInput[],U$4*3-2,MATCH($B31,DataInput[#Headers],0)))))</f>
        <v/>
      </c>
      <c r="V31" s="15" t="str">
        <f>IF(INDEX(MouseList[],MATCH(V$2,'Basic Information'!$A$2:$A$140,0),11)=TRUE,"",IF(INDEX(DataInput[],V$4*3-2,MATCH($B31,DataInput[#Headers],0))="","",(INDEX(DataInput[],V$4*3-2,MATCH($B31,DataInput[#Headers],0)))))</f>
        <v/>
      </c>
      <c r="W31" s="15" t="str">
        <f>IF(INDEX(MouseList[],MATCH(W$2,'Basic Information'!$A$2:$A$140,0),11)=TRUE,"",IF(INDEX(DataInput[],W$4*3-2,MATCH($B31,DataInput[#Headers],0))="","",(INDEX(DataInput[],W$4*3-2,MATCH($B31,DataInput[#Headers],0)))))</f>
        <v/>
      </c>
      <c r="X31" s="15" t="str">
        <f>IF(INDEX(MouseList[],MATCH(X$2,'Basic Information'!$A$2:$A$140,0),11)=TRUE,"",IF(INDEX(DataInput[],X$4*3-2,MATCH($B31,DataInput[#Headers],0))="","",(INDEX(DataInput[],X$4*3-2,MATCH($B31,DataInput[#Headers],0)))))</f>
        <v/>
      </c>
      <c r="Y31" s="15" t="str">
        <f>IF(INDEX(MouseList[],MATCH(Y$2,'Basic Information'!$A$2:$A$140,0),11)=TRUE,"",IF(INDEX(DataInput[],Y$4*3-2,MATCH($B31,DataInput[#Headers],0))="","",(INDEX(DataInput[],Y$4*3-2,MATCH($B31,DataInput[#Headers],0)))))</f>
        <v/>
      </c>
      <c r="Z31" s="15" t="str">
        <f>IF(INDEX(MouseList[],MATCH(Z$2,'Basic Information'!$A$2:$A$140,0),11)=TRUE,"",IF(INDEX(DataInput[],Z$4*3-2,MATCH($B31,DataInput[#Headers],0))="","",(INDEX(DataInput[],Z$4*3-2,MATCH($B31,DataInput[#Headers],0)))))</f>
        <v/>
      </c>
      <c r="AA31" s="15" t="str">
        <f>IF(INDEX(MouseList[],MATCH(AA$2,'Basic Information'!$A$2:$A$140,0),11)=TRUE,"",IF(INDEX(DataInput[],AA$4*3-2,MATCH($B31,DataInput[#Headers],0))="","",(INDEX(DataInput[],AA$4*3-2,MATCH($B31,DataInput[#Headers],0)))))</f>
        <v/>
      </c>
      <c r="AB31" s="15" t="str">
        <f>IF(INDEX(MouseList[],MATCH(AB$2,'Basic Information'!$A$2:$A$140,0),11)=TRUE,"",IF(INDEX(DataInput[],AB$4*3-2,MATCH($B31,DataInput[#Headers],0))="","",(INDEX(DataInput[],AB$4*3-2,MATCH($B31,DataInput[#Headers],0)))))</f>
        <v/>
      </c>
      <c r="AC31" s="15" t="str">
        <f>IF(INDEX(MouseList[],MATCH(AC$2,'Basic Information'!$A$2:$A$140,0),11)=TRUE,"",IF(INDEX(DataInput[],AC$4*3-2,MATCH($B31,DataInput[#Headers],0))="","",(INDEX(DataInput[],AC$4*3-2,MATCH($B31,DataInput[#Headers],0)))))</f>
        <v/>
      </c>
      <c r="AD31" s="15" t="str">
        <f>IF(INDEX(MouseList[],MATCH(AD$2,'Basic Information'!$A$2:$A$140,0),11)=TRUE,"",IF(INDEX(DataInput[],AD$4*3-2,MATCH($B31,DataInput[#Headers],0))="","",(INDEX(DataInput[],AD$4*3-2,MATCH($B31,DataInput[#Headers],0)))))</f>
        <v/>
      </c>
      <c r="AE31" s="15" t="str">
        <f>IF(INDEX(MouseList[],MATCH(AE$2,'Basic Information'!$A$2:$A$140,0),11)=TRUE,"",IF(INDEX(DataInput[],AE$4*3-2,MATCH($B31,DataInput[#Headers],0))="","",(INDEX(DataInput[],AE$4*3-2,MATCH($B31,DataInput[#Headers],0)))))</f>
        <v/>
      </c>
      <c r="AF31" s="15" t="str">
        <f>IF(INDEX(MouseList[],MATCH(AF$2,'Basic Information'!$A$2:$A$140,0),11)=TRUE,"",IF(INDEX(DataInput[],AF$4*3-2,MATCH($B31,DataInput[#Headers],0))="","",(INDEX(DataInput[],AF$4*3-2,MATCH($B31,DataInput[#Headers],0)))))</f>
        <v/>
      </c>
      <c r="AG31" s="15" t="str">
        <f>IF(INDEX(MouseList[],MATCH(AG$2,'Basic Information'!$A$2:$A$140,0),11)=TRUE,"",IF(INDEX(DataInput[],AG$4*3-2,MATCH($B31,DataInput[#Headers],0))="","",(INDEX(DataInput[],AG$4*3-2,MATCH($B31,DataInput[#Headers],0)))))</f>
        <v/>
      </c>
      <c r="AH31" s="15" t="str">
        <f>IF(INDEX(MouseList[],MATCH(AH$2,'Basic Information'!$A$2:$A$140,0),11)=TRUE,"",IF(INDEX(DataInput[],AH$4*3-2,MATCH($B31,DataInput[#Headers],0))="","",(INDEX(DataInput[],AH$4*3-2,MATCH($B31,DataInput[#Headers],0)))))</f>
        <v/>
      </c>
      <c r="AI31" s="15" t="str">
        <f>IF(INDEX(MouseList[],MATCH(AI$2,'Basic Information'!$A$2:$A$140,0),11)=TRUE,"",IF(INDEX(DataInput[],AI$4*3-2,MATCH($B31,DataInput[#Headers],0))="","",(INDEX(DataInput[],AI$4*3-2,MATCH($B31,DataInput[#Headers],0)))))</f>
        <v/>
      </c>
      <c r="AJ31" s="15" t="str">
        <f>IF(INDEX(MouseList[],MATCH(AJ$2,'Basic Information'!$A$2:$A$140,0),11)=TRUE,"",IF(INDEX(DataInput[],AJ$4*3-2,MATCH($B31,DataInput[#Headers],0))="","",(INDEX(DataInput[],AJ$4*3-2,MATCH($B31,DataInput[#Headers],0)))))</f>
        <v/>
      </c>
      <c r="AK31" s="15" t="str">
        <f>IF(INDEX(MouseList[],MATCH(AK$2,'Basic Information'!$A$2:$A$140,0),11)=TRUE,"",IF(INDEX(DataInput[],AK$4*3-2,MATCH($B31,DataInput[#Headers],0))="","",(INDEX(DataInput[],AK$4*3-2,MATCH($B31,DataInput[#Headers],0)))))</f>
        <v/>
      </c>
      <c r="AL31" s="15" t="str">
        <f>IF(INDEX(MouseList[],MATCH(AL$2,'Basic Information'!$A$2:$A$140,0),11)=TRUE,"",IF(INDEX(DataInput[],AL$4*3-2,MATCH($B31,DataInput[#Headers],0))="","",(INDEX(DataInput[],AL$4*3-2,MATCH($B31,DataInput[#Headers],0)))))</f>
        <v/>
      </c>
      <c r="AM31" s="15" t="str">
        <f>IF(INDEX(MouseList[],MATCH(AM$2,'Basic Information'!$A$2:$A$140,0),11)=TRUE,"",IF(INDEX(DataInput[],AM$4*3-2,MATCH($B31,DataInput[#Headers],0))="","",(INDEX(DataInput[],AM$4*3-2,MATCH($B31,DataInput[#Headers],0)))))</f>
        <v/>
      </c>
      <c r="AN31" s="15" t="str">
        <f>IF(INDEX(MouseList[],MATCH(AN$2,'Basic Information'!$A$2:$A$140,0),11)=TRUE,"",IF(INDEX(DataInput[],AN$4*3-2,MATCH($B31,DataInput[#Headers],0))="","",(INDEX(DataInput[],AN$4*3-2,MATCH($B31,DataInput[#Headers],0)))))</f>
        <v/>
      </c>
      <c r="AO31" s="15" t="str">
        <f>IF(INDEX(MouseList[],MATCH(AO$2,'Basic Information'!$A$2:$A$140,0),11)=TRUE,"",IF(INDEX(DataInput[],AO$4*3-2,MATCH($B31,DataInput[#Headers],0))="","",(INDEX(DataInput[],AO$4*3-2,MATCH($B31,DataInput[#Headers],0)))))</f>
        <v/>
      </c>
      <c r="AP31" s="15" t="str">
        <f>IF(INDEX(MouseList[],MATCH(AP$2,'Basic Information'!$A$2:$A$140,0),11)=TRUE,"",IF(INDEX(DataInput[],AP$4*3-2,MATCH($B31,DataInput[#Headers],0))="","",(INDEX(DataInput[],AP$4*3-2,MATCH($B31,DataInput[#Headers],0)))))</f>
        <v/>
      </c>
      <c r="AQ31" s="15" t="str">
        <f>IF(INDEX(MouseList[],MATCH(AQ$2,'Basic Information'!$A$2:$A$140,0),11)=TRUE,"",IF(INDEX(DataInput[],AQ$4*3-2,MATCH($B31,DataInput[#Headers],0))="","",(INDEX(DataInput[],AQ$4*3-2,MATCH($B31,DataInput[#Headers],0)))))</f>
        <v/>
      </c>
      <c r="AR31" s="15" t="str">
        <f>IF(INDEX(MouseList[],MATCH(AR$2,'Basic Information'!$A$2:$A$140,0),11)=TRUE,"",IF(INDEX(DataInput[],AR$4*3-2,MATCH($B31,DataInput[#Headers],0))="","",(INDEX(DataInput[],AR$4*3-2,MATCH($B31,DataInput[#Headers],0)))))</f>
        <v/>
      </c>
      <c r="AS31" s="15" t="str">
        <f>IF(INDEX(MouseList[],MATCH(AS$2,'Basic Information'!$A$2:$A$140,0),11)=TRUE,"",IF(INDEX(DataInput[],AS$4*3-2,MATCH($B31,DataInput[#Headers],0))="","",(INDEX(DataInput[],AS$4*3-2,MATCH($B31,DataInput[#Headers],0)))))</f>
        <v/>
      </c>
      <c r="AT31" s="15" t="str">
        <f>IF(INDEX(MouseList[],MATCH(AT$2,'Basic Information'!$A$2:$A$140,0),11)=TRUE,"",IF(INDEX(DataInput[],AT$4*3-2,MATCH($B31,DataInput[#Headers],0))="","",(INDEX(DataInput[],AT$4*3-2,MATCH($B31,DataInput[#Headers],0)))))</f>
        <v/>
      </c>
      <c r="AU31" s="15" t="str">
        <f>IF(INDEX(MouseList[],MATCH(AU$2,'Basic Information'!$A$2:$A$140,0),11)=TRUE,"",IF(INDEX(DataInput[],AU$4*3-2,MATCH($B31,DataInput[#Headers],0))="","",(INDEX(DataInput[],AU$4*3-2,MATCH($B31,DataInput[#Headers],0)))))</f>
        <v/>
      </c>
      <c r="AV31" s="15" t="str">
        <f>IF(INDEX(MouseList[],MATCH(AV$2,'Basic Information'!$A$2:$A$140,0),11)=TRUE,"",IF(INDEX(DataInput[],AV$4*3-2,MATCH($B31,DataInput[#Headers],0))="","",(INDEX(DataInput[],AV$4*3-2,MATCH($B31,DataInput[#Headers],0)))))</f>
        <v/>
      </c>
      <c r="AW31" s="15" t="str">
        <f>IF(INDEX(MouseList[],MATCH(AW$2,'Basic Information'!$A$2:$A$140,0),11)=TRUE,"",IF(INDEX(DataInput[],AW$4*3-2,MATCH($B31,DataInput[#Headers],0))="","",(INDEX(DataInput[],AW$4*3-2,MATCH($B31,DataInput[#Headers],0)))))</f>
        <v/>
      </c>
      <c r="AX31" s="15" t="str">
        <f>IF(INDEX(MouseList[],MATCH(AX$2,'Basic Information'!$A$2:$A$140,0),11)=TRUE,"",IF(INDEX(DataInput[],AX$4*3-2,MATCH($B31,DataInput[#Headers],0))="","",(INDEX(DataInput[],AX$4*3-2,MATCH($B31,DataInput[#Headers],0)))))</f>
        <v/>
      </c>
      <c r="AY31" s="15" t="str">
        <f>IF(INDEX(MouseList[],MATCH(AY$2,'Basic Information'!$A$2:$A$140,0),11)=TRUE,"",IF(INDEX(DataInput[],AY$4*3-2,MATCH($B31,DataInput[#Headers],0))="","",(INDEX(DataInput[],AY$4*3-2,MATCH($B31,DataInput[#Headers],0)))))</f>
        <v/>
      </c>
      <c r="AZ31" s="15" t="str">
        <f>IF(INDEX(MouseList[],MATCH(AZ$2,'Basic Information'!$A$2:$A$140,0),11)=TRUE,"",IF(INDEX(DataInput[],AZ$4*3-2,MATCH($B31,DataInput[#Headers],0))="","",(INDEX(DataInput[],AZ$4*3-2,MATCH($B31,DataInput[#Headers],0)))))</f>
        <v/>
      </c>
      <c r="BA31" s="15" t="str">
        <f>IF(INDEX(MouseList[],MATCH(BA$2,'Basic Information'!$A$2:$A$140,0),11)=TRUE,"",IF(INDEX(DataInput[],BA$4*3-2,MATCH($B31,DataInput[#Headers],0))="","",(INDEX(DataInput[],BA$4*3-2,MATCH($B31,DataInput[#Headers],0)))))</f>
        <v/>
      </c>
      <c r="BB31" s="15" t="str">
        <f>IF(INDEX(MouseList[],MATCH(BB$2,'Basic Information'!$A$2:$A$140,0),11)=TRUE,"",IF(INDEX(DataInput[],BB$4*3-2,MATCH($B31,DataInput[#Headers],0))="","",(INDEX(DataInput[],BB$4*3-2,MATCH($B31,DataInput[#Headers],0)))))</f>
        <v/>
      </c>
      <c r="BC31" s="15" t="str">
        <f>IF(INDEX(MouseList[],MATCH(BC$2,'Basic Information'!$A$2:$A$140,0),11)=TRUE,"",IF(INDEX(DataInput[],BC$4*3-2,MATCH($B31,DataInput[#Headers],0))="","",(INDEX(DataInput[],BC$4*3-2,MATCH($B31,DataInput[#Headers],0)))))</f>
        <v/>
      </c>
      <c r="BD31" s="15" t="str">
        <f>IF(INDEX(MouseList[],MATCH(BD$2,'Basic Information'!$A$2:$A$140,0),11)=TRUE,"",IF(INDEX(DataInput[],BD$4*3-2,MATCH($B31,DataInput[#Headers],0))="","",(INDEX(DataInput[],BD$4*3-2,MATCH($B31,DataInput[#Headers],0)))))</f>
        <v/>
      </c>
      <c r="BE31" s="15" t="str">
        <f>IF(INDEX(MouseList[],MATCH(BE$2,'Basic Information'!$A$2:$A$140,0),11)=TRUE,"",IF(INDEX(DataInput[],BE$4*3-2,MATCH($B31,DataInput[#Headers],0))="","",(INDEX(DataInput[],BE$4*3-2,MATCH($B31,DataInput[#Headers],0)))))</f>
        <v/>
      </c>
      <c r="BF31" s="15" t="str">
        <f>IF(INDEX(MouseList[],MATCH(BF$2,'Basic Information'!$A$2:$A$140,0),11)=TRUE,"",IF(INDEX(DataInput[],BF$4*3-2,MATCH($B31,DataInput[#Headers],0))="","",(INDEX(DataInput[],BF$4*3-2,MATCH($B31,DataInput[#Headers],0)))))</f>
        <v/>
      </c>
      <c r="BG31" s="15" t="str">
        <f>IF(INDEX(MouseList[],MATCH(BG$2,'Basic Information'!$A$2:$A$140,0),11)=TRUE,"",IF(INDEX(DataInput[],BG$4*3-2,MATCH($B31,DataInput[#Headers],0))="","",(INDEX(DataInput[],BG$4*3-2,MATCH($B31,DataInput[#Headers],0)))))</f>
        <v/>
      </c>
      <c r="BH31" s="15" t="str">
        <f>IF(INDEX(MouseList[],MATCH(BH$2,'Basic Information'!$A$2:$A$140,0),11)=TRUE,"",IF(INDEX(DataInput[],BH$4*3-2,MATCH($B31,DataInput[#Headers],0))="","",(INDEX(DataInput[],BH$4*3-2,MATCH($B31,DataInput[#Headers],0)))))</f>
        <v/>
      </c>
      <c r="BI31" s="15" t="str">
        <f>IF(INDEX(MouseList[],MATCH(BI$2,'Basic Information'!$A$2:$A$140,0),11)=TRUE,"",IF(INDEX(DataInput[],BI$4*3-2,MATCH($B31,DataInput[#Headers],0))="","",(INDEX(DataInput[],BI$4*3-2,MATCH($B31,DataInput[#Headers],0)))))</f>
        <v/>
      </c>
      <c r="BJ31" s="15" t="str">
        <f>IF(INDEX(MouseList[],MATCH(BJ$2,'Basic Information'!$A$2:$A$140,0),11)=TRUE,"",IF(INDEX(DataInput[],BJ$4*3-2,MATCH($B31,DataInput[#Headers],0))="","",(INDEX(DataInput[],BJ$4*3-2,MATCH($B31,DataInput[#Headers],0)))))</f>
        <v/>
      </c>
      <c r="BK31" s="15" t="e">
        <f>IF(INDEX(MouseList[],MATCH(BK$2,'Basic Information'!$A$2:$A$140,0),11)=TRUE,"",IF(INDEX(DataInput[],BK$4*3-2,MATCH($B31,DataInput[#Headers],0))="","",(INDEX(DataInput[],BK$4*3-2,MATCH($B31,DataInput[#Headers],0)))))</f>
        <v>#N/A</v>
      </c>
      <c r="BL31" s="15" t="e">
        <f>IF(INDEX(MouseList[],MATCH(BL$2,'Basic Information'!$A$2:$A$140,0),11)=TRUE,"",IF(INDEX(DataInput[],BL$4*3-2,MATCH($B31,DataInput[#Headers],0))="","",(INDEX(DataInput[],BL$4*3-2,MATCH($B31,DataInput[#Headers],0)))))</f>
        <v>#N/A</v>
      </c>
      <c r="BM31" s="15" t="e">
        <f>IF(INDEX(MouseList[],MATCH(BM$2,'Basic Information'!$A$2:$A$140,0),11)=TRUE,"",IF(INDEX(DataInput[],BM$4*3-2,MATCH($B31,DataInput[#Headers],0))="","",(INDEX(DataInput[],BM$4*3-2,MATCH($B31,DataInput[#Headers],0)))))</f>
        <v>#N/A</v>
      </c>
      <c r="BN31" s="15" t="e">
        <f>IF(INDEX(MouseList[],MATCH(BN$2,'Basic Information'!$A$2:$A$140,0),11)=TRUE,"",IF(INDEX(DataInput[],BN$4*3-2,MATCH($B31,DataInput[#Headers],0))="","",(INDEX(DataInput[],BN$4*3-2,MATCH($B31,DataInput[#Headers],0)))))</f>
        <v>#N/A</v>
      </c>
      <c r="BO31" s="15" t="e">
        <f>IF(INDEX(MouseList[],MATCH(BO$2,'Basic Information'!$A$2:$A$140,0),11)=TRUE,"",IF(INDEX(DataInput[],BO$4*3-2,MATCH($B31,DataInput[#Headers],0))="","",(INDEX(DataInput[],BO$4*3-2,MATCH($B31,DataInput[#Headers],0)))))</f>
        <v>#N/A</v>
      </c>
      <c r="BP31" s="15" t="e">
        <f>IF(INDEX(MouseList[],MATCH(BP$2,'Basic Information'!$A$2:$A$140,0),11)=TRUE,"",IF(INDEX(DataInput[],BP$4*3-2,MATCH($B31,DataInput[#Headers],0))="","",(INDEX(DataInput[],BP$4*3-2,MATCH($B31,DataInput[#Headers],0)))))</f>
        <v>#N/A</v>
      </c>
      <c r="BQ31" s="15" t="e">
        <f>IF(INDEX(MouseList[],MATCH(BQ$2,'Basic Information'!$A$2:$A$140,0),11)=TRUE,"",IF(INDEX(DataInput[],BQ$4*3-2,MATCH($B31,DataInput[#Headers],0))="","",(INDEX(DataInput[],BQ$4*3-2,MATCH($B31,DataInput[#Headers],0)))))</f>
        <v>#N/A</v>
      </c>
      <c r="BR31" s="15" t="e">
        <f>IF(INDEX(MouseList[],MATCH(BR$2,'Basic Information'!$A$2:$A$140,0),11)=TRUE,"",IF(INDEX(DataInput[],BR$4*3-2,MATCH($B31,DataInput[#Headers],0))="","",(INDEX(DataInput[],BR$4*3-2,MATCH($B31,DataInput[#Headers],0)))))</f>
        <v>#N/A</v>
      </c>
      <c r="BS31" s="15" t="e">
        <f>IF(INDEX(MouseList[],MATCH(BS$2,'Basic Information'!$A$2:$A$140,0),11)=TRUE,"",IF(INDEX(DataInput[],BS$4*3-2,MATCH($B31,DataInput[#Headers],0))="","",(INDEX(DataInput[],BS$4*3-2,MATCH($B31,DataInput[#Headers],0)))))</f>
        <v>#N/A</v>
      </c>
      <c r="BT31" s="15" t="e">
        <f>IF(INDEX(MouseList[],MATCH(BT$2,'Basic Information'!$A$2:$A$140,0),11)=TRUE,"",IF(INDEX(DataInput[],BT$4*3-2,MATCH($B31,DataInput[#Headers],0))="","",(INDEX(DataInput[],BT$4*3-2,MATCH($B31,DataInput[#Headers],0)))))</f>
        <v>#N/A</v>
      </c>
      <c r="BU31" s="15" t="e">
        <f>IF(INDEX(MouseList[],MATCH(BU$2,'Basic Information'!$A$2:$A$140,0),11)=TRUE,"",IF(INDEX(DataInput[],BU$4*3-2,MATCH($B31,DataInput[#Headers],0))="","",(INDEX(DataInput[],BU$4*3-2,MATCH($B31,DataInput[#Headers],0)))))</f>
        <v>#N/A</v>
      </c>
      <c r="BV31" s="15" t="e">
        <f>IF(INDEX(MouseList[],MATCH(BV$2,'Basic Information'!$A$2:$A$140,0),11)=TRUE,"",IF(INDEX(DataInput[],BV$4*3-2,MATCH($B31,DataInput[#Headers],0))="","",(INDEX(DataInput[],BV$4*3-2,MATCH($B31,DataInput[#Headers],0)))))</f>
        <v>#N/A</v>
      </c>
      <c r="BW31" s="15" t="e">
        <f>IF(INDEX(MouseList[],MATCH(BW$2,'Basic Information'!$A$2:$A$140,0),11)=TRUE,"",IF(INDEX(DataInput[],BW$4*3-2,MATCH($B31,DataInput[#Headers],0))="","",(INDEX(DataInput[],BW$4*3-2,MATCH($B31,DataInput[#Headers],0)))))</f>
        <v>#N/A</v>
      </c>
      <c r="BX31" s="15" t="e">
        <f>IF(INDEX(MouseList[],MATCH(BX$2,'Basic Information'!$A$2:$A$140,0),11)=TRUE,"",IF(INDEX(DataInput[],BX$4*3-2,MATCH($B31,DataInput[#Headers],0))="","",(INDEX(DataInput[],BX$4*3-2,MATCH($B31,DataInput[#Headers],0)))))</f>
        <v>#N/A</v>
      </c>
      <c r="BY31" s="15" t="e">
        <f>IF(INDEX(MouseList[],MATCH(BY$2,'Basic Information'!$A$2:$A$140,0),11)=TRUE,"",IF(INDEX(DataInput[],BY$4*3-2,MATCH($B31,DataInput[#Headers],0))="","",(INDEX(DataInput[],BY$4*3-2,MATCH($B31,DataInput[#Headers],0)))))</f>
        <v>#N/A</v>
      </c>
      <c r="BZ31" s="15" t="e">
        <f>IF(INDEX(MouseList[],MATCH(BZ$2,'Basic Information'!$A$2:$A$140,0),11)=TRUE,"",IF(INDEX(DataInput[],BZ$4*3-2,MATCH($B31,DataInput[#Headers],0))="","",(INDEX(DataInput[],BZ$4*3-2,MATCH($B31,DataInput[#Headers],0)))))</f>
        <v>#N/A</v>
      </c>
      <c r="CA31" s="15" t="e">
        <f>IF(INDEX(MouseList[],MATCH(CA$2,'Basic Information'!$A$2:$A$140,0),11)=TRUE,"",IF(INDEX(DataInput[],CA$4*3-2,MATCH($B31,DataInput[#Headers],0))="","",(INDEX(DataInput[],CA$4*3-2,MATCH($B31,DataInput[#Headers],0)))))</f>
        <v>#N/A</v>
      </c>
      <c r="CB31" s="15" t="e">
        <f>IF(INDEX(MouseList[],MATCH(CB$2,'Basic Information'!$A$2:$A$140,0),11)=TRUE,"",IF(INDEX(DataInput[],CB$4*3-2,MATCH($B31,DataInput[#Headers],0))="","",(INDEX(DataInput[],CB$4*3-2,MATCH($B31,DataInput[#Headers],0)))))</f>
        <v>#N/A</v>
      </c>
      <c r="CC31" s="15" t="e">
        <f>IF(INDEX(MouseList[],MATCH(CC$2,'Basic Information'!$A$2:$A$140,0),11)=TRUE,"",IF(INDEX(DataInput[],CC$4*3-2,MATCH($B31,DataInput[#Headers],0))="","",(INDEX(DataInput[],CC$4*3-2,MATCH($B31,DataInput[#Headers],0)))))</f>
        <v>#N/A</v>
      </c>
      <c r="CD31" s="15" t="e">
        <f>IF(INDEX(MouseList[],MATCH(CD$2,'Basic Information'!$A$2:$A$140,0),11)=TRUE,"",IF(INDEX(DataInput[],CD$4*3-2,MATCH($B31,DataInput[#Headers],0))="","",(INDEX(DataInput[],CD$4*3-2,MATCH($B31,DataInput[#Headers],0)))))</f>
        <v>#N/A</v>
      </c>
      <c r="CE31" s="15" t="e">
        <f>IF(INDEX(MouseList[],MATCH(CE$2,'Basic Information'!$A$2:$A$140,0),11)=TRUE,"",IF(INDEX(DataInput[],CE$4*3-2,MATCH($B31,DataInput[#Headers],0))="","",(INDEX(DataInput[],CE$4*3-2,MATCH($B31,DataInput[#Headers],0)))))</f>
        <v>#N/A</v>
      </c>
      <c r="CF31" s="15" t="e">
        <f>IF(INDEX(MouseList[],MATCH(CF$2,'Basic Information'!$A$2:$A$140,0),11)=TRUE,"",IF(INDEX(DataInput[],CF$4*3-2,MATCH($B31,DataInput[#Headers],0))="","",(INDEX(DataInput[],CF$4*3-2,MATCH($B31,DataInput[#Headers],0)))))</f>
        <v>#N/A</v>
      </c>
      <c r="CG31" s="15" t="e">
        <f>IF(INDEX(MouseList[],MATCH(CG$2,'Basic Information'!$A$2:$A$140,0),11)=TRUE,"",IF(INDEX(DataInput[],CG$4*3-2,MATCH($B31,DataInput[#Headers],0))="","",(INDEX(DataInput[],CG$4*3-2,MATCH($B31,DataInput[#Headers],0)))))</f>
        <v>#N/A</v>
      </c>
      <c r="CH31" s="15" t="e">
        <f>IF(INDEX(MouseList[],MATCH(CH$2,'Basic Information'!$A$2:$A$140,0),11)=TRUE,"",IF(INDEX(DataInput[],CH$4*3-2,MATCH($B31,DataInput[#Headers],0))="","",(INDEX(DataInput[],CH$4*3-2,MATCH($B31,DataInput[#Headers],0)))))</f>
        <v>#N/A</v>
      </c>
      <c r="CI31" s="15" t="e">
        <f>IF(INDEX(MouseList[],MATCH(CI$2,'Basic Information'!$A$2:$A$140,0),11)=TRUE,"",IF(INDEX(DataInput[],CI$4*3-2,MATCH($B31,DataInput[#Headers],0))="","",(INDEX(DataInput[],CI$4*3-2,MATCH($B31,DataInput[#Headers],0)))))</f>
        <v>#N/A</v>
      </c>
      <c r="CJ31" s="15" t="e">
        <f>IF(INDEX(MouseList[],MATCH(CJ$2,'Basic Information'!$A$2:$A$140,0),11)=TRUE,"",IF(INDEX(DataInput[],CJ$4*3-2,MATCH($B31,DataInput[#Headers],0))="","",(INDEX(DataInput[],CJ$4*3-2,MATCH($B31,DataInput[#Headers],0)))))</f>
        <v>#N/A</v>
      </c>
      <c r="CK31" s="15" t="e">
        <f>IF(INDEX(MouseList[],MATCH(CK$2,'Basic Information'!$A$2:$A$140,0),11)=TRUE,"",IF(INDEX(DataInput[],CK$4*3-2,MATCH($B31,DataInput[#Headers],0))="","",(INDEX(DataInput[],CK$4*3-2,MATCH($B31,DataInput[#Headers],0)))))</f>
        <v>#N/A</v>
      </c>
      <c r="CL31" s="15" t="e">
        <f>IF(INDEX(MouseList[],MATCH(CL$2,'Basic Information'!$A$2:$A$140,0),11)=TRUE,"",IF(INDEX(DataInput[],CL$4*3-2,MATCH($B31,DataInput[#Headers],0))="","",(INDEX(DataInput[],CL$4*3-2,MATCH($B31,DataInput[#Headers],0)))))</f>
        <v>#N/A</v>
      </c>
      <c r="CM31" s="15" t="e">
        <f>IF(INDEX(MouseList[],MATCH(CM$2,'Basic Information'!$A$2:$A$140,0),11)=TRUE,"",IF(INDEX(DataInput[],CM$4*3-2,MATCH($B31,DataInput[#Headers],0))="","",(INDEX(DataInput[],CM$4*3-2,MATCH($B31,DataInput[#Headers],0)))))</f>
        <v>#N/A</v>
      </c>
      <c r="CN31" s="15" t="e">
        <f>IF(INDEX(MouseList[],MATCH(CN$2,'Basic Information'!$A$2:$A$140,0),11)=TRUE,"",IF(INDEX(DataInput[],CN$4*3-2,MATCH($B31,DataInput[#Headers],0))="","",(INDEX(DataInput[],CN$4*3-2,MATCH($B31,DataInput[#Headers],0)))))</f>
        <v>#N/A</v>
      </c>
      <c r="CO31" s="15" t="e">
        <f>IF(INDEX(MouseList[],MATCH(CO$2,'Basic Information'!$A$2:$A$140,0),11)=TRUE,"",IF(INDEX(DataInput[],CO$4*3-2,MATCH($B31,DataInput[#Headers],0))="","",(INDEX(DataInput[],CO$4*3-2,MATCH($B31,DataInput[#Headers],0)))))</f>
        <v>#N/A</v>
      </c>
      <c r="CP31" s="15" t="e">
        <f>IF(INDEX(MouseList[],MATCH(CP$2,'Basic Information'!$A$2:$A$140,0),11)=TRUE,"",IF(INDEX(DataInput[],CP$4*3-2,MATCH($B31,DataInput[#Headers],0))="","",(INDEX(DataInput[],CP$4*3-2,MATCH($B31,DataInput[#Headers],0)))))</f>
        <v>#N/A</v>
      </c>
      <c r="CQ31" s="15" t="e">
        <f>IF(INDEX(MouseList[],MATCH(CQ$2,'Basic Information'!$A$2:$A$140,0),11)=TRUE,"",IF(INDEX(DataInput[],CQ$4*3-2,MATCH($B31,DataInput[#Headers],0))="","",(INDEX(DataInput[],CQ$4*3-2,MATCH($B31,DataInput[#Headers],0)))))</f>
        <v>#N/A</v>
      </c>
      <c r="CR31" s="15" t="e">
        <f>IF(INDEX(MouseList[],MATCH(CR$2,'Basic Information'!$A$2:$A$140,0),11)=TRUE,"",IF(INDEX(DataInput[],CR$4*3-2,MATCH($B31,DataInput[#Headers],0))="","",(INDEX(DataInput[],CR$4*3-2,MATCH($B31,DataInput[#Headers],0)))))</f>
        <v>#N/A</v>
      </c>
      <c r="CS31" s="15" t="e">
        <f>IF(INDEX(MouseList[],MATCH(CS$2,'Basic Information'!$A$2:$A$140,0),11)=TRUE,"",IF(INDEX(DataInput[],CS$4*3-2,MATCH($B31,DataInput[#Headers],0))="","",(INDEX(DataInput[],CS$4*3-2,MATCH($B31,DataInput[#Headers],0)))))</f>
        <v>#N/A</v>
      </c>
      <c r="CT31" s="15" t="e">
        <f>IF(INDEX(MouseList[],MATCH(CT$2,'Basic Information'!$A$2:$A$140,0),11)=TRUE,"",IF(INDEX(DataInput[],CT$4*3-2,MATCH($B31,DataInput[#Headers],0))="","",(INDEX(DataInput[],CT$4*3-2,MATCH($B31,DataInput[#Headers],0)))))</f>
        <v>#N/A</v>
      </c>
      <c r="CU31" s="15" t="e">
        <f>IF(INDEX(MouseList[],MATCH(CU$2,'Basic Information'!$A$2:$A$140,0),11)=TRUE,"",IF(INDEX(DataInput[],CU$4*3-2,MATCH($B31,DataInput[#Headers],0))="","",(INDEX(DataInput[],CU$4*3-2,MATCH($B31,DataInput[#Headers],0)))))</f>
        <v>#N/A</v>
      </c>
      <c r="CV31" s="15" t="e">
        <f>IF(INDEX(MouseList[],MATCH(CV$2,'Basic Information'!$A$2:$A$140,0),11)=TRUE,"",IF(INDEX(DataInput[],CV$4*3-2,MATCH($B31,DataInput[#Headers],0))="","",(INDEX(DataInput[],CV$4*3-2,MATCH($B31,DataInput[#Headers],0)))))</f>
        <v>#N/A</v>
      </c>
      <c r="CW31" s="15" t="e">
        <f>IF(INDEX(MouseList[],MATCH(CW$2,'Basic Information'!$A$2:$A$140,0),11)=TRUE,"",IF(INDEX(DataInput[],CW$4*3-2,MATCH($B31,DataInput[#Headers],0))="","",(INDEX(DataInput[],CW$4*3-2,MATCH($B31,DataInput[#Headers],0)))))</f>
        <v>#N/A</v>
      </c>
      <c r="CX31" s="15" t="e">
        <f>IF(INDEX(MouseList[],MATCH(CX$2,'Basic Information'!$A$2:$A$140,0),11)=TRUE,"",IF(INDEX(DataInput[],CX$4*3-2,MATCH($B31,DataInput[#Headers],0))="","",(INDEX(DataInput[],CX$4*3-2,MATCH($B31,DataInput[#Headers],0)))))</f>
        <v>#N/A</v>
      </c>
      <c r="CY31" s="15" t="e">
        <f>IF(INDEX(MouseList[],MATCH(CY$2,'Basic Information'!$A$2:$A$140,0),11)=TRUE,"",IF(INDEX(DataInput[],CY$4*3-2,MATCH($B31,DataInput[#Headers],0))="","",(INDEX(DataInput[],CY$4*3-2,MATCH($B31,DataInput[#Headers],0)))))</f>
        <v>#N/A</v>
      </c>
      <c r="CZ31" s="15" t="e">
        <f>IF(INDEX(MouseList[],MATCH(CZ$2,'Basic Information'!$A$2:$A$140,0),11)=TRUE,"",IF(INDEX(DataInput[],CZ$4*3-2,MATCH($B31,DataInput[#Headers],0))="","",(INDEX(DataInput[],CZ$4*3-2,MATCH($B31,DataInput[#Headers],0)))))</f>
        <v>#N/A</v>
      </c>
      <c r="DA31" s="15" t="e">
        <f>IF(INDEX(MouseList[],MATCH(DA$2,'Basic Information'!$A$2:$A$140,0),11)=TRUE,"",IF(INDEX(DataInput[],DA$4*3-2,MATCH($B31,DataInput[#Headers],0))="","",(INDEX(DataInput[],DA$4*3-2,MATCH($B31,DataInput[#Headers],0)))))</f>
        <v>#N/A</v>
      </c>
      <c r="DB31" s="15" t="e">
        <f>IF(INDEX(MouseList[],MATCH(DB$2,'Basic Information'!$A$2:$A$140,0),11)=TRUE,"",IF(INDEX(DataInput[],DB$4*3-2,MATCH($B31,DataInput[#Headers],0))="","",(INDEX(DataInput[],DB$4*3-2,MATCH($B31,DataInput[#Headers],0)))))</f>
        <v>#N/A</v>
      </c>
      <c r="DC31" s="15" t="e">
        <f>IF(INDEX(MouseList[],MATCH(DC$2,'Basic Information'!$A$2:$A$140,0),11)=TRUE,"",IF(INDEX(DataInput[],DC$4*3-2,MATCH($B31,DataInput[#Headers],0))="","",(INDEX(DataInput[],DC$4*3-2,MATCH($B31,DataInput[#Headers],0)))))</f>
        <v>#N/A</v>
      </c>
      <c r="DD31" s="15" t="e">
        <f>IF(INDEX(MouseList[],MATCH(DD$2,'Basic Information'!$A$2:$A$140,0),11)=TRUE,"",IF(INDEX(DataInput[],DD$4*3-2,MATCH($B31,DataInput[#Headers],0))="","",(INDEX(DataInput[],DD$4*3-2,MATCH($B31,DataInput[#Headers],0)))))</f>
        <v>#N/A</v>
      </c>
      <c r="DE31" s="15" t="e">
        <f>IF(INDEX(MouseList[],MATCH(DE$2,'Basic Information'!$A$2:$A$140,0),11)=TRUE,"",IF(INDEX(DataInput[],DE$4*3-2,MATCH($B31,DataInput[#Headers],0))="","",(INDEX(DataInput[],DE$4*3-2,MATCH($B31,DataInput[#Headers],0)))))</f>
        <v>#N/A</v>
      </c>
      <c r="DF31" s="15" t="e">
        <f>IF(INDEX(MouseList[],MATCH(DF$2,'Basic Information'!$A$2:$A$140,0),11)=TRUE,"",IF(INDEX(DataInput[],DF$4*3-2,MATCH($B31,DataInput[#Headers],0))="","",(INDEX(DataInput[],DF$4*3-2,MATCH($B31,DataInput[#Headers],0)))))</f>
        <v>#N/A</v>
      </c>
      <c r="DG31" s="15" t="e">
        <f>IF(INDEX(MouseList[],MATCH(DG$2,'Basic Information'!$A$2:$A$140,0),11)=TRUE,"",IF(INDEX(DataInput[],DG$4*3-2,MATCH($B31,DataInput[#Headers],0))="","",(INDEX(DataInput[],DG$4*3-2,MATCH($B31,DataInput[#Headers],0)))))</f>
        <v>#N/A</v>
      </c>
      <c r="DH31" s="15" t="e">
        <f>IF(INDEX(MouseList[],MATCH(DH$2,'Basic Information'!$A$2:$A$140,0),11)=TRUE,"",IF(INDEX(DataInput[],DH$4*3-2,MATCH($B31,DataInput[#Headers],0))="","",(INDEX(DataInput[],DH$4*3-2,MATCH($B31,DataInput[#Headers],0)))))</f>
        <v>#N/A</v>
      </c>
      <c r="DI31" s="15" t="e">
        <f>IF(INDEX(MouseList[],MATCH(DI$2,'Basic Information'!$A$2:$A$140,0),11)=TRUE,"",IF(INDEX(DataInput[],DI$4*3-2,MATCH($B31,DataInput[#Headers],0))="","",(INDEX(DataInput[],DI$4*3-2,MATCH($B31,DataInput[#Headers],0)))))</f>
        <v>#N/A</v>
      </c>
      <c r="DJ31" s="15" t="e">
        <f>IF(INDEX(MouseList[],MATCH(DJ$2,'Basic Information'!$A$2:$A$140,0),11)=TRUE,"",IF(INDEX(DataInput[],DJ$4*3-2,MATCH($B31,DataInput[#Headers],0))="","",(INDEX(DataInput[],DJ$4*3-2,MATCH($B31,DataInput[#Headers],0)))))</f>
        <v>#N/A</v>
      </c>
      <c r="DK31" s="15" t="e">
        <f>IF(INDEX(MouseList[],MATCH(DK$2,'Basic Information'!$A$2:$A$140,0),11)=TRUE,"",IF(INDEX(DataInput[],DK$4*3-2,MATCH($B31,DataInput[#Headers],0))="","",(INDEX(DataInput[],DK$4*3-2,MATCH($B31,DataInput[#Headers],0)))))</f>
        <v>#N/A</v>
      </c>
      <c r="DL31" s="15" t="e">
        <f>IF(INDEX(MouseList[],MATCH(DL$2,'Basic Information'!$A$2:$A$140,0),11)=TRUE,"",IF(INDEX(DataInput[],DL$4*3-2,MATCH($B31,DataInput[#Headers],0))="","",(INDEX(DataInput[],DL$4*3-2,MATCH($B31,DataInput[#Headers],0)))))</f>
        <v>#N/A</v>
      </c>
      <c r="DM31" s="15" t="e">
        <f>IF(INDEX(MouseList[],MATCH(DM$2,'Basic Information'!$A$2:$A$140,0),11)=TRUE,"",IF(INDEX(DataInput[],DM$4*3-2,MATCH($B31,DataInput[#Headers],0))="","",(INDEX(DataInput[],DM$4*3-2,MATCH($B31,DataInput[#Headers],0)))))</f>
        <v>#N/A</v>
      </c>
      <c r="DN31" s="15" t="e">
        <f>IF(INDEX(MouseList[],MATCH(DN$2,'Basic Information'!$A$2:$A$140,0),11)=TRUE,"",IF(INDEX(DataInput[],DN$4*3-2,MATCH($B31,DataInput[#Headers],0))="","",(INDEX(DataInput[],DN$4*3-2,MATCH($B31,DataInput[#Headers],0)))))</f>
        <v>#N/A</v>
      </c>
      <c r="DO31" s="15" t="e">
        <f>IF(INDEX(MouseList[],MATCH(DO$2,'Basic Information'!$A$2:$A$140,0),11)=TRUE,"",IF(INDEX(DataInput[],DO$4*3-2,MATCH($B31,DataInput[#Headers],0))="","",(INDEX(DataInput[],DO$4*3-2,MATCH($B31,DataInput[#Headers],0)))))</f>
        <v>#N/A</v>
      </c>
      <c r="DP31" s="15" t="e">
        <f>IF(INDEX(MouseList[],MATCH(DP$2,'Basic Information'!$A$2:$A$140,0),11)=TRUE,"",IF(INDEX(DataInput[],DP$4*3-2,MATCH($B31,DataInput[#Headers],0))="","",(INDEX(DataInput[],DP$4*3-2,MATCH($B31,DataInput[#Headers],0)))))</f>
        <v>#N/A</v>
      </c>
      <c r="DQ31" s="15" t="e">
        <f>IF(INDEX(MouseList[],MATCH(DQ$2,'Basic Information'!$A$2:$A$140,0),11)=TRUE,"",IF(INDEX(DataInput[],DQ$4*3-2,MATCH($B31,DataInput[#Headers],0))="","",(INDEX(DataInput[],DQ$4*3-2,MATCH($B31,DataInput[#Headers],0)))))</f>
        <v>#N/A</v>
      </c>
      <c r="DR31" s="15" t="e">
        <f>IF(INDEX(MouseList[],MATCH(DR$2,'Basic Information'!$A$2:$A$140,0),11)=TRUE,"",IF(INDEX(DataInput[],DR$4*3-2,MATCH($B31,DataInput[#Headers],0))="","",(INDEX(DataInput[],DR$4*3-2,MATCH($B31,DataInput[#Headers],0)))))</f>
        <v>#N/A</v>
      </c>
      <c r="DT31" s="14">
        <v>27</v>
      </c>
      <c r="DU31" s="244" t="str">
        <f>IFERROR(INDEX(MouseList[],MATCH(TV_after_Tx3[[#This Row],[Sort '#]],MouseList[Sort '#],0),MATCH(TV_after_Tx3[[#Headers],[Group]],MouseList[#Headers],0)),"")</f>
        <v/>
      </c>
      <c r="DV31" s="14" t="str">
        <f>IFERROR(INDEX(MouseList[],MATCH(TV_after_Tx3[[#This Row],[Sort '#]],MouseList[Sort '#],0),MATCH(MouseList[[#Headers],[Mouse '#]],MouseList[#Headers],0)),"")</f>
        <v/>
      </c>
      <c r="DW31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31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31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31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31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31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31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31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31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31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31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31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31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31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31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31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31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31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31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31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31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31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32" spans="1:172" ht="15">
      <c r="A32" s="14">
        <v>27</v>
      </c>
      <c r="B32" s="14" t="str">
        <f>INDEX(DataInput[#Headers],1,BWtable[[#This Row],[Day '#]]+11)</f>
        <v>28</v>
      </c>
      <c r="C32" s="15" t="str">
        <f>IF(INDEX(MouseList[],MATCH(C$2,'Basic Information'!$A$2:$A$140,0),11)=TRUE,"",IF(INDEX(DataInput[],C$4*3-2,MATCH($B32,DataInput[#Headers],0))="","",(INDEX(DataInput[],C$4*3-2,MATCH($B32,DataInput[#Headers],0)))))</f>
        <v/>
      </c>
      <c r="D32" s="15" t="str">
        <f>IF(INDEX(MouseList[],MATCH(D$2,'Basic Information'!$A$2:$A$140,0),11)=TRUE,"",IF(INDEX(DataInput[],D$4*3-2,MATCH($B32,DataInput[#Headers],0))="","",(INDEX(DataInput[],D$4*3-2,MATCH($B32,DataInput[#Headers],0)))))</f>
        <v/>
      </c>
      <c r="E32" s="15" t="str">
        <f>IF(INDEX(MouseList[],MATCH(E$2,'Basic Information'!$A$2:$A$140,0),11)=TRUE,"",IF(INDEX(DataInput[],E$4*3-2,MATCH($B32,DataInput[#Headers],0))="","",(INDEX(DataInput[],E$4*3-2,MATCH($B32,DataInput[#Headers],0)))))</f>
        <v/>
      </c>
      <c r="F32" s="15" t="str">
        <f>IF(INDEX(MouseList[],MATCH(F$2,'Basic Information'!$A$2:$A$140,0),11)=TRUE,"",IF(INDEX(DataInput[],F$4*3-2,MATCH($B32,DataInput[#Headers],0))="","",(INDEX(DataInput[],F$4*3-2,MATCH($B32,DataInput[#Headers],0)))))</f>
        <v/>
      </c>
      <c r="G32" s="15" t="str">
        <f>IF(INDEX(MouseList[],MATCH(G$2,'Basic Information'!$A$2:$A$140,0),11)=TRUE,"",IF(INDEX(DataInput[],G$4*3-2,MATCH($B32,DataInput[#Headers],0))="","",(INDEX(DataInput[],G$4*3-2,MATCH($B32,DataInput[#Headers],0)))))</f>
        <v/>
      </c>
      <c r="H32" s="15" t="str">
        <f>IF(INDEX(MouseList[],MATCH(H$2,'Basic Information'!$A$2:$A$140,0),11)=TRUE,"",IF(INDEX(DataInput[],H$4*3-2,MATCH($B32,DataInput[#Headers],0))="","",(INDEX(DataInput[],H$4*3-2,MATCH($B32,DataInput[#Headers],0)))))</f>
        <v/>
      </c>
      <c r="I32" s="15" t="str">
        <f>IF(INDEX(MouseList[],MATCH(I$2,'Basic Information'!$A$2:$A$140,0),11)=TRUE,"",IF(INDEX(DataInput[],I$4*3-2,MATCH($B32,DataInput[#Headers],0))="","",(INDEX(DataInput[],I$4*3-2,MATCH($B32,DataInput[#Headers],0)))))</f>
        <v/>
      </c>
      <c r="J32" s="15" t="str">
        <f>IF(INDEX(MouseList[],MATCH(J$2,'Basic Information'!$A$2:$A$140,0),11)=TRUE,"",IF(INDEX(DataInput[],J$4*3-2,MATCH($B32,DataInput[#Headers],0))="","",(INDEX(DataInput[],J$4*3-2,MATCH($B32,DataInput[#Headers],0)))))</f>
        <v/>
      </c>
      <c r="K32" s="15" t="str">
        <f>IF(INDEX(MouseList[],MATCH(K$2,'Basic Information'!$A$2:$A$140,0),11)=TRUE,"",IF(INDEX(DataInput[],K$4*3-2,MATCH($B32,DataInput[#Headers],0))="","",(INDEX(DataInput[],K$4*3-2,MATCH($B32,DataInput[#Headers],0)))))</f>
        <v/>
      </c>
      <c r="L32" s="15" t="str">
        <f>IF(INDEX(MouseList[],MATCH(L$2,'Basic Information'!$A$2:$A$140,0),11)=TRUE,"",IF(INDEX(DataInput[],L$4*3-2,MATCH($B32,DataInput[#Headers],0))="","",(INDEX(DataInput[],L$4*3-2,MATCH($B32,DataInput[#Headers],0)))))</f>
        <v/>
      </c>
      <c r="M32" s="15" t="str">
        <f>IF(INDEX(MouseList[],MATCH(M$2,'Basic Information'!$A$2:$A$140,0),11)=TRUE,"",IF(INDEX(DataInput[],M$4*3-2,MATCH($B32,DataInput[#Headers],0))="","",(INDEX(DataInput[],M$4*3-2,MATCH($B32,DataInput[#Headers],0)))))</f>
        <v/>
      </c>
      <c r="N32" s="15" t="str">
        <f>IF(INDEX(MouseList[],MATCH(N$2,'Basic Information'!$A$2:$A$140,0),11)=TRUE,"",IF(INDEX(DataInput[],N$4*3-2,MATCH($B32,DataInput[#Headers],0))="","",(INDEX(DataInput[],N$4*3-2,MATCH($B32,DataInput[#Headers],0)))))</f>
        <v/>
      </c>
      <c r="O32" s="15" t="str">
        <f>IF(INDEX(MouseList[],MATCH(O$2,'Basic Information'!$A$2:$A$140,0),11)=TRUE,"",IF(INDEX(DataInput[],O$4*3-2,MATCH($B32,DataInput[#Headers],0))="","",(INDEX(DataInput[],O$4*3-2,MATCH($B32,DataInput[#Headers],0)))))</f>
        <v/>
      </c>
      <c r="P32" s="15" t="str">
        <f>IF(INDEX(MouseList[],MATCH(P$2,'Basic Information'!$A$2:$A$140,0),11)=TRUE,"",IF(INDEX(DataInput[],P$4*3-2,MATCH($B32,DataInput[#Headers],0))="","",(INDEX(DataInput[],P$4*3-2,MATCH($B32,DataInput[#Headers],0)))))</f>
        <v/>
      </c>
      <c r="Q32" s="15" t="str">
        <f>IF(INDEX(MouseList[],MATCH(Q$2,'Basic Information'!$A$2:$A$140,0),11)=TRUE,"",IF(INDEX(DataInput[],Q$4*3-2,MATCH($B32,DataInput[#Headers],0))="","",(INDEX(DataInput[],Q$4*3-2,MATCH($B32,DataInput[#Headers],0)))))</f>
        <v/>
      </c>
      <c r="R32" s="15" t="str">
        <f>IF(INDEX(MouseList[],MATCH(R$2,'Basic Information'!$A$2:$A$140,0),11)=TRUE,"",IF(INDEX(DataInput[],R$4*3-2,MATCH($B32,DataInput[#Headers],0))="","",(INDEX(DataInput[],R$4*3-2,MATCH($B32,DataInput[#Headers],0)))))</f>
        <v/>
      </c>
      <c r="S32" s="15" t="str">
        <f>IF(INDEX(MouseList[],MATCH(S$2,'Basic Information'!$A$2:$A$140,0),11)=TRUE,"",IF(INDEX(DataInput[],S$4*3-2,MATCH($B32,DataInput[#Headers],0))="","",(INDEX(DataInput[],S$4*3-2,MATCH($B32,DataInput[#Headers],0)))))</f>
        <v/>
      </c>
      <c r="T32" s="15" t="str">
        <f>IF(INDEX(MouseList[],MATCH(T$2,'Basic Information'!$A$2:$A$140,0),11)=TRUE,"",IF(INDEX(DataInput[],T$4*3-2,MATCH($B32,DataInput[#Headers],0))="","",(INDEX(DataInput[],T$4*3-2,MATCH($B32,DataInput[#Headers],0)))))</f>
        <v/>
      </c>
      <c r="U32" s="15" t="str">
        <f>IF(INDEX(MouseList[],MATCH(U$2,'Basic Information'!$A$2:$A$140,0),11)=TRUE,"",IF(INDEX(DataInput[],U$4*3-2,MATCH($B32,DataInput[#Headers],0))="","",(INDEX(DataInput[],U$4*3-2,MATCH($B32,DataInput[#Headers],0)))))</f>
        <v/>
      </c>
      <c r="V32" s="15" t="str">
        <f>IF(INDEX(MouseList[],MATCH(V$2,'Basic Information'!$A$2:$A$140,0),11)=TRUE,"",IF(INDEX(DataInput[],V$4*3-2,MATCH($B32,DataInput[#Headers],0))="","",(INDEX(DataInput[],V$4*3-2,MATCH($B32,DataInput[#Headers],0)))))</f>
        <v/>
      </c>
      <c r="W32" s="15" t="str">
        <f>IF(INDEX(MouseList[],MATCH(W$2,'Basic Information'!$A$2:$A$140,0),11)=TRUE,"",IF(INDEX(DataInput[],W$4*3-2,MATCH($B32,DataInput[#Headers],0))="","",(INDEX(DataInput[],W$4*3-2,MATCH($B32,DataInput[#Headers],0)))))</f>
        <v/>
      </c>
      <c r="X32" s="15" t="str">
        <f>IF(INDEX(MouseList[],MATCH(X$2,'Basic Information'!$A$2:$A$140,0),11)=TRUE,"",IF(INDEX(DataInput[],X$4*3-2,MATCH($B32,DataInput[#Headers],0))="","",(INDEX(DataInput[],X$4*3-2,MATCH($B32,DataInput[#Headers],0)))))</f>
        <v/>
      </c>
      <c r="Y32" s="15" t="str">
        <f>IF(INDEX(MouseList[],MATCH(Y$2,'Basic Information'!$A$2:$A$140,0),11)=TRUE,"",IF(INDEX(DataInput[],Y$4*3-2,MATCH($B32,DataInput[#Headers],0))="","",(INDEX(DataInput[],Y$4*3-2,MATCH($B32,DataInput[#Headers],0)))))</f>
        <v/>
      </c>
      <c r="Z32" s="15" t="str">
        <f>IF(INDEX(MouseList[],MATCH(Z$2,'Basic Information'!$A$2:$A$140,0),11)=TRUE,"",IF(INDEX(DataInput[],Z$4*3-2,MATCH($B32,DataInput[#Headers],0))="","",(INDEX(DataInput[],Z$4*3-2,MATCH($B32,DataInput[#Headers],0)))))</f>
        <v/>
      </c>
      <c r="AA32" s="15" t="str">
        <f>IF(INDEX(MouseList[],MATCH(AA$2,'Basic Information'!$A$2:$A$140,0),11)=TRUE,"",IF(INDEX(DataInput[],AA$4*3-2,MATCH($B32,DataInput[#Headers],0))="","",(INDEX(DataInput[],AA$4*3-2,MATCH($B32,DataInput[#Headers],0)))))</f>
        <v/>
      </c>
      <c r="AB32" s="15" t="str">
        <f>IF(INDEX(MouseList[],MATCH(AB$2,'Basic Information'!$A$2:$A$140,0),11)=TRUE,"",IF(INDEX(DataInput[],AB$4*3-2,MATCH($B32,DataInput[#Headers],0))="","",(INDEX(DataInput[],AB$4*3-2,MATCH($B32,DataInput[#Headers],0)))))</f>
        <v/>
      </c>
      <c r="AC32" s="15" t="str">
        <f>IF(INDEX(MouseList[],MATCH(AC$2,'Basic Information'!$A$2:$A$140,0),11)=TRUE,"",IF(INDEX(DataInput[],AC$4*3-2,MATCH($B32,DataInput[#Headers],0))="","",(INDEX(DataInput[],AC$4*3-2,MATCH($B32,DataInput[#Headers],0)))))</f>
        <v/>
      </c>
      <c r="AD32" s="15" t="str">
        <f>IF(INDEX(MouseList[],MATCH(AD$2,'Basic Information'!$A$2:$A$140,0),11)=TRUE,"",IF(INDEX(DataInput[],AD$4*3-2,MATCH($B32,DataInput[#Headers],0))="","",(INDEX(DataInput[],AD$4*3-2,MATCH($B32,DataInput[#Headers],0)))))</f>
        <v/>
      </c>
      <c r="AE32" s="15" t="str">
        <f>IF(INDEX(MouseList[],MATCH(AE$2,'Basic Information'!$A$2:$A$140,0),11)=TRUE,"",IF(INDEX(DataInput[],AE$4*3-2,MATCH($B32,DataInput[#Headers],0))="","",(INDEX(DataInput[],AE$4*3-2,MATCH($B32,DataInput[#Headers],0)))))</f>
        <v/>
      </c>
      <c r="AF32" s="15" t="str">
        <f>IF(INDEX(MouseList[],MATCH(AF$2,'Basic Information'!$A$2:$A$140,0),11)=TRUE,"",IF(INDEX(DataInput[],AF$4*3-2,MATCH($B32,DataInput[#Headers],0))="","",(INDEX(DataInput[],AF$4*3-2,MATCH($B32,DataInput[#Headers],0)))))</f>
        <v/>
      </c>
      <c r="AG32" s="15" t="str">
        <f>IF(INDEX(MouseList[],MATCH(AG$2,'Basic Information'!$A$2:$A$140,0),11)=TRUE,"",IF(INDEX(DataInput[],AG$4*3-2,MATCH($B32,DataInput[#Headers],0))="","",(INDEX(DataInput[],AG$4*3-2,MATCH($B32,DataInput[#Headers],0)))))</f>
        <v/>
      </c>
      <c r="AH32" s="15" t="str">
        <f>IF(INDEX(MouseList[],MATCH(AH$2,'Basic Information'!$A$2:$A$140,0),11)=TRUE,"",IF(INDEX(DataInput[],AH$4*3-2,MATCH($B32,DataInput[#Headers],0))="","",(INDEX(DataInput[],AH$4*3-2,MATCH($B32,DataInput[#Headers],0)))))</f>
        <v/>
      </c>
      <c r="AI32" s="15" t="str">
        <f>IF(INDEX(MouseList[],MATCH(AI$2,'Basic Information'!$A$2:$A$140,0),11)=TRUE,"",IF(INDEX(DataInput[],AI$4*3-2,MATCH($B32,DataInput[#Headers],0))="","",(INDEX(DataInput[],AI$4*3-2,MATCH($B32,DataInput[#Headers],0)))))</f>
        <v/>
      </c>
      <c r="AJ32" s="15" t="str">
        <f>IF(INDEX(MouseList[],MATCH(AJ$2,'Basic Information'!$A$2:$A$140,0),11)=TRUE,"",IF(INDEX(DataInput[],AJ$4*3-2,MATCH($B32,DataInput[#Headers],0))="","",(INDEX(DataInput[],AJ$4*3-2,MATCH($B32,DataInput[#Headers],0)))))</f>
        <v/>
      </c>
      <c r="AK32" s="15" t="str">
        <f>IF(INDEX(MouseList[],MATCH(AK$2,'Basic Information'!$A$2:$A$140,0),11)=TRUE,"",IF(INDEX(DataInput[],AK$4*3-2,MATCH($B32,DataInput[#Headers],0))="","",(INDEX(DataInput[],AK$4*3-2,MATCH($B32,DataInput[#Headers],0)))))</f>
        <v/>
      </c>
      <c r="AL32" s="15" t="str">
        <f>IF(INDEX(MouseList[],MATCH(AL$2,'Basic Information'!$A$2:$A$140,0),11)=TRUE,"",IF(INDEX(DataInput[],AL$4*3-2,MATCH($B32,DataInput[#Headers],0))="","",(INDEX(DataInput[],AL$4*3-2,MATCH($B32,DataInput[#Headers],0)))))</f>
        <v/>
      </c>
      <c r="AM32" s="15" t="str">
        <f>IF(INDEX(MouseList[],MATCH(AM$2,'Basic Information'!$A$2:$A$140,0),11)=TRUE,"",IF(INDEX(DataInput[],AM$4*3-2,MATCH($B32,DataInput[#Headers],0))="","",(INDEX(DataInput[],AM$4*3-2,MATCH($B32,DataInput[#Headers],0)))))</f>
        <v/>
      </c>
      <c r="AN32" s="15" t="str">
        <f>IF(INDEX(MouseList[],MATCH(AN$2,'Basic Information'!$A$2:$A$140,0),11)=TRUE,"",IF(INDEX(DataInput[],AN$4*3-2,MATCH($B32,DataInput[#Headers],0))="","",(INDEX(DataInput[],AN$4*3-2,MATCH($B32,DataInput[#Headers],0)))))</f>
        <v/>
      </c>
      <c r="AO32" s="15" t="str">
        <f>IF(INDEX(MouseList[],MATCH(AO$2,'Basic Information'!$A$2:$A$140,0),11)=TRUE,"",IF(INDEX(DataInput[],AO$4*3-2,MATCH($B32,DataInput[#Headers],0))="","",(INDEX(DataInput[],AO$4*3-2,MATCH($B32,DataInput[#Headers],0)))))</f>
        <v/>
      </c>
      <c r="AP32" s="15" t="str">
        <f>IF(INDEX(MouseList[],MATCH(AP$2,'Basic Information'!$A$2:$A$140,0),11)=TRUE,"",IF(INDEX(DataInput[],AP$4*3-2,MATCH($B32,DataInput[#Headers],0))="","",(INDEX(DataInput[],AP$4*3-2,MATCH($B32,DataInput[#Headers],0)))))</f>
        <v/>
      </c>
      <c r="AQ32" s="15" t="str">
        <f>IF(INDEX(MouseList[],MATCH(AQ$2,'Basic Information'!$A$2:$A$140,0),11)=TRUE,"",IF(INDEX(DataInput[],AQ$4*3-2,MATCH($B32,DataInput[#Headers],0))="","",(INDEX(DataInput[],AQ$4*3-2,MATCH($B32,DataInput[#Headers],0)))))</f>
        <v/>
      </c>
      <c r="AR32" s="15" t="str">
        <f>IF(INDEX(MouseList[],MATCH(AR$2,'Basic Information'!$A$2:$A$140,0),11)=TRUE,"",IF(INDEX(DataInput[],AR$4*3-2,MATCH($B32,DataInput[#Headers],0))="","",(INDEX(DataInput[],AR$4*3-2,MATCH($B32,DataInput[#Headers],0)))))</f>
        <v/>
      </c>
      <c r="AS32" s="15" t="str">
        <f>IF(INDEX(MouseList[],MATCH(AS$2,'Basic Information'!$A$2:$A$140,0),11)=TRUE,"",IF(INDEX(DataInput[],AS$4*3-2,MATCH($B32,DataInput[#Headers],0))="","",(INDEX(DataInput[],AS$4*3-2,MATCH($B32,DataInput[#Headers],0)))))</f>
        <v/>
      </c>
      <c r="AT32" s="15" t="str">
        <f>IF(INDEX(MouseList[],MATCH(AT$2,'Basic Information'!$A$2:$A$140,0),11)=TRUE,"",IF(INDEX(DataInput[],AT$4*3-2,MATCH($B32,DataInput[#Headers],0))="","",(INDEX(DataInput[],AT$4*3-2,MATCH($B32,DataInput[#Headers],0)))))</f>
        <v/>
      </c>
      <c r="AU32" s="15" t="str">
        <f>IF(INDEX(MouseList[],MATCH(AU$2,'Basic Information'!$A$2:$A$140,0),11)=TRUE,"",IF(INDEX(DataInput[],AU$4*3-2,MATCH($B32,DataInput[#Headers],0))="","",(INDEX(DataInput[],AU$4*3-2,MATCH($B32,DataInput[#Headers],0)))))</f>
        <v/>
      </c>
      <c r="AV32" s="15" t="str">
        <f>IF(INDEX(MouseList[],MATCH(AV$2,'Basic Information'!$A$2:$A$140,0),11)=TRUE,"",IF(INDEX(DataInput[],AV$4*3-2,MATCH($B32,DataInput[#Headers],0))="","",(INDEX(DataInput[],AV$4*3-2,MATCH($B32,DataInput[#Headers],0)))))</f>
        <v/>
      </c>
      <c r="AW32" s="15" t="str">
        <f>IF(INDEX(MouseList[],MATCH(AW$2,'Basic Information'!$A$2:$A$140,0),11)=TRUE,"",IF(INDEX(DataInput[],AW$4*3-2,MATCH($B32,DataInput[#Headers],0))="","",(INDEX(DataInput[],AW$4*3-2,MATCH($B32,DataInput[#Headers],0)))))</f>
        <v/>
      </c>
      <c r="AX32" s="15" t="str">
        <f>IF(INDEX(MouseList[],MATCH(AX$2,'Basic Information'!$A$2:$A$140,0),11)=TRUE,"",IF(INDEX(DataInput[],AX$4*3-2,MATCH($B32,DataInput[#Headers],0))="","",(INDEX(DataInput[],AX$4*3-2,MATCH($B32,DataInput[#Headers],0)))))</f>
        <v/>
      </c>
      <c r="AY32" s="15" t="str">
        <f>IF(INDEX(MouseList[],MATCH(AY$2,'Basic Information'!$A$2:$A$140,0),11)=TRUE,"",IF(INDEX(DataInput[],AY$4*3-2,MATCH($B32,DataInput[#Headers],0))="","",(INDEX(DataInput[],AY$4*3-2,MATCH($B32,DataInput[#Headers],0)))))</f>
        <v/>
      </c>
      <c r="AZ32" s="15" t="str">
        <f>IF(INDEX(MouseList[],MATCH(AZ$2,'Basic Information'!$A$2:$A$140,0),11)=TRUE,"",IF(INDEX(DataInput[],AZ$4*3-2,MATCH($B32,DataInput[#Headers],0))="","",(INDEX(DataInput[],AZ$4*3-2,MATCH($B32,DataInput[#Headers],0)))))</f>
        <v/>
      </c>
      <c r="BA32" s="15" t="str">
        <f>IF(INDEX(MouseList[],MATCH(BA$2,'Basic Information'!$A$2:$A$140,0),11)=TRUE,"",IF(INDEX(DataInput[],BA$4*3-2,MATCH($B32,DataInput[#Headers],0))="","",(INDEX(DataInput[],BA$4*3-2,MATCH($B32,DataInput[#Headers],0)))))</f>
        <v/>
      </c>
      <c r="BB32" s="15" t="str">
        <f>IF(INDEX(MouseList[],MATCH(BB$2,'Basic Information'!$A$2:$A$140,0),11)=TRUE,"",IF(INDEX(DataInput[],BB$4*3-2,MATCH($B32,DataInput[#Headers],0))="","",(INDEX(DataInput[],BB$4*3-2,MATCH($B32,DataInput[#Headers],0)))))</f>
        <v/>
      </c>
      <c r="BC32" s="15" t="str">
        <f>IF(INDEX(MouseList[],MATCH(BC$2,'Basic Information'!$A$2:$A$140,0),11)=TRUE,"",IF(INDEX(DataInput[],BC$4*3-2,MATCH($B32,DataInput[#Headers],0))="","",(INDEX(DataInput[],BC$4*3-2,MATCH($B32,DataInput[#Headers],0)))))</f>
        <v/>
      </c>
      <c r="BD32" s="15" t="str">
        <f>IF(INDEX(MouseList[],MATCH(BD$2,'Basic Information'!$A$2:$A$140,0),11)=TRUE,"",IF(INDEX(DataInput[],BD$4*3-2,MATCH($B32,DataInput[#Headers],0))="","",(INDEX(DataInput[],BD$4*3-2,MATCH($B32,DataInput[#Headers],0)))))</f>
        <v/>
      </c>
      <c r="BE32" s="15" t="str">
        <f>IF(INDEX(MouseList[],MATCH(BE$2,'Basic Information'!$A$2:$A$140,0),11)=TRUE,"",IF(INDEX(DataInput[],BE$4*3-2,MATCH($B32,DataInput[#Headers],0))="","",(INDEX(DataInput[],BE$4*3-2,MATCH($B32,DataInput[#Headers],0)))))</f>
        <v/>
      </c>
      <c r="BF32" s="15" t="str">
        <f>IF(INDEX(MouseList[],MATCH(BF$2,'Basic Information'!$A$2:$A$140,0),11)=TRUE,"",IF(INDEX(DataInput[],BF$4*3-2,MATCH($B32,DataInput[#Headers],0))="","",(INDEX(DataInput[],BF$4*3-2,MATCH($B32,DataInput[#Headers],0)))))</f>
        <v/>
      </c>
      <c r="BG32" s="15" t="str">
        <f>IF(INDEX(MouseList[],MATCH(BG$2,'Basic Information'!$A$2:$A$140,0),11)=TRUE,"",IF(INDEX(DataInput[],BG$4*3-2,MATCH($B32,DataInput[#Headers],0))="","",(INDEX(DataInput[],BG$4*3-2,MATCH($B32,DataInput[#Headers],0)))))</f>
        <v/>
      </c>
      <c r="BH32" s="15" t="str">
        <f>IF(INDEX(MouseList[],MATCH(BH$2,'Basic Information'!$A$2:$A$140,0),11)=TRUE,"",IF(INDEX(DataInput[],BH$4*3-2,MATCH($B32,DataInput[#Headers],0))="","",(INDEX(DataInput[],BH$4*3-2,MATCH($B32,DataInput[#Headers],0)))))</f>
        <v/>
      </c>
      <c r="BI32" s="15" t="str">
        <f>IF(INDEX(MouseList[],MATCH(BI$2,'Basic Information'!$A$2:$A$140,0),11)=TRUE,"",IF(INDEX(DataInput[],BI$4*3-2,MATCH($B32,DataInput[#Headers],0))="","",(INDEX(DataInput[],BI$4*3-2,MATCH($B32,DataInput[#Headers],0)))))</f>
        <v/>
      </c>
      <c r="BJ32" s="15" t="str">
        <f>IF(INDEX(MouseList[],MATCH(BJ$2,'Basic Information'!$A$2:$A$140,0),11)=TRUE,"",IF(INDEX(DataInput[],BJ$4*3-2,MATCH($B32,DataInput[#Headers],0))="","",(INDEX(DataInput[],BJ$4*3-2,MATCH($B32,DataInput[#Headers],0)))))</f>
        <v/>
      </c>
      <c r="BK32" s="15" t="e">
        <f>IF(INDEX(MouseList[],MATCH(BK$2,'Basic Information'!$A$2:$A$140,0),11)=TRUE,"",IF(INDEX(DataInput[],BK$4*3-2,MATCH($B32,DataInput[#Headers],0))="","",(INDEX(DataInput[],BK$4*3-2,MATCH($B32,DataInput[#Headers],0)))))</f>
        <v>#N/A</v>
      </c>
      <c r="BL32" s="15" t="e">
        <f>IF(INDEX(MouseList[],MATCH(BL$2,'Basic Information'!$A$2:$A$140,0),11)=TRUE,"",IF(INDEX(DataInput[],BL$4*3-2,MATCH($B32,DataInput[#Headers],0))="","",(INDEX(DataInput[],BL$4*3-2,MATCH($B32,DataInput[#Headers],0)))))</f>
        <v>#N/A</v>
      </c>
      <c r="BM32" s="15" t="e">
        <f>IF(INDEX(MouseList[],MATCH(BM$2,'Basic Information'!$A$2:$A$140,0),11)=TRUE,"",IF(INDEX(DataInput[],BM$4*3-2,MATCH($B32,DataInput[#Headers],0))="","",(INDEX(DataInput[],BM$4*3-2,MATCH($B32,DataInput[#Headers],0)))))</f>
        <v>#N/A</v>
      </c>
      <c r="BN32" s="15" t="e">
        <f>IF(INDEX(MouseList[],MATCH(BN$2,'Basic Information'!$A$2:$A$140,0),11)=TRUE,"",IF(INDEX(DataInput[],BN$4*3-2,MATCH($B32,DataInput[#Headers],0))="","",(INDEX(DataInput[],BN$4*3-2,MATCH($B32,DataInput[#Headers],0)))))</f>
        <v>#N/A</v>
      </c>
      <c r="BO32" s="15" t="e">
        <f>IF(INDEX(MouseList[],MATCH(BO$2,'Basic Information'!$A$2:$A$140,0),11)=TRUE,"",IF(INDEX(DataInput[],BO$4*3-2,MATCH($B32,DataInput[#Headers],0))="","",(INDEX(DataInput[],BO$4*3-2,MATCH($B32,DataInput[#Headers],0)))))</f>
        <v>#N/A</v>
      </c>
      <c r="BP32" s="15" t="e">
        <f>IF(INDEX(MouseList[],MATCH(BP$2,'Basic Information'!$A$2:$A$140,0),11)=TRUE,"",IF(INDEX(DataInput[],BP$4*3-2,MATCH($B32,DataInput[#Headers],0))="","",(INDEX(DataInput[],BP$4*3-2,MATCH($B32,DataInput[#Headers],0)))))</f>
        <v>#N/A</v>
      </c>
      <c r="BQ32" s="15" t="e">
        <f>IF(INDEX(MouseList[],MATCH(BQ$2,'Basic Information'!$A$2:$A$140,0),11)=TRUE,"",IF(INDEX(DataInput[],BQ$4*3-2,MATCH($B32,DataInput[#Headers],0))="","",(INDEX(DataInput[],BQ$4*3-2,MATCH($B32,DataInput[#Headers],0)))))</f>
        <v>#N/A</v>
      </c>
      <c r="BR32" s="15" t="e">
        <f>IF(INDEX(MouseList[],MATCH(BR$2,'Basic Information'!$A$2:$A$140,0),11)=TRUE,"",IF(INDEX(DataInput[],BR$4*3-2,MATCH($B32,DataInput[#Headers],0))="","",(INDEX(DataInput[],BR$4*3-2,MATCH($B32,DataInput[#Headers],0)))))</f>
        <v>#N/A</v>
      </c>
      <c r="BS32" s="15" t="e">
        <f>IF(INDEX(MouseList[],MATCH(BS$2,'Basic Information'!$A$2:$A$140,0),11)=TRUE,"",IF(INDEX(DataInput[],BS$4*3-2,MATCH($B32,DataInput[#Headers],0))="","",(INDEX(DataInput[],BS$4*3-2,MATCH($B32,DataInput[#Headers],0)))))</f>
        <v>#N/A</v>
      </c>
      <c r="BT32" s="15" t="e">
        <f>IF(INDEX(MouseList[],MATCH(BT$2,'Basic Information'!$A$2:$A$140,0),11)=TRUE,"",IF(INDEX(DataInput[],BT$4*3-2,MATCH($B32,DataInput[#Headers],0))="","",(INDEX(DataInput[],BT$4*3-2,MATCH($B32,DataInput[#Headers],0)))))</f>
        <v>#N/A</v>
      </c>
      <c r="BU32" s="15" t="e">
        <f>IF(INDEX(MouseList[],MATCH(BU$2,'Basic Information'!$A$2:$A$140,0),11)=TRUE,"",IF(INDEX(DataInput[],BU$4*3-2,MATCH($B32,DataInput[#Headers],0))="","",(INDEX(DataInput[],BU$4*3-2,MATCH($B32,DataInput[#Headers],0)))))</f>
        <v>#N/A</v>
      </c>
      <c r="BV32" s="15" t="e">
        <f>IF(INDEX(MouseList[],MATCH(BV$2,'Basic Information'!$A$2:$A$140,0),11)=TRUE,"",IF(INDEX(DataInput[],BV$4*3-2,MATCH($B32,DataInput[#Headers],0))="","",(INDEX(DataInput[],BV$4*3-2,MATCH($B32,DataInput[#Headers],0)))))</f>
        <v>#N/A</v>
      </c>
      <c r="BW32" s="15" t="e">
        <f>IF(INDEX(MouseList[],MATCH(BW$2,'Basic Information'!$A$2:$A$140,0),11)=TRUE,"",IF(INDEX(DataInput[],BW$4*3-2,MATCH($B32,DataInput[#Headers],0))="","",(INDEX(DataInput[],BW$4*3-2,MATCH($B32,DataInput[#Headers],0)))))</f>
        <v>#N/A</v>
      </c>
      <c r="BX32" s="15" t="e">
        <f>IF(INDEX(MouseList[],MATCH(BX$2,'Basic Information'!$A$2:$A$140,0),11)=TRUE,"",IF(INDEX(DataInput[],BX$4*3-2,MATCH($B32,DataInput[#Headers],0))="","",(INDEX(DataInput[],BX$4*3-2,MATCH($B32,DataInput[#Headers],0)))))</f>
        <v>#N/A</v>
      </c>
      <c r="BY32" s="15" t="e">
        <f>IF(INDEX(MouseList[],MATCH(BY$2,'Basic Information'!$A$2:$A$140,0),11)=TRUE,"",IF(INDEX(DataInput[],BY$4*3-2,MATCH($B32,DataInput[#Headers],0))="","",(INDEX(DataInput[],BY$4*3-2,MATCH($B32,DataInput[#Headers],0)))))</f>
        <v>#N/A</v>
      </c>
      <c r="BZ32" s="15" t="e">
        <f>IF(INDEX(MouseList[],MATCH(BZ$2,'Basic Information'!$A$2:$A$140,0),11)=TRUE,"",IF(INDEX(DataInput[],BZ$4*3-2,MATCH($B32,DataInput[#Headers],0))="","",(INDEX(DataInput[],BZ$4*3-2,MATCH($B32,DataInput[#Headers],0)))))</f>
        <v>#N/A</v>
      </c>
      <c r="CA32" s="15" t="e">
        <f>IF(INDEX(MouseList[],MATCH(CA$2,'Basic Information'!$A$2:$A$140,0),11)=TRUE,"",IF(INDEX(DataInput[],CA$4*3-2,MATCH($B32,DataInput[#Headers],0))="","",(INDEX(DataInput[],CA$4*3-2,MATCH($B32,DataInput[#Headers],0)))))</f>
        <v>#N/A</v>
      </c>
      <c r="CB32" s="15" t="e">
        <f>IF(INDEX(MouseList[],MATCH(CB$2,'Basic Information'!$A$2:$A$140,0),11)=TRUE,"",IF(INDEX(DataInput[],CB$4*3-2,MATCH($B32,DataInput[#Headers],0))="","",(INDEX(DataInput[],CB$4*3-2,MATCH($B32,DataInput[#Headers],0)))))</f>
        <v>#N/A</v>
      </c>
      <c r="CC32" s="15" t="e">
        <f>IF(INDEX(MouseList[],MATCH(CC$2,'Basic Information'!$A$2:$A$140,0),11)=TRUE,"",IF(INDEX(DataInput[],CC$4*3-2,MATCH($B32,DataInput[#Headers],0))="","",(INDEX(DataInput[],CC$4*3-2,MATCH($B32,DataInput[#Headers],0)))))</f>
        <v>#N/A</v>
      </c>
      <c r="CD32" s="15" t="e">
        <f>IF(INDEX(MouseList[],MATCH(CD$2,'Basic Information'!$A$2:$A$140,0),11)=TRUE,"",IF(INDEX(DataInput[],CD$4*3-2,MATCH($B32,DataInput[#Headers],0))="","",(INDEX(DataInput[],CD$4*3-2,MATCH($B32,DataInput[#Headers],0)))))</f>
        <v>#N/A</v>
      </c>
      <c r="CE32" s="15" t="e">
        <f>IF(INDEX(MouseList[],MATCH(CE$2,'Basic Information'!$A$2:$A$140,0),11)=TRUE,"",IF(INDEX(DataInput[],CE$4*3-2,MATCH($B32,DataInput[#Headers],0))="","",(INDEX(DataInput[],CE$4*3-2,MATCH($B32,DataInput[#Headers],0)))))</f>
        <v>#N/A</v>
      </c>
      <c r="CF32" s="15" t="e">
        <f>IF(INDEX(MouseList[],MATCH(CF$2,'Basic Information'!$A$2:$A$140,0),11)=TRUE,"",IF(INDEX(DataInput[],CF$4*3-2,MATCH($B32,DataInput[#Headers],0))="","",(INDEX(DataInput[],CF$4*3-2,MATCH($B32,DataInput[#Headers],0)))))</f>
        <v>#N/A</v>
      </c>
      <c r="CG32" s="15" t="e">
        <f>IF(INDEX(MouseList[],MATCH(CG$2,'Basic Information'!$A$2:$A$140,0),11)=TRUE,"",IF(INDEX(DataInput[],CG$4*3-2,MATCH($B32,DataInput[#Headers],0))="","",(INDEX(DataInput[],CG$4*3-2,MATCH($B32,DataInput[#Headers],0)))))</f>
        <v>#N/A</v>
      </c>
      <c r="CH32" s="15" t="e">
        <f>IF(INDEX(MouseList[],MATCH(CH$2,'Basic Information'!$A$2:$A$140,0),11)=TRUE,"",IF(INDEX(DataInput[],CH$4*3-2,MATCH($B32,DataInput[#Headers],0))="","",(INDEX(DataInput[],CH$4*3-2,MATCH($B32,DataInput[#Headers],0)))))</f>
        <v>#N/A</v>
      </c>
      <c r="CI32" s="15" t="e">
        <f>IF(INDEX(MouseList[],MATCH(CI$2,'Basic Information'!$A$2:$A$140,0),11)=TRUE,"",IF(INDEX(DataInput[],CI$4*3-2,MATCH($B32,DataInput[#Headers],0))="","",(INDEX(DataInput[],CI$4*3-2,MATCH($B32,DataInput[#Headers],0)))))</f>
        <v>#N/A</v>
      </c>
      <c r="CJ32" s="15" t="e">
        <f>IF(INDEX(MouseList[],MATCH(CJ$2,'Basic Information'!$A$2:$A$140,0),11)=TRUE,"",IF(INDEX(DataInput[],CJ$4*3-2,MATCH($B32,DataInput[#Headers],0))="","",(INDEX(DataInput[],CJ$4*3-2,MATCH($B32,DataInput[#Headers],0)))))</f>
        <v>#N/A</v>
      </c>
      <c r="CK32" s="15" t="e">
        <f>IF(INDEX(MouseList[],MATCH(CK$2,'Basic Information'!$A$2:$A$140,0),11)=TRUE,"",IF(INDEX(DataInput[],CK$4*3-2,MATCH($B32,DataInput[#Headers],0))="","",(INDEX(DataInput[],CK$4*3-2,MATCH($B32,DataInput[#Headers],0)))))</f>
        <v>#N/A</v>
      </c>
      <c r="CL32" s="15" t="e">
        <f>IF(INDEX(MouseList[],MATCH(CL$2,'Basic Information'!$A$2:$A$140,0),11)=TRUE,"",IF(INDEX(DataInput[],CL$4*3-2,MATCH($B32,DataInput[#Headers],0))="","",(INDEX(DataInput[],CL$4*3-2,MATCH($B32,DataInput[#Headers],0)))))</f>
        <v>#N/A</v>
      </c>
      <c r="CM32" s="15" t="e">
        <f>IF(INDEX(MouseList[],MATCH(CM$2,'Basic Information'!$A$2:$A$140,0),11)=TRUE,"",IF(INDEX(DataInput[],CM$4*3-2,MATCH($B32,DataInput[#Headers],0))="","",(INDEX(DataInput[],CM$4*3-2,MATCH($B32,DataInput[#Headers],0)))))</f>
        <v>#N/A</v>
      </c>
      <c r="CN32" s="15" t="e">
        <f>IF(INDEX(MouseList[],MATCH(CN$2,'Basic Information'!$A$2:$A$140,0),11)=TRUE,"",IF(INDEX(DataInput[],CN$4*3-2,MATCH($B32,DataInput[#Headers],0))="","",(INDEX(DataInput[],CN$4*3-2,MATCH($B32,DataInput[#Headers],0)))))</f>
        <v>#N/A</v>
      </c>
      <c r="CO32" s="15" t="e">
        <f>IF(INDEX(MouseList[],MATCH(CO$2,'Basic Information'!$A$2:$A$140,0),11)=TRUE,"",IF(INDEX(DataInput[],CO$4*3-2,MATCH($B32,DataInput[#Headers],0))="","",(INDEX(DataInput[],CO$4*3-2,MATCH($B32,DataInput[#Headers],0)))))</f>
        <v>#N/A</v>
      </c>
      <c r="CP32" s="15" t="e">
        <f>IF(INDEX(MouseList[],MATCH(CP$2,'Basic Information'!$A$2:$A$140,0),11)=TRUE,"",IF(INDEX(DataInput[],CP$4*3-2,MATCH($B32,DataInput[#Headers],0))="","",(INDEX(DataInput[],CP$4*3-2,MATCH($B32,DataInput[#Headers],0)))))</f>
        <v>#N/A</v>
      </c>
      <c r="CQ32" s="15" t="e">
        <f>IF(INDEX(MouseList[],MATCH(CQ$2,'Basic Information'!$A$2:$A$140,0),11)=TRUE,"",IF(INDEX(DataInput[],CQ$4*3-2,MATCH($B32,DataInput[#Headers],0))="","",(INDEX(DataInput[],CQ$4*3-2,MATCH($B32,DataInput[#Headers],0)))))</f>
        <v>#N/A</v>
      </c>
      <c r="CR32" s="15" t="e">
        <f>IF(INDEX(MouseList[],MATCH(CR$2,'Basic Information'!$A$2:$A$140,0),11)=TRUE,"",IF(INDEX(DataInput[],CR$4*3-2,MATCH($B32,DataInput[#Headers],0))="","",(INDEX(DataInput[],CR$4*3-2,MATCH($B32,DataInput[#Headers],0)))))</f>
        <v>#N/A</v>
      </c>
      <c r="CS32" s="15" t="e">
        <f>IF(INDEX(MouseList[],MATCH(CS$2,'Basic Information'!$A$2:$A$140,0),11)=TRUE,"",IF(INDEX(DataInput[],CS$4*3-2,MATCH($B32,DataInput[#Headers],0))="","",(INDEX(DataInput[],CS$4*3-2,MATCH($B32,DataInput[#Headers],0)))))</f>
        <v>#N/A</v>
      </c>
      <c r="CT32" s="15" t="e">
        <f>IF(INDEX(MouseList[],MATCH(CT$2,'Basic Information'!$A$2:$A$140,0),11)=TRUE,"",IF(INDEX(DataInput[],CT$4*3-2,MATCH($B32,DataInput[#Headers],0))="","",(INDEX(DataInput[],CT$4*3-2,MATCH($B32,DataInput[#Headers],0)))))</f>
        <v>#N/A</v>
      </c>
      <c r="CU32" s="15" t="e">
        <f>IF(INDEX(MouseList[],MATCH(CU$2,'Basic Information'!$A$2:$A$140,0),11)=TRUE,"",IF(INDEX(DataInput[],CU$4*3-2,MATCH($B32,DataInput[#Headers],0))="","",(INDEX(DataInput[],CU$4*3-2,MATCH($B32,DataInput[#Headers],0)))))</f>
        <v>#N/A</v>
      </c>
      <c r="CV32" s="15" t="e">
        <f>IF(INDEX(MouseList[],MATCH(CV$2,'Basic Information'!$A$2:$A$140,0),11)=TRUE,"",IF(INDEX(DataInput[],CV$4*3-2,MATCH($B32,DataInput[#Headers],0))="","",(INDEX(DataInput[],CV$4*3-2,MATCH($B32,DataInput[#Headers],0)))))</f>
        <v>#N/A</v>
      </c>
      <c r="CW32" s="15" t="e">
        <f>IF(INDEX(MouseList[],MATCH(CW$2,'Basic Information'!$A$2:$A$140,0),11)=TRUE,"",IF(INDEX(DataInput[],CW$4*3-2,MATCH($B32,DataInput[#Headers],0))="","",(INDEX(DataInput[],CW$4*3-2,MATCH($B32,DataInput[#Headers],0)))))</f>
        <v>#N/A</v>
      </c>
      <c r="CX32" s="15" t="e">
        <f>IF(INDEX(MouseList[],MATCH(CX$2,'Basic Information'!$A$2:$A$140,0),11)=TRUE,"",IF(INDEX(DataInput[],CX$4*3-2,MATCH($B32,DataInput[#Headers],0))="","",(INDEX(DataInput[],CX$4*3-2,MATCH($B32,DataInput[#Headers],0)))))</f>
        <v>#N/A</v>
      </c>
      <c r="CY32" s="15" t="e">
        <f>IF(INDEX(MouseList[],MATCH(CY$2,'Basic Information'!$A$2:$A$140,0),11)=TRUE,"",IF(INDEX(DataInput[],CY$4*3-2,MATCH($B32,DataInput[#Headers],0))="","",(INDEX(DataInput[],CY$4*3-2,MATCH($B32,DataInput[#Headers],0)))))</f>
        <v>#N/A</v>
      </c>
      <c r="CZ32" s="15" t="e">
        <f>IF(INDEX(MouseList[],MATCH(CZ$2,'Basic Information'!$A$2:$A$140,0),11)=TRUE,"",IF(INDEX(DataInput[],CZ$4*3-2,MATCH($B32,DataInput[#Headers],0))="","",(INDEX(DataInput[],CZ$4*3-2,MATCH($B32,DataInput[#Headers],0)))))</f>
        <v>#N/A</v>
      </c>
      <c r="DA32" s="15" t="e">
        <f>IF(INDEX(MouseList[],MATCH(DA$2,'Basic Information'!$A$2:$A$140,0),11)=TRUE,"",IF(INDEX(DataInput[],DA$4*3-2,MATCH($B32,DataInput[#Headers],0))="","",(INDEX(DataInput[],DA$4*3-2,MATCH($B32,DataInput[#Headers],0)))))</f>
        <v>#N/A</v>
      </c>
      <c r="DB32" s="15" t="e">
        <f>IF(INDEX(MouseList[],MATCH(DB$2,'Basic Information'!$A$2:$A$140,0),11)=TRUE,"",IF(INDEX(DataInput[],DB$4*3-2,MATCH($B32,DataInput[#Headers],0))="","",(INDEX(DataInput[],DB$4*3-2,MATCH($B32,DataInput[#Headers],0)))))</f>
        <v>#N/A</v>
      </c>
      <c r="DC32" s="15" t="e">
        <f>IF(INDEX(MouseList[],MATCH(DC$2,'Basic Information'!$A$2:$A$140,0),11)=TRUE,"",IF(INDEX(DataInput[],DC$4*3-2,MATCH($B32,DataInput[#Headers],0))="","",(INDEX(DataInput[],DC$4*3-2,MATCH($B32,DataInput[#Headers],0)))))</f>
        <v>#N/A</v>
      </c>
      <c r="DD32" s="15" t="e">
        <f>IF(INDEX(MouseList[],MATCH(DD$2,'Basic Information'!$A$2:$A$140,0),11)=TRUE,"",IF(INDEX(DataInput[],DD$4*3-2,MATCH($B32,DataInput[#Headers],0))="","",(INDEX(DataInput[],DD$4*3-2,MATCH($B32,DataInput[#Headers],0)))))</f>
        <v>#N/A</v>
      </c>
      <c r="DE32" s="15" t="e">
        <f>IF(INDEX(MouseList[],MATCH(DE$2,'Basic Information'!$A$2:$A$140,0),11)=TRUE,"",IF(INDEX(DataInput[],DE$4*3-2,MATCH($B32,DataInput[#Headers],0))="","",(INDEX(DataInput[],DE$4*3-2,MATCH($B32,DataInput[#Headers],0)))))</f>
        <v>#N/A</v>
      </c>
      <c r="DF32" s="15" t="e">
        <f>IF(INDEX(MouseList[],MATCH(DF$2,'Basic Information'!$A$2:$A$140,0),11)=TRUE,"",IF(INDEX(DataInput[],DF$4*3-2,MATCH($B32,DataInput[#Headers],0))="","",(INDEX(DataInput[],DF$4*3-2,MATCH($B32,DataInput[#Headers],0)))))</f>
        <v>#N/A</v>
      </c>
      <c r="DG32" s="15" t="e">
        <f>IF(INDEX(MouseList[],MATCH(DG$2,'Basic Information'!$A$2:$A$140,0),11)=TRUE,"",IF(INDEX(DataInput[],DG$4*3-2,MATCH($B32,DataInput[#Headers],0))="","",(INDEX(DataInput[],DG$4*3-2,MATCH($B32,DataInput[#Headers],0)))))</f>
        <v>#N/A</v>
      </c>
      <c r="DH32" s="15" t="e">
        <f>IF(INDEX(MouseList[],MATCH(DH$2,'Basic Information'!$A$2:$A$140,0),11)=TRUE,"",IF(INDEX(DataInput[],DH$4*3-2,MATCH($B32,DataInput[#Headers],0))="","",(INDEX(DataInput[],DH$4*3-2,MATCH($B32,DataInput[#Headers],0)))))</f>
        <v>#N/A</v>
      </c>
      <c r="DI32" s="15" t="e">
        <f>IF(INDEX(MouseList[],MATCH(DI$2,'Basic Information'!$A$2:$A$140,0),11)=TRUE,"",IF(INDEX(DataInput[],DI$4*3-2,MATCH($B32,DataInput[#Headers],0))="","",(INDEX(DataInput[],DI$4*3-2,MATCH($B32,DataInput[#Headers],0)))))</f>
        <v>#N/A</v>
      </c>
      <c r="DJ32" s="15" t="e">
        <f>IF(INDEX(MouseList[],MATCH(DJ$2,'Basic Information'!$A$2:$A$140,0),11)=TRUE,"",IF(INDEX(DataInput[],DJ$4*3-2,MATCH($B32,DataInput[#Headers],0))="","",(INDEX(DataInput[],DJ$4*3-2,MATCH($B32,DataInput[#Headers],0)))))</f>
        <v>#N/A</v>
      </c>
      <c r="DK32" s="15" t="e">
        <f>IF(INDEX(MouseList[],MATCH(DK$2,'Basic Information'!$A$2:$A$140,0),11)=TRUE,"",IF(INDEX(DataInput[],DK$4*3-2,MATCH($B32,DataInput[#Headers],0))="","",(INDEX(DataInput[],DK$4*3-2,MATCH($B32,DataInput[#Headers],0)))))</f>
        <v>#N/A</v>
      </c>
      <c r="DL32" s="15" t="e">
        <f>IF(INDEX(MouseList[],MATCH(DL$2,'Basic Information'!$A$2:$A$140,0),11)=TRUE,"",IF(INDEX(DataInput[],DL$4*3-2,MATCH($B32,DataInput[#Headers],0))="","",(INDEX(DataInput[],DL$4*3-2,MATCH($B32,DataInput[#Headers],0)))))</f>
        <v>#N/A</v>
      </c>
      <c r="DM32" s="15" t="e">
        <f>IF(INDEX(MouseList[],MATCH(DM$2,'Basic Information'!$A$2:$A$140,0),11)=TRUE,"",IF(INDEX(DataInput[],DM$4*3-2,MATCH($B32,DataInput[#Headers],0))="","",(INDEX(DataInput[],DM$4*3-2,MATCH($B32,DataInput[#Headers],0)))))</f>
        <v>#N/A</v>
      </c>
      <c r="DN32" s="15" t="e">
        <f>IF(INDEX(MouseList[],MATCH(DN$2,'Basic Information'!$A$2:$A$140,0),11)=TRUE,"",IF(INDEX(DataInput[],DN$4*3-2,MATCH($B32,DataInput[#Headers],0))="","",(INDEX(DataInput[],DN$4*3-2,MATCH($B32,DataInput[#Headers],0)))))</f>
        <v>#N/A</v>
      </c>
      <c r="DO32" s="15" t="e">
        <f>IF(INDEX(MouseList[],MATCH(DO$2,'Basic Information'!$A$2:$A$140,0),11)=TRUE,"",IF(INDEX(DataInput[],DO$4*3-2,MATCH($B32,DataInput[#Headers],0))="","",(INDEX(DataInput[],DO$4*3-2,MATCH($B32,DataInput[#Headers],0)))))</f>
        <v>#N/A</v>
      </c>
      <c r="DP32" s="15" t="e">
        <f>IF(INDEX(MouseList[],MATCH(DP$2,'Basic Information'!$A$2:$A$140,0),11)=TRUE,"",IF(INDEX(DataInput[],DP$4*3-2,MATCH($B32,DataInput[#Headers],0))="","",(INDEX(DataInput[],DP$4*3-2,MATCH($B32,DataInput[#Headers],0)))))</f>
        <v>#N/A</v>
      </c>
      <c r="DQ32" s="15" t="e">
        <f>IF(INDEX(MouseList[],MATCH(DQ$2,'Basic Information'!$A$2:$A$140,0),11)=TRUE,"",IF(INDEX(DataInput[],DQ$4*3-2,MATCH($B32,DataInput[#Headers],0))="","",(INDEX(DataInput[],DQ$4*3-2,MATCH($B32,DataInput[#Headers],0)))))</f>
        <v>#N/A</v>
      </c>
      <c r="DR32" s="15" t="e">
        <f>IF(INDEX(MouseList[],MATCH(DR$2,'Basic Information'!$A$2:$A$140,0),11)=TRUE,"",IF(INDEX(DataInput[],DR$4*3-2,MATCH($B32,DataInput[#Headers],0))="","",(INDEX(DataInput[],DR$4*3-2,MATCH($B32,DataInput[#Headers],0)))))</f>
        <v>#N/A</v>
      </c>
      <c r="DT32" s="14">
        <v>28</v>
      </c>
      <c r="DU32" s="244" t="str">
        <f>IFERROR(INDEX(MouseList[],MATCH(TV_after_Tx3[[#This Row],[Sort '#]],MouseList[Sort '#],0),MATCH(TV_after_Tx3[[#Headers],[Group]],MouseList[#Headers],0)),"")</f>
        <v/>
      </c>
      <c r="DV32" s="14" t="str">
        <f>IFERROR(INDEX(MouseList[],MATCH(TV_after_Tx3[[#This Row],[Sort '#]],MouseList[Sort '#],0),MATCH(MouseList[[#Headers],[Mouse '#]],MouseList[#Headers],0)),"")</f>
        <v/>
      </c>
      <c r="DW32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32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32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32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32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32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32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32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32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32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32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32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32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32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32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32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32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32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32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32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32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32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33" spans="1:172" ht="15">
      <c r="A33" s="14">
        <v>28</v>
      </c>
      <c r="B33" s="14" t="str">
        <f>INDEX(DataInput[#Headers],1,BWtable[[#This Row],[Day '#]]+11)</f>
        <v>29</v>
      </c>
      <c r="C33" s="15" t="str">
        <f>IF(INDEX(MouseList[],MATCH(C$2,'Basic Information'!$A$2:$A$140,0),11)=TRUE,"",IF(INDEX(DataInput[],C$4*3-2,MATCH($B33,DataInput[#Headers],0))="","",(INDEX(DataInput[],C$4*3-2,MATCH($B33,DataInput[#Headers],0)))))</f>
        <v/>
      </c>
      <c r="D33" s="15" t="str">
        <f>IF(INDEX(MouseList[],MATCH(D$2,'Basic Information'!$A$2:$A$140,0),11)=TRUE,"",IF(INDEX(DataInput[],D$4*3-2,MATCH($B33,DataInput[#Headers],0))="","",(INDEX(DataInput[],D$4*3-2,MATCH($B33,DataInput[#Headers],0)))))</f>
        <v/>
      </c>
      <c r="E33" s="15" t="str">
        <f>IF(INDEX(MouseList[],MATCH(E$2,'Basic Information'!$A$2:$A$140,0),11)=TRUE,"",IF(INDEX(DataInput[],E$4*3-2,MATCH($B33,DataInput[#Headers],0))="","",(INDEX(DataInput[],E$4*3-2,MATCH($B33,DataInput[#Headers],0)))))</f>
        <v/>
      </c>
      <c r="F33" s="15" t="str">
        <f>IF(INDEX(MouseList[],MATCH(F$2,'Basic Information'!$A$2:$A$140,0),11)=TRUE,"",IF(INDEX(DataInput[],F$4*3-2,MATCH($B33,DataInput[#Headers],0))="","",(INDEX(DataInput[],F$4*3-2,MATCH($B33,DataInput[#Headers],0)))))</f>
        <v/>
      </c>
      <c r="G33" s="15" t="str">
        <f>IF(INDEX(MouseList[],MATCH(G$2,'Basic Information'!$A$2:$A$140,0),11)=TRUE,"",IF(INDEX(DataInput[],G$4*3-2,MATCH($B33,DataInput[#Headers],0))="","",(INDEX(DataInput[],G$4*3-2,MATCH($B33,DataInput[#Headers],0)))))</f>
        <v/>
      </c>
      <c r="H33" s="15" t="str">
        <f>IF(INDEX(MouseList[],MATCH(H$2,'Basic Information'!$A$2:$A$140,0),11)=TRUE,"",IF(INDEX(DataInput[],H$4*3-2,MATCH($B33,DataInput[#Headers],0))="","",(INDEX(DataInput[],H$4*3-2,MATCH($B33,DataInput[#Headers],0)))))</f>
        <v/>
      </c>
      <c r="I33" s="15" t="str">
        <f>IF(INDEX(MouseList[],MATCH(I$2,'Basic Information'!$A$2:$A$140,0),11)=TRUE,"",IF(INDEX(DataInput[],I$4*3-2,MATCH($B33,DataInput[#Headers],0))="","",(INDEX(DataInput[],I$4*3-2,MATCH($B33,DataInput[#Headers],0)))))</f>
        <v/>
      </c>
      <c r="J33" s="15" t="str">
        <f>IF(INDEX(MouseList[],MATCH(J$2,'Basic Information'!$A$2:$A$140,0),11)=TRUE,"",IF(INDEX(DataInput[],J$4*3-2,MATCH($B33,DataInput[#Headers],0))="","",(INDEX(DataInput[],J$4*3-2,MATCH($B33,DataInput[#Headers],0)))))</f>
        <v/>
      </c>
      <c r="K33" s="15" t="str">
        <f>IF(INDEX(MouseList[],MATCH(K$2,'Basic Information'!$A$2:$A$140,0),11)=TRUE,"",IF(INDEX(DataInput[],K$4*3-2,MATCH($B33,DataInput[#Headers],0))="","",(INDEX(DataInput[],K$4*3-2,MATCH($B33,DataInput[#Headers],0)))))</f>
        <v/>
      </c>
      <c r="L33" s="15" t="str">
        <f>IF(INDEX(MouseList[],MATCH(L$2,'Basic Information'!$A$2:$A$140,0),11)=TRUE,"",IF(INDEX(DataInput[],L$4*3-2,MATCH($B33,DataInput[#Headers],0))="","",(INDEX(DataInput[],L$4*3-2,MATCH($B33,DataInput[#Headers],0)))))</f>
        <v/>
      </c>
      <c r="M33" s="15" t="str">
        <f>IF(INDEX(MouseList[],MATCH(M$2,'Basic Information'!$A$2:$A$140,0),11)=TRUE,"",IF(INDEX(DataInput[],M$4*3-2,MATCH($B33,DataInput[#Headers],0))="","",(INDEX(DataInput[],M$4*3-2,MATCH($B33,DataInput[#Headers],0)))))</f>
        <v/>
      </c>
      <c r="N33" s="15" t="str">
        <f>IF(INDEX(MouseList[],MATCH(N$2,'Basic Information'!$A$2:$A$140,0),11)=TRUE,"",IF(INDEX(DataInput[],N$4*3-2,MATCH($B33,DataInput[#Headers],0))="","",(INDEX(DataInput[],N$4*3-2,MATCH($B33,DataInput[#Headers],0)))))</f>
        <v/>
      </c>
      <c r="O33" s="15" t="str">
        <f>IF(INDEX(MouseList[],MATCH(O$2,'Basic Information'!$A$2:$A$140,0),11)=TRUE,"",IF(INDEX(DataInput[],O$4*3-2,MATCH($B33,DataInput[#Headers],0))="","",(INDEX(DataInput[],O$4*3-2,MATCH($B33,DataInput[#Headers],0)))))</f>
        <v/>
      </c>
      <c r="P33" s="15" t="str">
        <f>IF(INDEX(MouseList[],MATCH(P$2,'Basic Information'!$A$2:$A$140,0),11)=TRUE,"",IF(INDEX(DataInput[],P$4*3-2,MATCH($B33,DataInput[#Headers],0))="","",(INDEX(DataInput[],P$4*3-2,MATCH($B33,DataInput[#Headers],0)))))</f>
        <v/>
      </c>
      <c r="Q33" s="15" t="str">
        <f>IF(INDEX(MouseList[],MATCH(Q$2,'Basic Information'!$A$2:$A$140,0),11)=TRUE,"",IF(INDEX(DataInput[],Q$4*3-2,MATCH($B33,DataInput[#Headers],0))="","",(INDEX(DataInput[],Q$4*3-2,MATCH($B33,DataInput[#Headers],0)))))</f>
        <v/>
      </c>
      <c r="R33" s="15" t="str">
        <f>IF(INDEX(MouseList[],MATCH(R$2,'Basic Information'!$A$2:$A$140,0),11)=TRUE,"",IF(INDEX(DataInput[],R$4*3-2,MATCH($B33,DataInput[#Headers],0))="","",(INDEX(DataInput[],R$4*3-2,MATCH($B33,DataInput[#Headers],0)))))</f>
        <v/>
      </c>
      <c r="S33" s="15" t="str">
        <f>IF(INDEX(MouseList[],MATCH(S$2,'Basic Information'!$A$2:$A$140,0),11)=TRUE,"",IF(INDEX(DataInput[],S$4*3-2,MATCH($B33,DataInput[#Headers],0))="","",(INDEX(DataInput[],S$4*3-2,MATCH($B33,DataInput[#Headers],0)))))</f>
        <v/>
      </c>
      <c r="T33" s="15" t="str">
        <f>IF(INDEX(MouseList[],MATCH(T$2,'Basic Information'!$A$2:$A$140,0),11)=TRUE,"",IF(INDEX(DataInput[],T$4*3-2,MATCH($B33,DataInput[#Headers],0))="","",(INDEX(DataInput[],T$4*3-2,MATCH($B33,DataInput[#Headers],0)))))</f>
        <v/>
      </c>
      <c r="U33" s="15" t="str">
        <f>IF(INDEX(MouseList[],MATCH(U$2,'Basic Information'!$A$2:$A$140,0),11)=TRUE,"",IF(INDEX(DataInput[],U$4*3-2,MATCH($B33,DataInput[#Headers],0))="","",(INDEX(DataInput[],U$4*3-2,MATCH($B33,DataInput[#Headers],0)))))</f>
        <v/>
      </c>
      <c r="V33" s="15" t="str">
        <f>IF(INDEX(MouseList[],MATCH(V$2,'Basic Information'!$A$2:$A$140,0),11)=TRUE,"",IF(INDEX(DataInput[],V$4*3-2,MATCH($B33,DataInput[#Headers],0))="","",(INDEX(DataInput[],V$4*3-2,MATCH($B33,DataInput[#Headers],0)))))</f>
        <v/>
      </c>
      <c r="W33" s="15" t="str">
        <f>IF(INDEX(MouseList[],MATCH(W$2,'Basic Information'!$A$2:$A$140,0),11)=TRUE,"",IF(INDEX(DataInput[],W$4*3-2,MATCH($B33,DataInput[#Headers],0))="","",(INDEX(DataInput[],W$4*3-2,MATCH($B33,DataInput[#Headers],0)))))</f>
        <v/>
      </c>
      <c r="X33" s="15" t="str">
        <f>IF(INDEX(MouseList[],MATCH(X$2,'Basic Information'!$A$2:$A$140,0),11)=TRUE,"",IF(INDEX(DataInput[],X$4*3-2,MATCH($B33,DataInput[#Headers],0))="","",(INDEX(DataInput[],X$4*3-2,MATCH($B33,DataInput[#Headers],0)))))</f>
        <v/>
      </c>
      <c r="Y33" s="15" t="str">
        <f>IF(INDEX(MouseList[],MATCH(Y$2,'Basic Information'!$A$2:$A$140,0),11)=TRUE,"",IF(INDEX(DataInput[],Y$4*3-2,MATCH($B33,DataInput[#Headers],0))="","",(INDEX(DataInput[],Y$4*3-2,MATCH($B33,DataInput[#Headers],0)))))</f>
        <v/>
      </c>
      <c r="Z33" s="15" t="str">
        <f>IF(INDEX(MouseList[],MATCH(Z$2,'Basic Information'!$A$2:$A$140,0),11)=TRUE,"",IF(INDEX(DataInput[],Z$4*3-2,MATCH($B33,DataInput[#Headers],0))="","",(INDEX(DataInput[],Z$4*3-2,MATCH($B33,DataInput[#Headers],0)))))</f>
        <v/>
      </c>
      <c r="AA33" s="15" t="str">
        <f>IF(INDEX(MouseList[],MATCH(AA$2,'Basic Information'!$A$2:$A$140,0),11)=TRUE,"",IF(INDEX(DataInput[],AA$4*3-2,MATCH($B33,DataInput[#Headers],0))="","",(INDEX(DataInput[],AA$4*3-2,MATCH($B33,DataInput[#Headers],0)))))</f>
        <v/>
      </c>
      <c r="AB33" s="15" t="str">
        <f>IF(INDEX(MouseList[],MATCH(AB$2,'Basic Information'!$A$2:$A$140,0),11)=TRUE,"",IF(INDEX(DataInput[],AB$4*3-2,MATCH($B33,DataInput[#Headers],0))="","",(INDEX(DataInput[],AB$4*3-2,MATCH($B33,DataInput[#Headers],0)))))</f>
        <v/>
      </c>
      <c r="AC33" s="15" t="str">
        <f>IF(INDEX(MouseList[],MATCH(AC$2,'Basic Information'!$A$2:$A$140,0),11)=TRUE,"",IF(INDEX(DataInput[],AC$4*3-2,MATCH($B33,DataInput[#Headers],0))="","",(INDEX(DataInput[],AC$4*3-2,MATCH($B33,DataInput[#Headers],0)))))</f>
        <v/>
      </c>
      <c r="AD33" s="15" t="str">
        <f>IF(INDEX(MouseList[],MATCH(AD$2,'Basic Information'!$A$2:$A$140,0),11)=TRUE,"",IF(INDEX(DataInput[],AD$4*3-2,MATCH($B33,DataInput[#Headers],0))="","",(INDEX(DataInput[],AD$4*3-2,MATCH($B33,DataInput[#Headers],0)))))</f>
        <v/>
      </c>
      <c r="AE33" s="15" t="str">
        <f>IF(INDEX(MouseList[],MATCH(AE$2,'Basic Information'!$A$2:$A$140,0),11)=TRUE,"",IF(INDEX(DataInput[],AE$4*3-2,MATCH($B33,DataInput[#Headers],0))="","",(INDEX(DataInput[],AE$4*3-2,MATCH($B33,DataInput[#Headers],0)))))</f>
        <v/>
      </c>
      <c r="AF33" s="15" t="str">
        <f>IF(INDEX(MouseList[],MATCH(AF$2,'Basic Information'!$A$2:$A$140,0),11)=TRUE,"",IF(INDEX(DataInput[],AF$4*3-2,MATCH($B33,DataInput[#Headers],0))="","",(INDEX(DataInput[],AF$4*3-2,MATCH($B33,DataInput[#Headers],0)))))</f>
        <v/>
      </c>
      <c r="AG33" s="15" t="str">
        <f>IF(INDEX(MouseList[],MATCH(AG$2,'Basic Information'!$A$2:$A$140,0),11)=TRUE,"",IF(INDEX(DataInput[],AG$4*3-2,MATCH($B33,DataInput[#Headers],0))="","",(INDEX(DataInput[],AG$4*3-2,MATCH($B33,DataInput[#Headers],0)))))</f>
        <v/>
      </c>
      <c r="AH33" s="15" t="str">
        <f>IF(INDEX(MouseList[],MATCH(AH$2,'Basic Information'!$A$2:$A$140,0),11)=TRUE,"",IF(INDEX(DataInput[],AH$4*3-2,MATCH($B33,DataInput[#Headers],0))="","",(INDEX(DataInput[],AH$4*3-2,MATCH($B33,DataInput[#Headers],0)))))</f>
        <v/>
      </c>
      <c r="AI33" s="15" t="str">
        <f>IF(INDEX(MouseList[],MATCH(AI$2,'Basic Information'!$A$2:$A$140,0),11)=TRUE,"",IF(INDEX(DataInput[],AI$4*3-2,MATCH($B33,DataInput[#Headers],0))="","",(INDEX(DataInput[],AI$4*3-2,MATCH($B33,DataInput[#Headers],0)))))</f>
        <v/>
      </c>
      <c r="AJ33" s="15" t="str">
        <f>IF(INDEX(MouseList[],MATCH(AJ$2,'Basic Information'!$A$2:$A$140,0),11)=TRUE,"",IF(INDEX(DataInput[],AJ$4*3-2,MATCH($B33,DataInput[#Headers],0))="","",(INDEX(DataInput[],AJ$4*3-2,MATCH($B33,DataInput[#Headers],0)))))</f>
        <v/>
      </c>
      <c r="AK33" s="15" t="str">
        <f>IF(INDEX(MouseList[],MATCH(AK$2,'Basic Information'!$A$2:$A$140,0),11)=TRUE,"",IF(INDEX(DataInput[],AK$4*3-2,MATCH($B33,DataInput[#Headers],0))="","",(INDEX(DataInput[],AK$4*3-2,MATCH($B33,DataInput[#Headers],0)))))</f>
        <v/>
      </c>
      <c r="AL33" s="15" t="str">
        <f>IF(INDEX(MouseList[],MATCH(AL$2,'Basic Information'!$A$2:$A$140,0),11)=TRUE,"",IF(INDEX(DataInput[],AL$4*3-2,MATCH($B33,DataInput[#Headers],0))="","",(INDEX(DataInput[],AL$4*3-2,MATCH($B33,DataInput[#Headers],0)))))</f>
        <v/>
      </c>
      <c r="AM33" s="15" t="str">
        <f>IF(INDEX(MouseList[],MATCH(AM$2,'Basic Information'!$A$2:$A$140,0),11)=TRUE,"",IF(INDEX(DataInput[],AM$4*3-2,MATCH($B33,DataInput[#Headers],0))="","",(INDEX(DataInput[],AM$4*3-2,MATCH($B33,DataInput[#Headers],0)))))</f>
        <v/>
      </c>
      <c r="AN33" s="15" t="str">
        <f>IF(INDEX(MouseList[],MATCH(AN$2,'Basic Information'!$A$2:$A$140,0),11)=TRUE,"",IF(INDEX(DataInput[],AN$4*3-2,MATCH($B33,DataInput[#Headers],0))="","",(INDEX(DataInput[],AN$4*3-2,MATCH($B33,DataInput[#Headers],0)))))</f>
        <v/>
      </c>
      <c r="AO33" s="15" t="str">
        <f>IF(INDEX(MouseList[],MATCH(AO$2,'Basic Information'!$A$2:$A$140,0),11)=TRUE,"",IF(INDEX(DataInput[],AO$4*3-2,MATCH($B33,DataInput[#Headers],0))="","",(INDEX(DataInput[],AO$4*3-2,MATCH($B33,DataInput[#Headers],0)))))</f>
        <v/>
      </c>
      <c r="AP33" s="15" t="str">
        <f>IF(INDEX(MouseList[],MATCH(AP$2,'Basic Information'!$A$2:$A$140,0),11)=TRUE,"",IF(INDEX(DataInput[],AP$4*3-2,MATCH($B33,DataInput[#Headers],0))="","",(INDEX(DataInput[],AP$4*3-2,MATCH($B33,DataInput[#Headers],0)))))</f>
        <v/>
      </c>
      <c r="AQ33" s="15" t="str">
        <f>IF(INDEX(MouseList[],MATCH(AQ$2,'Basic Information'!$A$2:$A$140,0),11)=TRUE,"",IF(INDEX(DataInput[],AQ$4*3-2,MATCH($B33,DataInput[#Headers],0))="","",(INDEX(DataInput[],AQ$4*3-2,MATCH($B33,DataInput[#Headers],0)))))</f>
        <v/>
      </c>
      <c r="AR33" s="15" t="str">
        <f>IF(INDEX(MouseList[],MATCH(AR$2,'Basic Information'!$A$2:$A$140,0),11)=TRUE,"",IF(INDEX(DataInput[],AR$4*3-2,MATCH($B33,DataInput[#Headers],0))="","",(INDEX(DataInput[],AR$4*3-2,MATCH($B33,DataInput[#Headers],0)))))</f>
        <v/>
      </c>
      <c r="AS33" s="15" t="str">
        <f>IF(INDEX(MouseList[],MATCH(AS$2,'Basic Information'!$A$2:$A$140,0),11)=TRUE,"",IF(INDEX(DataInput[],AS$4*3-2,MATCH($B33,DataInput[#Headers],0))="","",(INDEX(DataInput[],AS$4*3-2,MATCH($B33,DataInput[#Headers],0)))))</f>
        <v/>
      </c>
      <c r="AT33" s="15" t="str">
        <f>IF(INDEX(MouseList[],MATCH(AT$2,'Basic Information'!$A$2:$A$140,0),11)=TRUE,"",IF(INDEX(DataInput[],AT$4*3-2,MATCH($B33,DataInput[#Headers],0))="","",(INDEX(DataInput[],AT$4*3-2,MATCH($B33,DataInput[#Headers],0)))))</f>
        <v/>
      </c>
      <c r="AU33" s="15" t="str">
        <f>IF(INDEX(MouseList[],MATCH(AU$2,'Basic Information'!$A$2:$A$140,0),11)=TRUE,"",IF(INDEX(DataInput[],AU$4*3-2,MATCH($B33,DataInput[#Headers],0))="","",(INDEX(DataInput[],AU$4*3-2,MATCH($B33,DataInput[#Headers],0)))))</f>
        <v/>
      </c>
      <c r="AV33" s="15" t="str">
        <f>IF(INDEX(MouseList[],MATCH(AV$2,'Basic Information'!$A$2:$A$140,0),11)=TRUE,"",IF(INDEX(DataInput[],AV$4*3-2,MATCH($B33,DataInput[#Headers],0))="","",(INDEX(DataInput[],AV$4*3-2,MATCH($B33,DataInput[#Headers],0)))))</f>
        <v/>
      </c>
      <c r="AW33" s="15" t="str">
        <f>IF(INDEX(MouseList[],MATCH(AW$2,'Basic Information'!$A$2:$A$140,0),11)=TRUE,"",IF(INDEX(DataInput[],AW$4*3-2,MATCH($B33,DataInput[#Headers],0))="","",(INDEX(DataInput[],AW$4*3-2,MATCH($B33,DataInput[#Headers],0)))))</f>
        <v/>
      </c>
      <c r="AX33" s="15" t="str">
        <f>IF(INDEX(MouseList[],MATCH(AX$2,'Basic Information'!$A$2:$A$140,0),11)=TRUE,"",IF(INDEX(DataInput[],AX$4*3-2,MATCH($B33,DataInput[#Headers],0))="","",(INDEX(DataInput[],AX$4*3-2,MATCH($B33,DataInput[#Headers],0)))))</f>
        <v/>
      </c>
      <c r="AY33" s="15" t="str">
        <f>IF(INDEX(MouseList[],MATCH(AY$2,'Basic Information'!$A$2:$A$140,0),11)=TRUE,"",IF(INDEX(DataInput[],AY$4*3-2,MATCH($B33,DataInput[#Headers],0))="","",(INDEX(DataInput[],AY$4*3-2,MATCH($B33,DataInput[#Headers],0)))))</f>
        <v/>
      </c>
      <c r="AZ33" s="15" t="str">
        <f>IF(INDEX(MouseList[],MATCH(AZ$2,'Basic Information'!$A$2:$A$140,0),11)=TRUE,"",IF(INDEX(DataInput[],AZ$4*3-2,MATCH($B33,DataInput[#Headers],0))="","",(INDEX(DataInput[],AZ$4*3-2,MATCH($B33,DataInput[#Headers],0)))))</f>
        <v/>
      </c>
      <c r="BA33" s="15" t="str">
        <f>IF(INDEX(MouseList[],MATCH(BA$2,'Basic Information'!$A$2:$A$140,0),11)=TRUE,"",IF(INDEX(DataInput[],BA$4*3-2,MATCH($B33,DataInput[#Headers],0))="","",(INDEX(DataInput[],BA$4*3-2,MATCH($B33,DataInput[#Headers],0)))))</f>
        <v/>
      </c>
      <c r="BB33" s="15" t="str">
        <f>IF(INDEX(MouseList[],MATCH(BB$2,'Basic Information'!$A$2:$A$140,0),11)=TRUE,"",IF(INDEX(DataInput[],BB$4*3-2,MATCH($B33,DataInput[#Headers],0))="","",(INDEX(DataInput[],BB$4*3-2,MATCH($B33,DataInput[#Headers],0)))))</f>
        <v/>
      </c>
      <c r="BC33" s="15" t="str">
        <f>IF(INDEX(MouseList[],MATCH(BC$2,'Basic Information'!$A$2:$A$140,0),11)=TRUE,"",IF(INDEX(DataInput[],BC$4*3-2,MATCH($B33,DataInput[#Headers],0))="","",(INDEX(DataInput[],BC$4*3-2,MATCH($B33,DataInput[#Headers],0)))))</f>
        <v/>
      </c>
      <c r="BD33" s="15" t="str">
        <f>IF(INDEX(MouseList[],MATCH(BD$2,'Basic Information'!$A$2:$A$140,0),11)=TRUE,"",IF(INDEX(DataInput[],BD$4*3-2,MATCH($B33,DataInput[#Headers],0))="","",(INDEX(DataInput[],BD$4*3-2,MATCH($B33,DataInput[#Headers],0)))))</f>
        <v/>
      </c>
      <c r="BE33" s="15" t="str">
        <f>IF(INDEX(MouseList[],MATCH(BE$2,'Basic Information'!$A$2:$A$140,0),11)=TRUE,"",IF(INDEX(DataInput[],BE$4*3-2,MATCH($B33,DataInput[#Headers],0))="","",(INDEX(DataInput[],BE$4*3-2,MATCH($B33,DataInput[#Headers],0)))))</f>
        <v/>
      </c>
      <c r="BF33" s="15" t="str">
        <f>IF(INDEX(MouseList[],MATCH(BF$2,'Basic Information'!$A$2:$A$140,0),11)=TRUE,"",IF(INDEX(DataInput[],BF$4*3-2,MATCH($B33,DataInput[#Headers],0))="","",(INDEX(DataInput[],BF$4*3-2,MATCH($B33,DataInput[#Headers],0)))))</f>
        <v/>
      </c>
      <c r="BG33" s="15" t="str">
        <f>IF(INDEX(MouseList[],MATCH(BG$2,'Basic Information'!$A$2:$A$140,0),11)=TRUE,"",IF(INDEX(DataInput[],BG$4*3-2,MATCH($B33,DataInput[#Headers],0))="","",(INDEX(DataInput[],BG$4*3-2,MATCH($B33,DataInput[#Headers],0)))))</f>
        <v/>
      </c>
      <c r="BH33" s="15" t="str">
        <f>IF(INDEX(MouseList[],MATCH(BH$2,'Basic Information'!$A$2:$A$140,0),11)=TRUE,"",IF(INDEX(DataInput[],BH$4*3-2,MATCH($B33,DataInput[#Headers],0))="","",(INDEX(DataInput[],BH$4*3-2,MATCH($B33,DataInput[#Headers],0)))))</f>
        <v/>
      </c>
      <c r="BI33" s="15" t="str">
        <f>IF(INDEX(MouseList[],MATCH(BI$2,'Basic Information'!$A$2:$A$140,0),11)=TRUE,"",IF(INDEX(DataInput[],BI$4*3-2,MATCH($B33,DataInput[#Headers],0))="","",(INDEX(DataInput[],BI$4*3-2,MATCH($B33,DataInput[#Headers],0)))))</f>
        <v/>
      </c>
      <c r="BJ33" s="15" t="str">
        <f>IF(INDEX(MouseList[],MATCH(BJ$2,'Basic Information'!$A$2:$A$140,0),11)=TRUE,"",IF(INDEX(DataInput[],BJ$4*3-2,MATCH($B33,DataInput[#Headers],0))="","",(INDEX(DataInput[],BJ$4*3-2,MATCH($B33,DataInput[#Headers],0)))))</f>
        <v/>
      </c>
      <c r="BK33" s="15" t="e">
        <f>IF(INDEX(MouseList[],MATCH(BK$2,'Basic Information'!$A$2:$A$140,0),11)=TRUE,"",IF(INDEX(DataInput[],BK$4*3-2,MATCH($B33,DataInput[#Headers],0))="","",(INDEX(DataInput[],BK$4*3-2,MATCH($B33,DataInput[#Headers],0)))))</f>
        <v>#N/A</v>
      </c>
      <c r="BL33" s="15" t="e">
        <f>IF(INDEX(MouseList[],MATCH(BL$2,'Basic Information'!$A$2:$A$140,0),11)=TRUE,"",IF(INDEX(DataInput[],BL$4*3-2,MATCH($B33,DataInput[#Headers],0))="","",(INDEX(DataInput[],BL$4*3-2,MATCH($B33,DataInput[#Headers],0)))))</f>
        <v>#N/A</v>
      </c>
      <c r="BM33" s="15" t="e">
        <f>IF(INDEX(MouseList[],MATCH(BM$2,'Basic Information'!$A$2:$A$140,0),11)=TRUE,"",IF(INDEX(DataInput[],BM$4*3-2,MATCH($B33,DataInput[#Headers],0))="","",(INDEX(DataInput[],BM$4*3-2,MATCH($B33,DataInput[#Headers],0)))))</f>
        <v>#N/A</v>
      </c>
      <c r="BN33" s="15" t="e">
        <f>IF(INDEX(MouseList[],MATCH(BN$2,'Basic Information'!$A$2:$A$140,0),11)=TRUE,"",IF(INDEX(DataInput[],BN$4*3-2,MATCH($B33,DataInput[#Headers],0))="","",(INDEX(DataInput[],BN$4*3-2,MATCH($B33,DataInput[#Headers],0)))))</f>
        <v>#N/A</v>
      </c>
      <c r="BO33" s="15" t="e">
        <f>IF(INDEX(MouseList[],MATCH(BO$2,'Basic Information'!$A$2:$A$140,0),11)=TRUE,"",IF(INDEX(DataInput[],BO$4*3-2,MATCH($B33,DataInput[#Headers],0))="","",(INDEX(DataInput[],BO$4*3-2,MATCH($B33,DataInput[#Headers],0)))))</f>
        <v>#N/A</v>
      </c>
      <c r="BP33" s="15" t="e">
        <f>IF(INDEX(MouseList[],MATCH(BP$2,'Basic Information'!$A$2:$A$140,0),11)=TRUE,"",IF(INDEX(DataInput[],BP$4*3-2,MATCH($B33,DataInput[#Headers],0))="","",(INDEX(DataInput[],BP$4*3-2,MATCH($B33,DataInput[#Headers],0)))))</f>
        <v>#N/A</v>
      </c>
      <c r="BQ33" s="15" t="e">
        <f>IF(INDEX(MouseList[],MATCH(BQ$2,'Basic Information'!$A$2:$A$140,0),11)=TRUE,"",IF(INDEX(DataInput[],BQ$4*3-2,MATCH($B33,DataInput[#Headers],0))="","",(INDEX(DataInput[],BQ$4*3-2,MATCH($B33,DataInput[#Headers],0)))))</f>
        <v>#N/A</v>
      </c>
      <c r="BR33" s="15" t="e">
        <f>IF(INDEX(MouseList[],MATCH(BR$2,'Basic Information'!$A$2:$A$140,0),11)=TRUE,"",IF(INDEX(DataInput[],BR$4*3-2,MATCH($B33,DataInput[#Headers],0))="","",(INDEX(DataInput[],BR$4*3-2,MATCH($B33,DataInput[#Headers],0)))))</f>
        <v>#N/A</v>
      </c>
      <c r="BS33" s="15" t="e">
        <f>IF(INDEX(MouseList[],MATCH(BS$2,'Basic Information'!$A$2:$A$140,0),11)=TRUE,"",IF(INDEX(DataInput[],BS$4*3-2,MATCH($B33,DataInput[#Headers],0))="","",(INDEX(DataInput[],BS$4*3-2,MATCH($B33,DataInput[#Headers],0)))))</f>
        <v>#N/A</v>
      </c>
      <c r="BT33" s="15" t="e">
        <f>IF(INDEX(MouseList[],MATCH(BT$2,'Basic Information'!$A$2:$A$140,0),11)=TRUE,"",IF(INDEX(DataInput[],BT$4*3-2,MATCH($B33,DataInput[#Headers],0))="","",(INDEX(DataInput[],BT$4*3-2,MATCH($B33,DataInput[#Headers],0)))))</f>
        <v>#N/A</v>
      </c>
      <c r="BU33" s="15" t="e">
        <f>IF(INDEX(MouseList[],MATCH(BU$2,'Basic Information'!$A$2:$A$140,0),11)=TRUE,"",IF(INDEX(DataInput[],BU$4*3-2,MATCH($B33,DataInput[#Headers],0))="","",(INDEX(DataInput[],BU$4*3-2,MATCH($B33,DataInput[#Headers],0)))))</f>
        <v>#N/A</v>
      </c>
      <c r="BV33" s="15" t="e">
        <f>IF(INDEX(MouseList[],MATCH(BV$2,'Basic Information'!$A$2:$A$140,0),11)=TRUE,"",IF(INDEX(DataInput[],BV$4*3-2,MATCH($B33,DataInput[#Headers],0))="","",(INDEX(DataInput[],BV$4*3-2,MATCH($B33,DataInput[#Headers],0)))))</f>
        <v>#N/A</v>
      </c>
      <c r="BW33" s="15" t="e">
        <f>IF(INDEX(MouseList[],MATCH(BW$2,'Basic Information'!$A$2:$A$140,0),11)=TRUE,"",IF(INDEX(DataInput[],BW$4*3-2,MATCH($B33,DataInput[#Headers],0))="","",(INDEX(DataInput[],BW$4*3-2,MATCH($B33,DataInput[#Headers],0)))))</f>
        <v>#N/A</v>
      </c>
      <c r="BX33" s="15" t="e">
        <f>IF(INDEX(MouseList[],MATCH(BX$2,'Basic Information'!$A$2:$A$140,0),11)=TRUE,"",IF(INDEX(DataInput[],BX$4*3-2,MATCH($B33,DataInput[#Headers],0))="","",(INDEX(DataInput[],BX$4*3-2,MATCH($B33,DataInput[#Headers],0)))))</f>
        <v>#N/A</v>
      </c>
      <c r="BY33" s="15" t="e">
        <f>IF(INDEX(MouseList[],MATCH(BY$2,'Basic Information'!$A$2:$A$140,0),11)=TRUE,"",IF(INDEX(DataInput[],BY$4*3-2,MATCH($B33,DataInput[#Headers],0))="","",(INDEX(DataInput[],BY$4*3-2,MATCH($B33,DataInput[#Headers],0)))))</f>
        <v>#N/A</v>
      </c>
      <c r="BZ33" s="15" t="e">
        <f>IF(INDEX(MouseList[],MATCH(BZ$2,'Basic Information'!$A$2:$A$140,0),11)=TRUE,"",IF(INDEX(DataInput[],BZ$4*3-2,MATCH($B33,DataInput[#Headers],0))="","",(INDEX(DataInput[],BZ$4*3-2,MATCH($B33,DataInput[#Headers],0)))))</f>
        <v>#N/A</v>
      </c>
      <c r="CA33" s="15" t="e">
        <f>IF(INDEX(MouseList[],MATCH(CA$2,'Basic Information'!$A$2:$A$140,0),11)=TRUE,"",IF(INDEX(DataInput[],CA$4*3-2,MATCH($B33,DataInput[#Headers],0))="","",(INDEX(DataInput[],CA$4*3-2,MATCH($B33,DataInput[#Headers],0)))))</f>
        <v>#N/A</v>
      </c>
      <c r="CB33" s="15" t="e">
        <f>IF(INDEX(MouseList[],MATCH(CB$2,'Basic Information'!$A$2:$A$140,0),11)=TRUE,"",IF(INDEX(DataInput[],CB$4*3-2,MATCH($B33,DataInput[#Headers],0))="","",(INDEX(DataInput[],CB$4*3-2,MATCH($B33,DataInput[#Headers],0)))))</f>
        <v>#N/A</v>
      </c>
      <c r="CC33" s="15" t="e">
        <f>IF(INDEX(MouseList[],MATCH(CC$2,'Basic Information'!$A$2:$A$140,0),11)=TRUE,"",IF(INDEX(DataInput[],CC$4*3-2,MATCH($B33,DataInput[#Headers],0))="","",(INDEX(DataInput[],CC$4*3-2,MATCH($B33,DataInput[#Headers],0)))))</f>
        <v>#N/A</v>
      </c>
      <c r="CD33" s="15" t="e">
        <f>IF(INDEX(MouseList[],MATCH(CD$2,'Basic Information'!$A$2:$A$140,0),11)=TRUE,"",IF(INDEX(DataInput[],CD$4*3-2,MATCH($B33,DataInput[#Headers],0))="","",(INDEX(DataInput[],CD$4*3-2,MATCH($B33,DataInput[#Headers],0)))))</f>
        <v>#N/A</v>
      </c>
      <c r="CE33" s="15" t="e">
        <f>IF(INDEX(MouseList[],MATCH(CE$2,'Basic Information'!$A$2:$A$140,0),11)=TRUE,"",IF(INDEX(DataInput[],CE$4*3-2,MATCH($B33,DataInput[#Headers],0))="","",(INDEX(DataInput[],CE$4*3-2,MATCH($B33,DataInput[#Headers],0)))))</f>
        <v>#N/A</v>
      </c>
      <c r="CF33" s="15" t="e">
        <f>IF(INDEX(MouseList[],MATCH(CF$2,'Basic Information'!$A$2:$A$140,0),11)=TRUE,"",IF(INDEX(DataInput[],CF$4*3-2,MATCH($B33,DataInput[#Headers],0))="","",(INDEX(DataInput[],CF$4*3-2,MATCH($B33,DataInput[#Headers],0)))))</f>
        <v>#N/A</v>
      </c>
      <c r="CG33" s="15" t="e">
        <f>IF(INDEX(MouseList[],MATCH(CG$2,'Basic Information'!$A$2:$A$140,0),11)=TRUE,"",IF(INDEX(DataInput[],CG$4*3-2,MATCH($B33,DataInput[#Headers],0))="","",(INDEX(DataInput[],CG$4*3-2,MATCH($B33,DataInput[#Headers],0)))))</f>
        <v>#N/A</v>
      </c>
      <c r="CH33" s="15" t="e">
        <f>IF(INDEX(MouseList[],MATCH(CH$2,'Basic Information'!$A$2:$A$140,0),11)=TRUE,"",IF(INDEX(DataInput[],CH$4*3-2,MATCH($B33,DataInput[#Headers],0))="","",(INDEX(DataInput[],CH$4*3-2,MATCH($B33,DataInput[#Headers],0)))))</f>
        <v>#N/A</v>
      </c>
      <c r="CI33" s="15" t="e">
        <f>IF(INDEX(MouseList[],MATCH(CI$2,'Basic Information'!$A$2:$A$140,0),11)=TRUE,"",IF(INDEX(DataInput[],CI$4*3-2,MATCH($B33,DataInput[#Headers],0))="","",(INDEX(DataInput[],CI$4*3-2,MATCH($B33,DataInput[#Headers],0)))))</f>
        <v>#N/A</v>
      </c>
      <c r="CJ33" s="15" t="e">
        <f>IF(INDEX(MouseList[],MATCH(CJ$2,'Basic Information'!$A$2:$A$140,0),11)=TRUE,"",IF(INDEX(DataInput[],CJ$4*3-2,MATCH($B33,DataInput[#Headers],0))="","",(INDEX(DataInput[],CJ$4*3-2,MATCH($B33,DataInput[#Headers],0)))))</f>
        <v>#N/A</v>
      </c>
      <c r="CK33" s="15" t="e">
        <f>IF(INDEX(MouseList[],MATCH(CK$2,'Basic Information'!$A$2:$A$140,0),11)=TRUE,"",IF(INDEX(DataInput[],CK$4*3-2,MATCH($B33,DataInput[#Headers],0))="","",(INDEX(DataInput[],CK$4*3-2,MATCH($B33,DataInput[#Headers],0)))))</f>
        <v>#N/A</v>
      </c>
      <c r="CL33" s="15" t="e">
        <f>IF(INDEX(MouseList[],MATCH(CL$2,'Basic Information'!$A$2:$A$140,0),11)=TRUE,"",IF(INDEX(DataInput[],CL$4*3-2,MATCH($B33,DataInput[#Headers],0))="","",(INDEX(DataInput[],CL$4*3-2,MATCH($B33,DataInput[#Headers],0)))))</f>
        <v>#N/A</v>
      </c>
      <c r="CM33" s="15" t="e">
        <f>IF(INDEX(MouseList[],MATCH(CM$2,'Basic Information'!$A$2:$A$140,0),11)=TRUE,"",IF(INDEX(DataInput[],CM$4*3-2,MATCH($B33,DataInput[#Headers],0))="","",(INDEX(DataInput[],CM$4*3-2,MATCH($B33,DataInput[#Headers],0)))))</f>
        <v>#N/A</v>
      </c>
      <c r="CN33" s="15" t="e">
        <f>IF(INDEX(MouseList[],MATCH(CN$2,'Basic Information'!$A$2:$A$140,0),11)=TRUE,"",IF(INDEX(DataInput[],CN$4*3-2,MATCH($B33,DataInput[#Headers],0))="","",(INDEX(DataInput[],CN$4*3-2,MATCH($B33,DataInput[#Headers],0)))))</f>
        <v>#N/A</v>
      </c>
      <c r="CO33" s="15" t="e">
        <f>IF(INDEX(MouseList[],MATCH(CO$2,'Basic Information'!$A$2:$A$140,0),11)=TRUE,"",IF(INDEX(DataInput[],CO$4*3-2,MATCH($B33,DataInput[#Headers],0))="","",(INDEX(DataInput[],CO$4*3-2,MATCH($B33,DataInput[#Headers],0)))))</f>
        <v>#N/A</v>
      </c>
      <c r="CP33" s="15" t="e">
        <f>IF(INDEX(MouseList[],MATCH(CP$2,'Basic Information'!$A$2:$A$140,0),11)=TRUE,"",IF(INDEX(DataInput[],CP$4*3-2,MATCH($B33,DataInput[#Headers],0))="","",(INDEX(DataInput[],CP$4*3-2,MATCH($B33,DataInput[#Headers],0)))))</f>
        <v>#N/A</v>
      </c>
      <c r="CQ33" s="15" t="e">
        <f>IF(INDEX(MouseList[],MATCH(CQ$2,'Basic Information'!$A$2:$A$140,0),11)=TRUE,"",IF(INDEX(DataInput[],CQ$4*3-2,MATCH($B33,DataInput[#Headers],0))="","",(INDEX(DataInput[],CQ$4*3-2,MATCH($B33,DataInput[#Headers],0)))))</f>
        <v>#N/A</v>
      </c>
      <c r="CR33" s="15" t="e">
        <f>IF(INDEX(MouseList[],MATCH(CR$2,'Basic Information'!$A$2:$A$140,0),11)=TRUE,"",IF(INDEX(DataInput[],CR$4*3-2,MATCH($B33,DataInput[#Headers],0))="","",(INDEX(DataInput[],CR$4*3-2,MATCH($B33,DataInput[#Headers],0)))))</f>
        <v>#N/A</v>
      </c>
      <c r="CS33" s="15" t="e">
        <f>IF(INDEX(MouseList[],MATCH(CS$2,'Basic Information'!$A$2:$A$140,0),11)=TRUE,"",IF(INDEX(DataInput[],CS$4*3-2,MATCH($B33,DataInput[#Headers],0))="","",(INDEX(DataInput[],CS$4*3-2,MATCH($B33,DataInput[#Headers],0)))))</f>
        <v>#N/A</v>
      </c>
      <c r="CT33" s="15" t="e">
        <f>IF(INDEX(MouseList[],MATCH(CT$2,'Basic Information'!$A$2:$A$140,0),11)=TRUE,"",IF(INDEX(DataInput[],CT$4*3-2,MATCH($B33,DataInput[#Headers],0))="","",(INDEX(DataInput[],CT$4*3-2,MATCH($B33,DataInput[#Headers],0)))))</f>
        <v>#N/A</v>
      </c>
      <c r="CU33" s="15" t="e">
        <f>IF(INDEX(MouseList[],MATCH(CU$2,'Basic Information'!$A$2:$A$140,0),11)=TRUE,"",IF(INDEX(DataInput[],CU$4*3-2,MATCH($B33,DataInput[#Headers],0))="","",(INDEX(DataInput[],CU$4*3-2,MATCH($B33,DataInput[#Headers],0)))))</f>
        <v>#N/A</v>
      </c>
      <c r="CV33" s="15" t="e">
        <f>IF(INDEX(MouseList[],MATCH(CV$2,'Basic Information'!$A$2:$A$140,0),11)=TRUE,"",IF(INDEX(DataInput[],CV$4*3-2,MATCH($B33,DataInput[#Headers],0))="","",(INDEX(DataInput[],CV$4*3-2,MATCH($B33,DataInput[#Headers],0)))))</f>
        <v>#N/A</v>
      </c>
      <c r="CW33" s="15" t="e">
        <f>IF(INDEX(MouseList[],MATCH(CW$2,'Basic Information'!$A$2:$A$140,0),11)=TRUE,"",IF(INDEX(DataInput[],CW$4*3-2,MATCH($B33,DataInput[#Headers],0))="","",(INDEX(DataInput[],CW$4*3-2,MATCH($B33,DataInput[#Headers],0)))))</f>
        <v>#N/A</v>
      </c>
      <c r="CX33" s="15" t="e">
        <f>IF(INDEX(MouseList[],MATCH(CX$2,'Basic Information'!$A$2:$A$140,0),11)=TRUE,"",IF(INDEX(DataInput[],CX$4*3-2,MATCH($B33,DataInput[#Headers],0))="","",(INDEX(DataInput[],CX$4*3-2,MATCH($B33,DataInput[#Headers],0)))))</f>
        <v>#N/A</v>
      </c>
      <c r="CY33" s="15" t="e">
        <f>IF(INDEX(MouseList[],MATCH(CY$2,'Basic Information'!$A$2:$A$140,0),11)=TRUE,"",IF(INDEX(DataInput[],CY$4*3-2,MATCH($B33,DataInput[#Headers],0))="","",(INDEX(DataInput[],CY$4*3-2,MATCH($B33,DataInput[#Headers],0)))))</f>
        <v>#N/A</v>
      </c>
      <c r="CZ33" s="15" t="e">
        <f>IF(INDEX(MouseList[],MATCH(CZ$2,'Basic Information'!$A$2:$A$140,0),11)=TRUE,"",IF(INDEX(DataInput[],CZ$4*3-2,MATCH($B33,DataInput[#Headers],0))="","",(INDEX(DataInput[],CZ$4*3-2,MATCH($B33,DataInput[#Headers],0)))))</f>
        <v>#N/A</v>
      </c>
      <c r="DA33" s="15" t="e">
        <f>IF(INDEX(MouseList[],MATCH(DA$2,'Basic Information'!$A$2:$A$140,0),11)=TRUE,"",IF(INDEX(DataInput[],DA$4*3-2,MATCH($B33,DataInput[#Headers],0))="","",(INDEX(DataInput[],DA$4*3-2,MATCH($B33,DataInput[#Headers],0)))))</f>
        <v>#N/A</v>
      </c>
      <c r="DB33" s="15" t="e">
        <f>IF(INDEX(MouseList[],MATCH(DB$2,'Basic Information'!$A$2:$A$140,0),11)=TRUE,"",IF(INDEX(DataInput[],DB$4*3-2,MATCH($B33,DataInput[#Headers],0))="","",(INDEX(DataInput[],DB$4*3-2,MATCH($B33,DataInput[#Headers],0)))))</f>
        <v>#N/A</v>
      </c>
      <c r="DC33" s="15" t="e">
        <f>IF(INDEX(MouseList[],MATCH(DC$2,'Basic Information'!$A$2:$A$140,0),11)=TRUE,"",IF(INDEX(DataInput[],DC$4*3-2,MATCH($B33,DataInput[#Headers],0))="","",(INDEX(DataInput[],DC$4*3-2,MATCH($B33,DataInput[#Headers],0)))))</f>
        <v>#N/A</v>
      </c>
      <c r="DD33" s="15" t="e">
        <f>IF(INDEX(MouseList[],MATCH(DD$2,'Basic Information'!$A$2:$A$140,0),11)=TRUE,"",IF(INDEX(DataInput[],DD$4*3-2,MATCH($B33,DataInput[#Headers],0))="","",(INDEX(DataInput[],DD$4*3-2,MATCH($B33,DataInput[#Headers],0)))))</f>
        <v>#N/A</v>
      </c>
      <c r="DE33" s="15" t="e">
        <f>IF(INDEX(MouseList[],MATCH(DE$2,'Basic Information'!$A$2:$A$140,0),11)=TRUE,"",IF(INDEX(DataInput[],DE$4*3-2,MATCH($B33,DataInput[#Headers],0))="","",(INDEX(DataInput[],DE$4*3-2,MATCH($B33,DataInput[#Headers],0)))))</f>
        <v>#N/A</v>
      </c>
      <c r="DF33" s="15" t="e">
        <f>IF(INDEX(MouseList[],MATCH(DF$2,'Basic Information'!$A$2:$A$140,0),11)=TRUE,"",IF(INDEX(DataInput[],DF$4*3-2,MATCH($B33,DataInput[#Headers],0))="","",(INDEX(DataInput[],DF$4*3-2,MATCH($B33,DataInput[#Headers],0)))))</f>
        <v>#N/A</v>
      </c>
      <c r="DG33" s="15" t="e">
        <f>IF(INDEX(MouseList[],MATCH(DG$2,'Basic Information'!$A$2:$A$140,0),11)=TRUE,"",IF(INDEX(DataInput[],DG$4*3-2,MATCH($B33,DataInput[#Headers],0))="","",(INDEX(DataInput[],DG$4*3-2,MATCH($B33,DataInput[#Headers],0)))))</f>
        <v>#N/A</v>
      </c>
      <c r="DH33" s="15" t="e">
        <f>IF(INDEX(MouseList[],MATCH(DH$2,'Basic Information'!$A$2:$A$140,0),11)=TRUE,"",IF(INDEX(DataInput[],DH$4*3-2,MATCH($B33,DataInput[#Headers],0))="","",(INDEX(DataInput[],DH$4*3-2,MATCH($B33,DataInput[#Headers],0)))))</f>
        <v>#N/A</v>
      </c>
      <c r="DI33" s="15" t="e">
        <f>IF(INDEX(MouseList[],MATCH(DI$2,'Basic Information'!$A$2:$A$140,0),11)=TRUE,"",IF(INDEX(DataInput[],DI$4*3-2,MATCH($B33,DataInput[#Headers],0))="","",(INDEX(DataInput[],DI$4*3-2,MATCH($B33,DataInput[#Headers],0)))))</f>
        <v>#N/A</v>
      </c>
      <c r="DJ33" s="15" t="e">
        <f>IF(INDEX(MouseList[],MATCH(DJ$2,'Basic Information'!$A$2:$A$140,0),11)=TRUE,"",IF(INDEX(DataInput[],DJ$4*3-2,MATCH($B33,DataInput[#Headers],0))="","",(INDEX(DataInput[],DJ$4*3-2,MATCH($B33,DataInput[#Headers],0)))))</f>
        <v>#N/A</v>
      </c>
      <c r="DK33" s="15" t="e">
        <f>IF(INDEX(MouseList[],MATCH(DK$2,'Basic Information'!$A$2:$A$140,0),11)=TRUE,"",IF(INDEX(DataInput[],DK$4*3-2,MATCH($B33,DataInput[#Headers],0))="","",(INDEX(DataInput[],DK$4*3-2,MATCH($B33,DataInput[#Headers],0)))))</f>
        <v>#N/A</v>
      </c>
      <c r="DL33" s="15" t="e">
        <f>IF(INDEX(MouseList[],MATCH(DL$2,'Basic Information'!$A$2:$A$140,0),11)=TRUE,"",IF(INDEX(DataInput[],DL$4*3-2,MATCH($B33,DataInput[#Headers],0))="","",(INDEX(DataInput[],DL$4*3-2,MATCH($B33,DataInput[#Headers],0)))))</f>
        <v>#N/A</v>
      </c>
      <c r="DM33" s="15" t="e">
        <f>IF(INDEX(MouseList[],MATCH(DM$2,'Basic Information'!$A$2:$A$140,0),11)=TRUE,"",IF(INDEX(DataInput[],DM$4*3-2,MATCH($B33,DataInput[#Headers],0))="","",(INDEX(DataInput[],DM$4*3-2,MATCH($B33,DataInput[#Headers],0)))))</f>
        <v>#N/A</v>
      </c>
      <c r="DN33" s="15" t="e">
        <f>IF(INDEX(MouseList[],MATCH(DN$2,'Basic Information'!$A$2:$A$140,0),11)=TRUE,"",IF(INDEX(DataInput[],DN$4*3-2,MATCH($B33,DataInput[#Headers],0))="","",(INDEX(DataInput[],DN$4*3-2,MATCH($B33,DataInput[#Headers],0)))))</f>
        <v>#N/A</v>
      </c>
      <c r="DO33" s="15" t="e">
        <f>IF(INDEX(MouseList[],MATCH(DO$2,'Basic Information'!$A$2:$A$140,0),11)=TRUE,"",IF(INDEX(DataInput[],DO$4*3-2,MATCH($B33,DataInput[#Headers],0))="","",(INDEX(DataInput[],DO$4*3-2,MATCH($B33,DataInput[#Headers],0)))))</f>
        <v>#N/A</v>
      </c>
      <c r="DP33" s="15" t="e">
        <f>IF(INDEX(MouseList[],MATCH(DP$2,'Basic Information'!$A$2:$A$140,0),11)=TRUE,"",IF(INDEX(DataInput[],DP$4*3-2,MATCH($B33,DataInput[#Headers],0))="","",(INDEX(DataInput[],DP$4*3-2,MATCH($B33,DataInput[#Headers],0)))))</f>
        <v>#N/A</v>
      </c>
      <c r="DQ33" s="15" t="e">
        <f>IF(INDEX(MouseList[],MATCH(DQ$2,'Basic Information'!$A$2:$A$140,0),11)=TRUE,"",IF(INDEX(DataInput[],DQ$4*3-2,MATCH($B33,DataInput[#Headers],0))="","",(INDEX(DataInput[],DQ$4*3-2,MATCH($B33,DataInput[#Headers],0)))))</f>
        <v>#N/A</v>
      </c>
      <c r="DR33" s="15" t="e">
        <f>IF(INDEX(MouseList[],MATCH(DR$2,'Basic Information'!$A$2:$A$140,0),11)=TRUE,"",IF(INDEX(DataInput[],DR$4*3-2,MATCH($B33,DataInput[#Headers],0))="","",(INDEX(DataInput[],DR$4*3-2,MATCH($B33,DataInput[#Headers],0)))))</f>
        <v>#N/A</v>
      </c>
      <c r="DT33" s="14">
        <v>29</v>
      </c>
      <c r="DU33" s="244" t="str">
        <f>IFERROR(INDEX(MouseList[],MATCH(TV_after_Tx3[[#This Row],[Sort '#]],MouseList[Sort '#],0),MATCH(TV_after_Tx3[[#Headers],[Group]],MouseList[#Headers],0)),"")</f>
        <v/>
      </c>
      <c r="DV33" s="14" t="str">
        <f>IFERROR(INDEX(MouseList[],MATCH(TV_after_Tx3[[#This Row],[Sort '#]],MouseList[Sort '#],0),MATCH(MouseList[[#Headers],[Mouse '#]],MouseList[#Headers],0)),"")</f>
        <v/>
      </c>
      <c r="DW33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33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33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33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33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33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33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33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33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33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33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33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33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33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33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33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33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33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33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33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33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33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34" spans="1:172" ht="15">
      <c r="A34" s="14">
        <v>29</v>
      </c>
      <c r="B34" s="14" t="str">
        <f>INDEX(DataInput[#Headers],1,BWtable[[#This Row],[Day '#]]+11)</f>
        <v>30</v>
      </c>
      <c r="C34" s="15" t="str">
        <f>IF(INDEX(MouseList[],MATCH(C$2,'Basic Information'!$A$2:$A$140,0),11)=TRUE,"",IF(INDEX(DataInput[],C$4*3-2,MATCH($B34,DataInput[#Headers],0))="","",(INDEX(DataInput[],C$4*3-2,MATCH($B34,DataInput[#Headers],0)))))</f>
        <v/>
      </c>
      <c r="D34" s="15" t="str">
        <f>IF(INDEX(MouseList[],MATCH(D$2,'Basic Information'!$A$2:$A$140,0),11)=TRUE,"",IF(INDEX(DataInput[],D$4*3-2,MATCH($B34,DataInput[#Headers],0))="","",(INDEX(DataInput[],D$4*3-2,MATCH($B34,DataInput[#Headers],0)))))</f>
        <v/>
      </c>
      <c r="E34" s="15" t="str">
        <f>IF(INDEX(MouseList[],MATCH(E$2,'Basic Information'!$A$2:$A$140,0),11)=TRUE,"",IF(INDEX(DataInput[],E$4*3-2,MATCH($B34,DataInput[#Headers],0))="","",(INDEX(DataInput[],E$4*3-2,MATCH($B34,DataInput[#Headers],0)))))</f>
        <v/>
      </c>
      <c r="F34" s="15" t="str">
        <f>IF(INDEX(MouseList[],MATCH(F$2,'Basic Information'!$A$2:$A$140,0),11)=TRUE,"",IF(INDEX(DataInput[],F$4*3-2,MATCH($B34,DataInput[#Headers],0))="","",(INDEX(DataInput[],F$4*3-2,MATCH($B34,DataInput[#Headers],0)))))</f>
        <v/>
      </c>
      <c r="G34" s="15" t="str">
        <f>IF(INDEX(MouseList[],MATCH(G$2,'Basic Information'!$A$2:$A$140,0),11)=TRUE,"",IF(INDEX(DataInput[],G$4*3-2,MATCH($B34,DataInput[#Headers],0))="","",(INDEX(DataInput[],G$4*3-2,MATCH($B34,DataInput[#Headers],0)))))</f>
        <v/>
      </c>
      <c r="H34" s="15" t="str">
        <f>IF(INDEX(MouseList[],MATCH(H$2,'Basic Information'!$A$2:$A$140,0),11)=TRUE,"",IF(INDEX(DataInput[],H$4*3-2,MATCH($B34,DataInput[#Headers],0))="","",(INDEX(DataInput[],H$4*3-2,MATCH($B34,DataInput[#Headers],0)))))</f>
        <v/>
      </c>
      <c r="I34" s="15" t="str">
        <f>IF(INDEX(MouseList[],MATCH(I$2,'Basic Information'!$A$2:$A$140,0),11)=TRUE,"",IF(INDEX(DataInput[],I$4*3-2,MATCH($B34,DataInput[#Headers],0))="","",(INDEX(DataInput[],I$4*3-2,MATCH($B34,DataInput[#Headers],0)))))</f>
        <v/>
      </c>
      <c r="J34" s="15" t="str">
        <f>IF(INDEX(MouseList[],MATCH(J$2,'Basic Information'!$A$2:$A$140,0),11)=TRUE,"",IF(INDEX(DataInput[],J$4*3-2,MATCH($B34,DataInput[#Headers],0))="","",(INDEX(DataInput[],J$4*3-2,MATCH($B34,DataInput[#Headers],0)))))</f>
        <v/>
      </c>
      <c r="K34" s="15" t="str">
        <f>IF(INDEX(MouseList[],MATCH(K$2,'Basic Information'!$A$2:$A$140,0),11)=TRUE,"",IF(INDEX(DataInput[],K$4*3-2,MATCH($B34,DataInput[#Headers],0))="","",(INDEX(DataInput[],K$4*3-2,MATCH($B34,DataInput[#Headers],0)))))</f>
        <v/>
      </c>
      <c r="L34" s="15" t="str">
        <f>IF(INDEX(MouseList[],MATCH(L$2,'Basic Information'!$A$2:$A$140,0),11)=TRUE,"",IF(INDEX(DataInput[],L$4*3-2,MATCH($B34,DataInput[#Headers],0))="","",(INDEX(DataInput[],L$4*3-2,MATCH($B34,DataInput[#Headers],0)))))</f>
        <v/>
      </c>
      <c r="M34" s="15" t="str">
        <f>IF(INDEX(MouseList[],MATCH(M$2,'Basic Information'!$A$2:$A$140,0),11)=TRUE,"",IF(INDEX(DataInput[],M$4*3-2,MATCH($B34,DataInput[#Headers],0))="","",(INDEX(DataInput[],M$4*3-2,MATCH($B34,DataInput[#Headers],0)))))</f>
        <v/>
      </c>
      <c r="N34" s="15" t="str">
        <f>IF(INDEX(MouseList[],MATCH(N$2,'Basic Information'!$A$2:$A$140,0),11)=TRUE,"",IF(INDEX(DataInput[],N$4*3-2,MATCH($B34,DataInput[#Headers],0))="","",(INDEX(DataInput[],N$4*3-2,MATCH($B34,DataInput[#Headers],0)))))</f>
        <v/>
      </c>
      <c r="O34" s="15" t="str">
        <f>IF(INDEX(MouseList[],MATCH(O$2,'Basic Information'!$A$2:$A$140,0),11)=TRUE,"",IF(INDEX(DataInput[],O$4*3-2,MATCH($B34,DataInput[#Headers],0))="","",(INDEX(DataInput[],O$4*3-2,MATCH($B34,DataInput[#Headers],0)))))</f>
        <v/>
      </c>
      <c r="P34" s="15" t="str">
        <f>IF(INDEX(MouseList[],MATCH(P$2,'Basic Information'!$A$2:$A$140,0),11)=TRUE,"",IF(INDEX(DataInput[],P$4*3-2,MATCH($B34,DataInput[#Headers],0))="","",(INDEX(DataInput[],P$4*3-2,MATCH($B34,DataInput[#Headers],0)))))</f>
        <v/>
      </c>
      <c r="Q34" s="15" t="str">
        <f>IF(INDEX(MouseList[],MATCH(Q$2,'Basic Information'!$A$2:$A$140,0),11)=TRUE,"",IF(INDEX(DataInput[],Q$4*3-2,MATCH($B34,DataInput[#Headers],0))="","",(INDEX(DataInput[],Q$4*3-2,MATCH($B34,DataInput[#Headers],0)))))</f>
        <v/>
      </c>
      <c r="R34" s="15" t="str">
        <f>IF(INDEX(MouseList[],MATCH(R$2,'Basic Information'!$A$2:$A$140,0),11)=TRUE,"",IF(INDEX(DataInput[],R$4*3-2,MATCH($B34,DataInput[#Headers],0))="","",(INDEX(DataInput[],R$4*3-2,MATCH($B34,DataInput[#Headers],0)))))</f>
        <v/>
      </c>
      <c r="S34" s="15" t="str">
        <f>IF(INDEX(MouseList[],MATCH(S$2,'Basic Information'!$A$2:$A$140,0),11)=TRUE,"",IF(INDEX(DataInput[],S$4*3-2,MATCH($B34,DataInput[#Headers],0))="","",(INDEX(DataInput[],S$4*3-2,MATCH($B34,DataInput[#Headers],0)))))</f>
        <v/>
      </c>
      <c r="T34" s="15" t="str">
        <f>IF(INDEX(MouseList[],MATCH(T$2,'Basic Information'!$A$2:$A$140,0),11)=TRUE,"",IF(INDEX(DataInput[],T$4*3-2,MATCH($B34,DataInput[#Headers],0))="","",(INDEX(DataInput[],T$4*3-2,MATCH($B34,DataInput[#Headers],0)))))</f>
        <v/>
      </c>
      <c r="U34" s="15" t="str">
        <f>IF(INDEX(MouseList[],MATCH(U$2,'Basic Information'!$A$2:$A$140,0),11)=TRUE,"",IF(INDEX(DataInput[],U$4*3-2,MATCH($B34,DataInput[#Headers],0))="","",(INDEX(DataInput[],U$4*3-2,MATCH($B34,DataInput[#Headers],0)))))</f>
        <v/>
      </c>
      <c r="V34" s="15" t="str">
        <f>IF(INDEX(MouseList[],MATCH(V$2,'Basic Information'!$A$2:$A$140,0),11)=TRUE,"",IF(INDEX(DataInput[],V$4*3-2,MATCH($B34,DataInput[#Headers],0))="","",(INDEX(DataInput[],V$4*3-2,MATCH($B34,DataInput[#Headers],0)))))</f>
        <v/>
      </c>
      <c r="W34" s="15" t="str">
        <f>IF(INDEX(MouseList[],MATCH(W$2,'Basic Information'!$A$2:$A$140,0),11)=TRUE,"",IF(INDEX(DataInput[],W$4*3-2,MATCH($B34,DataInput[#Headers],0))="","",(INDEX(DataInput[],W$4*3-2,MATCH($B34,DataInput[#Headers],0)))))</f>
        <v/>
      </c>
      <c r="X34" s="15" t="str">
        <f>IF(INDEX(MouseList[],MATCH(X$2,'Basic Information'!$A$2:$A$140,0),11)=TRUE,"",IF(INDEX(DataInput[],X$4*3-2,MATCH($B34,DataInput[#Headers],0))="","",(INDEX(DataInput[],X$4*3-2,MATCH($B34,DataInput[#Headers],0)))))</f>
        <v/>
      </c>
      <c r="Y34" s="15" t="str">
        <f>IF(INDEX(MouseList[],MATCH(Y$2,'Basic Information'!$A$2:$A$140,0),11)=TRUE,"",IF(INDEX(DataInput[],Y$4*3-2,MATCH($B34,DataInput[#Headers],0))="","",(INDEX(DataInput[],Y$4*3-2,MATCH($B34,DataInput[#Headers],0)))))</f>
        <v/>
      </c>
      <c r="Z34" s="15" t="str">
        <f>IF(INDEX(MouseList[],MATCH(Z$2,'Basic Information'!$A$2:$A$140,0),11)=TRUE,"",IF(INDEX(DataInput[],Z$4*3-2,MATCH($B34,DataInput[#Headers],0))="","",(INDEX(DataInput[],Z$4*3-2,MATCH($B34,DataInput[#Headers],0)))))</f>
        <v/>
      </c>
      <c r="AA34" s="15" t="str">
        <f>IF(INDEX(MouseList[],MATCH(AA$2,'Basic Information'!$A$2:$A$140,0),11)=TRUE,"",IF(INDEX(DataInput[],AA$4*3-2,MATCH($B34,DataInput[#Headers],0))="","",(INDEX(DataInput[],AA$4*3-2,MATCH($B34,DataInput[#Headers],0)))))</f>
        <v/>
      </c>
      <c r="AB34" s="15" t="str">
        <f>IF(INDEX(MouseList[],MATCH(AB$2,'Basic Information'!$A$2:$A$140,0),11)=TRUE,"",IF(INDEX(DataInput[],AB$4*3-2,MATCH($B34,DataInput[#Headers],0))="","",(INDEX(DataInput[],AB$4*3-2,MATCH($B34,DataInput[#Headers],0)))))</f>
        <v/>
      </c>
      <c r="AC34" s="15" t="str">
        <f>IF(INDEX(MouseList[],MATCH(AC$2,'Basic Information'!$A$2:$A$140,0),11)=TRUE,"",IF(INDEX(DataInput[],AC$4*3-2,MATCH($B34,DataInput[#Headers],0))="","",(INDEX(DataInput[],AC$4*3-2,MATCH($B34,DataInput[#Headers],0)))))</f>
        <v/>
      </c>
      <c r="AD34" s="15" t="str">
        <f>IF(INDEX(MouseList[],MATCH(AD$2,'Basic Information'!$A$2:$A$140,0),11)=TRUE,"",IF(INDEX(DataInput[],AD$4*3-2,MATCH($B34,DataInput[#Headers],0))="","",(INDEX(DataInput[],AD$4*3-2,MATCH($B34,DataInput[#Headers],0)))))</f>
        <v/>
      </c>
      <c r="AE34" s="15" t="str">
        <f>IF(INDEX(MouseList[],MATCH(AE$2,'Basic Information'!$A$2:$A$140,0),11)=TRUE,"",IF(INDEX(DataInput[],AE$4*3-2,MATCH($B34,DataInput[#Headers],0))="","",(INDEX(DataInput[],AE$4*3-2,MATCH($B34,DataInput[#Headers],0)))))</f>
        <v/>
      </c>
      <c r="AF34" s="15" t="str">
        <f>IF(INDEX(MouseList[],MATCH(AF$2,'Basic Information'!$A$2:$A$140,0),11)=TRUE,"",IF(INDEX(DataInput[],AF$4*3-2,MATCH($B34,DataInput[#Headers],0))="","",(INDEX(DataInput[],AF$4*3-2,MATCH($B34,DataInput[#Headers],0)))))</f>
        <v/>
      </c>
      <c r="AG34" s="15" t="str">
        <f>IF(INDEX(MouseList[],MATCH(AG$2,'Basic Information'!$A$2:$A$140,0),11)=TRUE,"",IF(INDEX(DataInput[],AG$4*3-2,MATCH($B34,DataInput[#Headers],0))="","",(INDEX(DataInput[],AG$4*3-2,MATCH($B34,DataInput[#Headers],0)))))</f>
        <v/>
      </c>
      <c r="AH34" s="15" t="str">
        <f>IF(INDEX(MouseList[],MATCH(AH$2,'Basic Information'!$A$2:$A$140,0),11)=TRUE,"",IF(INDEX(DataInput[],AH$4*3-2,MATCH($B34,DataInput[#Headers],0))="","",(INDEX(DataInput[],AH$4*3-2,MATCH($B34,DataInput[#Headers],0)))))</f>
        <v/>
      </c>
      <c r="AI34" s="15" t="str">
        <f>IF(INDEX(MouseList[],MATCH(AI$2,'Basic Information'!$A$2:$A$140,0),11)=TRUE,"",IF(INDEX(DataInput[],AI$4*3-2,MATCH($B34,DataInput[#Headers],0))="","",(INDEX(DataInput[],AI$4*3-2,MATCH($B34,DataInput[#Headers],0)))))</f>
        <v/>
      </c>
      <c r="AJ34" s="15" t="str">
        <f>IF(INDEX(MouseList[],MATCH(AJ$2,'Basic Information'!$A$2:$A$140,0),11)=TRUE,"",IF(INDEX(DataInput[],AJ$4*3-2,MATCH($B34,DataInput[#Headers],0))="","",(INDEX(DataInput[],AJ$4*3-2,MATCH($B34,DataInput[#Headers],0)))))</f>
        <v/>
      </c>
      <c r="AK34" s="15" t="str">
        <f>IF(INDEX(MouseList[],MATCH(AK$2,'Basic Information'!$A$2:$A$140,0),11)=TRUE,"",IF(INDEX(DataInput[],AK$4*3-2,MATCH($B34,DataInput[#Headers],0))="","",(INDEX(DataInput[],AK$4*3-2,MATCH($B34,DataInput[#Headers],0)))))</f>
        <v/>
      </c>
      <c r="AL34" s="15" t="str">
        <f>IF(INDEX(MouseList[],MATCH(AL$2,'Basic Information'!$A$2:$A$140,0),11)=TRUE,"",IF(INDEX(DataInput[],AL$4*3-2,MATCH($B34,DataInput[#Headers],0))="","",(INDEX(DataInput[],AL$4*3-2,MATCH($B34,DataInput[#Headers],0)))))</f>
        <v/>
      </c>
      <c r="AM34" s="15" t="str">
        <f>IF(INDEX(MouseList[],MATCH(AM$2,'Basic Information'!$A$2:$A$140,0),11)=TRUE,"",IF(INDEX(DataInput[],AM$4*3-2,MATCH($B34,DataInput[#Headers],0))="","",(INDEX(DataInput[],AM$4*3-2,MATCH($B34,DataInput[#Headers],0)))))</f>
        <v/>
      </c>
      <c r="AN34" s="15" t="str">
        <f>IF(INDEX(MouseList[],MATCH(AN$2,'Basic Information'!$A$2:$A$140,0),11)=TRUE,"",IF(INDEX(DataInput[],AN$4*3-2,MATCH($B34,DataInput[#Headers],0))="","",(INDEX(DataInput[],AN$4*3-2,MATCH($B34,DataInput[#Headers],0)))))</f>
        <v/>
      </c>
      <c r="AO34" s="15" t="str">
        <f>IF(INDEX(MouseList[],MATCH(AO$2,'Basic Information'!$A$2:$A$140,0),11)=TRUE,"",IF(INDEX(DataInput[],AO$4*3-2,MATCH($B34,DataInput[#Headers],0))="","",(INDEX(DataInput[],AO$4*3-2,MATCH($B34,DataInput[#Headers],0)))))</f>
        <v/>
      </c>
      <c r="AP34" s="15" t="str">
        <f>IF(INDEX(MouseList[],MATCH(AP$2,'Basic Information'!$A$2:$A$140,0),11)=TRUE,"",IF(INDEX(DataInput[],AP$4*3-2,MATCH($B34,DataInput[#Headers],0))="","",(INDEX(DataInput[],AP$4*3-2,MATCH($B34,DataInput[#Headers],0)))))</f>
        <v/>
      </c>
      <c r="AQ34" s="15" t="str">
        <f>IF(INDEX(MouseList[],MATCH(AQ$2,'Basic Information'!$A$2:$A$140,0),11)=TRUE,"",IF(INDEX(DataInput[],AQ$4*3-2,MATCH($B34,DataInput[#Headers],0))="","",(INDEX(DataInput[],AQ$4*3-2,MATCH($B34,DataInput[#Headers],0)))))</f>
        <v/>
      </c>
      <c r="AR34" s="15" t="str">
        <f>IF(INDEX(MouseList[],MATCH(AR$2,'Basic Information'!$A$2:$A$140,0),11)=TRUE,"",IF(INDEX(DataInput[],AR$4*3-2,MATCH($B34,DataInput[#Headers],0))="","",(INDEX(DataInput[],AR$4*3-2,MATCH($B34,DataInput[#Headers],0)))))</f>
        <v/>
      </c>
      <c r="AS34" s="15" t="str">
        <f>IF(INDEX(MouseList[],MATCH(AS$2,'Basic Information'!$A$2:$A$140,0),11)=TRUE,"",IF(INDEX(DataInput[],AS$4*3-2,MATCH($B34,DataInput[#Headers],0))="","",(INDEX(DataInput[],AS$4*3-2,MATCH($B34,DataInput[#Headers],0)))))</f>
        <v/>
      </c>
      <c r="AT34" s="15" t="str">
        <f>IF(INDEX(MouseList[],MATCH(AT$2,'Basic Information'!$A$2:$A$140,0),11)=TRUE,"",IF(INDEX(DataInput[],AT$4*3-2,MATCH($B34,DataInput[#Headers],0))="","",(INDEX(DataInput[],AT$4*3-2,MATCH($B34,DataInput[#Headers],0)))))</f>
        <v/>
      </c>
      <c r="AU34" s="15" t="str">
        <f>IF(INDEX(MouseList[],MATCH(AU$2,'Basic Information'!$A$2:$A$140,0),11)=TRUE,"",IF(INDEX(DataInput[],AU$4*3-2,MATCH($B34,DataInput[#Headers],0))="","",(INDEX(DataInput[],AU$4*3-2,MATCH($B34,DataInput[#Headers],0)))))</f>
        <v/>
      </c>
      <c r="AV34" s="15" t="str">
        <f>IF(INDEX(MouseList[],MATCH(AV$2,'Basic Information'!$A$2:$A$140,0),11)=TRUE,"",IF(INDEX(DataInput[],AV$4*3-2,MATCH($B34,DataInput[#Headers],0))="","",(INDEX(DataInput[],AV$4*3-2,MATCH($B34,DataInput[#Headers],0)))))</f>
        <v/>
      </c>
      <c r="AW34" s="15" t="str">
        <f>IF(INDEX(MouseList[],MATCH(AW$2,'Basic Information'!$A$2:$A$140,0),11)=TRUE,"",IF(INDEX(DataInput[],AW$4*3-2,MATCH($B34,DataInput[#Headers],0))="","",(INDEX(DataInput[],AW$4*3-2,MATCH($B34,DataInput[#Headers],0)))))</f>
        <v/>
      </c>
      <c r="AX34" s="15" t="str">
        <f>IF(INDEX(MouseList[],MATCH(AX$2,'Basic Information'!$A$2:$A$140,0),11)=TRUE,"",IF(INDEX(DataInput[],AX$4*3-2,MATCH($B34,DataInput[#Headers],0))="","",(INDEX(DataInput[],AX$4*3-2,MATCH($B34,DataInput[#Headers],0)))))</f>
        <v/>
      </c>
      <c r="AY34" s="15" t="str">
        <f>IF(INDEX(MouseList[],MATCH(AY$2,'Basic Information'!$A$2:$A$140,0),11)=TRUE,"",IF(INDEX(DataInput[],AY$4*3-2,MATCH($B34,DataInput[#Headers],0))="","",(INDEX(DataInput[],AY$4*3-2,MATCH($B34,DataInput[#Headers],0)))))</f>
        <v/>
      </c>
      <c r="AZ34" s="15" t="str">
        <f>IF(INDEX(MouseList[],MATCH(AZ$2,'Basic Information'!$A$2:$A$140,0),11)=TRUE,"",IF(INDEX(DataInput[],AZ$4*3-2,MATCH($B34,DataInput[#Headers],0))="","",(INDEX(DataInput[],AZ$4*3-2,MATCH($B34,DataInput[#Headers],0)))))</f>
        <v/>
      </c>
      <c r="BA34" s="15" t="str">
        <f>IF(INDEX(MouseList[],MATCH(BA$2,'Basic Information'!$A$2:$A$140,0),11)=TRUE,"",IF(INDEX(DataInput[],BA$4*3-2,MATCH($B34,DataInput[#Headers],0))="","",(INDEX(DataInput[],BA$4*3-2,MATCH($B34,DataInput[#Headers],0)))))</f>
        <v/>
      </c>
      <c r="BB34" s="15" t="str">
        <f>IF(INDEX(MouseList[],MATCH(BB$2,'Basic Information'!$A$2:$A$140,0),11)=TRUE,"",IF(INDEX(DataInput[],BB$4*3-2,MATCH($B34,DataInput[#Headers],0))="","",(INDEX(DataInput[],BB$4*3-2,MATCH($B34,DataInput[#Headers],0)))))</f>
        <v/>
      </c>
      <c r="BC34" s="15" t="str">
        <f>IF(INDEX(MouseList[],MATCH(BC$2,'Basic Information'!$A$2:$A$140,0),11)=TRUE,"",IF(INDEX(DataInput[],BC$4*3-2,MATCH($B34,DataInput[#Headers],0))="","",(INDEX(DataInput[],BC$4*3-2,MATCH($B34,DataInput[#Headers],0)))))</f>
        <v/>
      </c>
      <c r="BD34" s="15" t="str">
        <f>IF(INDEX(MouseList[],MATCH(BD$2,'Basic Information'!$A$2:$A$140,0),11)=TRUE,"",IF(INDEX(DataInput[],BD$4*3-2,MATCH($B34,DataInput[#Headers],0))="","",(INDEX(DataInput[],BD$4*3-2,MATCH($B34,DataInput[#Headers],0)))))</f>
        <v/>
      </c>
      <c r="BE34" s="15" t="str">
        <f>IF(INDEX(MouseList[],MATCH(BE$2,'Basic Information'!$A$2:$A$140,0),11)=TRUE,"",IF(INDEX(DataInput[],BE$4*3-2,MATCH($B34,DataInput[#Headers],0))="","",(INDEX(DataInput[],BE$4*3-2,MATCH($B34,DataInput[#Headers],0)))))</f>
        <v/>
      </c>
      <c r="BF34" s="15" t="str">
        <f>IF(INDEX(MouseList[],MATCH(BF$2,'Basic Information'!$A$2:$A$140,0),11)=TRUE,"",IF(INDEX(DataInput[],BF$4*3-2,MATCH($B34,DataInput[#Headers],0))="","",(INDEX(DataInput[],BF$4*3-2,MATCH($B34,DataInput[#Headers],0)))))</f>
        <v/>
      </c>
      <c r="BG34" s="15" t="str">
        <f>IF(INDEX(MouseList[],MATCH(BG$2,'Basic Information'!$A$2:$A$140,0),11)=TRUE,"",IF(INDEX(DataInput[],BG$4*3-2,MATCH($B34,DataInput[#Headers],0))="","",(INDEX(DataInput[],BG$4*3-2,MATCH($B34,DataInput[#Headers],0)))))</f>
        <v/>
      </c>
      <c r="BH34" s="15" t="str">
        <f>IF(INDEX(MouseList[],MATCH(BH$2,'Basic Information'!$A$2:$A$140,0),11)=TRUE,"",IF(INDEX(DataInput[],BH$4*3-2,MATCH($B34,DataInput[#Headers],0))="","",(INDEX(DataInput[],BH$4*3-2,MATCH($B34,DataInput[#Headers],0)))))</f>
        <v/>
      </c>
      <c r="BI34" s="15" t="str">
        <f>IF(INDEX(MouseList[],MATCH(BI$2,'Basic Information'!$A$2:$A$140,0),11)=TRUE,"",IF(INDEX(DataInput[],BI$4*3-2,MATCH($B34,DataInput[#Headers],0))="","",(INDEX(DataInput[],BI$4*3-2,MATCH($B34,DataInput[#Headers],0)))))</f>
        <v/>
      </c>
      <c r="BJ34" s="15" t="str">
        <f>IF(INDEX(MouseList[],MATCH(BJ$2,'Basic Information'!$A$2:$A$140,0),11)=TRUE,"",IF(INDEX(DataInput[],BJ$4*3-2,MATCH($B34,DataInput[#Headers],0))="","",(INDEX(DataInput[],BJ$4*3-2,MATCH($B34,DataInput[#Headers],0)))))</f>
        <v/>
      </c>
      <c r="BK34" s="15" t="e">
        <f>IF(INDEX(MouseList[],MATCH(BK$2,'Basic Information'!$A$2:$A$140,0),11)=TRUE,"",IF(INDEX(DataInput[],BK$4*3-2,MATCH($B34,DataInput[#Headers],0))="","",(INDEX(DataInput[],BK$4*3-2,MATCH($B34,DataInput[#Headers],0)))))</f>
        <v>#N/A</v>
      </c>
      <c r="BL34" s="15" t="e">
        <f>IF(INDEX(MouseList[],MATCH(BL$2,'Basic Information'!$A$2:$A$140,0),11)=TRUE,"",IF(INDEX(DataInput[],BL$4*3-2,MATCH($B34,DataInput[#Headers],0))="","",(INDEX(DataInput[],BL$4*3-2,MATCH($B34,DataInput[#Headers],0)))))</f>
        <v>#N/A</v>
      </c>
      <c r="BM34" s="15" t="e">
        <f>IF(INDEX(MouseList[],MATCH(BM$2,'Basic Information'!$A$2:$A$140,0),11)=TRUE,"",IF(INDEX(DataInput[],BM$4*3-2,MATCH($B34,DataInput[#Headers],0))="","",(INDEX(DataInput[],BM$4*3-2,MATCH($B34,DataInput[#Headers],0)))))</f>
        <v>#N/A</v>
      </c>
      <c r="BN34" s="15" t="e">
        <f>IF(INDEX(MouseList[],MATCH(BN$2,'Basic Information'!$A$2:$A$140,0),11)=TRUE,"",IF(INDEX(DataInput[],BN$4*3-2,MATCH($B34,DataInput[#Headers],0))="","",(INDEX(DataInput[],BN$4*3-2,MATCH($B34,DataInput[#Headers],0)))))</f>
        <v>#N/A</v>
      </c>
      <c r="BO34" s="15" t="e">
        <f>IF(INDEX(MouseList[],MATCH(BO$2,'Basic Information'!$A$2:$A$140,0),11)=TRUE,"",IF(INDEX(DataInput[],BO$4*3-2,MATCH($B34,DataInput[#Headers],0))="","",(INDEX(DataInput[],BO$4*3-2,MATCH($B34,DataInput[#Headers],0)))))</f>
        <v>#N/A</v>
      </c>
      <c r="BP34" s="15" t="e">
        <f>IF(INDEX(MouseList[],MATCH(BP$2,'Basic Information'!$A$2:$A$140,0),11)=TRUE,"",IF(INDEX(DataInput[],BP$4*3-2,MATCH($B34,DataInput[#Headers],0))="","",(INDEX(DataInput[],BP$4*3-2,MATCH($B34,DataInput[#Headers],0)))))</f>
        <v>#N/A</v>
      </c>
      <c r="BQ34" s="15" t="e">
        <f>IF(INDEX(MouseList[],MATCH(BQ$2,'Basic Information'!$A$2:$A$140,0),11)=TRUE,"",IF(INDEX(DataInput[],BQ$4*3-2,MATCH($B34,DataInput[#Headers],0))="","",(INDEX(DataInput[],BQ$4*3-2,MATCH($B34,DataInput[#Headers],0)))))</f>
        <v>#N/A</v>
      </c>
      <c r="BR34" s="15" t="e">
        <f>IF(INDEX(MouseList[],MATCH(BR$2,'Basic Information'!$A$2:$A$140,0),11)=TRUE,"",IF(INDEX(DataInput[],BR$4*3-2,MATCH($B34,DataInput[#Headers],0))="","",(INDEX(DataInput[],BR$4*3-2,MATCH($B34,DataInput[#Headers],0)))))</f>
        <v>#N/A</v>
      </c>
      <c r="BS34" s="15" t="e">
        <f>IF(INDEX(MouseList[],MATCH(BS$2,'Basic Information'!$A$2:$A$140,0),11)=TRUE,"",IF(INDEX(DataInput[],BS$4*3-2,MATCH($B34,DataInput[#Headers],0))="","",(INDEX(DataInput[],BS$4*3-2,MATCH($B34,DataInput[#Headers],0)))))</f>
        <v>#N/A</v>
      </c>
      <c r="BT34" s="15" t="e">
        <f>IF(INDEX(MouseList[],MATCH(BT$2,'Basic Information'!$A$2:$A$140,0),11)=TRUE,"",IF(INDEX(DataInput[],BT$4*3-2,MATCH($B34,DataInput[#Headers],0))="","",(INDEX(DataInput[],BT$4*3-2,MATCH($B34,DataInput[#Headers],0)))))</f>
        <v>#N/A</v>
      </c>
      <c r="BU34" s="15" t="e">
        <f>IF(INDEX(MouseList[],MATCH(BU$2,'Basic Information'!$A$2:$A$140,0),11)=TRUE,"",IF(INDEX(DataInput[],BU$4*3-2,MATCH($B34,DataInput[#Headers],0))="","",(INDEX(DataInput[],BU$4*3-2,MATCH($B34,DataInput[#Headers],0)))))</f>
        <v>#N/A</v>
      </c>
      <c r="BV34" s="15" t="e">
        <f>IF(INDEX(MouseList[],MATCH(BV$2,'Basic Information'!$A$2:$A$140,0),11)=TRUE,"",IF(INDEX(DataInput[],BV$4*3-2,MATCH($B34,DataInput[#Headers],0))="","",(INDEX(DataInput[],BV$4*3-2,MATCH($B34,DataInput[#Headers],0)))))</f>
        <v>#N/A</v>
      </c>
      <c r="BW34" s="15" t="e">
        <f>IF(INDEX(MouseList[],MATCH(BW$2,'Basic Information'!$A$2:$A$140,0),11)=TRUE,"",IF(INDEX(DataInput[],BW$4*3-2,MATCH($B34,DataInput[#Headers],0))="","",(INDEX(DataInput[],BW$4*3-2,MATCH($B34,DataInput[#Headers],0)))))</f>
        <v>#N/A</v>
      </c>
      <c r="BX34" s="15" t="e">
        <f>IF(INDEX(MouseList[],MATCH(BX$2,'Basic Information'!$A$2:$A$140,0),11)=TRUE,"",IF(INDEX(DataInput[],BX$4*3-2,MATCH($B34,DataInput[#Headers],0))="","",(INDEX(DataInput[],BX$4*3-2,MATCH($B34,DataInput[#Headers],0)))))</f>
        <v>#N/A</v>
      </c>
      <c r="BY34" s="15" t="e">
        <f>IF(INDEX(MouseList[],MATCH(BY$2,'Basic Information'!$A$2:$A$140,0),11)=TRUE,"",IF(INDEX(DataInput[],BY$4*3-2,MATCH($B34,DataInput[#Headers],0))="","",(INDEX(DataInput[],BY$4*3-2,MATCH($B34,DataInput[#Headers],0)))))</f>
        <v>#N/A</v>
      </c>
      <c r="BZ34" s="15" t="e">
        <f>IF(INDEX(MouseList[],MATCH(BZ$2,'Basic Information'!$A$2:$A$140,0),11)=TRUE,"",IF(INDEX(DataInput[],BZ$4*3-2,MATCH($B34,DataInput[#Headers],0))="","",(INDEX(DataInput[],BZ$4*3-2,MATCH($B34,DataInput[#Headers],0)))))</f>
        <v>#N/A</v>
      </c>
      <c r="CA34" s="15" t="e">
        <f>IF(INDEX(MouseList[],MATCH(CA$2,'Basic Information'!$A$2:$A$140,0),11)=TRUE,"",IF(INDEX(DataInput[],CA$4*3-2,MATCH($B34,DataInput[#Headers],0))="","",(INDEX(DataInput[],CA$4*3-2,MATCH($B34,DataInput[#Headers],0)))))</f>
        <v>#N/A</v>
      </c>
      <c r="CB34" s="15" t="e">
        <f>IF(INDEX(MouseList[],MATCH(CB$2,'Basic Information'!$A$2:$A$140,0),11)=TRUE,"",IF(INDEX(DataInput[],CB$4*3-2,MATCH($B34,DataInput[#Headers],0))="","",(INDEX(DataInput[],CB$4*3-2,MATCH($B34,DataInput[#Headers],0)))))</f>
        <v>#N/A</v>
      </c>
      <c r="CC34" s="15" t="e">
        <f>IF(INDEX(MouseList[],MATCH(CC$2,'Basic Information'!$A$2:$A$140,0),11)=TRUE,"",IF(INDEX(DataInput[],CC$4*3-2,MATCH($B34,DataInput[#Headers],0))="","",(INDEX(DataInput[],CC$4*3-2,MATCH($B34,DataInput[#Headers],0)))))</f>
        <v>#N/A</v>
      </c>
      <c r="CD34" s="15" t="e">
        <f>IF(INDEX(MouseList[],MATCH(CD$2,'Basic Information'!$A$2:$A$140,0),11)=TRUE,"",IF(INDEX(DataInput[],CD$4*3-2,MATCH($B34,DataInput[#Headers],0))="","",(INDEX(DataInput[],CD$4*3-2,MATCH($B34,DataInput[#Headers],0)))))</f>
        <v>#N/A</v>
      </c>
      <c r="CE34" s="15" t="e">
        <f>IF(INDEX(MouseList[],MATCH(CE$2,'Basic Information'!$A$2:$A$140,0),11)=TRUE,"",IF(INDEX(DataInput[],CE$4*3-2,MATCH($B34,DataInput[#Headers],0))="","",(INDEX(DataInput[],CE$4*3-2,MATCH($B34,DataInput[#Headers],0)))))</f>
        <v>#N/A</v>
      </c>
      <c r="CF34" s="15" t="e">
        <f>IF(INDEX(MouseList[],MATCH(CF$2,'Basic Information'!$A$2:$A$140,0),11)=TRUE,"",IF(INDEX(DataInput[],CF$4*3-2,MATCH($B34,DataInput[#Headers],0))="","",(INDEX(DataInput[],CF$4*3-2,MATCH($B34,DataInput[#Headers],0)))))</f>
        <v>#N/A</v>
      </c>
      <c r="CG34" s="15" t="e">
        <f>IF(INDEX(MouseList[],MATCH(CG$2,'Basic Information'!$A$2:$A$140,0),11)=TRUE,"",IF(INDEX(DataInput[],CG$4*3-2,MATCH($B34,DataInput[#Headers],0))="","",(INDEX(DataInput[],CG$4*3-2,MATCH($B34,DataInput[#Headers],0)))))</f>
        <v>#N/A</v>
      </c>
      <c r="CH34" s="15" t="e">
        <f>IF(INDEX(MouseList[],MATCH(CH$2,'Basic Information'!$A$2:$A$140,0),11)=TRUE,"",IF(INDEX(DataInput[],CH$4*3-2,MATCH($B34,DataInput[#Headers],0))="","",(INDEX(DataInput[],CH$4*3-2,MATCH($B34,DataInput[#Headers],0)))))</f>
        <v>#N/A</v>
      </c>
      <c r="CI34" s="15" t="e">
        <f>IF(INDEX(MouseList[],MATCH(CI$2,'Basic Information'!$A$2:$A$140,0),11)=TRUE,"",IF(INDEX(DataInput[],CI$4*3-2,MATCH($B34,DataInput[#Headers],0))="","",(INDEX(DataInput[],CI$4*3-2,MATCH($B34,DataInput[#Headers],0)))))</f>
        <v>#N/A</v>
      </c>
      <c r="CJ34" s="15" t="e">
        <f>IF(INDEX(MouseList[],MATCH(CJ$2,'Basic Information'!$A$2:$A$140,0),11)=TRUE,"",IF(INDEX(DataInput[],CJ$4*3-2,MATCH($B34,DataInput[#Headers],0))="","",(INDEX(DataInput[],CJ$4*3-2,MATCH($B34,DataInput[#Headers],0)))))</f>
        <v>#N/A</v>
      </c>
      <c r="CK34" s="15" t="e">
        <f>IF(INDEX(MouseList[],MATCH(CK$2,'Basic Information'!$A$2:$A$140,0),11)=TRUE,"",IF(INDEX(DataInput[],CK$4*3-2,MATCH($B34,DataInput[#Headers],0))="","",(INDEX(DataInput[],CK$4*3-2,MATCH($B34,DataInput[#Headers],0)))))</f>
        <v>#N/A</v>
      </c>
      <c r="CL34" s="15" t="e">
        <f>IF(INDEX(MouseList[],MATCH(CL$2,'Basic Information'!$A$2:$A$140,0),11)=TRUE,"",IF(INDEX(DataInput[],CL$4*3-2,MATCH($B34,DataInput[#Headers],0))="","",(INDEX(DataInput[],CL$4*3-2,MATCH($B34,DataInput[#Headers],0)))))</f>
        <v>#N/A</v>
      </c>
      <c r="CM34" s="15" t="e">
        <f>IF(INDEX(MouseList[],MATCH(CM$2,'Basic Information'!$A$2:$A$140,0),11)=TRUE,"",IF(INDEX(DataInput[],CM$4*3-2,MATCH($B34,DataInput[#Headers],0))="","",(INDEX(DataInput[],CM$4*3-2,MATCH($B34,DataInput[#Headers],0)))))</f>
        <v>#N/A</v>
      </c>
      <c r="CN34" s="15" t="e">
        <f>IF(INDEX(MouseList[],MATCH(CN$2,'Basic Information'!$A$2:$A$140,0),11)=TRUE,"",IF(INDEX(DataInput[],CN$4*3-2,MATCH($B34,DataInput[#Headers],0))="","",(INDEX(DataInput[],CN$4*3-2,MATCH($B34,DataInput[#Headers],0)))))</f>
        <v>#N/A</v>
      </c>
      <c r="CO34" s="15" t="e">
        <f>IF(INDEX(MouseList[],MATCH(CO$2,'Basic Information'!$A$2:$A$140,0),11)=TRUE,"",IF(INDEX(DataInput[],CO$4*3-2,MATCH($B34,DataInput[#Headers],0))="","",(INDEX(DataInput[],CO$4*3-2,MATCH($B34,DataInput[#Headers],0)))))</f>
        <v>#N/A</v>
      </c>
      <c r="CP34" s="15" t="e">
        <f>IF(INDEX(MouseList[],MATCH(CP$2,'Basic Information'!$A$2:$A$140,0),11)=TRUE,"",IF(INDEX(DataInput[],CP$4*3-2,MATCH($B34,DataInput[#Headers],0))="","",(INDEX(DataInput[],CP$4*3-2,MATCH($B34,DataInput[#Headers],0)))))</f>
        <v>#N/A</v>
      </c>
      <c r="CQ34" s="15" t="e">
        <f>IF(INDEX(MouseList[],MATCH(CQ$2,'Basic Information'!$A$2:$A$140,0),11)=TRUE,"",IF(INDEX(DataInput[],CQ$4*3-2,MATCH($B34,DataInput[#Headers],0))="","",(INDEX(DataInput[],CQ$4*3-2,MATCH($B34,DataInput[#Headers],0)))))</f>
        <v>#N/A</v>
      </c>
      <c r="CR34" s="15" t="e">
        <f>IF(INDEX(MouseList[],MATCH(CR$2,'Basic Information'!$A$2:$A$140,0),11)=TRUE,"",IF(INDEX(DataInput[],CR$4*3-2,MATCH($B34,DataInput[#Headers],0))="","",(INDEX(DataInput[],CR$4*3-2,MATCH($B34,DataInput[#Headers],0)))))</f>
        <v>#N/A</v>
      </c>
      <c r="CS34" s="15" t="e">
        <f>IF(INDEX(MouseList[],MATCH(CS$2,'Basic Information'!$A$2:$A$140,0),11)=TRUE,"",IF(INDEX(DataInput[],CS$4*3-2,MATCH($B34,DataInput[#Headers],0))="","",(INDEX(DataInput[],CS$4*3-2,MATCH($B34,DataInput[#Headers],0)))))</f>
        <v>#N/A</v>
      </c>
      <c r="CT34" s="15" t="e">
        <f>IF(INDEX(MouseList[],MATCH(CT$2,'Basic Information'!$A$2:$A$140,0),11)=TRUE,"",IF(INDEX(DataInput[],CT$4*3-2,MATCH($B34,DataInput[#Headers],0))="","",(INDEX(DataInput[],CT$4*3-2,MATCH($B34,DataInput[#Headers],0)))))</f>
        <v>#N/A</v>
      </c>
      <c r="CU34" s="15" t="e">
        <f>IF(INDEX(MouseList[],MATCH(CU$2,'Basic Information'!$A$2:$A$140,0),11)=TRUE,"",IF(INDEX(DataInput[],CU$4*3-2,MATCH($B34,DataInput[#Headers],0))="","",(INDEX(DataInput[],CU$4*3-2,MATCH($B34,DataInput[#Headers],0)))))</f>
        <v>#N/A</v>
      </c>
      <c r="CV34" s="15" t="e">
        <f>IF(INDEX(MouseList[],MATCH(CV$2,'Basic Information'!$A$2:$A$140,0),11)=TRUE,"",IF(INDEX(DataInput[],CV$4*3-2,MATCH($B34,DataInput[#Headers],0))="","",(INDEX(DataInput[],CV$4*3-2,MATCH($B34,DataInput[#Headers],0)))))</f>
        <v>#N/A</v>
      </c>
      <c r="CW34" s="15" t="e">
        <f>IF(INDEX(MouseList[],MATCH(CW$2,'Basic Information'!$A$2:$A$140,0),11)=TRUE,"",IF(INDEX(DataInput[],CW$4*3-2,MATCH($B34,DataInput[#Headers],0))="","",(INDEX(DataInput[],CW$4*3-2,MATCH($B34,DataInput[#Headers],0)))))</f>
        <v>#N/A</v>
      </c>
      <c r="CX34" s="15" t="e">
        <f>IF(INDEX(MouseList[],MATCH(CX$2,'Basic Information'!$A$2:$A$140,0),11)=TRUE,"",IF(INDEX(DataInput[],CX$4*3-2,MATCH($B34,DataInput[#Headers],0))="","",(INDEX(DataInput[],CX$4*3-2,MATCH($B34,DataInput[#Headers],0)))))</f>
        <v>#N/A</v>
      </c>
      <c r="CY34" s="15" t="e">
        <f>IF(INDEX(MouseList[],MATCH(CY$2,'Basic Information'!$A$2:$A$140,0),11)=TRUE,"",IF(INDEX(DataInput[],CY$4*3-2,MATCH($B34,DataInput[#Headers],0))="","",(INDEX(DataInput[],CY$4*3-2,MATCH($B34,DataInput[#Headers],0)))))</f>
        <v>#N/A</v>
      </c>
      <c r="CZ34" s="15" t="e">
        <f>IF(INDEX(MouseList[],MATCH(CZ$2,'Basic Information'!$A$2:$A$140,0),11)=TRUE,"",IF(INDEX(DataInput[],CZ$4*3-2,MATCH($B34,DataInput[#Headers],0))="","",(INDEX(DataInput[],CZ$4*3-2,MATCH($B34,DataInput[#Headers],0)))))</f>
        <v>#N/A</v>
      </c>
      <c r="DA34" s="15" t="e">
        <f>IF(INDEX(MouseList[],MATCH(DA$2,'Basic Information'!$A$2:$A$140,0),11)=TRUE,"",IF(INDEX(DataInput[],DA$4*3-2,MATCH($B34,DataInput[#Headers],0))="","",(INDEX(DataInput[],DA$4*3-2,MATCH($B34,DataInput[#Headers],0)))))</f>
        <v>#N/A</v>
      </c>
      <c r="DB34" s="15" t="e">
        <f>IF(INDEX(MouseList[],MATCH(DB$2,'Basic Information'!$A$2:$A$140,0),11)=TRUE,"",IF(INDEX(DataInput[],DB$4*3-2,MATCH($B34,DataInput[#Headers],0))="","",(INDEX(DataInput[],DB$4*3-2,MATCH($B34,DataInput[#Headers],0)))))</f>
        <v>#N/A</v>
      </c>
      <c r="DC34" s="15" t="e">
        <f>IF(INDEX(MouseList[],MATCH(DC$2,'Basic Information'!$A$2:$A$140,0),11)=TRUE,"",IF(INDEX(DataInput[],DC$4*3-2,MATCH($B34,DataInput[#Headers],0))="","",(INDEX(DataInput[],DC$4*3-2,MATCH($B34,DataInput[#Headers],0)))))</f>
        <v>#N/A</v>
      </c>
      <c r="DD34" s="15" t="e">
        <f>IF(INDEX(MouseList[],MATCH(DD$2,'Basic Information'!$A$2:$A$140,0),11)=TRUE,"",IF(INDEX(DataInput[],DD$4*3-2,MATCH($B34,DataInput[#Headers],0))="","",(INDEX(DataInput[],DD$4*3-2,MATCH($B34,DataInput[#Headers],0)))))</f>
        <v>#N/A</v>
      </c>
      <c r="DE34" s="15" t="e">
        <f>IF(INDEX(MouseList[],MATCH(DE$2,'Basic Information'!$A$2:$A$140,0),11)=TRUE,"",IF(INDEX(DataInput[],DE$4*3-2,MATCH($B34,DataInput[#Headers],0))="","",(INDEX(DataInput[],DE$4*3-2,MATCH($B34,DataInput[#Headers],0)))))</f>
        <v>#N/A</v>
      </c>
      <c r="DF34" s="15" t="e">
        <f>IF(INDEX(MouseList[],MATCH(DF$2,'Basic Information'!$A$2:$A$140,0),11)=TRUE,"",IF(INDEX(DataInput[],DF$4*3-2,MATCH($B34,DataInput[#Headers],0))="","",(INDEX(DataInput[],DF$4*3-2,MATCH($B34,DataInput[#Headers],0)))))</f>
        <v>#N/A</v>
      </c>
      <c r="DG34" s="15" t="e">
        <f>IF(INDEX(MouseList[],MATCH(DG$2,'Basic Information'!$A$2:$A$140,0),11)=TRUE,"",IF(INDEX(DataInput[],DG$4*3-2,MATCH($B34,DataInput[#Headers],0))="","",(INDEX(DataInput[],DG$4*3-2,MATCH($B34,DataInput[#Headers],0)))))</f>
        <v>#N/A</v>
      </c>
      <c r="DH34" s="15" t="e">
        <f>IF(INDEX(MouseList[],MATCH(DH$2,'Basic Information'!$A$2:$A$140,0),11)=TRUE,"",IF(INDEX(DataInput[],DH$4*3-2,MATCH($B34,DataInput[#Headers],0))="","",(INDEX(DataInput[],DH$4*3-2,MATCH($B34,DataInput[#Headers],0)))))</f>
        <v>#N/A</v>
      </c>
      <c r="DI34" s="15" t="e">
        <f>IF(INDEX(MouseList[],MATCH(DI$2,'Basic Information'!$A$2:$A$140,0),11)=TRUE,"",IF(INDEX(DataInput[],DI$4*3-2,MATCH($B34,DataInput[#Headers],0))="","",(INDEX(DataInput[],DI$4*3-2,MATCH($B34,DataInput[#Headers],0)))))</f>
        <v>#N/A</v>
      </c>
      <c r="DJ34" s="15" t="e">
        <f>IF(INDEX(MouseList[],MATCH(DJ$2,'Basic Information'!$A$2:$A$140,0),11)=TRUE,"",IF(INDEX(DataInput[],DJ$4*3-2,MATCH($B34,DataInput[#Headers],0))="","",(INDEX(DataInput[],DJ$4*3-2,MATCH($B34,DataInput[#Headers],0)))))</f>
        <v>#N/A</v>
      </c>
      <c r="DK34" s="15" t="e">
        <f>IF(INDEX(MouseList[],MATCH(DK$2,'Basic Information'!$A$2:$A$140,0),11)=TRUE,"",IF(INDEX(DataInput[],DK$4*3-2,MATCH($B34,DataInput[#Headers],0))="","",(INDEX(DataInput[],DK$4*3-2,MATCH($B34,DataInput[#Headers],0)))))</f>
        <v>#N/A</v>
      </c>
      <c r="DL34" s="15" t="e">
        <f>IF(INDEX(MouseList[],MATCH(DL$2,'Basic Information'!$A$2:$A$140,0),11)=TRUE,"",IF(INDEX(DataInput[],DL$4*3-2,MATCH($B34,DataInput[#Headers],0))="","",(INDEX(DataInput[],DL$4*3-2,MATCH($B34,DataInput[#Headers],0)))))</f>
        <v>#N/A</v>
      </c>
      <c r="DM34" s="15" t="e">
        <f>IF(INDEX(MouseList[],MATCH(DM$2,'Basic Information'!$A$2:$A$140,0),11)=TRUE,"",IF(INDEX(DataInput[],DM$4*3-2,MATCH($B34,DataInput[#Headers],0))="","",(INDEX(DataInput[],DM$4*3-2,MATCH($B34,DataInput[#Headers],0)))))</f>
        <v>#N/A</v>
      </c>
      <c r="DN34" s="15" t="e">
        <f>IF(INDEX(MouseList[],MATCH(DN$2,'Basic Information'!$A$2:$A$140,0),11)=TRUE,"",IF(INDEX(DataInput[],DN$4*3-2,MATCH($B34,DataInput[#Headers],0))="","",(INDEX(DataInput[],DN$4*3-2,MATCH($B34,DataInput[#Headers],0)))))</f>
        <v>#N/A</v>
      </c>
      <c r="DO34" s="15" t="e">
        <f>IF(INDEX(MouseList[],MATCH(DO$2,'Basic Information'!$A$2:$A$140,0),11)=TRUE,"",IF(INDEX(DataInput[],DO$4*3-2,MATCH($B34,DataInput[#Headers],0))="","",(INDEX(DataInput[],DO$4*3-2,MATCH($B34,DataInput[#Headers],0)))))</f>
        <v>#N/A</v>
      </c>
      <c r="DP34" s="15" t="e">
        <f>IF(INDEX(MouseList[],MATCH(DP$2,'Basic Information'!$A$2:$A$140,0),11)=TRUE,"",IF(INDEX(DataInput[],DP$4*3-2,MATCH($B34,DataInput[#Headers],0))="","",(INDEX(DataInput[],DP$4*3-2,MATCH($B34,DataInput[#Headers],0)))))</f>
        <v>#N/A</v>
      </c>
      <c r="DQ34" s="15" t="e">
        <f>IF(INDEX(MouseList[],MATCH(DQ$2,'Basic Information'!$A$2:$A$140,0),11)=TRUE,"",IF(INDEX(DataInput[],DQ$4*3-2,MATCH($B34,DataInput[#Headers],0))="","",(INDEX(DataInput[],DQ$4*3-2,MATCH($B34,DataInput[#Headers],0)))))</f>
        <v>#N/A</v>
      </c>
      <c r="DR34" s="15" t="e">
        <f>IF(INDEX(MouseList[],MATCH(DR$2,'Basic Information'!$A$2:$A$140,0),11)=TRUE,"",IF(INDEX(DataInput[],DR$4*3-2,MATCH($B34,DataInput[#Headers],0))="","",(INDEX(DataInput[],DR$4*3-2,MATCH($B34,DataInput[#Headers],0)))))</f>
        <v>#N/A</v>
      </c>
      <c r="DT34" s="14">
        <v>30</v>
      </c>
      <c r="DU34" s="244" t="str">
        <f>IFERROR(INDEX(MouseList[],MATCH(TV_after_Tx3[[#This Row],[Sort '#]],MouseList[Sort '#],0),MATCH(TV_after_Tx3[[#Headers],[Group]],MouseList[#Headers],0)),"")</f>
        <v/>
      </c>
      <c r="DV34" s="14" t="str">
        <f>IFERROR(INDEX(MouseList[],MATCH(TV_after_Tx3[[#This Row],[Sort '#]],MouseList[Sort '#],0),MATCH(MouseList[[#Headers],[Mouse '#]],MouseList[#Headers],0)),"")</f>
        <v/>
      </c>
      <c r="DW34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34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34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34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34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34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34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34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34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34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34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34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34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34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34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34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34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34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34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34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34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34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35" spans="1:172" ht="15">
      <c r="A35" s="14">
        <v>30</v>
      </c>
      <c r="B35" s="14" t="str">
        <f>INDEX(DataInput[#Headers],1,BWtable[[#This Row],[Day '#]]+11)</f>
        <v>31</v>
      </c>
      <c r="C35" s="15" t="str">
        <f>IF(INDEX(MouseList[],MATCH(C$2,'Basic Information'!$A$2:$A$140,0),11)=TRUE,"",IF(INDEX(DataInput[],C$4*3-2,MATCH($B35,DataInput[#Headers],0))="","",(INDEX(DataInput[],C$4*3-2,MATCH($B35,DataInput[#Headers],0)))))</f>
        <v/>
      </c>
      <c r="D35" s="15" t="str">
        <f>IF(INDEX(MouseList[],MATCH(D$2,'Basic Information'!$A$2:$A$140,0),11)=TRUE,"",IF(INDEX(DataInput[],D$4*3-2,MATCH($B35,DataInput[#Headers],0))="","",(INDEX(DataInput[],D$4*3-2,MATCH($B35,DataInput[#Headers],0)))))</f>
        <v/>
      </c>
      <c r="E35" s="15" t="str">
        <f>IF(INDEX(MouseList[],MATCH(E$2,'Basic Information'!$A$2:$A$140,0),11)=TRUE,"",IF(INDEX(DataInput[],E$4*3-2,MATCH($B35,DataInput[#Headers],0))="","",(INDEX(DataInput[],E$4*3-2,MATCH($B35,DataInput[#Headers],0)))))</f>
        <v/>
      </c>
      <c r="F35" s="15" t="str">
        <f>IF(INDEX(MouseList[],MATCH(F$2,'Basic Information'!$A$2:$A$140,0),11)=TRUE,"",IF(INDEX(DataInput[],F$4*3-2,MATCH($B35,DataInput[#Headers],0))="","",(INDEX(DataInput[],F$4*3-2,MATCH($B35,DataInput[#Headers],0)))))</f>
        <v/>
      </c>
      <c r="G35" s="15" t="str">
        <f>IF(INDEX(MouseList[],MATCH(G$2,'Basic Information'!$A$2:$A$140,0),11)=TRUE,"",IF(INDEX(DataInput[],G$4*3-2,MATCH($B35,DataInput[#Headers],0))="","",(INDEX(DataInput[],G$4*3-2,MATCH($B35,DataInput[#Headers],0)))))</f>
        <v/>
      </c>
      <c r="H35" s="15" t="str">
        <f>IF(INDEX(MouseList[],MATCH(H$2,'Basic Information'!$A$2:$A$140,0),11)=TRUE,"",IF(INDEX(DataInput[],H$4*3-2,MATCH($B35,DataInput[#Headers],0))="","",(INDEX(DataInput[],H$4*3-2,MATCH($B35,DataInput[#Headers],0)))))</f>
        <v/>
      </c>
      <c r="I35" s="15" t="str">
        <f>IF(INDEX(MouseList[],MATCH(I$2,'Basic Information'!$A$2:$A$140,0),11)=TRUE,"",IF(INDEX(DataInput[],I$4*3-2,MATCH($B35,DataInput[#Headers],0))="","",(INDEX(DataInput[],I$4*3-2,MATCH($B35,DataInput[#Headers],0)))))</f>
        <v/>
      </c>
      <c r="J35" s="15" t="str">
        <f>IF(INDEX(MouseList[],MATCH(J$2,'Basic Information'!$A$2:$A$140,0),11)=TRUE,"",IF(INDEX(DataInput[],J$4*3-2,MATCH($B35,DataInput[#Headers],0))="","",(INDEX(DataInput[],J$4*3-2,MATCH($B35,DataInput[#Headers],0)))))</f>
        <v/>
      </c>
      <c r="K35" s="15" t="str">
        <f>IF(INDEX(MouseList[],MATCH(K$2,'Basic Information'!$A$2:$A$140,0),11)=TRUE,"",IF(INDEX(DataInput[],K$4*3-2,MATCH($B35,DataInput[#Headers],0))="","",(INDEX(DataInput[],K$4*3-2,MATCH($B35,DataInput[#Headers],0)))))</f>
        <v/>
      </c>
      <c r="L35" s="15" t="str">
        <f>IF(INDEX(MouseList[],MATCH(L$2,'Basic Information'!$A$2:$A$140,0),11)=TRUE,"",IF(INDEX(DataInput[],L$4*3-2,MATCH($B35,DataInput[#Headers],0))="","",(INDEX(DataInput[],L$4*3-2,MATCH($B35,DataInput[#Headers],0)))))</f>
        <v/>
      </c>
      <c r="M35" s="15" t="str">
        <f>IF(INDEX(MouseList[],MATCH(M$2,'Basic Information'!$A$2:$A$140,0),11)=TRUE,"",IF(INDEX(DataInput[],M$4*3-2,MATCH($B35,DataInput[#Headers],0))="","",(INDEX(DataInput[],M$4*3-2,MATCH($B35,DataInput[#Headers],0)))))</f>
        <v/>
      </c>
      <c r="N35" s="15" t="str">
        <f>IF(INDEX(MouseList[],MATCH(N$2,'Basic Information'!$A$2:$A$140,0),11)=TRUE,"",IF(INDEX(DataInput[],N$4*3-2,MATCH($B35,DataInput[#Headers],0))="","",(INDEX(DataInput[],N$4*3-2,MATCH($B35,DataInput[#Headers],0)))))</f>
        <v/>
      </c>
      <c r="O35" s="15" t="str">
        <f>IF(INDEX(MouseList[],MATCH(O$2,'Basic Information'!$A$2:$A$140,0),11)=TRUE,"",IF(INDEX(DataInput[],O$4*3-2,MATCH($B35,DataInput[#Headers],0))="","",(INDEX(DataInput[],O$4*3-2,MATCH($B35,DataInput[#Headers],0)))))</f>
        <v/>
      </c>
      <c r="P35" s="15" t="str">
        <f>IF(INDEX(MouseList[],MATCH(P$2,'Basic Information'!$A$2:$A$140,0),11)=TRUE,"",IF(INDEX(DataInput[],P$4*3-2,MATCH($B35,DataInput[#Headers],0))="","",(INDEX(DataInput[],P$4*3-2,MATCH($B35,DataInput[#Headers],0)))))</f>
        <v/>
      </c>
      <c r="Q35" s="15" t="str">
        <f>IF(INDEX(MouseList[],MATCH(Q$2,'Basic Information'!$A$2:$A$140,0),11)=TRUE,"",IF(INDEX(DataInput[],Q$4*3-2,MATCH($B35,DataInput[#Headers],0))="","",(INDEX(DataInput[],Q$4*3-2,MATCH($B35,DataInput[#Headers],0)))))</f>
        <v/>
      </c>
      <c r="R35" s="15" t="str">
        <f>IF(INDEX(MouseList[],MATCH(R$2,'Basic Information'!$A$2:$A$140,0),11)=TRUE,"",IF(INDEX(DataInput[],R$4*3-2,MATCH($B35,DataInput[#Headers],0))="","",(INDEX(DataInput[],R$4*3-2,MATCH($B35,DataInput[#Headers],0)))))</f>
        <v/>
      </c>
      <c r="S35" s="15" t="str">
        <f>IF(INDEX(MouseList[],MATCH(S$2,'Basic Information'!$A$2:$A$140,0),11)=TRUE,"",IF(INDEX(DataInput[],S$4*3-2,MATCH($B35,DataInput[#Headers],0))="","",(INDEX(DataInput[],S$4*3-2,MATCH($B35,DataInput[#Headers],0)))))</f>
        <v/>
      </c>
      <c r="T35" s="15" t="str">
        <f>IF(INDEX(MouseList[],MATCH(T$2,'Basic Information'!$A$2:$A$140,0),11)=TRUE,"",IF(INDEX(DataInput[],T$4*3-2,MATCH($B35,DataInput[#Headers],0))="","",(INDEX(DataInput[],T$4*3-2,MATCH($B35,DataInput[#Headers],0)))))</f>
        <v/>
      </c>
      <c r="U35" s="15" t="str">
        <f>IF(INDEX(MouseList[],MATCH(U$2,'Basic Information'!$A$2:$A$140,0),11)=TRUE,"",IF(INDEX(DataInput[],U$4*3-2,MATCH($B35,DataInput[#Headers],0))="","",(INDEX(DataInput[],U$4*3-2,MATCH($B35,DataInput[#Headers],0)))))</f>
        <v/>
      </c>
      <c r="V35" s="15" t="str">
        <f>IF(INDEX(MouseList[],MATCH(V$2,'Basic Information'!$A$2:$A$140,0),11)=TRUE,"",IF(INDEX(DataInput[],V$4*3-2,MATCH($B35,DataInput[#Headers],0))="","",(INDEX(DataInput[],V$4*3-2,MATCH($B35,DataInput[#Headers],0)))))</f>
        <v/>
      </c>
      <c r="W35" s="15" t="str">
        <f>IF(INDEX(MouseList[],MATCH(W$2,'Basic Information'!$A$2:$A$140,0),11)=TRUE,"",IF(INDEX(DataInput[],W$4*3-2,MATCH($B35,DataInput[#Headers],0))="","",(INDEX(DataInput[],W$4*3-2,MATCH($B35,DataInput[#Headers],0)))))</f>
        <v/>
      </c>
      <c r="X35" s="15" t="str">
        <f>IF(INDEX(MouseList[],MATCH(X$2,'Basic Information'!$A$2:$A$140,0),11)=TRUE,"",IF(INDEX(DataInput[],X$4*3-2,MATCH($B35,DataInput[#Headers],0))="","",(INDEX(DataInput[],X$4*3-2,MATCH($B35,DataInput[#Headers],0)))))</f>
        <v/>
      </c>
      <c r="Y35" s="15" t="str">
        <f>IF(INDEX(MouseList[],MATCH(Y$2,'Basic Information'!$A$2:$A$140,0),11)=TRUE,"",IF(INDEX(DataInput[],Y$4*3-2,MATCH($B35,DataInput[#Headers],0))="","",(INDEX(DataInput[],Y$4*3-2,MATCH($B35,DataInput[#Headers],0)))))</f>
        <v/>
      </c>
      <c r="Z35" s="15" t="str">
        <f>IF(INDEX(MouseList[],MATCH(Z$2,'Basic Information'!$A$2:$A$140,0),11)=TRUE,"",IF(INDEX(DataInput[],Z$4*3-2,MATCH($B35,DataInput[#Headers],0))="","",(INDEX(DataInput[],Z$4*3-2,MATCH($B35,DataInput[#Headers],0)))))</f>
        <v/>
      </c>
      <c r="AA35" s="15" t="str">
        <f>IF(INDEX(MouseList[],MATCH(AA$2,'Basic Information'!$A$2:$A$140,0),11)=TRUE,"",IF(INDEX(DataInput[],AA$4*3-2,MATCH($B35,DataInput[#Headers],0))="","",(INDEX(DataInput[],AA$4*3-2,MATCH($B35,DataInput[#Headers],0)))))</f>
        <v/>
      </c>
      <c r="AB35" s="15" t="str">
        <f>IF(INDEX(MouseList[],MATCH(AB$2,'Basic Information'!$A$2:$A$140,0),11)=TRUE,"",IF(INDEX(DataInput[],AB$4*3-2,MATCH($B35,DataInput[#Headers],0))="","",(INDEX(DataInput[],AB$4*3-2,MATCH($B35,DataInput[#Headers],0)))))</f>
        <v/>
      </c>
      <c r="AC35" s="15" t="str">
        <f>IF(INDEX(MouseList[],MATCH(AC$2,'Basic Information'!$A$2:$A$140,0),11)=TRUE,"",IF(INDEX(DataInput[],AC$4*3-2,MATCH($B35,DataInput[#Headers],0))="","",(INDEX(DataInput[],AC$4*3-2,MATCH($B35,DataInput[#Headers],0)))))</f>
        <v/>
      </c>
      <c r="AD35" s="15" t="str">
        <f>IF(INDEX(MouseList[],MATCH(AD$2,'Basic Information'!$A$2:$A$140,0),11)=TRUE,"",IF(INDEX(DataInput[],AD$4*3-2,MATCH($B35,DataInput[#Headers],0))="","",(INDEX(DataInput[],AD$4*3-2,MATCH($B35,DataInput[#Headers],0)))))</f>
        <v/>
      </c>
      <c r="AE35" s="15" t="str">
        <f>IF(INDEX(MouseList[],MATCH(AE$2,'Basic Information'!$A$2:$A$140,0),11)=TRUE,"",IF(INDEX(DataInput[],AE$4*3-2,MATCH($B35,DataInput[#Headers],0))="","",(INDEX(DataInput[],AE$4*3-2,MATCH($B35,DataInput[#Headers],0)))))</f>
        <v/>
      </c>
      <c r="AF35" s="15" t="str">
        <f>IF(INDEX(MouseList[],MATCH(AF$2,'Basic Information'!$A$2:$A$140,0),11)=TRUE,"",IF(INDEX(DataInput[],AF$4*3-2,MATCH($B35,DataInput[#Headers],0))="","",(INDEX(DataInput[],AF$4*3-2,MATCH($B35,DataInput[#Headers],0)))))</f>
        <v/>
      </c>
      <c r="AG35" s="15" t="str">
        <f>IF(INDEX(MouseList[],MATCH(AG$2,'Basic Information'!$A$2:$A$140,0),11)=TRUE,"",IF(INDEX(DataInput[],AG$4*3-2,MATCH($B35,DataInput[#Headers],0))="","",(INDEX(DataInput[],AG$4*3-2,MATCH($B35,DataInput[#Headers],0)))))</f>
        <v/>
      </c>
      <c r="AH35" s="15" t="str">
        <f>IF(INDEX(MouseList[],MATCH(AH$2,'Basic Information'!$A$2:$A$140,0),11)=TRUE,"",IF(INDEX(DataInput[],AH$4*3-2,MATCH($B35,DataInput[#Headers],0))="","",(INDEX(DataInput[],AH$4*3-2,MATCH($B35,DataInput[#Headers],0)))))</f>
        <v/>
      </c>
      <c r="AI35" s="15" t="str">
        <f>IF(INDEX(MouseList[],MATCH(AI$2,'Basic Information'!$A$2:$A$140,0),11)=TRUE,"",IF(INDEX(DataInput[],AI$4*3-2,MATCH($B35,DataInput[#Headers],0))="","",(INDEX(DataInput[],AI$4*3-2,MATCH($B35,DataInput[#Headers],0)))))</f>
        <v/>
      </c>
      <c r="AJ35" s="15" t="str">
        <f>IF(INDEX(MouseList[],MATCH(AJ$2,'Basic Information'!$A$2:$A$140,0),11)=TRUE,"",IF(INDEX(DataInput[],AJ$4*3-2,MATCH($B35,DataInput[#Headers],0))="","",(INDEX(DataInput[],AJ$4*3-2,MATCH($B35,DataInput[#Headers],0)))))</f>
        <v/>
      </c>
      <c r="AK35" s="15" t="str">
        <f>IF(INDEX(MouseList[],MATCH(AK$2,'Basic Information'!$A$2:$A$140,0),11)=TRUE,"",IF(INDEX(DataInput[],AK$4*3-2,MATCH($B35,DataInput[#Headers],0))="","",(INDEX(DataInput[],AK$4*3-2,MATCH($B35,DataInput[#Headers],0)))))</f>
        <v/>
      </c>
      <c r="AL35" s="15" t="str">
        <f>IF(INDEX(MouseList[],MATCH(AL$2,'Basic Information'!$A$2:$A$140,0),11)=TRUE,"",IF(INDEX(DataInput[],AL$4*3-2,MATCH($B35,DataInput[#Headers],0))="","",(INDEX(DataInput[],AL$4*3-2,MATCH($B35,DataInput[#Headers],0)))))</f>
        <v/>
      </c>
      <c r="AM35" s="15" t="str">
        <f>IF(INDEX(MouseList[],MATCH(AM$2,'Basic Information'!$A$2:$A$140,0),11)=TRUE,"",IF(INDEX(DataInput[],AM$4*3-2,MATCH($B35,DataInput[#Headers],0))="","",(INDEX(DataInput[],AM$4*3-2,MATCH($B35,DataInput[#Headers],0)))))</f>
        <v/>
      </c>
      <c r="AN35" s="15" t="str">
        <f>IF(INDEX(MouseList[],MATCH(AN$2,'Basic Information'!$A$2:$A$140,0),11)=TRUE,"",IF(INDEX(DataInput[],AN$4*3-2,MATCH($B35,DataInput[#Headers],0))="","",(INDEX(DataInput[],AN$4*3-2,MATCH($B35,DataInput[#Headers],0)))))</f>
        <v/>
      </c>
      <c r="AO35" s="15" t="str">
        <f>IF(INDEX(MouseList[],MATCH(AO$2,'Basic Information'!$A$2:$A$140,0),11)=TRUE,"",IF(INDEX(DataInput[],AO$4*3-2,MATCH($B35,DataInput[#Headers],0))="","",(INDEX(DataInput[],AO$4*3-2,MATCH($B35,DataInput[#Headers],0)))))</f>
        <v/>
      </c>
      <c r="AP35" s="15" t="str">
        <f>IF(INDEX(MouseList[],MATCH(AP$2,'Basic Information'!$A$2:$A$140,0),11)=TRUE,"",IF(INDEX(DataInput[],AP$4*3-2,MATCH($B35,DataInput[#Headers],0))="","",(INDEX(DataInput[],AP$4*3-2,MATCH($B35,DataInput[#Headers],0)))))</f>
        <v/>
      </c>
      <c r="AQ35" s="15" t="str">
        <f>IF(INDEX(MouseList[],MATCH(AQ$2,'Basic Information'!$A$2:$A$140,0),11)=TRUE,"",IF(INDEX(DataInput[],AQ$4*3-2,MATCH($B35,DataInput[#Headers],0))="","",(INDEX(DataInput[],AQ$4*3-2,MATCH($B35,DataInput[#Headers],0)))))</f>
        <v/>
      </c>
      <c r="AR35" s="15" t="str">
        <f>IF(INDEX(MouseList[],MATCH(AR$2,'Basic Information'!$A$2:$A$140,0),11)=TRUE,"",IF(INDEX(DataInput[],AR$4*3-2,MATCH($B35,DataInput[#Headers],0))="","",(INDEX(DataInput[],AR$4*3-2,MATCH($B35,DataInput[#Headers],0)))))</f>
        <v/>
      </c>
      <c r="AS35" s="15" t="str">
        <f>IF(INDEX(MouseList[],MATCH(AS$2,'Basic Information'!$A$2:$A$140,0),11)=TRUE,"",IF(INDEX(DataInput[],AS$4*3-2,MATCH($B35,DataInput[#Headers],0))="","",(INDEX(DataInput[],AS$4*3-2,MATCH($B35,DataInput[#Headers],0)))))</f>
        <v/>
      </c>
      <c r="AT35" s="15" t="str">
        <f>IF(INDEX(MouseList[],MATCH(AT$2,'Basic Information'!$A$2:$A$140,0),11)=TRUE,"",IF(INDEX(DataInput[],AT$4*3-2,MATCH($B35,DataInput[#Headers],0))="","",(INDEX(DataInput[],AT$4*3-2,MATCH($B35,DataInput[#Headers],0)))))</f>
        <v/>
      </c>
      <c r="AU35" s="15" t="str">
        <f>IF(INDEX(MouseList[],MATCH(AU$2,'Basic Information'!$A$2:$A$140,0),11)=TRUE,"",IF(INDEX(DataInput[],AU$4*3-2,MATCH($B35,DataInput[#Headers],0))="","",(INDEX(DataInput[],AU$4*3-2,MATCH($B35,DataInput[#Headers],0)))))</f>
        <v/>
      </c>
      <c r="AV35" s="15" t="str">
        <f>IF(INDEX(MouseList[],MATCH(AV$2,'Basic Information'!$A$2:$A$140,0),11)=TRUE,"",IF(INDEX(DataInput[],AV$4*3-2,MATCH($B35,DataInput[#Headers],0))="","",(INDEX(DataInput[],AV$4*3-2,MATCH($B35,DataInput[#Headers],0)))))</f>
        <v/>
      </c>
      <c r="AW35" s="15" t="str">
        <f>IF(INDEX(MouseList[],MATCH(AW$2,'Basic Information'!$A$2:$A$140,0),11)=TRUE,"",IF(INDEX(DataInput[],AW$4*3-2,MATCH($B35,DataInput[#Headers],0))="","",(INDEX(DataInput[],AW$4*3-2,MATCH($B35,DataInput[#Headers],0)))))</f>
        <v/>
      </c>
      <c r="AX35" s="15" t="str">
        <f>IF(INDEX(MouseList[],MATCH(AX$2,'Basic Information'!$A$2:$A$140,0),11)=TRUE,"",IF(INDEX(DataInput[],AX$4*3-2,MATCH($B35,DataInput[#Headers],0))="","",(INDEX(DataInput[],AX$4*3-2,MATCH($B35,DataInput[#Headers],0)))))</f>
        <v/>
      </c>
      <c r="AY35" s="15" t="str">
        <f>IF(INDEX(MouseList[],MATCH(AY$2,'Basic Information'!$A$2:$A$140,0),11)=TRUE,"",IF(INDEX(DataInput[],AY$4*3-2,MATCH($B35,DataInput[#Headers],0))="","",(INDEX(DataInput[],AY$4*3-2,MATCH($B35,DataInput[#Headers],0)))))</f>
        <v/>
      </c>
      <c r="AZ35" s="15" t="str">
        <f>IF(INDEX(MouseList[],MATCH(AZ$2,'Basic Information'!$A$2:$A$140,0),11)=TRUE,"",IF(INDEX(DataInput[],AZ$4*3-2,MATCH($B35,DataInput[#Headers],0))="","",(INDEX(DataInput[],AZ$4*3-2,MATCH($B35,DataInput[#Headers],0)))))</f>
        <v/>
      </c>
      <c r="BA35" s="15" t="str">
        <f>IF(INDEX(MouseList[],MATCH(BA$2,'Basic Information'!$A$2:$A$140,0),11)=TRUE,"",IF(INDEX(DataInput[],BA$4*3-2,MATCH($B35,DataInput[#Headers],0))="","",(INDEX(DataInput[],BA$4*3-2,MATCH($B35,DataInput[#Headers],0)))))</f>
        <v/>
      </c>
      <c r="BB35" s="15" t="str">
        <f>IF(INDEX(MouseList[],MATCH(BB$2,'Basic Information'!$A$2:$A$140,0),11)=TRUE,"",IF(INDEX(DataInput[],BB$4*3-2,MATCH($B35,DataInput[#Headers],0))="","",(INDEX(DataInput[],BB$4*3-2,MATCH($B35,DataInput[#Headers],0)))))</f>
        <v/>
      </c>
      <c r="BC35" s="15" t="str">
        <f>IF(INDEX(MouseList[],MATCH(BC$2,'Basic Information'!$A$2:$A$140,0),11)=TRUE,"",IF(INDEX(DataInput[],BC$4*3-2,MATCH($B35,DataInput[#Headers],0))="","",(INDEX(DataInput[],BC$4*3-2,MATCH($B35,DataInput[#Headers],0)))))</f>
        <v/>
      </c>
      <c r="BD35" s="15" t="str">
        <f>IF(INDEX(MouseList[],MATCH(BD$2,'Basic Information'!$A$2:$A$140,0),11)=TRUE,"",IF(INDEX(DataInput[],BD$4*3-2,MATCH($B35,DataInput[#Headers],0))="","",(INDEX(DataInput[],BD$4*3-2,MATCH($B35,DataInput[#Headers],0)))))</f>
        <v/>
      </c>
      <c r="BE35" s="15" t="str">
        <f>IF(INDEX(MouseList[],MATCH(BE$2,'Basic Information'!$A$2:$A$140,0),11)=TRUE,"",IF(INDEX(DataInput[],BE$4*3-2,MATCH($B35,DataInput[#Headers],0))="","",(INDEX(DataInput[],BE$4*3-2,MATCH($B35,DataInput[#Headers],0)))))</f>
        <v/>
      </c>
      <c r="BF35" s="15" t="str">
        <f>IF(INDEX(MouseList[],MATCH(BF$2,'Basic Information'!$A$2:$A$140,0),11)=TRUE,"",IF(INDEX(DataInput[],BF$4*3-2,MATCH($B35,DataInput[#Headers],0))="","",(INDEX(DataInput[],BF$4*3-2,MATCH($B35,DataInput[#Headers],0)))))</f>
        <v/>
      </c>
      <c r="BG35" s="15" t="str">
        <f>IF(INDEX(MouseList[],MATCH(BG$2,'Basic Information'!$A$2:$A$140,0),11)=TRUE,"",IF(INDEX(DataInput[],BG$4*3-2,MATCH($B35,DataInput[#Headers],0))="","",(INDEX(DataInput[],BG$4*3-2,MATCH($B35,DataInput[#Headers],0)))))</f>
        <v/>
      </c>
      <c r="BH35" s="15" t="str">
        <f>IF(INDEX(MouseList[],MATCH(BH$2,'Basic Information'!$A$2:$A$140,0),11)=TRUE,"",IF(INDEX(DataInput[],BH$4*3-2,MATCH($B35,DataInput[#Headers],0))="","",(INDEX(DataInput[],BH$4*3-2,MATCH($B35,DataInput[#Headers],0)))))</f>
        <v/>
      </c>
      <c r="BI35" s="15" t="str">
        <f>IF(INDEX(MouseList[],MATCH(BI$2,'Basic Information'!$A$2:$A$140,0),11)=TRUE,"",IF(INDEX(DataInput[],BI$4*3-2,MATCH($B35,DataInput[#Headers],0))="","",(INDEX(DataInput[],BI$4*3-2,MATCH($B35,DataInput[#Headers],0)))))</f>
        <v/>
      </c>
      <c r="BJ35" s="15" t="str">
        <f>IF(INDEX(MouseList[],MATCH(BJ$2,'Basic Information'!$A$2:$A$140,0),11)=TRUE,"",IF(INDEX(DataInput[],BJ$4*3-2,MATCH($B35,DataInput[#Headers],0))="","",(INDEX(DataInput[],BJ$4*3-2,MATCH($B35,DataInput[#Headers],0)))))</f>
        <v/>
      </c>
      <c r="BK35" s="15" t="e">
        <f>IF(INDEX(MouseList[],MATCH(BK$2,'Basic Information'!$A$2:$A$140,0),11)=TRUE,"",IF(INDEX(DataInput[],BK$4*3-2,MATCH($B35,DataInput[#Headers],0))="","",(INDEX(DataInput[],BK$4*3-2,MATCH($B35,DataInput[#Headers],0)))))</f>
        <v>#N/A</v>
      </c>
      <c r="BL35" s="15" t="e">
        <f>IF(INDEX(MouseList[],MATCH(BL$2,'Basic Information'!$A$2:$A$140,0),11)=TRUE,"",IF(INDEX(DataInput[],BL$4*3-2,MATCH($B35,DataInput[#Headers],0))="","",(INDEX(DataInput[],BL$4*3-2,MATCH($B35,DataInput[#Headers],0)))))</f>
        <v>#N/A</v>
      </c>
      <c r="BM35" s="15" t="e">
        <f>IF(INDEX(MouseList[],MATCH(BM$2,'Basic Information'!$A$2:$A$140,0),11)=TRUE,"",IF(INDEX(DataInput[],BM$4*3-2,MATCH($B35,DataInput[#Headers],0))="","",(INDEX(DataInput[],BM$4*3-2,MATCH($B35,DataInput[#Headers],0)))))</f>
        <v>#N/A</v>
      </c>
      <c r="BN35" s="15" t="e">
        <f>IF(INDEX(MouseList[],MATCH(BN$2,'Basic Information'!$A$2:$A$140,0),11)=TRUE,"",IF(INDEX(DataInput[],BN$4*3-2,MATCH($B35,DataInput[#Headers],0))="","",(INDEX(DataInput[],BN$4*3-2,MATCH($B35,DataInput[#Headers],0)))))</f>
        <v>#N/A</v>
      </c>
      <c r="BO35" s="15" t="e">
        <f>IF(INDEX(MouseList[],MATCH(BO$2,'Basic Information'!$A$2:$A$140,0),11)=TRUE,"",IF(INDEX(DataInput[],BO$4*3-2,MATCH($B35,DataInput[#Headers],0))="","",(INDEX(DataInput[],BO$4*3-2,MATCH($B35,DataInput[#Headers],0)))))</f>
        <v>#N/A</v>
      </c>
      <c r="BP35" s="15" t="e">
        <f>IF(INDEX(MouseList[],MATCH(BP$2,'Basic Information'!$A$2:$A$140,0),11)=TRUE,"",IF(INDEX(DataInput[],BP$4*3-2,MATCH($B35,DataInput[#Headers],0))="","",(INDEX(DataInput[],BP$4*3-2,MATCH($B35,DataInput[#Headers],0)))))</f>
        <v>#N/A</v>
      </c>
      <c r="BQ35" s="15" t="e">
        <f>IF(INDEX(MouseList[],MATCH(BQ$2,'Basic Information'!$A$2:$A$140,0),11)=TRUE,"",IF(INDEX(DataInput[],BQ$4*3-2,MATCH($B35,DataInput[#Headers],0))="","",(INDEX(DataInput[],BQ$4*3-2,MATCH($B35,DataInput[#Headers],0)))))</f>
        <v>#N/A</v>
      </c>
      <c r="BR35" s="15" t="e">
        <f>IF(INDEX(MouseList[],MATCH(BR$2,'Basic Information'!$A$2:$A$140,0),11)=TRUE,"",IF(INDEX(DataInput[],BR$4*3-2,MATCH($B35,DataInput[#Headers],0))="","",(INDEX(DataInput[],BR$4*3-2,MATCH($B35,DataInput[#Headers],0)))))</f>
        <v>#N/A</v>
      </c>
      <c r="BS35" s="15" t="e">
        <f>IF(INDEX(MouseList[],MATCH(BS$2,'Basic Information'!$A$2:$A$140,0),11)=TRUE,"",IF(INDEX(DataInput[],BS$4*3-2,MATCH($B35,DataInput[#Headers],0))="","",(INDEX(DataInput[],BS$4*3-2,MATCH($B35,DataInput[#Headers],0)))))</f>
        <v>#N/A</v>
      </c>
      <c r="BT35" s="15" t="e">
        <f>IF(INDEX(MouseList[],MATCH(BT$2,'Basic Information'!$A$2:$A$140,0),11)=TRUE,"",IF(INDEX(DataInput[],BT$4*3-2,MATCH($B35,DataInput[#Headers],0))="","",(INDEX(DataInput[],BT$4*3-2,MATCH($B35,DataInput[#Headers],0)))))</f>
        <v>#N/A</v>
      </c>
      <c r="BU35" s="15" t="e">
        <f>IF(INDEX(MouseList[],MATCH(BU$2,'Basic Information'!$A$2:$A$140,0),11)=TRUE,"",IF(INDEX(DataInput[],BU$4*3-2,MATCH($B35,DataInput[#Headers],0))="","",(INDEX(DataInput[],BU$4*3-2,MATCH($B35,DataInput[#Headers],0)))))</f>
        <v>#N/A</v>
      </c>
      <c r="BV35" s="15" t="e">
        <f>IF(INDEX(MouseList[],MATCH(BV$2,'Basic Information'!$A$2:$A$140,0),11)=TRUE,"",IF(INDEX(DataInput[],BV$4*3-2,MATCH($B35,DataInput[#Headers],0))="","",(INDEX(DataInput[],BV$4*3-2,MATCH($B35,DataInput[#Headers],0)))))</f>
        <v>#N/A</v>
      </c>
      <c r="BW35" s="15" t="e">
        <f>IF(INDEX(MouseList[],MATCH(BW$2,'Basic Information'!$A$2:$A$140,0),11)=TRUE,"",IF(INDEX(DataInput[],BW$4*3-2,MATCH($B35,DataInput[#Headers],0))="","",(INDEX(DataInput[],BW$4*3-2,MATCH($B35,DataInput[#Headers],0)))))</f>
        <v>#N/A</v>
      </c>
      <c r="BX35" s="15" t="e">
        <f>IF(INDEX(MouseList[],MATCH(BX$2,'Basic Information'!$A$2:$A$140,0),11)=TRUE,"",IF(INDEX(DataInput[],BX$4*3-2,MATCH($B35,DataInput[#Headers],0))="","",(INDEX(DataInput[],BX$4*3-2,MATCH($B35,DataInput[#Headers],0)))))</f>
        <v>#N/A</v>
      </c>
      <c r="BY35" s="15" t="e">
        <f>IF(INDEX(MouseList[],MATCH(BY$2,'Basic Information'!$A$2:$A$140,0),11)=TRUE,"",IF(INDEX(DataInput[],BY$4*3-2,MATCH($B35,DataInput[#Headers],0))="","",(INDEX(DataInput[],BY$4*3-2,MATCH($B35,DataInput[#Headers],0)))))</f>
        <v>#N/A</v>
      </c>
      <c r="BZ35" s="15" t="e">
        <f>IF(INDEX(MouseList[],MATCH(BZ$2,'Basic Information'!$A$2:$A$140,0),11)=TRUE,"",IF(INDEX(DataInput[],BZ$4*3-2,MATCH($B35,DataInput[#Headers],0))="","",(INDEX(DataInput[],BZ$4*3-2,MATCH($B35,DataInput[#Headers],0)))))</f>
        <v>#N/A</v>
      </c>
      <c r="CA35" s="15" t="e">
        <f>IF(INDEX(MouseList[],MATCH(CA$2,'Basic Information'!$A$2:$A$140,0),11)=TRUE,"",IF(INDEX(DataInput[],CA$4*3-2,MATCH($B35,DataInput[#Headers],0))="","",(INDEX(DataInput[],CA$4*3-2,MATCH($B35,DataInput[#Headers],0)))))</f>
        <v>#N/A</v>
      </c>
      <c r="CB35" s="15" t="e">
        <f>IF(INDEX(MouseList[],MATCH(CB$2,'Basic Information'!$A$2:$A$140,0),11)=TRUE,"",IF(INDEX(DataInput[],CB$4*3-2,MATCH($B35,DataInput[#Headers],0))="","",(INDEX(DataInput[],CB$4*3-2,MATCH($B35,DataInput[#Headers],0)))))</f>
        <v>#N/A</v>
      </c>
      <c r="CC35" s="15" t="e">
        <f>IF(INDEX(MouseList[],MATCH(CC$2,'Basic Information'!$A$2:$A$140,0),11)=TRUE,"",IF(INDEX(DataInput[],CC$4*3-2,MATCH($B35,DataInput[#Headers],0))="","",(INDEX(DataInput[],CC$4*3-2,MATCH($B35,DataInput[#Headers],0)))))</f>
        <v>#N/A</v>
      </c>
      <c r="CD35" s="15" t="e">
        <f>IF(INDEX(MouseList[],MATCH(CD$2,'Basic Information'!$A$2:$A$140,0),11)=TRUE,"",IF(INDEX(DataInput[],CD$4*3-2,MATCH($B35,DataInput[#Headers],0))="","",(INDEX(DataInput[],CD$4*3-2,MATCH($B35,DataInput[#Headers],0)))))</f>
        <v>#N/A</v>
      </c>
      <c r="CE35" s="15" t="e">
        <f>IF(INDEX(MouseList[],MATCH(CE$2,'Basic Information'!$A$2:$A$140,0),11)=TRUE,"",IF(INDEX(DataInput[],CE$4*3-2,MATCH($B35,DataInput[#Headers],0))="","",(INDEX(DataInput[],CE$4*3-2,MATCH($B35,DataInput[#Headers],0)))))</f>
        <v>#N/A</v>
      </c>
      <c r="CF35" s="15" t="e">
        <f>IF(INDEX(MouseList[],MATCH(CF$2,'Basic Information'!$A$2:$A$140,0),11)=TRUE,"",IF(INDEX(DataInput[],CF$4*3-2,MATCH($B35,DataInput[#Headers],0))="","",(INDEX(DataInput[],CF$4*3-2,MATCH($B35,DataInput[#Headers],0)))))</f>
        <v>#N/A</v>
      </c>
      <c r="CG35" s="15" t="e">
        <f>IF(INDEX(MouseList[],MATCH(CG$2,'Basic Information'!$A$2:$A$140,0),11)=TRUE,"",IF(INDEX(DataInput[],CG$4*3-2,MATCH($B35,DataInput[#Headers],0))="","",(INDEX(DataInput[],CG$4*3-2,MATCH($B35,DataInput[#Headers],0)))))</f>
        <v>#N/A</v>
      </c>
      <c r="CH35" s="15" t="e">
        <f>IF(INDEX(MouseList[],MATCH(CH$2,'Basic Information'!$A$2:$A$140,0),11)=TRUE,"",IF(INDEX(DataInput[],CH$4*3-2,MATCH($B35,DataInput[#Headers],0))="","",(INDEX(DataInput[],CH$4*3-2,MATCH($B35,DataInput[#Headers],0)))))</f>
        <v>#N/A</v>
      </c>
      <c r="CI35" s="15" t="e">
        <f>IF(INDEX(MouseList[],MATCH(CI$2,'Basic Information'!$A$2:$A$140,0),11)=TRUE,"",IF(INDEX(DataInput[],CI$4*3-2,MATCH($B35,DataInput[#Headers],0))="","",(INDEX(DataInput[],CI$4*3-2,MATCH($B35,DataInput[#Headers],0)))))</f>
        <v>#N/A</v>
      </c>
      <c r="CJ35" s="15" t="e">
        <f>IF(INDEX(MouseList[],MATCH(CJ$2,'Basic Information'!$A$2:$A$140,0),11)=TRUE,"",IF(INDEX(DataInput[],CJ$4*3-2,MATCH($B35,DataInput[#Headers],0))="","",(INDEX(DataInput[],CJ$4*3-2,MATCH($B35,DataInput[#Headers],0)))))</f>
        <v>#N/A</v>
      </c>
      <c r="CK35" s="15" t="e">
        <f>IF(INDEX(MouseList[],MATCH(CK$2,'Basic Information'!$A$2:$A$140,0),11)=TRUE,"",IF(INDEX(DataInput[],CK$4*3-2,MATCH($B35,DataInput[#Headers],0))="","",(INDEX(DataInput[],CK$4*3-2,MATCH($B35,DataInput[#Headers],0)))))</f>
        <v>#N/A</v>
      </c>
      <c r="CL35" s="15" t="e">
        <f>IF(INDEX(MouseList[],MATCH(CL$2,'Basic Information'!$A$2:$A$140,0),11)=TRUE,"",IF(INDEX(DataInput[],CL$4*3-2,MATCH($B35,DataInput[#Headers],0))="","",(INDEX(DataInput[],CL$4*3-2,MATCH($B35,DataInput[#Headers],0)))))</f>
        <v>#N/A</v>
      </c>
      <c r="CM35" s="15" t="e">
        <f>IF(INDEX(MouseList[],MATCH(CM$2,'Basic Information'!$A$2:$A$140,0),11)=TRUE,"",IF(INDEX(DataInput[],CM$4*3-2,MATCH($B35,DataInput[#Headers],0))="","",(INDEX(DataInput[],CM$4*3-2,MATCH($B35,DataInput[#Headers],0)))))</f>
        <v>#N/A</v>
      </c>
      <c r="CN35" s="15" t="e">
        <f>IF(INDEX(MouseList[],MATCH(CN$2,'Basic Information'!$A$2:$A$140,0),11)=TRUE,"",IF(INDEX(DataInput[],CN$4*3-2,MATCH($B35,DataInput[#Headers],0))="","",(INDEX(DataInput[],CN$4*3-2,MATCH($B35,DataInput[#Headers],0)))))</f>
        <v>#N/A</v>
      </c>
      <c r="CO35" s="15" t="e">
        <f>IF(INDEX(MouseList[],MATCH(CO$2,'Basic Information'!$A$2:$A$140,0),11)=TRUE,"",IF(INDEX(DataInput[],CO$4*3-2,MATCH($B35,DataInput[#Headers],0))="","",(INDEX(DataInput[],CO$4*3-2,MATCH($B35,DataInput[#Headers],0)))))</f>
        <v>#N/A</v>
      </c>
      <c r="CP35" s="15" t="e">
        <f>IF(INDEX(MouseList[],MATCH(CP$2,'Basic Information'!$A$2:$A$140,0),11)=TRUE,"",IF(INDEX(DataInput[],CP$4*3-2,MATCH($B35,DataInput[#Headers],0))="","",(INDEX(DataInput[],CP$4*3-2,MATCH($B35,DataInput[#Headers],0)))))</f>
        <v>#N/A</v>
      </c>
      <c r="CQ35" s="15" t="e">
        <f>IF(INDEX(MouseList[],MATCH(CQ$2,'Basic Information'!$A$2:$A$140,0),11)=TRUE,"",IF(INDEX(DataInput[],CQ$4*3-2,MATCH($B35,DataInput[#Headers],0))="","",(INDEX(DataInput[],CQ$4*3-2,MATCH($B35,DataInput[#Headers],0)))))</f>
        <v>#N/A</v>
      </c>
      <c r="CR35" s="15" t="e">
        <f>IF(INDEX(MouseList[],MATCH(CR$2,'Basic Information'!$A$2:$A$140,0),11)=TRUE,"",IF(INDEX(DataInput[],CR$4*3-2,MATCH($B35,DataInput[#Headers],0))="","",(INDEX(DataInput[],CR$4*3-2,MATCH($B35,DataInput[#Headers],0)))))</f>
        <v>#N/A</v>
      </c>
      <c r="CS35" s="15" t="e">
        <f>IF(INDEX(MouseList[],MATCH(CS$2,'Basic Information'!$A$2:$A$140,0),11)=TRUE,"",IF(INDEX(DataInput[],CS$4*3-2,MATCH($B35,DataInput[#Headers],0))="","",(INDEX(DataInput[],CS$4*3-2,MATCH($B35,DataInput[#Headers],0)))))</f>
        <v>#N/A</v>
      </c>
      <c r="CT35" s="15" t="e">
        <f>IF(INDEX(MouseList[],MATCH(CT$2,'Basic Information'!$A$2:$A$140,0),11)=TRUE,"",IF(INDEX(DataInput[],CT$4*3-2,MATCH($B35,DataInput[#Headers],0))="","",(INDEX(DataInput[],CT$4*3-2,MATCH($B35,DataInput[#Headers],0)))))</f>
        <v>#N/A</v>
      </c>
      <c r="CU35" s="15" t="e">
        <f>IF(INDEX(MouseList[],MATCH(CU$2,'Basic Information'!$A$2:$A$140,0),11)=TRUE,"",IF(INDEX(DataInput[],CU$4*3-2,MATCH($B35,DataInput[#Headers],0))="","",(INDEX(DataInput[],CU$4*3-2,MATCH($B35,DataInput[#Headers],0)))))</f>
        <v>#N/A</v>
      </c>
      <c r="CV35" s="15" t="e">
        <f>IF(INDEX(MouseList[],MATCH(CV$2,'Basic Information'!$A$2:$A$140,0),11)=TRUE,"",IF(INDEX(DataInput[],CV$4*3-2,MATCH($B35,DataInput[#Headers],0))="","",(INDEX(DataInput[],CV$4*3-2,MATCH($B35,DataInput[#Headers],0)))))</f>
        <v>#N/A</v>
      </c>
      <c r="CW35" s="15" t="e">
        <f>IF(INDEX(MouseList[],MATCH(CW$2,'Basic Information'!$A$2:$A$140,0),11)=TRUE,"",IF(INDEX(DataInput[],CW$4*3-2,MATCH($B35,DataInput[#Headers],0))="","",(INDEX(DataInput[],CW$4*3-2,MATCH($B35,DataInput[#Headers],0)))))</f>
        <v>#N/A</v>
      </c>
      <c r="CX35" s="15" t="e">
        <f>IF(INDEX(MouseList[],MATCH(CX$2,'Basic Information'!$A$2:$A$140,0),11)=TRUE,"",IF(INDEX(DataInput[],CX$4*3-2,MATCH($B35,DataInput[#Headers],0))="","",(INDEX(DataInput[],CX$4*3-2,MATCH($B35,DataInput[#Headers],0)))))</f>
        <v>#N/A</v>
      </c>
      <c r="CY35" s="15" t="e">
        <f>IF(INDEX(MouseList[],MATCH(CY$2,'Basic Information'!$A$2:$A$140,0),11)=TRUE,"",IF(INDEX(DataInput[],CY$4*3-2,MATCH($B35,DataInput[#Headers],0))="","",(INDEX(DataInput[],CY$4*3-2,MATCH($B35,DataInput[#Headers],0)))))</f>
        <v>#N/A</v>
      </c>
      <c r="CZ35" s="15" t="e">
        <f>IF(INDEX(MouseList[],MATCH(CZ$2,'Basic Information'!$A$2:$A$140,0),11)=TRUE,"",IF(INDEX(DataInput[],CZ$4*3-2,MATCH($B35,DataInput[#Headers],0))="","",(INDEX(DataInput[],CZ$4*3-2,MATCH($B35,DataInput[#Headers],0)))))</f>
        <v>#N/A</v>
      </c>
      <c r="DA35" s="15" t="e">
        <f>IF(INDEX(MouseList[],MATCH(DA$2,'Basic Information'!$A$2:$A$140,0),11)=TRUE,"",IF(INDEX(DataInput[],DA$4*3-2,MATCH($B35,DataInput[#Headers],0))="","",(INDEX(DataInput[],DA$4*3-2,MATCH($B35,DataInput[#Headers],0)))))</f>
        <v>#N/A</v>
      </c>
      <c r="DB35" s="15" t="e">
        <f>IF(INDEX(MouseList[],MATCH(DB$2,'Basic Information'!$A$2:$A$140,0),11)=TRUE,"",IF(INDEX(DataInput[],DB$4*3-2,MATCH($B35,DataInput[#Headers],0))="","",(INDEX(DataInput[],DB$4*3-2,MATCH($B35,DataInput[#Headers],0)))))</f>
        <v>#N/A</v>
      </c>
      <c r="DC35" s="15" t="e">
        <f>IF(INDEX(MouseList[],MATCH(DC$2,'Basic Information'!$A$2:$A$140,0),11)=TRUE,"",IF(INDEX(DataInput[],DC$4*3-2,MATCH($B35,DataInput[#Headers],0))="","",(INDEX(DataInput[],DC$4*3-2,MATCH($B35,DataInput[#Headers],0)))))</f>
        <v>#N/A</v>
      </c>
      <c r="DD35" s="15" t="e">
        <f>IF(INDEX(MouseList[],MATCH(DD$2,'Basic Information'!$A$2:$A$140,0),11)=TRUE,"",IF(INDEX(DataInput[],DD$4*3-2,MATCH($B35,DataInput[#Headers],0))="","",(INDEX(DataInput[],DD$4*3-2,MATCH($B35,DataInput[#Headers],0)))))</f>
        <v>#N/A</v>
      </c>
      <c r="DE35" s="15" t="e">
        <f>IF(INDEX(MouseList[],MATCH(DE$2,'Basic Information'!$A$2:$A$140,0),11)=TRUE,"",IF(INDEX(DataInput[],DE$4*3-2,MATCH($B35,DataInput[#Headers],0))="","",(INDEX(DataInput[],DE$4*3-2,MATCH($B35,DataInput[#Headers],0)))))</f>
        <v>#N/A</v>
      </c>
      <c r="DF35" s="15" t="e">
        <f>IF(INDEX(MouseList[],MATCH(DF$2,'Basic Information'!$A$2:$A$140,0),11)=TRUE,"",IF(INDEX(DataInput[],DF$4*3-2,MATCH($B35,DataInput[#Headers],0))="","",(INDEX(DataInput[],DF$4*3-2,MATCH($B35,DataInput[#Headers],0)))))</f>
        <v>#N/A</v>
      </c>
      <c r="DG35" s="15" t="e">
        <f>IF(INDEX(MouseList[],MATCH(DG$2,'Basic Information'!$A$2:$A$140,0),11)=TRUE,"",IF(INDEX(DataInput[],DG$4*3-2,MATCH($B35,DataInput[#Headers],0))="","",(INDEX(DataInput[],DG$4*3-2,MATCH($B35,DataInput[#Headers],0)))))</f>
        <v>#N/A</v>
      </c>
      <c r="DH35" s="15" t="e">
        <f>IF(INDEX(MouseList[],MATCH(DH$2,'Basic Information'!$A$2:$A$140,0),11)=TRUE,"",IF(INDEX(DataInput[],DH$4*3-2,MATCH($B35,DataInput[#Headers],0))="","",(INDEX(DataInput[],DH$4*3-2,MATCH($B35,DataInput[#Headers],0)))))</f>
        <v>#N/A</v>
      </c>
      <c r="DI35" s="15" t="e">
        <f>IF(INDEX(MouseList[],MATCH(DI$2,'Basic Information'!$A$2:$A$140,0),11)=TRUE,"",IF(INDEX(DataInput[],DI$4*3-2,MATCH($B35,DataInput[#Headers],0))="","",(INDEX(DataInput[],DI$4*3-2,MATCH($B35,DataInput[#Headers],0)))))</f>
        <v>#N/A</v>
      </c>
      <c r="DJ35" s="15" t="e">
        <f>IF(INDEX(MouseList[],MATCH(DJ$2,'Basic Information'!$A$2:$A$140,0),11)=TRUE,"",IF(INDEX(DataInput[],DJ$4*3-2,MATCH($B35,DataInput[#Headers],0))="","",(INDEX(DataInput[],DJ$4*3-2,MATCH($B35,DataInput[#Headers],0)))))</f>
        <v>#N/A</v>
      </c>
      <c r="DK35" s="15" t="e">
        <f>IF(INDEX(MouseList[],MATCH(DK$2,'Basic Information'!$A$2:$A$140,0),11)=TRUE,"",IF(INDEX(DataInput[],DK$4*3-2,MATCH($B35,DataInput[#Headers],0))="","",(INDEX(DataInput[],DK$4*3-2,MATCH($B35,DataInput[#Headers],0)))))</f>
        <v>#N/A</v>
      </c>
      <c r="DL35" s="15" t="e">
        <f>IF(INDEX(MouseList[],MATCH(DL$2,'Basic Information'!$A$2:$A$140,0),11)=TRUE,"",IF(INDEX(DataInput[],DL$4*3-2,MATCH($B35,DataInput[#Headers],0))="","",(INDEX(DataInput[],DL$4*3-2,MATCH($B35,DataInput[#Headers],0)))))</f>
        <v>#N/A</v>
      </c>
      <c r="DM35" s="15" t="e">
        <f>IF(INDEX(MouseList[],MATCH(DM$2,'Basic Information'!$A$2:$A$140,0),11)=TRUE,"",IF(INDEX(DataInput[],DM$4*3-2,MATCH($B35,DataInput[#Headers],0))="","",(INDEX(DataInput[],DM$4*3-2,MATCH($B35,DataInput[#Headers],0)))))</f>
        <v>#N/A</v>
      </c>
      <c r="DN35" s="15" t="e">
        <f>IF(INDEX(MouseList[],MATCH(DN$2,'Basic Information'!$A$2:$A$140,0),11)=TRUE,"",IF(INDEX(DataInput[],DN$4*3-2,MATCH($B35,DataInput[#Headers],0))="","",(INDEX(DataInput[],DN$4*3-2,MATCH($B35,DataInput[#Headers],0)))))</f>
        <v>#N/A</v>
      </c>
      <c r="DO35" s="15" t="e">
        <f>IF(INDEX(MouseList[],MATCH(DO$2,'Basic Information'!$A$2:$A$140,0),11)=TRUE,"",IF(INDEX(DataInput[],DO$4*3-2,MATCH($B35,DataInput[#Headers],0))="","",(INDEX(DataInput[],DO$4*3-2,MATCH($B35,DataInput[#Headers],0)))))</f>
        <v>#N/A</v>
      </c>
      <c r="DP35" s="15" t="e">
        <f>IF(INDEX(MouseList[],MATCH(DP$2,'Basic Information'!$A$2:$A$140,0),11)=TRUE,"",IF(INDEX(DataInput[],DP$4*3-2,MATCH($B35,DataInput[#Headers],0))="","",(INDEX(DataInput[],DP$4*3-2,MATCH($B35,DataInput[#Headers],0)))))</f>
        <v>#N/A</v>
      </c>
      <c r="DQ35" s="15" t="e">
        <f>IF(INDEX(MouseList[],MATCH(DQ$2,'Basic Information'!$A$2:$A$140,0),11)=TRUE,"",IF(INDEX(DataInput[],DQ$4*3-2,MATCH($B35,DataInput[#Headers],0))="","",(INDEX(DataInput[],DQ$4*3-2,MATCH($B35,DataInput[#Headers],0)))))</f>
        <v>#N/A</v>
      </c>
      <c r="DR35" s="15" t="e">
        <f>IF(INDEX(MouseList[],MATCH(DR$2,'Basic Information'!$A$2:$A$140,0),11)=TRUE,"",IF(INDEX(DataInput[],DR$4*3-2,MATCH($B35,DataInput[#Headers],0))="","",(INDEX(DataInput[],DR$4*3-2,MATCH($B35,DataInput[#Headers],0)))))</f>
        <v>#N/A</v>
      </c>
      <c r="DT35" s="14">
        <v>31</v>
      </c>
      <c r="DU35" s="244" t="str">
        <f>IFERROR(INDEX(MouseList[],MATCH(TV_after_Tx3[[#This Row],[Sort '#]],MouseList[Sort '#],0),MATCH(TV_after_Tx3[[#Headers],[Group]],MouseList[#Headers],0)),"")</f>
        <v/>
      </c>
      <c r="DV35" s="14" t="str">
        <f>IFERROR(INDEX(MouseList[],MATCH(TV_after_Tx3[[#This Row],[Sort '#]],MouseList[Sort '#],0),MATCH(MouseList[[#Headers],[Mouse '#]],MouseList[#Headers],0)),"")</f>
        <v/>
      </c>
      <c r="DW35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35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35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35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35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35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35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35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35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35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35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35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35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35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35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35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35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35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35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35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35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35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36" spans="1:172" ht="15">
      <c r="A36" s="14">
        <v>31</v>
      </c>
      <c r="B36" s="14" t="str">
        <f>INDEX(DataInput[#Headers],1,BWtable[[#This Row],[Day '#]]+11)</f>
        <v>32</v>
      </c>
      <c r="C36" s="15" t="str">
        <f>IF(INDEX(MouseList[],MATCH(C$2,'Basic Information'!$A$2:$A$140,0),11)=TRUE,"",IF(INDEX(DataInput[],C$4*3-2,MATCH($B36,DataInput[#Headers],0))="","",(INDEX(DataInput[],C$4*3-2,MATCH($B36,DataInput[#Headers],0)))))</f>
        <v/>
      </c>
      <c r="D36" s="15" t="str">
        <f>IF(INDEX(MouseList[],MATCH(D$2,'Basic Information'!$A$2:$A$140,0),11)=TRUE,"",IF(INDEX(DataInput[],D$4*3-2,MATCH($B36,DataInput[#Headers],0))="","",(INDEX(DataInput[],D$4*3-2,MATCH($B36,DataInput[#Headers],0)))))</f>
        <v/>
      </c>
      <c r="E36" s="15" t="str">
        <f>IF(INDEX(MouseList[],MATCH(E$2,'Basic Information'!$A$2:$A$140,0),11)=TRUE,"",IF(INDEX(DataInput[],E$4*3-2,MATCH($B36,DataInput[#Headers],0))="","",(INDEX(DataInput[],E$4*3-2,MATCH($B36,DataInput[#Headers],0)))))</f>
        <v/>
      </c>
      <c r="F36" s="15" t="str">
        <f>IF(INDEX(MouseList[],MATCH(F$2,'Basic Information'!$A$2:$A$140,0),11)=TRUE,"",IF(INDEX(DataInput[],F$4*3-2,MATCH($B36,DataInput[#Headers],0))="","",(INDEX(DataInput[],F$4*3-2,MATCH($B36,DataInput[#Headers],0)))))</f>
        <v/>
      </c>
      <c r="G36" s="15" t="str">
        <f>IF(INDEX(MouseList[],MATCH(G$2,'Basic Information'!$A$2:$A$140,0),11)=TRUE,"",IF(INDEX(DataInput[],G$4*3-2,MATCH($B36,DataInput[#Headers],0))="","",(INDEX(DataInput[],G$4*3-2,MATCH($B36,DataInput[#Headers],0)))))</f>
        <v/>
      </c>
      <c r="H36" s="15" t="str">
        <f>IF(INDEX(MouseList[],MATCH(H$2,'Basic Information'!$A$2:$A$140,0),11)=TRUE,"",IF(INDEX(DataInput[],H$4*3-2,MATCH($B36,DataInput[#Headers],0))="","",(INDEX(DataInput[],H$4*3-2,MATCH($B36,DataInput[#Headers],0)))))</f>
        <v/>
      </c>
      <c r="I36" s="15" t="str">
        <f>IF(INDEX(MouseList[],MATCH(I$2,'Basic Information'!$A$2:$A$140,0),11)=TRUE,"",IF(INDEX(DataInput[],I$4*3-2,MATCH($B36,DataInput[#Headers],0))="","",(INDEX(DataInput[],I$4*3-2,MATCH($B36,DataInput[#Headers],0)))))</f>
        <v/>
      </c>
      <c r="J36" s="15" t="str">
        <f>IF(INDEX(MouseList[],MATCH(J$2,'Basic Information'!$A$2:$A$140,0),11)=TRUE,"",IF(INDEX(DataInput[],J$4*3-2,MATCH($B36,DataInput[#Headers],0))="","",(INDEX(DataInput[],J$4*3-2,MATCH($B36,DataInput[#Headers],0)))))</f>
        <v/>
      </c>
      <c r="K36" s="15" t="str">
        <f>IF(INDEX(MouseList[],MATCH(K$2,'Basic Information'!$A$2:$A$140,0),11)=TRUE,"",IF(INDEX(DataInput[],K$4*3-2,MATCH($B36,DataInput[#Headers],0))="","",(INDEX(DataInput[],K$4*3-2,MATCH($B36,DataInput[#Headers],0)))))</f>
        <v/>
      </c>
      <c r="L36" s="15" t="str">
        <f>IF(INDEX(MouseList[],MATCH(L$2,'Basic Information'!$A$2:$A$140,0),11)=TRUE,"",IF(INDEX(DataInput[],L$4*3-2,MATCH($B36,DataInput[#Headers],0))="","",(INDEX(DataInput[],L$4*3-2,MATCH($B36,DataInput[#Headers],0)))))</f>
        <v/>
      </c>
      <c r="M36" s="15" t="str">
        <f>IF(INDEX(MouseList[],MATCH(M$2,'Basic Information'!$A$2:$A$140,0),11)=TRUE,"",IF(INDEX(DataInput[],M$4*3-2,MATCH($B36,DataInput[#Headers],0))="","",(INDEX(DataInput[],M$4*3-2,MATCH($B36,DataInput[#Headers],0)))))</f>
        <v/>
      </c>
      <c r="N36" s="15" t="str">
        <f>IF(INDEX(MouseList[],MATCH(N$2,'Basic Information'!$A$2:$A$140,0),11)=TRUE,"",IF(INDEX(DataInput[],N$4*3-2,MATCH($B36,DataInput[#Headers],0))="","",(INDEX(DataInput[],N$4*3-2,MATCH($B36,DataInput[#Headers],0)))))</f>
        <v/>
      </c>
      <c r="O36" s="15" t="str">
        <f>IF(INDEX(MouseList[],MATCH(O$2,'Basic Information'!$A$2:$A$140,0),11)=TRUE,"",IF(INDEX(DataInput[],O$4*3-2,MATCH($B36,DataInput[#Headers],0))="","",(INDEX(DataInput[],O$4*3-2,MATCH($B36,DataInput[#Headers],0)))))</f>
        <v/>
      </c>
      <c r="P36" s="15" t="str">
        <f>IF(INDEX(MouseList[],MATCH(P$2,'Basic Information'!$A$2:$A$140,0),11)=TRUE,"",IF(INDEX(DataInput[],P$4*3-2,MATCH($B36,DataInput[#Headers],0))="","",(INDEX(DataInput[],P$4*3-2,MATCH($B36,DataInput[#Headers],0)))))</f>
        <v/>
      </c>
      <c r="Q36" s="15" t="str">
        <f>IF(INDEX(MouseList[],MATCH(Q$2,'Basic Information'!$A$2:$A$140,0),11)=TRUE,"",IF(INDEX(DataInput[],Q$4*3-2,MATCH($B36,DataInput[#Headers],0))="","",(INDEX(DataInput[],Q$4*3-2,MATCH($B36,DataInput[#Headers],0)))))</f>
        <v/>
      </c>
      <c r="R36" s="15" t="str">
        <f>IF(INDEX(MouseList[],MATCH(R$2,'Basic Information'!$A$2:$A$140,0),11)=TRUE,"",IF(INDEX(DataInput[],R$4*3-2,MATCH($B36,DataInput[#Headers],0))="","",(INDEX(DataInput[],R$4*3-2,MATCH($B36,DataInput[#Headers],0)))))</f>
        <v/>
      </c>
      <c r="S36" s="15" t="str">
        <f>IF(INDEX(MouseList[],MATCH(S$2,'Basic Information'!$A$2:$A$140,0),11)=TRUE,"",IF(INDEX(DataInput[],S$4*3-2,MATCH($B36,DataInput[#Headers],0))="","",(INDEX(DataInput[],S$4*3-2,MATCH($B36,DataInput[#Headers],0)))))</f>
        <v/>
      </c>
      <c r="T36" s="15" t="str">
        <f>IF(INDEX(MouseList[],MATCH(T$2,'Basic Information'!$A$2:$A$140,0),11)=TRUE,"",IF(INDEX(DataInput[],T$4*3-2,MATCH($B36,DataInput[#Headers],0))="","",(INDEX(DataInput[],T$4*3-2,MATCH($B36,DataInput[#Headers],0)))))</f>
        <v/>
      </c>
      <c r="U36" s="15" t="str">
        <f>IF(INDEX(MouseList[],MATCH(U$2,'Basic Information'!$A$2:$A$140,0),11)=TRUE,"",IF(INDEX(DataInput[],U$4*3-2,MATCH($B36,DataInput[#Headers],0))="","",(INDEX(DataInput[],U$4*3-2,MATCH($B36,DataInput[#Headers],0)))))</f>
        <v/>
      </c>
      <c r="V36" s="15" t="str">
        <f>IF(INDEX(MouseList[],MATCH(V$2,'Basic Information'!$A$2:$A$140,0),11)=TRUE,"",IF(INDEX(DataInput[],V$4*3-2,MATCH($B36,DataInput[#Headers],0))="","",(INDEX(DataInput[],V$4*3-2,MATCH($B36,DataInput[#Headers],0)))))</f>
        <v/>
      </c>
      <c r="W36" s="15" t="str">
        <f>IF(INDEX(MouseList[],MATCH(W$2,'Basic Information'!$A$2:$A$140,0),11)=TRUE,"",IF(INDEX(DataInput[],W$4*3-2,MATCH($B36,DataInput[#Headers],0))="","",(INDEX(DataInput[],W$4*3-2,MATCH($B36,DataInput[#Headers],0)))))</f>
        <v/>
      </c>
      <c r="X36" s="15" t="str">
        <f>IF(INDEX(MouseList[],MATCH(X$2,'Basic Information'!$A$2:$A$140,0),11)=TRUE,"",IF(INDEX(DataInput[],X$4*3-2,MATCH($B36,DataInput[#Headers],0))="","",(INDEX(DataInput[],X$4*3-2,MATCH($B36,DataInput[#Headers],0)))))</f>
        <v/>
      </c>
      <c r="Y36" s="15" t="str">
        <f>IF(INDEX(MouseList[],MATCH(Y$2,'Basic Information'!$A$2:$A$140,0),11)=TRUE,"",IF(INDEX(DataInput[],Y$4*3-2,MATCH($B36,DataInput[#Headers],0))="","",(INDEX(DataInput[],Y$4*3-2,MATCH($B36,DataInput[#Headers],0)))))</f>
        <v/>
      </c>
      <c r="Z36" s="15" t="str">
        <f>IF(INDEX(MouseList[],MATCH(Z$2,'Basic Information'!$A$2:$A$140,0),11)=TRUE,"",IF(INDEX(DataInput[],Z$4*3-2,MATCH($B36,DataInput[#Headers],0))="","",(INDEX(DataInput[],Z$4*3-2,MATCH($B36,DataInput[#Headers],0)))))</f>
        <v/>
      </c>
      <c r="AA36" s="15" t="str">
        <f>IF(INDEX(MouseList[],MATCH(AA$2,'Basic Information'!$A$2:$A$140,0),11)=TRUE,"",IF(INDEX(DataInput[],AA$4*3-2,MATCH($B36,DataInput[#Headers],0))="","",(INDEX(DataInput[],AA$4*3-2,MATCH($B36,DataInput[#Headers],0)))))</f>
        <v/>
      </c>
      <c r="AB36" s="15" t="str">
        <f>IF(INDEX(MouseList[],MATCH(AB$2,'Basic Information'!$A$2:$A$140,0),11)=TRUE,"",IF(INDEX(DataInput[],AB$4*3-2,MATCH($B36,DataInput[#Headers],0))="","",(INDEX(DataInput[],AB$4*3-2,MATCH($B36,DataInput[#Headers],0)))))</f>
        <v/>
      </c>
      <c r="AC36" s="15" t="str">
        <f>IF(INDEX(MouseList[],MATCH(AC$2,'Basic Information'!$A$2:$A$140,0),11)=TRUE,"",IF(INDEX(DataInput[],AC$4*3-2,MATCH($B36,DataInput[#Headers],0))="","",(INDEX(DataInput[],AC$4*3-2,MATCH($B36,DataInput[#Headers],0)))))</f>
        <v/>
      </c>
      <c r="AD36" s="15" t="str">
        <f>IF(INDEX(MouseList[],MATCH(AD$2,'Basic Information'!$A$2:$A$140,0),11)=TRUE,"",IF(INDEX(DataInput[],AD$4*3-2,MATCH($B36,DataInput[#Headers],0))="","",(INDEX(DataInput[],AD$4*3-2,MATCH($B36,DataInput[#Headers],0)))))</f>
        <v/>
      </c>
      <c r="AE36" s="15" t="str">
        <f>IF(INDEX(MouseList[],MATCH(AE$2,'Basic Information'!$A$2:$A$140,0),11)=TRUE,"",IF(INDEX(DataInput[],AE$4*3-2,MATCH($B36,DataInput[#Headers],0))="","",(INDEX(DataInput[],AE$4*3-2,MATCH($B36,DataInput[#Headers],0)))))</f>
        <v/>
      </c>
      <c r="AF36" s="15" t="str">
        <f>IF(INDEX(MouseList[],MATCH(AF$2,'Basic Information'!$A$2:$A$140,0),11)=TRUE,"",IF(INDEX(DataInput[],AF$4*3-2,MATCH($B36,DataInput[#Headers],0))="","",(INDEX(DataInput[],AF$4*3-2,MATCH($B36,DataInput[#Headers],0)))))</f>
        <v/>
      </c>
      <c r="AG36" s="15" t="str">
        <f>IF(INDEX(MouseList[],MATCH(AG$2,'Basic Information'!$A$2:$A$140,0),11)=TRUE,"",IF(INDEX(DataInput[],AG$4*3-2,MATCH($B36,DataInput[#Headers],0))="","",(INDEX(DataInput[],AG$4*3-2,MATCH($B36,DataInput[#Headers],0)))))</f>
        <v/>
      </c>
      <c r="AH36" s="15" t="str">
        <f>IF(INDEX(MouseList[],MATCH(AH$2,'Basic Information'!$A$2:$A$140,0),11)=TRUE,"",IF(INDEX(DataInput[],AH$4*3-2,MATCH($B36,DataInput[#Headers],0))="","",(INDEX(DataInput[],AH$4*3-2,MATCH($B36,DataInput[#Headers],0)))))</f>
        <v/>
      </c>
      <c r="AI36" s="15" t="str">
        <f>IF(INDEX(MouseList[],MATCH(AI$2,'Basic Information'!$A$2:$A$140,0),11)=TRUE,"",IF(INDEX(DataInput[],AI$4*3-2,MATCH($B36,DataInput[#Headers],0))="","",(INDEX(DataInput[],AI$4*3-2,MATCH($B36,DataInput[#Headers],0)))))</f>
        <v/>
      </c>
      <c r="AJ36" s="15" t="str">
        <f>IF(INDEX(MouseList[],MATCH(AJ$2,'Basic Information'!$A$2:$A$140,0),11)=TRUE,"",IF(INDEX(DataInput[],AJ$4*3-2,MATCH($B36,DataInput[#Headers],0))="","",(INDEX(DataInput[],AJ$4*3-2,MATCH($B36,DataInput[#Headers],0)))))</f>
        <v/>
      </c>
      <c r="AK36" s="15" t="str">
        <f>IF(INDEX(MouseList[],MATCH(AK$2,'Basic Information'!$A$2:$A$140,0),11)=TRUE,"",IF(INDEX(DataInput[],AK$4*3-2,MATCH($B36,DataInput[#Headers],0))="","",(INDEX(DataInput[],AK$4*3-2,MATCH($B36,DataInput[#Headers],0)))))</f>
        <v/>
      </c>
      <c r="AL36" s="15" t="str">
        <f>IF(INDEX(MouseList[],MATCH(AL$2,'Basic Information'!$A$2:$A$140,0),11)=TRUE,"",IF(INDEX(DataInput[],AL$4*3-2,MATCH($B36,DataInput[#Headers],0))="","",(INDEX(DataInput[],AL$4*3-2,MATCH($B36,DataInput[#Headers],0)))))</f>
        <v/>
      </c>
      <c r="AM36" s="15" t="str">
        <f>IF(INDEX(MouseList[],MATCH(AM$2,'Basic Information'!$A$2:$A$140,0),11)=TRUE,"",IF(INDEX(DataInput[],AM$4*3-2,MATCH($B36,DataInput[#Headers],0))="","",(INDEX(DataInput[],AM$4*3-2,MATCH($B36,DataInput[#Headers],0)))))</f>
        <v/>
      </c>
      <c r="AN36" s="15" t="str">
        <f>IF(INDEX(MouseList[],MATCH(AN$2,'Basic Information'!$A$2:$A$140,0),11)=TRUE,"",IF(INDEX(DataInput[],AN$4*3-2,MATCH($B36,DataInput[#Headers],0))="","",(INDEX(DataInput[],AN$4*3-2,MATCH($B36,DataInput[#Headers],0)))))</f>
        <v/>
      </c>
      <c r="AO36" s="15" t="str">
        <f>IF(INDEX(MouseList[],MATCH(AO$2,'Basic Information'!$A$2:$A$140,0),11)=TRUE,"",IF(INDEX(DataInput[],AO$4*3-2,MATCH($B36,DataInput[#Headers],0))="","",(INDEX(DataInput[],AO$4*3-2,MATCH($B36,DataInput[#Headers],0)))))</f>
        <v/>
      </c>
      <c r="AP36" s="15" t="str">
        <f>IF(INDEX(MouseList[],MATCH(AP$2,'Basic Information'!$A$2:$A$140,0),11)=TRUE,"",IF(INDEX(DataInput[],AP$4*3-2,MATCH($B36,DataInput[#Headers],0))="","",(INDEX(DataInput[],AP$4*3-2,MATCH($B36,DataInput[#Headers],0)))))</f>
        <v/>
      </c>
      <c r="AQ36" s="15" t="str">
        <f>IF(INDEX(MouseList[],MATCH(AQ$2,'Basic Information'!$A$2:$A$140,0),11)=TRUE,"",IF(INDEX(DataInput[],AQ$4*3-2,MATCH($B36,DataInput[#Headers],0))="","",(INDEX(DataInput[],AQ$4*3-2,MATCH($B36,DataInput[#Headers],0)))))</f>
        <v/>
      </c>
      <c r="AR36" s="15" t="str">
        <f>IF(INDEX(MouseList[],MATCH(AR$2,'Basic Information'!$A$2:$A$140,0),11)=TRUE,"",IF(INDEX(DataInput[],AR$4*3-2,MATCH($B36,DataInput[#Headers],0))="","",(INDEX(DataInput[],AR$4*3-2,MATCH($B36,DataInput[#Headers],0)))))</f>
        <v/>
      </c>
      <c r="AS36" s="15" t="str">
        <f>IF(INDEX(MouseList[],MATCH(AS$2,'Basic Information'!$A$2:$A$140,0),11)=TRUE,"",IF(INDEX(DataInput[],AS$4*3-2,MATCH($B36,DataInput[#Headers],0))="","",(INDEX(DataInput[],AS$4*3-2,MATCH($B36,DataInput[#Headers],0)))))</f>
        <v/>
      </c>
      <c r="AT36" s="15" t="str">
        <f>IF(INDEX(MouseList[],MATCH(AT$2,'Basic Information'!$A$2:$A$140,0),11)=TRUE,"",IF(INDEX(DataInput[],AT$4*3-2,MATCH($B36,DataInput[#Headers],0))="","",(INDEX(DataInput[],AT$4*3-2,MATCH($B36,DataInput[#Headers],0)))))</f>
        <v/>
      </c>
      <c r="AU36" s="15" t="str">
        <f>IF(INDEX(MouseList[],MATCH(AU$2,'Basic Information'!$A$2:$A$140,0),11)=TRUE,"",IF(INDEX(DataInput[],AU$4*3-2,MATCH($B36,DataInput[#Headers],0))="","",(INDEX(DataInput[],AU$4*3-2,MATCH($B36,DataInput[#Headers],0)))))</f>
        <v/>
      </c>
      <c r="AV36" s="15" t="str">
        <f>IF(INDEX(MouseList[],MATCH(AV$2,'Basic Information'!$A$2:$A$140,0),11)=TRUE,"",IF(INDEX(DataInput[],AV$4*3-2,MATCH($B36,DataInput[#Headers],0))="","",(INDEX(DataInput[],AV$4*3-2,MATCH($B36,DataInput[#Headers],0)))))</f>
        <v/>
      </c>
      <c r="AW36" s="15" t="str">
        <f>IF(INDEX(MouseList[],MATCH(AW$2,'Basic Information'!$A$2:$A$140,0),11)=TRUE,"",IF(INDEX(DataInput[],AW$4*3-2,MATCH($B36,DataInput[#Headers],0))="","",(INDEX(DataInput[],AW$4*3-2,MATCH($B36,DataInput[#Headers],0)))))</f>
        <v/>
      </c>
      <c r="AX36" s="15" t="str">
        <f>IF(INDEX(MouseList[],MATCH(AX$2,'Basic Information'!$A$2:$A$140,0),11)=TRUE,"",IF(INDEX(DataInput[],AX$4*3-2,MATCH($B36,DataInput[#Headers],0))="","",(INDEX(DataInput[],AX$4*3-2,MATCH($B36,DataInput[#Headers],0)))))</f>
        <v/>
      </c>
      <c r="AY36" s="15" t="str">
        <f>IF(INDEX(MouseList[],MATCH(AY$2,'Basic Information'!$A$2:$A$140,0),11)=TRUE,"",IF(INDEX(DataInput[],AY$4*3-2,MATCH($B36,DataInput[#Headers],0))="","",(INDEX(DataInput[],AY$4*3-2,MATCH($B36,DataInput[#Headers],0)))))</f>
        <v/>
      </c>
      <c r="AZ36" s="15" t="str">
        <f>IF(INDEX(MouseList[],MATCH(AZ$2,'Basic Information'!$A$2:$A$140,0),11)=TRUE,"",IF(INDEX(DataInput[],AZ$4*3-2,MATCH($B36,DataInput[#Headers],0))="","",(INDEX(DataInput[],AZ$4*3-2,MATCH($B36,DataInput[#Headers],0)))))</f>
        <v/>
      </c>
      <c r="BA36" s="15" t="str">
        <f>IF(INDEX(MouseList[],MATCH(BA$2,'Basic Information'!$A$2:$A$140,0),11)=TRUE,"",IF(INDEX(DataInput[],BA$4*3-2,MATCH($B36,DataInput[#Headers],0))="","",(INDEX(DataInput[],BA$4*3-2,MATCH($B36,DataInput[#Headers],0)))))</f>
        <v/>
      </c>
      <c r="BB36" s="15" t="str">
        <f>IF(INDEX(MouseList[],MATCH(BB$2,'Basic Information'!$A$2:$A$140,0),11)=TRUE,"",IF(INDEX(DataInput[],BB$4*3-2,MATCH($B36,DataInput[#Headers],0))="","",(INDEX(DataInput[],BB$4*3-2,MATCH($B36,DataInput[#Headers],0)))))</f>
        <v/>
      </c>
      <c r="BC36" s="15" t="str">
        <f>IF(INDEX(MouseList[],MATCH(BC$2,'Basic Information'!$A$2:$A$140,0),11)=TRUE,"",IF(INDEX(DataInput[],BC$4*3-2,MATCH($B36,DataInput[#Headers],0))="","",(INDEX(DataInput[],BC$4*3-2,MATCH($B36,DataInput[#Headers],0)))))</f>
        <v/>
      </c>
      <c r="BD36" s="15" t="str">
        <f>IF(INDEX(MouseList[],MATCH(BD$2,'Basic Information'!$A$2:$A$140,0),11)=TRUE,"",IF(INDEX(DataInput[],BD$4*3-2,MATCH($B36,DataInput[#Headers],0))="","",(INDEX(DataInput[],BD$4*3-2,MATCH($B36,DataInput[#Headers],0)))))</f>
        <v/>
      </c>
      <c r="BE36" s="15" t="str">
        <f>IF(INDEX(MouseList[],MATCH(BE$2,'Basic Information'!$A$2:$A$140,0),11)=TRUE,"",IF(INDEX(DataInput[],BE$4*3-2,MATCH($B36,DataInput[#Headers],0))="","",(INDEX(DataInput[],BE$4*3-2,MATCH($B36,DataInput[#Headers],0)))))</f>
        <v/>
      </c>
      <c r="BF36" s="15" t="str">
        <f>IF(INDEX(MouseList[],MATCH(BF$2,'Basic Information'!$A$2:$A$140,0),11)=TRUE,"",IF(INDEX(DataInput[],BF$4*3-2,MATCH($B36,DataInput[#Headers],0))="","",(INDEX(DataInput[],BF$4*3-2,MATCH($B36,DataInput[#Headers],0)))))</f>
        <v/>
      </c>
      <c r="BG36" s="15" t="str">
        <f>IF(INDEX(MouseList[],MATCH(BG$2,'Basic Information'!$A$2:$A$140,0),11)=TRUE,"",IF(INDEX(DataInput[],BG$4*3-2,MATCH($B36,DataInput[#Headers],0))="","",(INDEX(DataInput[],BG$4*3-2,MATCH($B36,DataInput[#Headers],0)))))</f>
        <v/>
      </c>
      <c r="BH36" s="15" t="str">
        <f>IF(INDEX(MouseList[],MATCH(BH$2,'Basic Information'!$A$2:$A$140,0),11)=TRUE,"",IF(INDEX(DataInput[],BH$4*3-2,MATCH($B36,DataInput[#Headers],0))="","",(INDEX(DataInput[],BH$4*3-2,MATCH($B36,DataInput[#Headers],0)))))</f>
        <v/>
      </c>
      <c r="BI36" s="15" t="str">
        <f>IF(INDEX(MouseList[],MATCH(BI$2,'Basic Information'!$A$2:$A$140,0),11)=TRUE,"",IF(INDEX(DataInput[],BI$4*3-2,MATCH($B36,DataInput[#Headers],0))="","",(INDEX(DataInput[],BI$4*3-2,MATCH($B36,DataInput[#Headers],0)))))</f>
        <v/>
      </c>
      <c r="BJ36" s="15" t="str">
        <f>IF(INDEX(MouseList[],MATCH(BJ$2,'Basic Information'!$A$2:$A$140,0),11)=TRUE,"",IF(INDEX(DataInput[],BJ$4*3-2,MATCH($B36,DataInput[#Headers],0))="","",(INDEX(DataInput[],BJ$4*3-2,MATCH($B36,DataInput[#Headers],0)))))</f>
        <v/>
      </c>
      <c r="BK36" s="15" t="e">
        <f>IF(INDEX(MouseList[],MATCH(BK$2,'Basic Information'!$A$2:$A$140,0),11)=TRUE,"",IF(INDEX(DataInput[],BK$4*3-2,MATCH($B36,DataInput[#Headers],0))="","",(INDEX(DataInput[],BK$4*3-2,MATCH($B36,DataInput[#Headers],0)))))</f>
        <v>#N/A</v>
      </c>
      <c r="BL36" s="15" t="e">
        <f>IF(INDEX(MouseList[],MATCH(BL$2,'Basic Information'!$A$2:$A$140,0),11)=TRUE,"",IF(INDEX(DataInput[],BL$4*3-2,MATCH($B36,DataInput[#Headers],0))="","",(INDEX(DataInput[],BL$4*3-2,MATCH($B36,DataInput[#Headers],0)))))</f>
        <v>#N/A</v>
      </c>
      <c r="BM36" s="15" t="e">
        <f>IF(INDEX(MouseList[],MATCH(BM$2,'Basic Information'!$A$2:$A$140,0),11)=TRUE,"",IF(INDEX(DataInput[],BM$4*3-2,MATCH($B36,DataInput[#Headers],0))="","",(INDEX(DataInput[],BM$4*3-2,MATCH($B36,DataInput[#Headers],0)))))</f>
        <v>#N/A</v>
      </c>
      <c r="BN36" s="15" t="e">
        <f>IF(INDEX(MouseList[],MATCH(BN$2,'Basic Information'!$A$2:$A$140,0),11)=TRUE,"",IF(INDEX(DataInput[],BN$4*3-2,MATCH($B36,DataInput[#Headers],0))="","",(INDEX(DataInput[],BN$4*3-2,MATCH($B36,DataInput[#Headers],0)))))</f>
        <v>#N/A</v>
      </c>
      <c r="BO36" s="15" t="e">
        <f>IF(INDEX(MouseList[],MATCH(BO$2,'Basic Information'!$A$2:$A$140,0),11)=TRUE,"",IF(INDEX(DataInput[],BO$4*3-2,MATCH($B36,DataInput[#Headers],0))="","",(INDEX(DataInput[],BO$4*3-2,MATCH($B36,DataInput[#Headers],0)))))</f>
        <v>#N/A</v>
      </c>
      <c r="BP36" s="15" t="e">
        <f>IF(INDEX(MouseList[],MATCH(BP$2,'Basic Information'!$A$2:$A$140,0),11)=TRUE,"",IF(INDEX(DataInput[],BP$4*3-2,MATCH($B36,DataInput[#Headers],0))="","",(INDEX(DataInput[],BP$4*3-2,MATCH($B36,DataInput[#Headers],0)))))</f>
        <v>#N/A</v>
      </c>
      <c r="BQ36" s="15" t="e">
        <f>IF(INDEX(MouseList[],MATCH(BQ$2,'Basic Information'!$A$2:$A$140,0),11)=TRUE,"",IF(INDEX(DataInput[],BQ$4*3-2,MATCH($B36,DataInput[#Headers],0))="","",(INDEX(DataInput[],BQ$4*3-2,MATCH($B36,DataInput[#Headers],0)))))</f>
        <v>#N/A</v>
      </c>
      <c r="BR36" s="15" t="e">
        <f>IF(INDEX(MouseList[],MATCH(BR$2,'Basic Information'!$A$2:$A$140,0),11)=TRUE,"",IF(INDEX(DataInput[],BR$4*3-2,MATCH($B36,DataInput[#Headers],0))="","",(INDEX(DataInput[],BR$4*3-2,MATCH($B36,DataInput[#Headers],0)))))</f>
        <v>#N/A</v>
      </c>
      <c r="BS36" s="15" t="e">
        <f>IF(INDEX(MouseList[],MATCH(BS$2,'Basic Information'!$A$2:$A$140,0),11)=TRUE,"",IF(INDEX(DataInput[],BS$4*3-2,MATCH($B36,DataInput[#Headers],0))="","",(INDEX(DataInput[],BS$4*3-2,MATCH($B36,DataInput[#Headers],0)))))</f>
        <v>#N/A</v>
      </c>
      <c r="BT36" s="15" t="e">
        <f>IF(INDEX(MouseList[],MATCH(BT$2,'Basic Information'!$A$2:$A$140,0),11)=TRUE,"",IF(INDEX(DataInput[],BT$4*3-2,MATCH($B36,DataInput[#Headers],0))="","",(INDEX(DataInput[],BT$4*3-2,MATCH($B36,DataInput[#Headers],0)))))</f>
        <v>#N/A</v>
      </c>
      <c r="BU36" s="15" t="e">
        <f>IF(INDEX(MouseList[],MATCH(BU$2,'Basic Information'!$A$2:$A$140,0),11)=TRUE,"",IF(INDEX(DataInput[],BU$4*3-2,MATCH($B36,DataInput[#Headers],0))="","",(INDEX(DataInput[],BU$4*3-2,MATCH($B36,DataInput[#Headers],0)))))</f>
        <v>#N/A</v>
      </c>
      <c r="BV36" s="15" t="e">
        <f>IF(INDEX(MouseList[],MATCH(BV$2,'Basic Information'!$A$2:$A$140,0),11)=TRUE,"",IF(INDEX(DataInput[],BV$4*3-2,MATCH($B36,DataInput[#Headers],0))="","",(INDEX(DataInput[],BV$4*3-2,MATCH($B36,DataInput[#Headers],0)))))</f>
        <v>#N/A</v>
      </c>
      <c r="BW36" s="15" t="e">
        <f>IF(INDEX(MouseList[],MATCH(BW$2,'Basic Information'!$A$2:$A$140,0),11)=TRUE,"",IF(INDEX(DataInput[],BW$4*3-2,MATCH($B36,DataInput[#Headers],0))="","",(INDEX(DataInput[],BW$4*3-2,MATCH($B36,DataInput[#Headers],0)))))</f>
        <v>#N/A</v>
      </c>
      <c r="BX36" s="15" t="e">
        <f>IF(INDEX(MouseList[],MATCH(BX$2,'Basic Information'!$A$2:$A$140,0),11)=TRUE,"",IF(INDEX(DataInput[],BX$4*3-2,MATCH($B36,DataInput[#Headers],0))="","",(INDEX(DataInput[],BX$4*3-2,MATCH($B36,DataInput[#Headers],0)))))</f>
        <v>#N/A</v>
      </c>
      <c r="BY36" s="15" t="e">
        <f>IF(INDEX(MouseList[],MATCH(BY$2,'Basic Information'!$A$2:$A$140,0),11)=TRUE,"",IF(INDEX(DataInput[],BY$4*3-2,MATCH($B36,DataInput[#Headers],0))="","",(INDEX(DataInput[],BY$4*3-2,MATCH($B36,DataInput[#Headers],0)))))</f>
        <v>#N/A</v>
      </c>
      <c r="BZ36" s="15" t="e">
        <f>IF(INDEX(MouseList[],MATCH(BZ$2,'Basic Information'!$A$2:$A$140,0),11)=TRUE,"",IF(INDEX(DataInput[],BZ$4*3-2,MATCH($B36,DataInput[#Headers],0))="","",(INDEX(DataInput[],BZ$4*3-2,MATCH($B36,DataInput[#Headers],0)))))</f>
        <v>#N/A</v>
      </c>
      <c r="CA36" s="15" t="e">
        <f>IF(INDEX(MouseList[],MATCH(CA$2,'Basic Information'!$A$2:$A$140,0),11)=TRUE,"",IF(INDEX(DataInput[],CA$4*3-2,MATCH($B36,DataInput[#Headers],0))="","",(INDEX(DataInput[],CA$4*3-2,MATCH($B36,DataInput[#Headers],0)))))</f>
        <v>#N/A</v>
      </c>
      <c r="CB36" s="15" t="e">
        <f>IF(INDEX(MouseList[],MATCH(CB$2,'Basic Information'!$A$2:$A$140,0),11)=TRUE,"",IF(INDEX(DataInput[],CB$4*3-2,MATCH($B36,DataInput[#Headers],0))="","",(INDEX(DataInput[],CB$4*3-2,MATCH($B36,DataInput[#Headers],0)))))</f>
        <v>#N/A</v>
      </c>
      <c r="CC36" s="15" t="e">
        <f>IF(INDEX(MouseList[],MATCH(CC$2,'Basic Information'!$A$2:$A$140,0),11)=TRUE,"",IF(INDEX(DataInput[],CC$4*3-2,MATCH($B36,DataInput[#Headers],0))="","",(INDEX(DataInput[],CC$4*3-2,MATCH($B36,DataInput[#Headers],0)))))</f>
        <v>#N/A</v>
      </c>
      <c r="CD36" s="15" t="e">
        <f>IF(INDEX(MouseList[],MATCH(CD$2,'Basic Information'!$A$2:$A$140,0),11)=TRUE,"",IF(INDEX(DataInput[],CD$4*3-2,MATCH($B36,DataInput[#Headers],0))="","",(INDEX(DataInput[],CD$4*3-2,MATCH($B36,DataInput[#Headers],0)))))</f>
        <v>#N/A</v>
      </c>
      <c r="CE36" s="15" t="e">
        <f>IF(INDEX(MouseList[],MATCH(CE$2,'Basic Information'!$A$2:$A$140,0),11)=TRUE,"",IF(INDEX(DataInput[],CE$4*3-2,MATCH($B36,DataInput[#Headers],0))="","",(INDEX(DataInput[],CE$4*3-2,MATCH($B36,DataInput[#Headers],0)))))</f>
        <v>#N/A</v>
      </c>
      <c r="CF36" s="15" t="e">
        <f>IF(INDEX(MouseList[],MATCH(CF$2,'Basic Information'!$A$2:$A$140,0),11)=TRUE,"",IF(INDEX(DataInput[],CF$4*3-2,MATCH($B36,DataInput[#Headers],0))="","",(INDEX(DataInput[],CF$4*3-2,MATCH($B36,DataInput[#Headers],0)))))</f>
        <v>#N/A</v>
      </c>
      <c r="CG36" s="15" t="e">
        <f>IF(INDEX(MouseList[],MATCH(CG$2,'Basic Information'!$A$2:$A$140,0),11)=TRUE,"",IF(INDEX(DataInput[],CG$4*3-2,MATCH($B36,DataInput[#Headers],0))="","",(INDEX(DataInput[],CG$4*3-2,MATCH($B36,DataInput[#Headers],0)))))</f>
        <v>#N/A</v>
      </c>
      <c r="CH36" s="15" t="e">
        <f>IF(INDEX(MouseList[],MATCH(CH$2,'Basic Information'!$A$2:$A$140,0),11)=TRUE,"",IF(INDEX(DataInput[],CH$4*3-2,MATCH($B36,DataInput[#Headers],0))="","",(INDEX(DataInput[],CH$4*3-2,MATCH($B36,DataInput[#Headers],0)))))</f>
        <v>#N/A</v>
      </c>
      <c r="CI36" s="15" t="e">
        <f>IF(INDEX(MouseList[],MATCH(CI$2,'Basic Information'!$A$2:$A$140,0),11)=TRUE,"",IF(INDEX(DataInput[],CI$4*3-2,MATCH($B36,DataInput[#Headers],0))="","",(INDEX(DataInput[],CI$4*3-2,MATCH($B36,DataInput[#Headers],0)))))</f>
        <v>#N/A</v>
      </c>
      <c r="CJ36" s="15" t="e">
        <f>IF(INDEX(MouseList[],MATCH(CJ$2,'Basic Information'!$A$2:$A$140,0),11)=TRUE,"",IF(INDEX(DataInput[],CJ$4*3-2,MATCH($B36,DataInput[#Headers],0))="","",(INDEX(DataInput[],CJ$4*3-2,MATCH($B36,DataInput[#Headers],0)))))</f>
        <v>#N/A</v>
      </c>
      <c r="CK36" s="15" t="e">
        <f>IF(INDEX(MouseList[],MATCH(CK$2,'Basic Information'!$A$2:$A$140,0),11)=TRUE,"",IF(INDEX(DataInput[],CK$4*3-2,MATCH($B36,DataInput[#Headers],0))="","",(INDEX(DataInput[],CK$4*3-2,MATCH($B36,DataInput[#Headers],0)))))</f>
        <v>#N/A</v>
      </c>
      <c r="CL36" s="15" t="e">
        <f>IF(INDEX(MouseList[],MATCH(CL$2,'Basic Information'!$A$2:$A$140,0),11)=TRUE,"",IF(INDEX(DataInput[],CL$4*3-2,MATCH($B36,DataInput[#Headers],0))="","",(INDEX(DataInput[],CL$4*3-2,MATCH($B36,DataInput[#Headers],0)))))</f>
        <v>#N/A</v>
      </c>
      <c r="CM36" s="15" t="e">
        <f>IF(INDEX(MouseList[],MATCH(CM$2,'Basic Information'!$A$2:$A$140,0),11)=TRUE,"",IF(INDEX(DataInput[],CM$4*3-2,MATCH($B36,DataInput[#Headers],0))="","",(INDEX(DataInput[],CM$4*3-2,MATCH($B36,DataInput[#Headers],0)))))</f>
        <v>#N/A</v>
      </c>
      <c r="CN36" s="15" t="e">
        <f>IF(INDEX(MouseList[],MATCH(CN$2,'Basic Information'!$A$2:$A$140,0),11)=TRUE,"",IF(INDEX(DataInput[],CN$4*3-2,MATCH($B36,DataInput[#Headers],0))="","",(INDEX(DataInput[],CN$4*3-2,MATCH($B36,DataInput[#Headers],0)))))</f>
        <v>#N/A</v>
      </c>
      <c r="CO36" s="15" t="e">
        <f>IF(INDEX(MouseList[],MATCH(CO$2,'Basic Information'!$A$2:$A$140,0),11)=TRUE,"",IF(INDEX(DataInput[],CO$4*3-2,MATCH($B36,DataInput[#Headers],0))="","",(INDEX(DataInput[],CO$4*3-2,MATCH($B36,DataInput[#Headers],0)))))</f>
        <v>#N/A</v>
      </c>
      <c r="CP36" s="15" t="e">
        <f>IF(INDEX(MouseList[],MATCH(CP$2,'Basic Information'!$A$2:$A$140,0),11)=TRUE,"",IF(INDEX(DataInput[],CP$4*3-2,MATCH($B36,DataInput[#Headers],0))="","",(INDEX(DataInput[],CP$4*3-2,MATCH($B36,DataInput[#Headers],0)))))</f>
        <v>#N/A</v>
      </c>
      <c r="CQ36" s="15" t="e">
        <f>IF(INDEX(MouseList[],MATCH(CQ$2,'Basic Information'!$A$2:$A$140,0),11)=TRUE,"",IF(INDEX(DataInput[],CQ$4*3-2,MATCH($B36,DataInput[#Headers],0))="","",(INDEX(DataInput[],CQ$4*3-2,MATCH($B36,DataInput[#Headers],0)))))</f>
        <v>#N/A</v>
      </c>
      <c r="CR36" s="15" t="e">
        <f>IF(INDEX(MouseList[],MATCH(CR$2,'Basic Information'!$A$2:$A$140,0),11)=TRUE,"",IF(INDEX(DataInput[],CR$4*3-2,MATCH($B36,DataInput[#Headers],0))="","",(INDEX(DataInput[],CR$4*3-2,MATCH($B36,DataInput[#Headers],0)))))</f>
        <v>#N/A</v>
      </c>
      <c r="CS36" s="15" t="e">
        <f>IF(INDEX(MouseList[],MATCH(CS$2,'Basic Information'!$A$2:$A$140,0),11)=TRUE,"",IF(INDEX(DataInput[],CS$4*3-2,MATCH($B36,DataInput[#Headers],0))="","",(INDEX(DataInput[],CS$4*3-2,MATCH($B36,DataInput[#Headers],0)))))</f>
        <v>#N/A</v>
      </c>
      <c r="CT36" s="15" t="e">
        <f>IF(INDEX(MouseList[],MATCH(CT$2,'Basic Information'!$A$2:$A$140,0),11)=TRUE,"",IF(INDEX(DataInput[],CT$4*3-2,MATCH($B36,DataInput[#Headers],0))="","",(INDEX(DataInput[],CT$4*3-2,MATCH($B36,DataInput[#Headers],0)))))</f>
        <v>#N/A</v>
      </c>
      <c r="CU36" s="15" t="e">
        <f>IF(INDEX(MouseList[],MATCH(CU$2,'Basic Information'!$A$2:$A$140,0),11)=TRUE,"",IF(INDEX(DataInput[],CU$4*3-2,MATCH($B36,DataInput[#Headers],0))="","",(INDEX(DataInput[],CU$4*3-2,MATCH($B36,DataInput[#Headers],0)))))</f>
        <v>#N/A</v>
      </c>
      <c r="CV36" s="15" t="e">
        <f>IF(INDEX(MouseList[],MATCH(CV$2,'Basic Information'!$A$2:$A$140,0),11)=TRUE,"",IF(INDEX(DataInput[],CV$4*3-2,MATCH($B36,DataInput[#Headers],0))="","",(INDEX(DataInput[],CV$4*3-2,MATCH($B36,DataInput[#Headers],0)))))</f>
        <v>#N/A</v>
      </c>
      <c r="CW36" s="15" t="e">
        <f>IF(INDEX(MouseList[],MATCH(CW$2,'Basic Information'!$A$2:$A$140,0),11)=TRUE,"",IF(INDEX(DataInput[],CW$4*3-2,MATCH($B36,DataInput[#Headers],0))="","",(INDEX(DataInput[],CW$4*3-2,MATCH($B36,DataInput[#Headers],0)))))</f>
        <v>#N/A</v>
      </c>
      <c r="CX36" s="15" t="e">
        <f>IF(INDEX(MouseList[],MATCH(CX$2,'Basic Information'!$A$2:$A$140,0),11)=TRUE,"",IF(INDEX(DataInput[],CX$4*3-2,MATCH($B36,DataInput[#Headers],0))="","",(INDEX(DataInput[],CX$4*3-2,MATCH($B36,DataInput[#Headers],0)))))</f>
        <v>#N/A</v>
      </c>
      <c r="CY36" s="15" t="e">
        <f>IF(INDEX(MouseList[],MATCH(CY$2,'Basic Information'!$A$2:$A$140,0),11)=TRUE,"",IF(INDEX(DataInput[],CY$4*3-2,MATCH($B36,DataInput[#Headers],0))="","",(INDEX(DataInput[],CY$4*3-2,MATCH($B36,DataInput[#Headers],0)))))</f>
        <v>#N/A</v>
      </c>
      <c r="CZ36" s="15" t="e">
        <f>IF(INDEX(MouseList[],MATCH(CZ$2,'Basic Information'!$A$2:$A$140,0),11)=TRUE,"",IF(INDEX(DataInput[],CZ$4*3-2,MATCH($B36,DataInput[#Headers],0))="","",(INDEX(DataInput[],CZ$4*3-2,MATCH($B36,DataInput[#Headers],0)))))</f>
        <v>#N/A</v>
      </c>
      <c r="DA36" s="15" t="e">
        <f>IF(INDEX(MouseList[],MATCH(DA$2,'Basic Information'!$A$2:$A$140,0),11)=TRUE,"",IF(INDEX(DataInput[],DA$4*3-2,MATCH($B36,DataInput[#Headers],0))="","",(INDEX(DataInput[],DA$4*3-2,MATCH($B36,DataInput[#Headers],0)))))</f>
        <v>#N/A</v>
      </c>
      <c r="DB36" s="15" t="e">
        <f>IF(INDEX(MouseList[],MATCH(DB$2,'Basic Information'!$A$2:$A$140,0),11)=TRUE,"",IF(INDEX(DataInput[],DB$4*3-2,MATCH($B36,DataInput[#Headers],0))="","",(INDEX(DataInput[],DB$4*3-2,MATCH($B36,DataInput[#Headers],0)))))</f>
        <v>#N/A</v>
      </c>
      <c r="DC36" s="15" t="e">
        <f>IF(INDEX(MouseList[],MATCH(DC$2,'Basic Information'!$A$2:$A$140,0),11)=TRUE,"",IF(INDEX(DataInput[],DC$4*3-2,MATCH($B36,DataInput[#Headers],0))="","",(INDEX(DataInput[],DC$4*3-2,MATCH($B36,DataInput[#Headers],0)))))</f>
        <v>#N/A</v>
      </c>
      <c r="DD36" s="15" t="e">
        <f>IF(INDEX(MouseList[],MATCH(DD$2,'Basic Information'!$A$2:$A$140,0),11)=TRUE,"",IF(INDEX(DataInput[],DD$4*3-2,MATCH($B36,DataInput[#Headers],0))="","",(INDEX(DataInput[],DD$4*3-2,MATCH($B36,DataInput[#Headers],0)))))</f>
        <v>#N/A</v>
      </c>
      <c r="DE36" s="15" t="e">
        <f>IF(INDEX(MouseList[],MATCH(DE$2,'Basic Information'!$A$2:$A$140,0),11)=TRUE,"",IF(INDEX(DataInput[],DE$4*3-2,MATCH($B36,DataInput[#Headers],0))="","",(INDEX(DataInput[],DE$4*3-2,MATCH($B36,DataInput[#Headers],0)))))</f>
        <v>#N/A</v>
      </c>
      <c r="DF36" s="15" t="e">
        <f>IF(INDEX(MouseList[],MATCH(DF$2,'Basic Information'!$A$2:$A$140,0),11)=TRUE,"",IF(INDEX(DataInput[],DF$4*3-2,MATCH($B36,DataInput[#Headers],0))="","",(INDEX(DataInput[],DF$4*3-2,MATCH($B36,DataInput[#Headers],0)))))</f>
        <v>#N/A</v>
      </c>
      <c r="DG36" s="15" t="e">
        <f>IF(INDEX(MouseList[],MATCH(DG$2,'Basic Information'!$A$2:$A$140,0),11)=TRUE,"",IF(INDEX(DataInput[],DG$4*3-2,MATCH($B36,DataInput[#Headers],0))="","",(INDEX(DataInput[],DG$4*3-2,MATCH($B36,DataInput[#Headers],0)))))</f>
        <v>#N/A</v>
      </c>
      <c r="DH36" s="15" t="e">
        <f>IF(INDEX(MouseList[],MATCH(DH$2,'Basic Information'!$A$2:$A$140,0),11)=TRUE,"",IF(INDEX(DataInput[],DH$4*3-2,MATCH($B36,DataInput[#Headers],0))="","",(INDEX(DataInput[],DH$4*3-2,MATCH($B36,DataInput[#Headers],0)))))</f>
        <v>#N/A</v>
      </c>
      <c r="DI36" s="15" t="e">
        <f>IF(INDEX(MouseList[],MATCH(DI$2,'Basic Information'!$A$2:$A$140,0),11)=TRUE,"",IF(INDEX(DataInput[],DI$4*3-2,MATCH($B36,DataInput[#Headers],0))="","",(INDEX(DataInput[],DI$4*3-2,MATCH($B36,DataInput[#Headers],0)))))</f>
        <v>#N/A</v>
      </c>
      <c r="DJ36" s="15" t="e">
        <f>IF(INDEX(MouseList[],MATCH(DJ$2,'Basic Information'!$A$2:$A$140,0),11)=TRUE,"",IF(INDEX(DataInput[],DJ$4*3-2,MATCH($B36,DataInput[#Headers],0))="","",(INDEX(DataInput[],DJ$4*3-2,MATCH($B36,DataInput[#Headers],0)))))</f>
        <v>#N/A</v>
      </c>
      <c r="DK36" s="15" t="e">
        <f>IF(INDEX(MouseList[],MATCH(DK$2,'Basic Information'!$A$2:$A$140,0),11)=TRUE,"",IF(INDEX(DataInput[],DK$4*3-2,MATCH($B36,DataInput[#Headers],0))="","",(INDEX(DataInput[],DK$4*3-2,MATCH($B36,DataInput[#Headers],0)))))</f>
        <v>#N/A</v>
      </c>
      <c r="DL36" s="15" t="e">
        <f>IF(INDEX(MouseList[],MATCH(DL$2,'Basic Information'!$A$2:$A$140,0),11)=TRUE,"",IF(INDEX(DataInput[],DL$4*3-2,MATCH($B36,DataInput[#Headers],0))="","",(INDEX(DataInput[],DL$4*3-2,MATCH($B36,DataInput[#Headers],0)))))</f>
        <v>#N/A</v>
      </c>
      <c r="DM36" s="15" t="e">
        <f>IF(INDEX(MouseList[],MATCH(DM$2,'Basic Information'!$A$2:$A$140,0),11)=TRUE,"",IF(INDEX(DataInput[],DM$4*3-2,MATCH($B36,DataInput[#Headers],0))="","",(INDEX(DataInput[],DM$4*3-2,MATCH($B36,DataInput[#Headers],0)))))</f>
        <v>#N/A</v>
      </c>
      <c r="DN36" s="15" t="e">
        <f>IF(INDEX(MouseList[],MATCH(DN$2,'Basic Information'!$A$2:$A$140,0),11)=TRUE,"",IF(INDEX(DataInput[],DN$4*3-2,MATCH($B36,DataInput[#Headers],0))="","",(INDEX(DataInput[],DN$4*3-2,MATCH($B36,DataInput[#Headers],0)))))</f>
        <v>#N/A</v>
      </c>
      <c r="DO36" s="15" t="e">
        <f>IF(INDEX(MouseList[],MATCH(DO$2,'Basic Information'!$A$2:$A$140,0),11)=TRUE,"",IF(INDEX(DataInput[],DO$4*3-2,MATCH($B36,DataInput[#Headers],0))="","",(INDEX(DataInput[],DO$4*3-2,MATCH($B36,DataInput[#Headers],0)))))</f>
        <v>#N/A</v>
      </c>
      <c r="DP36" s="15" t="e">
        <f>IF(INDEX(MouseList[],MATCH(DP$2,'Basic Information'!$A$2:$A$140,0),11)=TRUE,"",IF(INDEX(DataInput[],DP$4*3-2,MATCH($B36,DataInput[#Headers],0))="","",(INDEX(DataInput[],DP$4*3-2,MATCH($B36,DataInput[#Headers],0)))))</f>
        <v>#N/A</v>
      </c>
      <c r="DQ36" s="15" t="e">
        <f>IF(INDEX(MouseList[],MATCH(DQ$2,'Basic Information'!$A$2:$A$140,0),11)=TRUE,"",IF(INDEX(DataInput[],DQ$4*3-2,MATCH($B36,DataInput[#Headers],0))="","",(INDEX(DataInput[],DQ$4*3-2,MATCH($B36,DataInput[#Headers],0)))))</f>
        <v>#N/A</v>
      </c>
      <c r="DR36" s="15" t="e">
        <f>IF(INDEX(MouseList[],MATCH(DR$2,'Basic Information'!$A$2:$A$140,0),11)=TRUE,"",IF(INDEX(DataInput[],DR$4*3-2,MATCH($B36,DataInput[#Headers],0))="","",(INDEX(DataInput[],DR$4*3-2,MATCH($B36,DataInput[#Headers],0)))))</f>
        <v>#N/A</v>
      </c>
      <c r="DT36" s="14">
        <v>32</v>
      </c>
      <c r="DU36" s="244" t="str">
        <f>IFERROR(INDEX(MouseList[],MATCH(TV_after_Tx3[[#This Row],[Sort '#]],MouseList[Sort '#],0),MATCH(TV_after_Tx3[[#Headers],[Group]],MouseList[#Headers],0)),"")</f>
        <v/>
      </c>
      <c r="DV36" s="14" t="str">
        <f>IFERROR(INDEX(MouseList[],MATCH(TV_after_Tx3[[#This Row],[Sort '#]],MouseList[Sort '#],0),MATCH(MouseList[[#Headers],[Mouse '#]],MouseList[#Headers],0)),"")</f>
        <v/>
      </c>
      <c r="DW36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36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36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36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36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36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36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36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36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36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36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36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36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36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36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36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36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36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36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36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36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36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37" spans="1:172" ht="15">
      <c r="A37" s="14">
        <v>32</v>
      </c>
      <c r="B37" s="14" t="str">
        <f>INDEX(DataInput[#Headers],1,BWtable[[#This Row],[Day '#]]+11)</f>
        <v>33</v>
      </c>
      <c r="C37" s="15" t="str">
        <f>IF(INDEX(MouseList[],MATCH(C$2,'Basic Information'!$A$2:$A$140,0),11)=TRUE,"",IF(INDEX(DataInput[],C$4*3-2,MATCH($B37,DataInput[#Headers],0))="","",(INDEX(DataInput[],C$4*3-2,MATCH($B37,DataInput[#Headers],0)))))</f>
        <v/>
      </c>
      <c r="D37" s="15" t="str">
        <f>IF(INDEX(MouseList[],MATCH(D$2,'Basic Information'!$A$2:$A$140,0),11)=TRUE,"",IF(INDEX(DataInput[],D$4*3-2,MATCH($B37,DataInput[#Headers],0))="","",(INDEX(DataInput[],D$4*3-2,MATCH($B37,DataInput[#Headers],0)))))</f>
        <v/>
      </c>
      <c r="E37" s="15" t="str">
        <f>IF(INDEX(MouseList[],MATCH(E$2,'Basic Information'!$A$2:$A$140,0),11)=TRUE,"",IF(INDEX(DataInput[],E$4*3-2,MATCH($B37,DataInput[#Headers],0))="","",(INDEX(DataInput[],E$4*3-2,MATCH($B37,DataInput[#Headers],0)))))</f>
        <v/>
      </c>
      <c r="F37" s="15" t="str">
        <f>IF(INDEX(MouseList[],MATCH(F$2,'Basic Information'!$A$2:$A$140,0),11)=TRUE,"",IF(INDEX(DataInput[],F$4*3-2,MATCH($B37,DataInput[#Headers],0))="","",(INDEX(DataInput[],F$4*3-2,MATCH($B37,DataInput[#Headers],0)))))</f>
        <v/>
      </c>
      <c r="G37" s="15" t="str">
        <f>IF(INDEX(MouseList[],MATCH(G$2,'Basic Information'!$A$2:$A$140,0),11)=TRUE,"",IF(INDEX(DataInput[],G$4*3-2,MATCH($B37,DataInput[#Headers],0))="","",(INDEX(DataInput[],G$4*3-2,MATCH($B37,DataInput[#Headers],0)))))</f>
        <v/>
      </c>
      <c r="H37" s="15" t="str">
        <f>IF(INDEX(MouseList[],MATCH(H$2,'Basic Information'!$A$2:$A$140,0),11)=TRUE,"",IF(INDEX(DataInput[],H$4*3-2,MATCH($B37,DataInput[#Headers],0))="","",(INDEX(DataInput[],H$4*3-2,MATCH($B37,DataInput[#Headers],0)))))</f>
        <v/>
      </c>
      <c r="I37" s="15" t="str">
        <f>IF(INDEX(MouseList[],MATCH(I$2,'Basic Information'!$A$2:$A$140,0),11)=TRUE,"",IF(INDEX(DataInput[],I$4*3-2,MATCH($B37,DataInput[#Headers],0))="","",(INDEX(DataInput[],I$4*3-2,MATCH($B37,DataInput[#Headers],0)))))</f>
        <v/>
      </c>
      <c r="J37" s="15" t="str">
        <f>IF(INDEX(MouseList[],MATCH(J$2,'Basic Information'!$A$2:$A$140,0),11)=TRUE,"",IF(INDEX(DataInput[],J$4*3-2,MATCH($B37,DataInput[#Headers],0))="","",(INDEX(DataInput[],J$4*3-2,MATCH($B37,DataInput[#Headers],0)))))</f>
        <v/>
      </c>
      <c r="K37" s="15" t="str">
        <f>IF(INDEX(MouseList[],MATCH(K$2,'Basic Information'!$A$2:$A$140,0),11)=TRUE,"",IF(INDEX(DataInput[],K$4*3-2,MATCH($B37,DataInput[#Headers],0))="","",(INDEX(DataInput[],K$4*3-2,MATCH($B37,DataInput[#Headers],0)))))</f>
        <v/>
      </c>
      <c r="L37" s="15" t="str">
        <f>IF(INDEX(MouseList[],MATCH(L$2,'Basic Information'!$A$2:$A$140,0),11)=TRUE,"",IF(INDEX(DataInput[],L$4*3-2,MATCH($B37,DataInput[#Headers],0))="","",(INDEX(DataInput[],L$4*3-2,MATCH($B37,DataInput[#Headers],0)))))</f>
        <v/>
      </c>
      <c r="M37" s="15" t="str">
        <f>IF(INDEX(MouseList[],MATCH(M$2,'Basic Information'!$A$2:$A$140,0),11)=TRUE,"",IF(INDEX(DataInput[],M$4*3-2,MATCH($B37,DataInput[#Headers],0))="","",(INDEX(DataInput[],M$4*3-2,MATCH($B37,DataInput[#Headers],0)))))</f>
        <v/>
      </c>
      <c r="N37" s="15" t="str">
        <f>IF(INDEX(MouseList[],MATCH(N$2,'Basic Information'!$A$2:$A$140,0),11)=TRUE,"",IF(INDEX(DataInput[],N$4*3-2,MATCH($B37,DataInput[#Headers],0))="","",(INDEX(DataInput[],N$4*3-2,MATCH($B37,DataInput[#Headers],0)))))</f>
        <v/>
      </c>
      <c r="O37" s="15" t="str">
        <f>IF(INDEX(MouseList[],MATCH(O$2,'Basic Information'!$A$2:$A$140,0),11)=TRUE,"",IF(INDEX(DataInput[],O$4*3-2,MATCH($B37,DataInput[#Headers],0))="","",(INDEX(DataInput[],O$4*3-2,MATCH($B37,DataInput[#Headers],0)))))</f>
        <v/>
      </c>
      <c r="P37" s="15" t="str">
        <f>IF(INDEX(MouseList[],MATCH(P$2,'Basic Information'!$A$2:$A$140,0),11)=TRUE,"",IF(INDEX(DataInput[],P$4*3-2,MATCH($B37,DataInput[#Headers],0))="","",(INDEX(DataInput[],P$4*3-2,MATCH($B37,DataInput[#Headers],0)))))</f>
        <v/>
      </c>
      <c r="Q37" s="15" t="str">
        <f>IF(INDEX(MouseList[],MATCH(Q$2,'Basic Information'!$A$2:$A$140,0),11)=TRUE,"",IF(INDEX(DataInput[],Q$4*3-2,MATCH($B37,DataInput[#Headers],0))="","",(INDEX(DataInput[],Q$4*3-2,MATCH($B37,DataInput[#Headers],0)))))</f>
        <v/>
      </c>
      <c r="R37" s="15" t="str">
        <f>IF(INDEX(MouseList[],MATCH(R$2,'Basic Information'!$A$2:$A$140,0),11)=TRUE,"",IF(INDEX(DataInput[],R$4*3-2,MATCH($B37,DataInput[#Headers],0))="","",(INDEX(DataInput[],R$4*3-2,MATCH($B37,DataInput[#Headers],0)))))</f>
        <v/>
      </c>
      <c r="S37" s="15" t="str">
        <f>IF(INDEX(MouseList[],MATCH(S$2,'Basic Information'!$A$2:$A$140,0),11)=TRUE,"",IF(INDEX(DataInput[],S$4*3-2,MATCH($B37,DataInput[#Headers],0))="","",(INDEX(DataInput[],S$4*3-2,MATCH($B37,DataInput[#Headers],0)))))</f>
        <v/>
      </c>
      <c r="T37" s="15" t="str">
        <f>IF(INDEX(MouseList[],MATCH(T$2,'Basic Information'!$A$2:$A$140,0),11)=TRUE,"",IF(INDEX(DataInput[],T$4*3-2,MATCH($B37,DataInput[#Headers],0))="","",(INDEX(DataInput[],T$4*3-2,MATCH($B37,DataInput[#Headers],0)))))</f>
        <v/>
      </c>
      <c r="U37" s="15" t="str">
        <f>IF(INDEX(MouseList[],MATCH(U$2,'Basic Information'!$A$2:$A$140,0),11)=TRUE,"",IF(INDEX(DataInput[],U$4*3-2,MATCH($B37,DataInput[#Headers],0))="","",(INDEX(DataInput[],U$4*3-2,MATCH($B37,DataInput[#Headers],0)))))</f>
        <v/>
      </c>
      <c r="V37" s="15" t="str">
        <f>IF(INDEX(MouseList[],MATCH(V$2,'Basic Information'!$A$2:$A$140,0),11)=TRUE,"",IF(INDEX(DataInput[],V$4*3-2,MATCH($B37,DataInput[#Headers],0))="","",(INDEX(DataInput[],V$4*3-2,MATCH($B37,DataInput[#Headers],0)))))</f>
        <v/>
      </c>
      <c r="W37" s="15" t="str">
        <f>IF(INDEX(MouseList[],MATCH(W$2,'Basic Information'!$A$2:$A$140,0),11)=TRUE,"",IF(INDEX(DataInput[],W$4*3-2,MATCH($B37,DataInput[#Headers],0))="","",(INDEX(DataInput[],W$4*3-2,MATCH($B37,DataInput[#Headers],0)))))</f>
        <v/>
      </c>
      <c r="X37" s="15" t="str">
        <f>IF(INDEX(MouseList[],MATCH(X$2,'Basic Information'!$A$2:$A$140,0),11)=TRUE,"",IF(INDEX(DataInput[],X$4*3-2,MATCH($B37,DataInput[#Headers],0))="","",(INDEX(DataInput[],X$4*3-2,MATCH($B37,DataInput[#Headers],0)))))</f>
        <v/>
      </c>
      <c r="Y37" s="15" t="str">
        <f>IF(INDEX(MouseList[],MATCH(Y$2,'Basic Information'!$A$2:$A$140,0),11)=TRUE,"",IF(INDEX(DataInput[],Y$4*3-2,MATCH($B37,DataInput[#Headers],0))="","",(INDEX(DataInput[],Y$4*3-2,MATCH($B37,DataInput[#Headers],0)))))</f>
        <v/>
      </c>
      <c r="Z37" s="15" t="str">
        <f>IF(INDEX(MouseList[],MATCH(Z$2,'Basic Information'!$A$2:$A$140,0),11)=TRUE,"",IF(INDEX(DataInput[],Z$4*3-2,MATCH($B37,DataInput[#Headers],0))="","",(INDEX(DataInput[],Z$4*3-2,MATCH($B37,DataInput[#Headers],0)))))</f>
        <v/>
      </c>
      <c r="AA37" s="15" t="str">
        <f>IF(INDEX(MouseList[],MATCH(AA$2,'Basic Information'!$A$2:$A$140,0),11)=TRUE,"",IF(INDEX(DataInput[],AA$4*3-2,MATCH($B37,DataInput[#Headers],0))="","",(INDEX(DataInput[],AA$4*3-2,MATCH($B37,DataInput[#Headers],0)))))</f>
        <v/>
      </c>
      <c r="AB37" s="15" t="str">
        <f>IF(INDEX(MouseList[],MATCH(AB$2,'Basic Information'!$A$2:$A$140,0),11)=TRUE,"",IF(INDEX(DataInput[],AB$4*3-2,MATCH($B37,DataInput[#Headers],0))="","",(INDEX(DataInput[],AB$4*3-2,MATCH($B37,DataInput[#Headers],0)))))</f>
        <v/>
      </c>
      <c r="AC37" s="15" t="str">
        <f>IF(INDEX(MouseList[],MATCH(AC$2,'Basic Information'!$A$2:$A$140,0),11)=TRUE,"",IF(INDEX(DataInput[],AC$4*3-2,MATCH($B37,DataInput[#Headers],0))="","",(INDEX(DataInput[],AC$4*3-2,MATCH($B37,DataInput[#Headers],0)))))</f>
        <v/>
      </c>
      <c r="AD37" s="15" t="str">
        <f>IF(INDEX(MouseList[],MATCH(AD$2,'Basic Information'!$A$2:$A$140,0),11)=TRUE,"",IF(INDEX(DataInput[],AD$4*3-2,MATCH($B37,DataInput[#Headers],0))="","",(INDEX(DataInput[],AD$4*3-2,MATCH($B37,DataInput[#Headers],0)))))</f>
        <v/>
      </c>
      <c r="AE37" s="15" t="str">
        <f>IF(INDEX(MouseList[],MATCH(AE$2,'Basic Information'!$A$2:$A$140,0),11)=TRUE,"",IF(INDEX(DataInput[],AE$4*3-2,MATCH($B37,DataInput[#Headers],0))="","",(INDEX(DataInput[],AE$4*3-2,MATCH($B37,DataInput[#Headers],0)))))</f>
        <v/>
      </c>
      <c r="AF37" s="15" t="str">
        <f>IF(INDEX(MouseList[],MATCH(AF$2,'Basic Information'!$A$2:$A$140,0),11)=TRUE,"",IF(INDEX(DataInput[],AF$4*3-2,MATCH($B37,DataInput[#Headers],0))="","",(INDEX(DataInput[],AF$4*3-2,MATCH($B37,DataInput[#Headers],0)))))</f>
        <v/>
      </c>
      <c r="AG37" s="15" t="str">
        <f>IF(INDEX(MouseList[],MATCH(AG$2,'Basic Information'!$A$2:$A$140,0),11)=TRUE,"",IF(INDEX(DataInput[],AG$4*3-2,MATCH($B37,DataInput[#Headers],0))="","",(INDEX(DataInput[],AG$4*3-2,MATCH($B37,DataInput[#Headers],0)))))</f>
        <v/>
      </c>
      <c r="AH37" s="15" t="str">
        <f>IF(INDEX(MouseList[],MATCH(AH$2,'Basic Information'!$A$2:$A$140,0),11)=TRUE,"",IF(INDEX(DataInput[],AH$4*3-2,MATCH($B37,DataInput[#Headers],0))="","",(INDEX(DataInput[],AH$4*3-2,MATCH($B37,DataInput[#Headers],0)))))</f>
        <v/>
      </c>
      <c r="AI37" s="15" t="str">
        <f>IF(INDEX(MouseList[],MATCH(AI$2,'Basic Information'!$A$2:$A$140,0),11)=TRUE,"",IF(INDEX(DataInput[],AI$4*3-2,MATCH($B37,DataInput[#Headers],0))="","",(INDEX(DataInput[],AI$4*3-2,MATCH($B37,DataInput[#Headers],0)))))</f>
        <v/>
      </c>
      <c r="AJ37" s="15" t="str">
        <f>IF(INDEX(MouseList[],MATCH(AJ$2,'Basic Information'!$A$2:$A$140,0),11)=TRUE,"",IF(INDEX(DataInput[],AJ$4*3-2,MATCH($B37,DataInput[#Headers],0))="","",(INDEX(DataInput[],AJ$4*3-2,MATCH($B37,DataInput[#Headers],0)))))</f>
        <v/>
      </c>
      <c r="AK37" s="15" t="str">
        <f>IF(INDEX(MouseList[],MATCH(AK$2,'Basic Information'!$A$2:$A$140,0),11)=TRUE,"",IF(INDEX(DataInput[],AK$4*3-2,MATCH($B37,DataInput[#Headers],0))="","",(INDEX(DataInput[],AK$4*3-2,MATCH($B37,DataInput[#Headers],0)))))</f>
        <v/>
      </c>
      <c r="AL37" s="15" t="str">
        <f>IF(INDEX(MouseList[],MATCH(AL$2,'Basic Information'!$A$2:$A$140,0),11)=TRUE,"",IF(INDEX(DataInput[],AL$4*3-2,MATCH($B37,DataInput[#Headers],0))="","",(INDEX(DataInput[],AL$4*3-2,MATCH($B37,DataInput[#Headers],0)))))</f>
        <v/>
      </c>
      <c r="AM37" s="15" t="str">
        <f>IF(INDEX(MouseList[],MATCH(AM$2,'Basic Information'!$A$2:$A$140,0),11)=TRUE,"",IF(INDEX(DataInput[],AM$4*3-2,MATCH($B37,DataInput[#Headers],0))="","",(INDEX(DataInput[],AM$4*3-2,MATCH($B37,DataInput[#Headers],0)))))</f>
        <v/>
      </c>
      <c r="AN37" s="15" t="str">
        <f>IF(INDEX(MouseList[],MATCH(AN$2,'Basic Information'!$A$2:$A$140,0),11)=TRUE,"",IF(INDEX(DataInput[],AN$4*3-2,MATCH($B37,DataInput[#Headers],0))="","",(INDEX(DataInput[],AN$4*3-2,MATCH($B37,DataInput[#Headers],0)))))</f>
        <v/>
      </c>
      <c r="AO37" s="15" t="str">
        <f>IF(INDEX(MouseList[],MATCH(AO$2,'Basic Information'!$A$2:$A$140,0),11)=TRUE,"",IF(INDEX(DataInput[],AO$4*3-2,MATCH($B37,DataInput[#Headers],0))="","",(INDEX(DataInput[],AO$4*3-2,MATCH($B37,DataInput[#Headers],0)))))</f>
        <v/>
      </c>
      <c r="AP37" s="15" t="str">
        <f>IF(INDEX(MouseList[],MATCH(AP$2,'Basic Information'!$A$2:$A$140,0),11)=TRUE,"",IF(INDEX(DataInput[],AP$4*3-2,MATCH($B37,DataInput[#Headers],0))="","",(INDEX(DataInput[],AP$4*3-2,MATCH($B37,DataInput[#Headers],0)))))</f>
        <v/>
      </c>
      <c r="AQ37" s="15" t="str">
        <f>IF(INDEX(MouseList[],MATCH(AQ$2,'Basic Information'!$A$2:$A$140,0),11)=TRUE,"",IF(INDEX(DataInput[],AQ$4*3-2,MATCH($B37,DataInput[#Headers],0))="","",(INDEX(DataInput[],AQ$4*3-2,MATCH($B37,DataInput[#Headers],0)))))</f>
        <v/>
      </c>
      <c r="AR37" s="15" t="str">
        <f>IF(INDEX(MouseList[],MATCH(AR$2,'Basic Information'!$A$2:$A$140,0),11)=TRUE,"",IF(INDEX(DataInput[],AR$4*3-2,MATCH($B37,DataInput[#Headers],0))="","",(INDEX(DataInput[],AR$4*3-2,MATCH($B37,DataInput[#Headers],0)))))</f>
        <v/>
      </c>
      <c r="AS37" s="15" t="str">
        <f>IF(INDEX(MouseList[],MATCH(AS$2,'Basic Information'!$A$2:$A$140,0),11)=TRUE,"",IF(INDEX(DataInput[],AS$4*3-2,MATCH($B37,DataInput[#Headers],0))="","",(INDEX(DataInput[],AS$4*3-2,MATCH($B37,DataInput[#Headers],0)))))</f>
        <v/>
      </c>
      <c r="AT37" s="15" t="str">
        <f>IF(INDEX(MouseList[],MATCH(AT$2,'Basic Information'!$A$2:$A$140,0),11)=TRUE,"",IF(INDEX(DataInput[],AT$4*3-2,MATCH($B37,DataInput[#Headers],0))="","",(INDEX(DataInput[],AT$4*3-2,MATCH($B37,DataInput[#Headers],0)))))</f>
        <v/>
      </c>
      <c r="AU37" s="15" t="str">
        <f>IF(INDEX(MouseList[],MATCH(AU$2,'Basic Information'!$A$2:$A$140,0),11)=TRUE,"",IF(INDEX(DataInput[],AU$4*3-2,MATCH($B37,DataInput[#Headers],0))="","",(INDEX(DataInput[],AU$4*3-2,MATCH($B37,DataInput[#Headers],0)))))</f>
        <v/>
      </c>
      <c r="AV37" s="15" t="str">
        <f>IF(INDEX(MouseList[],MATCH(AV$2,'Basic Information'!$A$2:$A$140,0),11)=TRUE,"",IF(INDEX(DataInput[],AV$4*3-2,MATCH($B37,DataInput[#Headers],0))="","",(INDEX(DataInput[],AV$4*3-2,MATCH($B37,DataInput[#Headers],0)))))</f>
        <v/>
      </c>
      <c r="AW37" s="15" t="str">
        <f>IF(INDEX(MouseList[],MATCH(AW$2,'Basic Information'!$A$2:$A$140,0),11)=TRUE,"",IF(INDEX(DataInput[],AW$4*3-2,MATCH($B37,DataInput[#Headers],0))="","",(INDEX(DataInput[],AW$4*3-2,MATCH($B37,DataInput[#Headers],0)))))</f>
        <v/>
      </c>
      <c r="AX37" s="15" t="str">
        <f>IF(INDEX(MouseList[],MATCH(AX$2,'Basic Information'!$A$2:$A$140,0),11)=TRUE,"",IF(INDEX(DataInput[],AX$4*3-2,MATCH($B37,DataInput[#Headers],0))="","",(INDEX(DataInput[],AX$4*3-2,MATCH($B37,DataInput[#Headers],0)))))</f>
        <v/>
      </c>
      <c r="AY37" s="15" t="str">
        <f>IF(INDEX(MouseList[],MATCH(AY$2,'Basic Information'!$A$2:$A$140,0),11)=TRUE,"",IF(INDEX(DataInput[],AY$4*3-2,MATCH($B37,DataInput[#Headers],0))="","",(INDEX(DataInput[],AY$4*3-2,MATCH($B37,DataInput[#Headers],0)))))</f>
        <v/>
      </c>
      <c r="AZ37" s="15" t="str">
        <f>IF(INDEX(MouseList[],MATCH(AZ$2,'Basic Information'!$A$2:$A$140,0),11)=TRUE,"",IF(INDEX(DataInput[],AZ$4*3-2,MATCH($B37,DataInput[#Headers],0))="","",(INDEX(DataInput[],AZ$4*3-2,MATCH($B37,DataInput[#Headers],0)))))</f>
        <v/>
      </c>
      <c r="BA37" s="15" t="str">
        <f>IF(INDEX(MouseList[],MATCH(BA$2,'Basic Information'!$A$2:$A$140,0),11)=TRUE,"",IF(INDEX(DataInput[],BA$4*3-2,MATCH($B37,DataInput[#Headers],0))="","",(INDEX(DataInput[],BA$4*3-2,MATCH($B37,DataInput[#Headers],0)))))</f>
        <v/>
      </c>
      <c r="BB37" s="15" t="str">
        <f>IF(INDEX(MouseList[],MATCH(BB$2,'Basic Information'!$A$2:$A$140,0),11)=TRUE,"",IF(INDEX(DataInput[],BB$4*3-2,MATCH($B37,DataInput[#Headers],0))="","",(INDEX(DataInput[],BB$4*3-2,MATCH($B37,DataInput[#Headers],0)))))</f>
        <v/>
      </c>
      <c r="BC37" s="15" t="str">
        <f>IF(INDEX(MouseList[],MATCH(BC$2,'Basic Information'!$A$2:$A$140,0),11)=TRUE,"",IF(INDEX(DataInput[],BC$4*3-2,MATCH($B37,DataInput[#Headers],0))="","",(INDEX(DataInput[],BC$4*3-2,MATCH($B37,DataInput[#Headers],0)))))</f>
        <v/>
      </c>
      <c r="BD37" s="15" t="str">
        <f>IF(INDEX(MouseList[],MATCH(BD$2,'Basic Information'!$A$2:$A$140,0),11)=TRUE,"",IF(INDEX(DataInput[],BD$4*3-2,MATCH($B37,DataInput[#Headers],0))="","",(INDEX(DataInput[],BD$4*3-2,MATCH($B37,DataInput[#Headers],0)))))</f>
        <v/>
      </c>
      <c r="BE37" s="15" t="str">
        <f>IF(INDEX(MouseList[],MATCH(BE$2,'Basic Information'!$A$2:$A$140,0),11)=TRUE,"",IF(INDEX(DataInput[],BE$4*3-2,MATCH($B37,DataInput[#Headers],0))="","",(INDEX(DataInput[],BE$4*3-2,MATCH($B37,DataInput[#Headers],0)))))</f>
        <v/>
      </c>
      <c r="BF37" s="15" t="str">
        <f>IF(INDEX(MouseList[],MATCH(BF$2,'Basic Information'!$A$2:$A$140,0),11)=TRUE,"",IF(INDEX(DataInput[],BF$4*3-2,MATCH($B37,DataInput[#Headers],0))="","",(INDEX(DataInput[],BF$4*3-2,MATCH($B37,DataInput[#Headers],0)))))</f>
        <v/>
      </c>
      <c r="BG37" s="15" t="str">
        <f>IF(INDEX(MouseList[],MATCH(BG$2,'Basic Information'!$A$2:$A$140,0),11)=TRUE,"",IF(INDEX(DataInput[],BG$4*3-2,MATCH($B37,DataInput[#Headers],0))="","",(INDEX(DataInput[],BG$4*3-2,MATCH($B37,DataInput[#Headers],0)))))</f>
        <v/>
      </c>
      <c r="BH37" s="15" t="str">
        <f>IF(INDEX(MouseList[],MATCH(BH$2,'Basic Information'!$A$2:$A$140,0),11)=TRUE,"",IF(INDEX(DataInput[],BH$4*3-2,MATCH($B37,DataInput[#Headers],0))="","",(INDEX(DataInput[],BH$4*3-2,MATCH($B37,DataInput[#Headers],0)))))</f>
        <v/>
      </c>
      <c r="BI37" s="15" t="str">
        <f>IF(INDEX(MouseList[],MATCH(BI$2,'Basic Information'!$A$2:$A$140,0),11)=TRUE,"",IF(INDEX(DataInput[],BI$4*3-2,MATCH($B37,DataInput[#Headers],0))="","",(INDEX(DataInput[],BI$4*3-2,MATCH($B37,DataInput[#Headers],0)))))</f>
        <v/>
      </c>
      <c r="BJ37" s="15" t="str">
        <f>IF(INDEX(MouseList[],MATCH(BJ$2,'Basic Information'!$A$2:$A$140,0),11)=TRUE,"",IF(INDEX(DataInput[],BJ$4*3-2,MATCH($B37,DataInput[#Headers],0))="","",(INDEX(DataInput[],BJ$4*3-2,MATCH($B37,DataInput[#Headers],0)))))</f>
        <v/>
      </c>
      <c r="BK37" s="15" t="e">
        <f>IF(INDEX(MouseList[],MATCH(BK$2,'Basic Information'!$A$2:$A$140,0),11)=TRUE,"",IF(INDEX(DataInput[],BK$4*3-2,MATCH($B37,DataInput[#Headers],0))="","",(INDEX(DataInput[],BK$4*3-2,MATCH($B37,DataInput[#Headers],0)))))</f>
        <v>#N/A</v>
      </c>
      <c r="BL37" s="15" t="e">
        <f>IF(INDEX(MouseList[],MATCH(BL$2,'Basic Information'!$A$2:$A$140,0),11)=TRUE,"",IF(INDEX(DataInput[],BL$4*3-2,MATCH($B37,DataInput[#Headers],0))="","",(INDEX(DataInput[],BL$4*3-2,MATCH($B37,DataInput[#Headers],0)))))</f>
        <v>#N/A</v>
      </c>
      <c r="BM37" s="15" t="e">
        <f>IF(INDEX(MouseList[],MATCH(BM$2,'Basic Information'!$A$2:$A$140,0),11)=TRUE,"",IF(INDEX(DataInput[],BM$4*3-2,MATCH($B37,DataInput[#Headers],0))="","",(INDEX(DataInput[],BM$4*3-2,MATCH($B37,DataInput[#Headers],0)))))</f>
        <v>#N/A</v>
      </c>
      <c r="BN37" s="15" t="e">
        <f>IF(INDEX(MouseList[],MATCH(BN$2,'Basic Information'!$A$2:$A$140,0),11)=TRUE,"",IF(INDEX(DataInput[],BN$4*3-2,MATCH($B37,DataInput[#Headers],0))="","",(INDEX(DataInput[],BN$4*3-2,MATCH($B37,DataInput[#Headers],0)))))</f>
        <v>#N/A</v>
      </c>
      <c r="BO37" s="15" t="e">
        <f>IF(INDEX(MouseList[],MATCH(BO$2,'Basic Information'!$A$2:$A$140,0),11)=TRUE,"",IF(INDEX(DataInput[],BO$4*3-2,MATCH($B37,DataInput[#Headers],0))="","",(INDEX(DataInput[],BO$4*3-2,MATCH($B37,DataInput[#Headers],0)))))</f>
        <v>#N/A</v>
      </c>
      <c r="BP37" s="15" t="e">
        <f>IF(INDEX(MouseList[],MATCH(BP$2,'Basic Information'!$A$2:$A$140,0),11)=TRUE,"",IF(INDEX(DataInput[],BP$4*3-2,MATCH($B37,DataInput[#Headers],0))="","",(INDEX(DataInput[],BP$4*3-2,MATCH($B37,DataInput[#Headers],0)))))</f>
        <v>#N/A</v>
      </c>
      <c r="BQ37" s="15" t="e">
        <f>IF(INDEX(MouseList[],MATCH(BQ$2,'Basic Information'!$A$2:$A$140,0),11)=TRUE,"",IF(INDEX(DataInput[],BQ$4*3-2,MATCH($B37,DataInput[#Headers],0))="","",(INDEX(DataInput[],BQ$4*3-2,MATCH($B37,DataInput[#Headers],0)))))</f>
        <v>#N/A</v>
      </c>
      <c r="BR37" s="15" t="e">
        <f>IF(INDEX(MouseList[],MATCH(BR$2,'Basic Information'!$A$2:$A$140,0),11)=TRUE,"",IF(INDEX(DataInput[],BR$4*3-2,MATCH($B37,DataInput[#Headers],0))="","",(INDEX(DataInput[],BR$4*3-2,MATCH($B37,DataInput[#Headers],0)))))</f>
        <v>#N/A</v>
      </c>
      <c r="BS37" s="15" t="e">
        <f>IF(INDEX(MouseList[],MATCH(BS$2,'Basic Information'!$A$2:$A$140,0),11)=TRUE,"",IF(INDEX(DataInput[],BS$4*3-2,MATCH($B37,DataInput[#Headers],0))="","",(INDEX(DataInput[],BS$4*3-2,MATCH($B37,DataInput[#Headers],0)))))</f>
        <v>#N/A</v>
      </c>
      <c r="BT37" s="15" t="e">
        <f>IF(INDEX(MouseList[],MATCH(BT$2,'Basic Information'!$A$2:$A$140,0),11)=TRUE,"",IF(INDEX(DataInput[],BT$4*3-2,MATCH($B37,DataInput[#Headers],0))="","",(INDEX(DataInput[],BT$4*3-2,MATCH($B37,DataInput[#Headers],0)))))</f>
        <v>#N/A</v>
      </c>
      <c r="BU37" s="15" t="e">
        <f>IF(INDEX(MouseList[],MATCH(BU$2,'Basic Information'!$A$2:$A$140,0),11)=TRUE,"",IF(INDEX(DataInput[],BU$4*3-2,MATCH($B37,DataInput[#Headers],0))="","",(INDEX(DataInput[],BU$4*3-2,MATCH($B37,DataInput[#Headers],0)))))</f>
        <v>#N/A</v>
      </c>
      <c r="BV37" s="15" t="e">
        <f>IF(INDEX(MouseList[],MATCH(BV$2,'Basic Information'!$A$2:$A$140,0),11)=TRUE,"",IF(INDEX(DataInput[],BV$4*3-2,MATCH($B37,DataInput[#Headers],0))="","",(INDEX(DataInput[],BV$4*3-2,MATCH($B37,DataInput[#Headers],0)))))</f>
        <v>#N/A</v>
      </c>
      <c r="BW37" s="15" t="e">
        <f>IF(INDEX(MouseList[],MATCH(BW$2,'Basic Information'!$A$2:$A$140,0),11)=TRUE,"",IF(INDEX(DataInput[],BW$4*3-2,MATCH($B37,DataInput[#Headers],0))="","",(INDEX(DataInput[],BW$4*3-2,MATCH($B37,DataInput[#Headers],0)))))</f>
        <v>#N/A</v>
      </c>
      <c r="BX37" s="15" t="e">
        <f>IF(INDEX(MouseList[],MATCH(BX$2,'Basic Information'!$A$2:$A$140,0),11)=TRUE,"",IF(INDEX(DataInput[],BX$4*3-2,MATCH($B37,DataInput[#Headers],0))="","",(INDEX(DataInput[],BX$4*3-2,MATCH($B37,DataInput[#Headers],0)))))</f>
        <v>#N/A</v>
      </c>
      <c r="BY37" s="15" t="e">
        <f>IF(INDEX(MouseList[],MATCH(BY$2,'Basic Information'!$A$2:$A$140,0),11)=TRUE,"",IF(INDEX(DataInput[],BY$4*3-2,MATCH($B37,DataInput[#Headers],0))="","",(INDEX(DataInput[],BY$4*3-2,MATCH($B37,DataInput[#Headers],0)))))</f>
        <v>#N/A</v>
      </c>
      <c r="BZ37" s="15" t="e">
        <f>IF(INDEX(MouseList[],MATCH(BZ$2,'Basic Information'!$A$2:$A$140,0),11)=TRUE,"",IF(INDEX(DataInput[],BZ$4*3-2,MATCH($B37,DataInput[#Headers],0))="","",(INDEX(DataInput[],BZ$4*3-2,MATCH($B37,DataInput[#Headers],0)))))</f>
        <v>#N/A</v>
      </c>
      <c r="CA37" s="15" t="e">
        <f>IF(INDEX(MouseList[],MATCH(CA$2,'Basic Information'!$A$2:$A$140,0),11)=TRUE,"",IF(INDEX(DataInput[],CA$4*3-2,MATCH($B37,DataInput[#Headers],0))="","",(INDEX(DataInput[],CA$4*3-2,MATCH($B37,DataInput[#Headers],0)))))</f>
        <v>#N/A</v>
      </c>
      <c r="CB37" s="15" t="e">
        <f>IF(INDEX(MouseList[],MATCH(CB$2,'Basic Information'!$A$2:$A$140,0),11)=TRUE,"",IF(INDEX(DataInput[],CB$4*3-2,MATCH($B37,DataInput[#Headers],0))="","",(INDEX(DataInput[],CB$4*3-2,MATCH($B37,DataInput[#Headers],0)))))</f>
        <v>#N/A</v>
      </c>
      <c r="CC37" s="15" t="e">
        <f>IF(INDEX(MouseList[],MATCH(CC$2,'Basic Information'!$A$2:$A$140,0),11)=TRUE,"",IF(INDEX(DataInput[],CC$4*3-2,MATCH($B37,DataInput[#Headers],0))="","",(INDEX(DataInput[],CC$4*3-2,MATCH($B37,DataInput[#Headers],0)))))</f>
        <v>#N/A</v>
      </c>
      <c r="CD37" s="15" t="e">
        <f>IF(INDEX(MouseList[],MATCH(CD$2,'Basic Information'!$A$2:$A$140,0),11)=TRUE,"",IF(INDEX(DataInput[],CD$4*3-2,MATCH($B37,DataInput[#Headers],0))="","",(INDEX(DataInput[],CD$4*3-2,MATCH($B37,DataInput[#Headers],0)))))</f>
        <v>#N/A</v>
      </c>
      <c r="CE37" s="15" t="e">
        <f>IF(INDEX(MouseList[],MATCH(CE$2,'Basic Information'!$A$2:$A$140,0),11)=TRUE,"",IF(INDEX(DataInput[],CE$4*3-2,MATCH($B37,DataInput[#Headers],0))="","",(INDEX(DataInput[],CE$4*3-2,MATCH($B37,DataInput[#Headers],0)))))</f>
        <v>#N/A</v>
      </c>
      <c r="CF37" s="15" t="e">
        <f>IF(INDEX(MouseList[],MATCH(CF$2,'Basic Information'!$A$2:$A$140,0),11)=TRUE,"",IF(INDEX(DataInput[],CF$4*3-2,MATCH($B37,DataInput[#Headers],0))="","",(INDEX(DataInput[],CF$4*3-2,MATCH($B37,DataInput[#Headers],0)))))</f>
        <v>#N/A</v>
      </c>
      <c r="CG37" s="15" t="e">
        <f>IF(INDEX(MouseList[],MATCH(CG$2,'Basic Information'!$A$2:$A$140,0),11)=TRUE,"",IF(INDEX(DataInput[],CG$4*3-2,MATCH($B37,DataInput[#Headers],0))="","",(INDEX(DataInput[],CG$4*3-2,MATCH($B37,DataInput[#Headers],0)))))</f>
        <v>#N/A</v>
      </c>
      <c r="CH37" s="15" t="e">
        <f>IF(INDEX(MouseList[],MATCH(CH$2,'Basic Information'!$A$2:$A$140,0),11)=TRUE,"",IF(INDEX(DataInput[],CH$4*3-2,MATCH($B37,DataInput[#Headers],0))="","",(INDEX(DataInput[],CH$4*3-2,MATCH($B37,DataInput[#Headers],0)))))</f>
        <v>#N/A</v>
      </c>
      <c r="CI37" s="15" t="e">
        <f>IF(INDEX(MouseList[],MATCH(CI$2,'Basic Information'!$A$2:$A$140,0),11)=TRUE,"",IF(INDEX(DataInput[],CI$4*3-2,MATCH($B37,DataInput[#Headers],0))="","",(INDEX(DataInput[],CI$4*3-2,MATCH($B37,DataInput[#Headers],0)))))</f>
        <v>#N/A</v>
      </c>
      <c r="CJ37" s="15" t="e">
        <f>IF(INDEX(MouseList[],MATCH(CJ$2,'Basic Information'!$A$2:$A$140,0),11)=TRUE,"",IF(INDEX(DataInput[],CJ$4*3-2,MATCH($B37,DataInput[#Headers],0))="","",(INDEX(DataInput[],CJ$4*3-2,MATCH($B37,DataInput[#Headers],0)))))</f>
        <v>#N/A</v>
      </c>
      <c r="CK37" s="15" t="e">
        <f>IF(INDEX(MouseList[],MATCH(CK$2,'Basic Information'!$A$2:$A$140,0),11)=TRUE,"",IF(INDEX(DataInput[],CK$4*3-2,MATCH($B37,DataInput[#Headers],0))="","",(INDEX(DataInput[],CK$4*3-2,MATCH($B37,DataInput[#Headers],0)))))</f>
        <v>#N/A</v>
      </c>
      <c r="CL37" s="15" t="e">
        <f>IF(INDEX(MouseList[],MATCH(CL$2,'Basic Information'!$A$2:$A$140,0),11)=TRUE,"",IF(INDEX(DataInput[],CL$4*3-2,MATCH($B37,DataInput[#Headers],0))="","",(INDEX(DataInput[],CL$4*3-2,MATCH($B37,DataInput[#Headers],0)))))</f>
        <v>#N/A</v>
      </c>
      <c r="CM37" s="15" t="e">
        <f>IF(INDEX(MouseList[],MATCH(CM$2,'Basic Information'!$A$2:$A$140,0),11)=TRUE,"",IF(INDEX(DataInput[],CM$4*3-2,MATCH($B37,DataInput[#Headers],0))="","",(INDEX(DataInput[],CM$4*3-2,MATCH($B37,DataInput[#Headers],0)))))</f>
        <v>#N/A</v>
      </c>
      <c r="CN37" s="15" t="e">
        <f>IF(INDEX(MouseList[],MATCH(CN$2,'Basic Information'!$A$2:$A$140,0),11)=TRUE,"",IF(INDEX(DataInput[],CN$4*3-2,MATCH($B37,DataInput[#Headers],0))="","",(INDEX(DataInput[],CN$4*3-2,MATCH($B37,DataInput[#Headers],0)))))</f>
        <v>#N/A</v>
      </c>
      <c r="CO37" s="15" t="e">
        <f>IF(INDEX(MouseList[],MATCH(CO$2,'Basic Information'!$A$2:$A$140,0),11)=TRUE,"",IF(INDEX(DataInput[],CO$4*3-2,MATCH($B37,DataInput[#Headers],0))="","",(INDEX(DataInput[],CO$4*3-2,MATCH($B37,DataInput[#Headers],0)))))</f>
        <v>#N/A</v>
      </c>
      <c r="CP37" s="15" t="e">
        <f>IF(INDEX(MouseList[],MATCH(CP$2,'Basic Information'!$A$2:$A$140,0),11)=TRUE,"",IF(INDEX(DataInput[],CP$4*3-2,MATCH($B37,DataInput[#Headers],0))="","",(INDEX(DataInput[],CP$4*3-2,MATCH($B37,DataInput[#Headers],0)))))</f>
        <v>#N/A</v>
      </c>
      <c r="CQ37" s="15" t="e">
        <f>IF(INDEX(MouseList[],MATCH(CQ$2,'Basic Information'!$A$2:$A$140,0),11)=TRUE,"",IF(INDEX(DataInput[],CQ$4*3-2,MATCH($B37,DataInput[#Headers],0))="","",(INDEX(DataInput[],CQ$4*3-2,MATCH($B37,DataInput[#Headers],0)))))</f>
        <v>#N/A</v>
      </c>
      <c r="CR37" s="15" t="e">
        <f>IF(INDEX(MouseList[],MATCH(CR$2,'Basic Information'!$A$2:$A$140,0),11)=TRUE,"",IF(INDEX(DataInput[],CR$4*3-2,MATCH($B37,DataInput[#Headers],0))="","",(INDEX(DataInput[],CR$4*3-2,MATCH($B37,DataInput[#Headers],0)))))</f>
        <v>#N/A</v>
      </c>
      <c r="CS37" s="15" t="e">
        <f>IF(INDEX(MouseList[],MATCH(CS$2,'Basic Information'!$A$2:$A$140,0),11)=TRUE,"",IF(INDEX(DataInput[],CS$4*3-2,MATCH($B37,DataInput[#Headers],0))="","",(INDEX(DataInput[],CS$4*3-2,MATCH($B37,DataInput[#Headers],0)))))</f>
        <v>#N/A</v>
      </c>
      <c r="CT37" s="15" t="e">
        <f>IF(INDEX(MouseList[],MATCH(CT$2,'Basic Information'!$A$2:$A$140,0),11)=TRUE,"",IF(INDEX(DataInput[],CT$4*3-2,MATCH($B37,DataInput[#Headers],0))="","",(INDEX(DataInput[],CT$4*3-2,MATCH($B37,DataInput[#Headers],0)))))</f>
        <v>#N/A</v>
      </c>
      <c r="CU37" s="15" t="e">
        <f>IF(INDEX(MouseList[],MATCH(CU$2,'Basic Information'!$A$2:$A$140,0),11)=TRUE,"",IF(INDEX(DataInput[],CU$4*3-2,MATCH($B37,DataInput[#Headers],0))="","",(INDEX(DataInput[],CU$4*3-2,MATCH($B37,DataInput[#Headers],0)))))</f>
        <v>#N/A</v>
      </c>
      <c r="CV37" s="15" t="e">
        <f>IF(INDEX(MouseList[],MATCH(CV$2,'Basic Information'!$A$2:$A$140,0),11)=TRUE,"",IF(INDEX(DataInput[],CV$4*3-2,MATCH($B37,DataInput[#Headers],0))="","",(INDEX(DataInput[],CV$4*3-2,MATCH($B37,DataInput[#Headers],0)))))</f>
        <v>#N/A</v>
      </c>
      <c r="CW37" s="15" t="e">
        <f>IF(INDEX(MouseList[],MATCH(CW$2,'Basic Information'!$A$2:$A$140,0),11)=TRUE,"",IF(INDEX(DataInput[],CW$4*3-2,MATCH($B37,DataInput[#Headers],0))="","",(INDEX(DataInput[],CW$4*3-2,MATCH($B37,DataInput[#Headers],0)))))</f>
        <v>#N/A</v>
      </c>
      <c r="CX37" s="15" t="e">
        <f>IF(INDEX(MouseList[],MATCH(CX$2,'Basic Information'!$A$2:$A$140,0),11)=TRUE,"",IF(INDEX(DataInput[],CX$4*3-2,MATCH($B37,DataInput[#Headers],0))="","",(INDEX(DataInput[],CX$4*3-2,MATCH($B37,DataInput[#Headers],0)))))</f>
        <v>#N/A</v>
      </c>
      <c r="CY37" s="15" t="e">
        <f>IF(INDEX(MouseList[],MATCH(CY$2,'Basic Information'!$A$2:$A$140,0),11)=TRUE,"",IF(INDEX(DataInput[],CY$4*3-2,MATCH($B37,DataInput[#Headers],0))="","",(INDEX(DataInput[],CY$4*3-2,MATCH($B37,DataInput[#Headers],0)))))</f>
        <v>#N/A</v>
      </c>
      <c r="CZ37" s="15" t="e">
        <f>IF(INDEX(MouseList[],MATCH(CZ$2,'Basic Information'!$A$2:$A$140,0),11)=TRUE,"",IF(INDEX(DataInput[],CZ$4*3-2,MATCH($B37,DataInput[#Headers],0))="","",(INDEX(DataInput[],CZ$4*3-2,MATCH($B37,DataInput[#Headers],0)))))</f>
        <v>#N/A</v>
      </c>
      <c r="DA37" s="15" t="e">
        <f>IF(INDEX(MouseList[],MATCH(DA$2,'Basic Information'!$A$2:$A$140,0),11)=TRUE,"",IF(INDEX(DataInput[],DA$4*3-2,MATCH($B37,DataInput[#Headers],0))="","",(INDEX(DataInput[],DA$4*3-2,MATCH($B37,DataInput[#Headers],0)))))</f>
        <v>#N/A</v>
      </c>
      <c r="DB37" s="15" t="e">
        <f>IF(INDEX(MouseList[],MATCH(DB$2,'Basic Information'!$A$2:$A$140,0),11)=TRUE,"",IF(INDEX(DataInput[],DB$4*3-2,MATCH($B37,DataInput[#Headers],0))="","",(INDEX(DataInput[],DB$4*3-2,MATCH($B37,DataInput[#Headers],0)))))</f>
        <v>#N/A</v>
      </c>
      <c r="DC37" s="15" t="e">
        <f>IF(INDEX(MouseList[],MATCH(DC$2,'Basic Information'!$A$2:$A$140,0),11)=TRUE,"",IF(INDEX(DataInput[],DC$4*3-2,MATCH($B37,DataInput[#Headers],0))="","",(INDEX(DataInput[],DC$4*3-2,MATCH($B37,DataInput[#Headers],0)))))</f>
        <v>#N/A</v>
      </c>
      <c r="DD37" s="15" t="e">
        <f>IF(INDEX(MouseList[],MATCH(DD$2,'Basic Information'!$A$2:$A$140,0),11)=TRUE,"",IF(INDEX(DataInput[],DD$4*3-2,MATCH($B37,DataInput[#Headers],0))="","",(INDEX(DataInput[],DD$4*3-2,MATCH($B37,DataInput[#Headers],0)))))</f>
        <v>#N/A</v>
      </c>
      <c r="DE37" s="15" t="e">
        <f>IF(INDEX(MouseList[],MATCH(DE$2,'Basic Information'!$A$2:$A$140,0),11)=TRUE,"",IF(INDEX(DataInput[],DE$4*3-2,MATCH($B37,DataInput[#Headers],0))="","",(INDEX(DataInput[],DE$4*3-2,MATCH($B37,DataInput[#Headers],0)))))</f>
        <v>#N/A</v>
      </c>
      <c r="DF37" s="15" t="e">
        <f>IF(INDEX(MouseList[],MATCH(DF$2,'Basic Information'!$A$2:$A$140,0),11)=TRUE,"",IF(INDEX(DataInput[],DF$4*3-2,MATCH($B37,DataInput[#Headers],0))="","",(INDEX(DataInput[],DF$4*3-2,MATCH($B37,DataInput[#Headers],0)))))</f>
        <v>#N/A</v>
      </c>
      <c r="DG37" s="15" t="e">
        <f>IF(INDEX(MouseList[],MATCH(DG$2,'Basic Information'!$A$2:$A$140,0),11)=TRUE,"",IF(INDEX(DataInput[],DG$4*3-2,MATCH($B37,DataInput[#Headers],0))="","",(INDEX(DataInput[],DG$4*3-2,MATCH($B37,DataInput[#Headers],0)))))</f>
        <v>#N/A</v>
      </c>
      <c r="DH37" s="15" t="e">
        <f>IF(INDEX(MouseList[],MATCH(DH$2,'Basic Information'!$A$2:$A$140,0),11)=TRUE,"",IF(INDEX(DataInput[],DH$4*3-2,MATCH($B37,DataInput[#Headers],0))="","",(INDEX(DataInput[],DH$4*3-2,MATCH($B37,DataInput[#Headers],0)))))</f>
        <v>#N/A</v>
      </c>
      <c r="DI37" s="15" t="e">
        <f>IF(INDEX(MouseList[],MATCH(DI$2,'Basic Information'!$A$2:$A$140,0),11)=TRUE,"",IF(INDEX(DataInput[],DI$4*3-2,MATCH($B37,DataInput[#Headers],0))="","",(INDEX(DataInput[],DI$4*3-2,MATCH($B37,DataInput[#Headers],0)))))</f>
        <v>#N/A</v>
      </c>
      <c r="DJ37" s="15" t="e">
        <f>IF(INDEX(MouseList[],MATCH(DJ$2,'Basic Information'!$A$2:$A$140,0),11)=TRUE,"",IF(INDEX(DataInput[],DJ$4*3-2,MATCH($B37,DataInput[#Headers],0))="","",(INDEX(DataInput[],DJ$4*3-2,MATCH($B37,DataInput[#Headers],0)))))</f>
        <v>#N/A</v>
      </c>
      <c r="DK37" s="15" t="e">
        <f>IF(INDEX(MouseList[],MATCH(DK$2,'Basic Information'!$A$2:$A$140,0),11)=TRUE,"",IF(INDEX(DataInput[],DK$4*3-2,MATCH($B37,DataInput[#Headers],0))="","",(INDEX(DataInput[],DK$4*3-2,MATCH($B37,DataInput[#Headers],0)))))</f>
        <v>#N/A</v>
      </c>
      <c r="DL37" s="15" t="e">
        <f>IF(INDEX(MouseList[],MATCH(DL$2,'Basic Information'!$A$2:$A$140,0),11)=TRUE,"",IF(INDEX(DataInput[],DL$4*3-2,MATCH($B37,DataInput[#Headers],0))="","",(INDEX(DataInput[],DL$4*3-2,MATCH($B37,DataInput[#Headers],0)))))</f>
        <v>#N/A</v>
      </c>
      <c r="DM37" s="15" t="e">
        <f>IF(INDEX(MouseList[],MATCH(DM$2,'Basic Information'!$A$2:$A$140,0),11)=TRUE,"",IF(INDEX(DataInput[],DM$4*3-2,MATCH($B37,DataInput[#Headers],0))="","",(INDEX(DataInput[],DM$4*3-2,MATCH($B37,DataInput[#Headers],0)))))</f>
        <v>#N/A</v>
      </c>
      <c r="DN37" s="15" t="e">
        <f>IF(INDEX(MouseList[],MATCH(DN$2,'Basic Information'!$A$2:$A$140,0),11)=TRUE,"",IF(INDEX(DataInput[],DN$4*3-2,MATCH($B37,DataInput[#Headers],0))="","",(INDEX(DataInput[],DN$4*3-2,MATCH($B37,DataInput[#Headers],0)))))</f>
        <v>#N/A</v>
      </c>
      <c r="DO37" s="15" t="e">
        <f>IF(INDEX(MouseList[],MATCH(DO$2,'Basic Information'!$A$2:$A$140,0),11)=TRUE,"",IF(INDEX(DataInput[],DO$4*3-2,MATCH($B37,DataInput[#Headers],0))="","",(INDEX(DataInput[],DO$4*3-2,MATCH($B37,DataInput[#Headers],0)))))</f>
        <v>#N/A</v>
      </c>
      <c r="DP37" s="15" t="e">
        <f>IF(INDEX(MouseList[],MATCH(DP$2,'Basic Information'!$A$2:$A$140,0),11)=TRUE,"",IF(INDEX(DataInput[],DP$4*3-2,MATCH($B37,DataInput[#Headers],0))="","",(INDEX(DataInput[],DP$4*3-2,MATCH($B37,DataInput[#Headers],0)))))</f>
        <v>#N/A</v>
      </c>
      <c r="DQ37" s="15" t="e">
        <f>IF(INDEX(MouseList[],MATCH(DQ$2,'Basic Information'!$A$2:$A$140,0),11)=TRUE,"",IF(INDEX(DataInput[],DQ$4*3-2,MATCH($B37,DataInput[#Headers],0))="","",(INDEX(DataInput[],DQ$4*3-2,MATCH($B37,DataInput[#Headers],0)))))</f>
        <v>#N/A</v>
      </c>
      <c r="DR37" s="15" t="e">
        <f>IF(INDEX(MouseList[],MATCH(DR$2,'Basic Information'!$A$2:$A$140,0),11)=TRUE,"",IF(INDEX(DataInput[],DR$4*3-2,MATCH($B37,DataInput[#Headers],0))="","",(INDEX(DataInput[],DR$4*3-2,MATCH($B37,DataInput[#Headers],0)))))</f>
        <v>#N/A</v>
      </c>
      <c r="DT37" s="14">
        <v>33</v>
      </c>
      <c r="DU37" s="244" t="str">
        <f>IFERROR(INDEX(MouseList[],MATCH(TV_after_Tx3[[#This Row],[Sort '#]],MouseList[Sort '#],0),MATCH(TV_after_Tx3[[#Headers],[Group]],MouseList[#Headers],0)),"")</f>
        <v/>
      </c>
      <c r="DV37" s="14" t="str">
        <f>IFERROR(INDEX(MouseList[],MATCH(TV_after_Tx3[[#This Row],[Sort '#]],MouseList[Sort '#],0),MATCH(MouseList[[#Headers],[Mouse '#]],MouseList[#Headers],0)),"")</f>
        <v/>
      </c>
      <c r="DW37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37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37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37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37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37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37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37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37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37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37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37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37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37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37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37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37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37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37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37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37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37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38" spans="1:172" ht="15">
      <c r="A38" s="14">
        <v>33</v>
      </c>
      <c r="B38" s="14" t="str">
        <f>INDEX(DataInput[#Headers],1,BWtable[[#This Row],[Day '#]]+11)</f>
        <v>34</v>
      </c>
      <c r="C38" s="15" t="str">
        <f>IF(INDEX(MouseList[],MATCH(C$2,'Basic Information'!$A$2:$A$140,0),11)=TRUE,"",IF(INDEX(DataInput[],C$4*3-2,MATCH($B38,DataInput[#Headers],0))="","",(INDEX(DataInput[],C$4*3-2,MATCH($B38,DataInput[#Headers],0)))))</f>
        <v/>
      </c>
      <c r="D38" s="15" t="str">
        <f>IF(INDEX(MouseList[],MATCH(D$2,'Basic Information'!$A$2:$A$140,0),11)=TRUE,"",IF(INDEX(DataInput[],D$4*3-2,MATCH($B38,DataInput[#Headers],0))="","",(INDEX(DataInput[],D$4*3-2,MATCH($B38,DataInput[#Headers],0)))))</f>
        <v/>
      </c>
      <c r="E38" s="15" t="str">
        <f>IF(INDEX(MouseList[],MATCH(E$2,'Basic Information'!$A$2:$A$140,0),11)=TRUE,"",IF(INDEX(DataInput[],E$4*3-2,MATCH($B38,DataInput[#Headers],0))="","",(INDEX(DataInput[],E$4*3-2,MATCH($B38,DataInput[#Headers],0)))))</f>
        <v/>
      </c>
      <c r="F38" s="15" t="str">
        <f>IF(INDEX(MouseList[],MATCH(F$2,'Basic Information'!$A$2:$A$140,0),11)=TRUE,"",IF(INDEX(DataInput[],F$4*3-2,MATCH($B38,DataInput[#Headers],0))="","",(INDEX(DataInput[],F$4*3-2,MATCH($B38,DataInput[#Headers],0)))))</f>
        <v/>
      </c>
      <c r="G38" s="15" t="str">
        <f>IF(INDEX(MouseList[],MATCH(G$2,'Basic Information'!$A$2:$A$140,0),11)=TRUE,"",IF(INDEX(DataInput[],G$4*3-2,MATCH($B38,DataInput[#Headers],0))="","",(INDEX(DataInput[],G$4*3-2,MATCH($B38,DataInput[#Headers],0)))))</f>
        <v/>
      </c>
      <c r="H38" s="15" t="str">
        <f>IF(INDEX(MouseList[],MATCH(H$2,'Basic Information'!$A$2:$A$140,0),11)=TRUE,"",IF(INDEX(DataInput[],H$4*3-2,MATCH($B38,DataInput[#Headers],0))="","",(INDEX(DataInput[],H$4*3-2,MATCH($B38,DataInput[#Headers],0)))))</f>
        <v/>
      </c>
      <c r="I38" s="15" t="str">
        <f>IF(INDEX(MouseList[],MATCH(I$2,'Basic Information'!$A$2:$A$140,0),11)=TRUE,"",IF(INDEX(DataInput[],I$4*3-2,MATCH($B38,DataInput[#Headers],0))="","",(INDEX(DataInput[],I$4*3-2,MATCH($B38,DataInput[#Headers],0)))))</f>
        <v/>
      </c>
      <c r="J38" s="15" t="str">
        <f>IF(INDEX(MouseList[],MATCH(J$2,'Basic Information'!$A$2:$A$140,0),11)=TRUE,"",IF(INDEX(DataInput[],J$4*3-2,MATCH($B38,DataInput[#Headers],0))="","",(INDEX(DataInput[],J$4*3-2,MATCH($B38,DataInput[#Headers],0)))))</f>
        <v/>
      </c>
      <c r="K38" s="15" t="str">
        <f>IF(INDEX(MouseList[],MATCH(K$2,'Basic Information'!$A$2:$A$140,0),11)=TRUE,"",IF(INDEX(DataInput[],K$4*3-2,MATCH($B38,DataInput[#Headers],0))="","",(INDEX(DataInput[],K$4*3-2,MATCH($B38,DataInput[#Headers],0)))))</f>
        <v/>
      </c>
      <c r="L38" s="15" t="str">
        <f>IF(INDEX(MouseList[],MATCH(L$2,'Basic Information'!$A$2:$A$140,0),11)=TRUE,"",IF(INDEX(DataInput[],L$4*3-2,MATCH($B38,DataInput[#Headers],0))="","",(INDEX(DataInput[],L$4*3-2,MATCH($B38,DataInput[#Headers],0)))))</f>
        <v/>
      </c>
      <c r="M38" s="15" t="str">
        <f>IF(INDEX(MouseList[],MATCH(M$2,'Basic Information'!$A$2:$A$140,0),11)=TRUE,"",IF(INDEX(DataInput[],M$4*3-2,MATCH($B38,DataInput[#Headers],0))="","",(INDEX(DataInput[],M$4*3-2,MATCH($B38,DataInput[#Headers],0)))))</f>
        <v/>
      </c>
      <c r="N38" s="15" t="str">
        <f>IF(INDEX(MouseList[],MATCH(N$2,'Basic Information'!$A$2:$A$140,0),11)=TRUE,"",IF(INDEX(DataInput[],N$4*3-2,MATCH($B38,DataInput[#Headers],0))="","",(INDEX(DataInput[],N$4*3-2,MATCH($B38,DataInput[#Headers],0)))))</f>
        <v/>
      </c>
      <c r="O38" s="15" t="str">
        <f>IF(INDEX(MouseList[],MATCH(O$2,'Basic Information'!$A$2:$A$140,0),11)=TRUE,"",IF(INDEX(DataInput[],O$4*3-2,MATCH($B38,DataInput[#Headers],0))="","",(INDEX(DataInput[],O$4*3-2,MATCH($B38,DataInput[#Headers],0)))))</f>
        <v/>
      </c>
      <c r="P38" s="15" t="str">
        <f>IF(INDEX(MouseList[],MATCH(P$2,'Basic Information'!$A$2:$A$140,0),11)=TRUE,"",IF(INDEX(DataInput[],P$4*3-2,MATCH($B38,DataInput[#Headers],0))="","",(INDEX(DataInput[],P$4*3-2,MATCH($B38,DataInput[#Headers],0)))))</f>
        <v/>
      </c>
      <c r="Q38" s="15" t="str">
        <f>IF(INDEX(MouseList[],MATCH(Q$2,'Basic Information'!$A$2:$A$140,0),11)=TRUE,"",IF(INDEX(DataInput[],Q$4*3-2,MATCH($B38,DataInput[#Headers],0))="","",(INDEX(DataInput[],Q$4*3-2,MATCH($B38,DataInput[#Headers],0)))))</f>
        <v/>
      </c>
      <c r="R38" s="15" t="str">
        <f>IF(INDEX(MouseList[],MATCH(R$2,'Basic Information'!$A$2:$A$140,0),11)=TRUE,"",IF(INDEX(DataInput[],R$4*3-2,MATCH($B38,DataInput[#Headers],0))="","",(INDEX(DataInput[],R$4*3-2,MATCH($B38,DataInput[#Headers],0)))))</f>
        <v/>
      </c>
      <c r="S38" s="15" t="str">
        <f>IF(INDEX(MouseList[],MATCH(S$2,'Basic Information'!$A$2:$A$140,0),11)=TRUE,"",IF(INDEX(DataInput[],S$4*3-2,MATCH($B38,DataInput[#Headers],0))="","",(INDEX(DataInput[],S$4*3-2,MATCH($B38,DataInput[#Headers],0)))))</f>
        <v/>
      </c>
      <c r="T38" s="15" t="str">
        <f>IF(INDEX(MouseList[],MATCH(T$2,'Basic Information'!$A$2:$A$140,0),11)=TRUE,"",IF(INDEX(DataInput[],T$4*3-2,MATCH($B38,DataInput[#Headers],0))="","",(INDEX(DataInput[],T$4*3-2,MATCH($B38,DataInput[#Headers],0)))))</f>
        <v/>
      </c>
      <c r="U38" s="15" t="str">
        <f>IF(INDEX(MouseList[],MATCH(U$2,'Basic Information'!$A$2:$A$140,0),11)=TRUE,"",IF(INDEX(DataInput[],U$4*3-2,MATCH($B38,DataInput[#Headers],0))="","",(INDEX(DataInput[],U$4*3-2,MATCH($B38,DataInput[#Headers],0)))))</f>
        <v/>
      </c>
      <c r="V38" s="15" t="str">
        <f>IF(INDEX(MouseList[],MATCH(V$2,'Basic Information'!$A$2:$A$140,0),11)=TRUE,"",IF(INDEX(DataInput[],V$4*3-2,MATCH($B38,DataInput[#Headers],0))="","",(INDEX(DataInput[],V$4*3-2,MATCH($B38,DataInput[#Headers],0)))))</f>
        <v/>
      </c>
      <c r="W38" s="15" t="str">
        <f>IF(INDEX(MouseList[],MATCH(W$2,'Basic Information'!$A$2:$A$140,0),11)=TRUE,"",IF(INDEX(DataInput[],W$4*3-2,MATCH($B38,DataInput[#Headers],0))="","",(INDEX(DataInput[],W$4*3-2,MATCH($B38,DataInput[#Headers],0)))))</f>
        <v/>
      </c>
      <c r="X38" s="15" t="str">
        <f>IF(INDEX(MouseList[],MATCH(X$2,'Basic Information'!$A$2:$A$140,0),11)=TRUE,"",IF(INDEX(DataInput[],X$4*3-2,MATCH($B38,DataInput[#Headers],0))="","",(INDEX(DataInput[],X$4*3-2,MATCH($B38,DataInput[#Headers],0)))))</f>
        <v/>
      </c>
      <c r="Y38" s="15" t="str">
        <f>IF(INDEX(MouseList[],MATCH(Y$2,'Basic Information'!$A$2:$A$140,0),11)=TRUE,"",IF(INDEX(DataInput[],Y$4*3-2,MATCH($B38,DataInput[#Headers],0))="","",(INDEX(DataInput[],Y$4*3-2,MATCH($B38,DataInput[#Headers],0)))))</f>
        <v/>
      </c>
      <c r="Z38" s="15" t="str">
        <f>IF(INDEX(MouseList[],MATCH(Z$2,'Basic Information'!$A$2:$A$140,0),11)=TRUE,"",IF(INDEX(DataInput[],Z$4*3-2,MATCH($B38,DataInput[#Headers],0))="","",(INDEX(DataInput[],Z$4*3-2,MATCH($B38,DataInput[#Headers],0)))))</f>
        <v/>
      </c>
      <c r="AA38" s="15" t="str">
        <f>IF(INDEX(MouseList[],MATCH(AA$2,'Basic Information'!$A$2:$A$140,0),11)=TRUE,"",IF(INDEX(DataInput[],AA$4*3-2,MATCH($B38,DataInput[#Headers],0))="","",(INDEX(DataInput[],AA$4*3-2,MATCH($B38,DataInput[#Headers],0)))))</f>
        <v/>
      </c>
      <c r="AB38" s="15" t="str">
        <f>IF(INDEX(MouseList[],MATCH(AB$2,'Basic Information'!$A$2:$A$140,0),11)=TRUE,"",IF(INDEX(DataInput[],AB$4*3-2,MATCH($B38,DataInput[#Headers],0))="","",(INDEX(DataInput[],AB$4*3-2,MATCH($B38,DataInput[#Headers],0)))))</f>
        <v/>
      </c>
      <c r="AC38" s="15" t="str">
        <f>IF(INDEX(MouseList[],MATCH(AC$2,'Basic Information'!$A$2:$A$140,0),11)=TRUE,"",IF(INDEX(DataInput[],AC$4*3-2,MATCH($B38,DataInput[#Headers],0))="","",(INDEX(DataInput[],AC$4*3-2,MATCH($B38,DataInput[#Headers],0)))))</f>
        <v/>
      </c>
      <c r="AD38" s="15" t="str">
        <f>IF(INDEX(MouseList[],MATCH(AD$2,'Basic Information'!$A$2:$A$140,0),11)=TRUE,"",IF(INDEX(DataInput[],AD$4*3-2,MATCH($B38,DataInput[#Headers],0))="","",(INDEX(DataInput[],AD$4*3-2,MATCH($B38,DataInput[#Headers],0)))))</f>
        <v/>
      </c>
      <c r="AE38" s="15" t="str">
        <f>IF(INDEX(MouseList[],MATCH(AE$2,'Basic Information'!$A$2:$A$140,0),11)=TRUE,"",IF(INDEX(DataInput[],AE$4*3-2,MATCH($B38,DataInput[#Headers],0))="","",(INDEX(DataInput[],AE$4*3-2,MATCH($B38,DataInput[#Headers],0)))))</f>
        <v/>
      </c>
      <c r="AF38" s="15" t="str">
        <f>IF(INDEX(MouseList[],MATCH(AF$2,'Basic Information'!$A$2:$A$140,0),11)=TRUE,"",IF(INDEX(DataInput[],AF$4*3-2,MATCH($B38,DataInput[#Headers],0))="","",(INDEX(DataInput[],AF$4*3-2,MATCH($B38,DataInput[#Headers],0)))))</f>
        <v/>
      </c>
      <c r="AG38" s="15" t="str">
        <f>IF(INDEX(MouseList[],MATCH(AG$2,'Basic Information'!$A$2:$A$140,0),11)=TRUE,"",IF(INDEX(DataInput[],AG$4*3-2,MATCH($B38,DataInput[#Headers],0))="","",(INDEX(DataInput[],AG$4*3-2,MATCH($B38,DataInput[#Headers],0)))))</f>
        <v/>
      </c>
      <c r="AH38" s="15" t="str">
        <f>IF(INDEX(MouseList[],MATCH(AH$2,'Basic Information'!$A$2:$A$140,0),11)=TRUE,"",IF(INDEX(DataInput[],AH$4*3-2,MATCH($B38,DataInput[#Headers],0))="","",(INDEX(DataInput[],AH$4*3-2,MATCH($B38,DataInput[#Headers],0)))))</f>
        <v/>
      </c>
      <c r="AI38" s="15" t="str">
        <f>IF(INDEX(MouseList[],MATCH(AI$2,'Basic Information'!$A$2:$A$140,0),11)=TRUE,"",IF(INDEX(DataInput[],AI$4*3-2,MATCH($B38,DataInput[#Headers],0))="","",(INDEX(DataInput[],AI$4*3-2,MATCH($B38,DataInput[#Headers],0)))))</f>
        <v/>
      </c>
      <c r="AJ38" s="15" t="str">
        <f>IF(INDEX(MouseList[],MATCH(AJ$2,'Basic Information'!$A$2:$A$140,0),11)=TRUE,"",IF(INDEX(DataInput[],AJ$4*3-2,MATCH($B38,DataInput[#Headers],0))="","",(INDEX(DataInput[],AJ$4*3-2,MATCH($B38,DataInput[#Headers],0)))))</f>
        <v/>
      </c>
      <c r="AK38" s="15" t="str">
        <f>IF(INDEX(MouseList[],MATCH(AK$2,'Basic Information'!$A$2:$A$140,0),11)=TRUE,"",IF(INDEX(DataInput[],AK$4*3-2,MATCH($B38,DataInput[#Headers],0))="","",(INDEX(DataInput[],AK$4*3-2,MATCH($B38,DataInput[#Headers],0)))))</f>
        <v/>
      </c>
      <c r="AL38" s="15" t="str">
        <f>IF(INDEX(MouseList[],MATCH(AL$2,'Basic Information'!$A$2:$A$140,0),11)=TRUE,"",IF(INDEX(DataInput[],AL$4*3-2,MATCH($B38,DataInput[#Headers],0))="","",(INDEX(DataInput[],AL$4*3-2,MATCH($B38,DataInput[#Headers],0)))))</f>
        <v/>
      </c>
      <c r="AM38" s="15" t="str">
        <f>IF(INDEX(MouseList[],MATCH(AM$2,'Basic Information'!$A$2:$A$140,0),11)=TRUE,"",IF(INDEX(DataInput[],AM$4*3-2,MATCH($B38,DataInput[#Headers],0))="","",(INDEX(DataInput[],AM$4*3-2,MATCH($B38,DataInput[#Headers],0)))))</f>
        <v/>
      </c>
      <c r="AN38" s="15" t="str">
        <f>IF(INDEX(MouseList[],MATCH(AN$2,'Basic Information'!$A$2:$A$140,0),11)=TRUE,"",IF(INDEX(DataInput[],AN$4*3-2,MATCH($B38,DataInput[#Headers],0))="","",(INDEX(DataInput[],AN$4*3-2,MATCH($B38,DataInput[#Headers],0)))))</f>
        <v/>
      </c>
      <c r="AO38" s="15" t="str">
        <f>IF(INDEX(MouseList[],MATCH(AO$2,'Basic Information'!$A$2:$A$140,0),11)=TRUE,"",IF(INDEX(DataInput[],AO$4*3-2,MATCH($B38,DataInput[#Headers],0))="","",(INDEX(DataInput[],AO$4*3-2,MATCH($B38,DataInput[#Headers],0)))))</f>
        <v/>
      </c>
      <c r="AP38" s="15" t="str">
        <f>IF(INDEX(MouseList[],MATCH(AP$2,'Basic Information'!$A$2:$A$140,0),11)=TRUE,"",IF(INDEX(DataInput[],AP$4*3-2,MATCH($B38,DataInput[#Headers],0))="","",(INDEX(DataInput[],AP$4*3-2,MATCH($B38,DataInput[#Headers],0)))))</f>
        <v/>
      </c>
      <c r="AQ38" s="15" t="str">
        <f>IF(INDEX(MouseList[],MATCH(AQ$2,'Basic Information'!$A$2:$A$140,0),11)=TRUE,"",IF(INDEX(DataInput[],AQ$4*3-2,MATCH($B38,DataInput[#Headers],0))="","",(INDEX(DataInput[],AQ$4*3-2,MATCH($B38,DataInput[#Headers],0)))))</f>
        <v/>
      </c>
      <c r="AR38" s="15" t="str">
        <f>IF(INDEX(MouseList[],MATCH(AR$2,'Basic Information'!$A$2:$A$140,0),11)=TRUE,"",IF(INDEX(DataInput[],AR$4*3-2,MATCH($B38,DataInput[#Headers],0))="","",(INDEX(DataInput[],AR$4*3-2,MATCH($B38,DataInput[#Headers],0)))))</f>
        <v/>
      </c>
      <c r="AS38" s="15" t="str">
        <f>IF(INDEX(MouseList[],MATCH(AS$2,'Basic Information'!$A$2:$A$140,0),11)=TRUE,"",IF(INDEX(DataInput[],AS$4*3-2,MATCH($B38,DataInput[#Headers],0))="","",(INDEX(DataInput[],AS$4*3-2,MATCH($B38,DataInput[#Headers],0)))))</f>
        <v/>
      </c>
      <c r="AT38" s="15" t="str">
        <f>IF(INDEX(MouseList[],MATCH(AT$2,'Basic Information'!$A$2:$A$140,0),11)=TRUE,"",IF(INDEX(DataInput[],AT$4*3-2,MATCH($B38,DataInput[#Headers],0))="","",(INDEX(DataInput[],AT$4*3-2,MATCH($B38,DataInput[#Headers],0)))))</f>
        <v/>
      </c>
      <c r="AU38" s="15" t="str">
        <f>IF(INDEX(MouseList[],MATCH(AU$2,'Basic Information'!$A$2:$A$140,0),11)=TRUE,"",IF(INDEX(DataInput[],AU$4*3-2,MATCH($B38,DataInput[#Headers],0))="","",(INDEX(DataInput[],AU$4*3-2,MATCH($B38,DataInput[#Headers],0)))))</f>
        <v/>
      </c>
      <c r="AV38" s="15" t="str">
        <f>IF(INDEX(MouseList[],MATCH(AV$2,'Basic Information'!$A$2:$A$140,0),11)=TRUE,"",IF(INDEX(DataInput[],AV$4*3-2,MATCH($B38,DataInput[#Headers],0))="","",(INDEX(DataInput[],AV$4*3-2,MATCH($B38,DataInput[#Headers],0)))))</f>
        <v/>
      </c>
      <c r="AW38" s="15" t="str">
        <f>IF(INDEX(MouseList[],MATCH(AW$2,'Basic Information'!$A$2:$A$140,0),11)=TRUE,"",IF(INDEX(DataInput[],AW$4*3-2,MATCH($B38,DataInput[#Headers],0))="","",(INDEX(DataInput[],AW$4*3-2,MATCH($B38,DataInput[#Headers],0)))))</f>
        <v/>
      </c>
      <c r="AX38" s="15" t="str">
        <f>IF(INDEX(MouseList[],MATCH(AX$2,'Basic Information'!$A$2:$A$140,0),11)=TRUE,"",IF(INDEX(DataInput[],AX$4*3-2,MATCH($B38,DataInput[#Headers],0))="","",(INDEX(DataInput[],AX$4*3-2,MATCH($B38,DataInput[#Headers],0)))))</f>
        <v/>
      </c>
      <c r="AY38" s="15" t="str">
        <f>IF(INDEX(MouseList[],MATCH(AY$2,'Basic Information'!$A$2:$A$140,0),11)=TRUE,"",IF(INDEX(DataInput[],AY$4*3-2,MATCH($B38,DataInput[#Headers],0))="","",(INDEX(DataInput[],AY$4*3-2,MATCH($B38,DataInput[#Headers],0)))))</f>
        <v/>
      </c>
      <c r="AZ38" s="15" t="str">
        <f>IF(INDEX(MouseList[],MATCH(AZ$2,'Basic Information'!$A$2:$A$140,0),11)=TRUE,"",IF(INDEX(DataInput[],AZ$4*3-2,MATCH($B38,DataInput[#Headers],0))="","",(INDEX(DataInput[],AZ$4*3-2,MATCH($B38,DataInput[#Headers],0)))))</f>
        <v/>
      </c>
      <c r="BA38" s="15" t="str">
        <f>IF(INDEX(MouseList[],MATCH(BA$2,'Basic Information'!$A$2:$A$140,0),11)=TRUE,"",IF(INDEX(DataInput[],BA$4*3-2,MATCH($B38,DataInput[#Headers],0))="","",(INDEX(DataInput[],BA$4*3-2,MATCH($B38,DataInput[#Headers],0)))))</f>
        <v/>
      </c>
      <c r="BB38" s="15" t="str">
        <f>IF(INDEX(MouseList[],MATCH(BB$2,'Basic Information'!$A$2:$A$140,0),11)=TRUE,"",IF(INDEX(DataInput[],BB$4*3-2,MATCH($B38,DataInput[#Headers],0))="","",(INDEX(DataInput[],BB$4*3-2,MATCH($B38,DataInput[#Headers],0)))))</f>
        <v/>
      </c>
      <c r="BC38" s="15" t="str">
        <f>IF(INDEX(MouseList[],MATCH(BC$2,'Basic Information'!$A$2:$A$140,0),11)=TRUE,"",IF(INDEX(DataInput[],BC$4*3-2,MATCH($B38,DataInput[#Headers],0))="","",(INDEX(DataInput[],BC$4*3-2,MATCH($B38,DataInput[#Headers],0)))))</f>
        <v/>
      </c>
      <c r="BD38" s="15" t="str">
        <f>IF(INDEX(MouseList[],MATCH(BD$2,'Basic Information'!$A$2:$A$140,0),11)=TRUE,"",IF(INDEX(DataInput[],BD$4*3-2,MATCH($B38,DataInput[#Headers],0))="","",(INDEX(DataInput[],BD$4*3-2,MATCH($B38,DataInput[#Headers],0)))))</f>
        <v/>
      </c>
      <c r="BE38" s="15" t="str">
        <f>IF(INDEX(MouseList[],MATCH(BE$2,'Basic Information'!$A$2:$A$140,0),11)=TRUE,"",IF(INDEX(DataInput[],BE$4*3-2,MATCH($B38,DataInput[#Headers],0))="","",(INDEX(DataInput[],BE$4*3-2,MATCH($B38,DataInput[#Headers],0)))))</f>
        <v/>
      </c>
      <c r="BF38" s="15" t="str">
        <f>IF(INDEX(MouseList[],MATCH(BF$2,'Basic Information'!$A$2:$A$140,0),11)=TRUE,"",IF(INDEX(DataInput[],BF$4*3-2,MATCH($B38,DataInput[#Headers],0))="","",(INDEX(DataInput[],BF$4*3-2,MATCH($B38,DataInput[#Headers],0)))))</f>
        <v/>
      </c>
      <c r="BG38" s="15" t="str">
        <f>IF(INDEX(MouseList[],MATCH(BG$2,'Basic Information'!$A$2:$A$140,0),11)=TRUE,"",IF(INDEX(DataInput[],BG$4*3-2,MATCH($B38,DataInput[#Headers],0))="","",(INDEX(DataInput[],BG$4*3-2,MATCH($B38,DataInput[#Headers],0)))))</f>
        <v/>
      </c>
      <c r="BH38" s="15" t="str">
        <f>IF(INDEX(MouseList[],MATCH(BH$2,'Basic Information'!$A$2:$A$140,0),11)=TRUE,"",IF(INDEX(DataInput[],BH$4*3-2,MATCH($B38,DataInput[#Headers],0))="","",(INDEX(DataInput[],BH$4*3-2,MATCH($B38,DataInput[#Headers],0)))))</f>
        <v/>
      </c>
      <c r="BI38" s="15" t="str">
        <f>IF(INDEX(MouseList[],MATCH(BI$2,'Basic Information'!$A$2:$A$140,0),11)=TRUE,"",IF(INDEX(DataInput[],BI$4*3-2,MATCH($B38,DataInput[#Headers],0))="","",(INDEX(DataInput[],BI$4*3-2,MATCH($B38,DataInput[#Headers],0)))))</f>
        <v/>
      </c>
      <c r="BJ38" s="15" t="str">
        <f>IF(INDEX(MouseList[],MATCH(BJ$2,'Basic Information'!$A$2:$A$140,0),11)=TRUE,"",IF(INDEX(DataInput[],BJ$4*3-2,MATCH($B38,DataInput[#Headers],0))="","",(INDEX(DataInput[],BJ$4*3-2,MATCH($B38,DataInput[#Headers],0)))))</f>
        <v/>
      </c>
      <c r="BK38" s="15" t="e">
        <f>IF(INDEX(MouseList[],MATCH(BK$2,'Basic Information'!$A$2:$A$140,0),11)=TRUE,"",IF(INDEX(DataInput[],BK$4*3-2,MATCH($B38,DataInput[#Headers],0))="","",(INDEX(DataInput[],BK$4*3-2,MATCH($B38,DataInput[#Headers],0)))))</f>
        <v>#N/A</v>
      </c>
      <c r="BL38" s="15" t="e">
        <f>IF(INDEX(MouseList[],MATCH(BL$2,'Basic Information'!$A$2:$A$140,0),11)=TRUE,"",IF(INDEX(DataInput[],BL$4*3-2,MATCH($B38,DataInput[#Headers],0))="","",(INDEX(DataInput[],BL$4*3-2,MATCH($B38,DataInput[#Headers],0)))))</f>
        <v>#N/A</v>
      </c>
      <c r="BM38" s="15" t="e">
        <f>IF(INDEX(MouseList[],MATCH(BM$2,'Basic Information'!$A$2:$A$140,0),11)=TRUE,"",IF(INDEX(DataInput[],BM$4*3-2,MATCH($B38,DataInput[#Headers],0))="","",(INDEX(DataInput[],BM$4*3-2,MATCH($B38,DataInput[#Headers],0)))))</f>
        <v>#N/A</v>
      </c>
      <c r="BN38" s="15" t="e">
        <f>IF(INDEX(MouseList[],MATCH(BN$2,'Basic Information'!$A$2:$A$140,0),11)=TRUE,"",IF(INDEX(DataInput[],BN$4*3-2,MATCH($B38,DataInput[#Headers],0))="","",(INDEX(DataInput[],BN$4*3-2,MATCH($B38,DataInput[#Headers],0)))))</f>
        <v>#N/A</v>
      </c>
      <c r="BO38" s="15" t="e">
        <f>IF(INDEX(MouseList[],MATCH(BO$2,'Basic Information'!$A$2:$A$140,0),11)=TRUE,"",IF(INDEX(DataInput[],BO$4*3-2,MATCH($B38,DataInput[#Headers],0))="","",(INDEX(DataInput[],BO$4*3-2,MATCH($B38,DataInput[#Headers],0)))))</f>
        <v>#N/A</v>
      </c>
      <c r="BP38" s="15" t="e">
        <f>IF(INDEX(MouseList[],MATCH(BP$2,'Basic Information'!$A$2:$A$140,0),11)=TRUE,"",IF(INDEX(DataInput[],BP$4*3-2,MATCH($B38,DataInput[#Headers],0))="","",(INDEX(DataInput[],BP$4*3-2,MATCH($B38,DataInput[#Headers],0)))))</f>
        <v>#N/A</v>
      </c>
      <c r="BQ38" s="15" t="e">
        <f>IF(INDEX(MouseList[],MATCH(BQ$2,'Basic Information'!$A$2:$A$140,0),11)=TRUE,"",IF(INDEX(DataInput[],BQ$4*3-2,MATCH($B38,DataInput[#Headers],0))="","",(INDEX(DataInput[],BQ$4*3-2,MATCH($B38,DataInput[#Headers],0)))))</f>
        <v>#N/A</v>
      </c>
      <c r="BR38" s="15" t="e">
        <f>IF(INDEX(MouseList[],MATCH(BR$2,'Basic Information'!$A$2:$A$140,0),11)=TRUE,"",IF(INDEX(DataInput[],BR$4*3-2,MATCH($B38,DataInput[#Headers],0))="","",(INDEX(DataInput[],BR$4*3-2,MATCH($B38,DataInput[#Headers],0)))))</f>
        <v>#N/A</v>
      </c>
      <c r="BS38" s="15" t="e">
        <f>IF(INDEX(MouseList[],MATCH(BS$2,'Basic Information'!$A$2:$A$140,0),11)=TRUE,"",IF(INDEX(DataInput[],BS$4*3-2,MATCH($B38,DataInput[#Headers],0))="","",(INDEX(DataInput[],BS$4*3-2,MATCH($B38,DataInput[#Headers],0)))))</f>
        <v>#N/A</v>
      </c>
      <c r="BT38" s="15" t="e">
        <f>IF(INDEX(MouseList[],MATCH(BT$2,'Basic Information'!$A$2:$A$140,0),11)=TRUE,"",IF(INDEX(DataInput[],BT$4*3-2,MATCH($B38,DataInput[#Headers],0))="","",(INDEX(DataInput[],BT$4*3-2,MATCH($B38,DataInput[#Headers],0)))))</f>
        <v>#N/A</v>
      </c>
      <c r="BU38" s="15" t="e">
        <f>IF(INDEX(MouseList[],MATCH(BU$2,'Basic Information'!$A$2:$A$140,0),11)=TRUE,"",IF(INDEX(DataInput[],BU$4*3-2,MATCH($B38,DataInput[#Headers],0))="","",(INDEX(DataInput[],BU$4*3-2,MATCH($B38,DataInput[#Headers],0)))))</f>
        <v>#N/A</v>
      </c>
      <c r="BV38" s="15" t="e">
        <f>IF(INDEX(MouseList[],MATCH(BV$2,'Basic Information'!$A$2:$A$140,0),11)=TRUE,"",IF(INDEX(DataInput[],BV$4*3-2,MATCH($B38,DataInput[#Headers],0))="","",(INDEX(DataInput[],BV$4*3-2,MATCH($B38,DataInput[#Headers],0)))))</f>
        <v>#N/A</v>
      </c>
      <c r="BW38" s="15" t="e">
        <f>IF(INDEX(MouseList[],MATCH(BW$2,'Basic Information'!$A$2:$A$140,0),11)=TRUE,"",IF(INDEX(DataInput[],BW$4*3-2,MATCH($B38,DataInput[#Headers],0))="","",(INDEX(DataInput[],BW$4*3-2,MATCH($B38,DataInput[#Headers],0)))))</f>
        <v>#N/A</v>
      </c>
      <c r="BX38" s="15" t="e">
        <f>IF(INDEX(MouseList[],MATCH(BX$2,'Basic Information'!$A$2:$A$140,0),11)=TRUE,"",IF(INDEX(DataInput[],BX$4*3-2,MATCH($B38,DataInput[#Headers],0))="","",(INDEX(DataInput[],BX$4*3-2,MATCH($B38,DataInput[#Headers],0)))))</f>
        <v>#N/A</v>
      </c>
      <c r="BY38" s="15" t="e">
        <f>IF(INDEX(MouseList[],MATCH(BY$2,'Basic Information'!$A$2:$A$140,0),11)=TRUE,"",IF(INDEX(DataInput[],BY$4*3-2,MATCH($B38,DataInput[#Headers],0))="","",(INDEX(DataInput[],BY$4*3-2,MATCH($B38,DataInput[#Headers],0)))))</f>
        <v>#N/A</v>
      </c>
      <c r="BZ38" s="15" t="e">
        <f>IF(INDEX(MouseList[],MATCH(BZ$2,'Basic Information'!$A$2:$A$140,0),11)=TRUE,"",IF(INDEX(DataInput[],BZ$4*3-2,MATCH($B38,DataInput[#Headers],0))="","",(INDEX(DataInput[],BZ$4*3-2,MATCH($B38,DataInput[#Headers],0)))))</f>
        <v>#N/A</v>
      </c>
      <c r="CA38" s="15" t="e">
        <f>IF(INDEX(MouseList[],MATCH(CA$2,'Basic Information'!$A$2:$A$140,0),11)=TRUE,"",IF(INDEX(DataInput[],CA$4*3-2,MATCH($B38,DataInput[#Headers],0))="","",(INDEX(DataInput[],CA$4*3-2,MATCH($B38,DataInput[#Headers],0)))))</f>
        <v>#N/A</v>
      </c>
      <c r="CB38" s="15" t="e">
        <f>IF(INDEX(MouseList[],MATCH(CB$2,'Basic Information'!$A$2:$A$140,0),11)=TRUE,"",IF(INDEX(DataInput[],CB$4*3-2,MATCH($B38,DataInput[#Headers],0))="","",(INDEX(DataInput[],CB$4*3-2,MATCH($B38,DataInput[#Headers],0)))))</f>
        <v>#N/A</v>
      </c>
      <c r="CC38" s="15" t="e">
        <f>IF(INDEX(MouseList[],MATCH(CC$2,'Basic Information'!$A$2:$A$140,0),11)=TRUE,"",IF(INDEX(DataInput[],CC$4*3-2,MATCH($B38,DataInput[#Headers],0))="","",(INDEX(DataInput[],CC$4*3-2,MATCH($B38,DataInput[#Headers],0)))))</f>
        <v>#N/A</v>
      </c>
      <c r="CD38" s="15" t="e">
        <f>IF(INDEX(MouseList[],MATCH(CD$2,'Basic Information'!$A$2:$A$140,0),11)=TRUE,"",IF(INDEX(DataInput[],CD$4*3-2,MATCH($B38,DataInput[#Headers],0))="","",(INDEX(DataInput[],CD$4*3-2,MATCH($B38,DataInput[#Headers],0)))))</f>
        <v>#N/A</v>
      </c>
      <c r="CE38" s="15" t="e">
        <f>IF(INDEX(MouseList[],MATCH(CE$2,'Basic Information'!$A$2:$A$140,0),11)=TRUE,"",IF(INDEX(DataInput[],CE$4*3-2,MATCH($B38,DataInput[#Headers],0))="","",(INDEX(DataInput[],CE$4*3-2,MATCH($B38,DataInput[#Headers],0)))))</f>
        <v>#N/A</v>
      </c>
      <c r="CF38" s="15" t="e">
        <f>IF(INDEX(MouseList[],MATCH(CF$2,'Basic Information'!$A$2:$A$140,0),11)=TRUE,"",IF(INDEX(DataInput[],CF$4*3-2,MATCH($B38,DataInput[#Headers],0))="","",(INDEX(DataInput[],CF$4*3-2,MATCH($B38,DataInput[#Headers],0)))))</f>
        <v>#N/A</v>
      </c>
      <c r="CG38" s="15" t="e">
        <f>IF(INDEX(MouseList[],MATCH(CG$2,'Basic Information'!$A$2:$A$140,0),11)=TRUE,"",IF(INDEX(DataInput[],CG$4*3-2,MATCH($B38,DataInput[#Headers],0))="","",(INDEX(DataInput[],CG$4*3-2,MATCH($B38,DataInput[#Headers],0)))))</f>
        <v>#N/A</v>
      </c>
      <c r="CH38" s="15" t="e">
        <f>IF(INDEX(MouseList[],MATCH(CH$2,'Basic Information'!$A$2:$A$140,0),11)=TRUE,"",IF(INDEX(DataInput[],CH$4*3-2,MATCH($B38,DataInput[#Headers],0))="","",(INDEX(DataInput[],CH$4*3-2,MATCH($B38,DataInput[#Headers],0)))))</f>
        <v>#N/A</v>
      </c>
      <c r="CI38" s="15" t="e">
        <f>IF(INDEX(MouseList[],MATCH(CI$2,'Basic Information'!$A$2:$A$140,0),11)=TRUE,"",IF(INDEX(DataInput[],CI$4*3-2,MATCH($B38,DataInput[#Headers],0))="","",(INDEX(DataInput[],CI$4*3-2,MATCH($B38,DataInput[#Headers],0)))))</f>
        <v>#N/A</v>
      </c>
      <c r="CJ38" s="15" t="e">
        <f>IF(INDEX(MouseList[],MATCH(CJ$2,'Basic Information'!$A$2:$A$140,0),11)=TRUE,"",IF(INDEX(DataInput[],CJ$4*3-2,MATCH($B38,DataInput[#Headers],0))="","",(INDEX(DataInput[],CJ$4*3-2,MATCH($B38,DataInput[#Headers],0)))))</f>
        <v>#N/A</v>
      </c>
      <c r="CK38" s="15" t="e">
        <f>IF(INDEX(MouseList[],MATCH(CK$2,'Basic Information'!$A$2:$A$140,0),11)=TRUE,"",IF(INDEX(DataInput[],CK$4*3-2,MATCH($B38,DataInput[#Headers],0))="","",(INDEX(DataInput[],CK$4*3-2,MATCH($B38,DataInput[#Headers],0)))))</f>
        <v>#N/A</v>
      </c>
      <c r="CL38" s="15" t="e">
        <f>IF(INDEX(MouseList[],MATCH(CL$2,'Basic Information'!$A$2:$A$140,0),11)=TRUE,"",IF(INDEX(DataInput[],CL$4*3-2,MATCH($B38,DataInput[#Headers],0))="","",(INDEX(DataInput[],CL$4*3-2,MATCH($B38,DataInput[#Headers],0)))))</f>
        <v>#N/A</v>
      </c>
      <c r="CM38" s="15" t="e">
        <f>IF(INDEX(MouseList[],MATCH(CM$2,'Basic Information'!$A$2:$A$140,0),11)=TRUE,"",IF(INDEX(DataInput[],CM$4*3-2,MATCH($B38,DataInput[#Headers],0))="","",(INDEX(DataInput[],CM$4*3-2,MATCH($B38,DataInput[#Headers],0)))))</f>
        <v>#N/A</v>
      </c>
      <c r="CN38" s="15" t="e">
        <f>IF(INDEX(MouseList[],MATCH(CN$2,'Basic Information'!$A$2:$A$140,0),11)=TRUE,"",IF(INDEX(DataInput[],CN$4*3-2,MATCH($B38,DataInput[#Headers],0))="","",(INDEX(DataInput[],CN$4*3-2,MATCH($B38,DataInput[#Headers],0)))))</f>
        <v>#N/A</v>
      </c>
      <c r="CO38" s="15" t="e">
        <f>IF(INDEX(MouseList[],MATCH(CO$2,'Basic Information'!$A$2:$A$140,0),11)=TRUE,"",IF(INDEX(DataInput[],CO$4*3-2,MATCH($B38,DataInput[#Headers],0))="","",(INDEX(DataInput[],CO$4*3-2,MATCH($B38,DataInput[#Headers],0)))))</f>
        <v>#N/A</v>
      </c>
      <c r="CP38" s="15" t="e">
        <f>IF(INDEX(MouseList[],MATCH(CP$2,'Basic Information'!$A$2:$A$140,0),11)=TRUE,"",IF(INDEX(DataInput[],CP$4*3-2,MATCH($B38,DataInput[#Headers],0))="","",(INDEX(DataInput[],CP$4*3-2,MATCH($B38,DataInput[#Headers],0)))))</f>
        <v>#N/A</v>
      </c>
      <c r="CQ38" s="15" t="e">
        <f>IF(INDEX(MouseList[],MATCH(CQ$2,'Basic Information'!$A$2:$A$140,0),11)=TRUE,"",IF(INDEX(DataInput[],CQ$4*3-2,MATCH($B38,DataInput[#Headers],0))="","",(INDEX(DataInput[],CQ$4*3-2,MATCH($B38,DataInput[#Headers],0)))))</f>
        <v>#N/A</v>
      </c>
      <c r="CR38" s="15" t="e">
        <f>IF(INDEX(MouseList[],MATCH(CR$2,'Basic Information'!$A$2:$A$140,0),11)=TRUE,"",IF(INDEX(DataInput[],CR$4*3-2,MATCH($B38,DataInput[#Headers],0))="","",(INDEX(DataInput[],CR$4*3-2,MATCH($B38,DataInput[#Headers],0)))))</f>
        <v>#N/A</v>
      </c>
      <c r="CS38" s="15" t="e">
        <f>IF(INDEX(MouseList[],MATCH(CS$2,'Basic Information'!$A$2:$A$140,0),11)=TRUE,"",IF(INDEX(DataInput[],CS$4*3-2,MATCH($B38,DataInput[#Headers],0))="","",(INDEX(DataInput[],CS$4*3-2,MATCH($B38,DataInput[#Headers],0)))))</f>
        <v>#N/A</v>
      </c>
      <c r="CT38" s="15" t="e">
        <f>IF(INDEX(MouseList[],MATCH(CT$2,'Basic Information'!$A$2:$A$140,0),11)=TRUE,"",IF(INDEX(DataInput[],CT$4*3-2,MATCH($B38,DataInput[#Headers],0))="","",(INDEX(DataInput[],CT$4*3-2,MATCH($B38,DataInput[#Headers],0)))))</f>
        <v>#N/A</v>
      </c>
      <c r="CU38" s="15" t="e">
        <f>IF(INDEX(MouseList[],MATCH(CU$2,'Basic Information'!$A$2:$A$140,0),11)=TRUE,"",IF(INDEX(DataInput[],CU$4*3-2,MATCH($B38,DataInput[#Headers],0))="","",(INDEX(DataInput[],CU$4*3-2,MATCH($B38,DataInput[#Headers],0)))))</f>
        <v>#N/A</v>
      </c>
      <c r="CV38" s="15" t="e">
        <f>IF(INDEX(MouseList[],MATCH(CV$2,'Basic Information'!$A$2:$A$140,0),11)=TRUE,"",IF(INDEX(DataInput[],CV$4*3-2,MATCH($B38,DataInput[#Headers],0))="","",(INDEX(DataInput[],CV$4*3-2,MATCH($B38,DataInput[#Headers],0)))))</f>
        <v>#N/A</v>
      </c>
      <c r="CW38" s="15" t="e">
        <f>IF(INDEX(MouseList[],MATCH(CW$2,'Basic Information'!$A$2:$A$140,0),11)=TRUE,"",IF(INDEX(DataInput[],CW$4*3-2,MATCH($B38,DataInput[#Headers],0))="","",(INDEX(DataInput[],CW$4*3-2,MATCH($B38,DataInput[#Headers],0)))))</f>
        <v>#N/A</v>
      </c>
      <c r="CX38" s="15" t="e">
        <f>IF(INDEX(MouseList[],MATCH(CX$2,'Basic Information'!$A$2:$A$140,0),11)=TRUE,"",IF(INDEX(DataInput[],CX$4*3-2,MATCH($B38,DataInput[#Headers],0))="","",(INDEX(DataInput[],CX$4*3-2,MATCH($B38,DataInput[#Headers],0)))))</f>
        <v>#N/A</v>
      </c>
      <c r="CY38" s="15" t="e">
        <f>IF(INDEX(MouseList[],MATCH(CY$2,'Basic Information'!$A$2:$A$140,0),11)=TRUE,"",IF(INDEX(DataInput[],CY$4*3-2,MATCH($B38,DataInput[#Headers],0))="","",(INDEX(DataInput[],CY$4*3-2,MATCH($B38,DataInput[#Headers],0)))))</f>
        <v>#N/A</v>
      </c>
      <c r="CZ38" s="15" t="e">
        <f>IF(INDEX(MouseList[],MATCH(CZ$2,'Basic Information'!$A$2:$A$140,0),11)=TRUE,"",IF(INDEX(DataInput[],CZ$4*3-2,MATCH($B38,DataInput[#Headers],0))="","",(INDEX(DataInput[],CZ$4*3-2,MATCH($B38,DataInput[#Headers],0)))))</f>
        <v>#N/A</v>
      </c>
      <c r="DA38" s="15" t="e">
        <f>IF(INDEX(MouseList[],MATCH(DA$2,'Basic Information'!$A$2:$A$140,0),11)=TRUE,"",IF(INDEX(DataInput[],DA$4*3-2,MATCH($B38,DataInput[#Headers],0))="","",(INDEX(DataInput[],DA$4*3-2,MATCH($B38,DataInput[#Headers],0)))))</f>
        <v>#N/A</v>
      </c>
      <c r="DB38" s="15" t="e">
        <f>IF(INDEX(MouseList[],MATCH(DB$2,'Basic Information'!$A$2:$A$140,0),11)=TRUE,"",IF(INDEX(DataInput[],DB$4*3-2,MATCH($B38,DataInput[#Headers],0))="","",(INDEX(DataInput[],DB$4*3-2,MATCH($B38,DataInput[#Headers],0)))))</f>
        <v>#N/A</v>
      </c>
      <c r="DC38" s="15" t="e">
        <f>IF(INDEX(MouseList[],MATCH(DC$2,'Basic Information'!$A$2:$A$140,0),11)=TRUE,"",IF(INDEX(DataInput[],DC$4*3-2,MATCH($B38,DataInput[#Headers],0))="","",(INDEX(DataInput[],DC$4*3-2,MATCH($B38,DataInput[#Headers],0)))))</f>
        <v>#N/A</v>
      </c>
      <c r="DD38" s="15" t="e">
        <f>IF(INDEX(MouseList[],MATCH(DD$2,'Basic Information'!$A$2:$A$140,0),11)=TRUE,"",IF(INDEX(DataInput[],DD$4*3-2,MATCH($B38,DataInput[#Headers],0))="","",(INDEX(DataInput[],DD$4*3-2,MATCH($B38,DataInput[#Headers],0)))))</f>
        <v>#N/A</v>
      </c>
      <c r="DE38" s="15" t="e">
        <f>IF(INDEX(MouseList[],MATCH(DE$2,'Basic Information'!$A$2:$A$140,0),11)=TRUE,"",IF(INDEX(DataInput[],DE$4*3-2,MATCH($B38,DataInput[#Headers],0))="","",(INDEX(DataInput[],DE$4*3-2,MATCH($B38,DataInput[#Headers],0)))))</f>
        <v>#N/A</v>
      </c>
      <c r="DF38" s="15" t="e">
        <f>IF(INDEX(MouseList[],MATCH(DF$2,'Basic Information'!$A$2:$A$140,0),11)=TRUE,"",IF(INDEX(DataInput[],DF$4*3-2,MATCH($B38,DataInput[#Headers],0))="","",(INDEX(DataInput[],DF$4*3-2,MATCH($B38,DataInput[#Headers],0)))))</f>
        <v>#N/A</v>
      </c>
      <c r="DG38" s="15" t="e">
        <f>IF(INDEX(MouseList[],MATCH(DG$2,'Basic Information'!$A$2:$A$140,0),11)=TRUE,"",IF(INDEX(DataInput[],DG$4*3-2,MATCH($B38,DataInput[#Headers],0))="","",(INDEX(DataInput[],DG$4*3-2,MATCH($B38,DataInput[#Headers],0)))))</f>
        <v>#N/A</v>
      </c>
      <c r="DH38" s="15" t="e">
        <f>IF(INDEX(MouseList[],MATCH(DH$2,'Basic Information'!$A$2:$A$140,0),11)=TRUE,"",IF(INDEX(DataInput[],DH$4*3-2,MATCH($B38,DataInput[#Headers],0))="","",(INDEX(DataInput[],DH$4*3-2,MATCH($B38,DataInput[#Headers],0)))))</f>
        <v>#N/A</v>
      </c>
      <c r="DI38" s="15" t="e">
        <f>IF(INDEX(MouseList[],MATCH(DI$2,'Basic Information'!$A$2:$A$140,0),11)=TRUE,"",IF(INDEX(DataInput[],DI$4*3-2,MATCH($B38,DataInput[#Headers],0))="","",(INDEX(DataInput[],DI$4*3-2,MATCH($B38,DataInput[#Headers],0)))))</f>
        <v>#N/A</v>
      </c>
      <c r="DJ38" s="15" t="e">
        <f>IF(INDEX(MouseList[],MATCH(DJ$2,'Basic Information'!$A$2:$A$140,0),11)=TRUE,"",IF(INDEX(DataInput[],DJ$4*3-2,MATCH($B38,DataInput[#Headers],0))="","",(INDEX(DataInput[],DJ$4*3-2,MATCH($B38,DataInput[#Headers],0)))))</f>
        <v>#N/A</v>
      </c>
      <c r="DK38" s="15" t="e">
        <f>IF(INDEX(MouseList[],MATCH(DK$2,'Basic Information'!$A$2:$A$140,0),11)=TRUE,"",IF(INDEX(DataInput[],DK$4*3-2,MATCH($B38,DataInput[#Headers],0))="","",(INDEX(DataInput[],DK$4*3-2,MATCH($B38,DataInput[#Headers],0)))))</f>
        <v>#N/A</v>
      </c>
      <c r="DL38" s="15" t="e">
        <f>IF(INDEX(MouseList[],MATCH(DL$2,'Basic Information'!$A$2:$A$140,0),11)=TRUE,"",IF(INDEX(DataInput[],DL$4*3-2,MATCH($B38,DataInput[#Headers],0))="","",(INDEX(DataInput[],DL$4*3-2,MATCH($B38,DataInput[#Headers],0)))))</f>
        <v>#N/A</v>
      </c>
      <c r="DM38" s="15" t="e">
        <f>IF(INDEX(MouseList[],MATCH(DM$2,'Basic Information'!$A$2:$A$140,0),11)=TRUE,"",IF(INDEX(DataInput[],DM$4*3-2,MATCH($B38,DataInput[#Headers],0))="","",(INDEX(DataInput[],DM$4*3-2,MATCH($B38,DataInput[#Headers],0)))))</f>
        <v>#N/A</v>
      </c>
      <c r="DN38" s="15" t="e">
        <f>IF(INDEX(MouseList[],MATCH(DN$2,'Basic Information'!$A$2:$A$140,0),11)=TRUE,"",IF(INDEX(DataInput[],DN$4*3-2,MATCH($B38,DataInput[#Headers],0))="","",(INDEX(DataInput[],DN$4*3-2,MATCH($B38,DataInput[#Headers],0)))))</f>
        <v>#N/A</v>
      </c>
      <c r="DO38" s="15" t="e">
        <f>IF(INDEX(MouseList[],MATCH(DO$2,'Basic Information'!$A$2:$A$140,0),11)=TRUE,"",IF(INDEX(DataInput[],DO$4*3-2,MATCH($B38,DataInput[#Headers],0))="","",(INDEX(DataInput[],DO$4*3-2,MATCH($B38,DataInput[#Headers],0)))))</f>
        <v>#N/A</v>
      </c>
      <c r="DP38" s="15" t="e">
        <f>IF(INDEX(MouseList[],MATCH(DP$2,'Basic Information'!$A$2:$A$140,0),11)=TRUE,"",IF(INDEX(DataInput[],DP$4*3-2,MATCH($B38,DataInput[#Headers],0))="","",(INDEX(DataInput[],DP$4*3-2,MATCH($B38,DataInput[#Headers],0)))))</f>
        <v>#N/A</v>
      </c>
      <c r="DQ38" s="15" t="e">
        <f>IF(INDEX(MouseList[],MATCH(DQ$2,'Basic Information'!$A$2:$A$140,0),11)=TRUE,"",IF(INDEX(DataInput[],DQ$4*3-2,MATCH($B38,DataInput[#Headers],0))="","",(INDEX(DataInput[],DQ$4*3-2,MATCH($B38,DataInput[#Headers],0)))))</f>
        <v>#N/A</v>
      </c>
      <c r="DR38" s="15" t="e">
        <f>IF(INDEX(MouseList[],MATCH(DR$2,'Basic Information'!$A$2:$A$140,0),11)=TRUE,"",IF(INDEX(DataInput[],DR$4*3-2,MATCH($B38,DataInput[#Headers],0))="","",(INDEX(DataInput[],DR$4*3-2,MATCH($B38,DataInput[#Headers],0)))))</f>
        <v>#N/A</v>
      </c>
      <c r="DT38" s="14">
        <v>34</v>
      </c>
      <c r="DU38" s="244" t="str">
        <f>IFERROR(INDEX(MouseList[],MATCH(TV_after_Tx3[[#This Row],[Sort '#]],MouseList[Sort '#],0),MATCH(TV_after_Tx3[[#Headers],[Group]],MouseList[#Headers],0)),"")</f>
        <v/>
      </c>
      <c r="DV38" s="14" t="str">
        <f>IFERROR(INDEX(MouseList[],MATCH(TV_after_Tx3[[#This Row],[Sort '#]],MouseList[Sort '#],0),MATCH(MouseList[[#Headers],[Mouse '#]],MouseList[#Headers],0)),"")</f>
        <v/>
      </c>
      <c r="DW38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38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38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38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38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38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38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38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38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38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38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38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38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38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38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38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38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38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38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38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38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38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39" spans="1:172" ht="15">
      <c r="A39" s="14">
        <v>34</v>
      </c>
      <c r="B39" s="14" t="str">
        <f>INDEX(DataInput[#Headers],1,BWtable[[#This Row],[Day '#]]+11)</f>
        <v>35</v>
      </c>
      <c r="C39" s="15" t="str">
        <f>IF(INDEX(MouseList[],MATCH(C$2,'Basic Information'!$A$2:$A$140,0),11)=TRUE,"",IF(INDEX(DataInput[],C$4*3-2,MATCH($B39,DataInput[#Headers],0))="","",(INDEX(DataInput[],C$4*3-2,MATCH($B39,DataInput[#Headers],0)))))</f>
        <v/>
      </c>
      <c r="D39" s="15" t="str">
        <f>IF(INDEX(MouseList[],MATCH(D$2,'Basic Information'!$A$2:$A$140,0),11)=TRUE,"",IF(INDEX(DataInput[],D$4*3-2,MATCH($B39,DataInput[#Headers],0))="","",(INDEX(DataInput[],D$4*3-2,MATCH($B39,DataInput[#Headers],0)))))</f>
        <v/>
      </c>
      <c r="E39" s="15" t="str">
        <f>IF(INDEX(MouseList[],MATCH(E$2,'Basic Information'!$A$2:$A$140,0),11)=TRUE,"",IF(INDEX(DataInput[],E$4*3-2,MATCH($B39,DataInput[#Headers],0))="","",(INDEX(DataInput[],E$4*3-2,MATCH($B39,DataInput[#Headers],0)))))</f>
        <v/>
      </c>
      <c r="F39" s="15" t="str">
        <f>IF(INDEX(MouseList[],MATCH(F$2,'Basic Information'!$A$2:$A$140,0),11)=TRUE,"",IF(INDEX(DataInput[],F$4*3-2,MATCH($B39,DataInput[#Headers],0))="","",(INDEX(DataInput[],F$4*3-2,MATCH($B39,DataInput[#Headers],0)))))</f>
        <v/>
      </c>
      <c r="G39" s="15" t="str">
        <f>IF(INDEX(MouseList[],MATCH(G$2,'Basic Information'!$A$2:$A$140,0),11)=TRUE,"",IF(INDEX(DataInput[],G$4*3-2,MATCH($B39,DataInput[#Headers],0))="","",(INDEX(DataInput[],G$4*3-2,MATCH($B39,DataInput[#Headers],0)))))</f>
        <v/>
      </c>
      <c r="H39" s="15" t="str">
        <f>IF(INDEX(MouseList[],MATCH(H$2,'Basic Information'!$A$2:$A$140,0),11)=TRUE,"",IF(INDEX(DataInput[],H$4*3-2,MATCH($B39,DataInput[#Headers],0))="","",(INDEX(DataInput[],H$4*3-2,MATCH($B39,DataInput[#Headers],0)))))</f>
        <v/>
      </c>
      <c r="I39" s="15" t="str">
        <f>IF(INDEX(MouseList[],MATCH(I$2,'Basic Information'!$A$2:$A$140,0),11)=TRUE,"",IF(INDEX(DataInput[],I$4*3-2,MATCH($B39,DataInput[#Headers],0))="","",(INDEX(DataInput[],I$4*3-2,MATCH($B39,DataInput[#Headers],0)))))</f>
        <v/>
      </c>
      <c r="J39" s="15" t="str">
        <f>IF(INDEX(MouseList[],MATCH(J$2,'Basic Information'!$A$2:$A$140,0),11)=TRUE,"",IF(INDEX(DataInput[],J$4*3-2,MATCH($B39,DataInput[#Headers],0))="","",(INDEX(DataInput[],J$4*3-2,MATCH($B39,DataInput[#Headers],0)))))</f>
        <v/>
      </c>
      <c r="K39" s="15" t="str">
        <f>IF(INDEX(MouseList[],MATCH(K$2,'Basic Information'!$A$2:$A$140,0),11)=TRUE,"",IF(INDEX(DataInput[],K$4*3-2,MATCH($B39,DataInput[#Headers],0))="","",(INDEX(DataInput[],K$4*3-2,MATCH($B39,DataInput[#Headers],0)))))</f>
        <v/>
      </c>
      <c r="L39" s="15" t="str">
        <f>IF(INDEX(MouseList[],MATCH(L$2,'Basic Information'!$A$2:$A$140,0),11)=TRUE,"",IF(INDEX(DataInput[],L$4*3-2,MATCH($B39,DataInput[#Headers],0))="","",(INDEX(DataInput[],L$4*3-2,MATCH($B39,DataInput[#Headers],0)))))</f>
        <v/>
      </c>
      <c r="M39" s="15" t="str">
        <f>IF(INDEX(MouseList[],MATCH(M$2,'Basic Information'!$A$2:$A$140,0),11)=TRUE,"",IF(INDEX(DataInput[],M$4*3-2,MATCH($B39,DataInput[#Headers],0))="","",(INDEX(DataInput[],M$4*3-2,MATCH($B39,DataInput[#Headers],0)))))</f>
        <v/>
      </c>
      <c r="N39" s="15" t="str">
        <f>IF(INDEX(MouseList[],MATCH(N$2,'Basic Information'!$A$2:$A$140,0),11)=TRUE,"",IF(INDEX(DataInput[],N$4*3-2,MATCH($B39,DataInput[#Headers],0))="","",(INDEX(DataInput[],N$4*3-2,MATCH($B39,DataInput[#Headers],0)))))</f>
        <v/>
      </c>
      <c r="O39" s="15" t="str">
        <f>IF(INDEX(MouseList[],MATCH(O$2,'Basic Information'!$A$2:$A$140,0),11)=TRUE,"",IF(INDEX(DataInput[],O$4*3-2,MATCH($B39,DataInput[#Headers],0))="","",(INDEX(DataInput[],O$4*3-2,MATCH($B39,DataInput[#Headers],0)))))</f>
        <v/>
      </c>
      <c r="P39" s="15" t="str">
        <f>IF(INDEX(MouseList[],MATCH(P$2,'Basic Information'!$A$2:$A$140,0),11)=TRUE,"",IF(INDEX(DataInput[],P$4*3-2,MATCH($B39,DataInput[#Headers],0))="","",(INDEX(DataInput[],P$4*3-2,MATCH($B39,DataInput[#Headers],0)))))</f>
        <v/>
      </c>
      <c r="Q39" s="15" t="str">
        <f>IF(INDEX(MouseList[],MATCH(Q$2,'Basic Information'!$A$2:$A$140,0),11)=TRUE,"",IF(INDEX(DataInput[],Q$4*3-2,MATCH($B39,DataInput[#Headers],0))="","",(INDEX(DataInput[],Q$4*3-2,MATCH($B39,DataInput[#Headers],0)))))</f>
        <v/>
      </c>
      <c r="R39" s="15" t="str">
        <f>IF(INDEX(MouseList[],MATCH(R$2,'Basic Information'!$A$2:$A$140,0),11)=TRUE,"",IF(INDEX(DataInput[],R$4*3-2,MATCH($B39,DataInput[#Headers],0))="","",(INDEX(DataInput[],R$4*3-2,MATCH($B39,DataInput[#Headers],0)))))</f>
        <v/>
      </c>
      <c r="S39" s="15" t="str">
        <f>IF(INDEX(MouseList[],MATCH(S$2,'Basic Information'!$A$2:$A$140,0),11)=TRUE,"",IF(INDEX(DataInput[],S$4*3-2,MATCH($B39,DataInput[#Headers],0))="","",(INDEX(DataInput[],S$4*3-2,MATCH($B39,DataInput[#Headers],0)))))</f>
        <v/>
      </c>
      <c r="T39" s="15" t="str">
        <f>IF(INDEX(MouseList[],MATCH(T$2,'Basic Information'!$A$2:$A$140,0),11)=TRUE,"",IF(INDEX(DataInput[],T$4*3-2,MATCH($B39,DataInput[#Headers],0))="","",(INDEX(DataInput[],T$4*3-2,MATCH($B39,DataInput[#Headers],0)))))</f>
        <v/>
      </c>
      <c r="U39" s="15" t="str">
        <f>IF(INDEX(MouseList[],MATCH(U$2,'Basic Information'!$A$2:$A$140,0),11)=TRUE,"",IF(INDEX(DataInput[],U$4*3-2,MATCH($B39,DataInput[#Headers],0))="","",(INDEX(DataInput[],U$4*3-2,MATCH($B39,DataInput[#Headers],0)))))</f>
        <v/>
      </c>
      <c r="V39" s="15" t="str">
        <f>IF(INDEX(MouseList[],MATCH(V$2,'Basic Information'!$A$2:$A$140,0),11)=TRUE,"",IF(INDEX(DataInput[],V$4*3-2,MATCH($B39,DataInput[#Headers],0))="","",(INDEX(DataInput[],V$4*3-2,MATCH($B39,DataInput[#Headers],0)))))</f>
        <v/>
      </c>
      <c r="W39" s="15" t="str">
        <f>IF(INDEX(MouseList[],MATCH(W$2,'Basic Information'!$A$2:$A$140,0),11)=TRUE,"",IF(INDEX(DataInput[],W$4*3-2,MATCH($B39,DataInput[#Headers],0))="","",(INDEX(DataInput[],W$4*3-2,MATCH($B39,DataInput[#Headers],0)))))</f>
        <v/>
      </c>
      <c r="X39" s="15" t="str">
        <f>IF(INDEX(MouseList[],MATCH(X$2,'Basic Information'!$A$2:$A$140,0),11)=TRUE,"",IF(INDEX(DataInput[],X$4*3-2,MATCH($B39,DataInput[#Headers],0))="","",(INDEX(DataInput[],X$4*3-2,MATCH($B39,DataInput[#Headers],0)))))</f>
        <v/>
      </c>
      <c r="Y39" s="15" t="str">
        <f>IF(INDEX(MouseList[],MATCH(Y$2,'Basic Information'!$A$2:$A$140,0),11)=TRUE,"",IF(INDEX(DataInput[],Y$4*3-2,MATCH($B39,DataInput[#Headers],0))="","",(INDEX(DataInput[],Y$4*3-2,MATCH($B39,DataInput[#Headers],0)))))</f>
        <v/>
      </c>
      <c r="Z39" s="15" t="str">
        <f>IF(INDEX(MouseList[],MATCH(Z$2,'Basic Information'!$A$2:$A$140,0),11)=TRUE,"",IF(INDEX(DataInput[],Z$4*3-2,MATCH($B39,DataInput[#Headers],0))="","",(INDEX(DataInput[],Z$4*3-2,MATCH($B39,DataInput[#Headers],0)))))</f>
        <v/>
      </c>
      <c r="AA39" s="15" t="str">
        <f>IF(INDEX(MouseList[],MATCH(AA$2,'Basic Information'!$A$2:$A$140,0),11)=TRUE,"",IF(INDEX(DataInput[],AA$4*3-2,MATCH($B39,DataInput[#Headers],0))="","",(INDEX(DataInput[],AA$4*3-2,MATCH($B39,DataInput[#Headers],0)))))</f>
        <v/>
      </c>
      <c r="AB39" s="15" t="str">
        <f>IF(INDEX(MouseList[],MATCH(AB$2,'Basic Information'!$A$2:$A$140,0),11)=TRUE,"",IF(INDEX(DataInput[],AB$4*3-2,MATCH($B39,DataInput[#Headers],0))="","",(INDEX(DataInput[],AB$4*3-2,MATCH($B39,DataInput[#Headers],0)))))</f>
        <v/>
      </c>
      <c r="AC39" s="15" t="str">
        <f>IF(INDEX(MouseList[],MATCH(AC$2,'Basic Information'!$A$2:$A$140,0),11)=TRUE,"",IF(INDEX(DataInput[],AC$4*3-2,MATCH($B39,DataInput[#Headers],0))="","",(INDEX(DataInput[],AC$4*3-2,MATCH($B39,DataInput[#Headers],0)))))</f>
        <v/>
      </c>
      <c r="AD39" s="15" t="str">
        <f>IF(INDEX(MouseList[],MATCH(AD$2,'Basic Information'!$A$2:$A$140,0),11)=TRUE,"",IF(INDEX(DataInput[],AD$4*3-2,MATCH($B39,DataInput[#Headers],0))="","",(INDEX(DataInput[],AD$4*3-2,MATCH($B39,DataInput[#Headers],0)))))</f>
        <v/>
      </c>
      <c r="AE39" s="15" t="str">
        <f>IF(INDEX(MouseList[],MATCH(AE$2,'Basic Information'!$A$2:$A$140,0),11)=TRUE,"",IF(INDEX(DataInput[],AE$4*3-2,MATCH($B39,DataInput[#Headers],0))="","",(INDEX(DataInput[],AE$4*3-2,MATCH($B39,DataInput[#Headers],0)))))</f>
        <v/>
      </c>
      <c r="AF39" s="15" t="str">
        <f>IF(INDEX(MouseList[],MATCH(AF$2,'Basic Information'!$A$2:$A$140,0),11)=TRUE,"",IF(INDEX(DataInput[],AF$4*3-2,MATCH($B39,DataInput[#Headers],0))="","",(INDEX(DataInput[],AF$4*3-2,MATCH($B39,DataInput[#Headers],0)))))</f>
        <v/>
      </c>
      <c r="AG39" s="15" t="str">
        <f>IF(INDEX(MouseList[],MATCH(AG$2,'Basic Information'!$A$2:$A$140,0),11)=TRUE,"",IF(INDEX(DataInput[],AG$4*3-2,MATCH($B39,DataInput[#Headers],0))="","",(INDEX(DataInput[],AG$4*3-2,MATCH($B39,DataInput[#Headers],0)))))</f>
        <v/>
      </c>
      <c r="AH39" s="15" t="str">
        <f>IF(INDEX(MouseList[],MATCH(AH$2,'Basic Information'!$A$2:$A$140,0),11)=TRUE,"",IF(INDEX(DataInput[],AH$4*3-2,MATCH($B39,DataInput[#Headers],0))="","",(INDEX(DataInput[],AH$4*3-2,MATCH($B39,DataInput[#Headers],0)))))</f>
        <v/>
      </c>
      <c r="AI39" s="15" t="str">
        <f>IF(INDEX(MouseList[],MATCH(AI$2,'Basic Information'!$A$2:$A$140,0),11)=TRUE,"",IF(INDEX(DataInput[],AI$4*3-2,MATCH($B39,DataInput[#Headers],0))="","",(INDEX(DataInput[],AI$4*3-2,MATCH($B39,DataInput[#Headers],0)))))</f>
        <v/>
      </c>
      <c r="AJ39" s="15" t="str">
        <f>IF(INDEX(MouseList[],MATCH(AJ$2,'Basic Information'!$A$2:$A$140,0),11)=TRUE,"",IF(INDEX(DataInput[],AJ$4*3-2,MATCH($B39,DataInput[#Headers],0))="","",(INDEX(DataInput[],AJ$4*3-2,MATCH($B39,DataInput[#Headers],0)))))</f>
        <v/>
      </c>
      <c r="AK39" s="15" t="str">
        <f>IF(INDEX(MouseList[],MATCH(AK$2,'Basic Information'!$A$2:$A$140,0),11)=TRUE,"",IF(INDEX(DataInput[],AK$4*3-2,MATCH($B39,DataInput[#Headers],0))="","",(INDEX(DataInput[],AK$4*3-2,MATCH($B39,DataInput[#Headers],0)))))</f>
        <v/>
      </c>
      <c r="AL39" s="15" t="str">
        <f>IF(INDEX(MouseList[],MATCH(AL$2,'Basic Information'!$A$2:$A$140,0),11)=TRUE,"",IF(INDEX(DataInput[],AL$4*3-2,MATCH($B39,DataInput[#Headers],0))="","",(INDEX(DataInput[],AL$4*3-2,MATCH($B39,DataInput[#Headers],0)))))</f>
        <v/>
      </c>
      <c r="AM39" s="15" t="str">
        <f>IF(INDEX(MouseList[],MATCH(AM$2,'Basic Information'!$A$2:$A$140,0),11)=TRUE,"",IF(INDEX(DataInput[],AM$4*3-2,MATCH($B39,DataInput[#Headers],0))="","",(INDEX(DataInput[],AM$4*3-2,MATCH($B39,DataInput[#Headers],0)))))</f>
        <v/>
      </c>
      <c r="AN39" s="15" t="str">
        <f>IF(INDEX(MouseList[],MATCH(AN$2,'Basic Information'!$A$2:$A$140,0),11)=TRUE,"",IF(INDEX(DataInput[],AN$4*3-2,MATCH($B39,DataInput[#Headers],0))="","",(INDEX(DataInput[],AN$4*3-2,MATCH($B39,DataInput[#Headers],0)))))</f>
        <v/>
      </c>
      <c r="AO39" s="15" t="str">
        <f>IF(INDEX(MouseList[],MATCH(AO$2,'Basic Information'!$A$2:$A$140,0),11)=TRUE,"",IF(INDEX(DataInput[],AO$4*3-2,MATCH($B39,DataInput[#Headers],0))="","",(INDEX(DataInput[],AO$4*3-2,MATCH($B39,DataInput[#Headers],0)))))</f>
        <v/>
      </c>
      <c r="AP39" s="15" t="str">
        <f>IF(INDEX(MouseList[],MATCH(AP$2,'Basic Information'!$A$2:$A$140,0),11)=TRUE,"",IF(INDEX(DataInput[],AP$4*3-2,MATCH($B39,DataInput[#Headers],0))="","",(INDEX(DataInput[],AP$4*3-2,MATCH($B39,DataInput[#Headers],0)))))</f>
        <v/>
      </c>
      <c r="AQ39" s="15" t="str">
        <f>IF(INDEX(MouseList[],MATCH(AQ$2,'Basic Information'!$A$2:$A$140,0),11)=TRUE,"",IF(INDEX(DataInput[],AQ$4*3-2,MATCH($B39,DataInput[#Headers],0))="","",(INDEX(DataInput[],AQ$4*3-2,MATCH($B39,DataInput[#Headers],0)))))</f>
        <v/>
      </c>
      <c r="AR39" s="15" t="str">
        <f>IF(INDEX(MouseList[],MATCH(AR$2,'Basic Information'!$A$2:$A$140,0),11)=TRUE,"",IF(INDEX(DataInput[],AR$4*3-2,MATCH($B39,DataInput[#Headers],0))="","",(INDEX(DataInput[],AR$4*3-2,MATCH($B39,DataInput[#Headers],0)))))</f>
        <v/>
      </c>
      <c r="AS39" s="15" t="str">
        <f>IF(INDEX(MouseList[],MATCH(AS$2,'Basic Information'!$A$2:$A$140,0),11)=TRUE,"",IF(INDEX(DataInput[],AS$4*3-2,MATCH($B39,DataInput[#Headers],0))="","",(INDEX(DataInput[],AS$4*3-2,MATCH($B39,DataInput[#Headers],0)))))</f>
        <v/>
      </c>
      <c r="AT39" s="15" t="str">
        <f>IF(INDEX(MouseList[],MATCH(AT$2,'Basic Information'!$A$2:$A$140,0),11)=TRUE,"",IF(INDEX(DataInput[],AT$4*3-2,MATCH($B39,DataInput[#Headers],0))="","",(INDEX(DataInput[],AT$4*3-2,MATCH($B39,DataInput[#Headers],0)))))</f>
        <v/>
      </c>
      <c r="AU39" s="15" t="str">
        <f>IF(INDEX(MouseList[],MATCH(AU$2,'Basic Information'!$A$2:$A$140,0),11)=TRUE,"",IF(INDEX(DataInput[],AU$4*3-2,MATCH($B39,DataInput[#Headers],0))="","",(INDEX(DataInput[],AU$4*3-2,MATCH($B39,DataInput[#Headers],0)))))</f>
        <v/>
      </c>
      <c r="AV39" s="15" t="str">
        <f>IF(INDEX(MouseList[],MATCH(AV$2,'Basic Information'!$A$2:$A$140,0),11)=TRUE,"",IF(INDEX(DataInput[],AV$4*3-2,MATCH($B39,DataInput[#Headers],0))="","",(INDEX(DataInput[],AV$4*3-2,MATCH($B39,DataInput[#Headers],0)))))</f>
        <v/>
      </c>
      <c r="AW39" s="15" t="str">
        <f>IF(INDEX(MouseList[],MATCH(AW$2,'Basic Information'!$A$2:$A$140,0),11)=TRUE,"",IF(INDEX(DataInput[],AW$4*3-2,MATCH($B39,DataInput[#Headers],0))="","",(INDEX(DataInput[],AW$4*3-2,MATCH($B39,DataInput[#Headers],0)))))</f>
        <v/>
      </c>
      <c r="AX39" s="15" t="str">
        <f>IF(INDEX(MouseList[],MATCH(AX$2,'Basic Information'!$A$2:$A$140,0),11)=TRUE,"",IF(INDEX(DataInput[],AX$4*3-2,MATCH($B39,DataInput[#Headers],0))="","",(INDEX(DataInput[],AX$4*3-2,MATCH($B39,DataInput[#Headers],0)))))</f>
        <v/>
      </c>
      <c r="AY39" s="15" t="str">
        <f>IF(INDEX(MouseList[],MATCH(AY$2,'Basic Information'!$A$2:$A$140,0),11)=TRUE,"",IF(INDEX(DataInput[],AY$4*3-2,MATCH($B39,DataInput[#Headers],0))="","",(INDEX(DataInput[],AY$4*3-2,MATCH($B39,DataInput[#Headers],0)))))</f>
        <v/>
      </c>
      <c r="AZ39" s="15" t="str">
        <f>IF(INDEX(MouseList[],MATCH(AZ$2,'Basic Information'!$A$2:$A$140,0),11)=TRUE,"",IF(INDEX(DataInput[],AZ$4*3-2,MATCH($B39,DataInput[#Headers],0))="","",(INDEX(DataInput[],AZ$4*3-2,MATCH($B39,DataInput[#Headers],0)))))</f>
        <v/>
      </c>
      <c r="BA39" s="15" t="str">
        <f>IF(INDEX(MouseList[],MATCH(BA$2,'Basic Information'!$A$2:$A$140,0),11)=TRUE,"",IF(INDEX(DataInput[],BA$4*3-2,MATCH($B39,DataInput[#Headers],0))="","",(INDEX(DataInput[],BA$4*3-2,MATCH($B39,DataInput[#Headers],0)))))</f>
        <v/>
      </c>
      <c r="BB39" s="15" t="str">
        <f>IF(INDEX(MouseList[],MATCH(BB$2,'Basic Information'!$A$2:$A$140,0),11)=TRUE,"",IF(INDEX(DataInput[],BB$4*3-2,MATCH($B39,DataInput[#Headers],0))="","",(INDEX(DataInput[],BB$4*3-2,MATCH($B39,DataInput[#Headers],0)))))</f>
        <v/>
      </c>
      <c r="BC39" s="15" t="str">
        <f>IF(INDEX(MouseList[],MATCH(BC$2,'Basic Information'!$A$2:$A$140,0),11)=TRUE,"",IF(INDEX(DataInput[],BC$4*3-2,MATCH($B39,DataInput[#Headers],0))="","",(INDEX(DataInput[],BC$4*3-2,MATCH($B39,DataInput[#Headers],0)))))</f>
        <v/>
      </c>
      <c r="BD39" s="15" t="str">
        <f>IF(INDEX(MouseList[],MATCH(BD$2,'Basic Information'!$A$2:$A$140,0),11)=TRUE,"",IF(INDEX(DataInput[],BD$4*3-2,MATCH($B39,DataInput[#Headers],0))="","",(INDEX(DataInput[],BD$4*3-2,MATCH($B39,DataInput[#Headers],0)))))</f>
        <v/>
      </c>
      <c r="BE39" s="15" t="str">
        <f>IF(INDEX(MouseList[],MATCH(BE$2,'Basic Information'!$A$2:$A$140,0),11)=TRUE,"",IF(INDEX(DataInput[],BE$4*3-2,MATCH($B39,DataInput[#Headers],0))="","",(INDEX(DataInput[],BE$4*3-2,MATCH($B39,DataInput[#Headers],0)))))</f>
        <v/>
      </c>
      <c r="BF39" s="15" t="str">
        <f>IF(INDEX(MouseList[],MATCH(BF$2,'Basic Information'!$A$2:$A$140,0),11)=TRUE,"",IF(INDEX(DataInput[],BF$4*3-2,MATCH($B39,DataInput[#Headers],0))="","",(INDEX(DataInput[],BF$4*3-2,MATCH($B39,DataInput[#Headers],0)))))</f>
        <v/>
      </c>
      <c r="BG39" s="15" t="str">
        <f>IF(INDEX(MouseList[],MATCH(BG$2,'Basic Information'!$A$2:$A$140,0),11)=TRUE,"",IF(INDEX(DataInput[],BG$4*3-2,MATCH($B39,DataInput[#Headers],0))="","",(INDEX(DataInput[],BG$4*3-2,MATCH($B39,DataInput[#Headers],0)))))</f>
        <v/>
      </c>
      <c r="BH39" s="15" t="str">
        <f>IF(INDEX(MouseList[],MATCH(BH$2,'Basic Information'!$A$2:$A$140,0),11)=TRUE,"",IF(INDEX(DataInput[],BH$4*3-2,MATCH($B39,DataInput[#Headers],0))="","",(INDEX(DataInput[],BH$4*3-2,MATCH($B39,DataInput[#Headers],0)))))</f>
        <v/>
      </c>
      <c r="BI39" s="15" t="str">
        <f>IF(INDEX(MouseList[],MATCH(BI$2,'Basic Information'!$A$2:$A$140,0),11)=TRUE,"",IF(INDEX(DataInput[],BI$4*3-2,MATCH($B39,DataInput[#Headers],0))="","",(INDEX(DataInput[],BI$4*3-2,MATCH($B39,DataInput[#Headers],0)))))</f>
        <v/>
      </c>
      <c r="BJ39" s="15" t="str">
        <f>IF(INDEX(MouseList[],MATCH(BJ$2,'Basic Information'!$A$2:$A$140,0),11)=TRUE,"",IF(INDEX(DataInput[],BJ$4*3-2,MATCH($B39,DataInput[#Headers],0))="","",(INDEX(DataInput[],BJ$4*3-2,MATCH($B39,DataInput[#Headers],0)))))</f>
        <v/>
      </c>
      <c r="BK39" s="15" t="e">
        <f>IF(INDEX(MouseList[],MATCH(BK$2,'Basic Information'!$A$2:$A$140,0),11)=TRUE,"",IF(INDEX(DataInput[],BK$4*3-2,MATCH($B39,DataInput[#Headers],0))="","",(INDEX(DataInput[],BK$4*3-2,MATCH($B39,DataInput[#Headers],0)))))</f>
        <v>#N/A</v>
      </c>
      <c r="BL39" s="15" t="e">
        <f>IF(INDEX(MouseList[],MATCH(BL$2,'Basic Information'!$A$2:$A$140,0),11)=TRUE,"",IF(INDEX(DataInput[],BL$4*3-2,MATCH($B39,DataInput[#Headers],0))="","",(INDEX(DataInput[],BL$4*3-2,MATCH($B39,DataInput[#Headers],0)))))</f>
        <v>#N/A</v>
      </c>
      <c r="BM39" s="15" t="e">
        <f>IF(INDEX(MouseList[],MATCH(BM$2,'Basic Information'!$A$2:$A$140,0),11)=TRUE,"",IF(INDEX(DataInput[],BM$4*3-2,MATCH($B39,DataInput[#Headers],0))="","",(INDEX(DataInput[],BM$4*3-2,MATCH($B39,DataInput[#Headers],0)))))</f>
        <v>#N/A</v>
      </c>
      <c r="BN39" s="15" t="e">
        <f>IF(INDEX(MouseList[],MATCH(BN$2,'Basic Information'!$A$2:$A$140,0),11)=TRUE,"",IF(INDEX(DataInput[],BN$4*3-2,MATCH($B39,DataInput[#Headers],0))="","",(INDEX(DataInput[],BN$4*3-2,MATCH($B39,DataInput[#Headers],0)))))</f>
        <v>#N/A</v>
      </c>
      <c r="BO39" s="15" t="e">
        <f>IF(INDEX(MouseList[],MATCH(BO$2,'Basic Information'!$A$2:$A$140,0),11)=TRUE,"",IF(INDEX(DataInput[],BO$4*3-2,MATCH($B39,DataInput[#Headers],0))="","",(INDEX(DataInput[],BO$4*3-2,MATCH($B39,DataInput[#Headers],0)))))</f>
        <v>#N/A</v>
      </c>
      <c r="BP39" s="15" t="e">
        <f>IF(INDEX(MouseList[],MATCH(BP$2,'Basic Information'!$A$2:$A$140,0),11)=TRUE,"",IF(INDEX(DataInput[],BP$4*3-2,MATCH($B39,DataInput[#Headers],0))="","",(INDEX(DataInput[],BP$4*3-2,MATCH($B39,DataInput[#Headers],0)))))</f>
        <v>#N/A</v>
      </c>
      <c r="BQ39" s="15" t="e">
        <f>IF(INDEX(MouseList[],MATCH(BQ$2,'Basic Information'!$A$2:$A$140,0),11)=TRUE,"",IF(INDEX(DataInput[],BQ$4*3-2,MATCH($B39,DataInput[#Headers],0))="","",(INDEX(DataInput[],BQ$4*3-2,MATCH($B39,DataInput[#Headers],0)))))</f>
        <v>#N/A</v>
      </c>
      <c r="BR39" s="15" t="e">
        <f>IF(INDEX(MouseList[],MATCH(BR$2,'Basic Information'!$A$2:$A$140,0),11)=TRUE,"",IF(INDEX(DataInput[],BR$4*3-2,MATCH($B39,DataInput[#Headers],0))="","",(INDEX(DataInput[],BR$4*3-2,MATCH($B39,DataInput[#Headers],0)))))</f>
        <v>#N/A</v>
      </c>
      <c r="BS39" s="15" t="e">
        <f>IF(INDEX(MouseList[],MATCH(BS$2,'Basic Information'!$A$2:$A$140,0),11)=TRUE,"",IF(INDEX(DataInput[],BS$4*3-2,MATCH($B39,DataInput[#Headers],0))="","",(INDEX(DataInput[],BS$4*3-2,MATCH($B39,DataInput[#Headers],0)))))</f>
        <v>#N/A</v>
      </c>
      <c r="BT39" s="15" t="e">
        <f>IF(INDEX(MouseList[],MATCH(BT$2,'Basic Information'!$A$2:$A$140,0),11)=TRUE,"",IF(INDEX(DataInput[],BT$4*3-2,MATCH($B39,DataInput[#Headers],0))="","",(INDEX(DataInput[],BT$4*3-2,MATCH($B39,DataInput[#Headers],0)))))</f>
        <v>#N/A</v>
      </c>
      <c r="BU39" s="15" t="e">
        <f>IF(INDEX(MouseList[],MATCH(BU$2,'Basic Information'!$A$2:$A$140,0),11)=TRUE,"",IF(INDEX(DataInput[],BU$4*3-2,MATCH($B39,DataInput[#Headers],0))="","",(INDEX(DataInput[],BU$4*3-2,MATCH($B39,DataInput[#Headers],0)))))</f>
        <v>#N/A</v>
      </c>
      <c r="BV39" s="15" t="e">
        <f>IF(INDEX(MouseList[],MATCH(BV$2,'Basic Information'!$A$2:$A$140,0),11)=TRUE,"",IF(INDEX(DataInput[],BV$4*3-2,MATCH($B39,DataInput[#Headers],0))="","",(INDEX(DataInput[],BV$4*3-2,MATCH($B39,DataInput[#Headers],0)))))</f>
        <v>#N/A</v>
      </c>
      <c r="BW39" s="15" t="e">
        <f>IF(INDEX(MouseList[],MATCH(BW$2,'Basic Information'!$A$2:$A$140,0),11)=TRUE,"",IF(INDEX(DataInput[],BW$4*3-2,MATCH($B39,DataInput[#Headers],0))="","",(INDEX(DataInput[],BW$4*3-2,MATCH($B39,DataInput[#Headers],0)))))</f>
        <v>#N/A</v>
      </c>
      <c r="BX39" s="15" t="e">
        <f>IF(INDEX(MouseList[],MATCH(BX$2,'Basic Information'!$A$2:$A$140,0),11)=TRUE,"",IF(INDEX(DataInput[],BX$4*3-2,MATCH($B39,DataInput[#Headers],0))="","",(INDEX(DataInput[],BX$4*3-2,MATCH($B39,DataInput[#Headers],0)))))</f>
        <v>#N/A</v>
      </c>
      <c r="BY39" s="15" t="e">
        <f>IF(INDEX(MouseList[],MATCH(BY$2,'Basic Information'!$A$2:$A$140,0),11)=TRUE,"",IF(INDEX(DataInput[],BY$4*3-2,MATCH($B39,DataInput[#Headers],0))="","",(INDEX(DataInput[],BY$4*3-2,MATCH($B39,DataInput[#Headers],0)))))</f>
        <v>#N/A</v>
      </c>
      <c r="BZ39" s="15" t="e">
        <f>IF(INDEX(MouseList[],MATCH(BZ$2,'Basic Information'!$A$2:$A$140,0),11)=TRUE,"",IF(INDEX(DataInput[],BZ$4*3-2,MATCH($B39,DataInput[#Headers],0))="","",(INDEX(DataInput[],BZ$4*3-2,MATCH($B39,DataInput[#Headers],0)))))</f>
        <v>#N/A</v>
      </c>
      <c r="CA39" s="15" t="e">
        <f>IF(INDEX(MouseList[],MATCH(CA$2,'Basic Information'!$A$2:$A$140,0),11)=TRUE,"",IF(INDEX(DataInput[],CA$4*3-2,MATCH($B39,DataInput[#Headers],0))="","",(INDEX(DataInput[],CA$4*3-2,MATCH($B39,DataInput[#Headers],0)))))</f>
        <v>#N/A</v>
      </c>
      <c r="CB39" s="15" t="e">
        <f>IF(INDEX(MouseList[],MATCH(CB$2,'Basic Information'!$A$2:$A$140,0),11)=TRUE,"",IF(INDEX(DataInput[],CB$4*3-2,MATCH($B39,DataInput[#Headers],0))="","",(INDEX(DataInput[],CB$4*3-2,MATCH($B39,DataInput[#Headers],0)))))</f>
        <v>#N/A</v>
      </c>
      <c r="CC39" s="15" t="e">
        <f>IF(INDEX(MouseList[],MATCH(CC$2,'Basic Information'!$A$2:$A$140,0),11)=TRUE,"",IF(INDEX(DataInput[],CC$4*3-2,MATCH($B39,DataInput[#Headers],0))="","",(INDEX(DataInput[],CC$4*3-2,MATCH($B39,DataInput[#Headers],0)))))</f>
        <v>#N/A</v>
      </c>
      <c r="CD39" s="15" t="e">
        <f>IF(INDEX(MouseList[],MATCH(CD$2,'Basic Information'!$A$2:$A$140,0),11)=TRUE,"",IF(INDEX(DataInput[],CD$4*3-2,MATCH($B39,DataInput[#Headers],0))="","",(INDEX(DataInput[],CD$4*3-2,MATCH($B39,DataInput[#Headers],0)))))</f>
        <v>#N/A</v>
      </c>
      <c r="CE39" s="15" t="e">
        <f>IF(INDEX(MouseList[],MATCH(CE$2,'Basic Information'!$A$2:$A$140,0),11)=TRUE,"",IF(INDEX(DataInput[],CE$4*3-2,MATCH($B39,DataInput[#Headers],0))="","",(INDEX(DataInput[],CE$4*3-2,MATCH($B39,DataInput[#Headers],0)))))</f>
        <v>#N/A</v>
      </c>
      <c r="CF39" s="15" t="e">
        <f>IF(INDEX(MouseList[],MATCH(CF$2,'Basic Information'!$A$2:$A$140,0),11)=TRUE,"",IF(INDEX(DataInput[],CF$4*3-2,MATCH($B39,DataInput[#Headers],0))="","",(INDEX(DataInput[],CF$4*3-2,MATCH($B39,DataInput[#Headers],0)))))</f>
        <v>#N/A</v>
      </c>
      <c r="CG39" s="15" t="e">
        <f>IF(INDEX(MouseList[],MATCH(CG$2,'Basic Information'!$A$2:$A$140,0),11)=TRUE,"",IF(INDEX(DataInput[],CG$4*3-2,MATCH($B39,DataInput[#Headers],0))="","",(INDEX(DataInput[],CG$4*3-2,MATCH($B39,DataInput[#Headers],0)))))</f>
        <v>#N/A</v>
      </c>
      <c r="CH39" s="15" t="e">
        <f>IF(INDEX(MouseList[],MATCH(CH$2,'Basic Information'!$A$2:$A$140,0),11)=TRUE,"",IF(INDEX(DataInput[],CH$4*3-2,MATCH($B39,DataInput[#Headers],0))="","",(INDEX(DataInput[],CH$4*3-2,MATCH($B39,DataInput[#Headers],0)))))</f>
        <v>#N/A</v>
      </c>
      <c r="CI39" s="15" t="e">
        <f>IF(INDEX(MouseList[],MATCH(CI$2,'Basic Information'!$A$2:$A$140,0),11)=TRUE,"",IF(INDEX(DataInput[],CI$4*3-2,MATCH($B39,DataInput[#Headers],0))="","",(INDEX(DataInput[],CI$4*3-2,MATCH($B39,DataInput[#Headers],0)))))</f>
        <v>#N/A</v>
      </c>
      <c r="CJ39" s="15" t="e">
        <f>IF(INDEX(MouseList[],MATCH(CJ$2,'Basic Information'!$A$2:$A$140,0),11)=TRUE,"",IF(INDEX(DataInput[],CJ$4*3-2,MATCH($B39,DataInput[#Headers],0))="","",(INDEX(DataInput[],CJ$4*3-2,MATCH($B39,DataInput[#Headers],0)))))</f>
        <v>#N/A</v>
      </c>
      <c r="CK39" s="15" t="e">
        <f>IF(INDEX(MouseList[],MATCH(CK$2,'Basic Information'!$A$2:$A$140,0),11)=TRUE,"",IF(INDEX(DataInput[],CK$4*3-2,MATCH($B39,DataInput[#Headers],0))="","",(INDEX(DataInput[],CK$4*3-2,MATCH($B39,DataInput[#Headers],0)))))</f>
        <v>#N/A</v>
      </c>
      <c r="CL39" s="15" t="e">
        <f>IF(INDEX(MouseList[],MATCH(CL$2,'Basic Information'!$A$2:$A$140,0),11)=TRUE,"",IF(INDEX(DataInput[],CL$4*3-2,MATCH($B39,DataInput[#Headers],0))="","",(INDEX(DataInput[],CL$4*3-2,MATCH($B39,DataInput[#Headers],0)))))</f>
        <v>#N/A</v>
      </c>
      <c r="CM39" s="15" t="e">
        <f>IF(INDEX(MouseList[],MATCH(CM$2,'Basic Information'!$A$2:$A$140,0),11)=TRUE,"",IF(INDEX(DataInput[],CM$4*3-2,MATCH($B39,DataInput[#Headers],0))="","",(INDEX(DataInput[],CM$4*3-2,MATCH($B39,DataInput[#Headers],0)))))</f>
        <v>#N/A</v>
      </c>
      <c r="CN39" s="15" t="e">
        <f>IF(INDEX(MouseList[],MATCH(CN$2,'Basic Information'!$A$2:$A$140,0),11)=TRUE,"",IF(INDEX(DataInput[],CN$4*3-2,MATCH($B39,DataInput[#Headers],0))="","",(INDEX(DataInput[],CN$4*3-2,MATCH($B39,DataInput[#Headers],0)))))</f>
        <v>#N/A</v>
      </c>
      <c r="CO39" s="15" t="e">
        <f>IF(INDEX(MouseList[],MATCH(CO$2,'Basic Information'!$A$2:$A$140,0),11)=TRUE,"",IF(INDEX(DataInput[],CO$4*3-2,MATCH($B39,DataInput[#Headers],0))="","",(INDEX(DataInput[],CO$4*3-2,MATCH($B39,DataInput[#Headers],0)))))</f>
        <v>#N/A</v>
      </c>
      <c r="CP39" s="15" t="e">
        <f>IF(INDEX(MouseList[],MATCH(CP$2,'Basic Information'!$A$2:$A$140,0),11)=TRUE,"",IF(INDEX(DataInput[],CP$4*3-2,MATCH($B39,DataInput[#Headers],0))="","",(INDEX(DataInput[],CP$4*3-2,MATCH($B39,DataInput[#Headers],0)))))</f>
        <v>#N/A</v>
      </c>
      <c r="CQ39" s="15" t="e">
        <f>IF(INDEX(MouseList[],MATCH(CQ$2,'Basic Information'!$A$2:$A$140,0),11)=TRUE,"",IF(INDEX(DataInput[],CQ$4*3-2,MATCH($B39,DataInput[#Headers],0))="","",(INDEX(DataInput[],CQ$4*3-2,MATCH($B39,DataInput[#Headers],0)))))</f>
        <v>#N/A</v>
      </c>
      <c r="CR39" s="15" t="e">
        <f>IF(INDEX(MouseList[],MATCH(CR$2,'Basic Information'!$A$2:$A$140,0),11)=TRUE,"",IF(INDEX(DataInput[],CR$4*3-2,MATCH($B39,DataInput[#Headers],0))="","",(INDEX(DataInput[],CR$4*3-2,MATCH($B39,DataInput[#Headers],0)))))</f>
        <v>#N/A</v>
      </c>
      <c r="CS39" s="15" t="e">
        <f>IF(INDEX(MouseList[],MATCH(CS$2,'Basic Information'!$A$2:$A$140,0),11)=TRUE,"",IF(INDEX(DataInput[],CS$4*3-2,MATCH($B39,DataInput[#Headers],0))="","",(INDEX(DataInput[],CS$4*3-2,MATCH($B39,DataInput[#Headers],0)))))</f>
        <v>#N/A</v>
      </c>
      <c r="CT39" s="15" t="e">
        <f>IF(INDEX(MouseList[],MATCH(CT$2,'Basic Information'!$A$2:$A$140,0),11)=TRUE,"",IF(INDEX(DataInput[],CT$4*3-2,MATCH($B39,DataInput[#Headers],0))="","",(INDEX(DataInput[],CT$4*3-2,MATCH($B39,DataInput[#Headers],0)))))</f>
        <v>#N/A</v>
      </c>
      <c r="CU39" s="15" t="e">
        <f>IF(INDEX(MouseList[],MATCH(CU$2,'Basic Information'!$A$2:$A$140,0),11)=TRUE,"",IF(INDEX(DataInput[],CU$4*3-2,MATCH($B39,DataInput[#Headers],0))="","",(INDEX(DataInput[],CU$4*3-2,MATCH($B39,DataInput[#Headers],0)))))</f>
        <v>#N/A</v>
      </c>
      <c r="CV39" s="15" t="e">
        <f>IF(INDEX(MouseList[],MATCH(CV$2,'Basic Information'!$A$2:$A$140,0),11)=TRUE,"",IF(INDEX(DataInput[],CV$4*3-2,MATCH($B39,DataInput[#Headers],0))="","",(INDEX(DataInput[],CV$4*3-2,MATCH($B39,DataInput[#Headers],0)))))</f>
        <v>#N/A</v>
      </c>
      <c r="CW39" s="15" t="e">
        <f>IF(INDEX(MouseList[],MATCH(CW$2,'Basic Information'!$A$2:$A$140,0),11)=TRUE,"",IF(INDEX(DataInput[],CW$4*3-2,MATCH($B39,DataInput[#Headers],0))="","",(INDEX(DataInput[],CW$4*3-2,MATCH($B39,DataInput[#Headers],0)))))</f>
        <v>#N/A</v>
      </c>
      <c r="CX39" s="15" t="e">
        <f>IF(INDEX(MouseList[],MATCH(CX$2,'Basic Information'!$A$2:$A$140,0),11)=TRUE,"",IF(INDEX(DataInput[],CX$4*3-2,MATCH($B39,DataInput[#Headers],0))="","",(INDEX(DataInput[],CX$4*3-2,MATCH($B39,DataInput[#Headers],0)))))</f>
        <v>#N/A</v>
      </c>
      <c r="CY39" s="15" t="e">
        <f>IF(INDEX(MouseList[],MATCH(CY$2,'Basic Information'!$A$2:$A$140,0),11)=TRUE,"",IF(INDEX(DataInput[],CY$4*3-2,MATCH($B39,DataInput[#Headers],0))="","",(INDEX(DataInput[],CY$4*3-2,MATCH($B39,DataInput[#Headers],0)))))</f>
        <v>#N/A</v>
      </c>
      <c r="CZ39" s="15" t="e">
        <f>IF(INDEX(MouseList[],MATCH(CZ$2,'Basic Information'!$A$2:$A$140,0),11)=TRUE,"",IF(INDEX(DataInput[],CZ$4*3-2,MATCH($B39,DataInput[#Headers],0))="","",(INDEX(DataInput[],CZ$4*3-2,MATCH($B39,DataInput[#Headers],0)))))</f>
        <v>#N/A</v>
      </c>
      <c r="DA39" s="15" t="e">
        <f>IF(INDEX(MouseList[],MATCH(DA$2,'Basic Information'!$A$2:$A$140,0),11)=TRUE,"",IF(INDEX(DataInput[],DA$4*3-2,MATCH($B39,DataInput[#Headers],0))="","",(INDEX(DataInput[],DA$4*3-2,MATCH($B39,DataInput[#Headers],0)))))</f>
        <v>#N/A</v>
      </c>
      <c r="DB39" s="15" t="e">
        <f>IF(INDEX(MouseList[],MATCH(DB$2,'Basic Information'!$A$2:$A$140,0),11)=TRUE,"",IF(INDEX(DataInput[],DB$4*3-2,MATCH($B39,DataInput[#Headers],0))="","",(INDEX(DataInput[],DB$4*3-2,MATCH($B39,DataInput[#Headers],0)))))</f>
        <v>#N/A</v>
      </c>
      <c r="DC39" s="15" t="e">
        <f>IF(INDEX(MouseList[],MATCH(DC$2,'Basic Information'!$A$2:$A$140,0),11)=TRUE,"",IF(INDEX(DataInput[],DC$4*3-2,MATCH($B39,DataInput[#Headers],0))="","",(INDEX(DataInput[],DC$4*3-2,MATCH($B39,DataInput[#Headers],0)))))</f>
        <v>#N/A</v>
      </c>
      <c r="DD39" s="15" t="e">
        <f>IF(INDEX(MouseList[],MATCH(DD$2,'Basic Information'!$A$2:$A$140,0),11)=TRUE,"",IF(INDEX(DataInput[],DD$4*3-2,MATCH($B39,DataInput[#Headers],0))="","",(INDEX(DataInput[],DD$4*3-2,MATCH($B39,DataInput[#Headers],0)))))</f>
        <v>#N/A</v>
      </c>
      <c r="DE39" s="15" t="e">
        <f>IF(INDEX(MouseList[],MATCH(DE$2,'Basic Information'!$A$2:$A$140,0),11)=TRUE,"",IF(INDEX(DataInput[],DE$4*3-2,MATCH($B39,DataInput[#Headers],0))="","",(INDEX(DataInput[],DE$4*3-2,MATCH($B39,DataInput[#Headers],0)))))</f>
        <v>#N/A</v>
      </c>
      <c r="DF39" s="15" t="e">
        <f>IF(INDEX(MouseList[],MATCH(DF$2,'Basic Information'!$A$2:$A$140,0),11)=TRUE,"",IF(INDEX(DataInput[],DF$4*3-2,MATCH($B39,DataInput[#Headers],0))="","",(INDEX(DataInput[],DF$4*3-2,MATCH($B39,DataInput[#Headers],0)))))</f>
        <v>#N/A</v>
      </c>
      <c r="DG39" s="15" t="e">
        <f>IF(INDEX(MouseList[],MATCH(DG$2,'Basic Information'!$A$2:$A$140,0),11)=TRUE,"",IF(INDEX(DataInput[],DG$4*3-2,MATCH($B39,DataInput[#Headers],0))="","",(INDEX(DataInput[],DG$4*3-2,MATCH($B39,DataInput[#Headers],0)))))</f>
        <v>#N/A</v>
      </c>
      <c r="DH39" s="15" t="e">
        <f>IF(INDEX(MouseList[],MATCH(DH$2,'Basic Information'!$A$2:$A$140,0),11)=TRUE,"",IF(INDEX(DataInput[],DH$4*3-2,MATCH($B39,DataInput[#Headers],0))="","",(INDEX(DataInput[],DH$4*3-2,MATCH($B39,DataInput[#Headers],0)))))</f>
        <v>#N/A</v>
      </c>
      <c r="DI39" s="15" t="e">
        <f>IF(INDEX(MouseList[],MATCH(DI$2,'Basic Information'!$A$2:$A$140,0),11)=TRUE,"",IF(INDEX(DataInput[],DI$4*3-2,MATCH($B39,DataInput[#Headers],0))="","",(INDEX(DataInput[],DI$4*3-2,MATCH($B39,DataInput[#Headers],0)))))</f>
        <v>#N/A</v>
      </c>
      <c r="DJ39" s="15" t="e">
        <f>IF(INDEX(MouseList[],MATCH(DJ$2,'Basic Information'!$A$2:$A$140,0),11)=TRUE,"",IF(INDEX(DataInput[],DJ$4*3-2,MATCH($B39,DataInput[#Headers],0))="","",(INDEX(DataInput[],DJ$4*3-2,MATCH($B39,DataInput[#Headers],0)))))</f>
        <v>#N/A</v>
      </c>
      <c r="DK39" s="15" t="e">
        <f>IF(INDEX(MouseList[],MATCH(DK$2,'Basic Information'!$A$2:$A$140,0),11)=TRUE,"",IF(INDEX(DataInput[],DK$4*3-2,MATCH($B39,DataInput[#Headers],0))="","",(INDEX(DataInput[],DK$4*3-2,MATCH($B39,DataInput[#Headers],0)))))</f>
        <v>#N/A</v>
      </c>
      <c r="DL39" s="15" t="e">
        <f>IF(INDEX(MouseList[],MATCH(DL$2,'Basic Information'!$A$2:$A$140,0),11)=TRUE,"",IF(INDEX(DataInput[],DL$4*3-2,MATCH($B39,DataInput[#Headers],0))="","",(INDEX(DataInput[],DL$4*3-2,MATCH($B39,DataInput[#Headers],0)))))</f>
        <v>#N/A</v>
      </c>
      <c r="DM39" s="15" t="e">
        <f>IF(INDEX(MouseList[],MATCH(DM$2,'Basic Information'!$A$2:$A$140,0),11)=TRUE,"",IF(INDEX(DataInput[],DM$4*3-2,MATCH($B39,DataInput[#Headers],0))="","",(INDEX(DataInput[],DM$4*3-2,MATCH($B39,DataInput[#Headers],0)))))</f>
        <v>#N/A</v>
      </c>
      <c r="DN39" s="15" t="e">
        <f>IF(INDEX(MouseList[],MATCH(DN$2,'Basic Information'!$A$2:$A$140,0),11)=TRUE,"",IF(INDEX(DataInput[],DN$4*3-2,MATCH($B39,DataInput[#Headers],0))="","",(INDEX(DataInput[],DN$4*3-2,MATCH($B39,DataInput[#Headers],0)))))</f>
        <v>#N/A</v>
      </c>
      <c r="DO39" s="15" t="e">
        <f>IF(INDEX(MouseList[],MATCH(DO$2,'Basic Information'!$A$2:$A$140,0),11)=TRUE,"",IF(INDEX(DataInput[],DO$4*3-2,MATCH($B39,DataInput[#Headers],0))="","",(INDEX(DataInput[],DO$4*3-2,MATCH($B39,DataInput[#Headers],0)))))</f>
        <v>#N/A</v>
      </c>
      <c r="DP39" s="15" t="e">
        <f>IF(INDEX(MouseList[],MATCH(DP$2,'Basic Information'!$A$2:$A$140,0),11)=TRUE,"",IF(INDEX(DataInput[],DP$4*3-2,MATCH($B39,DataInput[#Headers],0))="","",(INDEX(DataInput[],DP$4*3-2,MATCH($B39,DataInput[#Headers],0)))))</f>
        <v>#N/A</v>
      </c>
      <c r="DQ39" s="15" t="e">
        <f>IF(INDEX(MouseList[],MATCH(DQ$2,'Basic Information'!$A$2:$A$140,0),11)=TRUE,"",IF(INDEX(DataInput[],DQ$4*3-2,MATCH($B39,DataInput[#Headers],0))="","",(INDEX(DataInput[],DQ$4*3-2,MATCH($B39,DataInput[#Headers],0)))))</f>
        <v>#N/A</v>
      </c>
      <c r="DR39" s="15" t="e">
        <f>IF(INDEX(MouseList[],MATCH(DR$2,'Basic Information'!$A$2:$A$140,0),11)=TRUE,"",IF(INDEX(DataInput[],DR$4*3-2,MATCH($B39,DataInput[#Headers],0))="","",(INDEX(DataInput[],DR$4*3-2,MATCH($B39,DataInput[#Headers],0)))))</f>
        <v>#N/A</v>
      </c>
      <c r="DT39" s="14">
        <v>35</v>
      </c>
      <c r="DU39" s="244" t="str">
        <f>IFERROR(INDEX(MouseList[],MATCH(TV_after_Tx3[[#This Row],[Sort '#]],MouseList[Sort '#],0),MATCH(TV_after_Tx3[[#Headers],[Group]],MouseList[#Headers],0)),"")</f>
        <v/>
      </c>
      <c r="DV39" s="14" t="str">
        <f>IFERROR(INDEX(MouseList[],MATCH(TV_after_Tx3[[#This Row],[Sort '#]],MouseList[Sort '#],0),MATCH(MouseList[[#Headers],[Mouse '#]],MouseList[#Headers],0)),"")</f>
        <v/>
      </c>
      <c r="DW39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39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39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39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39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39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39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39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39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39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39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39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39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39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39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39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39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39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39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39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39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39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40" spans="1:172" ht="15">
      <c r="A40" s="14">
        <v>35</v>
      </c>
      <c r="B40" s="14" t="str">
        <f>INDEX(DataInput[#Headers],1,BWtable[[#This Row],[Day '#]]+11)</f>
        <v>36</v>
      </c>
      <c r="C40" s="15" t="str">
        <f>IF(INDEX(MouseList[],MATCH(C$2,'Basic Information'!$A$2:$A$140,0),11)=TRUE,"",IF(INDEX(DataInput[],C$4*3-2,MATCH($B40,DataInput[#Headers],0))="","",(INDEX(DataInput[],C$4*3-2,MATCH($B40,DataInput[#Headers],0)))))</f>
        <v/>
      </c>
      <c r="D40" s="15" t="str">
        <f>IF(INDEX(MouseList[],MATCH(D$2,'Basic Information'!$A$2:$A$140,0),11)=TRUE,"",IF(INDEX(DataInput[],D$4*3-2,MATCH($B40,DataInput[#Headers],0))="","",(INDEX(DataInput[],D$4*3-2,MATCH($B40,DataInput[#Headers],0)))))</f>
        <v/>
      </c>
      <c r="E40" s="15" t="str">
        <f>IF(INDEX(MouseList[],MATCH(E$2,'Basic Information'!$A$2:$A$140,0),11)=TRUE,"",IF(INDEX(DataInput[],E$4*3-2,MATCH($B40,DataInput[#Headers],0))="","",(INDEX(DataInput[],E$4*3-2,MATCH($B40,DataInput[#Headers],0)))))</f>
        <v/>
      </c>
      <c r="F40" s="15" t="str">
        <f>IF(INDEX(MouseList[],MATCH(F$2,'Basic Information'!$A$2:$A$140,0),11)=TRUE,"",IF(INDEX(DataInput[],F$4*3-2,MATCH($B40,DataInput[#Headers],0))="","",(INDEX(DataInput[],F$4*3-2,MATCH($B40,DataInput[#Headers],0)))))</f>
        <v/>
      </c>
      <c r="G40" s="15" t="str">
        <f>IF(INDEX(MouseList[],MATCH(G$2,'Basic Information'!$A$2:$A$140,0),11)=TRUE,"",IF(INDEX(DataInput[],G$4*3-2,MATCH($B40,DataInput[#Headers],0))="","",(INDEX(DataInput[],G$4*3-2,MATCH($B40,DataInput[#Headers],0)))))</f>
        <v/>
      </c>
      <c r="H40" s="15" t="str">
        <f>IF(INDEX(MouseList[],MATCH(H$2,'Basic Information'!$A$2:$A$140,0),11)=TRUE,"",IF(INDEX(DataInput[],H$4*3-2,MATCH($B40,DataInput[#Headers],0))="","",(INDEX(DataInput[],H$4*3-2,MATCH($B40,DataInput[#Headers],0)))))</f>
        <v/>
      </c>
      <c r="I40" s="15" t="str">
        <f>IF(INDEX(MouseList[],MATCH(I$2,'Basic Information'!$A$2:$A$140,0),11)=TRUE,"",IF(INDEX(DataInput[],I$4*3-2,MATCH($B40,DataInput[#Headers],0))="","",(INDEX(DataInput[],I$4*3-2,MATCH($B40,DataInput[#Headers],0)))))</f>
        <v/>
      </c>
      <c r="J40" s="15" t="str">
        <f>IF(INDEX(MouseList[],MATCH(J$2,'Basic Information'!$A$2:$A$140,0),11)=TRUE,"",IF(INDEX(DataInput[],J$4*3-2,MATCH($B40,DataInput[#Headers],0))="","",(INDEX(DataInput[],J$4*3-2,MATCH($B40,DataInput[#Headers],0)))))</f>
        <v/>
      </c>
      <c r="K40" s="15" t="str">
        <f>IF(INDEX(MouseList[],MATCH(K$2,'Basic Information'!$A$2:$A$140,0),11)=TRUE,"",IF(INDEX(DataInput[],K$4*3-2,MATCH($B40,DataInput[#Headers],0))="","",(INDEX(DataInput[],K$4*3-2,MATCH($B40,DataInput[#Headers],0)))))</f>
        <v/>
      </c>
      <c r="L40" s="15" t="str">
        <f>IF(INDEX(MouseList[],MATCH(L$2,'Basic Information'!$A$2:$A$140,0),11)=TRUE,"",IF(INDEX(DataInput[],L$4*3-2,MATCH($B40,DataInput[#Headers],0))="","",(INDEX(DataInput[],L$4*3-2,MATCH($B40,DataInput[#Headers],0)))))</f>
        <v/>
      </c>
      <c r="M40" s="15" t="str">
        <f>IF(INDEX(MouseList[],MATCH(M$2,'Basic Information'!$A$2:$A$140,0),11)=TRUE,"",IF(INDEX(DataInput[],M$4*3-2,MATCH($B40,DataInput[#Headers],0))="","",(INDEX(DataInput[],M$4*3-2,MATCH($B40,DataInput[#Headers],0)))))</f>
        <v/>
      </c>
      <c r="N40" s="15" t="str">
        <f>IF(INDEX(MouseList[],MATCH(N$2,'Basic Information'!$A$2:$A$140,0),11)=TRUE,"",IF(INDEX(DataInput[],N$4*3-2,MATCH($B40,DataInput[#Headers],0))="","",(INDEX(DataInput[],N$4*3-2,MATCH($B40,DataInput[#Headers],0)))))</f>
        <v/>
      </c>
      <c r="O40" s="15" t="str">
        <f>IF(INDEX(MouseList[],MATCH(O$2,'Basic Information'!$A$2:$A$140,0),11)=TRUE,"",IF(INDEX(DataInput[],O$4*3-2,MATCH($B40,DataInput[#Headers],0))="","",(INDEX(DataInput[],O$4*3-2,MATCH($B40,DataInput[#Headers],0)))))</f>
        <v/>
      </c>
      <c r="P40" s="15" t="str">
        <f>IF(INDEX(MouseList[],MATCH(P$2,'Basic Information'!$A$2:$A$140,0),11)=TRUE,"",IF(INDEX(DataInput[],P$4*3-2,MATCH($B40,DataInput[#Headers],0))="","",(INDEX(DataInput[],P$4*3-2,MATCH($B40,DataInput[#Headers],0)))))</f>
        <v/>
      </c>
      <c r="Q40" s="15" t="str">
        <f>IF(INDEX(MouseList[],MATCH(Q$2,'Basic Information'!$A$2:$A$140,0),11)=TRUE,"",IF(INDEX(DataInput[],Q$4*3-2,MATCH($B40,DataInput[#Headers],0))="","",(INDEX(DataInput[],Q$4*3-2,MATCH($B40,DataInput[#Headers],0)))))</f>
        <v/>
      </c>
      <c r="R40" s="15" t="str">
        <f>IF(INDEX(MouseList[],MATCH(R$2,'Basic Information'!$A$2:$A$140,0),11)=TRUE,"",IF(INDEX(DataInput[],R$4*3-2,MATCH($B40,DataInput[#Headers],0))="","",(INDEX(DataInput[],R$4*3-2,MATCH($B40,DataInput[#Headers],0)))))</f>
        <v/>
      </c>
      <c r="S40" s="15" t="str">
        <f>IF(INDEX(MouseList[],MATCH(S$2,'Basic Information'!$A$2:$A$140,0),11)=TRUE,"",IF(INDEX(DataInput[],S$4*3-2,MATCH($B40,DataInput[#Headers],0))="","",(INDEX(DataInput[],S$4*3-2,MATCH($B40,DataInput[#Headers],0)))))</f>
        <v/>
      </c>
      <c r="T40" s="15" t="str">
        <f>IF(INDEX(MouseList[],MATCH(T$2,'Basic Information'!$A$2:$A$140,0),11)=TRUE,"",IF(INDEX(DataInput[],T$4*3-2,MATCH($B40,DataInput[#Headers],0))="","",(INDEX(DataInput[],T$4*3-2,MATCH($B40,DataInput[#Headers],0)))))</f>
        <v/>
      </c>
      <c r="U40" s="15" t="str">
        <f>IF(INDEX(MouseList[],MATCH(U$2,'Basic Information'!$A$2:$A$140,0),11)=TRUE,"",IF(INDEX(DataInput[],U$4*3-2,MATCH($B40,DataInput[#Headers],0))="","",(INDEX(DataInput[],U$4*3-2,MATCH($B40,DataInput[#Headers],0)))))</f>
        <v/>
      </c>
      <c r="V40" s="15" t="str">
        <f>IF(INDEX(MouseList[],MATCH(V$2,'Basic Information'!$A$2:$A$140,0),11)=TRUE,"",IF(INDEX(DataInput[],V$4*3-2,MATCH($B40,DataInput[#Headers],0))="","",(INDEX(DataInput[],V$4*3-2,MATCH($B40,DataInput[#Headers],0)))))</f>
        <v/>
      </c>
      <c r="W40" s="15" t="str">
        <f>IF(INDEX(MouseList[],MATCH(W$2,'Basic Information'!$A$2:$A$140,0),11)=TRUE,"",IF(INDEX(DataInput[],W$4*3-2,MATCH($B40,DataInput[#Headers],0))="","",(INDEX(DataInput[],W$4*3-2,MATCH($B40,DataInput[#Headers],0)))))</f>
        <v/>
      </c>
      <c r="X40" s="15" t="str">
        <f>IF(INDEX(MouseList[],MATCH(X$2,'Basic Information'!$A$2:$A$140,0),11)=TRUE,"",IF(INDEX(DataInput[],X$4*3-2,MATCH($B40,DataInput[#Headers],0))="","",(INDEX(DataInput[],X$4*3-2,MATCH($B40,DataInput[#Headers],0)))))</f>
        <v/>
      </c>
      <c r="Y40" s="15" t="str">
        <f>IF(INDEX(MouseList[],MATCH(Y$2,'Basic Information'!$A$2:$A$140,0),11)=TRUE,"",IF(INDEX(DataInput[],Y$4*3-2,MATCH($B40,DataInput[#Headers],0))="","",(INDEX(DataInput[],Y$4*3-2,MATCH($B40,DataInput[#Headers],0)))))</f>
        <v/>
      </c>
      <c r="Z40" s="15" t="str">
        <f>IF(INDEX(MouseList[],MATCH(Z$2,'Basic Information'!$A$2:$A$140,0),11)=TRUE,"",IF(INDEX(DataInput[],Z$4*3-2,MATCH($B40,DataInput[#Headers],0))="","",(INDEX(DataInput[],Z$4*3-2,MATCH($B40,DataInput[#Headers],0)))))</f>
        <v/>
      </c>
      <c r="AA40" s="15" t="str">
        <f>IF(INDEX(MouseList[],MATCH(AA$2,'Basic Information'!$A$2:$A$140,0),11)=TRUE,"",IF(INDEX(DataInput[],AA$4*3-2,MATCH($B40,DataInput[#Headers],0))="","",(INDEX(DataInput[],AA$4*3-2,MATCH($B40,DataInput[#Headers],0)))))</f>
        <v/>
      </c>
      <c r="AB40" s="15" t="str">
        <f>IF(INDEX(MouseList[],MATCH(AB$2,'Basic Information'!$A$2:$A$140,0),11)=TRUE,"",IF(INDEX(DataInput[],AB$4*3-2,MATCH($B40,DataInput[#Headers],0))="","",(INDEX(DataInput[],AB$4*3-2,MATCH($B40,DataInput[#Headers],0)))))</f>
        <v/>
      </c>
      <c r="AC40" s="15" t="str">
        <f>IF(INDEX(MouseList[],MATCH(AC$2,'Basic Information'!$A$2:$A$140,0),11)=TRUE,"",IF(INDEX(DataInput[],AC$4*3-2,MATCH($B40,DataInput[#Headers],0))="","",(INDEX(DataInput[],AC$4*3-2,MATCH($B40,DataInput[#Headers],0)))))</f>
        <v/>
      </c>
      <c r="AD40" s="15" t="str">
        <f>IF(INDEX(MouseList[],MATCH(AD$2,'Basic Information'!$A$2:$A$140,0),11)=TRUE,"",IF(INDEX(DataInput[],AD$4*3-2,MATCH($B40,DataInput[#Headers],0))="","",(INDEX(DataInput[],AD$4*3-2,MATCH($B40,DataInput[#Headers],0)))))</f>
        <v/>
      </c>
      <c r="AE40" s="15" t="str">
        <f>IF(INDEX(MouseList[],MATCH(AE$2,'Basic Information'!$A$2:$A$140,0),11)=TRUE,"",IF(INDEX(DataInput[],AE$4*3-2,MATCH($B40,DataInput[#Headers],0))="","",(INDEX(DataInput[],AE$4*3-2,MATCH($B40,DataInput[#Headers],0)))))</f>
        <v/>
      </c>
      <c r="AF40" s="15" t="str">
        <f>IF(INDEX(MouseList[],MATCH(AF$2,'Basic Information'!$A$2:$A$140,0),11)=TRUE,"",IF(INDEX(DataInput[],AF$4*3-2,MATCH($B40,DataInput[#Headers],0))="","",(INDEX(DataInput[],AF$4*3-2,MATCH($B40,DataInput[#Headers],0)))))</f>
        <v/>
      </c>
      <c r="AG40" s="15" t="str">
        <f>IF(INDEX(MouseList[],MATCH(AG$2,'Basic Information'!$A$2:$A$140,0),11)=TRUE,"",IF(INDEX(DataInput[],AG$4*3-2,MATCH($B40,DataInput[#Headers],0))="","",(INDEX(DataInput[],AG$4*3-2,MATCH($B40,DataInput[#Headers],0)))))</f>
        <v/>
      </c>
      <c r="AH40" s="15" t="str">
        <f>IF(INDEX(MouseList[],MATCH(AH$2,'Basic Information'!$A$2:$A$140,0),11)=TRUE,"",IF(INDEX(DataInput[],AH$4*3-2,MATCH($B40,DataInput[#Headers],0))="","",(INDEX(DataInput[],AH$4*3-2,MATCH($B40,DataInput[#Headers],0)))))</f>
        <v/>
      </c>
      <c r="AI40" s="15" t="str">
        <f>IF(INDEX(MouseList[],MATCH(AI$2,'Basic Information'!$A$2:$A$140,0),11)=TRUE,"",IF(INDEX(DataInput[],AI$4*3-2,MATCH($B40,DataInput[#Headers],0))="","",(INDEX(DataInput[],AI$4*3-2,MATCH($B40,DataInput[#Headers],0)))))</f>
        <v/>
      </c>
      <c r="AJ40" s="15" t="str">
        <f>IF(INDEX(MouseList[],MATCH(AJ$2,'Basic Information'!$A$2:$A$140,0),11)=TRUE,"",IF(INDEX(DataInput[],AJ$4*3-2,MATCH($B40,DataInput[#Headers],0))="","",(INDEX(DataInput[],AJ$4*3-2,MATCH($B40,DataInput[#Headers],0)))))</f>
        <v/>
      </c>
      <c r="AK40" s="15" t="str">
        <f>IF(INDEX(MouseList[],MATCH(AK$2,'Basic Information'!$A$2:$A$140,0),11)=TRUE,"",IF(INDEX(DataInput[],AK$4*3-2,MATCH($B40,DataInput[#Headers],0))="","",(INDEX(DataInput[],AK$4*3-2,MATCH($B40,DataInput[#Headers],0)))))</f>
        <v/>
      </c>
      <c r="AL40" s="15" t="str">
        <f>IF(INDEX(MouseList[],MATCH(AL$2,'Basic Information'!$A$2:$A$140,0),11)=TRUE,"",IF(INDEX(DataInput[],AL$4*3-2,MATCH($B40,DataInput[#Headers],0))="","",(INDEX(DataInput[],AL$4*3-2,MATCH($B40,DataInput[#Headers],0)))))</f>
        <v/>
      </c>
      <c r="AM40" s="15" t="str">
        <f>IF(INDEX(MouseList[],MATCH(AM$2,'Basic Information'!$A$2:$A$140,0),11)=TRUE,"",IF(INDEX(DataInput[],AM$4*3-2,MATCH($B40,DataInput[#Headers],0))="","",(INDEX(DataInput[],AM$4*3-2,MATCH($B40,DataInput[#Headers],0)))))</f>
        <v/>
      </c>
      <c r="AN40" s="15" t="str">
        <f>IF(INDEX(MouseList[],MATCH(AN$2,'Basic Information'!$A$2:$A$140,0),11)=TRUE,"",IF(INDEX(DataInput[],AN$4*3-2,MATCH($B40,DataInput[#Headers],0))="","",(INDEX(DataInput[],AN$4*3-2,MATCH($B40,DataInput[#Headers],0)))))</f>
        <v/>
      </c>
      <c r="AO40" s="15" t="str">
        <f>IF(INDEX(MouseList[],MATCH(AO$2,'Basic Information'!$A$2:$A$140,0),11)=TRUE,"",IF(INDEX(DataInput[],AO$4*3-2,MATCH($B40,DataInput[#Headers],0))="","",(INDEX(DataInput[],AO$4*3-2,MATCH($B40,DataInput[#Headers],0)))))</f>
        <v/>
      </c>
      <c r="AP40" s="15" t="str">
        <f>IF(INDEX(MouseList[],MATCH(AP$2,'Basic Information'!$A$2:$A$140,0),11)=TRUE,"",IF(INDEX(DataInput[],AP$4*3-2,MATCH($B40,DataInput[#Headers],0))="","",(INDEX(DataInput[],AP$4*3-2,MATCH($B40,DataInput[#Headers],0)))))</f>
        <v/>
      </c>
      <c r="AQ40" s="15" t="str">
        <f>IF(INDEX(MouseList[],MATCH(AQ$2,'Basic Information'!$A$2:$A$140,0),11)=TRUE,"",IF(INDEX(DataInput[],AQ$4*3-2,MATCH($B40,DataInput[#Headers],0))="","",(INDEX(DataInput[],AQ$4*3-2,MATCH($B40,DataInput[#Headers],0)))))</f>
        <v/>
      </c>
      <c r="AR40" s="15" t="str">
        <f>IF(INDEX(MouseList[],MATCH(AR$2,'Basic Information'!$A$2:$A$140,0),11)=TRUE,"",IF(INDEX(DataInput[],AR$4*3-2,MATCH($B40,DataInput[#Headers],0))="","",(INDEX(DataInput[],AR$4*3-2,MATCH($B40,DataInput[#Headers],0)))))</f>
        <v/>
      </c>
      <c r="AS40" s="15" t="str">
        <f>IF(INDEX(MouseList[],MATCH(AS$2,'Basic Information'!$A$2:$A$140,0),11)=TRUE,"",IF(INDEX(DataInput[],AS$4*3-2,MATCH($B40,DataInput[#Headers],0))="","",(INDEX(DataInput[],AS$4*3-2,MATCH($B40,DataInput[#Headers],0)))))</f>
        <v/>
      </c>
      <c r="AT40" s="15" t="str">
        <f>IF(INDEX(MouseList[],MATCH(AT$2,'Basic Information'!$A$2:$A$140,0),11)=TRUE,"",IF(INDEX(DataInput[],AT$4*3-2,MATCH($B40,DataInput[#Headers],0))="","",(INDEX(DataInput[],AT$4*3-2,MATCH($B40,DataInput[#Headers],0)))))</f>
        <v/>
      </c>
      <c r="AU40" s="15" t="str">
        <f>IF(INDEX(MouseList[],MATCH(AU$2,'Basic Information'!$A$2:$A$140,0),11)=TRUE,"",IF(INDEX(DataInput[],AU$4*3-2,MATCH($B40,DataInput[#Headers],0))="","",(INDEX(DataInput[],AU$4*3-2,MATCH($B40,DataInput[#Headers],0)))))</f>
        <v/>
      </c>
      <c r="AV40" s="15" t="str">
        <f>IF(INDEX(MouseList[],MATCH(AV$2,'Basic Information'!$A$2:$A$140,0),11)=TRUE,"",IF(INDEX(DataInput[],AV$4*3-2,MATCH($B40,DataInput[#Headers],0))="","",(INDEX(DataInput[],AV$4*3-2,MATCH($B40,DataInput[#Headers],0)))))</f>
        <v/>
      </c>
      <c r="AW40" s="15" t="str">
        <f>IF(INDEX(MouseList[],MATCH(AW$2,'Basic Information'!$A$2:$A$140,0),11)=TRUE,"",IF(INDEX(DataInput[],AW$4*3-2,MATCH($B40,DataInput[#Headers],0))="","",(INDEX(DataInput[],AW$4*3-2,MATCH($B40,DataInput[#Headers],0)))))</f>
        <v/>
      </c>
      <c r="AX40" s="15" t="str">
        <f>IF(INDEX(MouseList[],MATCH(AX$2,'Basic Information'!$A$2:$A$140,0),11)=TRUE,"",IF(INDEX(DataInput[],AX$4*3-2,MATCH($B40,DataInput[#Headers],0))="","",(INDEX(DataInput[],AX$4*3-2,MATCH($B40,DataInput[#Headers],0)))))</f>
        <v/>
      </c>
      <c r="AY40" s="15" t="str">
        <f>IF(INDEX(MouseList[],MATCH(AY$2,'Basic Information'!$A$2:$A$140,0),11)=TRUE,"",IF(INDEX(DataInput[],AY$4*3-2,MATCH($B40,DataInput[#Headers],0))="","",(INDEX(DataInput[],AY$4*3-2,MATCH($B40,DataInput[#Headers],0)))))</f>
        <v/>
      </c>
      <c r="AZ40" s="15" t="str">
        <f>IF(INDEX(MouseList[],MATCH(AZ$2,'Basic Information'!$A$2:$A$140,0),11)=TRUE,"",IF(INDEX(DataInput[],AZ$4*3-2,MATCH($B40,DataInput[#Headers],0))="","",(INDEX(DataInput[],AZ$4*3-2,MATCH($B40,DataInput[#Headers],0)))))</f>
        <v/>
      </c>
      <c r="BA40" s="15" t="str">
        <f>IF(INDEX(MouseList[],MATCH(BA$2,'Basic Information'!$A$2:$A$140,0),11)=TRUE,"",IF(INDEX(DataInput[],BA$4*3-2,MATCH($B40,DataInput[#Headers],0))="","",(INDEX(DataInput[],BA$4*3-2,MATCH($B40,DataInput[#Headers],0)))))</f>
        <v/>
      </c>
      <c r="BB40" s="15" t="str">
        <f>IF(INDEX(MouseList[],MATCH(BB$2,'Basic Information'!$A$2:$A$140,0),11)=TRUE,"",IF(INDEX(DataInput[],BB$4*3-2,MATCH($B40,DataInput[#Headers],0))="","",(INDEX(DataInput[],BB$4*3-2,MATCH($B40,DataInput[#Headers],0)))))</f>
        <v/>
      </c>
      <c r="BC40" s="15" t="str">
        <f>IF(INDEX(MouseList[],MATCH(BC$2,'Basic Information'!$A$2:$A$140,0),11)=TRUE,"",IF(INDEX(DataInput[],BC$4*3-2,MATCH($B40,DataInput[#Headers],0))="","",(INDEX(DataInput[],BC$4*3-2,MATCH($B40,DataInput[#Headers],0)))))</f>
        <v/>
      </c>
      <c r="BD40" s="15" t="str">
        <f>IF(INDEX(MouseList[],MATCH(BD$2,'Basic Information'!$A$2:$A$140,0),11)=TRUE,"",IF(INDEX(DataInput[],BD$4*3-2,MATCH($B40,DataInput[#Headers],0))="","",(INDEX(DataInput[],BD$4*3-2,MATCH($B40,DataInput[#Headers],0)))))</f>
        <v/>
      </c>
      <c r="BE40" s="15" t="str">
        <f>IF(INDEX(MouseList[],MATCH(BE$2,'Basic Information'!$A$2:$A$140,0),11)=TRUE,"",IF(INDEX(DataInput[],BE$4*3-2,MATCH($B40,DataInput[#Headers],0))="","",(INDEX(DataInput[],BE$4*3-2,MATCH($B40,DataInput[#Headers],0)))))</f>
        <v/>
      </c>
      <c r="BF40" s="15" t="str">
        <f>IF(INDEX(MouseList[],MATCH(BF$2,'Basic Information'!$A$2:$A$140,0),11)=TRUE,"",IF(INDEX(DataInput[],BF$4*3-2,MATCH($B40,DataInput[#Headers],0))="","",(INDEX(DataInput[],BF$4*3-2,MATCH($B40,DataInput[#Headers],0)))))</f>
        <v/>
      </c>
      <c r="BG40" s="15" t="str">
        <f>IF(INDEX(MouseList[],MATCH(BG$2,'Basic Information'!$A$2:$A$140,0),11)=TRUE,"",IF(INDEX(DataInput[],BG$4*3-2,MATCH($B40,DataInput[#Headers],0))="","",(INDEX(DataInput[],BG$4*3-2,MATCH($B40,DataInput[#Headers],0)))))</f>
        <v/>
      </c>
      <c r="BH40" s="15" t="str">
        <f>IF(INDEX(MouseList[],MATCH(BH$2,'Basic Information'!$A$2:$A$140,0),11)=TRUE,"",IF(INDEX(DataInput[],BH$4*3-2,MATCH($B40,DataInput[#Headers],0))="","",(INDEX(DataInput[],BH$4*3-2,MATCH($B40,DataInput[#Headers],0)))))</f>
        <v/>
      </c>
      <c r="BI40" s="15" t="str">
        <f>IF(INDEX(MouseList[],MATCH(BI$2,'Basic Information'!$A$2:$A$140,0),11)=TRUE,"",IF(INDEX(DataInput[],BI$4*3-2,MATCH($B40,DataInput[#Headers],0))="","",(INDEX(DataInput[],BI$4*3-2,MATCH($B40,DataInput[#Headers],0)))))</f>
        <v/>
      </c>
      <c r="BJ40" s="15" t="str">
        <f>IF(INDEX(MouseList[],MATCH(BJ$2,'Basic Information'!$A$2:$A$140,0),11)=TRUE,"",IF(INDEX(DataInput[],BJ$4*3-2,MATCH($B40,DataInput[#Headers],0))="","",(INDEX(DataInput[],BJ$4*3-2,MATCH($B40,DataInput[#Headers],0)))))</f>
        <v/>
      </c>
      <c r="BK40" s="15" t="e">
        <f>IF(INDEX(MouseList[],MATCH(BK$2,'Basic Information'!$A$2:$A$140,0),11)=TRUE,"",IF(INDEX(DataInput[],BK$4*3-2,MATCH($B40,DataInput[#Headers],0))="","",(INDEX(DataInput[],BK$4*3-2,MATCH($B40,DataInput[#Headers],0)))))</f>
        <v>#N/A</v>
      </c>
      <c r="BL40" s="15" t="e">
        <f>IF(INDEX(MouseList[],MATCH(BL$2,'Basic Information'!$A$2:$A$140,0),11)=TRUE,"",IF(INDEX(DataInput[],BL$4*3-2,MATCH($B40,DataInput[#Headers],0))="","",(INDEX(DataInput[],BL$4*3-2,MATCH($B40,DataInput[#Headers],0)))))</f>
        <v>#N/A</v>
      </c>
      <c r="BM40" s="15" t="e">
        <f>IF(INDEX(MouseList[],MATCH(BM$2,'Basic Information'!$A$2:$A$140,0),11)=TRUE,"",IF(INDEX(DataInput[],BM$4*3-2,MATCH($B40,DataInput[#Headers],0))="","",(INDEX(DataInput[],BM$4*3-2,MATCH($B40,DataInput[#Headers],0)))))</f>
        <v>#N/A</v>
      </c>
      <c r="BN40" s="15" t="e">
        <f>IF(INDEX(MouseList[],MATCH(BN$2,'Basic Information'!$A$2:$A$140,0),11)=TRUE,"",IF(INDEX(DataInput[],BN$4*3-2,MATCH($B40,DataInput[#Headers],0))="","",(INDEX(DataInput[],BN$4*3-2,MATCH($B40,DataInput[#Headers],0)))))</f>
        <v>#N/A</v>
      </c>
      <c r="BO40" s="15" t="e">
        <f>IF(INDEX(MouseList[],MATCH(BO$2,'Basic Information'!$A$2:$A$140,0),11)=TRUE,"",IF(INDEX(DataInput[],BO$4*3-2,MATCH($B40,DataInput[#Headers],0))="","",(INDEX(DataInput[],BO$4*3-2,MATCH($B40,DataInput[#Headers],0)))))</f>
        <v>#N/A</v>
      </c>
      <c r="BP40" s="15" t="e">
        <f>IF(INDEX(MouseList[],MATCH(BP$2,'Basic Information'!$A$2:$A$140,0),11)=TRUE,"",IF(INDEX(DataInput[],BP$4*3-2,MATCH($B40,DataInput[#Headers],0))="","",(INDEX(DataInput[],BP$4*3-2,MATCH($B40,DataInput[#Headers],0)))))</f>
        <v>#N/A</v>
      </c>
      <c r="BQ40" s="15" t="e">
        <f>IF(INDEX(MouseList[],MATCH(BQ$2,'Basic Information'!$A$2:$A$140,0),11)=TRUE,"",IF(INDEX(DataInput[],BQ$4*3-2,MATCH($B40,DataInput[#Headers],0))="","",(INDEX(DataInput[],BQ$4*3-2,MATCH($B40,DataInput[#Headers],0)))))</f>
        <v>#N/A</v>
      </c>
      <c r="BR40" s="15" t="e">
        <f>IF(INDEX(MouseList[],MATCH(BR$2,'Basic Information'!$A$2:$A$140,0),11)=TRUE,"",IF(INDEX(DataInput[],BR$4*3-2,MATCH($B40,DataInput[#Headers],0))="","",(INDEX(DataInput[],BR$4*3-2,MATCH($B40,DataInput[#Headers],0)))))</f>
        <v>#N/A</v>
      </c>
      <c r="BS40" s="15" t="e">
        <f>IF(INDEX(MouseList[],MATCH(BS$2,'Basic Information'!$A$2:$A$140,0),11)=TRUE,"",IF(INDEX(DataInput[],BS$4*3-2,MATCH($B40,DataInput[#Headers],0))="","",(INDEX(DataInput[],BS$4*3-2,MATCH($B40,DataInput[#Headers],0)))))</f>
        <v>#N/A</v>
      </c>
      <c r="BT40" s="15" t="e">
        <f>IF(INDEX(MouseList[],MATCH(BT$2,'Basic Information'!$A$2:$A$140,0),11)=TRUE,"",IF(INDEX(DataInput[],BT$4*3-2,MATCH($B40,DataInput[#Headers],0))="","",(INDEX(DataInput[],BT$4*3-2,MATCH($B40,DataInput[#Headers],0)))))</f>
        <v>#N/A</v>
      </c>
      <c r="BU40" s="15" t="e">
        <f>IF(INDEX(MouseList[],MATCH(BU$2,'Basic Information'!$A$2:$A$140,0),11)=TRUE,"",IF(INDEX(DataInput[],BU$4*3-2,MATCH($B40,DataInput[#Headers],0))="","",(INDEX(DataInput[],BU$4*3-2,MATCH($B40,DataInput[#Headers],0)))))</f>
        <v>#N/A</v>
      </c>
      <c r="BV40" s="15" t="e">
        <f>IF(INDEX(MouseList[],MATCH(BV$2,'Basic Information'!$A$2:$A$140,0),11)=TRUE,"",IF(INDEX(DataInput[],BV$4*3-2,MATCH($B40,DataInput[#Headers],0))="","",(INDEX(DataInput[],BV$4*3-2,MATCH($B40,DataInput[#Headers],0)))))</f>
        <v>#N/A</v>
      </c>
      <c r="BW40" s="15" t="e">
        <f>IF(INDEX(MouseList[],MATCH(BW$2,'Basic Information'!$A$2:$A$140,0),11)=TRUE,"",IF(INDEX(DataInput[],BW$4*3-2,MATCH($B40,DataInput[#Headers],0))="","",(INDEX(DataInput[],BW$4*3-2,MATCH($B40,DataInput[#Headers],0)))))</f>
        <v>#N/A</v>
      </c>
      <c r="BX40" s="15" t="e">
        <f>IF(INDEX(MouseList[],MATCH(BX$2,'Basic Information'!$A$2:$A$140,0),11)=TRUE,"",IF(INDEX(DataInput[],BX$4*3-2,MATCH($B40,DataInput[#Headers],0))="","",(INDEX(DataInput[],BX$4*3-2,MATCH($B40,DataInput[#Headers],0)))))</f>
        <v>#N/A</v>
      </c>
      <c r="BY40" s="15" t="e">
        <f>IF(INDEX(MouseList[],MATCH(BY$2,'Basic Information'!$A$2:$A$140,0),11)=TRUE,"",IF(INDEX(DataInput[],BY$4*3-2,MATCH($B40,DataInput[#Headers],0))="","",(INDEX(DataInput[],BY$4*3-2,MATCH($B40,DataInput[#Headers],0)))))</f>
        <v>#N/A</v>
      </c>
      <c r="BZ40" s="15" t="e">
        <f>IF(INDEX(MouseList[],MATCH(BZ$2,'Basic Information'!$A$2:$A$140,0),11)=TRUE,"",IF(INDEX(DataInput[],BZ$4*3-2,MATCH($B40,DataInput[#Headers],0))="","",(INDEX(DataInput[],BZ$4*3-2,MATCH($B40,DataInput[#Headers],0)))))</f>
        <v>#N/A</v>
      </c>
      <c r="CA40" s="15" t="e">
        <f>IF(INDEX(MouseList[],MATCH(CA$2,'Basic Information'!$A$2:$A$140,0),11)=TRUE,"",IF(INDEX(DataInput[],CA$4*3-2,MATCH($B40,DataInput[#Headers],0))="","",(INDEX(DataInput[],CA$4*3-2,MATCH($B40,DataInput[#Headers],0)))))</f>
        <v>#N/A</v>
      </c>
      <c r="CB40" s="15" t="e">
        <f>IF(INDEX(MouseList[],MATCH(CB$2,'Basic Information'!$A$2:$A$140,0),11)=TRUE,"",IF(INDEX(DataInput[],CB$4*3-2,MATCH($B40,DataInput[#Headers],0))="","",(INDEX(DataInput[],CB$4*3-2,MATCH($B40,DataInput[#Headers],0)))))</f>
        <v>#N/A</v>
      </c>
      <c r="CC40" s="15" t="e">
        <f>IF(INDEX(MouseList[],MATCH(CC$2,'Basic Information'!$A$2:$A$140,0),11)=TRUE,"",IF(INDEX(DataInput[],CC$4*3-2,MATCH($B40,DataInput[#Headers],0))="","",(INDEX(DataInput[],CC$4*3-2,MATCH($B40,DataInput[#Headers],0)))))</f>
        <v>#N/A</v>
      </c>
      <c r="CD40" s="15" t="e">
        <f>IF(INDEX(MouseList[],MATCH(CD$2,'Basic Information'!$A$2:$A$140,0),11)=TRUE,"",IF(INDEX(DataInput[],CD$4*3-2,MATCH($B40,DataInput[#Headers],0))="","",(INDEX(DataInput[],CD$4*3-2,MATCH($B40,DataInput[#Headers],0)))))</f>
        <v>#N/A</v>
      </c>
      <c r="CE40" s="15" t="e">
        <f>IF(INDEX(MouseList[],MATCH(CE$2,'Basic Information'!$A$2:$A$140,0),11)=TRUE,"",IF(INDEX(DataInput[],CE$4*3-2,MATCH($B40,DataInput[#Headers],0))="","",(INDEX(DataInput[],CE$4*3-2,MATCH($B40,DataInput[#Headers],0)))))</f>
        <v>#N/A</v>
      </c>
      <c r="CF40" s="15" t="e">
        <f>IF(INDEX(MouseList[],MATCH(CF$2,'Basic Information'!$A$2:$A$140,0),11)=TRUE,"",IF(INDEX(DataInput[],CF$4*3-2,MATCH($B40,DataInput[#Headers],0))="","",(INDEX(DataInput[],CF$4*3-2,MATCH($B40,DataInput[#Headers],0)))))</f>
        <v>#N/A</v>
      </c>
      <c r="CG40" s="15" t="e">
        <f>IF(INDEX(MouseList[],MATCH(CG$2,'Basic Information'!$A$2:$A$140,0),11)=TRUE,"",IF(INDEX(DataInput[],CG$4*3-2,MATCH($B40,DataInput[#Headers],0))="","",(INDEX(DataInput[],CG$4*3-2,MATCH($B40,DataInput[#Headers],0)))))</f>
        <v>#N/A</v>
      </c>
      <c r="CH40" s="15" t="e">
        <f>IF(INDEX(MouseList[],MATCH(CH$2,'Basic Information'!$A$2:$A$140,0),11)=TRUE,"",IF(INDEX(DataInput[],CH$4*3-2,MATCH($B40,DataInput[#Headers],0))="","",(INDEX(DataInput[],CH$4*3-2,MATCH($B40,DataInput[#Headers],0)))))</f>
        <v>#N/A</v>
      </c>
      <c r="CI40" s="15" t="e">
        <f>IF(INDEX(MouseList[],MATCH(CI$2,'Basic Information'!$A$2:$A$140,0),11)=TRUE,"",IF(INDEX(DataInput[],CI$4*3-2,MATCH($B40,DataInput[#Headers],0))="","",(INDEX(DataInput[],CI$4*3-2,MATCH($B40,DataInput[#Headers],0)))))</f>
        <v>#N/A</v>
      </c>
      <c r="CJ40" s="15" t="e">
        <f>IF(INDEX(MouseList[],MATCH(CJ$2,'Basic Information'!$A$2:$A$140,0),11)=TRUE,"",IF(INDEX(DataInput[],CJ$4*3-2,MATCH($B40,DataInput[#Headers],0))="","",(INDEX(DataInput[],CJ$4*3-2,MATCH($B40,DataInput[#Headers],0)))))</f>
        <v>#N/A</v>
      </c>
      <c r="CK40" s="15" t="e">
        <f>IF(INDEX(MouseList[],MATCH(CK$2,'Basic Information'!$A$2:$A$140,0),11)=TRUE,"",IF(INDEX(DataInput[],CK$4*3-2,MATCH($B40,DataInput[#Headers],0))="","",(INDEX(DataInput[],CK$4*3-2,MATCH($B40,DataInput[#Headers],0)))))</f>
        <v>#N/A</v>
      </c>
      <c r="CL40" s="15" t="e">
        <f>IF(INDEX(MouseList[],MATCH(CL$2,'Basic Information'!$A$2:$A$140,0),11)=TRUE,"",IF(INDEX(DataInput[],CL$4*3-2,MATCH($B40,DataInput[#Headers],0))="","",(INDEX(DataInput[],CL$4*3-2,MATCH($B40,DataInput[#Headers],0)))))</f>
        <v>#N/A</v>
      </c>
      <c r="CM40" s="15" t="e">
        <f>IF(INDEX(MouseList[],MATCH(CM$2,'Basic Information'!$A$2:$A$140,0),11)=TRUE,"",IF(INDEX(DataInput[],CM$4*3-2,MATCH($B40,DataInput[#Headers],0))="","",(INDEX(DataInput[],CM$4*3-2,MATCH($B40,DataInput[#Headers],0)))))</f>
        <v>#N/A</v>
      </c>
      <c r="CN40" s="15" t="e">
        <f>IF(INDEX(MouseList[],MATCH(CN$2,'Basic Information'!$A$2:$A$140,0),11)=TRUE,"",IF(INDEX(DataInput[],CN$4*3-2,MATCH($B40,DataInput[#Headers],0))="","",(INDEX(DataInput[],CN$4*3-2,MATCH($B40,DataInput[#Headers],0)))))</f>
        <v>#N/A</v>
      </c>
      <c r="CO40" s="15" t="e">
        <f>IF(INDEX(MouseList[],MATCH(CO$2,'Basic Information'!$A$2:$A$140,0),11)=TRUE,"",IF(INDEX(DataInput[],CO$4*3-2,MATCH($B40,DataInput[#Headers],0))="","",(INDEX(DataInput[],CO$4*3-2,MATCH($B40,DataInput[#Headers],0)))))</f>
        <v>#N/A</v>
      </c>
      <c r="CP40" s="15" t="e">
        <f>IF(INDEX(MouseList[],MATCH(CP$2,'Basic Information'!$A$2:$A$140,0),11)=TRUE,"",IF(INDEX(DataInput[],CP$4*3-2,MATCH($B40,DataInput[#Headers],0))="","",(INDEX(DataInput[],CP$4*3-2,MATCH($B40,DataInput[#Headers],0)))))</f>
        <v>#N/A</v>
      </c>
      <c r="CQ40" s="15" t="e">
        <f>IF(INDEX(MouseList[],MATCH(CQ$2,'Basic Information'!$A$2:$A$140,0),11)=TRUE,"",IF(INDEX(DataInput[],CQ$4*3-2,MATCH($B40,DataInput[#Headers],0))="","",(INDEX(DataInput[],CQ$4*3-2,MATCH($B40,DataInput[#Headers],0)))))</f>
        <v>#N/A</v>
      </c>
      <c r="CR40" s="15" t="e">
        <f>IF(INDEX(MouseList[],MATCH(CR$2,'Basic Information'!$A$2:$A$140,0),11)=TRUE,"",IF(INDEX(DataInput[],CR$4*3-2,MATCH($B40,DataInput[#Headers],0))="","",(INDEX(DataInput[],CR$4*3-2,MATCH($B40,DataInput[#Headers],0)))))</f>
        <v>#N/A</v>
      </c>
      <c r="CS40" s="15" t="e">
        <f>IF(INDEX(MouseList[],MATCH(CS$2,'Basic Information'!$A$2:$A$140,0),11)=TRUE,"",IF(INDEX(DataInput[],CS$4*3-2,MATCH($B40,DataInput[#Headers],0))="","",(INDEX(DataInput[],CS$4*3-2,MATCH($B40,DataInput[#Headers],0)))))</f>
        <v>#N/A</v>
      </c>
      <c r="CT40" s="15" t="e">
        <f>IF(INDEX(MouseList[],MATCH(CT$2,'Basic Information'!$A$2:$A$140,0),11)=TRUE,"",IF(INDEX(DataInput[],CT$4*3-2,MATCH($B40,DataInput[#Headers],0))="","",(INDEX(DataInput[],CT$4*3-2,MATCH($B40,DataInput[#Headers],0)))))</f>
        <v>#N/A</v>
      </c>
      <c r="CU40" s="15" t="e">
        <f>IF(INDEX(MouseList[],MATCH(CU$2,'Basic Information'!$A$2:$A$140,0),11)=TRUE,"",IF(INDEX(DataInput[],CU$4*3-2,MATCH($B40,DataInput[#Headers],0))="","",(INDEX(DataInput[],CU$4*3-2,MATCH($B40,DataInput[#Headers],0)))))</f>
        <v>#N/A</v>
      </c>
      <c r="CV40" s="15" t="e">
        <f>IF(INDEX(MouseList[],MATCH(CV$2,'Basic Information'!$A$2:$A$140,0),11)=TRUE,"",IF(INDEX(DataInput[],CV$4*3-2,MATCH($B40,DataInput[#Headers],0))="","",(INDEX(DataInput[],CV$4*3-2,MATCH($B40,DataInput[#Headers],0)))))</f>
        <v>#N/A</v>
      </c>
      <c r="CW40" s="15" t="e">
        <f>IF(INDEX(MouseList[],MATCH(CW$2,'Basic Information'!$A$2:$A$140,0),11)=TRUE,"",IF(INDEX(DataInput[],CW$4*3-2,MATCH($B40,DataInput[#Headers],0))="","",(INDEX(DataInput[],CW$4*3-2,MATCH($B40,DataInput[#Headers],0)))))</f>
        <v>#N/A</v>
      </c>
      <c r="CX40" s="15" t="e">
        <f>IF(INDEX(MouseList[],MATCH(CX$2,'Basic Information'!$A$2:$A$140,0),11)=TRUE,"",IF(INDEX(DataInput[],CX$4*3-2,MATCH($B40,DataInput[#Headers],0))="","",(INDEX(DataInput[],CX$4*3-2,MATCH($B40,DataInput[#Headers],0)))))</f>
        <v>#N/A</v>
      </c>
      <c r="CY40" s="113" t="e">
        <f>IF(INDEX(MouseList[],MATCH(CY$2,'Basic Information'!$A$2:$A$140,0),11)=TRUE,"",IF(INDEX(DataInput[],CY$4*3-2,MATCH($B40,DataInput[#Headers],0))="","",(INDEX(DataInput[],CY$4*3-2,MATCH($B40,DataInput[#Headers],0)))))</f>
        <v>#N/A</v>
      </c>
      <c r="CZ40" s="113" t="e">
        <f>IF(INDEX(MouseList[],MATCH(CZ$2,'Basic Information'!$A$2:$A$140,0),11)=TRUE,"",IF(INDEX(DataInput[],CZ$4*3-2,MATCH($B40,DataInput[#Headers],0))="","",(INDEX(DataInput[],CZ$4*3-2,MATCH($B40,DataInput[#Headers],0)))))</f>
        <v>#N/A</v>
      </c>
      <c r="DA40" s="113" t="e">
        <f>IF(INDEX(MouseList[],MATCH(DA$2,'Basic Information'!$A$2:$A$140,0),11)=TRUE,"",IF(INDEX(DataInput[],DA$4*3-2,MATCH($B40,DataInput[#Headers],0))="","",(INDEX(DataInput[],DA$4*3-2,MATCH($B40,DataInput[#Headers],0)))))</f>
        <v>#N/A</v>
      </c>
      <c r="DB40" s="113" t="e">
        <f>IF(INDEX(MouseList[],MATCH(DB$2,'Basic Information'!$A$2:$A$140,0),11)=TRUE,"",IF(INDEX(DataInput[],DB$4*3-2,MATCH($B40,DataInput[#Headers],0))="","",(INDEX(DataInput[],DB$4*3-2,MATCH($B40,DataInput[#Headers],0)))))</f>
        <v>#N/A</v>
      </c>
      <c r="DC40" s="113" t="e">
        <f>IF(INDEX(MouseList[],MATCH(DC$2,'Basic Information'!$A$2:$A$140,0),11)=TRUE,"",IF(INDEX(DataInput[],DC$4*3-2,MATCH($B40,DataInput[#Headers],0))="","",(INDEX(DataInput[],DC$4*3-2,MATCH($B40,DataInput[#Headers],0)))))</f>
        <v>#N/A</v>
      </c>
      <c r="DD40" s="113" t="e">
        <f>IF(INDEX(MouseList[],MATCH(DD$2,'Basic Information'!$A$2:$A$140,0),11)=TRUE,"",IF(INDEX(DataInput[],DD$4*3-2,MATCH($B40,DataInput[#Headers],0))="","",(INDEX(DataInput[],DD$4*3-2,MATCH($B40,DataInput[#Headers],0)))))</f>
        <v>#N/A</v>
      </c>
      <c r="DE40" s="113" t="e">
        <f>IF(INDEX(MouseList[],MATCH(DE$2,'Basic Information'!$A$2:$A$140,0),11)=TRUE,"",IF(INDEX(DataInput[],DE$4*3-2,MATCH($B40,DataInput[#Headers],0))="","",(INDEX(DataInput[],DE$4*3-2,MATCH($B40,DataInput[#Headers],0)))))</f>
        <v>#N/A</v>
      </c>
      <c r="DF40" s="113" t="e">
        <f>IF(INDEX(MouseList[],MATCH(DF$2,'Basic Information'!$A$2:$A$140,0),11)=TRUE,"",IF(INDEX(DataInput[],DF$4*3-2,MATCH($B40,DataInput[#Headers],0))="","",(INDEX(DataInput[],DF$4*3-2,MATCH($B40,DataInput[#Headers],0)))))</f>
        <v>#N/A</v>
      </c>
      <c r="DG40" s="113" t="e">
        <f>IF(INDEX(MouseList[],MATCH(DG$2,'Basic Information'!$A$2:$A$140,0),11)=TRUE,"",IF(INDEX(DataInput[],DG$4*3-2,MATCH($B40,DataInput[#Headers],0))="","",(INDEX(DataInput[],DG$4*3-2,MATCH($B40,DataInput[#Headers],0)))))</f>
        <v>#N/A</v>
      </c>
      <c r="DH40" s="113" t="e">
        <f>IF(INDEX(MouseList[],MATCH(DH$2,'Basic Information'!$A$2:$A$140,0),11)=TRUE,"",IF(INDEX(DataInput[],DH$4*3-2,MATCH($B40,DataInput[#Headers],0))="","",(INDEX(DataInput[],DH$4*3-2,MATCH($B40,DataInput[#Headers],0)))))</f>
        <v>#N/A</v>
      </c>
      <c r="DI40" s="113" t="e">
        <f>IF(INDEX(MouseList[],MATCH(DI$2,'Basic Information'!$A$2:$A$140,0),11)=TRUE,"",IF(INDEX(DataInput[],DI$4*3-2,MATCH($B40,DataInput[#Headers],0))="","",(INDEX(DataInput[],DI$4*3-2,MATCH($B40,DataInput[#Headers],0)))))</f>
        <v>#N/A</v>
      </c>
      <c r="DJ40" s="113" t="e">
        <f>IF(INDEX(MouseList[],MATCH(DJ$2,'Basic Information'!$A$2:$A$140,0),11)=TRUE,"",IF(INDEX(DataInput[],DJ$4*3-2,MATCH($B40,DataInput[#Headers],0))="","",(INDEX(DataInput[],DJ$4*3-2,MATCH($B40,DataInput[#Headers],0)))))</f>
        <v>#N/A</v>
      </c>
      <c r="DK40" s="113" t="e">
        <f>IF(INDEX(MouseList[],MATCH(DK$2,'Basic Information'!$A$2:$A$140,0),11)=TRUE,"",IF(INDEX(DataInput[],DK$4*3-2,MATCH($B40,DataInput[#Headers],0))="","",(INDEX(DataInput[],DK$4*3-2,MATCH($B40,DataInput[#Headers],0)))))</f>
        <v>#N/A</v>
      </c>
      <c r="DL40" s="113" t="e">
        <f>IF(INDEX(MouseList[],MATCH(DL$2,'Basic Information'!$A$2:$A$140,0),11)=TRUE,"",IF(INDEX(DataInput[],DL$4*3-2,MATCH($B40,DataInput[#Headers],0))="","",(INDEX(DataInput[],DL$4*3-2,MATCH($B40,DataInput[#Headers],0)))))</f>
        <v>#N/A</v>
      </c>
      <c r="DM40" s="113" t="e">
        <f>IF(INDEX(MouseList[],MATCH(DM$2,'Basic Information'!$A$2:$A$140,0),11)=TRUE,"",IF(INDEX(DataInput[],DM$4*3-2,MATCH($B40,DataInput[#Headers],0))="","",(INDEX(DataInput[],DM$4*3-2,MATCH($B40,DataInput[#Headers],0)))))</f>
        <v>#N/A</v>
      </c>
      <c r="DN40" s="113" t="e">
        <f>IF(INDEX(MouseList[],MATCH(DN$2,'Basic Information'!$A$2:$A$140,0),11)=TRUE,"",IF(INDEX(DataInput[],DN$4*3-2,MATCH($B40,DataInput[#Headers],0))="","",(INDEX(DataInput[],DN$4*3-2,MATCH($B40,DataInput[#Headers],0)))))</f>
        <v>#N/A</v>
      </c>
      <c r="DO40" s="113" t="e">
        <f>IF(INDEX(MouseList[],MATCH(DO$2,'Basic Information'!$A$2:$A$140,0),11)=TRUE,"",IF(INDEX(DataInput[],DO$4*3-2,MATCH($B40,DataInput[#Headers],0))="","",(INDEX(DataInput[],DO$4*3-2,MATCH($B40,DataInput[#Headers],0)))))</f>
        <v>#N/A</v>
      </c>
      <c r="DP40" s="113" t="e">
        <f>IF(INDEX(MouseList[],MATCH(DP$2,'Basic Information'!$A$2:$A$140,0),11)=TRUE,"",IF(INDEX(DataInput[],DP$4*3-2,MATCH($B40,DataInput[#Headers],0))="","",(INDEX(DataInput[],DP$4*3-2,MATCH($B40,DataInput[#Headers],0)))))</f>
        <v>#N/A</v>
      </c>
      <c r="DQ40" s="113" t="e">
        <f>IF(INDEX(MouseList[],MATCH(DQ$2,'Basic Information'!$A$2:$A$140,0),11)=TRUE,"",IF(INDEX(DataInput[],DQ$4*3-2,MATCH($B40,DataInput[#Headers],0))="","",(INDEX(DataInput[],DQ$4*3-2,MATCH($B40,DataInput[#Headers],0)))))</f>
        <v>#N/A</v>
      </c>
      <c r="DR40" s="113" t="e">
        <f>IF(INDEX(MouseList[],MATCH(DR$2,'Basic Information'!$A$2:$A$140,0),11)=TRUE,"",IF(INDEX(DataInput[],DR$4*3-2,MATCH($B40,DataInput[#Headers],0))="","",(INDEX(DataInput[],DR$4*3-2,MATCH($B40,DataInput[#Headers],0)))))</f>
        <v>#N/A</v>
      </c>
      <c r="DT40" s="14">
        <v>36</v>
      </c>
      <c r="DU40" s="244" t="str">
        <f>IFERROR(INDEX(MouseList[],MATCH(TV_after_Tx3[[#This Row],[Sort '#]],MouseList[Sort '#],0),MATCH(TV_after_Tx3[[#Headers],[Group]],MouseList[#Headers],0)),"")</f>
        <v/>
      </c>
      <c r="DV40" s="14" t="str">
        <f>IFERROR(INDEX(MouseList[],MATCH(TV_after_Tx3[[#This Row],[Sort '#]],MouseList[Sort '#],0),MATCH(MouseList[[#Headers],[Mouse '#]],MouseList[#Headers],0)),"")</f>
        <v/>
      </c>
      <c r="DW40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40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40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40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40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40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40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40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40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40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40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40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40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40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40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40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40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40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40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40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40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40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41" spans="1:172" ht="15">
      <c r="A41" s="14">
        <v>36</v>
      </c>
      <c r="B41" s="14" t="str">
        <f>INDEX(DataInput[#Headers],1,BWtable[[#This Row],[Day '#]]+11)</f>
        <v>37</v>
      </c>
      <c r="C41" s="15" t="str">
        <f>IF(INDEX(MouseList[],MATCH(C$2,'Basic Information'!$A$2:$A$140,0),11)=TRUE,"",IF(INDEX(DataInput[],C$4*3-2,MATCH($B41,DataInput[#Headers],0))="","",(INDEX(DataInput[],C$4*3-2,MATCH($B41,DataInput[#Headers],0)))))</f>
        <v/>
      </c>
      <c r="D41" s="15" t="str">
        <f>IF(INDEX(MouseList[],MATCH(D$2,'Basic Information'!$A$2:$A$140,0),11)=TRUE,"",IF(INDEX(DataInput[],D$4*3-2,MATCH($B41,DataInput[#Headers],0))="","",(INDEX(DataInput[],D$4*3-2,MATCH($B41,DataInput[#Headers],0)))))</f>
        <v/>
      </c>
      <c r="E41" s="15" t="str">
        <f>IF(INDEX(MouseList[],MATCH(E$2,'Basic Information'!$A$2:$A$140,0),11)=TRUE,"",IF(INDEX(DataInput[],E$4*3-2,MATCH($B41,DataInput[#Headers],0))="","",(INDEX(DataInput[],E$4*3-2,MATCH($B41,DataInput[#Headers],0)))))</f>
        <v/>
      </c>
      <c r="F41" s="15" t="str">
        <f>IF(INDEX(MouseList[],MATCH(F$2,'Basic Information'!$A$2:$A$140,0),11)=TRUE,"",IF(INDEX(DataInput[],F$4*3-2,MATCH($B41,DataInput[#Headers],0))="","",(INDEX(DataInput[],F$4*3-2,MATCH($B41,DataInput[#Headers],0)))))</f>
        <v/>
      </c>
      <c r="G41" s="15" t="str">
        <f>IF(INDEX(MouseList[],MATCH(G$2,'Basic Information'!$A$2:$A$140,0),11)=TRUE,"",IF(INDEX(DataInput[],G$4*3-2,MATCH($B41,DataInput[#Headers],0))="","",(INDEX(DataInput[],G$4*3-2,MATCH($B41,DataInput[#Headers],0)))))</f>
        <v/>
      </c>
      <c r="H41" s="15" t="str">
        <f>IF(INDEX(MouseList[],MATCH(H$2,'Basic Information'!$A$2:$A$140,0),11)=TRUE,"",IF(INDEX(DataInput[],H$4*3-2,MATCH($B41,DataInput[#Headers],0))="","",(INDEX(DataInput[],H$4*3-2,MATCH($B41,DataInput[#Headers],0)))))</f>
        <v/>
      </c>
      <c r="I41" s="15" t="str">
        <f>IF(INDEX(MouseList[],MATCH(I$2,'Basic Information'!$A$2:$A$140,0),11)=TRUE,"",IF(INDEX(DataInput[],I$4*3-2,MATCH($B41,DataInput[#Headers],0))="","",(INDEX(DataInput[],I$4*3-2,MATCH($B41,DataInput[#Headers],0)))))</f>
        <v/>
      </c>
      <c r="J41" s="15" t="str">
        <f>IF(INDEX(MouseList[],MATCH(J$2,'Basic Information'!$A$2:$A$140,0),11)=TRUE,"",IF(INDEX(DataInput[],J$4*3-2,MATCH($B41,DataInput[#Headers],0))="","",(INDEX(DataInput[],J$4*3-2,MATCH($B41,DataInput[#Headers],0)))))</f>
        <v/>
      </c>
      <c r="K41" s="15" t="str">
        <f>IF(INDEX(MouseList[],MATCH(K$2,'Basic Information'!$A$2:$A$140,0),11)=TRUE,"",IF(INDEX(DataInput[],K$4*3-2,MATCH($B41,DataInput[#Headers],0))="","",(INDEX(DataInput[],K$4*3-2,MATCH($B41,DataInput[#Headers],0)))))</f>
        <v/>
      </c>
      <c r="L41" s="15" t="str">
        <f>IF(INDEX(MouseList[],MATCH(L$2,'Basic Information'!$A$2:$A$140,0),11)=TRUE,"",IF(INDEX(DataInput[],L$4*3-2,MATCH($B41,DataInput[#Headers],0))="","",(INDEX(DataInput[],L$4*3-2,MATCH($B41,DataInput[#Headers],0)))))</f>
        <v/>
      </c>
      <c r="M41" s="15" t="str">
        <f>IF(INDEX(MouseList[],MATCH(M$2,'Basic Information'!$A$2:$A$140,0),11)=TRUE,"",IF(INDEX(DataInput[],M$4*3-2,MATCH($B41,DataInput[#Headers],0))="","",(INDEX(DataInput[],M$4*3-2,MATCH($B41,DataInput[#Headers],0)))))</f>
        <v/>
      </c>
      <c r="N41" s="15" t="str">
        <f>IF(INDEX(MouseList[],MATCH(N$2,'Basic Information'!$A$2:$A$140,0),11)=TRUE,"",IF(INDEX(DataInput[],N$4*3-2,MATCH($B41,DataInput[#Headers],0))="","",(INDEX(DataInput[],N$4*3-2,MATCH($B41,DataInput[#Headers],0)))))</f>
        <v/>
      </c>
      <c r="O41" s="15" t="str">
        <f>IF(INDEX(MouseList[],MATCH(O$2,'Basic Information'!$A$2:$A$140,0),11)=TRUE,"",IF(INDEX(DataInput[],O$4*3-2,MATCH($B41,DataInput[#Headers],0))="","",(INDEX(DataInput[],O$4*3-2,MATCH($B41,DataInput[#Headers],0)))))</f>
        <v/>
      </c>
      <c r="P41" s="15" t="str">
        <f>IF(INDEX(MouseList[],MATCH(P$2,'Basic Information'!$A$2:$A$140,0),11)=TRUE,"",IF(INDEX(DataInput[],P$4*3-2,MATCH($B41,DataInput[#Headers],0))="","",(INDEX(DataInput[],P$4*3-2,MATCH($B41,DataInput[#Headers],0)))))</f>
        <v/>
      </c>
      <c r="Q41" s="15" t="str">
        <f>IF(INDEX(MouseList[],MATCH(Q$2,'Basic Information'!$A$2:$A$140,0),11)=TRUE,"",IF(INDEX(DataInput[],Q$4*3-2,MATCH($B41,DataInput[#Headers],0))="","",(INDEX(DataInput[],Q$4*3-2,MATCH($B41,DataInput[#Headers],0)))))</f>
        <v/>
      </c>
      <c r="R41" s="15" t="str">
        <f>IF(INDEX(MouseList[],MATCH(R$2,'Basic Information'!$A$2:$A$140,0),11)=TRUE,"",IF(INDEX(DataInput[],R$4*3-2,MATCH($B41,DataInput[#Headers],0))="","",(INDEX(DataInput[],R$4*3-2,MATCH($B41,DataInput[#Headers],0)))))</f>
        <v/>
      </c>
      <c r="S41" s="15" t="str">
        <f>IF(INDEX(MouseList[],MATCH(S$2,'Basic Information'!$A$2:$A$140,0),11)=TRUE,"",IF(INDEX(DataInput[],S$4*3-2,MATCH($B41,DataInput[#Headers],0))="","",(INDEX(DataInput[],S$4*3-2,MATCH($B41,DataInput[#Headers],0)))))</f>
        <v/>
      </c>
      <c r="T41" s="15" t="str">
        <f>IF(INDEX(MouseList[],MATCH(T$2,'Basic Information'!$A$2:$A$140,0),11)=TRUE,"",IF(INDEX(DataInput[],T$4*3-2,MATCH($B41,DataInput[#Headers],0))="","",(INDEX(DataInput[],T$4*3-2,MATCH($B41,DataInput[#Headers],0)))))</f>
        <v/>
      </c>
      <c r="U41" s="15" t="str">
        <f>IF(INDEX(MouseList[],MATCH(U$2,'Basic Information'!$A$2:$A$140,0),11)=TRUE,"",IF(INDEX(DataInput[],U$4*3-2,MATCH($B41,DataInput[#Headers],0))="","",(INDEX(DataInput[],U$4*3-2,MATCH($B41,DataInput[#Headers],0)))))</f>
        <v/>
      </c>
      <c r="V41" s="15" t="str">
        <f>IF(INDEX(MouseList[],MATCH(V$2,'Basic Information'!$A$2:$A$140,0),11)=TRUE,"",IF(INDEX(DataInput[],V$4*3-2,MATCH($B41,DataInput[#Headers],0))="","",(INDEX(DataInput[],V$4*3-2,MATCH($B41,DataInput[#Headers],0)))))</f>
        <v/>
      </c>
      <c r="W41" s="15" t="str">
        <f>IF(INDEX(MouseList[],MATCH(W$2,'Basic Information'!$A$2:$A$140,0),11)=TRUE,"",IF(INDEX(DataInput[],W$4*3-2,MATCH($B41,DataInput[#Headers],0))="","",(INDEX(DataInput[],W$4*3-2,MATCH($B41,DataInput[#Headers],0)))))</f>
        <v/>
      </c>
      <c r="X41" s="15" t="str">
        <f>IF(INDEX(MouseList[],MATCH(X$2,'Basic Information'!$A$2:$A$140,0),11)=TRUE,"",IF(INDEX(DataInput[],X$4*3-2,MATCH($B41,DataInput[#Headers],0))="","",(INDEX(DataInput[],X$4*3-2,MATCH($B41,DataInput[#Headers],0)))))</f>
        <v/>
      </c>
      <c r="Y41" s="15" t="str">
        <f>IF(INDEX(MouseList[],MATCH(Y$2,'Basic Information'!$A$2:$A$140,0),11)=TRUE,"",IF(INDEX(DataInput[],Y$4*3-2,MATCH($B41,DataInput[#Headers],0))="","",(INDEX(DataInput[],Y$4*3-2,MATCH($B41,DataInput[#Headers],0)))))</f>
        <v/>
      </c>
      <c r="Z41" s="15" t="str">
        <f>IF(INDEX(MouseList[],MATCH(Z$2,'Basic Information'!$A$2:$A$140,0),11)=TRUE,"",IF(INDEX(DataInput[],Z$4*3-2,MATCH($B41,DataInput[#Headers],0))="","",(INDEX(DataInput[],Z$4*3-2,MATCH($B41,DataInput[#Headers],0)))))</f>
        <v/>
      </c>
      <c r="AA41" s="15" t="str">
        <f>IF(INDEX(MouseList[],MATCH(AA$2,'Basic Information'!$A$2:$A$140,0),11)=TRUE,"",IF(INDEX(DataInput[],AA$4*3-2,MATCH($B41,DataInput[#Headers],0))="","",(INDEX(DataInput[],AA$4*3-2,MATCH($B41,DataInput[#Headers],0)))))</f>
        <v/>
      </c>
      <c r="AB41" s="15" t="str">
        <f>IF(INDEX(MouseList[],MATCH(AB$2,'Basic Information'!$A$2:$A$140,0),11)=TRUE,"",IF(INDEX(DataInput[],AB$4*3-2,MATCH($B41,DataInput[#Headers],0))="","",(INDEX(DataInput[],AB$4*3-2,MATCH($B41,DataInput[#Headers],0)))))</f>
        <v/>
      </c>
      <c r="AC41" s="15" t="str">
        <f>IF(INDEX(MouseList[],MATCH(AC$2,'Basic Information'!$A$2:$A$140,0),11)=TRUE,"",IF(INDEX(DataInput[],AC$4*3-2,MATCH($B41,DataInput[#Headers],0))="","",(INDEX(DataInput[],AC$4*3-2,MATCH($B41,DataInput[#Headers],0)))))</f>
        <v/>
      </c>
      <c r="AD41" s="15" t="str">
        <f>IF(INDEX(MouseList[],MATCH(AD$2,'Basic Information'!$A$2:$A$140,0),11)=TRUE,"",IF(INDEX(DataInput[],AD$4*3-2,MATCH($B41,DataInput[#Headers],0))="","",(INDEX(DataInput[],AD$4*3-2,MATCH($B41,DataInput[#Headers],0)))))</f>
        <v/>
      </c>
      <c r="AE41" s="15" t="str">
        <f>IF(INDEX(MouseList[],MATCH(AE$2,'Basic Information'!$A$2:$A$140,0),11)=TRUE,"",IF(INDEX(DataInput[],AE$4*3-2,MATCH($B41,DataInput[#Headers],0))="","",(INDEX(DataInput[],AE$4*3-2,MATCH($B41,DataInput[#Headers],0)))))</f>
        <v/>
      </c>
      <c r="AF41" s="15" t="str">
        <f>IF(INDEX(MouseList[],MATCH(AF$2,'Basic Information'!$A$2:$A$140,0),11)=TRUE,"",IF(INDEX(DataInput[],AF$4*3-2,MATCH($B41,DataInput[#Headers],0))="","",(INDEX(DataInput[],AF$4*3-2,MATCH($B41,DataInput[#Headers],0)))))</f>
        <v/>
      </c>
      <c r="AG41" s="15" t="str">
        <f>IF(INDEX(MouseList[],MATCH(AG$2,'Basic Information'!$A$2:$A$140,0),11)=TRUE,"",IF(INDEX(DataInput[],AG$4*3-2,MATCH($B41,DataInput[#Headers],0))="","",(INDEX(DataInput[],AG$4*3-2,MATCH($B41,DataInput[#Headers],0)))))</f>
        <v/>
      </c>
      <c r="AH41" s="15" t="str">
        <f>IF(INDEX(MouseList[],MATCH(AH$2,'Basic Information'!$A$2:$A$140,0),11)=TRUE,"",IF(INDEX(DataInput[],AH$4*3-2,MATCH($B41,DataInput[#Headers],0))="","",(INDEX(DataInput[],AH$4*3-2,MATCH($B41,DataInput[#Headers],0)))))</f>
        <v/>
      </c>
      <c r="AI41" s="15" t="str">
        <f>IF(INDEX(MouseList[],MATCH(AI$2,'Basic Information'!$A$2:$A$140,0),11)=TRUE,"",IF(INDEX(DataInput[],AI$4*3-2,MATCH($B41,DataInput[#Headers],0))="","",(INDEX(DataInput[],AI$4*3-2,MATCH($B41,DataInput[#Headers],0)))))</f>
        <v/>
      </c>
      <c r="AJ41" s="15" t="str">
        <f>IF(INDEX(MouseList[],MATCH(AJ$2,'Basic Information'!$A$2:$A$140,0),11)=TRUE,"",IF(INDEX(DataInput[],AJ$4*3-2,MATCH($B41,DataInput[#Headers],0))="","",(INDEX(DataInput[],AJ$4*3-2,MATCH($B41,DataInput[#Headers],0)))))</f>
        <v/>
      </c>
      <c r="AK41" s="15" t="str">
        <f>IF(INDEX(MouseList[],MATCH(AK$2,'Basic Information'!$A$2:$A$140,0),11)=TRUE,"",IF(INDEX(DataInput[],AK$4*3-2,MATCH($B41,DataInput[#Headers],0))="","",(INDEX(DataInput[],AK$4*3-2,MATCH($B41,DataInput[#Headers],0)))))</f>
        <v/>
      </c>
      <c r="AL41" s="15" t="str">
        <f>IF(INDEX(MouseList[],MATCH(AL$2,'Basic Information'!$A$2:$A$140,0),11)=TRUE,"",IF(INDEX(DataInput[],AL$4*3-2,MATCH($B41,DataInput[#Headers],0))="","",(INDEX(DataInput[],AL$4*3-2,MATCH($B41,DataInput[#Headers],0)))))</f>
        <v/>
      </c>
      <c r="AM41" s="15" t="str">
        <f>IF(INDEX(MouseList[],MATCH(AM$2,'Basic Information'!$A$2:$A$140,0),11)=TRUE,"",IF(INDEX(DataInput[],AM$4*3-2,MATCH($B41,DataInput[#Headers],0))="","",(INDEX(DataInput[],AM$4*3-2,MATCH($B41,DataInput[#Headers],0)))))</f>
        <v/>
      </c>
      <c r="AN41" s="15" t="str">
        <f>IF(INDEX(MouseList[],MATCH(AN$2,'Basic Information'!$A$2:$A$140,0),11)=TRUE,"",IF(INDEX(DataInput[],AN$4*3-2,MATCH($B41,DataInput[#Headers],0))="","",(INDEX(DataInput[],AN$4*3-2,MATCH($B41,DataInput[#Headers],0)))))</f>
        <v/>
      </c>
      <c r="AO41" s="15" t="str">
        <f>IF(INDEX(MouseList[],MATCH(AO$2,'Basic Information'!$A$2:$A$140,0),11)=TRUE,"",IF(INDEX(DataInput[],AO$4*3-2,MATCH($B41,DataInput[#Headers],0))="","",(INDEX(DataInput[],AO$4*3-2,MATCH($B41,DataInput[#Headers],0)))))</f>
        <v/>
      </c>
      <c r="AP41" s="15" t="str">
        <f>IF(INDEX(MouseList[],MATCH(AP$2,'Basic Information'!$A$2:$A$140,0),11)=TRUE,"",IF(INDEX(DataInput[],AP$4*3-2,MATCH($B41,DataInput[#Headers],0))="","",(INDEX(DataInput[],AP$4*3-2,MATCH($B41,DataInput[#Headers],0)))))</f>
        <v/>
      </c>
      <c r="AQ41" s="15" t="str">
        <f>IF(INDEX(MouseList[],MATCH(AQ$2,'Basic Information'!$A$2:$A$140,0),11)=TRUE,"",IF(INDEX(DataInput[],AQ$4*3-2,MATCH($B41,DataInput[#Headers],0))="","",(INDEX(DataInput[],AQ$4*3-2,MATCH($B41,DataInput[#Headers],0)))))</f>
        <v/>
      </c>
      <c r="AR41" s="15" t="str">
        <f>IF(INDEX(MouseList[],MATCH(AR$2,'Basic Information'!$A$2:$A$140,0),11)=TRUE,"",IF(INDEX(DataInput[],AR$4*3-2,MATCH($B41,DataInput[#Headers],0))="","",(INDEX(DataInput[],AR$4*3-2,MATCH($B41,DataInput[#Headers],0)))))</f>
        <v/>
      </c>
      <c r="AS41" s="15" t="str">
        <f>IF(INDEX(MouseList[],MATCH(AS$2,'Basic Information'!$A$2:$A$140,0),11)=TRUE,"",IF(INDEX(DataInput[],AS$4*3-2,MATCH($B41,DataInput[#Headers],0))="","",(INDEX(DataInput[],AS$4*3-2,MATCH($B41,DataInput[#Headers],0)))))</f>
        <v/>
      </c>
      <c r="AT41" s="15" t="str">
        <f>IF(INDEX(MouseList[],MATCH(AT$2,'Basic Information'!$A$2:$A$140,0),11)=TRUE,"",IF(INDEX(DataInput[],AT$4*3-2,MATCH($B41,DataInput[#Headers],0))="","",(INDEX(DataInput[],AT$4*3-2,MATCH($B41,DataInput[#Headers],0)))))</f>
        <v/>
      </c>
      <c r="AU41" s="15" t="str">
        <f>IF(INDEX(MouseList[],MATCH(AU$2,'Basic Information'!$A$2:$A$140,0),11)=TRUE,"",IF(INDEX(DataInput[],AU$4*3-2,MATCH($B41,DataInput[#Headers],0))="","",(INDEX(DataInput[],AU$4*3-2,MATCH($B41,DataInput[#Headers],0)))))</f>
        <v/>
      </c>
      <c r="AV41" s="15" t="str">
        <f>IF(INDEX(MouseList[],MATCH(AV$2,'Basic Information'!$A$2:$A$140,0),11)=TRUE,"",IF(INDEX(DataInput[],AV$4*3-2,MATCH($B41,DataInput[#Headers],0))="","",(INDEX(DataInput[],AV$4*3-2,MATCH($B41,DataInput[#Headers],0)))))</f>
        <v/>
      </c>
      <c r="AW41" s="15" t="str">
        <f>IF(INDEX(MouseList[],MATCH(AW$2,'Basic Information'!$A$2:$A$140,0),11)=TRUE,"",IF(INDEX(DataInput[],AW$4*3-2,MATCH($B41,DataInput[#Headers],0))="","",(INDEX(DataInput[],AW$4*3-2,MATCH($B41,DataInput[#Headers],0)))))</f>
        <v/>
      </c>
      <c r="AX41" s="15" t="str">
        <f>IF(INDEX(MouseList[],MATCH(AX$2,'Basic Information'!$A$2:$A$140,0),11)=TRUE,"",IF(INDEX(DataInput[],AX$4*3-2,MATCH($B41,DataInput[#Headers],0))="","",(INDEX(DataInput[],AX$4*3-2,MATCH($B41,DataInput[#Headers],0)))))</f>
        <v/>
      </c>
      <c r="AY41" s="15" t="str">
        <f>IF(INDEX(MouseList[],MATCH(AY$2,'Basic Information'!$A$2:$A$140,0),11)=TRUE,"",IF(INDEX(DataInput[],AY$4*3-2,MATCH($B41,DataInput[#Headers],0))="","",(INDEX(DataInput[],AY$4*3-2,MATCH($B41,DataInput[#Headers],0)))))</f>
        <v/>
      </c>
      <c r="AZ41" s="15" t="str">
        <f>IF(INDEX(MouseList[],MATCH(AZ$2,'Basic Information'!$A$2:$A$140,0),11)=TRUE,"",IF(INDEX(DataInput[],AZ$4*3-2,MATCH($B41,DataInput[#Headers],0))="","",(INDEX(DataInput[],AZ$4*3-2,MATCH($B41,DataInput[#Headers],0)))))</f>
        <v/>
      </c>
      <c r="BA41" s="15" t="str">
        <f>IF(INDEX(MouseList[],MATCH(BA$2,'Basic Information'!$A$2:$A$140,0),11)=TRUE,"",IF(INDEX(DataInput[],BA$4*3-2,MATCH($B41,DataInput[#Headers],0))="","",(INDEX(DataInput[],BA$4*3-2,MATCH($B41,DataInput[#Headers],0)))))</f>
        <v/>
      </c>
      <c r="BB41" s="15" t="str">
        <f>IF(INDEX(MouseList[],MATCH(BB$2,'Basic Information'!$A$2:$A$140,0),11)=TRUE,"",IF(INDEX(DataInput[],BB$4*3-2,MATCH($B41,DataInput[#Headers],0))="","",(INDEX(DataInput[],BB$4*3-2,MATCH($B41,DataInput[#Headers],0)))))</f>
        <v/>
      </c>
      <c r="BC41" s="15" t="str">
        <f>IF(INDEX(MouseList[],MATCH(BC$2,'Basic Information'!$A$2:$A$140,0),11)=TRUE,"",IF(INDEX(DataInput[],BC$4*3-2,MATCH($B41,DataInput[#Headers],0))="","",(INDEX(DataInput[],BC$4*3-2,MATCH($B41,DataInput[#Headers],0)))))</f>
        <v/>
      </c>
      <c r="BD41" s="15" t="str">
        <f>IF(INDEX(MouseList[],MATCH(BD$2,'Basic Information'!$A$2:$A$140,0),11)=TRUE,"",IF(INDEX(DataInput[],BD$4*3-2,MATCH($B41,DataInput[#Headers],0))="","",(INDEX(DataInput[],BD$4*3-2,MATCH($B41,DataInput[#Headers],0)))))</f>
        <v/>
      </c>
      <c r="BE41" s="15" t="str">
        <f>IF(INDEX(MouseList[],MATCH(BE$2,'Basic Information'!$A$2:$A$140,0),11)=TRUE,"",IF(INDEX(DataInput[],BE$4*3-2,MATCH($B41,DataInput[#Headers],0))="","",(INDEX(DataInput[],BE$4*3-2,MATCH($B41,DataInput[#Headers],0)))))</f>
        <v/>
      </c>
      <c r="BF41" s="15" t="str">
        <f>IF(INDEX(MouseList[],MATCH(BF$2,'Basic Information'!$A$2:$A$140,0),11)=TRUE,"",IF(INDEX(DataInput[],BF$4*3-2,MATCH($B41,DataInput[#Headers],0))="","",(INDEX(DataInput[],BF$4*3-2,MATCH($B41,DataInput[#Headers],0)))))</f>
        <v/>
      </c>
      <c r="BG41" s="15" t="str">
        <f>IF(INDEX(MouseList[],MATCH(BG$2,'Basic Information'!$A$2:$A$140,0),11)=TRUE,"",IF(INDEX(DataInput[],BG$4*3-2,MATCH($B41,DataInput[#Headers],0))="","",(INDEX(DataInput[],BG$4*3-2,MATCH($B41,DataInput[#Headers],0)))))</f>
        <v/>
      </c>
      <c r="BH41" s="15" t="str">
        <f>IF(INDEX(MouseList[],MATCH(BH$2,'Basic Information'!$A$2:$A$140,0),11)=TRUE,"",IF(INDEX(DataInput[],BH$4*3-2,MATCH($B41,DataInput[#Headers],0))="","",(INDEX(DataInput[],BH$4*3-2,MATCH($B41,DataInput[#Headers],0)))))</f>
        <v/>
      </c>
      <c r="BI41" s="15" t="str">
        <f>IF(INDEX(MouseList[],MATCH(BI$2,'Basic Information'!$A$2:$A$140,0),11)=TRUE,"",IF(INDEX(DataInput[],BI$4*3-2,MATCH($B41,DataInput[#Headers],0))="","",(INDEX(DataInput[],BI$4*3-2,MATCH($B41,DataInput[#Headers],0)))))</f>
        <v/>
      </c>
      <c r="BJ41" s="15" t="str">
        <f>IF(INDEX(MouseList[],MATCH(BJ$2,'Basic Information'!$A$2:$A$140,0),11)=TRUE,"",IF(INDEX(DataInput[],BJ$4*3-2,MATCH($B41,DataInput[#Headers],0))="","",(INDEX(DataInput[],BJ$4*3-2,MATCH($B41,DataInput[#Headers],0)))))</f>
        <v/>
      </c>
      <c r="BK41" s="15" t="e">
        <f>IF(INDEX(MouseList[],MATCH(BK$2,'Basic Information'!$A$2:$A$140,0),11)=TRUE,"",IF(INDEX(DataInput[],BK$4*3-2,MATCH($B41,DataInput[#Headers],0))="","",(INDEX(DataInput[],BK$4*3-2,MATCH($B41,DataInput[#Headers],0)))))</f>
        <v>#N/A</v>
      </c>
      <c r="BL41" s="15" t="e">
        <f>IF(INDEX(MouseList[],MATCH(BL$2,'Basic Information'!$A$2:$A$140,0),11)=TRUE,"",IF(INDEX(DataInput[],BL$4*3-2,MATCH($B41,DataInput[#Headers],0))="","",(INDEX(DataInput[],BL$4*3-2,MATCH($B41,DataInput[#Headers],0)))))</f>
        <v>#N/A</v>
      </c>
      <c r="BM41" s="15" t="e">
        <f>IF(INDEX(MouseList[],MATCH(BM$2,'Basic Information'!$A$2:$A$140,0),11)=TRUE,"",IF(INDEX(DataInput[],BM$4*3-2,MATCH($B41,DataInput[#Headers],0))="","",(INDEX(DataInput[],BM$4*3-2,MATCH($B41,DataInput[#Headers],0)))))</f>
        <v>#N/A</v>
      </c>
      <c r="BN41" s="15" t="e">
        <f>IF(INDEX(MouseList[],MATCH(BN$2,'Basic Information'!$A$2:$A$140,0),11)=TRUE,"",IF(INDEX(DataInput[],BN$4*3-2,MATCH($B41,DataInput[#Headers],0))="","",(INDEX(DataInput[],BN$4*3-2,MATCH($B41,DataInput[#Headers],0)))))</f>
        <v>#N/A</v>
      </c>
      <c r="BO41" s="15" t="e">
        <f>IF(INDEX(MouseList[],MATCH(BO$2,'Basic Information'!$A$2:$A$140,0),11)=TRUE,"",IF(INDEX(DataInput[],BO$4*3-2,MATCH($B41,DataInput[#Headers],0))="","",(INDEX(DataInput[],BO$4*3-2,MATCH($B41,DataInput[#Headers],0)))))</f>
        <v>#N/A</v>
      </c>
      <c r="BP41" s="15" t="e">
        <f>IF(INDEX(MouseList[],MATCH(BP$2,'Basic Information'!$A$2:$A$140,0),11)=TRUE,"",IF(INDEX(DataInput[],BP$4*3-2,MATCH($B41,DataInput[#Headers],0))="","",(INDEX(DataInput[],BP$4*3-2,MATCH($B41,DataInput[#Headers],0)))))</f>
        <v>#N/A</v>
      </c>
      <c r="BQ41" s="15" t="e">
        <f>IF(INDEX(MouseList[],MATCH(BQ$2,'Basic Information'!$A$2:$A$140,0),11)=TRUE,"",IF(INDEX(DataInput[],BQ$4*3-2,MATCH($B41,DataInput[#Headers],0))="","",(INDEX(DataInput[],BQ$4*3-2,MATCH($B41,DataInput[#Headers],0)))))</f>
        <v>#N/A</v>
      </c>
      <c r="BR41" s="15" t="e">
        <f>IF(INDEX(MouseList[],MATCH(BR$2,'Basic Information'!$A$2:$A$140,0),11)=TRUE,"",IF(INDEX(DataInput[],BR$4*3-2,MATCH($B41,DataInput[#Headers],0))="","",(INDEX(DataInput[],BR$4*3-2,MATCH($B41,DataInput[#Headers],0)))))</f>
        <v>#N/A</v>
      </c>
      <c r="BS41" s="15" t="e">
        <f>IF(INDEX(MouseList[],MATCH(BS$2,'Basic Information'!$A$2:$A$140,0),11)=TRUE,"",IF(INDEX(DataInput[],BS$4*3-2,MATCH($B41,DataInput[#Headers],0))="","",(INDEX(DataInput[],BS$4*3-2,MATCH($B41,DataInput[#Headers],0)))))</f>
        <v>#N/A</v>
      </c>
      <c r="BT41" s="15" t="e">
        <f>IF(INDEX(MouseList[],MATCH(BT$2,'Basic Information'!$A$2:$A$140,0),11)=TRUE,"",IF(INDEX(DataInput[],BT$4*3-2,MATCH($B41,DataInput[#Headers],0))="","",(INDEX(DataInput[],BT$4*3-2,MATCH($B41,DataInput[#Headers],0)))))</f>
        <v>#N/A</v>
      </c>
      <c r="BU41" s="15" t="e">
        <f>IF(INDEX(MouseList[],MATCH(BU$2,'Basic Information'!$A$2:$A$140,0),11)=TRUE,"",IF(INDEX(DataInput[],BU$4*3-2,MATCH($B41,DataInput[#Headers],0))="","",(INDEX(DataInput[],BU$4*3-2,MATCH($B41,DataInput[#Headers],0)))))</f>
        <v>#N/A</v>
      </c>
      <c r="BV41" s="15" t="e">
        <f>IF(INDEX(MouseList[],MATCH(BV$2,'Basic Information'!$A$2:$A$140,0),11)=TRUE,"",IF(INDEX(DataInput[],BV$4*3-2,MATCH($B41,DataInput[#Headers],0))="","",(INDEX(DataInput[],BV$4*3-2,MATCH($B41,DataInput[#Headers],0)))))</f>
        <v>#N/A</v>
      </c>
      <c r="BW41" s="15" t="e">
        <f>IF(INDEX(MouseList[],MATCH(BW$2,'Basic Information'!$A$2:$A$140,0),11)=TRUE,"",IF(INDEX(DataInput[],BW$4*3-2,MATCH($B41,DataInput[#Headers],0))="","",(INDEX(DataInput[],BW$4*3-2,MATCH($B41,DataInput[#Headers],0)))))</f>
        <v>#N/A</v>
      </c>
      <c r="BX41" s="15" t="e">
        <f>IF(INDEX(MouseList[],MATCH(BX$2,'Basic Information'!$A$2:$A$140,0),11)=TRUE,"",IF(INDEX(DataInput[],BX$4*3-2,MATCH($B41,DataInput[#Headers],0))="","",(INDEX(DataInput[],BX$4*3-2,MATCH($B41,DataInput[#Headers],0)))))</f>
        <v>#N/A</v>
      </c>
      <c r="BY41" s="15" t="e">
        <f>IF(INDEX(MouseList[],MATCH(BY$2,'Basic Information'!$A$2:$A$140,0),11)=TRUE,"",IF(INDEX(DataInput[],BY$4*3-2,MATCH($B41,DataInput[#Headers],0))="","",(INDEX(DataInput[],BY$4*3-2,MATCH($B41,DataInput[#Headers],0)))))</f>
        <v>#N/A</v>
      </c>
      <c r="BZ41" s="15" t="e">
        <f>IF(INDEX(MouseList[],MATCH(BZ$2,'Basic Information'!$A$2:$A$140,0),11)=TRUE,"",IF(INDEX(DataInput[],BZ$4*3-2,MATCH($B41,DataInput[#Headers],0))="","",(INDEX(DataInput[],BZ$4*3-2,MATCH($B41,DataInput[#Headers],0)))))</f>
        <v>#N/A</v>
      </c>
      <c r="CA41" s="15" t="e">
        <f>IF(INDEX(MouseList[],MATCH(CA$2,'Basic Information'!$A$2:$A$140,0),11)=TRUE,"",IF(INDEX(DataInput[],CA$4*3-2,MATCH($B41,DataInput[#Headers],0))="","",(INDEX(DataInput[],CA$4*3-2,MATCH($B41,DataInput[#Headers],0)))))</f>
        <v>#N/A</v>
      </c>
      <c r="CB41" s="15" t="e">
        <f>IF(INDEX(MouseList[],MATCH(CB$2,'Basic Information'!$A$2:$A$140,0),11)=TRUE,"",IF(INDEX(DataInput[],CB$4*3-2,MATCH($B41,DataInput[#Headers],0))="","",(INDEX(DataInput[],CB$4*3-2,MATCH($B41,DataInput[#Headers],0)))))</f>
        <v>#N/A</v>
      </c>
      <c r="CC41" s="15" t="e">
        <f>IF(INDEX(MouseList[],MATCH(CC$2,'Basic Information'!$A$2:$A$140,0),11)=TRUE,"",IF(INDEX(DataInput[],CC$4*3-2,MATCH($B41,DataInput[#Headers],0))="","",(INDEX(DataInput[],CC$4*3-2,MATCH($B41,DataInput[#Headers],0)))))</f>
        <v>#N/A</v>
      </c>
      <c r="CD41" s="15" t="e">
        <f>IF(INDEX(MouseList[],MATCH(CD$2,'Basic Information'!$A$2:$A$140,0),11)=TRUE,"",IF(INDEX(DataInput[],CD$4*3-2,MATCH($B41,DataInput[#Headers],0))="","",(INDEX(DataInput[],CD$4*3-2,MATCH($B41,DataInput[#Headers],0)))))</f>
        <v>#N/A</v>
      </c>
      <c r="CE41" s="15" t="e">
        <f>IF(INDEX(MouseList[],MATCH(CE$2,'Basic Information'!$A$2:$A$140,0),11)=TRUE,"",IF(INDEX(DataInput[],CE$4*3-2,MATCH($B41,DataInput[#Headers],0))="","",(INDEX(DataInput[],CE$4*3-2,MATCH($B41,DataInput[#Headers],0)))))</f>
        <v>#N/A</v>
      </c>
      <c r="CF41" s="15" t="e">
        <f>IF(INDEX(MouseList[],MATCH(CF$2,'Basic Information'!$A$2:$A$140,0),11)=TRUE,"",IF(INDEX(DataInput[],CF$4*3-2,MATCH($B41,DataInput[#Headers],0))="","",(INDEX(DataInput[],CF$4*3-2,MATCH($B41,DataInput[#Headers],0)))))</f>
        <v>#N/A</v>
      </c>
      <c r="CG41" s="15" t="e">
        <f>IF(INDEX(MouseList[],MATCH(CG$2,'Basic Information'!$A$2:$A$140,0),11)=TRUE,"",IF(INDEX(DataInput[],CG$4*3-2,MATCH($B41,DataInput[#Headers],0))="","",(INDEX(DataInput[],CG$4*3-2,MATCH($B41,DataInput[#Headers],0)))))</f>
        <v>#N/A</v>
      </c>
      <c r="CH41" s="15" t="e">
        <f>IF(INDEX(MouseList[],MATCH(CH$2,'Basic Information'!$A$2:$A$140,0),11)=TRUE,"",IF(INDEX(DataInput[],CH$4*3-2,MATCH($B41,DataInput[#Headers],0))="","",(INDEX(DataInput[],CH$4*3-2,MATCH($B41,DataInput[#Headers],0)))))</f>
        <v>#N/A</v>
      </c>
      <c r="CI41" s="15" t="e">
        <f>IF(INDEX(MouseList[],MATCH(CI$2,'Basic Information'!$A$2:$A$140,0),11)=TRUE,"",IF(INDEX(DataInput[],CI$4*3-2,MATCH($B41,DataInput[#Headers],0))="","",(INDEX(DataInput[],CI$4*3-2,MATCH($B41,DataInput[#Headers],0)))))</f>
        <v>#N/A</v>
      </c>
      <c r="CJ41" s="15" t="e">
        <f>IF(INDEX(MouseList[],MATCH(CJ$2,'Basic Information'!$A$2:$A$140,0),11)=TRUE,"",IF(INDEX(DataInput[],CJ$4*3-2,MATCH($B41,DataInput[#Headers],0))="","",(INDEX(DataInput[],CJ$4*3-2,MATCH($B41,DataInput[#Headers],0)))))</f>
        <v>#N/A</v>
      </c>
      <c r="CK41" s="15" t="e">
        <f>IF(INDEX(MouseList[],MATCH(CK$2,'Basic Information'!$A$2:$A$140,0),11)=TRUE,"",IF(INDEX(DataInput[],CK$4*3-2,MATCH($B41,DataInput[#Headers],0))="","",(INDEX(DataInput[],CK$4*3-2,MATCH($B41,DataInput[#Headers],0)))))</f>
        <v>#N/A</v>
      </c>
      <c r="CL41" s="15" t="e">
        <f>IF(INDEX(MouseList[],MATCH(CL$2,'Basic Information'!$A$2:$A$140,0),11)=TRUE,"",IF(INDEX(DataInput[],CL$4*3-2,MATCH($B41,DataInput[#Headers],0))="","",(INDEX(DataInput[],CL$4*3-2,MATCH($B41,DataInput[#Headers],0)))))</f>
        <v>#N/A</v>
      </c>
      <c r="CM41" s="15" t="e">
        <f>IF(INDEX(MouseList[],MATCH(CM$2,'Basic Information'!$A$2:$A$140,0),11)=TRUE,"",IF(INDEX(DataInput[],CM$4*3-2,MATCH($B41,DataInput[#Headers],0))="","",(INDEX(DataInput[],CM$4*3-2,MATCH($B41,DataInput[#Headers],0)))))</f>
        <v>#N/A</v>
      </c>
      <c r="CN41" s="15" t="e">
        <f>IF(INDEX(MouseList[],MATCH(CN$2,'Basic Information'!$A$2:$A$140,0),11)=TRUE,"",IF(INDEX(DataInput[],CN$4*3-2,MATCH($B41,DataInput[#Headers],0))="","",(INDEX(DataInput[],CN$4*3-2,MATCH($B41,DataInput[#Headers],0)))))</f>
        <v>#N/A</v>
      </c>
      <c r="CO41" s="15" t="e">
        <f>IF(INDEX(MouseList[],MATCH(CO$2,'Basic Information'!$A$2:$A$140,0),11)=TRUE,"",IF(INDEX(DataInput[],CO$4*3-2,MATCH($B41,DataInput[#Headers],0))="","",(INDEX(DataInput[],CO$4*3-2,MATCH($B41,DataInput[#Headers],0)))))</f>
        <v>#N/A</v>
      </c>
      <c r="CP41" s="15" t="e">
        <f>IF(INDEX(MouseList[],MATCH(CP$2,'Basic Information'!$A$2:$A$140,0),11)=TRUE,"",IF(INDEX(DataInput[],CP$4*3-2,MATCH($B41,DataInput[#Headers],0))="","",(INDEX(DataInput[],CP$4*3-2,MATCH($B41,DataInput[#Headers],0)))))</f>
        <v>#N/A</v>
      </c>
      <c r="CQ41" s="15" t="e">
        <f>IF(INDEX(MouseList[],MATCH(CQ$2,'Basic Information'!$A$2:$A$140,0),11)=TRUE,"",IF(INDEX(DataInput[],CQ$4*3-2,MATCH($B41,DataInput[#Headers],0))="","",(INDEX(DataInput[],CQ$4*3-2,MATCH($B41,DataInput[#Headers],0)))))</f>
        <v>#N/A</v>
      </c>
      <c r="CR41" s="15" t="e">
        <f>IF(INDEX(MouseList[],MATCH(CR$2,'Basic Information'!$A$2:$A$140,0),11)=TRUE,"",IF(INDEX(DataInput[],CR$4*3-2,MATCH($B41,DataInput[#Headers],0))="","",(INDEX(DataInput[],CR$4*3-2,MATCH($B41,DataInput[#Headers],0)))))</f>
        <v>#N/A</v>
      </c>
      <c r="CS41" s="15" t="e">
        <f>IF(INDEX(MouseList[],MATCH(CS$2,'Basic Information'!$A$2:$A$140,0),11)=TRUE,"",IF(INDEX(DataInput[],CS$4*3-2,MATCH($B41,DataInput[#Headers],0))="","",(INDEX(DataInput[],CS$4*3-2,MATCH($B41,DataInput[#Headers],0)))))</f>
        <v>#N/A</v>
      </c>
      <c r="CT41" s="15" t="e">
        <f>IF(INDEX(MouseList[],MATCH(CT$2,'Basic Information'!$A$2:$A$140,0),11)=TRUE,"",IF(INDEX(DataInput[],CT$4*3-2,MATCH($B41,DataInput[#Headers],0))="","",(INDEX(DataInput[],CT$4*3-2,MATCH($B41,DataInput[#Headers],0)))))</f>
        <v>#N/A</v>
      </c>
      <c r="CU41" s="15" t="e">
        <f>IF(INDEX(MouseList[],MATCH(CU$2,'Basic Information'!$A$2:$A$140,0),11)=TRUE,"",IF(INDEX(DataInput[],CU$4*3-2,MATCH($B41,DataInput[#Headers],0))="","",(INDEX(DataInput[],CU$4*3-2,MATCH($B41,DataInput[#Headers],0)))))</f>
        <v>#N/A</v>
      </c>
      <c r="CV41" s="15" t="e">
        <f>IF(INDEX(MouseList[],MATCH(CV$2,'Basic Information'!$A$2:$A$140,0),11)=TRUE,"",IF(INDEX(DataInput[],CV$4*3-2,MATCH($B41,DataInput[#Headers],0))="","",(INDEX(DataInput[],CV$4*3-2,MATCH($B41,DataInput[#Headers],0)))))</f>
        <v>#N/A</v>
      </c>
      <c r="CW41" s="15" t="e">
        <f>IF(INDEX(MouseList[],MATCH(CW$2,'Basic Information'!$A$2:$A$140,0),11)=TRUE,"",IF(INDEX(DataInput[],CW$4*3-2,MATCH($B41,DataInput[#Headers],0))="","",(INDEX(DataInput[],CW$4*3-2,MATCH($B41,DataInput[#Headers],0)))))</f>
        <v>#N/A</v>
      </c>
      <c r="CX41" s="15" t="e">
        <f>IF(INDEX(MouseList[],MATCH(CX$2,'Basic Information'!$A$2:$A$140,0),11)=TRUE,"",IF(INDEX(DataInput[],CX$4*3-2,MATCH($B41,DataInput[#Headers],0))="","",(INDEX(DataInput[],CX$4*3-2,MATCH($B41,DataInput[#Headers],0)))))</f>
        <v>#N/A</v>
      </c>
      <c r="CY41" s="113" t="e">
        <f>IF(INDEX(MouseList[],MATCH(CY$2,'Basic Information'!$A$2:$A$140,0),11)=TRUE,"",IF(INDEX(DataInput[],CY$4*3-2,MATCH($B41,DataInput[#Headers],0))="","",(INDEX(DataInput[],CY$4*3-2,MATCH($B41,DataInput[#Headers],0)))))</f>
        <v>#N/A</v>
      </c>
      <c r="CZ41" s="113" t="e">
        <f>IF(INDEX(MouseList[],MATCH(CZ$2,'Basic Information'!$A$2:$A$140,0),11)=TRUE,"",IF(INDEX(DataInput[],CZ$4*3-2,MATCH($B41,DataInput[#Headers],0))="","",(INDEX(DataInput[],CZ$4*3-2,MATCH($B41,DataInput[#Headers],0)))))</f>
        <v>#N/A</v>
      </c>
      <c r="DA41" s="113" t="e">
        <f>IF(INDEX(MouseList[],MATCH(DA$2,'Basic Information'!$A$2:$A$140,0),11)=TRUE,"",IF(INDEX(DataInput[],DA$4*3-2,MATCH($B41,DataInput[#Headers],0))="","",(INDEX(DataInput[],DA$4*3-2,MATCH($B41,DataInput[#Headers],0)))))</f>
        <v>#N/A</v>
      </c>
      <c r="DB41" s="113" t="e">
        <f>IF(INDEX(MouseList[],MATCH(DB$2,'Basic Information'!$A$2:$A$140,0),11)=TRUE,"",IF(INDEX(DataInput[],DB$4*3-2,MATCH($B41,DataInput[#Headers],0))="","",(INDEX(DataInput[],DB$4*3-2,MATCH($B41,DataInput[#Headers],0)))))</f>
        <v>#N/A</v>
      </c>
      <c r="DC41" s="113" t="e">
        <f>IF(INDEX(MouseList[],MATCH(DC$2,'Basic Information'!$A$2:$A$140,0),11)=TRUE,"",IF(INDEX(DataInput[],DC$4*3-2,MATCH($B41,DataInput[#Headers],0))="","",(INDEX(DataInput[],DC$4*3-2,MATCH($B41,DataInput[#Headers],0)))))</f>
        <v>#N/A</v>
      </c>
      <c r="DD41" s="113" t="e">
        <f>IF(INDEX(MouseList[],MATCH(DD$2,'Basic Information'!$A$2:$A$140,0),11)=TRUE,"",IF(INDEX(DataInput[],DD$4*3-2,MATCH($B41,DataInput[#Headers],0))="","",(INDEX(DataInput[],DD$4*3-2,MATCH($B41,DataInput[#Headers],0)))))</f>
        <v>#N/A</v>
      </c>
      <c r="DE41" s="113" t="e">
        <f>IF(INDEX(MouseList[],MATCH(DE$2,'Basic Information'!$A$2:$A$140,0),11)=TRUE,"",IF(INDEX(DataInput[],DE$4*3-2,MATCH($B41,DataInput[#Headers],0))="","",(INDEX(DataInput[],DE$4*3-2,MATCH($B41,DataInput[#Headers],0)))))</f>
        <v>#N/A</v>
      </c>
      <c r="DF41" s="113" t="e">
        <f>IF(INDEX(MouseList[],MATCH(DF$2,'Basic Information'!$A$2:$A$140,0),11)=TRUE,"",IF(INDEX(DataInput[],DF$4*3-2,MATCH($B41,DataInput[#Headers],0))="","",(INDEX(DataInput[],DF$4*3-2,MATCH($B41,DataInput[#Headers],0)))))</f>
        <v>#N/A</v>
      </c>
      <c r="DG41" s="113" t="e">
        <f>IF(INDEX(MouseList[],MATCH(DG$2,'Basic Information'!$A$2:$A$140,0),11)=TRUE,"",IF(INDEX(DataInput[],DG$4*3-2,MATCH($B41,DataInput[#Headers],0))="","",(INDEX(DataInput[],DG$4*3-2,MATCH($B41,DataInput[#Headers],0)))))</f>
        <v>#N/A</v>
      </c>
      <c r="DH41" s="113" t="e">
        <f>IF(INDEX(MouseList[],MATCH(DH$2,'Basic Information'!$A$2:$A$140,0),11)=TRUE,"",IF(INDEX(DataInput[],DH$4*3-2,MATCH($B41,DataInput[#Headers],0))="","",(INDEX(DataInput[],DH$4*3-2,MATCH($B41,DataInput[#Headers],0)))))</f>
        <v>#N/A</v>
      </c>
      <c r="DI41" s="113" t="e">
        <f>IF(INDEX(MouseList[],MATCH(DI$2,'Basic Information'!$A$2:$A$140,0),11)=TRUE,"",IF(INDEX(DataInput[],DI$4*3-2,MATCH($B41,DataInput[#Headers],0))="","",(INDEX(DataInput[],DI$4*3-2,MATCH($B41,DataInput[#Headers],0)))))</f>
        <v>#N/A</v>
      </c>
      <c r="DJ41" s="113" t="e">
        <f>IF(INDEX(MouseList[],MATCH(DJ$2,'Basic Information'!$A$2:$A$140,0),11)=TRUE,"",IF(INDEX(DataInput[],DJ$4*3-2,MATCH($B41,DataInput[#Headers],0))="","",(INDEX(DataInput[],DJ$4*3-2,MATCH($B41,DataInput[#Headers],0)))))</f>
        <v>#N/A</v>
      </c>
      <c r="DK41" s="113" t="e">
        <f>IF(INDEX(MouseList[],MATCH(DK$2,'Basic Information'!$A$2:$A$140,0),11)=TRUE,"",IF(INDEX(DataInput[],DK$4*3-2,MATCH($B41,DataInput[#Headers],0))="","",(INDEX(DataInput[],DK$4*3-2,MATCH($B41,DataInput[#Headers],0)))))</f>
        <v>#N/A</v>
      </c>
      <c r="DL41" s="113" t="e">
        <f>IF(INDEX(MouseList[],MATCH(DL$2,'Basic Information'!$A$2:$A$140,0),11)=TRUE,"",IF(INDEX(DataInput[],DL$4*3-2,MATCH($B41,DataInput[#Headers],0))="","",(INDEX(DataInput[],DL$4*3-2,MATCH($B41,DataInput[#Headers],0)))))</f>
        <v>#N/A</v>
      </c>
      <c r="DM41" s="113" t="e">
        <f>IF(INDEX(MouseList[],MATCH(DM$2,'Basic Information'!$A$2:$A$140,0),11)=TRUE,"",IF(INDEX(DataInput[],DM$4*3-2,MATCH($B41,DataInput[#Headers],0))="","",(INDEX(DataInput[],DM$4*3-2,MATCH($B41,DataInput[#Headers],0)))))</f>
        <v>#N/A</v>
      </c>
      <c r="DN41" s="113" t="e">
        <f>IF(INDEX(MouseList[],MATCH(DN$2,'Basic Information'!$A$2:$A$140,0),11)=TRUE,"",IF(INDEX(DataInput[],DN$4*3-2,MATCH($B41,DataInput[#Headers],0))="","",(INDEX(DataInput[],DN$4*3-2,MATCH($B41,DataInput[#Headers],0)))))</f>
        <v>#N/A</v>
      </c>
      <c r="DO41" s="113" t="e">
        <f>IF(INDEX(MouseList[],MATCH(DO$2,'Basic Information'!$A$2:$A$140,0),11)=TRUE,"",IF(INDEX(DataInput[],DO$4*3-2,MATCH($B41,DataInput[#Headers],0))="","",(INDEX(DataInput[],DO$4*3-2,MATCH($B41,DataInput[#Headers],0)))))</f>
        <v>#N/A</v>
      </c>
      <c r="DP41" s="113" t="e">
        <f>IF(INDEX(MouseList[],MATCH(DP$2,'Basic Information'!$A$2:$A$140,0),11)=TRUE,"",IF(INDEX(DataInput[],DP$4*3-2,MATCH($B41,DataInput[#Headers],0))="","",(INDEX(DataInput[],DP$4*3-2,MATCH($B41,DataInput[#Headers],0)))))</f>
        <v>#N/A</v>
      </c>
      <c r="DQ41" s="113" t="e">
        <f>IF(INDEX(MouseList[],MATCH(DQ$2,'Basic Information'!$A$2:$A$140,0),11)=TRUE,"",IF(INDEX(DataInput[],DQ$4*3-2,MATCH($B41,DataInput[#Headers],0))="","",(INDEX(DataInput[],DQ$4*3-2,MATCH($B41,DataInput[#Headers],0)))))</f>
        <v>#N/A</v>
      </c>
      <c r="DR41" s="113" t="e">
        <f>IF(INDEX(MouseList[],MATCH(DR$2,'Basic Information'!$A$2:$A$140,0),11)=TRUE,"",IF(INDEX(DataInput[],DR$4*3-2,MATCH($B41,DataInput[#Headers],0))="","",(INDEX(DataInput[],DR$4*3-2,MATCH($B41,DataInput[#Headers],0)))))</f>
        <v>#N/A</v>
      </c>
      <c r="DT41" s="14">
        <v>37</v>
      </c>
      <c r="DU41" s="244" t="str">
        <f>IFERROR(INDEX(MouseList[],MATCH(TV_after_Tx3[[#This Row],[Sort '#]],MouseList[Sort '#],0),MATCH(TV_after_Tx3[[#Headers],[Group]],MouseList[#Headers],0)),"")</f>
        <v/>
      </c>
      <c r="DV41" s="14" t="str">
        <f>IFERROR(INDEX(MouseList[],MATCH(TV_after_Tx3[[#This Row],[Sort '#]],MouseList[Sort '#],0),MATCH(MouseList[[#Headers],[Mouse '#]],MouseList[#Headers],0)),"")</f>
        <v/>
      </c>
      <c r="DW41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41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41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41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41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41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41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41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41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41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41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41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41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41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41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41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41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41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41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41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41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41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42" spans="1:172" ht="15">
      <c r="A42" s="14">
        <v>37</v>
      </c>
      <c r="B42" s="14" t="str">
        <f>INDEX(DataInput[#Headers],1,BWtable[[#This Row],[Day '#]]+11)</f>
        <v>38</v>
      </c>
      <c r="C42" s="15" t="str">
        <f>IF(INDEX(MouseList[],MATCH(C$2,'Basic Information'!$A$2:$A$140,0),11)=TRUE,"",IF(INDEX(DataInput[],C$4*3-2,MATCH($B42,DataInput[#Headers],0))="","",(INDEX(DataInput[],C$4*3-2,MATCH($B42,DataInput[#Headers],0)))))</f>
        <v/>
      </c>
      <c r="D42" s="15" t="str">
        <f>IF(INDEX(MouseList[],MATCH(D$2,'Basic Information'!$A$2:$A$140,0),11)=TRUE,"",IF(INDEX(DataInput[],D$4*3-2,MATCH($B42,DataInput[#Headers],0))="","",(INDEX(DataInput[],D$4*3-2,MATCH($B42,DataInput[#Headers],0)))))</f>
        <v/>
      </c>
      <c r="E42" s="15" t="str">
        <f>IF(INDEX(MouseList[],MATCH(E$2,'Basic Information'!$A$2:$A$140,0),11)=TRUE,"",IF(INDEX(DataInput[],E$4*3-2,MATCH($B42,DataInput[#Headers],0))="","",(INDEX(DataInput[],E$4*3-2,MATCH($B42,DataInput[#Headers],0)))))</f>
        <v/>
      </c>
      <c r="F42" s="15" t="str">
        <f>IF(INDEX(MouseList[],MATCH(F$2,'Basic Information'!$A$2:$A$140,0),11)=TRUE,"",IF(INDEX(DataInput[],F$4*3-2,MATCH($B42,DataInput[#Headers],0))="","",(INDEX(DataInput[],F$4*3-2,MATCH($B42,DataInput[#Headers],0)))))</f>
        <v/>
      </c>
      <c r="G42" s="15" t="str">
        <f>IF(INDEX(MouseList[],MATCH(G$2,'Basic Information'!$A$2:$A$140,0),11)=TRUE,"",IF(INDEX(DataInput[],G$4*3-2,MATCH($B42,DataInput[#Headers],0))="","",(INDEX(DataInput[],G$4*3-2,MATCH($B42,DataInput[#Headers],0)))))</f>
        <v/>
      </c>
      <c r="H42" s="15" t="str">
        <f>IF(INDEX(MouseList[],MATCH(H$2,'Basic Information'!$A$2:$A$140,0),11)=TRUE,"",IF(INDEX(DataInput[],H$4*3-2,MATCH($B42,DataInput[#Headers],0))="","",(INDEX(DataInput[],H$4*3-2,MATCH($B42,DataInput[#Headers],0)))))</f>
        <v/>
      </c>
      <c r="I42" s="15" t="str">
        <f>IF(INDEX(MouseList[],MATCH(I$2,'Basic Information'!$A$2:$A$140,0),11)=TRUE,"",IF(INDEX(DataInput[],I$4*3-2,MATCH($B42,DataInput[#Headers],0))="","",(INDEX(DataInput[],I$4*3-2,MATCH($B42,DataInput[#Headers],0)))))</f>
        <v/>
      </c>
      <c r="J42" s="15" t="str">
        <f>IF(INDEX(MouseList[],MATCH(J$2,'Basic Information'!$A$2:$A$140,0),11)=TRUE,"",IF(INDEX(DataInput[],J$4*3-2,MATCH($B42,DataInput[#Headers],0))="","",(INDEX(DataInput[],J$4*3-2,MATCH($B42,DataInput[#Headers],0)))))</f>
        <v/>
      </c>
      <c r="K42" s="15" t="str">
        <f>IF(INDEX(MouseList[],MATCH(K$2,'Basic Information'!$A$2:$A$140,0),11)=TRUE,"",IF(INDEX(DataInput[],K$4*3-2,MATCH($B42,DataInput[#Headers],0))="","",(INDEX(DataInput[],K$4*3-2,MATCH($B42,DataInput[#Headers],0)))))</f>
        <v/>
      </c>
      <c r="L42" s="15" t="str">
        <f>IF(INDEX(MouseList[],MATCH(L$2,'Basic Information'!$A$2:$A$140,0),11)=TRUE,"",IF(INDEX(DataInput[],L$4*3-2,MATCH($B42,DataInput[#Headers],0))="","",(INDEX(DataInput[],L$4*3-2,MATCH($B42,DataInput[#Headers],0)))))</f>
        <v/>
      </c>
      <c r="M42" s="15" t="str">
        <f>IF(INDEX(MouseList[],MATCH(M$2,'Basic Information'!$A$2:$A$140,0),11)=TRUE,"",IF(INDEX(DataInput[],M$4*3-2,MATCH($B42,DataInput[#Headers],0))="","",(INDEX(DataInput[],M$4*3-2,MATCH($B42,DataInput[#Headers],0)))))</f>
        <v/>
      </c>
      <c r="N42" s="15" t="str">
        <f>IF(INDEX(MouseList[],MATCH(N$2,'Basic Information'!$A$2:$A$140,0),11)=TRUE,"",IF(INDEX(DataInput[],N$4*3-2,MATCH($B42,DataInput[#Headers],0))="","",(INDEX(DataInput[],N$4*3-2,MATCH($B42,DataInput[#Headers],0)))))</f>
        <v/>
      </c>
      <c r="O42" s="15" t="str">
        <f>IF(INDEX(MouseList[],MATCH(O$2,'Basic Information'!$A$2:$A$140,0),11)=TRUE,"",IF(INDEX(DataInput[],O$4*3-2,MATCH($B42,DataInput[#Headers],0))="","",(INDEX(DataInput[],O$4*3-2,MATCH($B42,DataInput[#Headers],0)))))</f>
        <v/>
      </c>
      <c r="P42" s="15" t="str">
        <f>IF(INDEX(MouseList[],MATCH(P$2,'Basic Information'!$A$2:$A$140,0),11)=TRUE,"",IF(INDEX(DataInput[],P$4*3-2,MATCH($B42,DataInput[#Headers],0))="","",(INDEX(DataInput[],P$4*3-2,MATCH($B42,DataInput[#Headers],0)))))</f>
        <v/>
      </c>
      <c r="Q42" s="15" t="str">
        <f>IF(INDEX(MouseList[],MATCH(Q$2,'Basic Information'!$A$2:$A$140,0),11)=TRUE,"",IF(INDEX(DataInput[],Q$4*3-2,MATCH($B42,DataInput[#Headers],0))="","",(INDEX(DataInput[],Q$4*3-2,MATCH($B42,DataInput[#Headers],0)))))</f>
        <v/>
      </c>
      <c r="R42" s="15" t="str">
        <f>IF(INDEX(MouseList[],MATCH(R$2,'Basic Information'!$A$2:$A$140,0),11)=TRUE,"",IF(INDEX(DataInput[],R$4*3-2,MATCH($B42,DataInput[#Headers],0))="","",(INDEX(DataInput[],R$4*3-2,MATCH($B42,DataInput[#Headers],0)))))</f>
        <v/>
      </c>
      <c r="S42" s="15" t="str">
        <f>IF(INDEX(MouseList[],MATCH(S$2,'Basic Information'!$A$2:$A$140,0),11)=TRUE,"",IF(INDEX(DataInput[],S$4*3-2,MATCH($B42,DataInput[#Headers],0))="","",(INDEX(DataInput[],S$4*3-2,MATCH($B42,DataInput[#Headers],0)))))</f>
        <v/>
      </c>
      <c r="T42" s="15" t="str">
        <f>IF(INDEX(MouseList[],MATCH(T$2,'Basic Information'!$A$2:$A$140,0),11)=TRUE,"",IF(INDEX(DataInput[],T$4*3-2,MATCH($B42,DataInput[#Headers],0))="","",(INDEX(DataInput[],T$4*3-2,MATCH($B42,DataInput[#Headers],0)))))</f>
        <v/>
      </c>
      <c r="U42" s="15" t="str">
        <f>IF(INDEX(MouseList[],MATCH(U$2,'Basic Information'!$A$2:$A$140,0),11)=TRUE,"",IF(INDEX(DataInput[],U$4*3-2,MATCH($B42,DataInput[#Headers],0))="","",(INDEX(DataInput[],U$4*3-2,MATCH($B42,DataInput[#Headers],0)))))</f>
        <v/>
      </c>
      <c r="V42" s="15" t="str">
        <f>IF(INDEX(MouseList[],MATCH(V$2,'Basic Information'!$A$2:$A$140,0),11)=TRUE,"",IF(INDEX(DataInput[],V$4*3-2,MATCH($B42,DataInput[#Headers],0))="","",(INDEX(DataInput[],V$4*3-2,MATCH($B42,DataInput[#Headers],0)))))</f>
        <v/>
      </c>
      <c r="W42" s="15" t="str">
        <f>IF(INDEX(MouseList[],MATCH(W$2,'Basic Information'!$A$2:$A$140,0),11)=TRUE,"",IF(INDEX(DataInput[],W$4*3-2,MATCH($B42,DataInput[#Headers],0))="","",(INDEX(DataInput[],W$4*3-2,MATCH($B42,DataInput[#Headers],0)))))</f>
        <v/>
      </c>
      <c r="X42" s="15" t="str">
        <f>IF(INDEX(MouseList[],MATCH(X$2,'Basic Information'!$A$2:$A$140,0),11)=TRUE,"",IF(INDEX(DataInput[],X$4*3-2,MATCH($B42,DataInput[#Headers],0))="","",(INDEX(DataInput[],X$4*3-2,MATCH($B42,DataInput[#Headers],0)))))</f>
        <v/>
      </c>
      <c r="Y42" s="15" t="str">
        <f>IF(INDEX(MouseList[],MATCH(Y$2,'Basic Information'!$A$2:$A$140,0),11)=TRUE,"",IF(INDEX(DataInput[],Y$4*3-2,MATCH($B42,DataInput[#Headers],0))="","",(INDEX(DataInput[],Y$4*3-2,MATCH($B42,DataInput[#Headers],0)))))</f>
        <v/>
      </c>
      <c r="Z42" s="15" t="str">
        <f>IF(INDEX(MouseList[],MATCH(Z$2,'Basic Information'!$A$2:$A$140,0),11)=TRUE,"",IF(INDEX(DataInput[],Z$4*3-2,MATCH($B42,DataInput[#Headers],0))="","",(INDEX(DataInput[],Z$4*3-2,MATCH($B42,DataInput[#Headers],0)))))</f>
        <v/>
      </c>
      <c r="AA42" s="15" t="str">
        <f>IF(INDEX(MouseList[],MATCH(AA$2,'Basic Information'!$A$2:$A$140,0),11)=TRUE,"",IF(INDEX(DataInput[],AA$4*3-2,MATCH($B42,DataInput[#Headers],0))="","",(INDEX(DataInput[],AA$4*3-2,MATCH($B42,DataInput[#Headers],0)))))</f>
        <v/>
      </c>
      <c r="AB42" s="15" t="str">
        <f>IF(INDEX(MouseList[],MATCH(AB$2,'Basic Information'!$A$2:$A$140,0),11)=TRUE,"",IF(INDEX(DataInput[],AB$4*3-2,MATCH($B42,DataInput[#Headers],0))="","",(INDEX(DataInput[],AB$4*3-2,MATCH($B42,DataInput[#Headers],0)))))</f>
        <v/>
      </c>
      <c r="AC42" s="15" t="str">
        <f>IF(INDEX(MouseList[],MATCH(AC$2,'Basic Information'!$A$2:$A$140,0),11)=TRUE,"",IF(INDEX(DataInput[],AC$4*3-2,MATCH($B42,DataInput[#Headers],0))="","",(INDEX(DataInput[],AC$4*3-2,MATCH($B42,DataInput[#Headers],0)))))</f>
        <v/>
      </c>
      <c r="AD42" s="15" t="str">
        <f>IF(INDEX(MouseList[],MATCH(AD$2,'Basic Information'!$A$2:$A$140,0),11)=TRUE,"",IF(INDEX(DataInput[],AD$4*3-2,MATCH($B42,DataInput[#Headers],0))="","",(INDEX(DataInput[],AD$4*3-2,MATCH($B42,DataInput[#Headers],0)))))</f>
        <v/>
      </c>
      <c r="AE42" s="15" t="str">
        <f>IF(INDEX(MouseList[],MATCH(AE$2,'Basic Information'!$A$2:$A$140,0),11)=TRUE,"",IF(INDEX(DataInput[],AE$4*3-2,MATCH($B42,DataInput[#Headers],0))="","",(INDEX(DataInput[],AE$4*3-2,MATCH($B42,DataInput[#Headers],0)))))</f>
        <v/>
      </c>
      <c r="AF42" s="15" t="str">
        <f>IF(INDEX(MouseList[],MATCH(AF$2,'Basic Information'!$A$2:$A$140,0),11)=TRUE,"",IF(INDEX(DataInput[],AF$4*3-2,MATCH($B42,DataInput[#Headers],0))="","",(INDEX(DataInput[],AF$4*3-2,MATCH($B42,DataInput[#Headers],0)))))</f>
        <v/>
      </c>
      <c r="AG42" s="15" t="str">
        <f>IF(INDEX(MouseList[],MATCH(AG$2,'Basic Information'!$A$2:$A$140,0),11)=TRUE,"",IF(INDEX(DataInput[],AG$4*3-2,MATCH($B42,DataInput[#Headers],0))="","",(INDEX(DataInput[],AG$4*3-2,MATCH($B42,DataInput[#Headers],0)))))</f>
        <v/>
      </c>
      <c r="AH42" s="15" t="str">
        <f>IF(INDEX(MouseList[],MATCH(AH$2,'Basic Information'!$A$2:$A$140,0),11)=TRUE,"",IF(INDEX(DataInput[],AH$4*3-2,MATCH($B42,DataInput[#Headers],0))="","",(INDEX(DataInput[],AH$4*3-2,MATCH($B42,DataInput[#Headers],0)))))</f>
        <v/>
      </c>
      <c r="AI42" s="15" t="str">
        <f>IF(INDEX(MouseList[],MATCH(AI$2,'Basic Information'!$A$2:$A$140,0),11)=TRUE,"",IF(INDEX(DataInput[],AI$4*3-2,MATCH($B42,DataInput[#Headers],0))="","",(INDEX(DataInput[],AI$4*3-2,MATCH($B42,DataInput[#Headers],0)))))</f>
        <v/>
      </c>
      <c r="AJ42" s="15" t="str">
        <f>IF(INDEX(MouseList[],MATCH(AJ$2,'Basic Information'!$A$2:$A$140,0),11)=TRUE,"",IF(INDEX(DataInput[],AJ$4*3-2,MATCH($B42,DataInput[#Headers],0))="","",(INDEX(DataInput[],AJ$4*3-2,MATCH($B42,DataInput[#Headers],0)))))</f>
        <v/>
      </c>
      <c r="AK42" s="15" t="str">
        <f>IF(INDEX(MouseList[],MATCH(AK$2,'Basic Information'!$A$2:$A$140,0),11)=TRUE,"",IF(INDEX(DataInput[],AK$4*3-2,MATCH($B42,DataInput[#Headers],0))="","",(INDEX(DataInput[],AK$4*3-2,MATCH($B42,DataInput[#Headers],0)))))</f>
        <v/>
      </c>
      <c r="AL42" s="15" t="str">
        <f>IF(INDEX(MouseList[],MATCH(AL$2,'Basic Information'!$A$2:$A$140,0),11)=TRUE,"",IF(INDEX(DataInput[],AL$4*3-2,MATCH($B42,DataInput[#Headers],0))="","",(INDEX(DataInput[],AL$4*3-2,MATCH($B42,DataInput[#Headers],0)))))</f>
        <v/>
      </c>
      <c r="AM42" s="15" t="str">
        <f>IF(INDEX(MouseList[],MATCH(AM$2,'Basic Information'!$A$2:$A$140,0),11)=TRUE,"",IF(INDEX(DataInput[],AM$4*3-2,MATCH($B42,DataInput[#Headers],0))="","",(INDEX(DataInput[],AM$4*3-2,MATCH($B42,DataInput[#Headers],0)))))</f>
        <v/>
      </c>
      <c r="AN42" s="15" t="str">
        <f>IF(INDEX(MouseList[],MATCH(AN$2,'Basic Information'!$A$2:$A$140,0),11)=TRUE,"",IF(INDEX(DataInput[],AN$4*3-2,MATCH($B42,DataInput[#Headers],0))="","",(INDEX(DataInput[],AN$4*3-2,MATCH($B42,DataInput[#Headers],0)))))</f>
        <v/>
      </c>
      <c r="AO42" s="15" t="str">
        <f>IF(INDEX(MouseList[],MATCH(AO$2,'Basic Information'!$A$2:$A$140,0),11)=TRUE,"",IF(INDEX(DataInput[],AO$4*3-2,MATCH($B42,DataInput[#Headers],0))="","",(INDEX(DataInput[],AO$4*3-2,MATCH($B42,DataInput[#Headers],0)))))</f>
        <v/>
      </c>
      <c r="AP42" s="15" t="str">
        <f>IF(INDEX(MouseList[],MATCH(AP$2,'Basic Information'!$A$2:$A$140,0),11)=TRUE,"",IF(INDEX(DataInput[],AP$4*3-2,MATCH($B42,DataInput[#Headers],0))="","",(INDEX(DataInput[],AP$4*3-2,MATCH($B42,DataInput[#Headers],0)))))</f>
        <v/>
      </c>
      <c r="AQ42" s="15" t="str">
        <f>IF(INDEX(MouseList[],MATCH(AQ$2,'Basic Information'!$A$2:$A$140,0),11)=TRUE,"",IF(INDEX(DataInput[],AQ$4*3-2,MATCH($B42,DataInput[#Headers],0))="","",(INDEX(DataInput[],AQ$4*3-2,MATCH($B42,DataInput[#Headers],0)))))</f>
        <v/>
      </c>
      <c r="AR42" s="15" t="str">
        <f>IF(INDEX(MouseList[],MATCH(AR$2,'Basic Information'!$A$2:$A$140,0),11)=TRUE,"",IF(INDEX(DataInput[],AR$4*3-2,MATCH($B42,DataInput[#Headers],0))="","",(INDEX(DataInput[],AR$4*3-2,MATCH($B42,DataInput[#Headers],0)))))</f>
        <v/>
      </c>
      <c r="AS42" s="15" t="str">
        <f>IF(INDEX(MouseList[],MATCH(AS$2,'Basic Information'!$A$2:$A$140,0),11)=TRUE,"",IF(INDEX(DataInput[],AS$4*3-2,MATCH($B42,DataInput[#Headers],0))="","",(INDEX(DataInput[],AS$4*3-2,MATCH($B42,DataInput[#Headers],0)))))</f>
        <v/>
      </c>
      <c r="AT42" s="15" t="str">
        <f>IF(INDEX(MouseList[],MATCH(AT$2,'Basic Information'!$A$2:$A$140,0),11)=TRUE,"",IF(INDEX(DataInput[],AT$4*3-2,MATCH($B42,DataInput[#Headers],0))="","",(INDEX(DataInput[],AT$4*3-2,MATCH($B42,DataInput[#Headers],0)))))</f>
        <v/>
      </c>
      <c r="AU42" s="15" t="str">
        <f>IF(INDEX(MouseList[],MATCH(AU$2,'Basic Information'!$A$2:$A$140,0),11)=TRUE,"",IF(INDEX(DataInput[],AU$4*3-2,MATCH($B42,DataInput[#Headers],0))="","",(INDEX(DataInput[],AU$4*3-2,MATCH($B42,DataInput[#Headers],0)))))</f>
        <v/>
      </c>
      <c r="AV42" s="15" t="str">
        <f>IF(INDEX(MouseList[],MATCH(AV$2,'Basic Information'!$A$2:$A$140,0),11)=TRUE,"",IF(INDEX(DataInput[],AV$4*3-2,MATCH($B42,DataInput[#Headers],0))="","",(INDEX(DataInput[],AV$4*3-2,MATCH($B42,DataInput[#Headers],0)))))</f>
        <v/>
      </c>
      <c r="AW42" s="15" t="str">
        <f>IF(INDEX(MouseList[],MATCH(AW$2,'Basic Information'!$A$2:$A$140,0),11)=TRUE,"",IF(INDEX(DataInput[],AW$4*3-2,MATCH($B42,DataInput[#Headers],0))="","",(INDEX(DataInput[],AW$4*3-2,MATCH($B42,DataInput[#Headers],0)))))</f>
        <v/>
      </c>
      <c r="AX42" s="15" t="str">
        <f>IF(INDEX(MouseList[],MATCH(AX$2,'Basic Information'!$A$2:$A$140,0),11)=TRUE,"",IF(INDEX(DataInput[],AX$4*3-2,MATCH($B42,DataInput[#Headers],0))="","",(INDEX(DataInput[],AX$4*3-2,MATCH($B42,DataInput[#Headers],0)))))</f>
        <v/>
      </c>
      <c r="AY42" s="15" t="str">
        <f>IF(INDEX(MouseList[],MATCH(AY$2,'Basic Information'!$A$2:$A$140,0),11)=TRUE,"",IF(INDEX(DataInput[],AY$4*3-2,MATCH($B42,DataInput[#Headers],0))="","",(INDEX(DataInput[],AY$4*3-2,MATCH($B42,DataInput[#Headers],0)))))</f>
        <v/>
      </c>
      <c r="AZ42" s="15" t="str">
        <f>IF(INDEX(MouseList[],MATCH(AZ$2,'Basic Information'!$A$2:$A$140,0),11)=TRUE,"",IF(INDEX(DataInput[],AZ$4*3-2,MATCH($B42,DataInput[#Headers],0))="","",(INDEX(DataInput[],AZ$4*3-2,MATCH($B42,DataInput[#Headers],0)))))</f>
        <v/>
      </c>
      <c r="BA42" s="15" t="str">
        <f>IF(INDEX(MouseList[],MATCH(BA$2,'Basic Information'!$A$2:$A$140,0),11)=TRUE,"",IF(INDEX(DataInput[],BA$4*3-2,MATCH($B42,DataInput[#Headers],0))="","",(INDEX(DataInput[],BA$4*3-2,MATCH($B42,DataInput[#Headers],0)))))</f>
        <v/>
      </c>
      <c r="BB42" s="15" t="str">
        <f>IF(INDEX(MouseList[],MATCH(BB$2,'Basic Information'!$A$2:$A$140,0),11)=TRUE,"",IF(INDEX(DataInput[],BB$4*3-2,MATCH($B42,DataInput[#Headers],0))="","",(INDEX(DataInput[],BB$4*3-2,MATCH($B42,DataInput[#Headers],0)))))</f>
        <v/>
      </c>
      <c r="BC42" s="15" t="str">
        <f>IF(INDEX(MouseList[],MATCH(BC$2,'Basic Information'!$A$2:$A$140,0),11)=TRUE,"",IF(INDEX(DataInput[],BC$4*3-2,MATCH($B42,DataInput[#Headers],0))="","",(INDEX(DataInput[],BC$4*3-2,MATCH($B42,DataInput[#Headers],0)))))</f>
        <v/>
      </c>
      <c r="BD42" s="15" t="str">
        <f>IF(INDEX(MouseList[],MATCH(BD$2,'Basic Information'!$A$2:$A$140,0),11)=TRUE,"",IF(INDEX(DataInput[],BD$4*3-2,MATCH($B42,DataInput[#Headers],0))="","",(INDEX(DataInput[],BD$4*3-2,MATCH($B42,DataInput[#Headers],0)))))</f>
        <v/>
      </c>
      <c r="BE42" s="15" t="str">
        <f>IF(INDEX(MouseList[],MATCH(BE$2,'Basic Information'!$A$2:$A$140,0),11)=TRUE,"",IF(INDEX(DataInput[],BE$4*3-2,MATCH($B42,DataInput[#Headers],0))="","",(INDEX(DataInput[],BE$4*3-2,MATCH($B42,DataInput[#Headers],0)))))</f>
        <v/>
      </c>
      <c r="BF42" s="15" t="str">
        <f>IF(INDEX(MouseList[],MATCH(BF$2,'Basic Information'!$A$2:$A$140,0),11)=TRUE,"",IF(INDEX(DataInput[],BF$4*3-2,MATCH($B42,DataInput[#Headers],0))="","",(INDEX(DataInput[],BF$4*3-2,MATCH($B42,DataInput[#Headers],0)))))</f>
        <v/>
      </c>
      <c r="BG42" s="15" t="str">
        <f>IF(INDEX(MouseList[],MATCH(BG$2,'Basic Information'!$A$2:$A$140,0),11)=TRUE,"",IF(INDEX(DataInput[],BG$4*3-2,MATCH($B42,DataInput[#Headers],0))="","",(INDEX(DataInput[],BG$4*3-2,MATCH($B42,DataInput[#Headers],0)))))</f>
        <v/>
      </c>
      <c r="BH42" s="15" t="str">
        <f>IF(INDEX(MouseList[],MATCH(BH$2,'Basic Information'!$A$2:$A$140,0),11)=TRUE,"",IF(INDEX(DataInput[],BH$4*3-2,MATCH($B42,DataInput[#Headers],0))="","",(INDEX(DataInput[],BH$4*3-2,MATCH($B42,DataInput[#Headers],0)))))</f>
        <v/>
      </c>
      <c r="BI42" s="15" t="str">
        <f>IF(INDEX(MouseList[],MATCH(BI$2,'Basic Information'!$A$2:$A$140,0),11)=TRUE,"",IF(INDEX(DataInput[],BI$4*3-2,MATCH($B42,DataInput[#Headers],0))="","",(INDEX(DataInput[],BI$4*3-2,MATCH($B42,DataInput[#Headers],0)))))</f>
        <v/>
      </c>
      <c r="BJ42" s="15" t="str">
        <f>IF(INDEX(MouseList[],MATCH(BJ$2,'Basic Information'!$A$2:$A$140,0),11)=TRUE,"",IF(INDEX(DataInput[],BJ$4*3-2,MATCH($B42,DataInput[#Headers],0))="","",(INDEX(DataInput[],BJ$4*3-2,MATCH($B42,DataInput[#Headers],0)))))</f>
        <v/>
      </c>
      <c r="BK42" s="15" t="e">
        <f>IF(INDEX(MouseList[],MATCH(BK$2,'Basic Information'!$A$2:$A$140,0),11)=TRUE,"",IF(INDEX(DataInput[],BK$4*3-2,MATCH($B42,DataInput[#Headers],0))="","",(INDEX(DataInput[],BK$4*3-2,MATCH($B42,DataInput[#Headers],0)))))</f>
        <v>#N/A</v>
      </c>
      <c r="BL42" s="15" t="e">
        <f>IF(INDEX(MouseList[],MATCH(BL$2,'Basic Information'!$A$2:$A$140,0),11)=TRUE,"",IF(INDEX(DataInput[],BL$4*3-2,MATCH($B42,DataInput[#Headers],0))="","",(INDEX(DataInput[],BL$4*3-2,MATCH($B42,DataInput[#Headers],0)))))</f>
        <v>#N/A</v>
      </c>
      <c r="BM42" s="15" t="e">
        <f>IF(INDEX(MouseList[],MATCH(BM$2,'Basic Information'!$A$2:$A$140,0),11)=TRUE,"",IF(INDEX(DataInput[],BM$4*3-2,MATCH($B42,DataInput[#Headers],0))="","",(INDEX(DataInput[],BM$4*3-2,MATCH($B42,DataInput[#Headers],0)))))</f>
        <v>#N/A</v>
      </c>
      <c r="BN42" s="15" t="e">
        <f>IF(INDEX(MouseList[],MATCH(BN$2,'Basic Information'!$A$2:$A$140,0),11)=TRUE,"",IF(INDEX(DataInput[],BN$4*3-2,MATCH($B42,DataInput[#Headers],0))="","",(INDEX(DataInput[],BN$4*3-2,MATCH($B42,DataInput[#Headers],0)))))</f>
        <v>#N/A</v>
      </c>
      <c r="BO42" s="15" t="e">
        <f>IF(INDEX(MouseList[],MATCH(BO$2,'Basic Information'!$A$2:$A$140,0),11)=TRUE,"",IF(INDEX(DataInput[],BO$4*3-2,MATCH($B42,DataInput[#Headers],0))="","",(INDEX(DataInput[],BO$4*3-2,MATCH($B42,DataInput[#Headers],0)))))</f>
        <v>#N/A</v>
      </c>
      <c r="BP42" s="15" t="e">
        <f>IF(INDEX(MouseList[],MATCH(BP$2,'Basic Information'!$A$2:$A$140,0),11)=TRUE,"",IF(INDEX(DataInput[],BP$4*3-2,MATCH($B42,DataInput[#Headers],0))="","",(INDEX(DataInput[],BP$4*3-2,MATCH($B42,DataInput[#Headers],0)))))</f>
        <v>#N/A</v>
      </c>
      <c r="BQ42" s="15" t="e">
        <f>IF(INDEX(MouseList[],MATCH(BQ$2,'Basic Information'!$A$2:$A$140,0),11)=TRUE,"",IF(INDEX(DataInput[],BQ$4*3-2,MATCH($B42,DataInput[#Headers],0))="","",(INDEX(DataInput[],BQ$4*3-2,MATCH($B42,DataInput[#Headers],0)))))</f>
        <v>#N/A</v>
      </c>
      <c r="BR42" s="15" t="e">
        <f>IF(INDEX(MouseList[],MATCH(BR$2,'Basic Information'!$A$2:$A$140,0),11)=TRUE,"",IF(INDEX(DataInput[],BR$4*3-2,MATCH($B42,DataInput[#Headers],0))="","",(INDEX(DataInput[],BR$4*3-2,MATCH($B42,DataInput[#Headers],0)))))</f>
        <v>#N/A</v>
      </c>
      <c r="BS42" s="15" t="e">
        <f>IF(INDEX(MouseList[],MATCH(BS$2,'Basic Information'!$A$2:$A$140,0),11)=TRUE,"",IF(INDEX(DataInput[],BS$4*3-2,MATCH($B42,DataInput[#Headers],0))="","",(INDEX(DataInput[],BS$4*3-2,MATCH($B42,DataInput[#Headers],0)))))</f>
        <v>#N/A</v>
      </c>
      <c r="BT42" s="15" t="e">
        <f>IF(INDEX(MouseList[],MATCH(BT$2,'Basic Information'!$A$2:$A$140,0),11)=TRUE,"",IF(INDEX(DataInput[],BT$4*3-2,MATCH($B42,DataInput[#Headers],0))="","",(INDEX(DataInput[],BT$4*3-2,MATCH($B42,DataInput[#Headers],0)))))</f>
        <v>#N/A</v>
      </c>
      <c r="BU42" s="15" t="e">
        <f>IF(INDEX(MouseList[],MATCH(BU$2,'Basic Information'!$A$2:$A$140,0),11)=TRUE,"",IF(INDEX(DataInput[],BU$4*3-2,MATCH($B42,DataInput[#Headers],0))="","",(INDEX(DataInput[],BU$4*3-2,MATCH($B42,DataInput[#Headers],0)))))</f>
        <v>#N/A</v>
      </c>
      <c r="BV42" s="15" t="e">
        <f>IF(INDEX(MouseList[],MATCH(BV$2,'Basic Information'!$A$2:$A$140,0),11)=TRUE,"",IF(INDEX(DataInput[],BV$4*3-2,MATCH($B42,DataInput[#Headers],0))="","",(INDEX(DataInput[],BV$4*3-2,MATCH($B42,DataInput[#Headers],0)))))</f>
        <v>#N/A</v>
      </c>
      <c r="BW42" s="15" t="e">
        <f>IF(INDEX(MouseList[],MATCH(BW$2,'Basic Information'!$A$2:$A$140,0),11)=TRUE,"",IF(INDEX(DataInput[],BW$4*3-2,MATCH($B42,DataInput[#Headers],0))="","",(INDEX(DataInput[],BW$4*3-2,MATCH($B42,DataInput[#Headers],0)))))</f>
        <v>#N/A</v>
      </c>
      <c r="BX42" s="15" t="e">
        <f>IF(INDEX(MouseList[],MATCH(BX$2,'Basic Information'!$A$2:$A$140,0),11)=TRUE,"",IF(INDEX(DataInput[],BX$4*3-2,MATCH($B42,DataInput[#Headers],0))="","",(INDEX(DataInput[],BX$4*3-2,MATCH($B42,DataInput[#Headers],0)))))</f>
        <v>#N/A</v>
      </c>
      <c r="BY42" s="15" t="e">
        <f>IF(INDEX(MouseList[],MATCH(BY$2,'Basic Information'!$A$2:$A$140,0),11)=TRUE,"",IF(INDEX(DataInput[],BY$4*3-2,MATCH($B42,DataInput[#Headers],0))="","",(INDEX(DataInput[],BY$4*3-2,MATCH($B42,DataInput[#Headers],0)))))</f>
        <v>#N/A</v>
      </c>
      <c r="BZ42" s="15" t="e">
        <f>IF(INDEX(MouseList[],MATCH(BZ$2,'Basic Information'!$A$2:$A$140,0),11)=TRUE,"",IF(INDEX(DataInput[],BZ$4*3-2,MATCH($B42,DataInput[#Headers],0))="","",(INDEX(DataInput[],BZ$4*3-2,MATCH($B42,DataInput[#Headers],0)))))</f>
        <v>#N/A</v>
      </c>
      <c r="CA42" s="15" t="e">
        <f>IF(INDEX(MouseList[],MATCH(CA$2,'Basic Information'!$A$2:$A$140,0),11)=TRUE,"",IF(INDEX(DataInput[],CA$4*3-2,MATCH($B42,DataInput[#Headers],0))="","",(INDEX(DataInput[],CA$4*3-2,MATCH($B42,DataInput[#Headers],0)))))</f>
        <v>#N/A</v>
      </c>
      <c r="CB42" s="15" t="e">
        <f>IF(INDEX(MouseList[],MATCH(CB$2,'Basic Information'!$A$2:$A$140,0),11)=TRUE,"",IF(INDEX(DataInput[],CB$4*3-2,MATCH($B42,DataInput[#Headers],0))="","",(INDEX(DataInput[],CB$4*3-2,MATCH($B42,DataInput[#Headers],0)))))</f>
        <v>#N/A</v>
      </c>
      <c r="CC42" s="15" t="e">
        <f>IF(INDEX(MouseList[],MATCH(CC$2,'Basic Information'!$A$2:$A$140,0),11)=TRUE,"",IF(INDEX(DataInput[],CC$4*3-2,MATCH($B42,DataInput[#Headers],0))="","",(INDEX(DataInput[],CC$4*3-2,MATCH($B42,DataInput[#Headers],0)))))</f>
        <v>#N/A</v>
      </c>
      <c r="CD42" s="15" t="e">
        <f>IF(INDEX(MouseList[],MATCH(CD$2,'Basic Information'!$A$2:$A$140,0),11)=TRUE,"",IF(INDEX(DataInput[],CD$4*3-2,MATCH($B42,DataInput[#Headers],0))="","",(INDEX(DataInput[],CD$4*3-2,MATCH($B42,DataInput[#Headers],0)))))</f>
        <v>#N/A</v>
      </c>
      <c r="CE42" s="15" t="e">
        <f>IF(INDEX(MouseList[],MATCH(CE$2,'Basic Information'!$A$2:$A$140,0),11)=TRUE,"",IF(INDEX(DataInput[],CE$4*3-2,MATCH($B42,DataInput[#Headers],0))="","",(INDEX(DataInput[],CE$4*3-2,MATCH($B42,DataInput[#Headers],0)))))</f>
        <v>#N/A</v>
      </c>
      <c r="CF42" s="15" t="e">
        <f>IF(INDEX(MouseList[],MATCH(CF$2,'Basic Information'!$A$2:$A$140,0),11)=TRUE,"",IF(INDEX(DataInput[],CF$4*3-2,MATCH($B42,DataInput[#Headers],0))="","",(INDEX(DataInput[],CF$4*3-2,MATCH($B42,DataInput[#Headers],0)))))</f>
        <v>#N/A</v>
      </c>
      <c r="CG42" s="15" t="e">
        <f>IF(INDEX(MouseList[],MATCH(CG$2,'Basic Information'!$A$2:$A$140,0),11)=TRUE,"",IF(INDEX(DataInput[],CG$4*3-2,MATCH($B42,DataInput[#Headers],0))="","",(INDEX(DataInput[],CG$4*3-2,MATCH($B42,DataInput[#Headers],0)))))</f>
        <v>#N/A</v>
      </c>
      <c r="CH42" s="15" t="e">
        <f>IF(INDEX(MouseList[],MATCH(CH$2,'Basic Information'!$A$2:$A$140,0),11)=TRUE,"",IF(INDEX(DataInput[],CH$4*3-2,MATCH($B42,DataInput[#Headers],0))="","",(INDEX(DataInput[],CH$4*3-2,MATCH($B42,DataInput[#Headers],0)))))</f>
        <v>#N/A</v>
      </c>
      <c r="CI42" s="15" t="e">
        <f>IF(INDEX(MouseList[],MATCH(CI$2,'Basic Information'!$A$2:$A$140,0),11)=TRUE,"",IF(INDEX(DataInput[],CI$4*3-2,MATCH($B42,DataInput[#Headers],0))="","",(INDEX(DataInput[],CI$4*3-2,MATCH($B42,DataInput[#Headers],0)))))</f>
        <v>#N/A</v>
      </c>
      <c r="CJ42" s="15" t="e">
        <f>IF(INDEX(MouseList[],MATCH(CJ$2,'Basic Information'!$A$2:$A$140,0),11)=TRUE,"",IF(INDEX(DataInput[],CJ$4*3-2,MATCH($B42,DataInput[#Headers],0))="","",(INDEX(DataInput[],CJ$4*3-2,MATCH($B42,DataInput[#Headers],0)))))</f>
        <v>#N/A</v>
      </c>
      <c r="CK42" s="15" t="e">
        <f>IF(INDEX(MouseList[],MATCH(CK$2,'Basic Information'!$A$2:$A$140,0),11)=TRUE,"",IF(INDEX(DataInput[],CK$4*3-2,MATCH($B42,DataInput[#Headers],0))="","",(INDEX(DataInput[],CK$4*3-2,MATCH($B42,DataInput[#Headers],0)))))</f>
        <v>#N/A</v>
      </c>
      <c r="CL42" s="15" t="e">
        <f>IF(INDEX(MouseList[],MATCH(CL$2,'Basic Information'!$A$2:$A$140,0),11)=TRUE,"",IF(INDEX(DataInput[],CL$4*3-2,MATCH($B42,DataInput[#Headers],0))="","",(INDEX(DataInput[],CL$4*3-2,MATCH($B42,DataInput[#Headers],0)))))</f>
        <v>#N/A</v>
      </c>
      <c r="CM42" s="15" t="e">
        <f>IF(INDEX(MouseList[],MATCH(CM$2,'Basic Information'!$A$2:$A$140,0),11)=TRUE,"",IF(INDEX(DataInput[],CM$4*3-2,MATCH($B42,DataInput[#Headers],0))="","",(INDEX(DataInput[],CM$4*3-2,MATCH($B42,DataInput[#Headers],0)))))</f>
        <v>#N/A</v>
      </c>
      <c r="CN42" s="15" t="e">
        <f>IF(INDEX(MouseList[],MATCH(CN$2,'Basic Information'!$A$2:$A$140,0),11)=TRUE,"",IF(INDEX(DataInput[],CN$4*3-2,MATCH($B42,DataInput[#Headers],0))="","",(INDEX(DataInput[],CN$4*3-2,MATCH($B42,DataInput[#Headers],0)))))</f>
        <v>#N/A</v>
      </c>
      <c r="CO42" s="15" t="e">
        <f>IF(INDEX(MouseList[],MATCH(CO$2,'Basic Information'!$A$2:$A$140,0),11)=TRUE,"",IF(INDEX(DataInput[],CO$4*3-2,MATCH($B42,DataInput[#Headers],0))="","",(INDEX(DataInput[],CO$4*3-2,MATCH($B42,DataInput[#Headers],0)))))</f>
        <v>#N/A</v>
      </c>
      <c r="CP42" s="15" t="e">
        <f>IF(INDEX(MouseList[],MATCH(CP$2,'Basic Information'!$A$2:$A$140,0),11)=TRUE,"",IF(INDEX(DataInput[],CP$4*3-2,MATCH($B42,DataInput[#Headers],0))="","",(INDEX(DataInput[],CP$4*3-2,MATCH($B42,DataInput[#Headers],0)))))</f>
        <v>#N/A</v>
      </c>
      <c r="CQ42" s="15" t="e">
        <f>IF(INDEX(MouseList[],MATCH(CQ$2,'Basic Information'!$A$2:$A$140,0),11)=TRUE,"",IF(INDEX(DataInput[],CQ$4*3-2,MATCH($B42,DataInput[#Headers],0))="","",(INDEX(DataInput[],CQ$4*3-2,MATCH($B42,DataInput[#Headers],0)))))</f>
        <v>#N/A</v>
      </c>
      <c r="CR42" s="15" t="e">
        <f>IF(INDEX(MouseList[],MATCH(CR$2,'Basic Information'!$A$2:$A$140,0),11)=TRUE,"",IF(INDEX(DataInput[],CR$4*3-2,MATCH($B42,DataInput[#Headers],0))="","",(INDEX(DataInput[],CR$4*3-2,MATCH($B42,DataInput[#Headers],0)))))</f>
        <v>#N/A</v>
      </c>
      <c r="CS42" s="15" t="e">
        <f>IF(INDEX(MouseList[],MATCH(CS$2,'Basic Information'!$A$2:$A$140,0),11)=TRUE,"",IF(INDEX(DataInput[],CS$4*3-2,MATCH($B42,DataInput[#Headers],0))="","",(INDEX(DataInput[],CS$4*3-2,MATCH($B42,DataInput[#Headers],0)))))</f>
        <v>#N/A</v>
      </c>
      <c r="CT42" s="15" t="e">
        <f>IF(INDEX(MouseList[],MATCH(CT$2,'Basic Information'!$A$2:$A$140,0),11)=TRUE,"",IF(INDEX(DataInput[],CT$4*3-2,MATCH($B42,DataInput[#Headers],0))="","",(INDEX(DataInput[],CT$4*3-2,MATCH($B42,DataInput[#Headers],0)))))</f>
        <v>#N/A</v>
      </c>
      <c r="CU42" s="15" t="e">
        <f>IF(INDEX(MouseList[],MATCH(CU$2,'Basic Information'!$A$2:$A$140,0),11)=TRUE,"",IF(INDEX(DataInput[],CU$4*3-2,MATCH($B42,DataInput[#Headers],0))="","",(INDEX(DataInput[],CU$4*3-2,MATCH($B42,DataInput[#Headers],0)))))</f>
        <v>#N/A</v>
      </c>
      <c r="CV42" s="15" t="e">
        <f>IF(INDEX(MouseList[],MATCH(CV$2,'Basic Information'!$A$2:$A$140,0),11)=TRUE,"",IF(INDEX(DataInput[],CV$4*3-2,MATCH($B42,DataInput[#Headers],0))="","",(INDEX(DataInput[],CV$4*3-2,MATCH($B42,DataInput[#Headers],0)))))</f>
        <v>#N/A</v>
      </c>
      <c r="CW42" s="15" t="e">
        <f>IF(INDEX(MouseList[],MATCH(CW$2,'Basic Information'!$A$2:$A$140,0),11)=TRUE,"",IF(INDEX(DataInput[],CW$4*3-2,MATCH($B42,DataInput[#Headers],0))="","",(INDEX(DataInput[],CW$4*3-2,MATCH($B42,DataInput[#Headers],0)))))</f>
        <v>#N/A</v>
      </c>
      <c r="CX42" s="15" t="e">
        <f>IF(INDEX(MouseList[],MATCH(CX$2,'Basic Information'!$A$2:$A$140,0),11)=TRUE,"",IF(INDEX(DataInput[],CX$4*3-2,MATCH($B42,DataInput[#Headers],0))="","",(INDEX(DataInput[],CX$4*3-2,MATCH($B42,DataInput[#Headers],0)))))</f>
        <v>#N/A</v>
      </c>
      <c r="CY42" s="113" t="e">
        <f>IF(INDEX(MouseList[],MATCH(CY$2,'Basic Information'!$A$2:$A$140,0),11)=TRUE,"",IF(INDEX(DataInput[],CY$4*3-2,MATCH($B42,DataInput[#Headers],0))="","",(INDEX(DataInput[],CY$4*3-2,MATCH($B42,DataInput[#Headers],0)))))</f>
        <v>#N/A</v>
      </c>
      <c r="CZ42" s="113" t="e">
        <f>IF(INDEX(MouseList[],MATCH(CZ$2,'Basic Information'!$A$2:$A$140,0),11)=TRUE,"",IF(INDEX(DataInput[],CZ$4*3-2,MATCH($B42,DataInput[#Headers],0))="","",(INDEX(DataInput[],CZ$4*3-2,MATCH($B42,DataInput[#Headers],0)))))</f>
        <v>#N/A</v>
      </c>
      <c r="DA42" s="113" t="e">
        <f>IF(INDEX(MouseList[],MATCH(DA$2,'Basic Information'!$A$2:$A$140,0),11)=TRUE,"",IF(INDEX(DataInput[],DA$4*3-2,MATCH($B42,DataInput[#Headers],0))="","",(INDEX(DataInput[],DA$4*3-2,MATCH($B42,DataInput[#Headers],0)))))</f>
        <v>#N/A</v>
      </c>
      <c r="DB42" s="113" t="e">
        <f>IF(INDEX(MouseList[],MATCH(DB$2,'Basic Information'!$A$2:$A$140,0),11)=TRUE,"",IF(INDEX(DataInput[],DB$4*3-2,MATCH($B42,DataInput[#Headers],0))="","",(INDEX(DataInput[],DB$4*3-2,MATCH($B42,DataInput[#Headers],0)))))</f>
        <v>#N/A</v>
      </c>
      <c r="DC42" s="113" t="e">
        <f>IF(INDEX(MouseList[],MATCH(DC$2,'Basic Information'!$A$2:$A$140,0),11)=TRUE,"",IF(INDEX(DataInput[],DC$4*3-2,MATCH($B42,DataInput[#Headers],0))="","",(INDEX(DataInput[],DC$4*3-2,MATCH($B42,DataInput[#Headers],0)))))</f>
        <v>#N/A</v>
      </c>
      <c r="DD42" s="113" t="e">
        <f>IF(INDEX(MouseList[],MATCH(DD$2,'Basic Information'!$A$2:$A$140,0),11)=TRUE,"",IF(INDEX(DataInput[],DD$4*3-2,MATCH($B42,DataInput[#Headers],0))="","",(INDEX(DataInput[],DD$4*3-2,MATCH($B42,DataInput[#Headers],0)))))</f>
        <v>#N/A</v>
      </c>
      <c r="DE42" s="113" t="e">
        <f>IF(INDEX(MouseList[],MATCH(DE$2,'Basic Information'!$A$2:$A$140,0),11)=TRUE,"",IF(INDEX(DataInput[],DE$4*3-2,MATCH($B42,DataInput[#Headers],0))="","",(INDEX(DataInput[],DE$4*3-2,MATCH($B42,DataInput[#Headers],0)))))</f>
        <v>#N/A</v>
      </c>
      <c r="DF42" s="113" t="e">
        <f>IF(INDEX(MouseList[],MATCH(DF$2,'Basic Information'!$A$2:$A$140,0),11)=TRUE,"",IF(INDEX(DataInput[],DF$4*3-2,MATCH($B42,DataInput[#Headers],0))="","",(INDEX(DataInput[],DF$4*3-2,MATCH($B42,DataInput[#Headers],0)))))</f>
        <v>#N/A</v>
      </c>
      <c r="DG42" s="113" t="e">
        <f>IF(INDEX(MouseList[],MATCH(DG$2,'Basic Information'!$A$2:$A$140,0),11)=TRUE,"",IF(INDEX(DataInput[],DG$4*3-2,MATCH($B42,DataInput[#Headers],0))="","",(INDEX(DataInput[],DG$4*3-2,MATCH($B42,DataInput[#Headers],0)))))</f>
        <v>#N/A</v>
      </c>
      <c r="DH42" s="113" t="e">
        <f>IF(INDEX(MouseList[],MATCH(DH$2,'Basic Information'!$A$2:$A$140,0),11)=TRUE,"",IF(INDEX(DataInput[],DH$4*3-2,MATCH($B42,DataInput[#Headers],0))="","",(INDEX(DataInput[],DH$4*3-2,MATCH($B42,DataInput[#Headers],0)))))</f>
        <v>#N/A</v>
      </c>
      <c r="DI42" s="113" t="e">
        <f>IF(INDEX(MouseList[],MATCH(DI$2,'Basic Information'!$A$2:$A$140,0),11)=TRUE,"",IF(INDEX(DataInput[],DI$4*3-2,MATCH($B42,DataInput[#Headers],0))="","",(INDEX(DataInput[],DI$4*3-2,MATCH($B42,DataInput[#Headers],0)))))</f>
        <v>#N/A</v>
      </c>
      <c r="DJ42" s="113" t="e">
        <f>IF(INDEX(MouseList[],MATCH(DJ$2,'Basic Information'!$A$2:$A$140,0),11)=TRUE,"",IF(INDEX(DataInput[],DJ$4*3-2,MATCH($B42,DataInput[#Headers],0))="","",(INDEX(DataInput[],DJ$4*3-2,MATCH($B42,DataInput[#Headers],0)))))</f>
        <v>#N/A</v>
      </c>
      <c r="DK42" s="113" t="e">
        <f>IF(INDEX(MouseList[],MATCH(DK$2,'Basic Information'!$A$2:$A$140,0),11)=TRUE,"",IF(INDEX(DataInput[],DK$4*3-2,MATCH($B42,DataInput[#Headers],0))="","",(INDEX(DataInput[],DK$4*3-2,MATCH($B42,DataInput[#Headers],0)))))</f>
        <v>#N/A</v>
      </c>
      <c r="DL42" s="113" t="e">
        <f>IF(INDEX(MouseList[],MATCH(DL$2,'Basic Information'!$A$2:$A$140,0),11)=TRUE,"",IF(INDEX(DataInput[],DL$4*3-2,MATCH($B42,DataInput[#Headers],0))="","",(INDEX(DataInput[],DL$4*3-2,MATCH($B42,DataInput[#Headers],0)))))</f>
        <v>#N/A</v>
      </c>
      <c r="DM42" s="113" t="e">
        <f>IF(INDEX(MouseList[],MATCH(DM$2,'Basic Information'!$A$2:$A$140,0),11)=TRUE,"",IF(INDEX(DataInput[],DM$4*3-2,MATCH($B42,DataInput[#Headers],0))="","",(INDEX(DataInput[],DM$4*3-2,MATCH($B42,DataInput[#Headers],0)))))</f>
        <v>#N/A</v>
      </c>
      <c r="DN42" s="113" t="e">
        <f>IF(INDEX(MouseList[],MATCH(DN$2,'Basic Information'!$A$2:$A$140,0),11)=TRUE,"",IF(INDEX(DataInput[],DN$4*3-2,MATCH($B42,DataInput[#Headers],0))="","",(INDEX(DataInput[],DN$4*3-2,MATCH($B42,DataInput[#Headers],0)))))</f>
        <v>#N/A</v>
      </c>
      <c r="DO42" s="113" t="e">
        <f>IF(INDEX(MouseList[],MATCH(DO$2,'Basic Information'!$A$2:$A$140,0),11)=TRUE,"",IF(INDEX(DataInput[],DO$4*3-2,MATCH($B42,DataInput[#Headers],0))="","",(INDEX(DataInput[],DO$4*3-2,MATCH($B42,DataInput[#Headers],0)))))</f>
        <v>#N/A</v>
      </c>
      <c r="DP42" s="113" t="e">
        <f>IF(INDEX(MouseList[],MATCH(DP$2,'Basic Information'!$A$2:$A$140,0),11)=TRUE,"",IF(INDEX(DataInput[],DP$4*3-2,MATCH($B42,DataInput[#Headers],0))="","",(INDEX(DataInput[],DP$4*3-2,MATCH($B42,DataInput[#Headers],0)))))</f>
        <v>#N/A</v>
      </c>
      <c r="DQ42" s="113" t="e">
        <f>IF(INDEX(MouseList[],MATCH(DQ$2,'Basic Information'!$A$2:$A$140,0),11)=TRUE,"",IF(INDEX(DataInput[],DQ$4*3-2,MATCH($B42,DataInput[#Headers],0))="","",(INDEX(DataInput[],DQ$4*3-2,MATCH($B42,DataInput[#Headers],0)))))</f>
        <v>#N/A</v>
      </c>
      <c r="DR42" s="113" t="e">
        <f>IF(INDEX(MouseList[],MATCH(DR$2,'Basic Information'!$A$2:$A$140,0),11)=TRUE,"",IF(INDEX(DataInput[],DR$4*3-2,MATCH($B42,DataInput[#Headers],0))="","",(INDEX(DataInput[],DR$4*3-2,MATCH($B42,DataInput[#Headers],0)))))</f>
        <v>#N/A</v>
      </c>
      <c r="DT42" s="14">
        <v>38</v>
      </c>
      <c r="DU42" s="244" t="str">
        <f>IFERROR(INDEX(MouseList[],MATCH(TV_after_Tx3[[#This Row],[Sort '#]],MouseList[Sort '#],0),MATCH(TV_after_Tx3[[#Headers],[Group]],MouseList[#Headers],0)),"")</f>
        <v/>
      </c>
      <c r="DV42" s="14" t="str">
        <f>IFERROR(INDEX(MouseList[],MATCH(TV_after_Tx3[[#This Row],[Sort '#]],MouseList[Sort '#],0),MATCH(MouseList[[#Headers],[Mouse '#]],MouseList[#Headers],0)),"")</f>
        <v/>
      </c>
      <c r="DW42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42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42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42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42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42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42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42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42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42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42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42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42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42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42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42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42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42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42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42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42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42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43" spans="1:172" ht="15">
      <c r="A43" s="14">
        <v>38</v>
      </c>
      <c r="B43" s="14" t="str">
        <f>INDEX(DataInput[#Headers],1,BWtable[[#This Row],[Day '#]]+11)</f>
        <v>39</v>
      </c>
      <c r="C43" s="15" t="str">
        <f>IF(INDEX(MouseList[],MATCH(C$2,'Basic Information'!$A$2:$A$140,0),11)=TRUE,"",IF(INDEX(DataInput[],C$4*3-2,MATCH($B43,DataInput[#Headers],0))="","",(INDEX(DataInput[],C$4*3-2,MATCH($B43,DataInput[#Headers],0)))))</f>
        <v/>
      </c>
      <c r="D43" s="15" t="str">
        <f>IF(INDEX(MouseList[],MATCH(D$2,'Basic Information'!$A$2:$A$140,0),11)=TRUE,"",IF(INDEX(DataInput[],D$4*3-2,MATCH($B43,DataInput[#Headers],0))="","",(INDEX(DataInput[],D$4*3-2,MATCH($B43,DataInput[#Headers],0)))))</f>
        <v/>
      </c>
      <c r="E43" s="15" t="str">
        <f>IF(INDEX(MouseList[],MATCH(E$2,'Basic Information'!$A$2:$A$140,0),11)=TRUE,"",IF(INDEX(DataInput[],E$4*3-2,MATCH($B43,DataInput[#Headers],0))="","",(INDEX(DataInput[],E$4*3-2,MATCH($B43,DataInput[#Headers],0)))))</f>
        <v/>
      </c>
      <c r="F43" s="15" t="str">
        <f>IF(INDEX(MouseList[],MATCH(F$2,'Basic Information'!$A$2:$A$140,0),11)=TRUE,"",IF(INDEX(DataInput[],F$4*3-2,MATCH($B43,DataInput[#Headers],0))="","",(INDEX(DataInput[],F$4*3-2,MATCH($B43,DataInput[#Headers],0)))))</f>
        <v/>
      </c>
      <c r="G43" s="15" t="str">
        <f>IF(INDEX(MouseList[],MATCH(G$2,'Basic Information'!$A$2:$A$140,0),11)=TRUE,"",IF(INDEX(DataInput[],G$4*3-2,MATCH($B43,DataInput[#Headers],0))="","",(INDEX(DataInput[],G$4*3-2,MATCH($B43,DataInput[#Headers],0)))))</f>
        <v/>
      </c>
      <c r="H43" s="15" t="str">
        <f>IF(INDEX(MouseList[],MATCH(H$2,'Basic Information'!$A$2:$A$140,0),11)=TRUE,"",IF(INDEX(DataInput[],H$4*3-2,MATCH($B43,DataInput[#Headers],0))="","",(INDEX(DataInput[],H$4*3-2,MATCH($B43,DataInput[#Headers],0)))))</f>
        <v/>
      </c>
      <c r="I43" s="15" t="str">
        <f>IF(INDEX(MouseList[],MATCH(I$2,'Basic Information'!$A$2:$A$140,0),11)=TRUE,"",IF(INDEX(DataInput[],I$4*3-2,MATCH($B43,DataInput[#Headers],0))="","",(INDEX(DataInput[],I$4*3-2,MATCH($B43,DataInput[#Headers],0)))))</f>
        <v/>
      </c>
      <c r="J43" s="15" t="str">
        <f>IF(INDEX(MouseList[],MATCH(J$2,'Basic Information'!$A$2:$A$140,0),11)=TRUE,"",IF(INDEX(DataInput[],J$4*3-2,MATCH($B43,DataInput[#Headers],0))="","",(INDEX(DataInput[],J$4*3-2,MATCH($B43,DataInput[#Headers],0)))))</f>
        <v/>
      </c>
      <c r="K43" s="15" t="str">
        <f>IF(INDEX(MouseList[],MATCH(K$2,'Basic Information'!$A$2:$A$140,0),11)=TRUE,"",IF(INDEX(DataInput[],K$4*3-2,MATCH($B43,DataInput[#Headers],0))="","",(INDEX(DataInput[],K$4*3-2,MATCH($B43,DataInput[#Headers],0)))))</f>
        <v/>
      </c>
      <c r="L43" s="15" t="str">
        <f>IF(INDEX(MouseList[],MATCH(L$2,'Basic Information'!$A$2:$A$140,0),11)=TRUE,"",IF(INDEX(DataInput[],L$4*3-2,MATCH($B43,DataInput[#Headers],0))="","",(INDEX(DataInput[],L$4*3-2,MATCH($B43,DataInput[#Headers],0)))))</f>
        <v/>
      </c>
      <c r="M43" s="15" t="str">
        <f>IF(INDEX(MouseList[],MATCH(M$2,'Basic Information'!$A$2:$A$140,0),11)=TRUE,"",IF(INDEX(DataInput[],M$4*3-2,MATCH($B43,DataInput[#Headers],0))="","",(INDEX(DataInput[],M$4*3-2,MATCH($B43,DataInput[#Headers],0)))))</f>
        <v/>
      </c>
      <c r="N43" s="15" t="str">
        <f>IF(INDEX(MouseList[],MATCH(N$2,'Basic Information'!$A$2:$A$140,0),11)=TRUE,"",IF(INDEX(DataInput[],N$4*3-2,MATCH($B43,DataInput[#Headers],0))="","",(INDEX(DataInput[],N$4*3-2,MATCH($B43,DataInput[#Headers],0)))))</f>
        <v/>
      </c>
      <c r="O43" s="15" t="str">
        <f>IF(INDEX(MouseList[],MATCH(O$2,'Basic Information'!$A$2:$A$140,0),11)=TRUE,"",IF(INDEX(DataInput[],O$4*3-2,MATCH($B43,DataInput[#Headers],0))="","",(INDEX(DataInput[],O$4*3-2,MATCH($B43,DataInput[#Headers],0)))))</f>
        <v/>
      </c>
      <c r="P43" s="15" t="str">
        <f>IF(INDEX(MouseList[],MATCH(P$2,'Basic Information'!$A$2:$A$140,0),11)=TRUE,"",IF(INDEX(DataInput[],P$4*3-2,MATCH($B43,DataInput[#Headers],0))="","",(INDEX(DataInput[],P$4*3-2,MATCH($B43,DataInput[#Headers],0)))))</f>
        <v/>
      </c>
      <c r="Q43" s="15" t="str">
        <f>IF(INDEX(MouseList[],MATCH(Q$2,'Basic Information'!$A$2:$A$140,0),11)=TRUE,"",IF(INDEX(DataInput[],Q$4*3-2,MATCH($B43,DataInput[#Headers],0))="","",(INDEX(DataInput[],Q$4*3-2,MATCH($B43,DataInput[#Headers],0)))))</f>
        <v/>
      </c>
      <c r="R43" s="15" t="str">
        <f>IF(INDEX(MouseList[],MATCH(R$2,'Basic Information'!$A$2:$A$140,0),11)=TRUE,"",IF(INDEX(DataInput[],R$4*3-2,MATCH($B43,DataInput[#Headers],0))="","",(INDEX(DataInput[],R$4*3-2,MATCH($B43,DataInput[#Headers],0)))))</f>
        <v/>
      </c>
      <c r="S43" s="15" t="str">
        <f>IF(INDEX(MouseList[],MATCH(S$2,'Basic Information'!$A$2:$A$140,0),11)=TRUE,"",IF(INDEX(DataInput[],S$4*3-2,MATCH($B43,DataInput[#Headers],0))="","",(INDEX(DataInput[],S$4*3-2,MATCH($B43,DataInput[#Headers],0)))))</f>
        <v/>
      </c>
      <c r="T43" s="15" t="str">
        <f>IF(INDEX(MouseList[],MATCH(T$2,'Basic Information'!$A$2:$A$140,0),11)=TRUE,"",IF(INDEX(DataInput[],T$4*3-2,MATCH($B43,DataInput[#Headers],0))="","",(INDEX(DataInput[],T$4*3-2,MATCH($B43,DataInput[#Headers],0)))))</f>
        <v/>
      </c>
      <c r="U43" s="15" t="str">
        <f>IF(INDEX(MouseList[],MATCH(U$2,'Basic Information'!$A$2:$A$140,0),11)=TRUE,"",IF(INDEX(DataInput[],U$4*3-2,MATCH($B43,DataInput[#Headers],0))="","",(INDEX(DataInput[],U$4*3-2,MATCH($B43,DataInput[#Headers],0)))))</f>
        <v/>
      </c>
      <c r="V43" s="15" t="str">
        <f>IF(INDEX(MouseList[],MATCH(V$2,'Basic Information'!$A$2:$A$140,0),11)=TRUE,"",IF(INDEX(DataInput[],V$4*3-2,MATCH($B43,DataInput[#Headers],0))="","",(INDEX(DataInput[],V$4*3-2,MATCH($B43,DataInput[#Headers],0)))))</f>
        <v/>
      </c>
      <c r="W43" s="15" t="str">
        <f>IF(INDEX(MouseList[],MATCH(W$2,'Basic Information'!$A$2:$A$140,0),11)=TRUE,"",IF(INDEX(DataInput[],W$4*3-2,MATCH($B43,DataInput[#Headers],0))="","",(INDEX(DataInput[],W$4*3-2,MATCH($B43,DataInput[#Headers],0)))))</f>
        <v/>
      </c>
      <c r="X43" s="15" t="str">
        <f>IF(INDEX(MouseList[],MATCH(X$2,'Basic Information'!$A$2:$A$140,0),11)=TRUE,"",IF(INDEX(DataInput[],X$4*3-2,MATCH($B43,DataInput[#Headers],0))="","",(INDEX(DataInput[],X$4*3-2,MATCH($B43,DataInput[#Headers],0)))))</f>
        <v/>
      </c>
      <c r="Y43" s="15" t="str">
        <f>IF(INDEX(MouseList[],MATCH(Y$2,'Basic Information'!$A$2:$A$140,0),11)=TRUE,"",IF(INDEX(DataInput[],Y$4*3-2,MATCH($B43,DataInput[#Headers],0))="","",(INDEX(DataInput[],Y$4*3-2,MATCH($B43,DataInput[#Headers],0)))))</f>
        <v/>
      </c>
      <c r="Z43" s="15" t="str">
        <f>IF(INDEX(MouseList[],MATCH(Z$2,'Basic Information'!$A$2:$A$140,0),11)=TRUE,"",IF(INDEX(DataInput[],Z$4*3-2,MATCH($B43,DataInput[#Headers],0))="","",(INDEX(DataInput[],Z$4*3-2,MATCH($B43,DataInput[#Headers],0)))))</f>
        <v/>
      </c>
      <c r="AA43" s="15" t="str">
        <f>IF(INDEX(MouseList[],MATCH(AA$2,'Basic Information'!$A$2:$A$140,0),11)=TRUE,"",IF(INDEX(DataInput[],AA$4*3-2,MATCH($B43,DataInput[#Headers],0))="","",(INDEX(DataInput[],AA$4*3-2,MATCH($B43,DataInput[#Headers],0)))))</f>
        <v/>
      </c>
      <c r="AB43" s="15" t="str">
        <f>IF(INDEX(MouseList[],MATCH(AB$2,'Basic Information'!$A$2:$A$140,0),11)=TRUE,"",IF(INDEX(DataInput[],AB$4*3-2,MATCH($B43,DataInput[#Headers],0))="","",(INDEX(DataInput[],AB$4*3-2,MATCH($B43,DataInput[#Headers],0)))))</f>
        <v/>
      </c>
      <c r="AC43" s="15" t="str">
        <f>IF(INDEX(MouseList[],MATCH(AC$2,'Basic Information'!$A$2:$A$140,0),11)=TRUE,"",IF(INDEX(DataInput[],AC$4*3-2,MATCH($B43,DataInput[#Headers],0))="","",(INDEX(DataInput[],AC$4*3-2,MATCH($B43,DataInput[#Headers],0)))))</f>
        <v/>
      </c>
      <c r="AD43" s="15" t="str">
        <f>IF(INDEX(MouseList[],MATCH(AD$2,'Basic Information'!$A$2:$A$140,0),11)=TRUE,"",IF(INDEX(DataInput[],AD$4*3-2,MATCH($B43,DataInput[#Headers],0))="","",(INDEX(DataInput[],AD$4*3-2,MATCH($B43,DataInput[#Headers],0)))))</f>
        <v/>
      </c>
      <c r="AE43" s="15" t="str">
        <f>IF(INDEX(MouseList[],MATCH(AE$2,'Basic Information'!$A$2:$A$140,0),11)=TRUE,"",IF(INDEX(DataInput[],AE$4*3-2,MATCH($B43,DataInput[#Headers],0))="","",(INDEX(DataInput[],AE$4*3-2,MATCH($B43,DataInput[#Headers],0)))))</f>
        <v/>
      </c>
      <c r="AF43" s="15" t="str">
        <f>IF(INDEX(MouseList[],MATCH(AF$2,'Basic Information'!$A$2:$A$140,0),11)=TRUE,"",IF(INDEX(DataInput[],AF$4*3-2,MATCH($B43,DataInput[#Headers],0))="","",(INDEX(DataInput[],AF$4*3-2,MATCH($B43,DataInput[#Headers],0)))))</f>
        <v/>
      </c>
      <c r="AG43" s="15" t="str">
        <f>IF(INDEX(MouseList[],MATCH(AG$2,'Basic Information'!$A$2:$A$140,0),11)=TRUE,"",IF(INDEX(DataInput[],AG$4*3-2,MATCH($B43,DataInput[#Headers],0))="","",(INDEX(DataInput[],AG$4*3-2,MATCH($B43,DataInput[#Headers],0)))))</f>
        <v/>
      </c>
      <c r="AH43" s="15" t="str">
        <f>IF(INDEX(MouseList[],MATCH(AH$2,'Basic Information'!$A$2:$A$140,0),11)=TRUE,"",IF(INDEX(DataInput[],AH$4*3-2,MATCH($B43,DataInput[#Headers],0))="","",(INDEX(DataInput[],AH$4*3-2,MATCH($B43,DataInput[#Headers],0)))))</f>
        <v/>
      </c>
      <c r="AI43" s="15" t="str">
        <f>IF(INDEX(MouseList[],MATCH(AI$2,'Basic Information'!$A$2:$A$140,0),11)=TRUE,"",IF(INDEX(DataInput[],AI$4*3-2,MATCH($B43,DataInput[#Headers],0))="","",(INDEX(DataInput[],AI$4*3-2,MATCH($B43,DataInput[#Headers],0)))))</f>
        <v/>
      </c>
      <c r="AJ43" s="15" t="str">
        <f>IF(INDEX(MouseList[],MATCH(AJ$2,'Basic Information'!$A$2:$A$140,0),11)=TRUE,"",IF(INDEX(DataInput[],AJ$4*3-2,MATCH($B43,DataInput[#Headers],0))="","",(INDEX(DataInput[],AJ$4*3-2,MATCH($B43,DataInput[#Headers],0)))))</f>
        <v/>
      </c>
      <c r="AK43" s="15" t="str">
        <f>IF(INDEX(MouseList[],MATCH(AK$2,'Basic Information'!$A$2:$A$140,0),11)=TRUE,"",IF(INDEX(DataInput[],AK$4*3-2,MATCH($B43,DataInput[#Headers],0))="","",(INDEX(DataInput[],AK$4*3-2,MATCH($B43,DataInput[#Headers],0)))))</f>
        <v/>
      </c>
      <c r="AL43" s="15" t="str">
        <f>IF(INDEX(MouseList[],MATCH(AL$2,'Basic Information'!$A$2:$A$140,0),11)=TRUE,"",IF(INDEX(DataInput[],AL$4*3-2,MATCH($B43,DataInput[#Headers],0))="","",(INDEX(DataInput[],AL$4*3-2,MATCH($B43,DataInput[#Headers],0)))))</f>
        <v/>
      </c>
      <c r="AM43" s="15" t="str">
        <f>IF(INDEX(MouseList[],MATCH(AM$2,'Basic Information'!$A$2:$A$140,0),11)=TRUE,"",IF(INDEX(DataInput[],AM$4*3-2,MATCH($B43,DataInput[#Headers],0))="","",(INDEX(DataInput[],AM$4*3-2,MATCH($B43,DataInput[#Headers],0)))))</f>
        <v/>
      </c>
      <c r="AN43" s="15" t="str">
        <f>IF(INDEX(MouseList[],MATCH(AN$2,'Basic Information'!$A$2:$A$140,0),11)=TRUE,"",IF(INDEX(DataInput[],AN$4*3-2,MATCH($B43,DataInput[#Headers],0))="","",(INDEX(DataInput[],AN$4*3-2,MATCH($B43,DataInput[#Headers],0)))))</f>
        <v/>
      </c>
      <c r="AO43" s="15" t="str">
        <f>IF(INDEX(MouseList[],MATCH(AO$2,'Basic Information'!$A$2:$A$140,0),11)=TRUE,"",IF(INDEX(DataInput[],AO$4*3-2,MATCH($B43,DataInput[#Headers],0))="","",(INDEX(DataInput[],AO$4*3-2,MATCH($B43,DataInput[#Headers],0)))))</f>
        <v/>
      </c>
      <c r="AP43" s="15" t="str">
        <f>IF(INDEX(MouseList[],MATCH(AP$2,'Basic Information'!$A$2:$A$140,0),11)=TRUE,"",IF(INDEX(DataInput[],AP$4*3-2,MATCH($B43,DataInput[#Headers],0))="","",(INDEX(DataInput[],AP$4*3-2,MATCH($B43,DataInput[#Headers],0)))))</f>
        <v/>
      </c>
      <c r="AQ43" s="15" t="str">
        <f>IF(INDEX(MouseList[],MATCH(AQ$2,'Basic Information'!$A$2:$A$140,0),11)=TRUE,"",IF(INDEX(DataInput[],AQ$4*3-2,MATCH($B43,DataInput[#Headers],0))="","",(INDEX(DataInput[],AQ$4*3-2,MATCH($B43,DataInput[#Headers],0)))))</f>
        <v/>
      </c>
      <c r="AR43" s="15" t="str">
        <f>IF(INDEX(MouseList[],MATCH(AR$2,'Basic Information'!$A$2:$A$140,0),11)=TRUE,"",IF(INDEX(DataInput[],AR$4*3-2,MATCH($B43,DataInput[#Headers],0))="","",(INDEX(DataInput[],AR$4*3-2,MATCH($B43,DataInput[#Headers],0)))))</f>
        <v/>
      </c>
      <c r="AS43" s="15" t="str">
        <f>IF(INDEX(MouseList[],MATCH(AS$2,'Basic Information'!$A$2:$A$140,0),11)=TRUE,"",IF(INDEX(DataInput[],AS$4*3-2,MATCH($B43,DataInput[#Headers],0))="","",(INDEX(DataInput[],AS$4*3-2,MATCH($B43,DataInput[#Headers],0)))))</f>
        <v/>
      </c>
      <c r="AT43" s="15" t="str">
        <f>IF(INDEX(MouseList[],MATCH(AT$2,'Basic Information'!$A$2:$A$140,0),11)=TRUE,"",IF(INDEX(DataInput[],AT$4*3-2,MATCH($B43,DataInput[#Headers],0))="","",(INDEX(DataInput[],AT$4*3-2,MATCH($B43,DataInput[#Headers],0)))))</f>
        <v/>
      </c>
      <c r="AU43" s="15" t="str">
        <f>IF(INDEX(MouseList[],MATCH(AU$2,'Basic Information'!$A$2:$A$140,0),11)=TRUE,"",IF(INDEX(DataInput[],AU$4*3-2,MATCH($B43,DataInput[#Headers],0))="","",(INDEX(DataInput[],AU$4*3-2,MATCH($B43,DataInput[#Headers],0)))))</f>
        <v/>
      </c>
      <c r="AV43" s="15" t="str">
        <f>IF(INDEX(MouseList[],MATCH(AV$2,'Basic Information'!$A$2:$A$140,0),11)=TRUE,"",IF(INDEX(DataInput[],AV$4*3-2,MATCH($B43,DataInput[#Headers],0))="","",(INDEX(DataInput[],AV$4*3-2,MATCH($B43,DataInput[#Headers],0)))))</f>
        <v/>
      </c>
      <c r="AW43" s="15" t="str">
        <f>IF(INDEX(MouseList[],MATCH(AW$2,'Basic Information'!$A$2:$A$140,0),11)=TRUE,"",IF(INDEX(DataInput[],AW$4*3-2,MATCH($B43,DataInput[#Headers],0))="","",(INDEX(DataInput[],AW$4*3-2,MATCH($B43,DataInput[#Headers],0)))))</f>
        <v/>
      </c>
      <c r="AX43" s="15" t="str">
        <f>IF(INDEX(MouseList[],MATCH(AX$2,'Basic Information'!$A$2:$A$140,0),11)=TRUE,"",IF(INDEX(DataInput[],AX$4*3-2,MATCH($B43,DataInput[#Headers],0))="","",(INDEX(DataInput[],AX$4*3-2,MATCH($B43,DataInput[#Headers],0)))))</f>
        <v/>
      </c>
      <c r="AY43" s="15" t="str">
        <f>IF(INDEX(MouseList[],MATCH(AY$2,'Basic Information'!$A$2:$A$140,0),11)=TRUE,"",IF(INDEX(DataInput[],AY$4*3-2,MATCH($B43,DataInput[#Headers],0))="","",(INDEX(DataInput[],AY$4*3-2,MATCH($B43,DataInput[#Headers],0)))))</f>
        <v/>
      </c>
      <c r="AZ43" s="15" t="str">
        <f>IF(INDEX(MouseList[],MATCH(AZ$2,'Basic Information'!$A$2:$A$140,0),11)=TRUE,"",IF(INDEX(DataInput[],AZ$4*3-2,MATCH($B43,DataInput[#Headers],0))="","",(INDEX(DataInput[],AZ$4*3-2,MATCH($B43,DataInput[#Headers],0)))))</f>
        <v/>
      </c>
      <c r="BA43" s="15" t="str">
        <f>IF(INDEX(MouseList[],MATCH(BA$2,'Basic Information'!$A$2:$A$140,0),11)=TRUE,"",IF(INDEX(DataInput[],BA$4*3-2,MATCH($B43,DataInput[#Headers],0))="","",(INDEX(DataInput[],BA$4*3-2,MATCH($B43,DataInput[#Headers],0)))))</f>
        <v/>
      </c>
      <c r="BB43" s="15" t="str">
        <f>IF(INDEX(MouseList[],MATCH(BB$2,'Basic Information'!$A$2:$A$140,0),11)=TRUE,"",IF(INDEX(DataInput[],BB$4*3-2,MATCH($B43,DataInput[#Headers],0))="","",(INDEX(DataInput[],BB$4*3-2,MATCH($B43,DataInput[#Headers],0)))))</f>
        <v/>
      </c>
      <c r="BC43" s="15" t="str">
        <f>IF(INDEX(MouseList[],MATCH(BC$2,'Basic Information'!$A$2:$A$140,0),11)=TRUE,"",IF(INDEX(DataInput[],BC$4*3-2,MATCH($B43,DataInput[#Headers],0))="","",(INDEX(DataInput[],BC$4*3-2,MATCH($B43,DataInput[#Headers],0)))))</f>
        <v/>
      </c>
      <c r="BD43" s="15" t="str">
        <f>IF(INDEX(MouseList[],MATCH(BD$2,'Basic Information'!$A$2:$A$140,0),11)=TRUE,"",IF(INDEX(DataInput[],BD$4*3-2,MATCH($B43,DataInput[#Headers],0))="","",(INDEX(DataInput[],BD$4*3-2,MATCH($B43,DataInput[#Headers],0)))))</f>
        <v/>
      </c>
      <c r="BE43" s="15" t="str">
        <f>IF(INDEX(MouseList[],MATCH(BE$2,'Basic Information'!$A$2:$A$140,0),11)=TRUE,"",IF(INDEX(DataInput[],BE$4*3-2,MATCH($B43,DataInput[#Headers],0))="","",(INDEX(DataInput[],BE$4*3-2,MATCH($B43,DataInput[#Headers],0)))))</f>
        <v/>
      </c>
      <c r="BF43" s="15" t="str">
        <f>IF(INDEX(MouseList[],MATCH(BF$2,'Basic Information'!$A$2:$A$140,0),11)=TRUE,"",IF(INDEX(DataInput[],BF$4*3-2,MATCH($B43,DataInput[#Headers],0))="","",(INDEX(DataInput[],BF$4*3-2,MATCH($B43,DataInput[#Headers],0)))))</f>
        <v/>
      </c>
      <c r="BG43" s="15" t="str">
        <f>IF(INDEX(MouseList[],MATCH(BG$2,'Basic Information'!$A$2:$A$140,0),11)=TRUE,"",IF(INDEX(DataInput[],BG$4*3-2,MATCH($B43,DataInput[#Headers],0))="","",(INDEX(DataInput[],BG$4*3-2,MATCH($B43,DataInput[#Headers],0)))))</f>
        <v/>
      </c>
      <c r="BH43" s="15" t="str">
        <f>IF(INDEX(MouseList[],MATCH(BH$2,'Basic Information'!$A$2:$A$140,0),11)=TRUE,"",IF(INDEX(DataInput[],BH$4*3-2,MATCH($B43,DataInput[#Headers],0))="","",(INDEX(DataInput[],BH$4*3-2,MATCH($B43,DataInput[#Headers],0)))))</f>
        <v/>
      </c>
      <c r="BI43" s="15" t="str">
        <f>IF(INDEX(MouseList[],MATCH(BI$2,'Basic Information'!$A$2:$A$140,0),11)=TRUE,"",IF(INDEX(DataInput[],BI$4*3-2,MATCH($B43,DataInput[#Headers],0))="","",(INDEX(DataInput[],BI$4*3-2,MATCH($B43,DataInput[#Headers],0)))))</f>
        <v/>
      </c>
      <c r="BJ43" s="15" t="str">
        <f>IF(INDEX(MouseList[],MATCH(BJ$2,'Basic Information'!$A$2:$A$140,0),11)=TRUE,"",IF(INDEX(DataInput[],BJ$4*3-2,MATCH($B43,DataInput[#Headers],0))="","",(INDEX(DataInput[],BJ$4*3-2,MATCH($B43,DataInput[#Headers],0)))))</f>
        <v/>
      </c>
      <c r="BK43" s="15" t="e">
        <f>IF(INDEX(MouseList[],MATCH(BK$2,'Basic Information'!$A$2:$A$140,0),11)=TRUE,"",IF(INDEX(DataInput[],BK$4*3-2,MATCH($B43,DataInput[#Headers],0))="","",(INDEX(DataInput[],BK$4*3-2,MATCH($B43,DataInput[#Headers],0)))))</f>
        <v>#N/A</v>
      </c>
      <c r="BL43" s="15" t="e">
        <f>IF(INDEX(MouseList[],MATCH(BL$2,'Basic Information'!$A$2:$A$140,0),11)=TRUE,"",IF(INDEX(DataInput[],BL$4*3-2,MATCH($B43,DataInput[#Headers],0))="","",(INDEX(DataInput[],BL$4*3-2,MATCH($B43,DataInput[#Headers],0)))))</f>
        <v>#N/A</v>
      </c>
      <c r="BM43" s="15" t="e">
        <f>IF(INDEX(MouseList[],MATCH(BM$2,'Basic Information'!$A$2:$A$140,0),11)=TRUE,"",IF(INDEX(DataInput[],BM$4*3-2,MATCH($B43,DataInput[#Headers],0))="","",(INDEX(DataInput[],BM$4*3-2,MATCH($B43,DataInput[#Headers],0)))))</f>
        <v>#N/A</v>
      </c>
      <c r="BN43" s="15" t="e">
        <f>IF(INDEX(MouseList[],MATCH(BN$2,'Basic Information'!$A$2:$A$140,0),11)=TRUE,"",IF(INDEX(DataInput[],BN$4*3-2,MATCH($B43,DataInput[#Headers],0))="","",(INDEX(DataInput[],BN$4*3-2,MATCH($B43,DataInput[#Headers],0)))))</f>
        <v>#N/A</v>
      </c>
      <c r="BO43" s="15" t="e">
        <f>IF(INDEX(MouseList[],MATCH(BO$2,'Basic Information'!$A$2:$A$140,0),11)=TRUE,"",IF(INDEX(DataInput[],BO$4*3-2,MATCH($B43,DataInput[#Headers],0))="","",(INDEX(DataInput[],BO$4*3-2,MATCH($B43,DataInput[#Headers],0)))))</f>
        <v>#N/A</v>
      </c>
      <c r="BP43" s="15" t="e">
        <f>IF(INDEX(MouseList[],MATCH(BP$2,'Basic Information'!$A$2:$A$140,0),11)=TRUE,"",IF(INDEX(DataInput[],BP$4*3-2,MATCH($B43,DataInput[#Headers],0))="","",(INDEX(DataInput[],BP$4*3-2,MATCH($B43,DataInput[#Headers],0)))))</f>
        <v>#N/A</v>
      </c>
      <c r="BQ43" s="15" t="e">
        <f>IF(INDEX(MouseList[],MATCH(BQ$2,'Basic Information'!$A$2:$A$140,0),11)=TRUE,"",IF(INDEX(DataInput[],BQ$4*3-2,MATCH($B43,DataInput[#Headers],0))="","",(INDEX(DataInput[],BQ$4*3-2,MATCH($B43,DataInput[#Headers],0)))))</f>
        <v>#N/A</v>
      </c>
      <c r="BR43" s="15" t="e">
        <f>IF(INDEX(MouseList[],MATCH(BR$2,'Basic Information'!$A$2:$A$140,0),11)=TRUE,"",IF(INDEX(DataInput[],BR$4*3-2,MATCH($B43,DataInput[#Headers],0))="","",(INDEX(DataInput[],BR$4*3-2,MATCH($B43,DataInput[#Headers],0)))))</f>
        <v>#N/A</v>
      </c>
      <c r="BS43" s="15" t="e">
        <f>IF(INDEX(MouseList[],MATCH(BS$2,'Basic Information'!$A$2:$A$140,0),11)=TRUE,"",IF(INDEX(DataInput[],BS$4*3-2,MATCH($B43,DataInput[#Headers],0))="","",(INDEX(DataInput[],BS$4*3-2,MATCH($B43,DataInput[#Headers],0)))))</f>
        <v>#N/A</v>
      </c>
      <c r="BT43" s="15" t="e">
        <f>IF(INDEX(MouseList[],MATCH(BT$2,'Basic Information'!$A$2:$A$140,0),11)=TRUE,"",IF(INDEX(DataInput[],BT$4*3-2,MATCH($B43,DataInput[#Headers],0))="","",(INDEX(DataInput[],BT$4*3-2,MATCH($B43,DataInput[#Headers],0)))))</f>
        <v>#N/A</v>
      </c>
      <c r="BU43" s="15" t="e">
        <f>IF(INDEX(MouseList[],MATCH(BU$2,'Basic Information'!$A$2:$A$140,0),11)=TRUE,"",IF(INDEX(DataInput[],BU$4*3-2,MATCH($B43,DataInput[#Headers],0))="","",(INDEX(DataInput[],BU$4*3-2,MATCH($B43,DataInput[#Headers],0)))))</f>
        <v>#N/A</v>
      </c>
      <c r="BV43" s="15" t="e">
        <f>IF(INDEX(MouseList[],MATCH(BV$2,'Basic Information'!$A$2:$A$140,0),11)=TRUE,"",IF(INDEX(DataInput[],BV$4*3-2,MATCH($B43,DataInput[#Headers],0))="","",(INDEX(DataInput[],BV$4*3-2,MATCH($B43,DataInput[#Headers],0)))))</f>
        <v>#N/A</v>
      </c>
      <c r="BW43" s="15" t="e">
        <f>IF(INDEX(MouseList[],MATCH(BW$2,'Basic Information'!$A$2:$A$140,0),11)=TRUE,"",IF(INDEX(DataInput[],BW$4*3-2,MATCH($B43,DataInput[#Headers],0))="","",(INDEX(DataInput[],BW$4*3-2,MATCH($B43,DataInput[#Headers],0)))))</f>
        <v>#N/A</v>
      </c>
      <c r="BX43" s="15" t="e">
        <f>IF(INDEX(MouseList[],MATCH(BX$2,'Basic Information'!$A$2:$A$140,0),11)=TRUE,"",IF(INDEX(DataInput[],BX$4*3-2,MATCH($B43,DataInput[#Headers],0))="","",(INDEX(DataInput[],BX$4*3-2,MATCH($B43,DataInput[#Headers],0)))))</f>
        <v>#N/A</v>
      </c>
      <c r="BY43" s="15" t="e">
        <f>IF(INDEX(MouseList[],MATCH(BY$2,'Basic Information'!$A$2:$A$140,0),11)=TRUE,"",IF(INDEX(DataInput[],BY$4*3-2,MATCH($B43,DataInput[#Headers],0))="","",(INDEX(DataInput[],BY$4*3-2,MATCH($B43,DataInput[#Headers],0)))))</f>
        <v>#N/A</v>
      </c>
      <c r="BZ43" s="15" t="e">
        <f>IF(INDEX(MouseList[],MATCH(BZ$2,'Basic Information'!$A$2:$A$140,0),11)=TRUE,"",IF(INDEX(DataInput[],BZ$4*3-2,MATCH($B43,DataInput[#Headers],0))="","",(INDEX(DataInput[],BZ$4*3-2,MATCH($B43,DataInput[#Headers],0)))))</f>
        <v>#N/A</v>
      </c>
      <c r="CA43" s="15" t="e">
        <f>IF(INDEX(MouseList[],MATCH(CA$2,'Basic Information'!$A$2:$A$140,0),11)=TRUE,"",IF(INDEX(DataInput[],CA$4*3-2,MATCH($B43,DataInput[#Headers],0))="","",(INDEX(DataInput[],CA$4*3-2,MATCH($B43,DataInput[#Headers],0)))))</f>
        <v>#N/A</v>
      </c>
      <c r="CB43" s="15" t="e">
        <f>IF(INDEX(MouseList[],MATCH(CB$2,'Basic Information'!$A$2:$A$140,0),11)=TRUE,"",IF(INDEX(DataInput[],CB$4*3-2,MATCH($B43,DataInput[#Headers],0))="","",(INDEX(DataInput[],CB$4*3-2,MATCH($B43,DataInput[#Headers],0)))))</f>
        <v>#N/A</v>
      </c>
      <c r="CC43" s="15" t="e">
        <f>IF(INDEX(MouseList[],MATCH(CC$2,'Basic Information'!$A$2:$A$140,0),11)=TRUE,"",IF(INDEX(DataInput[],CC$4*3-2,MATCH($B43,DataInput[#Headers],0))="","",(INDEX(DataInput[],CC$4*3-2,MATCH($B43,DataInput[#Headers],0)))))</f>
        <v>#N/A</v>
      </c>
      <c r="CD43" s="15" t="e">
        <f>IF(INDEX(MouseList[],MATCH(CD$2,'Basic Information'!$A$2:$A$140,0),11)=TRUE,"",IF(INDEX(DataInput[],CD$4*3-2,MATCH($B43,DataInput[#Headers],0))="","",(INDEX(DataInput[],CD$4*3-2,MATCH($B43,DataInput[#Headers],0)))))</f>
        <v>#N/A</v>
      </c>
      <c r="CE43" s="15" t="e">
        <f>IF(INDEX(MouseList[],MATCH(CE$2,'Basic Information'!$A$2:$A$140,0),11)=TRUE,"",IF(INDEX(DataInput[],CE$4*3-2,MATCH($B43,DataInput[#Headers],0))="","",(INDEX(DataInput[],CE$4*3-2,MATCH($B43,DataInput[#Headers],0)))))</f>
        <v>#N/A</v>
      </c>
      <c r="CF43" s="15" t="e">
        <f>IF(INDEX(MouseList[],MATCH(CF$2,'Basic Information'!$A$2:$A$140,0),11)=TRUE,"",IF(INDEX(DataInput[],CF$4*3-2,MATCH($B43,DataInput[#Headers],0))="","",(INDEX(DataInput[],CF$4*3-2,MATCH($B43,DataInput[#Headers],0)))))</f>
        <v>#N/A</v>
      </c>
      <c r="CG43" s="15" t="e">
        <f>IF(INDEX(MouseList[],MATCH(CG$2,'Basic Information'!$A$2:$A$140,0),11)=TRUE,"",IF(INDEX(DataInput[],CG$4*3-2,MATCH($B43,DataInput[#Headers],0))="","",(INDEX(DataInput[],CG$4*3-2,MATCH($B43,DataInput[#Headers],0)))))</f>
        <v>#N/A</v>
      </c>
      <c r="CH43" s="15" t="e">
        <f>IF(INDEX(MouseList[],MATCH(CH$2,'Basic Information'!$A$2:$A$140,0),11)=TRUE,"",IF(INDEX(DataInput[],CH$4*3-2,MATCH($B43,DataInput[#Headers],0))="","",(INDEX(DataInput[],CH$4*3-2,MATCH($B43,DataInput[#Headers],0)))))</f>
        <v>#N/A</v>
      </c>
      <c r="CI43" s="15" t="e">
        <f>IF(INDEX(MouseList[],MATCH(CI$2,'Basic Information'!$A$2:$A$140,0),11)=TRUE,"",IF(INDEX(DataInput[],CI$4*3-2,MATCH($B43,DataInput[#Headers],0))="","",(INDEX(DataInput[],CI$4*3-2,MATCH($B43,DataInput[#Headers],0)))))</f>
        <v>#N/A</v>
      </c>
      <c r="CJ43" s="15" t="e">
        <f>IF(INDEX(MouseList[],MATCH(CJ$2,'Basic Information'!$A$2:$A$140,0),11)=TRUE,"",IF(INDEX(DataInput[],CJ$4*3-2,MATCH($B43,DataInput[#Headers],0))="","",(INDEX(DataInput[],CJ$4*3-2,MATCH($B43,DataInput[#Headers],0)))))</f>
        <v>#N/A</v>
      </c>
      <c r="CK43" s="15" t="e">
        <f>IF(INDEX(MouseList[],MATCH(CK$2,'Basic Information'!$A$2:$A$140,0),11)=TRUE,"",IF(INDEX(DataInput[],CK$4*3-2,MATCH($B43,DataInput[#Headers],0))="","",(INDEX(DataInput[],CK$4*3-2,MATCH($B43,DataInput[#Headers],0)))))</f>
        <v>#N/A</v>
      </c>
      <c r="CL43" s="15" t="e">
        <f>IF(INDEX(MouseList[],MATCH(CL$2,'Basic Information'!$A$2:$A$140,0),11)=TRUE,"",IF(INDEX(DataInput[],CL$4*3-2,MATCH($B43,DataInput[#Headers],0))="","",(INDEX(DataInput[],CL$4*3-2,MATCH($B43,DataInput[#Headers],0)))))</f>
        <v>#N/A</v>
      </c>
      <c r="CM43" s="15" t="e">
        <f>IF(INDEX(MouseList[],MATCH(CM$2,'Basic Information'!$A$2:$A$140,0),11)=TRUE,"",IF(INDEX(DataInput[],CM$4*3-2,MATCH($B43,DataInput[#Headers],0))="","",(INDEX(DataInput[],CM$4*3-2,MATCH($B43,DataInput[#Headers],0)))))</f>
        <v>#N/A</v>
      </c>
      <c r="CN43" s="15" t="e">
        <f>IF(INDEX(MouseList[],MATCH(CN$2,'Basic Information'!$A$2:$A$140,0),11)=TRUE,"",IF(INDEX(DataInput[],CN$4*3-2,MATCH($B43,DataInput[#Headers],0))="","",(INDEX(DataInput[],CN$4*3-2,MATCH($B43,DataInput[#Headers],0)))))</f>
        <v>#N/A</v>
      </c>
      <c r="CO43" s="15" t="e">
        <f>IF(INDEX(MouseList[],MATCH(CO$2,'Basic Information'!$A$2:$A$140,0),11)=TRUE,"",IF(INDEX(DataInput[],CO$4*3-2,MATCH($B43,DataInput[#Headers],0))="","",(INDEX(DataInput[],CO$4*3-2,MATCH($B43,DataInput[#Headers],0)))))</f>
        <v>#N/A</v>
      </c>
      <c r="CP43" s="15" t="e">
        <f>IF(INDEX(MouseList[],MATCH(CP$2,'Basic Information'!$A$2:$A$140,0),11)=TRUE,"",IF(INDEX(DataInput[],CP$4*3-2,MATCH($B43,DataInput[#Headers],0))="","",(INDEX(DataInput[],CP$4*3-2,MATCH($B43,DataInput[#Headers],0)))))</f>
        <v>#N/A</v>
      </c>
      <c r="CQ43" s="15" t="e">
        <f>IF(INDEX(MouseList[],MATCH(CQ$2,'Basic Information'!$A$2:$A$140,0),11)=TRUE,"",IF(INDEX(DataInput[],CQ$4*3-2,MATCH($B43,DataInput[#Headers],0))="","",(INDEX(DataInput[],CQ$4*3-2,MATCH($B43,DataInput[#Headers],0)))))</f>
        <v>#N/A</v>
      </c>
      <c r="CR43" s="15" t="e">
        <f>IF(INDEX(MouseList[],MATCH(CR$2,'Basic Information'!$A$2:$A$140,0),11)=TRUE,"",IF(INDEX(DataInput[],CR$4*3-2,MATCH($B43,DataInput[#Headers],0))="","",(INDEX(DataInput[],CR$4*3-2,MATCH($B43,DataInput[#Headers],0)))))</f>
        <v>#N/A</v>
      </c>
      <c r="CS43" s="15" t="e">
        <f>IF(INDEX(MouseList[],MATCH(CS$2,'Basic Information'!$A$2:$A$140,0),11)=TRUE,"",IF(INDEX(DataInput[],CS$4*3-2,MATCH($B43,DataInput[#Headers],0))="","",(INDEX(DataInput[],CS$4*3-2,MATCH($B43,DataInput[#Headers],0)))))</f>
        <v>#N/A</v>
      </c>
      <c r="CT43" s="15" t="e">
        <f>IF(INDEX(MouseList[],MATCH(CT$2,'Basic Information'!$A$2:$A$140,0),11)=TRUE,"",IF(INDEX(DataInput[],CT$4*3-2,MATCH($B43,DataInput[#Headers],0))="","",(INDEX(DataInput[],CT$4*3-2,MATCH($B43,DataInput[#Headers],0)))))</f>
        <v>#N/A</v>
      </c>
      <c r="CU43" s="15" t="e">
        <f>IF(INDEX(MouseList[],MATCH(CU$2,'Basic Information'!$A$2:$A$140,0),11)=TRUE,"",IF(INDEX(DataInput[],CU$4*3-2,MATCH($B43,DataInput[#Headers],0))="","",(INDEX(DataInput[],CU$4*3-2,MATCH($B43,DataInput[#Headers],0)))))</f>
        <v>#N/A</v>
      </c>
      <c r="CV43" s="15" t="e">
        <f>IF(INDEX(MouseList[],MATCH(CV$2,'Basic Information'!$A$2:$A$140,0),11)=TRUE,"",IF(INDEX(DataInput[],CV$4*3-2,MATCH($B43,DataInput[#Headers],0))="","",(INDEX(DataInput[],CV$4*3-2,MATCH($B43,DataInput[#Headers],0)))))</f>
        <v>#N/A</v>
      </c>
      <c r="CW43" s="15" t="e">
        <f>IF(INDEX(MouseList[],MATCH(CW$2,'Basic Information'!$A$2:$A$140,0),11)=TRUE,"",IF(INDEX(DataInput[],CW$4*3-2,MATCH($B43,DataInput[#Headers],0))="","",(INDEX(DataInput[],CW$4*3-2,MATCH($B43,DataInput[#Headers],0)))))</f>
        <v>#N/A</v>
      </c>
      <c r="CX43" s="15" t="e">
        <f>IF(INDEX(MouseList[],MATCH(CX$2,'Basic Information'!$A$2:$A$140,0),11)=TRUE,"",IF(INDEX(DataInput[],CX$4*3-2,MATCH($B43,DataInput[#Headers],0))="","",(INDEX(DataInput[],CX$4*3-2,MATCH($B43,DataInput[#Headers],0)))))</f>
        <v>#N/A</v>
      </c>
      <c r="CY43" s="113" t="e">
        <f>IF(INDEX(MouseList[],MATCH(CY$2,'Basic Information'!$A$2:$A$140,0),11)=TRUE,"",IF(INDEX(DataInput[],CY$4*3-2,MATCH($B43,DataInput[#Headers],0))="","",(INDEX(DataInput[],CY$4*3-2,MATCH($B43,DataInput[#Headers],0)))))</f>
        <v>#N/A</v>
      </c>
      <c r="CZ43" s="113" t="e">
        <f>IF(INDEX(MouseList[],MATCH(CZ$2,'Basic Information'!$A$2:$A$140,0),11)=TRUE,"",IF(INDEX(DataInput[],CZ$4*3-2,MATCH($B43,DataInput[#Headers],0))="","",(INDEX(DataInput[],CZ$4*3-2,MATCH($B43,DataInput[#Headers],0)))))</f>
        <v>#N/A</v>
      </c>
      <c r="DA43" s="113" t="e">
        <f>IF(INDEX(MouseList[],MATCH(DA$2,'Basic Information'!$A$2:$A$140,0),11)=TRUE,"",IF(INDEX(DataInput[],DA$4*3-2,MATCH($B43,DataInput[#Headers],0))="","",(INDEX(DataInput[],DA$4*3-2,MATCH($B43,DataInput[#Headers],0)))))</f>
        <v>#N/A</v>
      </c>
      <c r="DB43" s="113" t="e">
        <f>IF(INDEX(MouseList[],MATCH(DB$2,'Basic Information'!$A$2:$A$140,0),11)=TRUE,"",IF(INDEX(DataInput[],DB$4*3-2,MATCH($B43,DataInput[#Headers],0))="","",(INDEX(DataInput[],DB$4*3-2,MATCH($B43,DataInput[#Headers],0)))))</f>
        <v>#N/A</v>
      </c>
      <c r="DC43" s="113" t="e">
        <f>IF(INDEX(MouseList[],MATCH(DC$2,'Basic Information'!$A$2:$A$140,0),11)=TRUE,"",IF(INDEX(DataInput[],DC$4*3-2,MATCH($B43,DataInput[#Headers],0))="","",(INDEX(DataInput[],DC$4*3-2,MATCH($B43,DataInput[#Headers],0)))))</f>
        <v>#N/A</v>
      </c>
      <c r="DD43" s="113" t="e">
        <f>IF(INDEX(MouseList[],MATCH(DD$2,'Basic Information'!$A$2:$A$140,0),11)=TRUE,"",IF(INDEX(DataInput[],DD$4*3-2,MATCH($B43,DataInput[#Headers],0))="","",(INDEX(DataInput[],DD$4*3-2,MATCH($B43,DataInput[#Headers],0)))))</f>
        <v>#N/A</v>
      </c>
      <c r="DE43" s="113" t="e">
        <f>IF(INDEX(MouseList[],MATCH(DE$2,'Basic Information'!$A$2:$A$140,0),11)=TRUE,"",IF(INDEX(DataInput[],DE$4*3-2,MATCH($B43,DataInput[#Headers],0))="","",(INDEX(DataInput[],DE$4*3-2,MATCH($B43,DataInput[#Headers],0)))))</f>
        <v>#N/A</v>
      </c>
      <c r="DF43" s="113" t="e">
        <f>IF(INDEX(MouseList[],MATCH(DF$2,'Basic Information'!$A$2:$A$140,0),11)=TRUE,"",IF(INDEX(DataInput[],DF$4*3-2,MATCH($B43,DataInput[#Headers],0))="","",(INDEX(DataInput[],DF$4*3-2,MATCH($B43,DataInput[#Headers],0)))))</f>
        <v>#N/A</v>
      </c>
      <c r="DG43" s="113" t="e">
        <f>IF(INDEX(MouseList[],MATCH(DG$2,'Basic Information'!$A$2:$A$140,0),11)=TRUE,"",IF(INDEX(DataInput[],DG$4*3-2,MATCH($B43,DataInput[#Headers],0))="","",(INDEX(DataInput[],DG$4*3-2,MATCH($B43,DataInput[#Headers],0)))))</f>
        <v>#N/A</v>
      </c>
      <c r="DH43" s="113" t="e">
        <f>IF(INDEX(MouseList[],MATCH(DH$2,'Basic Information'!$A$2:$A$140,0),11)=TRUE,"",IF(INDEX(DataInput[],DH$4*3-2,MATCH($B43,DataInput[#Headers],0))="","",(INDEX(DataInput[],DH$4*3-2,MATCH($B43,DataInput[#Headers],0)))))</f>
        <v>#N/A</v>
      </c>
      <c r="DI43" s="113" t="e">
        <f>IF(INDEX(MouseList[],MATCH(DI$2,'Basic Information'!$A$2:$A$140,0),11)=TRUE,"",IF(INDEX(DataInput[],DI$4*3-2,MATCH($B43,DataInput[#Headers],0))="","",(INDEX(DataInput[],DI$4*3-2,MATCH($B43,DataInput[#Headers],0)))))</f>
        <v>#N/A</v>
      </c>
      <c r="DJ43" s="113" t="e">
        <f>IF(INDEX(MouseList[],MATCH(DJ$2,'Basic Information'!$A$2:$A$140,0),11)=TRUE,"",IF(INDEX(DataInput[],DJ$4*3-2,MATCH($B43,DataInput[#Headers],0))="","",(INDEX(DataInput[],DJ$4*3-2,MATCH($B43,DataInput[#Headers],0)))))</f>
        <v>#N/A</v>
      </c>
      <c r="DK43" s="113" t="e">
        <f>IF(INDEX(MouseList[],MATCH(DK$2,'Basic Information'!$A$2:$A$140,0),11)=TRUE,"",IF(INDEX(DataInput[],DK$4*3-2,MATCH($B43,DataInput[#Headers],0))="","",(INDEX(DataInput[],DK$4*3-2,MATCH($B43,DataInput[#Headers],0)))))</f>
        <v>#N/A</v>
      </c>
      <c r="DL43" s="113" t="e">
        <f>IF(INDEX(MouseList[],MATCH(DL$2,'Basic Information'!$A$2:$A$140,0),11)=TRUE,"",IF(INDEX(DataInput[],DL$4*3-2,MATCH($B43,DataInput[#Headers],0))="","",(INDEX(DataInput[],DL$4*3-2,MATCH($B43,DataInput[#Headers],0)))))</f>
        <v>#N/A</v>
      </c>
      <c r="DM43" s="113" t="e">
        <f>IF(INDEX(MouseList[],MATCH(DM$2,'Basic Information'!$A$2:$A$140,0),11)=TRUE,"",IF(INDEX(DataInput[],DM$4*3-2,MATCH($B43,DataInput[#Headers],0))="","",(INDEX(DataInput[],DM$4*3-2,MATCH($B43,DataInput[#Headers],0)))))</f>
        <v>#N/A</v>
      </c>
      <c r="DN43" s="113" t="e">
        <f>IF(INDEX(MouseList[],MATCH(DN$2,'Basic Information'!$A$2:$A$140,0),11)=TRUE,"",IF(INDEX(DataInput[],DN$4*3-2,MATCH($B43,DataInput[#Headers],0))="","",(INDEX(DataInput[],DN$4*3-2,MATCH($B43,DataInput[#Headers],0)))))</f>
        <v>#N/A</v>
      </c>
      <c r="DO43" s="113" t="e">
        <f>IF(INDEX(MouseList[],MATCH(DO$2,'Basic Information'!$A$2:$A$140,0),11)=TRUE,"",IF(INDEX(DataInput[],DO$4*3-2,MATCH($B43,DataInput[#Headers],0))="","",(INDEX(DataInput[],DO$4*3-2,MATCH($B43,DataInput[#Headers],0)))))</f>
        <v>#N/A</v>
      </c>
      <c r="DP43" s="113" t="e">
        <f>IF(INDEX(MouseList[],MATCH(DP$2,'Basic Information'!$A$2:$A$140,0),11)=TRUE,"",IF(INDEX(DataInput[],DP$4*3-2,MATCH($B43,DataInput[#Headers],0))="","",(INDEX(DataInput[],DP$4*3-2,MATCH($B43,DataInput[#Headers],0)))))</f>
        <v>#N/A</v>
      </c>
      <c r="DQ43" s="113" t="e">
        <f>IF(INDEX(MouseList[],MATCH(DQ$2,'Basic Information'!$A$2:$A$140,0),11)=TRUE,"",IF(INDEX(DataInput[],DQ$4*3-2,MATCH($B43,DataInput[#Headers],0))="","",(INDEX(DataInput[],DQ$4*3-2,MATCH($B43,DataInput[#Headers],0)))))</f>
        <v>#N/A</v>
      </c>
      <c r="DR43" s="113" t="e">
        <f>IF(INDEX(MouseList[],MATCH(DR$2,'Basic Information'!$A$2:$A$140,0),11)=TRUE,"",IF(INDEX(DataInput[],DR$4*3-2,MATCH($B43,DataInput[#Headers],0))="","",(INDEX(DataInput[],DR$4*3-2,MATCH($B43,DataInput[#Headers],0)))))</f>
        <v>#N/A</v>
      </c>
      <c r="DT43" s="14">
        <v>39</v>
      </c>
      <c r="DU43" s="244" t="str">
        <f>IFERROR(INDEX(MouseList[],MATCH(TV_after_Tx3[[#This Row],[Sort '#]],MouseList[Sort '#],0),MATCH(TV_after_Tx3[[#Headers],[Group]],MouseList[#Headers],0)),"")</f>
        <v/>
      </c>
      <c r="DV43" s="14" t="str">
        <f>IFERROR(INDEX(MouseList[],MATCH(TV_after_Tx3[[#This Row],[Sort '#]],MouseList[Sort '#],0),MATCH(MouseList[[#Headers],[Mouse '#]],MouseList[#Headers],0)),"")</f>
        <v/>
      </c>
      <c r="DW43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43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43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43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43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43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43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43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43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43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43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43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43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43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43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43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43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43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43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43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43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43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44" spans="1:172" ht="15">
      <c r="A44" s="14">
        <v>39</v>
      </c>
      <c r="B44" s="14" t="str">
        <f>INDEX(DataInput[#Headers],1,BWtable[[#This Row],[Day '#]]+11)</f>
        <v>40</v>
      </c>
      <c r="C44" s="15" t="str">
        <f>IF(INDEX(MouseList[],MATCH(C$2,'Basic Information'!$A$2:$A$140,0),11)=TRUE,"",IF(INDEX(DataInput[],C$4*3-2,MATCH($B44,DataInput[#Headers],0))="","",(INDEX(DataInput[],C$4*3-2,MATCH($B44,DataInput[#Headers],0)))))</f>
        <v/>
      </c>
      <c r="D44" s="15" t="str">
        <f>IF(INDEX(MouseList[],MATCH(D$2,'Basic Information'!$A$2:$A$140,0),11)=TRUE,"",IF(INDEX(DataInput[],D$4*3-2,MATCH($B44,DataInput[#Headers],0))="","",(INDEX(DataInput[],D$4*3-2,MATCH($B44,DataInput[#Headers],0)))))</f>
        <v/>
      </c>
      <c r="E44" s="15" t="str">
        <f>IF(INDEX(MouseList[],MATCH(E$2,'Basic Information'!$A$2:$A$140,0),11)=TRUE,"",IF(INDEX(DataInput[],E$4*3-2,MATCH($B44,DataInput[#Headers],0))="","",(INDEX(DataInput[],E$4*3-2,MATCH($B44,DataInput[#Headers],0)))))</f>
        <v/>
      </c>
      <c r="F44" s="15" t="str">
        <f>IF(INDEX(MouseList[],MATCH(F$2,'Basic Information'!$A$2:$A$140,0),11)=TRUE,"",IF(INDEX(DataInput[],F$4*3-2,MATCH($B44,DataInput[#Headers],0))="","",(INDEX(DataInput[],F$4*3-2,MATCH($B44,DataInput[#Headers],0)))))</f>
        <v/>
      </c>
      <c r="G44" s="15" t="str">
        <f>IF(INDEX(MouseList[],MATCH(G$2,'Basic Information'!$A$2:$A$140,0),11)=TRUE,"",IF(INDEX(DataInput[],G$4*3-2,MATCH($B44,DataInput[#Headers],0))="","",(INDEX(DataInput[],G$4*3-2,MATCH($B44,DataInput[#Headers],0)))))</f>
        <v/>
      </c>
      <c r="H44" s="15" t="str">
        <f>IF(INDEX(MouseList[],MATCH(H$2,'Basic Information'!$A$2:$A$140,0),11)=TRUE,"",IF(INDEX(DataInput[],H$4*3-2,MATCH($B44,DataInput[#Headers],0))="","",(INDEX(DataInput[],H$4*3-2,MATCH($B44,DataInput[#Headers],0)))))</f>
        <v/>
      </c>
      <c r="I44" s="15" t="str">
        <f>IF(INDEX(MouseList[],MATCH(I$2,'Basic Information'!$A$2:$A$140,0),11)=TRUE,"",IF(INDEX(DataInput[],I$4*3-2,MATCH($B44,DataInput[#Headers],0))="","",(INDEX(DataInput[],I$4*3-2,MATCH($B44,DataInput[#Headers],0)))))</f>
        <v/>
      </c>
      <c r="J44" s="15" t="str">
        <f>IF(INDEX(MouseList[],MATCH(J$2,'Basic Information'!$A$2:$A$140,0),11)=TRUE,"",IF(INDEX(DataInput[],J$4*3-2,MATCH($B44,DataInput[#Headers],0))="","",(INDEX(DataInput[],J$4*3-2,MATCH($B44,DataInput[#Headers],0)))))</f>
        <v/>
      </c>
      <c r="K44" s="15" t="str">
        <f>IF(INDEX(MouseList[],MATCH(K$2,'Basic Information'!$A$2:$A$140,0),11)=TRUE,"",IF(INDEX(DataInput[],K$4*3-2,MATCH($B44,DataInput[#Headers],0))="","",(INDEX(DataInput[],K$4*3-2,MATCH($B44,DataInput[#Headers],0)))))</f>
        <v/>
      </c>
      <c r="L44" s="15" t="str">
        <f>IF(INDEX(MouseList[],MATCH(L$2,'Basic Information'!$A$2:$A$140,0),11)=TRUE,"",IF(INDEX(DataInput[],L$4*3-2,MATCH($B44,DataInput[#Headers],0))="","",(INDEX(DataInput[],L$4*3-2,MATCH($B44,DataInput[#Headers],0)))))</f>
        <v/>
      </c>
      <c r="M44" s="15" t="str">
        <f>IF(INDEX(MouseList[],MATCH(M$2,'Basic Information'!$A$2:$A$140,0),11)=TRUE,"",IF(INDEX(DataInput[],M$4*3-2,MATCH($B44,DataInput[#Headers],0))="","",(INDEX(DataInput[],M$4*3-2,MATCH($B44,DataInput[#Headers],0)))))</f>
        <v/>
      </c>
      <c r="N44" s="15" t="str">
        <f>IF(INDEX(MouseList[],MATCH(N$2,'Basic Information'!$A$2:$A$140,0),11)=TRUE,"",IF(INDEX(DataInput[],N$4*3-2,MATCH($B44,DataInput[#Headers],0))="","",(INDEX(DataInput[],N$4*3-2,MATCH($B44,DataInput[#Headers],0)))))</f>
        <v/>
      </c>
      <c r="O44" s="15" t="str">
        <f>IF(INDEX(MouseList[],MATCH(O$2,'Basic Information'!$A$2:$A$140,0),11)=TRUE,"",IF(INDEX(DataInput[],O$4*3-2,MATCH($B44,DataInput[#Headers],0))="","",(INDEX(DataInput[],O$4*3-2,MATCH($B44,DataInput[#Headers],0)))))</f>
        <v/>
      </c>
      <c r="P44" s="15" t="str">
        <f>IF(INDEX(MouseList[],MATCH(P$2,'Basic Information'!$A$2:$A$140,0),11)=TRUE,"",IF(INDEX(DataInput[],P$4*3-2,MATCH($B44,DataInput[#Headers],0))="","",(INDEX(DataInput[],P$4*3-2,MATCH($B44,DataInput[#Headers],0)))))</f>
        <v/>
      </c>
      <c r="Q44" s="15" t="str">
        <f>IF(INDEX(MouseList[],MATCH(Q$2,'Basic Information'!$A$2:$A$140,0),11)=TRUE,"",IF(INDEX(DataInput[],Q$4*3-2,MATCH($B44,DataInput[#Headers],0))="","",(INDEX(DataInput[],Q$4*3-2,MATCH($B44,DataInput[#Headers],0)))))</f>
        <v/>
      </c>
      <c r="R44" s="15" t="str">
        <f>IF(INDEX(MouseList[],MATCH(R$2,'Basic Information'!$A$2:$A$140,0),11)=TRUE,"",IF(INDEX(DataInput[],R$4*3-2,MATCH($B44,DataInput[#Headers],0))="","",(INDEX(DataInput[],R$4*3-2,MATCH($B44,DataInput[#Headers],0)))))</f>
        <v/>
      </c>
      <c r="S44" s="15" t="str">
        <f>IF(INDEX(MouseList[],MATCH(S$2,'Basic Information'!$A$2:$A$140,0),11)=TRUE,"",IF(INDEX(DataInput[],S$4*3-2,MATCH($B44,DataInput[#Headers],0))="","",(INDEX(DataInput[],S$4*3-2,MATCH($B44,DataInput[#Headers],0)))))</f>
        <v/>
      </c>
      <c r="T44" s="15" t="str">
        <f>IF(INDEX(MouseList[],MATCH(T$2,'Basic Information'!$A$2:$A$140,0),11)=TRUE,"",IF(INDEX(DataInput[],T$4*3-2,MATCH($B44,DataInput[#Headers],0))="","",(INDEX(DataInput[],T$4*3-2,MATCH($B44,DataInput[#Headers],0)))))</f>
        <v/>
      </c>
      <c r="U44" s="15" t="str">
        <f>IF(INDEX(MouseList[],MATCH(U$2,'Basic Information'!$A$2:$A$140,0),11)=TRUE,"",IF(INDEX(DataInput[],U$4*3-2,MATCH($B44,DataInput[#Headers],0))="","",(INDEX(DataInput[],U$4*3-2,MATCH($B44,DataInput[#Headers],0)))))</f>
        <v/>
      </c>
      <c r="V44" s="15" t="str">
        <f>IF(INDEX(MouseList[],MATCH(V$2,'Basic Information'!$A$2:$A$140,0),11)=TRUE,"",IF(INDEX(DataInput[],V$4*3-2,MATCH($B44,DataInput[#Headers],0))="","",(INDEX(DataInput[],V$4*3-2,MATCH($B44,DataInput[#Headers],0)))))</f>
        <v/>
      </c>
      <c r="W44" s="15" t="str">
        <f>IF(INDEX(MouseList[],MATCH(W$2,'Basic Information'!$A$2:$A$140,0),11)=TRUE,"",IF(INDEX(DataInput[],W$4*3-2,MATCH($B44,DataInput[#Headers],0))="","",(INDEX(DataInput[],W$4*3-2,MATCH($B44,DataInput[#Headers],0)))))</f>
        <v/>
      </c>
      <c r="X44" s="15" t="str">
        <f>IF(INDEX(MouseList[],MATCH(X$2,'Basic Information'!$A$2:$A$140,0),11)=TRUE,"",IF(INDEX(DataInput[],X$4*3-2,MATCH($B44,DataInput[#Headers],0))="","",(INDEX(DataInput[],X$4*3-2,MATCH($B44,DataInput[#Headers],0)))))</f>
        <v/>
      </c>
      <c r="Y44" s="15" t="str">
        <f>IF(INDEX(MouseList[],MATCH(Y$2,'Basic Information'!$A$2:$A$140,0),11)=TRUE,"",IF(INDEX(DataInput[],Y$4*3-2,MATCH($B44,DataInput[#Headers],0))="","",(INDEX(DataInput[],Y$4*3-2,MATCH($B44,DataInput[#Headers],0)))))</f>
        <v/>
      </c>
      <c r="Z44" s="15" t="str">
        <f>IF(INDEX(MouseList[],MATCH(Z$2,'Basic Information'!$A$2:$A$140,0),11)=TRUE,"",IF(INDEX(DataInput[],Z$4*3-2,MATCH($B44,DataInput[#Headers],0))="","",(INDEX(DataInput[],Z$4*3-2,MATCH($B44,DataInput[#Headers],0)))))</f>
        <v/>
      </c>
      <c r="AA44" s="15" t="str">
        <f>IF(INDEX(MouseList[],MATCH(AA$2,'Basic Information'!$A$2:$A$140,0),11)=TRUE,"",IF(INDEX(DataInput[],AA$4*3-2,MATCH($B44,DataInput[#Headers],0))="","",(INDEX(DataInput[],AA$4*3-2,MATCH($B44,DataInput[#Headers],0)))))</f>
        <v/>
      </c>
      <c r="AB44" s="15" t="str">
        <f>IF(INDEX(MouseList[],MATCH(AB$2,'Basic Information'!$A$2:$A$140,0),11)=TRUE,"",IF(INDEX(DataInput[],AB$4*3-2,MATCH($B44,DataInput[#Headers],0))="","",(INDEX(DataInput[],AB$4*3-2,MATCH($B44,DataInput[#Headers],0)))))</f>
        <v/>
      </c>
      <c r="AC44" s="15" t="str">
        <f>IF(INDEX(MouseList[],MATCH(AC$2,'Basic Information'!$A$2:$A$140,0),11)=TRUE,"",IF(INDEX(DataInput[],AC$4*3-2,MATCH($B44,DataInput[#Headers],0))="","",(INDEX(DataInput[],AC$4*3-2,MATCH($B44,DataInput[#Headers],0)))))</f>
        <v/>
      </c>
      <c r="AD44" s="15" t="str">
        <f>IF(INDEX(MouseList[],MATCH(AD$2,'Basic Information'!$A$2:$A$140,0),11)=TRUE,"",IF(INDEX(DataInput[],AD$4*3-2,MATCH($B44,DataInput[#Headers],0))="","",(INDEX(DataInput[],AD$4*3-2,MATCH($B44,DataInput[#Headers],0)))))</f>
        <v/>
      </c>
      <c r="AE44" s="15" t="str">
        <f>IF(INDEX(MouseList[],MATCH(AE$2,'Basic Information'!$A$2:$A$140,0),11)=TRUE,"",IF(INDEX(DataInput[],AE$4*3-2,MATCH($B44,DataInput[#Headers],0))="","",(INDEX(DataInput[],AE$4*3-2,MATCH($B44,DataInput[#Headers],0)))))</f>
        <v/>
      </c>
      <c r="AF44" s="15" t="str">
        <f>IF(INDEX(MouseList[],MATCH(AF$2,'Basic Information'!$A$2:$A$140,0),11)=TRUE,"",IF(INDEX(DataInput[],AF$4*3-2,MATCH($B44,DataInput[#Headers],0))="","",(INDEX(DataInput[],AF$4*3-2,MATCH($B44,DataInput[#Headers],0)))))</f>
        <v/>
      </c>
      <c r="AG44" s="15" t="str">
        <f>IF(INDEX(MouseList[],MATCH(AG$2,'Basic Information'!$A$2:$A$140,0),11)=TRUE,"",IF(INDEX(DataInput[],AG$4*3-2,MATCH($B44,DataInput[#Headers],0))="","",(INDEX(DataInput[],AG$4*3-2,MATCH($B44,DataInput[#Headers],0)))))</f>
        <v/>
      </c>
      <c r="AH44" s="15" t="str">
        <f>IF(INDEX(MouseList[],MATCH(AH$2,'Basic Information'!$A$2:$A$140,0),11)=TRUE,"",IF(INDEX(DataInput[],AH$4*3-2,MATCH($B44,DataInput[#Headers],0))="","",(INDEX(DataInput[],AH$4*3-2,MATCH($B44,DataInput[#Headers],0)))))</f>
        <v/>
      </c>
      <c r="AI44" s="15" t="str">
        <f>IF(INDEX(MouseList[],MATCH(AI$2,'Basic Information'!$A$2:$A$140,0),11)=TRUE,"",IF(INDEX(DataInput[],AI$4*3-2,MATCH($B44,DataInput[#Headers],0))="","",(INDEX(DataInput[],AI$4*3-2,MATCH($B44,DataInput[#Headers],0)))))</f>
        <v/>
      </c>
      <c r="AJ44" s="15" t="str">
        <f>IF(INDEX(MouseList[],MATCH(AJ$2,'Basic Information'!$A$2:$A$140,0),11)=TRUE,"",IF(INDEX(DataInput[],AJ$4*3-2,MATCH($B44,DataInput[#Headers],0))="","",(INDEX(DataInput[],AJ$4*3-2,MATCH($B44,DataInput[#Headers],0)))))</f>
        <v/>
      </c>
      <c r="AK44" s="15" t="str">
        <f>IF(INDEX(MouseList[],MATCH(AK$2,'Basic Information'!$A$2:$A$140,0),11)=TRUE,"",IF(INDEX(DataInput[],AK$4*3-2,MATCH($B44,DataInput[#Headers],0))="","",(INDEX(DataInput[],AK$4*3-2,MATCH($B44,DataInput[#Headers],0)))))</f>
        <v/>
      </c>
      <c r="AL44" s="15" t="str">
        <f>IF(INDEX(MouseList[],MATCH(AL$2,'Basic Information'!$A$2:$A$140,0),11)=TRUE,"",IF(INDEX(DataInput[],AL$4*3-2,MATCH($B44,DataInput[#Headers],0))="","",(INDEX(DataInput[],AL$4*3-2,MATCH($B44,DataInput[#Headers],0)))))</f>
        <v/>
      </c>
      <c r="AM44" s="15" t="str">
        <f>IF(INDEX(MouseList[],MATCH(AM$2,'Basic Information'!$A$2:$A$140,0),11)=TRUE,"",IF(INDEX(DataInput[],AM$4*3-2,MATCH($B44,DataInput[#Headers],0))="","",(INDEX(DataInput[],AM$4*3-2,MATCH($B44,DataInput[#Headers],0)))))</f>
        <v/>
      </c>
      <c r="AN44" s="15" t="str">
        <f>IF(INDEX(MouseList[],MATCH(AN$2,'Basic Information'!$A$2:$A$140,0),11)=TRUE,"",IF(INDEX(DataInput[],AN$4*3-2,MATCH($B44,DataInput[#Headers],0))="","",(INDEX(DataInput[],AN$4*3-2,MATCH($B44,DataInput[#Headers],0)))))</f>
        <v/>
      </c>
      <c r="AO44" s="15" t="str">
        <f>IF(INDEX(MouseList[],MATCH(AO$2,'Basic Information'!$A$2:$A$140,0),11)=TRUE,"",IF(INDEX(DataInput[],AO$4*3-2,MATCH($B44,DataInput[#Headers],0))="","",(INDEX(DataInput[],AO$4*3-2,MATCH($B44,DataInput[#Headers],0)))))</f>
        <v/>
      </c>
      <c r="AP44" s="15" t="str">
        <f>IF(INDEX(MouseList[],MATCH(AP$2,'Basic Information'!$A$2:$A$140,0),11)=TRUE,"",IF(INDEX(DataInput[],AP$4*3-2,MATCH($B44,DataInput[#Headers],0))="","",(INDEX(DataInput[],AP$4*3-2,MATCH($B44,DataInput[#Headers],0)))))</f>
        <v/>
      </c>
      <c r="AQ44" s="15" t="str">
        <f>IF(INDEX(MouseList[],MATCH(AQ$2,'Basic Information'!$A$2:$A$140,0),11)=TRUE,"",IF(INDEX(DataInput[],AQ$4*3-2,MATCH($B44,DataInput[#Headers],0))="","",(INDEX(DataInput[],AQ$4*3-2,MATCH($B44,DataInput[#Headers],0)))))</f>
        <v/>
      </c>
      <c r="AR44" s="15" t="str">
        <f>IF(INDEX(MouseList[],MATCH(AR$2,'Basic Information'!$A$2:$A$140,0),11)=TRUE,"",IF(INDEX(DataInput[],AR$4*3-2,MATCH($B44,DataInput[#Headers],0))="","",(INDEX(DataInput[],AR$4*3-2,MATCH($B44,DataInput[#Headers],0)))))</f>
        <v/>
      </c>
      <c r="AS44" s="15" t="str">
        <f>IF(INDEX(MouseList[],MATCH(AS$2,'Basic Information'!$A$2:$A$140,0),11)=TRUE,"",IF(INDEX(DataInput[],AS$4*3-2,MATCH($B44,DataInput[#Headers],0))="","",(INDEX(DataInput[],AS$4*3-2,MATCH($B44,DataInput[#Headers],0)))))</f>
        <v/>
      </c>
      <c r="AT44" s="15" t="str">
        <f>IF(INDEX(MouseList[],MATCH(AT$2,'Basic Information'!$A$2:$A$140,0),11)=TRUE,"",IF(INDEX(DataInput[],AT$4*3-2,MATCH($B44,DataInput[#Headers],0))="","",(INDEX(DataInput[],AT$4*3-2,MATCH($B44,DataInput[#Headers],0)))))</f>
        <v/>
      </c>
      <c r="AU44" s="15" t="str">
        <f>IF(INDEX(MouseList[],MATCH(AU$2,'Basic Information'!$A$2:$A$140,0),11)=TRUE,"",IF(INDEX(DataInput[],AU$4*3-2,MATCH($B44,DataInput[#Headers],0))="","",(INDEX(DataInput[],AU$4*3-2,MATCH($B44,DataInput[#Headers],0)))))</f>
        <v/>
      </c>
      <c r="AV44" s="15" t="str">
        <f>IF(INDEX(MouseList[],MATCH(AV$2,'Basic Information'!$A$2:$A$140,0),11)=TRUE,"",IF(INDEX(DataInput[],AV$4*3-2,MATCH($B44,DataInput[#Headers],0))="","",(INDEX(DataInput[],AV$4*3-2,MATCH($B44,DataInput[#Headers],0)))))</f>
        <v/>
      </c>
      <c r="AW44" s="15" t="str">
        <f>IF(INDEX(MouseList[],MATCH(AW$2,'Basic Information'!$A$2:$A$140,0),11)=TRUE,"",IF(INDEX(DataInput[],AW$4*3-2,MATCH($B44,DataInput[#Headers],0))="","",(INDEX(DataInput[],AW$4*3-2,MATCH($B44,DataInput[#Headers],0)))))</f>
        <v/>
      </c>
      <c r="AX44" s="15" t="str">
        <f>IF(INDEX(MouseList[],MATCH(AX$2,'Basic Information'!$A$2:$A$140,0),11)=TRUE,"",IF(INDEX(DataInput[],AX$4*3-2,MATCH($B44,DataInput[#Headers],0))="","",(INDEX(DataInput[],AX$4*3-2,MATCH($B44,DataInput[#Headers],0)))))</f>
        <v/>
      </c>
      <c r="AY44" s="15" t="str">
        <f>IF(INDEX(MouseList[],MATCH(AY$2,'Basic Information'!$A$2:$A$140,0),11)=TRUE,"",IF(INDEX(DataInput[],AY$4*3-2,MATCH($B44,DataInput[#Headers],0))="","",(INDEX(DataInput[],AY$4*3-2,MATCH($B44,DataInput[#Headers],0)))))</f>
        <v/>
      </c>
      <c r="AZ44" s="15" t="str">
        <f>IF(INDEX(MouseList[],MATCH(AZ$2,'Basic Information'!$A$2:$A$140,0),11)=TRUE,"",IF(INDEX(DataInput[],AZ$4*3-2,MATCH($B44,DataInput[#Headers],0))="","",(INDEX(DataInput[],AZ$4*3-2,MATCH($B44,DataInput[#Headers],0)))))</f>
        <v/>
      </c>
      <c r="BA44" s="15" t="str">
        <f>IF(INDEX(MouseList[],MATCH(BA$2,'Basic Information'!$A$2:$A$140,0),11)=TRUE,"",IF(INDEX(DataInput[],BA$4*3-2,MATCH($B44,DataInput[#Headers],0))="","",(INDEX(DataInput[],BA$4*3-2,MATCH($B44,DataInput[#Headers],0)))))</f>
        <v/>
      </c>
      <c r="BB44" s="15" t="str">
        <f>IF(INDEX(MouseList[],MATCH(BB$2,'Basic Information'!$A$2:$A$140,0),11)=TRUE,"",IF(INDEX(DataInput[],BB$4*3-2,MATCH($B44,DataInput[#Headers],0))="","",(INDEX(DataInput[],BB$4*3-2,MATCH($B44,DataInput[#Headers],0)))))</f>
        <v/>
      </c>
      <c r="BC44" s="15" t="str">
        <f>IF(INDEX(MouseList[],MATCH(BC$2,'Basic Information'!$A$2:$A$140,0),11)=TRUE,"",IF(INDEX(DataInput[],BC$4*3-2,MATCH($B44,DataInput[#Headers],0))="","",(INDEX(DataInput[],BC$4*3-2,MATCH($B44,DataInput[#Headers],0)))))</f>
        <v/>
      </c>
      <c r="BD44" s="15" t="str">
        <f>IF(INDEX(MouseList[],MATCH(BD$2,'Basic Information'!$A$2:$A$140,0),11)=TRUE,"",IF(INDEX(DataInput[],BD$4*3-2,MATCH($B44,DataInput[#Headers],0))="","",(INDEX(DataInput[],BD$4*3-2,MATCH($B44,DataInput[#Headers],0)))))</f>
        <v/>
      </c>
      <c r="BE44" s="15" t="str">
        <f>IF(INDEX(MouseList[],MATCH(BE$2,'Basic Information'!$A$2:$A$140,0),11)=TRUE,"",IF(INDEX(DataInput[],BE$4*3-2,MATCH($B44,DataInput[#Headers],0))="","",(INDEX(DataInput[],BE$4*3-2,MATCH($B44,DataInput[#Headers],0)))))</f>
        <v/>
      </c>
      <c r="BF44" s="15" t="str">
        <f>IF(INDEX(MouseList[],MATCH(BF$2,'Basic Information'!$A$2:$A$140,0),11)=TRUE,"",IF(INDEX(DataInput[],BF$4*3-2,MATCH($B44,DataInput[#Headers],0))="","",(INDEX(DataInput[],BF$4*3-2,MATCH($B44,DataInput[#Headers],0)))))</f>
        <v/>
      </c>
      <c r="BG44" s="15" t="str">
        <f>IF(INDEX(MouseList[],MATCH(BG$2,'Basic Information'!$A$2:$A$140,0),11)=TRUE,"",IF(INDEX(DataInput[],BG$4*3-2,MATCH($B44,DataInput[#Headers],0))="","",(INDEX(DataInput[],BG$4*3-2,MATCH($B44,DataInput[#Headers],0)))))</f>
        <v/>
      </c>
      <c r="BH44" s="15" t="str">
        <f>IF(INDEX(MouseList[],MATCH(BH$2,'Basic Information'!$A$2:$A$140,0),11)=TRUE,"",IF(INDEX(DataInput[],BH$4*3-2,MATCH($B44,DataInput[#Headers],0))="","",(INDEX(DataInput[],BH$4*3-2,MATCH($B44,DataInput[#Headers],0)))))</f>
        <v/>
      </c>
      <c r="BI44" s="15" t="str">
        <f>IF(INDEX(MouseList[],MATCH(BI$2,'Basic Information'!$A$2:$A$140,0),11)=TRUE,"",IF(INDEX(DataInput[],BI$4*3-2,MATCH($B44,DataInput[#Headers],0))="","",(INDEX(DataInput[],BI$4*3-2,MATCH($B44,DataInput[#Headers],0)))))</f>
        <v/>
      </c>
      <c r="BJ44" s="15" t="str">
        <f>IF(INDEX(MouseList[],MATCH(BJ$2,'Basic Information'!$A$2:$A$140,0),11)=TRUE,"",IF(INDEX(DataInput[],BJ$4*3-2,MATCH($B44,DataInput[#Headers],0))="","",(INDEX(DataInput[],BJ$4*3-2,MATCH($B44,DataInput[#Headers],0)))))</f>
        <v/>
      </c>
      <c r="BK44" s="15" t="e">
        <f>IF(INDEX(MouseList[],MATCH(BK$2,'Basic Information'!$A$2:$A$140,0),11)=TRUE,"",IF(INDEX(DataInput[],BK$4*3-2,MATCH($B44,DataInput[#Headers],0))="","",(INDEX(DataInput[],BK$4*3-2,MATCH($B44,DataInput[#Headers],0)))))</f>
        <v>#N/A</v>
      </c>
      <c r="BL44" s="15" t="e">
        <f>IF(INDEX(MouseList[],MATCH(BL$2,'Basic Information'!$A$2:$A$140,0),11)=TRUE,"",IF(INDEX(DataInput[],BL$4*3-2,MATCH($B44,DataInput[#Headers],0))="","",(INDEX(DataInput[],BL$4*3-2,MATCH($B44,DataInput[#Headers],0)))))</f>
        <v>#N/A</v>
      </c>
      <c r="BM44" s="15" t="e">
        <f>IF(INDEX(MouseList[],MATCH(BM$2,'Basic Information'!$A$2:$A$140,0),11)=TRUE,"",IF(INDEX(DataInput[],BM$4*3-2,MATCH($B44,DataInput[#Headers],0))="","",(INDEX(DataInput[],BM$4*3-2,MATCH($B44,DataInput[#Headers],0)))))</f>
        <v>#N/A</v>
      </c>
      <c r="BN44" s="15" t="e">
        <f>IF(INDEX(MouseList[],MATCH(BN$2,'Basic Information'!$A$2:$A$140,0),11)=TRUE,"",IF(INDEX(DataInput[],BN$4*3-2,MATCH($B44,DataInput[#Headers],0))="","",(INDEX(DataInput[],BN$4*3-2,MATCH($B44,DataInput[#Headers],0)))))</f>
        <v>#N/A</v>
      </c>
      <c r="BO44" s="15" t="e">
        <f>IF(INDEX(MouseList[],MATCH(BO$2,'Basic Information'!$A$2:$A$140,0),11)=TRUE,"",IF(INDEX(DataInput[],BO$4*3-2,MATCH($B44,DataInput[#Headers],0))="","",(INDEX(DataInput[],BO$4*3-2,MATCH($B44,DataInput[#Headers],0)))))</f>
        <v>#N/A</v>
      </c>
      <c r="BP44" s="15" t="e">
        <f>IF(INDEX(MouseList[],MATCH(BP$2,'Basic Information'!$A$2:$A$140,0),11)=TRUE,"",IF(INDEX(DataInput[],BP$4*3-2,MATCH($B44,DataInput[#Headers],0))="","",(INDEX(DataInput[],BP$4*3-2,MATCH($B44,DataInput[#Headers],0)))))</f>
        <v>#N/A</v>
      </c>
      <c r="BQ44" s="15" t="e">
        <f>IF(INDEX(MouseList[],MATCH(BQ$2,'Basic Information'!$A$2:$A$140,0),11)=TRUE,"",IF(INDEX(DataInput[],BQ$4*3-2,MATCH($B44,DataInput[#Headers],0))="","",(INDEX(DataInput[],BQ$4*3-2,MATCH($B44,DataInput[#Headers],0)))))</f>
        <v>#N/A</v>
      </c>
      <c r="BR44" s="15" t="e">
        <f>IF(INDEX(MouseList[],MATCH(BR$2,'Basic Information'!$A$2:$A$140,0),11)=TRUE,"",IF(INDEX(DataInput[],BR$4*3-2,MATCH($B44,DataInput[#Headers],0))="","",(INDEX(DataInput[],BR$4*3-2,MATCH($B44,DataInput[#Headers],0)))))</f>
        <v>#N/A</v>
      </c>
      <c r="BS44" s="15" t="e">
        <f>IF(INDEX(MouseList[],MATCH(BS$2,'Basic Information'!$A$2:$A$140,0),11)=TRUE,"",IF(INDEX(DataInput[],BS$4*3-2,MATCH($B44,DataInput[#Headers],0))="","",(INDEX(DataInput[],BS$4*3-2,MATCH($B44,DataInput[#Headers],0)))))</f>
        <v>#N/A</v>
      </c>
      <c r="BT44" s="15" t="e">
        <f>IF(INDEX(MouseList[],MATCH(BT$2,'Basic Information'!$A$2:$A$140,0),11)=TRUE,"",IF(INDEX(DataInput[],BT$4*3-2,MATCH($B44,DataInput[#Headers],0))="","",(INDEX(DataInput[],BT$4*3-2,MATCH($B44,DataInput[#Headers],0)))))</f>
        <v>#N/A</v>
      </c>
      <c r="BU44" s="15" t="e">
        <f>IF(INDEX(MouseList[],MATCH(BU$2,'Basic Information'!$A$2:$A$140,0),11)=TRUE,"",IF(INDEX(DataInput[],BU$4*3-2,MATCH($B44,DataInput[#Headers],0))="","",(INDEX(DataInput[],BU$4*3-2,MATCH($B44,DataInput[#Headers],0)))))</f>
        <v>#N/A</v>
      </c>
      <c r="BV44" s="15" t="e">
        <f>IF(INDEX(MouseList[],MATCH(BV$2,'Basic Information'!$A$2:$A$140,0),11)=TRUE,"",IF(INDEX(DataInput[],BV$4*3-2,MATCH($B44,DataInput[#Headers],0))="","",(INDEX(DataInput[],BV$4*3-2,MATCH($B44,DataInput[#Headers],0)))))</f>
        <v>#N/A</v>
      </c>
      <c r="BW44" s="15" t="e">
        <f>IF(INDEX(MouseList[],MATCH(BW$2,'Basic Information'!$A$2:$A$140,0),11)=TRUE,"",IF(INDEX(DataInput[],BW$4*3-2,MATCH($B44,DataInput[#Headers],0))="","",(INDEX(DataInput[],BW$4*3-2,MATCH($B44,DataInput[#Headers],0)))))</f>
        <v>#N/A</v>
      </c>
      <c r="BX44" s="15" t="e">
        <f>IF(INDEX(MouseList[],MATCH(BX$2,'Basic Information'!$A$2:$A$140,0),11)=TRUE,"",IF(INDEX(DataInput[],BX$4*3-2,MATCH($B44,DataInput[#Headers],0))="","",(INDEX(DataInput[],BX$4*3-2,MATCH($B44,DataInput[#Headers],0)))))</f>
        <v>#N/A</v>
      </c>
      <c r="BY44" s="15" t="e">
        <f>IF(INDEX(MouseList[],MATCH(BY$2,'Basic Information'!$A$2:$A$140,0),11)=TRUE,"",IF(INDEX(DataInput[],BY$4*3-2,MATCH($B44,DataInput[#Headers],0))="","",(INDEX(DataInput[],BY$4*3-2,MATCH($B44,DataInput[#Headers],0)))))</f>
        <v>#N/A</v>
      </c>
      <c r="BZ44" s="15" t="e">
        <f>IF(INDEX(MouseList[],MATCH(BZ$2,'Basic Information'!$A$2:$A$140,0),11)=TRUE,"",IF(INDEX(DataInput[],BZ$4*3-2,MATCH($B44,DataInput[#Headers],0))="","",(INDEX(DataInput[],BZ$4*3-2,MATCH($B44,DataInput[#Headers],0)))))</f>
        <v>#N/A</v>
      </c>
      <c r="CA44" s="15" t="e">
        <f>IF(INDEX(MouseList[],MATCH(CA$2,'Basic Information'!$A$2:$A$140,0),11)=TRUE,"",IF(INDEX(DataInput[],CA$4*3-2,MATCH($B44,DataInput[#Headers],0))="","",(INDEX(DataInput[],CA$4*3-2,MATCH($B44,DataInput[#Headers],0)))))</f>
        <v>#N/A</v>
      </c>
      <c r="CB44" s="15" t="e">
        <f>IF(INDEX(MouseList[],MATCH(CB$2,'Basic Information'!$A$2:$A$140,0),11)=TRUE,"",IF(INDEX(DataInput[],CB$4*3-2,MATCH($B44,DataInput[#Headers],0))="","",(INDEX(DataInput[],CB$4*3-2,MATCH($B44,DataInput[#Headers],0)))))</f>
        <v>#N/A</v>
      </c>
      <c r="CC44" s="15" t="e">
        <f>IF(INDEX(MouseList[],MATCH(CC$2,'Basic Information'!$A$2:$A$140,0),11)=TRUE,"",IF(INDEX(DataInput[],CC$4*3-2,MATCH($B44,DataInput[#Headers],0))="","",(INDEX(DataInput[],CC$4*3-2,MATCH($B44,DataInput[#Headers],0)))))</f>
        <v>#N/A</v>
      </c>
      <c r="CD44" s="15" t="e">
        <f>IF(INDEX(MouseList[],MATCH(CD$2,'Basic Information'!$A$2:$A$140,0),11)=TRUE,"",IF(INDEX(DataInput[],CD$4*3-2,MATCH($B44,DataInput[#Headers],0))="","",(INDEX(DataInput[],CD$4*3-2,MATCH($B44,DataInput[#Headers],0)))))</f>
        <v>#N/A</v>
      </c>
      <c r="CE44" s="15" t="e">
        <f>IF(INDEX(MouseList[],MATCH(CE$2,'Basic Information'!$A$2:$A$140,0),11)=TRUE,"",IF(INDEX(DataInput[],CE$4*3-2,MATCH($B44,DataInput[#Headers],0))="","",(INDEX(DataInput[],CE$4*3-2,MATCH($B44,DataInput[#Headers],0)))))</f>
        <v>#N/A</v>
      </c>
      <c r="CF44" s="15" t="e">
        <f>IF(INDEX(MouseList[],MATCH(CF$2,'Basic Information'!$A$2:$A$140,0),11)=TRUE,"",IF(INDEX(DataInput[],CF$4*3-2,MATCH($B44,DataInput[#Headers],0))="","",(INDEX(DataInput[],CF$4*3-2,MATCH($B44,DataInput[#Headers],0)))))</f>
        <v>#N/A</v>
      </c>
      <c r="CG44" s="15" t="e">
        <f>IF(INDEX(MouseList[],MATCH(CG$2,'Basic Information'!$A$2:$A$140,0),11)=TRUE,"",IF(INDEX(DataInput[],CG$4*3-2,MATCH($B44,DataInput[#Headers],0))="","",(INDEX(DataInput[],CG$4*3-2,MATCH($B44,DataInput[#Headers],0)))))</f>
        <v>#N/A</v>
      </c>
      <c r="CH44" s="15" t="e">
        <f>IF(INDEX(MouseList[],MATCH(CH$2,'Basic Information'!$A$2:$A$140,0),11)=TRUE,"",IF(INDEX(DataInput[],CH$4*3-2,MATCH($B44,DataInput[#Headers],0))="","",(INDEX(DataInput[],CH$4*3-2,MATCH($B44,DataInput[#Headers],0)))))</f>
        <v>#N/A</v>
      </c>
      <c r="CI44" s="15" t="e">
        <f>IF(INDEX(MouseList[],MATCH(CI$2,'Basic Information'!$A$2:$A$140,0),11)=TRUE,"",IF(INDEX(DataInput[],CI$4*3-2,MATCH($B44,DataInput[#Headers],0))="","",(INDEX(DataInput[],CI$4*3-2,MATCH($B44,DataInput[#Headers],0)))))</f>
        <v>#N/A</v>
      </c>
      <c r="CJ44" s="15" t="e">
        <f>IF(INDEX(MouseList[],MATCH(CJ$2,'Basic Information'!$A$2:$A$140,0),11)=TRUE,"",IF(INDEX(DataInput[],CJ$4*3-2,MATCH($B44,DataInput[#Headers],0))="","",(INDEX(DataInput[],CJ$4*3-2,MATCH($B44,DataInput[#Headers],0)))))</f>
        <v>#N/A</v>
      </c>
      <c r="CK44" s="15" t="e">
        <f>IF(INDEX(MouseList[],MATCH(CK$2,'Basic Information'!$A$2:$A$140,0),11)=TRUE,"",IF(INDEX(DataInput[],CK$4*3-2,MATCH($B44,DataInput[#Headers],0))="","",(INDEX(DataInput[],CK$4*3-2,MATCH($B44,DataInput[#Headers],0)))))</f>
        <v>#N/A</v>
      </c>
      <c r="CL44" s="15" t="e">
        <f>IF(INDEX(MouseList[],MATCH(CL$2,'Basic Information'!$A$2:$A$140,0),11)=TRUE,"",IF(INDEX(DataInput[],CL$4*3-2,MATCH($B44,DataInput[#Headers],0))="","",(INDEX(DataInput[],CL$4*3-2,MATCH($B44,DataInput[#Headers],0)))))</f>
        <v>#N/A</v>
      </c>
      <c r="CM44" s="15" t="e">
        <f>IF(INDEX(MouseList[],MATCH(CM$2,'Basic Information'!$A$2:$A$140,0),11)=TRUE,"",IF(INDEX(DataInput[],CM$4*3-2,MATCH($B44,DataInput[#Headers],0))="","",(INDEX(DataInput[],CM$4*3-2,MATCH($B44,DataInput[#Headers],0)))))</f>
        <v>#N/A</v>
      </c>
      <c r="CN44" s="15" t="e">
        <f>IF(INDEX(MouseList[],MATCH(CN$2,'Basic Information'!$A$2:$A$140,0),11)=TRUE,"",IF(INDEX(DataInput[],CN$4*3-2,MATCH($B44,DataInput[#Headers],0))="","",(INDEX(DataInput[],CN$4*3-2,MATCH($B44,DataInput[#Headers],0)))))</f>
        <v>#N/A</v>
      </c>
      <c r="CO44" s="15" t="e">
        <f>IF(INDEX(MouseList[],MATCH(CO$2,'Basic Information'!$A$2:$A$140,0),11)=TRUE,"",IF(INDEX(DataInput[],CO$4*3-2,MATCH($B44,DataInput[#Headers],0))="","",(INDEX(DataInput[],CO$4*3-2,MATCH($B44,DataInput[#Headers],0)))))</f>
        <v>#N/A</v>
      </c>
      <c r="CP44" s="15" t="e">
        <f>IF(INDEX(MouseList[],MATCH(CP$2,'Basic Information'!$A$2:$A$140,0),11)=TRUE,"",IF(INDEX(DataInput[],CP$4*3-2,MATCH($B44,DataInput[#Headers],0))="","",(INDEX(DataInput[],CP$4*3-2,MATCH($B44,DataInput[#Headers],0)))))</f>
        <v>#N/A</v>
      </c>
      <c r="CQ44" s="15" t="e">
        <f>IF(INDEX(MouseList[],MATCH(CQ$2,'Basic Information'!$A$2:$A$140,0),11)=TRUE,"",IF(INDEX(DataInput[],CQ$4*3-2,MATCH($B44,DataInput[#Headers],0))="","",(INDEX(DataInput[],CQ$4*3-2,MATCH($B44,DataInput[#Headers],0)))))</f>
        <v>#N/A</v>
      </c>
      <c r="CR44" s="15" t="e">
        <f>IF(INDEX(MouseList[],MATCH(CR$2,'Basic Information'!$A$2:$A$140,0),11)=TRUE,"",IF(INDEX(DataInput[],CR$4*3-2,MATCH($B44,DataInput[#Headers],0))="","",(INDEX(DataInput[],CR$4*3-2,MATCH($B44,DataInput[#Headers],0)))))</f>
        <v>#N/A</v>
      </c>
      <c r="CS44" s="15" t="e">
        <f>IF(INDEX(MouseList[],MATCH(CS$2,'Basic Information'!$A$2:$A$140,0),11)=TRUE,"",IF(INDEX(DataInput[],CS$4*3-2,MATCH($B44,DataInput[#Headers],0))="","",(INDEX(DataInput[],CS$4*3-2,MATCH($B44,DataInput[#Headers],0)))))</f>
        <v>#N/A</v>
      </c>
      <c r="CT44" s="15" t="e">
        <f>IF(INDEX(MouseList[],MATCH(CT$2,'Basic Information'!$A$2:$A$140,0),11)=TRUE,"",IF(INDEX(DataInput[],CT$4*3-2,MATCH($B44,DataInput[#Headers],0))="","",(INDEX(DataInput[],CT$4*3-2,MATCH($B44,DataInput[#Headers],0)))))</f>
        <v>#N/A</v>
      </c>
      <c r="CU44" s="15" t="e">
        <f>IF(INDEX(MouseList[],MATCH(CU$2,'Basic Information'!$A$2:$A$140,0),11)=TRUE,"",IF(INDEX(DataInput[],CU$4*3-2,MATCH($B44,DataInput[#Headers],0))="","",(INDEX(DataInput[],CU$4*3-2,MATCH($B44,DataInput[#Headers],0)))))</f>
        <v>#N/A</v>
      </c>
      <c r="CV44" s="15" t="e">
        <f>IF(INDEX(MouseList[],MATCH(CV$2,'Basic Information'!$A$2:$A$140,0),11)=TRUE,"",IF(INDEX(DataInput[],CV$4*3-2,MATCH($B44,DataInput[#Headers],0))="","",(INDEX(DataInput[],CV$4*3-2,MATCH($B44,DataInput[#Headers],0)))))</f>
        <v>#N/A</v>
      </c>
      <c r="CW44" s="15" t="e">
        <f>IF(INDEX(MouseList[],MATCH(CW$2,'Basic Information'!$A$2:$A$140,0),11)=TRUE,"",IF(INDEX(DataInput[],CW$4*3-2,MATCH($B44,DataInput[#Headers],0))="","",(INDEX(DataInput[],CW$4*3-2,MATCH($B44,DataInput[#Headers],0)))))</f>
        <v>#N/A</v>
      </c>
      <c r="CX44" s="15" t="e">
        <f>IF(INDEX(MouseList[],MATCH(CX$2,'Basic Information'!$A$2:$A$140,0),11)=TRUE,"",IF(INDEX(DataInput[],CX$4*3-2,MATCH($B44,DataInput[#Headers],0))="","",(INDEX(DataInput[],CX$4*3-2,MATCH($B44,DataInput[#Headers],0)))))</f>
        <v>#N/A</v>
      </c>
      <c r="CY44" s="113" t="e">
        <f>IF(INDEX(MouseList[],MATCH(CY$2,'Basic Information'!$A$2:$A$140,0),11)=TRUE,"",IF(INDEX(DataInput[],CY$4*3-2,MATCH($B44,DataInput[#Headers],0))="","",(INDEX(DataInput[],CY$4*3-2,MATCH($B44,DataInput[#Headers],0)))))</f>
        <v>#N/A</v>
      </c>
      <c r="CZ44" s="113" t="e">
        <f>IF(INDEX(MouseList[],MATCH(CZ$2,'Basic Information'!$A$2:$A$140,0),11)=TRUE,"",IF(INDEX(DataInput[],CZ$4*3-2,MATCH($B44,DataInput[#Headers],0))="","",(INDEX(DataInput[],CZ$4*3-2,MATCH($B44,DataInput[#Headers],0)))))</f>
        <v>#N/A</v>
      </c>
      <c r="DA44" s="113" t="e">
        <f>IF(INDEX(MouseList[],MATCH(DA$2,'Basic Information'!$A$2:$A$140,0),11)=TRUE,"",IF(INDEX(DataInput[],DA$4*3-2,MATCH($B44,DataInput[#Headers],0))="","",(INDEX(DataInput[],DA$4*3-2,MATCH($B44,DataInput[#Headers],0)))))</f>
        <v>#N/A</v>
      </c>
      <c r="DB44" s="113" t="e">
        <f>IF(INDEX(MouseList[],MATCH(DB$2,'Basic Information'!$A$2:$A$140,0),11)=TRUE,"",IF(INDEX(DataInput[],DB$4*3-2,MATCH($B44,DataInput[#Headers],0))="","",(INDEX(DataInput[],DB$4*3-2,MATCH($B44,DataInput[#Headers],0)))))</f>
        <v>#N/A</v>
      </c>
      <c r="DC44" s="113" t="e">
        <f>IF(INDEX(MouseList[],MATCH(DC$2,'Basic Information'!$A$2:$A$140,0),11)=TRUE,"",IF(INDEX(DataInput[],DC$4*3-2,MATCH($B44,DataInput[#Headers],0))="","",(INDEX(DataInput[],DC$4*3-2,MATCH($B44,DataInput[#Headers],0)))))</f>
        <v>#N/A</v>
      </c>
      <c r="DD44" s="113" t="e">
        <f>IF(INDEX(MouseList[],MATCH(DD$2,'Basic Information'!$A$2:$A$140,0),11)=TRUE,"",IF(INDEX(DataInput[],DD$4*3-2,MATCH($B44,DataInput[#Headers],0))="","",(INDEX(DataInput[],DD$4*3-2,MATCH($B44,DataInput[#Headers],0)))))</f>
        <v>#N/A</v>
      </c>
      <c r="DE44" s="113" t="e">
        <f>IF(INDEX(MouseList[],MATCH(DE$2,'Basic Information'!$A$2:$A$140,0),11)=TRUE,"",IF(INDEX(DataInput[],DE$4*3-2,MATCH($B44,DataInput[#Headers],0))="","",(INDEX(DataInput[],DE$4*3-2,MATCH($B44,DataInput[#Headers],0)))))</f>
        <v>#N/A</v>
      </c>
      <c r="DF44" s="113" t="e">
        <f>IF(INDEX(MouseList[],MATCH(DF$2,'Basic Information'!$A$2:$A$140,0),11)=TRUE,"",IF(INDEX(DataInput[],DF$4*3-2,MATCH($B44,DataInput[#Headers],0))="","",(INDEX(DataInput[],DF$4*3-2,MATCH($B44,DataInput[#Headers],0)))))</f>
        <v>#N/A</v>
      </c>
      <c r="DG44" s="113" t="e">
        <f>IF(INDEX(MouseList[],MATCH(DG$2,'Basic Information'!$A$2:$A$140,0),11)=TRUE,"",IF(INDEX(DataInput[],DG$4*3-2,MATCH($B44,DataInput[#Headers],0))="","",(INDEX(DataInput[],DG$4*3-2,MATCH($B44,DataInput[#Headers],0)))))</f>
        <v>#N/A</v>
      </c>
      <c r="DH44" s="113" t="e">
        <f>IF(INDEX(MouseList[],MATCH(DH$2,'Basic Information'!$A$2:$A$140,0),11)=TRUE,"",IF(INDEX(DataInput[],DH$4*3-2,MATCH($B44,DataInput[#Headers],0))="","",(INDEX(DataInput[],DH$4*3-2,MATCH($B44,DataInput[#Headers],0)))))</f>
        <v>#N/A</v>
      </c>
      <c r="DI44" s="113" t="e">
        <f>IF(INDEX(MouseList[],MATCH(DI$2,'Basic Information'!$A$2:$A$140,0),11)=TRUE,"",IF(INDEX(DataInput[],DI$4*3-2,MATCH($B44,DataInput[#Headers],0))="","",(INDEX(DataInput[],DI$4*3-2,MATCH($B44,DataInput[#Headers],0)))))</f>
        <v>#N/A</v>
      </c>
      <c r="DJ44" s="113" t="e">
        <f>IF(INDEX(MouseList[],MATCH(DJ$2,'Basic Information'!$A$2:$A$140,0),11)=TRUE,"",IF(INDEX(DataInput[],DJ$4*3-2,MATCH($B44,DataInput[#Headers],0))="","",(INDEX(DataInput[],DJ$4*3-2,MATCH($B44,DataInput[#Headers],0)))))</f>
        <v>#N/A</v>
      </c>
      <c r="DK44" s="113" t="e">
        <f>IF(INDEX(MouseList[],MATCH(DK$2,'Basic Information'!$A$2:$A$140,0),11)=TRUE,"",IF(INDEX(DataInput[],DK$4*3-2,MATCH($B44,DataInput[#Headers],0))="","",(INDEX(DataInput[],DK$4*3-2,MATCH($B44,DataInput[#Headers],0)))))</f>
        <v>#N/A</v>
      </c>
      <c r="DL44" s="113" t="e">
        <f>IF(INDEX(MouseList[],MATCH(DL$2,'Basic Information'!$A$2:$A$140,0),11)=TRUE,"",IF(INDEX(DataInput[],DL$4*3-2,MATCH($B44,DataInput[#Headers],0))="","",(INDEX(DataInput[],DL$4*3-2,MATCH($B44,DataInput[#Headers],0)))))</f>
        <v>#N/A</v>
      </c>
      <c r="DM44" s="113" t="e">
        <f>IF(INDEX(MouseList[],MATCH(DM$2,'Basic Information'!$A$2:$A$140,0),11)=TRUE,"",IF(INDEX(DataInput[],DM$4*3-2,MATCH($B44,DataInput[#Headers],0))="","",(INDEX(DataInput[],DM$4*3-2,MATCH($B44,DataInput[#Headers],0)))))</f>
        <v>#N/A</v>
      </c>
      <c r="DN44" s="113" t="e">
        <f>IF(INDEX(MouseList[],MATCH(DN$2,'Basic Information'!$A$2:$A$140,0),11)=TRUE,"",IF(INDEX(DataInput[],DN$4*3-2,MATCH($B44,DataInput[#Headers],0))="","",(INDEX(DataInput[],DN$4*3-2,MATCH($B44,DataInput[#Headers],0)))))</f>
        <v>#N/A</v>
      </c>
      <c r="DO44" s="113" t="e">
        <f>IF(INDEX(MouseList[],MATCH(DO$2,'Basic Information'!$A$2:$A$140,0),11)=TRUE,"",IF(INDEX(DataInput[],DO$4*3-2,MATCH($B44,DataInput[#Headers],0))="","",(INDEX(DataInput[],DO$4*3-2,MATCH($B44,DataInput[#Headers],0)))))</f>
        <v>#N/A</v>
      </c>
      <c r="DP44" s="113" t="e">
        <f>IF(INDEX(MouseList[],MATCH(DP$2,'Basic Information'!$A$2:$A$140,0),11)=TRUE,"",IF(INDEX(DataInput[],DP$4*3-2,MATCH($B44,DataInput[#Headers],0))="","",(INDEX(DataInput[],DP$4*3-2,MATCH($B44,DataInput[#Headers],0)))))</f>
        <v>#N/A</v>
      </c>
      <c r="DQ44" s="113" t="e">
        <f>IF(INDEX(MouseList[],MATCH(DQ$2,'Basic Information'!$A$2:$A$140,0),11)=TRUE,"",IF(INDEX(DataInput[],DQ$4*3-2,MATCH($B44,DataInput[#Headers],0))="","",(INDEX(DataInput[],DQ$4*3-2,MATCH($B44,DataInput[#Headers],0)))))</f>
        <v>#N/A</v>
      </c>
      <c r="DR44" s="113" t="e">
        <f>IF(INDEX(MouseList[],MATCH(DR$2,'Basic Information'!$A$2:$A$140,0),11)=TRUE,"",IF(INDEX(DataInput[],DR$4*3-2,MATCH($B44,DataInput[#Headers],0))="","",(INDEX(DataInput[],DR$4*3-2,MATCH($B44,DataInput[#Headers],0)))))</f>
        <v>#N/A</v>
      </c>
      <c r="DT44" s="14">
        <v>40</v>
      </c>
      <c r="DU44" s="244" t="str">
        <f>IFERROR(INDEX(MouseList[],MATCH(TV_after_Tx3[[#This Row],[Sort '#]],MouseList[Sort '#],0),MATCH(TV_after_Tx3[[#Headers],[Group]],MouseList[#Headers],0)),"")</f>
        <v/>
      </c>
      <c r="DV44" s="14" t="str">
        <f>IFERROR(INDEX(MouseList[],MATCH(TV_after_Tx3[[#This Row],[Sort '#]],MouseList[Sort '#],0),MATCH(MouseList[[#Headers],[Mouse '#]],MouseList[#Headers],0)),"")</f>
        <v/>
      </c>
      <c r="DW44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44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44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44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44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44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44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44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44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44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44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44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44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44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44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44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44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44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44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44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44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44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45" spans="1:172">
      <c r="A45" s="14">
        <v>40</v>
      </c>
      <c r="B45" s="14" t="str">
        <f>INDEX(DataInput[#Headers],1,BWtable[[#This Row],[Day '#]]+11)</f>
        <v>41</v>
      </c>
      <c r="C45" s="15" t="str">
        <f>IF(INDEX(MouseList[],MATCH(C$2,'Basic Information'!$A$2:$A$140,0),11)=TRUE,"",IF(INDEX(DataInput[],C$4*3-2,MATCH($B45,DataInput[#Headers],0))="","",(INDEX(DataInput[],C$4*3-2,MATCH($B45,DataInput[#Headers],0)))))</f>
        <v/>
      </c>
      <c r="D45" s="15" t="str">
        <f>IF(INDEX(MouseList[],MATCH(D$2,'Basic Information'!$A$2:$A$140,0),11)=TRUE,"",IF(INDEX(DataInput[],D$4*3-2,MATCH($B45,DataInput[#Headers],0))="","",(INDEX(DataInput[],D$4*3-2,MATCH($B45,DataInput[#Headers],0)))))</f>
        <v/>
      </c>
      <c r="E45" s="15" t="str">
        <f>IF(INDEX(MouseList[],MATCH(E$2,'Basic Information'!$A$2:$A$140,0),11)=TRUE,"",IF(INDEX(DataInput[],E$4*3-2,MATCH($B45,DataInput[#Headers],0))="","",(INDEX(DataInput[],E$4*3-2,MATCH($B45,DataInput[#Headers],0)))))</f>
        <v/>
      </c>
      <c r="F45" s="15" t="str">
        <f>IF(INDEX(MouseList[],MATCH(F$2,'Basic Information'!$A$2:$A$140,0),11)=TRUE,"",IF(INDEX(DataInput[],F$4*3-2,MATCH($B45,DataInput[#Headers],0))="","",(INDEX(DataInput[],F$4*3-2,MATCH($B45,DataInput[#Headers],0)))))</f>
        <v/>
      </c>
      <c r="G45" s="15" t="str">
        <f>IF(INDEX(MouseList[],MATCH(G$2,'Basic Information'!$A$2:$A$140,0),11)=TRUE,"",IF(INDEX(DataInput[],G$4*3-2,MATCH($B45,DataInput[#Headers],0))="","",(INDEX(DataInput[],G$4*3-2,MATCH($B45,DataInput[#Headers],0)))))</f>
        <v/>
      </c>
      <c r="H45" s="15" t="str">
        <f>IF(INDEX(MouseList[],MATCH(H$2,'Basic Information'!$A$2:$A$140,0),11)=TRUE,"",IF(INDEX(DataInput[],H$4*3-2,MATCH($B45,DataInput[#Headers],0))="","",(INDEX(DataInput[],H$4*3-2,MATCH($B45,DataInput[#Headers],0)))))</f>
        <v/>
      </c>
      <c r="I45" s="15" t="str">
        <f>IF(INDEX(MouseList[],MATCH(I$2,'Basic Information'!$A$2:$A$140,0),11)=TRUE,"",IF(INDEX(DataInput[],I$4*3-2,MATCH($B45,DataInput[#Headers],0))="","",(INDEX(DataInput[],I$4*3-2,MATCH($B45,DataInput[#Headers],0)))))</f>
        <v/>
      </c>
      <c r="J45" s="15" t="str">
        <f>IF(INDEX(MouseList[],MATCH(J$2,'Basic Information'!$A$2:$A$140,0),11)=TRUE,"",IF(INDEX(DataInput[],J$4*3-2,MATCH($B45,DataInput[#Headers],0))="","",(INDEX(DataInput[],J$4*3-2,MATCH($B45,DataInput[#Headers],0)))))</f>
        <v/>
      </c>
      <c r="K45" s="15" t="str">
        <f>IF(INDEX(MouseList[],MATCH(K$2,'Basic Information'!$A$2:$A$140,0),11)=TRUE,"",IF(INDEX(DataInput[],K$4*3-2,MATCH($B45,DataInput[#Headers],0))="","",(INDEX(DataInput[],K$4*3-2,MATCH($B45,DataInput[#Headers],0)))))</f>
        <v/>
      </c>
      <c r="L45" s="15" t="str">
        <f>IF(INDEX(MouseList[],MATCH(L$2,'Basic Information'!$A$2:$A$140,0),11)=TRUE,"",IF(INDEX(DataInput[],L$4*3-2,MATCH($B45,DataInput[#Headers],0))="","",(INDEX(DataInput[],L$4*3-2,MATCH($B45,DataInput[#Headers],0)))))</f>
        <v/>
      </c>
      <c r="M45" s="15" t="str">
        <f>IF(INDEX(MouseList[],MATCH(M$2,'Basic Information'!$A$2:$A$140,0),11)=TRUE,"",IF(INDEX(DataInput[],M$4*3-2,MATCH($B45,DataInput[#Headers],0))="","",(INDEX(DataInput[],M$4*3-2,MATCH($B45,DataInput[#Headers],0)))))</f>
        <v/>
      </c>
      <c r="N45" s="15" t="str">
        <f>IF(INDEX(MouseList[],MATCH(N$2,'Basic Information'!$A$2:$A$140,0),11)=TRUE,"",IF(INDEX(DataInput[],N$4*3-2,MATCH($B45,DataInput[#Headers],0))="","",(INDEX(DataInput[],N$4*3-2,MATCH($B45,DataInput[#Headers],0)))))</f>
        <v/>
      </c>
      <c r="O45" s="15" t="str">
        <f>IF(INDEX(MouseList[],MATCH(O$2,'Basic Information'!$A$2:$A$140,0),11)=TRUE,"",IF(INDEX(DataInput[],O$4*3-2,MATCH($B45,DataInput[#Headers],0))="","",(INDEX(DataInput[],O$4*3-2,MATCH($B45,DataInput[#Headers],0)))))</f>
        <v/>
      </c>
      <c r="P45" s="15" t="str">
        <f>IF(INDEX(MouseList[],MATCH(P$2,'Basic Information'!$A$2:$A$140,0),11)=TRUE,"",IF(INDEX(DataInput[],P$4*3-2,MATCH($B45,DataInput[#Headers],0))="","",(INDEX(DataInput[],P$4*3-2,MATCH($B45,DataInput[#Headers],0)))))</f>
        <v/>
      </c>
      <c r="Q45" s="15" t="str">
        <f>IF(INDEX(MouseList[],MATCH(Q$2,'Basic Information'!$A$2:$A$140,0),11)=TRUE,"",IF(INDEX(DataInput[],Q$4*3-2,MATCH($B45,DataInput[#Headers],0))="","",(INDEX(DataInput[],Q$4*3-2,MATCH($B45,DataInput[#Headers],0)))))</f>
        <v/>
      </c>
      <c r="R45" s="15" t="str">
        <f>IF(INDEX(MouseList[],MATCH(R$2,'Basic Information'!$A$2:$A$140,0),11)=TRUE,"",IF(INDEX(DataInput[],R$4*3-2,MATCH($B45,DataInput[#Headers],0))="","",(INDEX(DataInput[],R$4*3-2,MATCH($B45,DataInput[#Headers],0)))))</f>
        <v/>
      </c>
      <c r="S45" s="15" t="str">
        <f>IF(INDEX(MouseList[],MATCH(S$2,'Basic Information'!$A$2:$A$140,0),11)=TRUE,"",IF(INDEX(DataInput[],S$4*3-2,MATCH($B45,DataInput[#Headers],0))="","",(INDEX(DataInput[],S$4*3-2,MATCH($B45,DataInput[#Headers],0)))))</f>
        <v/>
      </c>
      <c r="T45" s="15" t="str">
        <f>IF(INDEX(MouseList[],MATCH(T$2,'Basic Information'!$A$2:$A$140,0),11)=TRUE,"",IF(INDEX(DataInput[],T$4*3-2,MATCH($B45,DataInput[#Headers],0))="","",(INDEX(DataInput[],T$4*3-2,MATCH($B45,DataInput[#Headers],0)))))</f>
        <v/>
      </c>
      <c r="U45" s="15" t="str">
        <f>IF(INDEX(MouseList[],MATCH(U$2,'Basic Information'!$A$2:$A$140,0),11)=TRUE,"",IF(INDEX(DataInput[],U$4*3-2,MATCH($B45,DataInput[#Headers],0))="","",(INDEX(DataInput[],U$4*3-2,MATCH($B45,DataInput[#Headers],0)))))</f>
        <v/>
      </c>
      <c r="V45" s="15" t="str">
        <f>IF(INDEX(MouseList[],MATCH(V$2,'Basic Information'!$A$2:$A$140,0),11)=TRUE,"",IF(INDEX(DataInput[],V$4*3-2,MATCH($B45,DataInput[#Headers],0))="","",(INDEX(DataInput[],V$4*3-2,MATCH($B45,DataInput[#Headers],0)))))</f>
        <v/>
      </c>
      <c r="W45" s="15" t="str">
        <f>IF(INDEX(MouseList[],MATCH(W$2,'Basic Information'!$A$2:$A$140,0),11)=TRUE,"",IF(INDEX(DataInput[],W$4*3-2,MATCH($B45,DataInput[#Headers],0))="","",(INDEX(DataInput[],W$4*3-2,MATCH($B45,DataInput[#Headers],0)))))</f>
        <v/>
      </c>
      <c r="X45" s="15" t="str">
        <f>IF(INDEX(MouseList[],MATCH(X$2,'Basic Information'!$A$2:$A$140,0),11)=TRUE,"",IF(INDEX(DataInput[],X$4*3-2,MATCH($B45,DataInput[#Headers],0))="","",(INDEX(DataInput[],X$4*3-2,MATCH($B45,DataInput[#Headers],0)))))</f>
        <v/>
      </c>
      <c r="Y45" s="15" t="str">
        <f>IF(INDEX(MouseList[],MATCH(Y$2,'Basic Information'!$A$2:$A$140,0),11)=TRUE,"",IF(INDEX(DataInput[],Y$4*3-2,MATCH($B45,DataInput[#Headers],0))="","",(INDEX(DataInput[],Y$4*3-2,MATCH($B45,DataInput[#Headers],0)))))</f>
        <v/>
      </c>
      <c r="Z45" s="15" t="str">
        <f>IF(INDEX(MouseList[],MATCH(Z$2,'Basic Information'!$A$2:$A$140,0),11)=TRUE,"",IF(INDEX(DataInput[],Z$4*3-2,MATCH($B45,DataInput[#Headers],0))="","",(INDEX(DataInput[],Z$4*3-2,MATCH($B45,DataInput[#Headers],0)))))</f>
        <v/>
      </c>
      <c r="AA45" s="15" t="str">
        <f>IF(INDEX(MouseList[],MATCH(AA$2,'Basic Information'!$A$2:$A$140,0),11)=TRUE,"",IF(INDEX(DataInput[],AA$4*3-2,MATCH($B45,DataInput[#Headers],0))="","",(INDEX(DataInput[],AA$4*3-2,MATCH($B45,DataInput[#Headers],0)))))</f>
        <v/>
      </c>
      <c r="AB45" s="15" t="str">
        <f>IF(INDEX(MouseList[],MATCH(AB$2,'Basic Information'!$A$2:$A$140,0),11)=TRUE,"",IF(INDEX(DataInput[],AB$4*3-2,MATCH($B45,DataInput[#Headers],0))="","",(INDEX(DataInput[],AB$4*3-2,MATCH($B45,DataInput[#Headers],0)))))</f>
        <v/>
      </c>
      <c r="AC45" s="15" t="str">
        <f>IF(INDEX(MouseList[],MATCH(AC$2,'Basic Information'!$A$2:$A$140,0),11)=TRUE,"",IF(INDEX(DataInput[],AC$4*3-2,MATCH($B45,DataInput[#Headers],0))="","",(INDEX(DataInput[],AC$4*3-2,MATCH($B45,DataInput[#Headers],0)))))</f>
        <v/>
      </c>
      <c r="AD45" s="15" t="str">
        <f>IF(INDEX(MouseList[],MATCH(AD$2,'Basic Information'!$A$2:$A$140,0),11)=TRUE,"",IF(INDEX(DataInput[],AD$4*3-2,MATCH($B45,DataInput[#Headers],0))="","",(INDEX(DataInput[],AD$4*3-2,MATCH($B45,DataInput[#Headers],0)))))</f>
        <v/>
      </c>
      <c r="AE45" s="15" t="str">
        <f>IF(INDEX(MouseList[],MATCH(AE$2,'Basic Information'!$A$2:$A$140,0),11)=TRUE,"",IF(INDEX(DataInput[],AE$4*3-2,MATCH($B45,DataInput[#Headers],0))="","",(INDEX(DataInput[],AE$4*3-2,MATCH($B45,DataInput[#Headers],0)))))</f>
        <v/>
      </c>
      <c r="AF45" s="15" t="str">
        <f>IF(INDEX(MouseList[],MATCH(AF$2,'Basic Information'!$A$2:$A$140,0),11)=TRUE,"",IF(INDEX(DataInput[],AF$4*3-2,MATCH($B45,DataInput[#Headers],0))="","",(INDEX(DataInput[],AF$4*3-2,MATCH($B45,DataInput[#Headers],0)))))</f>
        <v/>
      </c>
      <c r="AG45" s="15" t="str">
        <f>IF(INDEX(MouseList[],MATCH(AG$2,'Basic Information'!$A$2:$A$140,0),11)=TRUE,"",IF(INDEX(DataInput[],AG$4*3-2,MATCH($B45,DataInput[#Headers],0))="","",(INDEX(DataInput[],AG$4*3-2,MATCH($B45,DataInput[#Headers],0)))))</f>
        <v/>
      </c>
      <c r="AH45" s="15" t="str">
        <f>IF(INDEX(MouseList[],MATCH(AH$2,'Basic Information'!$A$2:$A$140,0),11)=TRUE,"",IF(INDEX(DataInput[],AH$4*3-2,MATCH($B45,DataInput[#Headers],0))="","",(INDEX(DataInput[],AH$4*3-2,MATCH($B45,DataInput[#Headers],0)))))</f>
        <v/>
      </c>
      <c r="AI45" s="15" t="str">
        <f>IF(INDEX(MouseList[],MATCH(AI$2,'Basic Information'!$A$2:$A$140,0),11)=TRUE,"",IF(INDEX(DataInput[],AI$4*3-2,MATCH($B45,DataInput[#Headers],0))="","",(INDEX(DataInput[],AI$4*3-2,MATCH($B45,DataInput[#Headers],0)))))</f>
        <v/>
      </c>
      <c r="AJ45" s="15" t="str">
        <f>IF(INDEX(MouseList[],MATCH(AJ$2,'Basic Information'!$A$2:$A$140,0),11)=TRUE,"",IF(INDEX(DataInput[],AJ$4*3-2,MATCH($B45,DataInput[#Headers],0))="","",(INDEX(DataInput[],AJ$4*3-2,MATCH($B45,DataInput[#Headers],0)))))</f>
        <v/>
      </c>
      <c r="AK45" s="15" t="str">
        <f>IF(INDEX(MouseList[],MATCH(AK$2,'Basic Information'!$A$2:$A$140,0),11)=TRUE,"",IF(INDEX(DataInput[],AK$4*3-2,MATCH($B45,DataInput[#Headers],0))="","",(INDEX(DataInput[],AK$4*3-2,MATCH($B45,DataInput[#Headers],0)))))</f>
        <v/>
      </c>
      <c r="AL45" s="15" t="str">
        <f>IF(INDEX(MouseList[],MATCH(AL$2,'Basic Information'!$A$2:$A$140,0),11)=TRUE,"",IF(INDEX(DataInput[],AL$4*3-2,MATCH($B45,DataInput[#Headers],0))="","",(INDEX(DataInput[],AL$4*3-2,MATCH($B45,DataInput[#Headers],0)))))</f>
        <v/>
      </c>
      <c r="AM45" s="15" t="str">
        <f>IF(INDEX(MouseList[],MATCH(AM$2,'Basic Information'!$A$2:$A$140,0),11)=TRUE,"",IF(INDEX(DataInput[],AM$4*3-2,MATCH($B45,DataInput[#Headers],0))="","",(INDEX(DataInput[],AM$4*3-2,MATCH($B45,DataInput[#Headers],0)))))</f>
        <v/>
      </c>
      <c r="AN45" s="15" t="str">
        <f>IF(INDEX(MouseList[],MATCH(AN$2,'Basic Information'!$A$2:$A$140,0),11)=TRUE,"",IF(INDEX(DataInput[],AN$4*3-2,MATCH($B45,DataInput[#Headers],0))="","",(INDEX(DataInput[],AN$4*3-2,MATCH($B45,DataInput[#Headers],0)))))</f>
        <v/>
      </c>
      <c r="AO45" s="15" t="str">
        <f>IF(INDEX(MouseList[],MATCH(AO$2,'Basic Information'!$A$2:$A$140,0),11)=TRUE,"",IF(INDEX(DataInput[],AO$4*3-2,MATCH($B45,DataInput[#Headers],0))="","",(INDEX(DataInput[],AO$4*3-2,MATCH($B45,DataInput[#Headers],0)))))</f>
        <v/>
      </c>
      <c r="AP45" s="15" t="str">
        <f>IF(INDEX(MouseList[],MATCH(AP$2,'Basic Information'!$A$2:$A$140,0),11)=TRUE,"",IF(INDEX(DataInput[],AP$4*3-2,MATCH($B45,DataInput[#Headers],0))="","",(INDEX(DataInput[],AP$4*3-2,MATCH($B45,DataInput[#Headers],0)))))</f>
        <v/>
      </c>
      <c r="AQ45" s="15" t="str">
        <f>IF(INDEX(MouseList[],MATCH(AQ$2,'Basic Information'!$A$2:$A$140,0),11)=TRUE,"",IF(INDEX(DataInput[],AQ$4*3-2,MATCH($B45,DataInput[#Headers],0))="","",(INDEX(DataInput[],AQ$4*3-2,MATCH($B45,DataInput[#Headers],0)))))</f>
        <v/>
      </c>
      <c r="AR45" s="15" t="str">
        <f>IF(INDEX(MouseList[],MATCH(AR$2,'Basic Information'!$A$2:$A$140,0),11)=TRUE,"",IF(INDEX(DataInput[],AR$4*3-2,MATCH($B45,DataInput[#Headers],0))="","",(INDEX(DataInput[],AR$4*3-2,MATCH($B45,DataInput[#Headers],0)))))</f>
        <v/>
      </c>
      <c r="AS45" s="15" t="str">
        <f>IF(INDEX(MouseList[],MATCH(AS$2,'Basic Information'!$A$2:$A$140,0),11)=TRUE,"",IF(INDEX(DataInput[],AS$4*3-2,MATCH($B45,DataInput[#Headers],0))="","",(INDEX(DataInput[],AS$4*3-2,MATCH($B45,DataInput[#Headers],0)))))</f>
        <v/>
      </c>
      <c r="AT45" s="15" t="str">
        <f>IF(INDEX(MouseList[],MATCH(AT$2,'Basic Information'!$A$2:$A$140,0),11)=TRUE,"",IF(INDEX(DataInput[],AT$4*3-2,MATCH($B45,DataInput[#Headers],0))="","",(INDEX(DataInput[],AT$4*3-2,MATCH($B45,DataInput[#Headers],0)))))</f>
        <v/>
      </c>
      <c r="AU45" s="15" t="str">
        <f>IF(INDEX(MouseList[],MATCH(AU$2,'Basic Information'!$A$2:$A$140,0),11)=TRUE,"",IF(INDEX(DataInput[],AU$4*3-2,MATCH($B45,DataInput[#Headers],0))="","",(INDEX(DataInput[],AU$4*3-2,MATCH($B45,DataInput[#Headers],0)))))</f>
        <v/>
      </c>
      <c r="AV45" s="15" t="str">
        <f>IF(INDEX(MouseList[],MATCH(AV$2,'Basic Information'!$A$2:$A$140,0),11)=TRUE,"",IF(INDEX(DataInput[],AV$4*3-2,MATCH($B45,DataInput[#Headers],0))="","",(INDEX(DataInput[],AV$4*3-2,MATCH($B45,DataInput[#Headers],0)))))</f>
        <v/>
      </c>
      <c r="AW45" s="15" t="str">
        <f>IF(INDEX(MouseList[],MATCH(AW$2,'Basic Information'!$A$2:$A$140,0),11)=TRUE,"",IF(INDEX(DataInput[],AW$4*3-2,MATCH($B45,DataInput[#Headers],0))="","",(INDEX(DataInput[],AW$4*3-2,MATCH($B45,DataInput[#Headers],0)))))</f>
        <v/>
      </c>
      <c r="AX45" s="15" t="str">
        <f>IF(INDEX(MouseList[],MATCH(AX$2,'Basic Information'!$A$2:$A$140,0),11)=TRUE,"",IF(INDEX(DataInput[],AX$4*3-2,MATCH($B45,DataInput[#Headers],0))="","",(INDEX(DataInput[],AX$4*3-2,MATCH($B45,DataInput[#Headers],0)))))</f>
        <v/>
      </c>
      <c r="AY45" s="15" t="str">
        <f>IF(INDEX(MouseList[],MATCH(AY$2,'Basic Information'!$A$2:$A$140,0),11)=TRUE,"",IF(INDEX(DataInput[],AY$4*3-2,MATCH($B45,DataInput[#Headers],0))="","",(INDEX(DataInput[],AY$4*3-2,MATCH($B45,DataInput[#Headers],0)))))</f>
        <v/>
      </c>
      <c r="AZ45" s="15" t="str">
        <f>IF(INDEX(MouseList[],MATCH(AZ$2,'Basic Information'!$A$2:$A$140,0),11)=TRUE,"",IF(INDEX(DataInput[],AZ$4*3-2,MATCH($B45,DataInput[#Headers],0))="","",(INDEX(DataInput[],AZ$4*3-2,MATCH($B45,DataInput[#Headers],0)))))</f>
        <v/>
      </c>
      <c r="BA45" s="15" t="str">
        <f>IF(INDEX(MouseList[],MATCH(BA$2,'Basic Information'!$A$2:$A$140,0),11)=TRUE,"",IF(INDEX(DataInput[],BA$4*3-2,MATCH($B45,DataInput[#Headers],0))="","",(INDEX(DataInput[],BA$4*3-2,MATCH($B45,DataInput[#Headers],0)))))</f>
        <v/>
      </c>
      <c r="BB45" s="15" t="str">
        <f>IF(INDEX(MouseList[],MATCH(BB$2,'Basic Information'!$A$2:$A$140,0),11)=TRUE,"",IF(INDEX(DataInput[],BB$4*3-2,MATCH($B45,DataInput[#Headers],0))="","",(INDEX(DataInput[],BB$4*3-2,MATCH($B45,DataInput[#Headers],0)))))</f>
        <v/>
      </c>
      <c r="BC45" s="15" t="str">
        <f>IF(INDEX(MouseList[],MATCH(BC$2,'Basic Information'!$A$2:$A$140,0),11)=TRUE,"",IF(INDEX(DataInput[],BC$4*3-2,MATCH($B45,DataInput[#Headers],0))="","",(INDEX(DataInput[],BC$4*3-2,MATCH($B45,DataInput[#Headers],0)))))</f>
        <v/>
      </c>
      <c r="BD45" s="15" t="str">
        <f>IF(INDEX(MouseList[],MATCH(BD$2,'Basic Information'!$A$2:$A$140,0),11)=TRUE,"",IF(INDEX(DataInput[],BD$4*3-2,MATCH($B45,DataInput[#Headers],0))="","",(INDEX(DataInput[],BD$4*3-2,MATCH($B45,DataInput[#Headers],0)))))</f>
        <v/>
      </c>
      <c r="BE45" s="15" t="str">
        <f>IF(INDEX(MouseList[],MATCH(BE$2,'Basic Information'!$A$2:$A$140,0),11)=TRUE,"",IF(INDEX(DataInput[],BE$4*3-2,MATCH($B45,DataInput[#Headers],0))="","",(INDEX(DataInput[],BE$4*3-2,MATCH($B45,DataInput[#Headers],0)))))</f>
        <v/>
      </c>
      <c r="BF45" s="15" t="str">
        <f>IF(INDEX(MouseList[],MATCH(BF$2,'Basic Information'!$A$2:$A$140,0),11)=TRUE,"",IF(INDEX(DataInput[],BF$4*3-2,MATCH($B45,DataInput[#Headers],0))="","",(INDEX(DataInput[],BF$4*3-2,MATCH($B45,DataInput[#Headers],0)))))</f>
        <v/>
      </c>
      <c r="BG45" s="15" t="str">
        <f>IF(INDEX(MouseList[],MATCH(BG$2,'Basic Information'!$A$2:$A$140,0),11)=TRUE,"",IF(INDEX(DataInput[],BG$4*3-2,MATCH($B45,DataInput[#Headers],0))="","",(INDEX(DataInput[],BG$4*3-2,MATCH($B45,DataInput[#Headers],0)))))</f>
        <v/>
      </c>
      <c r="BH45" s="15" t="str">
        <f>IF(INDEX(MouseList[],MATCH(BH$2,'Basic Information'!$A$2:$A$140,0),11)=TRUE,"",IF(INDEX(DataInput[],BH$4*3-2,MATCH($B45,DataInput[#Headers],0))="","",(INDEX(DataInput[],BH$4*3-2,MATCH($B45,DataInput[#Headers],0)))))</f>
        <v/>
      </c>
      <c r="BI45" s="15" t="str">
        <f>IF(INDEX(MouseList[],MATCH(BI$2,'Basic Information'!$A$2:$A$140,0),11)=TRUE,"",IF(INDEX(DataInput[],BI$4*3-2,MATCH($B45,DataInput[#Headers],0))="","",(INDEX(DataInput[],BI$4*3-2,MATCH($B45,DataInput[#Headers],0)))))</f>
        <v/>
      </c>
      <c r="BJ45" s="15" t="str">
        <f>IF(INDEX(MouseList[],MATCH(BJ$2,'Basic Information'!$A$2:$A$140,0),11)=TRUE,"",IF(INDEX(DataInput[],BJ$4*3-2,MATCH($B45,DataInput[#Headers],0))="","",(INDEX(DataInput[],BJ$4*3-2,MATCH($B45,DataInput[#Headers],0)))))</f>
        <v/>
      </c>
      <c r="BK45" s="15" t="e">
        <f>IF(INDEX(MouseList[],MATCH(BK$2,'Basic Information'!$A$2:$A$140,0),11)=TRUE,"",IF(INDEX(DataInput[],BK$4*3-2,MATCH($B45,DataInput[#Headers],0))="","",(INDEX(DataInput[],BK$4*3-2,MATCH($B45,DataInput[#Headers],0)))))</f>
        <v>#N/A</v>
      </c>
      <c r="BL45" s="15" t="e">
        <f>IF(INDEX(MouseList[],MATCH(BL$2,'Basic Information'!$A$2:$A$140,0),11)=TRUE,"",IF(INDEX(DataInput[],BL$4*3-2,MATCH($B45,DataInput[#Headers],0))="","",(INDEX(DataInput[],BL$4*3-2,MATCH($B45,DataInput[#Headers],0)))))</f>
        <v>#N/A</v>
      </c>
      <c r="BM45" s="15" t="e">
        <f>IF(INDEX(MouseList[],MATCH(BM$2,'Basic Information'!$A$2:$A$140,0),11)=TRUE,"",IF(INDEX(DataInput[],BM$4*3-2,MATCH($B45,DataInput[#Headers],0))="","",(INDEX(DataInput[],BM$4*3-2,MATCH($B45,DataInput[#Headers],0)))))</f>
        <v>#N/A</v>
      </c>
      <c r="BN45" s="15" t="e">
        <f>IF(INDEX(MouseList[],MATCH(BN$2,'Basic Information'!$A$2:$A$140,0),11)=TRUE,"",IF(INDEX(DataInput[],BN$4*3-2,MATCH($B45,DataInput[#Headers],0))="","",(INDEX(DataInput[],BN$4*3-2,MATCH($B45,DataInput[#Headers],0)))))</f>
        <v>#N/A</v>
      </c>
      <c r="BO45" s="15" t="e">
        <f>IF(INDEX(MouseList[],MATCH(BO$2,'Basic Information'!$A$2:$A$140,0),11)=TRUE,"",IF(INDEX(DataInput[],BO$4*3-2,MATCH($B45,DataInput[#Headers],0))="","",(INDEX(DataInput[],BO$4*3-2,MATCH($B45,DataInput[#Headers],0)))))</f>
        <v>#N/A</v>
      </c>
      <c r="BP45" s="15" t="e">
        <f>IF(INDEX(MouseList[],MATCH(BP$2,'Basic Information'!$A$2:$A$140,0),11)=TRUE,"",IF(INDEX(DataInput[],BP$4*3-2,MATCH($B45,DataInput[#Headers],0))="","",(INDEX(DataInput[],BP$4*3-2,MATCH($B45,DataInput[#Headers],0)))))</f>
        <v>#N/A</v>
      </c>
      <c r="BQ45" s="15" t="e">
        <f>IF(INDEX(MouseList[],MATCH(BQ$2,'Basic Information'!$A$2:$A$140,0),11)=TRUE,"",IF(INDEX(DataInput[],BQ$4*3-2,MATCH($B45,DataInput[#Headers],0))="","",(INDEX(DataInput[],BQ$4*3-2,MATCH($B45,DataInput[#Headers],0)))))</f>
        <v>#N/A</v>
      </c>
      <c r="BR45" s="15" t="e">
        <f>IF(INDEX(MouseList[],MATCH(BR$2,'Basic Information'!$A$2:$A$140,0),11)=TRUE,"",IF(INDEX(DataInput[],BR$4*3-2,MATCH($B45,DataInput[#Headers],0))="","",(INDEX(DataInput[],BR$4*3-2,MATCH($B45,DataInput[#Headers],0)))))</f>
        <v>#N/A</v>
      </c>
      <c r="BS45" s="15" t="e">
        <f>IF(INDEX(MouseList[],MATCH(BS$2,'Basic Information'!$A$2:$A$140,0),11)=TRUE,"",IF(INDEX(DataInput[],BS$4*3-2,MATCH($B45,DataInput[#Headers],0))="","",(INDEX(DataInput[],BS$4*3-2,MATCH($B45,DataInput[#Headers],0)))))</f>
        <v>#N/A</v>
      </c>
      <c r="BT45" s="15" t="e">
        <f>IF(INDEX(MouseList[],MATCH(BT$2,'Basic Information'!$A$2:$A$140,0),11)=TRUE,"",IF(INDEX(DataInput[],BT$4*3-2,MATCH($B45,DataInput[#Headers],0))="","",(INDEX(DataInput[],BT$4*3-2,MATCH($B45,DataInput[#Headers],0)))))</f>
        <v>#N/A</v>
      </c>
      <c r="BU45" s="15" t="e">
        <f>IF(INDEX(MouseList[],MATCH(BU$2,'Basic Information'!$A$2:$A$140,0),11)=TRUE,"",IF(INDEX(DataInput[],BU$4*3-2,MATCH($B45,DataInput[#Headers],0))="","",(INDEX(DataInput[],BU$4*3-2,MATCH($B45,DataInput[#Headers],0)))))</f>
        <v>#N/A</v>
      </c>
      <c r="BV45" s="15" t="e">
        <f>IF(INDEX(MouseList[],MATCH(BV$2,'Basic Information'!$A$2:$A$140,0),11)=TRUE,"",IF(INDEX(DataInput[],BV$4*3-2,MATCH($B45,DataInput[#Headers],0))="","",(INDEX(DataInput[],BV$4*3-2,MATCH($B45,DataInput[#Headers],0)))))</f>
        <v>#N/A</v>
      </c>
      <c r="BW45" s="15" t="e">
        <f>IF(INDEX(MouseList[],MATCH(BW$2,'Basic Information'!$A$2:$A$140,0),11)=TRUE,"",IF(INDEX(DataInput[],BW$4*3-2,MATCH($B45,DataInput[#Headers],0))="","",(INDEX(DataInput[],BW$4*3-2,MATCH($B45,DataInput[#Headers],0)))))</f>
        <v>#N/A</v>
      </c>
      <c r="BX45" s="15" t="e">
        <f>IF(INDEX(MouseList[],MATCH(BX$2,'Basic Information'!$A$2:$A$140,0),11)=TRUE,"",IF(INDEX(DataInput[],BX$4*3-2,MATCH($B45,DataInput[#Headers],0))="","",(INDEX(DataInput[],BX$4*3-2,MATCH($B45,DataInput[#Headers],0)))))</f>
        <v>#N/A</v>
      </c>
      <c r="BY45" s="15" t="e">
        <f>IF(INDEX(MouseList[],MATCH(BY$2,'Basic Information'!$A$2:$A$140,0),11)=TRUE,"",IF(INDEX(DataInput[],BY$4*3-2,MATCH($B45,DataInput[#Headers],0))="","",(INDEX(DataInput[],BY$4*3-2,MATCH($B45,DataInput[#Headers],0)))))</f>
        <v>#N/A</v>
      </c>
      <c r="BZ45" s="15" t="e">
        <f>IF(INDEX(MouseList[],MATCH(BZ$2,'Basic Information'!$A$2:$A$140,0),11)=TRUE,"",IF(INDEX(DataInput[],BZ$4*3-2,MATCH($B45,DataInput[#Headers],0))="","",(INDEX(DataInput[],BZ$4*3-2,MATCH($B45,DataInput[#Headers],0)))))</f>
        <v>#N/A</v>
      </c>
      <c r="CA45" s="15" t="e">
        <f>IF(INDEX(MouseList[],MATCH(CA$2,'Basic Information'!$A$2:$A$140,0),11)=TRUE,"",IF(INDEX(DataInput[],CA$4*3-2,MATCH($B45,DataInput[#Headers],0))="","",(INDEX(DataInput[],CA$4*3-2,MATCH($B45,DataInput[#Headers],0)))))</f>
        <v>#N/A</v>
      </c>
      <c r="CB45" s="15" t="e">
        <f>IF(INDEX(MouseList[],MATCH(CB$2,'Basic Information'!$A$2:$A$140,0),11)=TRUE,"",IF(INDEX(DataInput[],CB$4*3-2,MATCH($B45,DataInput[#Headers],0))="","",(INDEX(DataInput[],CB$4*3-2,MATCH($B45,DataInput[#Headers],0)))))</f>
        <v>#N/A</v>
      </c>
      <c r="CC45" s="15" t="e">
        <f>IF(INDEX(MouseList[],MATCH(CC$2,'Basic Information'!$A$2:$A$140,0),11)=TRUE,"",IF(INDEX(DataInput[],CC$4*3-2,MATCH($B45,DataInput[#Headers],0))="","",(INDEX(DataInput[],CC$4*3-2,MATCH($B45,DataInput[#Headers],0)))))</f>
        <v>#N/A</v>
      </c>
      <c r="CD45" s="15" t="e">
        <f>IF(INDEX(MouseList[],MATCH(CD$2,'Basic Information'!$A$2:$A$140,0),11)=TRUE,"",IF(INDEX(DataInput[],CD$4*3-2,MATCH($B45,DataInput[#Headers],0))="","",(INDEX(DataInput[],CD$4*3-2,MATCH($B45,DataInput[#Headers],0)))))</f>
        <v>#N/A</v>
      </c>
      <c r="CE45" s="15" t="e">
        <f>IF(INDEX(MouseList[],MATCH(CE$2,'Basic Information'!$A$2:$A$140,0),11)=TRUE,"",IF(INDEX(DataInput[],CE$4*3-2,MATCH($B45,DataInput[#Headers],0))="","",(INDEX(DataInput[],CE$4*3-2,MATCH($B45,DataInput[#Headers],0)))))</f>
        <v>#N/A</v>
      </c>
      <c r="CF45" s="15" t="e">
        <f>IF(INDEX(MouseList[],MATCH(CF$2,'Basic Information'!$A$2:$A$140,0),11)=TRUE,"",IF(INDEX(DataInput[],CF$4*3-2,MATCH($B45,DataInput[#Headers],0))="","",(INDEX(DataInput[],CF$4*3-2,MATCH($B45,DataInput[#Headers],0)))))</f>
        <v>#N/A</v>
      </c>
      <c r="CG45" s="15" t="e">
        <f>IF(INDEX(MouseList[],MATCH(CG$2,'Basic Information'!$A$2:$A$140,0),11)=TRUE,"",IF(INDEX(DataInput[],CG$4*3-2,MATCH($B45,DataInput[#Headers],0))="","",(INDEX(DataInput[],CG$4*3-2,MATCH($B45,DataInput[#Headers],0)))))</f>
        <v>#N/A</v>
      </c>
      <c r="CH45" s="15" t="e">
        <f>IF(INDEX(MouseList[],MATCH(CH$2,'Basic Information'!$A$2:$A$140,0),11)=TRUE,"",IF(INDEX(DataInput[],CH$4*3-2,MATCH($B45,DataInput[#Headers],0))="","",(INDEX(DataInput[],CH$4*3-2,MATCH($B45,DataInput[#Headers],0)))))</f>
        <v>#N/A</v>
      </c>
      <c r="CI45" s="15" t="e">
        <f>IF(INDEX(MouseList[],MATCH(CI$2,'Basic Information'!$A$2:$A$140,0),11)=TRUE,"",IF(INDEX(DataInput[],CI$4*3-2,MATCH($B45,DataInput[#Headers],0))="","",(INDEX(DataInput[],CI$4*3-2,MATCH($B45,DataInput[#Headers],0)))))</f>
        <v>#N/A</v>
      </c>
      <c r="CJ45" s="15" t="e">
        <f>IF(INDEX(MouseList[],MATCH(CJ$2,'Basic Information'!$A$2:$A$140,0),11)=TRUE,"",IF(INDEX(DataInput[],CJ$4*3-2,MATCH($B45,DataInput[#Headers],0))="","",(INDEX(DataInput[],CJ$4*3-2,MATCH($B45,DataInput[#Headers],0)))))</f>
        <v>#N/A</v>
      </c>
      <c r="CK45" s="15" t="e">
        <f>IF(INDEX(MouseList[],MATCH(CK$2,'Basic Information'!$A$2:$A$140,0),11)=TRUE,"",IF(INDEX(DataInput[],CK$4*3-2,MATCH($B45,DataInput[#Headers],0))="","",(INDEX(DataInput[],CK$4*3-2,MATCH($B45,DataInput[#Headers],0)))))</f>
        <v>#N/A</v>
      </c>
      <c r="CL45" s="15" t="e">
        <f>IF(INDEX(MouseList[],MATCH(CL$2,'Basic Information'!$A$2:$A$140,0),11)=TRUE,"",IF(INDEX(DataInput[],CL$4*3-2,MATCH($B45,DataInput[#Headers],0))="","",(INDEX(DataInput[],CL$4*3-2,MATCH($B45,DataInput[#Headers],0)))))</f>
        <v>#N/A</v>
      </c>
      <c r="CM45" s="15" t="e">
        <f>IF(INDEX(MouseList[],MATCH(CM$2,'Basic Information'!$A$2:$A$140,0),11)=TRUE,"",IF(INDEX(DataInput[],CM$4*3-2,MATCH($B45,DataInput[#Headers],0))="","",(INDEX(DataInput[],CM$4*3-2,MATCH($B45,DataInput[#Headers],0)))))</f>
        <v>#N/A</v>
      </c>
      <c r="CN45" s="15" t="e">
        <f>IF(INDEX(MouseList[],MATCH(CN$2,'Basic Information'!$A$2:$A$140,0),11)=TRUE,"",IF(INDEX(DataInput[],CN$4*3-2,MATCH($B45,DataInput[#Headers],0))="","",(INDEX(DataInput[],CN$4*3-2,MATCH($B45,DataInput[#Headers],0)))))</f>
        <v>#N/A</v>
      </c>
      <c r="CO45" s="15" t="e">
        <f>IF(INDEX(MouseList[],MATCH(CO$2,'Basic Information'!$A$2:$A$140,0),11)=TRUE,"",IF(INDEX(DataInput[],CO$4*3-2,MATCH($B45,DataInput[#Headers],0))="","",(INDEX(DataInput[],CO$4*3-2,MATCH($B45,DataInput[#Headers],0)))))</f>
        <v>#N/A</v>
      </c>
      <c r="CP45" s="15" t="e">
        <f>IF(INDEX(MouseList[],MATCH(CP$2,'Basic Information'!$A$2:$A$140,0),11)=TRUE,"",IF(INDEX(DataInput[],CP$4*3-2,MATCH($B45,DataInput[#Headers],0))="","",(INDEX(DataInput[],CP$4*3-2,MATCH($B45,DataInput[#Headers],0)))))</f>
        <v>#N/A</v>
      </c>
      <c r="CQ45" s="15" t="e">
        <f>IF(INDEX(MouseList[],MATCH(CQ$2,'Basic Information'!$A$2:$A$140,0),11)=TRUE,"",IF(INDEX(DataInput[],CQ$4*3-2,MATCH($B45,DataInput[#Headers],0))="","",(INDEX(DataInput[],CQ$4*3-2,MATCH($B45,DataInput[#Headers],0)))))</f>
        <v>#N/A</v>
      </c>
      <c r="CR45" s="15" t="e">
        <f>IF(INDEX(MouseList[],MATCH(CR$2,'Basic Information'!$A$2:$A$140,0),11)=TRUE,"",IF(INDEX(DataInput[],CR$4*3-2,MATCH($B45,DataInput[#Headers],0))="","",(INDEX(DataInput[],CR$4*3-2,MATCH($B45,DataInput[#Headers],0)))))</f>
        <v>#N/A</v>
      </c>
      <c r="CS45" s="15" t="e">
        <f>IF(INDEX(MouseList[],MATCH(CS$2,'Basic Information'!$A$2:$A$140,0),11)=TRUE,"",IF(INDEX(DataInput[],CS$4*3-2,MATCH($B45,DataInput[#Headers],0))="","",(INDEX(DataInput[],CS$4*3-2,MATCH($B45,DataInput[#Headers],0)))))</f>
        <v>#N/A</v>
      </c>
      <c r="CT45" s="15" t="e">
        <f>IF(INDEX(MouseList[],MATCH(CT$2,'Basic Information'!$A$2:$A$140,0),11)=TRUE,"",IF(INDEX(DataInput[],CT$4*3-2,MATCH($B45,DataInput[#Headers],0))="","",(INDEX(DataInput[],CT$4*3-2,MATCH($B45,DataInput[#Headers],0)))))</f>
        <v>#N/A</v>
      </c>
      <c r="CU45" s="15" t="e">
        <f>IF(INDEX(MouseList[],MATCH(CU$2,'Basic Information'!$A$2:$A$140,0),11)=TRUE,"",IF(INDEX(DataInput[],CU$4*3-2,MATCH($B45,DataInput[#Headers],0))="","",(INDEX(DataInput[],CU$4*3-2,MATCH($B45,DataInput[#Headers],0)))))</f>
        <v>#N/A</v>
      </c>
      <c r="CV45" s="15" t="e">
        <f>IF(INDEX(MouseList[],MATCH(CV$2,'Basic Information'!$A$2:$A$140,0),11)=TRUE,"",IF(INDEX(DataInput[],CV$4*3-2,MATCH($B45,DataInput[#Headers],0))="","",(INDEX(DataInput[],CV$4*3-2,MATCH($B45,DataInput[#Headers],0)))))</f>
        <v>#N/A</v>
      </c>
      <c r="CW45" s="15" t="e">
        <f>IF(INDEX(MouseList[],MATCH(CW$2,'Basic Information'!$A$2:$A$140,0),11)=TRUE,"",IF(INDEX(DataInput[],CW$4*3-2,MATCH($B45,DataInput[#Headers],0))="","",(INDEX(DataInput[],CW$4*3-2,MATCH($B45,DataInput[#Headers],0)))))</f>
        <v>#N/A</v>
      </c>
      <c r="CX45" s="15" t="e">
        <f>IF(INDEX(MouseList[],MATCH(CX$2,'Basic Information'!$A$2:$A$140,0),11)=TRUE,"",IF(INDEX(DataInput[],CX$4*3-2,MATCH($B45,DataInput[#Headers],0))="","",(INDEX(DataInput[],CX$4*3-2,MATCH($B45,DataInput[#Headers],0)))))</f>
        <v>#N/A</v>
      </c>
      <c r="CY45" s="113" t="e">
        <f>IF(INDEX(MouseList[],MATCH(CY$2,'Basic Information'!$A$2:$A$140,0),11)=TRUE,"",IF(INDEX(DataInput[],CY$4*3-2,MATCH($B45,DataInput[#Headers],0))="","",(INDEX(DataInput[],CY$4*3-2,MATCH($B45,DataInput[#Headers],0)))))</f>
        <v>#N/A</v>
      </c>
      <c r="CZ45" s="113" t="e">
        <f>IF(INDEX(MouseList[],MATCH(CZ$2,'Basic Information'!$A$2:$A$140,0),11)=TRUE,"",IF(INDEX(DataInput[],CZ$4*3-2,MATCH($B45,DataInput[#Headers],0))="","",(INDEX(DataInput[],CZ$4*3-2,MATCH($B45,DataInput[#Headers],0)))))</f>
        <v>#N/A</v>
      </c>
      <c r="DA45" s="113" t="e">
        <f>IF(INDEX(MouseList[],MATCH(DA$2,'Basic Information'!$A$2:$A$140,0),11)=TRUE,"",IF(INDEX(DataInput[],DA$4*3-2,MATCH($B45,DataInput[#Headers],0))="","",(INDEX(DataInput[],DA$4*3-2,MATCH($B45,DataInput[#Headers],0)))))</f>
        <v>#N/A</v>
      </c>
      <c r="DB45" s="113" t="e">
        <f>IF(INDEX(MouseList[],MATCH(DB$2,'Basic Information'!$A$2:$A$140,0),11)=TRUE,"",IF(INDEX(DataInput[],DB$4*3-2,MATCH($B45,DataInput[#Headers],0))="","",(INDEX(DataInput[],DB$4*3-2,MATCH($B45,DataInput[#Headers],0)))))</f>
        <v>#N/A</v>
      </c>
      <c r="DC45" s="113" t="e">
        <f>IF(INDEX(MouseList[],MATCH(DC$2,'Basic Information'!$A$2:$A$140,0),11)=TRUE,"",IF(INDEX(DataInput[],DC$4*3-2,MATCH($B45,DataInput[#Headers],0))="","",(INDEX(DataInput[],DC$4*3-2,MATCH($B45,DataInput[#Headers],0)))))</f>
        <v>#N/A</v>
      </c>
      <c r="DD45" s="113" t="e">
        <f>IF(INDEX(MouseList[],MATCH(DD$2,'Basic Information'!$A$2:$A$140,0),11)=TRUE,"",IF(INDEX(DataInput[],DD$4*3-2,MATCH($B45,DataInput[#Headers],0))="","",(INDEX(DataInput[],DD$4*3-2,MATCH($B45,DataInput[#Headers],0)))))</f>
        <v>#N/A</v>
      </c>
      <c r="DE45" s="113" t="e">
        <f>IF(INDEX(MouseList[],MATCH(DE$2,'Basic Information'!$A$2:$A$140,0),11)=TRUE,"",IF(INDEX(DataInput[],DE$4*3-2,MATCH($B45,DataInput[#Headers],0))="","",(INDEX(DataInput[],DE$4*3-2,MATCH($B45,DataInput[#Headers],0)))))</f>
        <v>#N/A</v>
      </c>
      <c r="DF45" s="113" t="e">
        <f>IF(INDEX(MouseList[],MATCH(DF$2,'Basic Information'!$A$2:$A$140,0),11)=TRUE,"",IF(INDEX(DataInput[],DF$4*3-2,MATCH($B45,DataInput[#Headers],0))="","",(INDEX(DataInput[],DF$4*3-2,MATCH($B45,DataInput[#Headers],0)))))</f>
        <v>#N/A</v>
      </c>
      <c r="DG45" s="113" t="e">
        <f>IF(INDEX(MouseList[],MATCH(DG$2,'Basic Information'!$A$2:$A$140,0),11)=TRUE,"",IF(INDEX(DataInput[],DG$4*3-2,MATCH($B45,DataInput[#Headers],0))="","",(INDEX(DataInput[],DG$4*3-2,MATCH($B45,DataInput[#Headers],0)))))</f>
        <v>#N/A</v>
      </c>
      <c r="DH45" s="113" t="e">
        <f>IF(INDEX(MouseList[],MATCH(DH$2,'Basic Information'!$A$2:$A$140,0),11)=TRUE,"",IF(INDEX(DataInput[],DH$4*3-2,MATCH($B45,DataInput[#Headers],0))="","",(INDEX(DataInput[],DH$4*3-2,MATCH($B45,DataInput[#Headers],0)))))</f>
        <v>#N/A</v>
      </c>
      <c r="DI45" s="113" t="e">
        <f>IF(INDEX(MouseList[],MATCH(DI$2,'Basic Information'!$A$2:$A$140,0),11)=TRUE,"",IF(INDEX(DataInput[],DI$4*3-2,MATCH($B45,DataInput[#Headers],0))="","",(INDEX(DataInput[],DI$4*3-2,MATCH($B45,DataInput[#Headers],0)))))</f>
        <v>#N/A</v>
      </c>
      <c r="DJ45" s="113" t="e">
        <f>IF(INDEX(MouseList[],MATCH(DJ$2,'Basic Information'!$A$2:$A$140,0),11)=TRUE,"",IF(INDEX(DataInput[],DJ$4*3-2,MATCH($B45,DataInput[#Headers],0))="","",(INDEX(DataInput[],DJ$4*3-2,MATCH($B45,DataInput[#Headers],0)))))</f>
        <v>#N/A</v>
      </c>
      <c r="DK45" s="113" t="e">
        <f>IF(INDEX(MouseList[],MATCH(DK$2,'Basic Information'!$A$2:$A$140,0),11)=TRUE,"",IF(INDEX(DataInput[],DK$4*3-2,MATCH($B45,DataInput[#Headers],0))="","",(INDEX(DataInput[],DK$4*3-2,MATCH($B45,DataInput[#Headers],0)))))</f>
        <v>#N/A</v>
      </c>
      <c r="DL45" s="113" t="e">
        <f>IF(INDEX(MouseList[],MATCH(DL$2,'Basic Information'!$A$2:$A$140,0),11)=TRUE,"",IF(INDEX(DataInput[],DL$4*3-2,MATCH($B45,DataInput[#Headers],0))="","",(INDEX(DataInput[],DL$4*3-2,MATCH($B45,DataInput[#Headers],0)))))</f>
        <v>#N/A</v>
      </c>
      <c r="DM45" s="113" t="e">
        <f>IF(INDEX(MouseList[],MATCH(DM$2,'Basic Information'!$A$2:$A$140,0),11)=TRUE,"",IF(INDEX(DataInput[],DM$4*3-2,MATCH($B45,DataInput[#Headers],0))="","",(INDEX(DataInput[],DM$4*3-2,MATCH($B45,DataInput[#Headers],0)))))</f>
        <v>#N/A</v>
      </c>
      <c r="DN45" s="113" t="e">
        <f>IF(INDEX(MouseList[],MATCH(DN$2,'Basic Information'!$A$2:$A$140,0),11)=TRUE,"",IF(INDEX(DataInput[],DN$4*3-2,MATCH($B45,DataInput[#Headers],0))="","",(INDEX(DataInput[],DN$4*3-2,MATCH($B45,DataInput[#Headers],0)))))</f>
        <v>#N/A</v>
      </c>
      <c r="DO45" s="113" t="e">
        <f>IF(INDEX(MouseList[],MATCH(DO$2,'Basic Information'!$A$2:$A$140,0),11)=TRUE,"",IF(INDEX(DataInput[],DO$4*3-2,MATCH($B45,DataInput[#Headers],0))="","",(INDEX(DataInput[],DO$4*3-2,MATCH($B45,DataInput[#Headers],0)))))</f>
        <v>#N/A</v>
      </c>
      <c r="DP45" s="113" t="e">
        <f>IF(INDEX(MouseList[],MATCH(DP$2,'Basic Information'!$A$2:$A$140,0),11)=TRUE,"",IF(INDEX(DataInput[],DP$4*3-2,MATCH($B45,DataInput[#Headers],0))="","",(INDEX(DataInput[],DP$4*3-2,MATCH($B45,DataInput[#Headers],0)))))</f>
        <v>#N/A</v>
      </c>
      <c r="DQ45" s="113" t="e">
        <f>IF(INDEX(MouseList[],MATCH(DQ$2,'Basic Information'!$A$2:$A$140,0),11)=TRUE,"",IF(INDEX(DataInput[],DQ$4*3-2,MATCH($B45,DataInput[#Headers],0))="","",(INDEX(DataInput[],DQ$4*3-2,MATCH($B45,DataInput[#Headers],0)))))</f>
        <v>#N/A</v>
      </c>
      <c r="DR45" s="113" t="e">
        <f>IF(INDEX(MouseList[],MATCH(DR$2,'Basic Information'!$A$2:$A$140,0),11)=TRUE,"",IF(INDEX(DataInput[],DR$4*3-2,MATCH($B45,DataInput[#Headers],0))="","",(INDEX(DataInput[],DR$4*3-2,MATCH($B45,DataInput[#Headers],0)))))</f>
        <v>#N/A</v>
      </c>
      <c r="DT45" s="14">
        <v>41</v>
      </c>
      <c r="DU45" s="14" t="str">
        <f>IFERROR(INDEX(MouseList[],MATCH(TV_after_Tx3[[#This Row],[Sort '#]],MouseList[Sort '#],0),MATCH(TV_after_Tx3[[#Headers],[Group]],MouseList[#Headers],0)),"")</f>
        <v/>
      </c>
      <c r="DV45" s="14" t="str">
        <f>IFERROR(INDEX(MouseList[],MATCH(TV_after_Tx3[[#This Row],[Sort '#]],MouseList[Sort '#],0),MATCH(MouseList[[#Headers],[Mouse '#]],MouseList[#Headers],0)),"")</f>
        <v/>
      </c>
      <c r="DW45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45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45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45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45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45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45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45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45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45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45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45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45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45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45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45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45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45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45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45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45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45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46" spans="1:172">
      <c r="A46" s="14">
        <v>41</v>
      </c>
      <c r="B46" s="14" t="str">
        <f>INDEX(DataInput[#Headers],1,BWtable[[#This Row],[Day '#]]+11)</f>
        <v>42</v>
      </c>
      <c r="C46" s="15" t="str">
        <f>IF(INDEX(MouseList[],MATCH(C$2,'Basic Information'!$A$2:$A$140,0),11)=TRUE,"",IF(INDEX(DataInput[],C$4*3-2,MATCH($B46,DataInput[#Headers],0))="","",(INDEX(DataInput[],C$4*3-2,MATCH($B46,DataInput[#Headers],0)))))</f>
        <v/>
      </c>
      <c r="D46" s="15" t="str">
        <f>IF(INDEX(MouseList[],MATCH(D$2,'Basic Information'!$A$2:$A$140,0),11)=TRUE,"",IF(INDEX(DataInput[],D$4*3-2,MATCH($B46,DataInput[#Headers],0))="","",(INDEX(DataInput[],D$4*3-2,MATCH($B46,DataInput[#Headers],0)))))</f>
        <v/>
      </c>
      <c r="E46" s="15" t="str">
        <f>IF(INDEX(MouseList[],MATCH(E$2,'Basic Information'!$A$2:$A$140,0),11)=TRUE,"",IF(INDEX(DataInput[],E$4*3-2,MATCH($B46,DataInput[#Headers],0))="","",(INDEX(DataInput[],E$4*3-2,MATCH($B46,DataInput[#Headers],0)))))</f>
        <v/>
      </c>
      <c r="F46" s="15" t="str">
        <f>IF(INDEX(MouseList[],MATCH(F$2,'Basic Information'!$A$2:$A$140,0),11)=TRUE,"",IF(INDEX(DataInput[],F$4*3-2,MATCH($B46,DataInput[#Headers],0))="","",(INDEX(DataInput[],F$4*3-2,MATCH($B46,DataInput[#Headers],0)))))</f>
        <v/>
      </c>
      <c r="G46" s="15" t="str">
        <f>IF(INDEX(MouseList[],MATCH(G$2,'Basic Information'!$A$2:$A$140,0),11)=TRUE,"",IF(INDEX(DataInput[],G$4*3-2,MATCH($B46,DataInput[#Headers],0))="","",(INDEX(DataInput[],G$4*3-2,MATCH($B46,DataInput[#Headers],0)))))</f>
        <v/>
      </c>
      <c r="H46" s="15" t="str">
        <f>IF(INDEX(MouseList[],MATCH(H$2,'Basic Information'!$A$2:$A$140,0),11)=TRUE,"",IF(INDEX(DataInput[],H$4*3-2,MATCH($B46,DataInput[#Headers],0))="","",(INDEX(DataInput[],H$4*3-2,MATCH($B46,DataInput[#Headers],0)))))</f>
        <v/>
      </c>
      <c r="I46" s="15" t="str">
        <f>IF(INDEX(MouseList[],MATCH(I$2,'Basic Information'!$A$2:$A$140,0),11)=TRUE,"",IF(INDEX(DataInput[],I$4*3-2,MATCH($B46,DataInput[#Headers],0))="","",(INDEX(DataInput[],I$4*3-2,MATCH($B46,DataInput[#Headers],0)))))</f>
        <v/>
      </c>
      <c r="J46" s="15" t="str">
        <f>IF(INDEX(MouseList[],MATCH(J$2,'Basic Information'!$A$2:$A$140,0),11)=TRUE,"",IF(INDEX(DataInput[],J$4*3-2,MATCH($B46,DataInput[#Headers],0))="","",(INDEX(DataInput[],J$4*3-2,MATCH($B46,DataInput[#Headers],0)))))</f>
        <v/>
      </c>
      <c r="K46" s="15" t="str">
        <f>IF(INDEX(MouseList[],MATCH(K$2,'Basic Information'!$A$2:$A$140,0),11)=TRUE,"",IF(INDEX(DataInput[],K$4*3-2,MATCH($B46,DataInput[#Headers],0))="","",(INDEX(DataInput[],K$4*3-2,MATCH($B46,DataInput[#Headers],0)))))</f>
        <v/>
      </c>
      <c r="L46" s="15" t="str">
        <f>IF(INDEX(MouseList[],MATCH(L$2,'Basic Information'!$A$2:$A$140,0),11)=TRUE,"",IF(INDEX(DataInput[],L$4*3-2,MATCH($B46,DataInput[#Headers],0))="","",(INDEX(DataInput[],L$4*3-2,MATCH($B46,DataInput[#Headers],0)))))</f>
        <v/>
      </c>
      <c r="M46" s="15" t="str">
        <f>IF(INDEX(MouseList[],MATCH(M$2,'Basic Information'!$A$2:$A$140,0),11)=TRUE,"",IF(INDEX(DataInput[],M$4*3-2,MATCH($B46,DataInput[#Headers],0))="","",(INDEX(DataInput[],M$4*3-2,MATCH($B46,DataInput[#Headers],0)))))</f>
        <v/>
      </c>
      <c r="N46" s="15" t="str">
        <f>IF(INDEX(MouseList[],MATCH(N$2,'Basic Information'!$A$2:$A$140,0),11)=TRUE,"",IF(INDEX(DataInput[],N$4*3-2,MATCH($B46,DataInput[#Headers],0))="","",(INDEX(DataInput[],N$4*3-2,MATCH($B46,DataInput[#Headers],0)))))</f>
        <v/>
      </c>
      <c r="O46" s="15" t="str">
        <f>IF(INDEX(MouseList[],MATCH(O$2,'Basic Information'!$A$2:$A$140,0),11)=TRUE,"",IF(INDEX(DataInput[],O$4*3-2,MATCH($B46,DataInput[#Headers],0))="","",(INDEX(DataInput[],O$4*3-2,MATCH($B46,DataInput[#Headers],0)))))</f>
        <v/>
      </c>
      <c r="P46" s="15" t="str">
        <f>IF(INDEX(MouseList[],MATCH(P$2,'Basic Information'!$A$2:$A$140,0),11)=TRUE,"",IF(INDEX(DataInput[],P$4*3-2,MATCH($B46,DataInput[#Headers],0))="","",(INDEX(DataInput[],P$4*3-2,MATCH($B46,DataInput[#Headers],0)))))</f>
        <v/>
      </c>
      <c r="Q46" s="15" t="str">
        <f>IF(INDEX(MouseList[],MATCH(Q$2,'Basic Information'!$A$2:$A$140,0),11)=TRUE,"",IF(INDEX(DataInput[],Q$4*3-2,MATCH($B46,DataInput[#Headers],0))="","",(INDEX(DataInput[],Q$4*3-2,MATCH($B46,DataInput[#Headers],0)))))</f>
        <v/>
      </c>
      <c r="R46" s="15" t="str">
        <f>IF(INDEX(MouseList[],MATCH(R$2,'Basic Information'!$A$2:$A$140,0),11)=TRUE,"",IF(INDEX(DataInput[],R$4*3-2,MATCH($B46,DataInput[#Headers],0))="","",(INDEX(DataInput[],R$4*3-2,MATCH($B46,DataInput[#Headers],0)))))</f>
        <v/>
      </c>
      <c r="S46" s="15" t="str">
        <f>IF(INDEX(MouseList[],MATCH(S$2,'Basic Information'!$A$2:$A$140,0),11)=TRUE,"",IF(INDEX(DataInput[],S$4*3-2,MATCH($B46,DataInput[#Headers],0))="","",(INDEX(DataInput[],S$4*3-2,MATCH($B46,DataInput[#Headers],0)))))</f>
        <v/>
      </c>
      <c r="T46" s="15" t="str">
        <f>IF(INDEX(MouseList[],MATCH(T$2,'Basic Information'!$A$2:$A$140,0),11)=TRUE,"",IF(INDEX(DataInput[],T$4*3-2,MATCH($B46,DataInput[#Headers],0))="","",(INDEX(DataInput[],T$4*3-2,MATCH($B46,DataInput[#Headers],0)))))</f>
        <v/>
      </c>
      <c r="U46" s="15" t="str">
        <f>IF(INDEX(MouseList[],MATCH(U$2,'Basic Information'!$A$2:$A$140,0),11)=TRUE,"",IF(INDEX(DataInput[],U$4*3-2,MATCH($B46,DataInput[#Headers],0))="","",(INDEX(DataInput[],U$4*3-2,MATCH($B46,DataInput[#Headers],0)))))</f>
        <v/>
      </c>
      <c r="V46" s="15" t="str">
        <f>IF(INDEX(MouseList[],MATCH(V$2,'Basic Information'!$A$2:$A$140,0),11)=TRUE,"",IF(INDEX(DataInput[],V$4*3-2,MATCH($B46,DataInput[#Headers],0))="","",(INDEX(DataInput[],V$4*3-2,MATCH($B46,DataInput[#Headers],0)))))</f>
        <v/>
      </c>
      <c r="W46" s="15" t="str">
        <f>IF(INDEX(MouseList[],MATCH(W$2,'Basic Information'!$A$2:$A$140,0),11)=TRUE,"",IF(INDEX(DataInput[],W$4*3-2,MATCH($B46,DataInput[#Headers],0))="","",(INDEX(DataInput[],W$4*3-2,MATCH($B46,DataInput[#Headers],0)))))</f>
        <v/>
      </c>
      <c r="X46" s="15" t="str">
        <f>IF(INDEX(MouseList[],MATCH(X$2,'Basic Information'!$A$2:$A$140,0),11)=TRUE,"",IF(INDEX(DataInput[],X$4*3-2,MATCH($B46,DataInput[#Headers],0))="","",(INDEX(DataInput[],X$4*3-2,MATCH($B46,DataInput[#Headers],0)))))</f>
        <v/>
      </c>
      <c r="Y46" s="15" t="str">
        <f>IF(INDEX(MouseList[],MATCH(Y$2,'Basic Information'!$A$2:$A$140,0),11)=TRUE,"",IF(INDEX(DataInput[],Y$4*3-2,MATCH($B46,DataInput[#Headers],0))="","",(INDEX(DataInput[],Y$4*3-2,MATCH($B46,DataInput[#Headers],0)))))</f>
        <v/>
      </c>
      <c r="Z46" s="15" t="str">
        <f>IF(INDEX(MouseList[],MATCH(Z$2,'Basic Information'!$A$2:$A$140,0),11)=TRUE,"",IF(INDEX(DataInput[],Z$4*3-2,MATCH($B46,DataInput[#Headers],0))="","",(INDEX(DataInput[],Z$4*3-2,MATCH($B46,DataInput[#Headers],0)))))</f>
        <v/>
      </c>
      <c r="AA46" s="15" t="str">
        <f>IF(INDEX(MouseList[],MATCH(AA$2,'Basic Information'!$A$2:$A$140,0),11)=TRUE,"",IF(INDEX(DataInput[],AA$4*3-2,MATCH($B46,DataInput[#Headers],0))="","",(INDEX(DataInput[],AA$4*3-2,MATCH($B46,DataInput[#Headers],0)))))</f>
        <v/>
      </c>
      <c r="AB46" s="15" t="str">
        <f>IF(INDEX(MouseList[],MATCH(AB$2,'Basic Information'!$A$2:$A$140,0),11)=TRUE,"",IF(INDEX(DataInput[],AB$4*3-2,MATCH($B46,DataInput[#Headers],0))="","",(INDEX(DataInput[],AB$4*3-2,MATCH($B46,DataInput[#Headers],0)))))</f>
        <v/>
      </c>
      <c r="AC46" s="15" t="str">
        <f>IF(INDEX(MouseList[],MATCH(AC$2,'Basic Information'!$A$2:$A$140,0),11)=TRUE,"",IF(INDEX(DataInput[],AC$4*3-2,MATCH($B46,DataInput[#Headers],0))="","",(INDEX(DataInput[],AC$4*3-2,MATCH($B46,DataInput[#Headers],0)))))</f>
        <v/>
      </c>
      <c r="AD46" s="15" t="str">
        <f>IF(INDEX(MouseList[],MATCH(AD$2,'Basic Information'!$A$2:$A$140,0),11)=TRUE,"",IF(INDEX(DataInput[],AD$4*3-2,MATCH($B46,DataInput[#Headers],0))="","",(INDEX(DataInput[],AD$4*3-2,MATCH($B46,DataInput[#Headers],0)))))</f>
        <v/>
      </c>
      <c r="AE46" s="15" t="str">
        <f>IF(INDEX(MouseList[],MATCH(AE$2,'Basic Information'!$A$2:$A$140,0),11)=TRUE,"",IF(INDEX(DataInput[],AE$4*3-2,MATCH($B46,DataInput[#Headers],0))="","",(INDEX(DataInput[],AE$4*3-2,MATCH($B46,DataInput[#Headers],0)))))</f>
        <v/>
      </c>
      <c r="AF46" s="15" t="str">
        <f>IF(INDEX(MouseList[],MATCH(AF$2,'Basic Information'!$A$2:$A$140,0),11)=TRUE,"",IF(INDEX(DataInput[],AF$4*3-2,MATCH($B46,DataInput[#Headers],0))="","",(INDEX(DataInput[],AF$4*3-2,MATCH($B46,DataInput[#Headers],0)))))</f>
        <v/>
      </c>
      <c r="AG46" s="15" t="str">
        <f>IF(INDEX(MouseList[],MATCH(AG$2,'Basic Information'!$A$2:$A$140,0),11)=TRUE,"",IF(INDEX(DataInput[],AG$4*3-2,MATCH($B46,DataInput[#Headers],0))="","",(INDEX(DataInput[],AG$4*3-2,MATCH($B46,DataInput[#Headers],0)))))</f>
        <v/>
      </c>
      <c r="AH46" s="15" t="str">
        <f>IF(INDEX(MouseList[],MATCH(AH$2,'Basic Information'!$A$2:$A$140,0),11)=TRUE,"",IF(INDEX(DataInput[],AH$4*3-2,MATCH($B46,DataInput[#Headers],0))="","",(INDEX(DataInput[],AH$4*3-2,MATCH($B46,DataInput[#Headers],0)))))</f>
        <v/>
      </c>
      <c r="AI46" s="15" t="str">
        <f>IF(INDEX(MouseList[],MATCH(AI$2,'Basic Information'!$A$2:$A$140,0),11)=TRUE,"",IF(INDEX(DataInput[],AI$4*3-2,MATCH($B46,DataInput[#Headers],0))="","",(INDEX(DataInput[],AI$4*3-2,MATCH($B46,DataInput[#Headers],0)))))</f>
        <v/>
      </c>
      <c r="AJ46" s="15" t="str">
        <f>IF(INDEX(MouseList[],MATCH(AJ$2,'Basic Information'!$A$2:$A$140,0),11)=TRUE,"",IF(INDEX(DataInput[],AJ$4*3-2,MATCH($B46,DataInput[#Headers],0))="","",(INDEX(DataInput[],AJ$4*3-2,MATCH($B46,DataInput[#Headers],0)))))</f>
        <v/>
      </c>
      <c r="AK46" s="15" t="str">
        <f>IF(INDEX(MouseList[],MATCH(AK$2,'Basic Information'!$A$2:$A$140,0),11)=TRUE,"",IF(INDEX(DataInput[],AK$4*3-2,MATCH($B46,DataInput[#Headers],0))="","",(INDEX(DataInput[],AK$4*3-2,MATCH($B46,DataInput[#Headers],0)))))</f>
        <v/>
      </c>
      <c r="AL46" s="15" t="str">
        <f>IF(INDEX(MouseList[],MATCH(AL$2,'Basic Information'!$A$2:$A$140,0),11)=TRUE,"",IF(INDEX(DataInput[],AL$4*3-2,MATCH($B46,DataInput[#Headers],0))="","",(INDEX(DataInput[],AL$4*3-2,MATCH($B46,DataInput[#Headers],0)))))</f>
        <v/>
      </c>
      <c r="AM46" s="15" t="str">
        <f>IF(INDEX(MouseList[],MATCH(AM$2,'Basic Information'!$A$2:$A$140,0),11)=TRUE,"",IF(INDEX(DataInput[],AM$4*3-2,MATCH($B46,DataInput[#Headers],0))="","",(INDEX(DataInput[],AM$4*3-2,MATCH($B46,DataInput[#Headers],0)))))</f>
        <v/>
      </c>
      <c r="AN46" s="15" t="str">
        <f>IF(INDEX(MouseList[],MATCH(AN$2,'Basic Information'!$A$2:$A$140,0),11)=TRUE,"",IF(INDEX(DataInput[],AN$4*3-2,MATCH($B46,DataInput[#Headers],0))="","",(INDEX(DataInput[],AN$4*3-2,MATCH($B46,DataInput[#Headers],0)))))</f>
        <v/>
      </c>
      <c r="AO46" s="15" t="str">
        <f>IF(INDEX(MouseList[],MATCH(AO$2,'Basic Information'!$A$2:$A$140,0),11)=TRUE,"",IF(INDEX(DataInput[],AO$4*3-2,MATCH($B46,DataInput[#Headers],0))="","",(INDEX(DataInput[],AO$4*3-2,MATCH($B46,DataInput[#Headers],0)))))</f>
        <v/>
      </c>
      <c r="AP46" s="15" t="str">
        <f>IF(INDEX(MouseList[],MATCH(AP$2,'Basic Information'!$A$2:$A$140,0),11)=TRUE,"",IF(INDEX(DataInput[],AP$4*3-2,MATCH($B46,DataInput[#Headers],0))="","",(INDEX(DataInput[],AP$4*3-2,MATCH($B46,DataInput[#Headers],0)))))</f>
        <v/>
      </c>
      <c r="AQ46" s="15" t="str">
        <f>IF(INDEX(MouseList[],MATCH(AQ$2,'Basic Information'!$A$2:$A$140,0),11)=TRUE,"",IF(INDEX(DataInput[],AQ$4*3-2,MATCH($B46,DataInput[#Headers],0))="","",(INDEX(DataInput[],AQ$4*3-2,MATCH($B46,DataInput[#Headers],0)))))</f>
        <v/>
      </c>
      <c r="AR46" s="15" t="str">
        <f>IF(INDEX(MouseList[],MATCH(AR$2,'Basic Information'!$A$2:$A$140,0),11)=TRUE,"",IF(INDEX(DataInput[],AR$4*3-2,MATCH($B46,DataInput[#Headers],0))="","",(INDEX(DataInput[],AR$4*3-2,MATCH($B46,DataInput[#Headers],0)))))</f>
        <v/>
      </c>
      <c r="AS46" s="15" t="str">
        <f>IF(INDEX(MouseList[],MATCH(AS$2,'Basic Information'!$A$2:$A$140,0),11)=TRUE,"",IF(INDEX(DataInput[],AS$4*3-2,MATCH($B46,DataInput[#Headers],0))="","",(INDEX(DataInput[],AS$4*3-2,MATCH($B46,DataInput[#Headers],0)))))</f>
        <v/>
      </c>
      <c r="AT46" s="15" t="str">
        <f>IF(INDEX(MouseList[],MATCH(AT$2,'Basic Information'!$A$2:$A$140,0),11)=TRUE,"",IF(INDEX(DataInput[],AT$4*3-2,MATCH($B46,DataInput[#Headers],0))="","",(INDEX(DataInput[],AT$4*3-2,MATCH($B46,DataInput[#Headers],0)))))</f>
        <v/>
      </c>
      <c r="AU46" s="15" t="str">
        <f>IF(INDEX(MouseList[],MATCH(AU$2,'Basic Information'!$A$2:$A$140,0),11)=TRUE,"",IF(INDEX(DataInput[],AU$4*3-2,MATCH($B46,DataInput[#Headers],0))="","",(INDEX(DataInput[],AU$4*3-2,MATCH($B46,DataInput[#Headers],0)))))</f>
        <v/>
      </c>
      <c r="AV46" s="15" t="str">
        <f>IF(INDEX(MouseList[],MATCH(AV$2,'Basic Information'!$A$2:$A$140,0),11)=TRUE,"",IF(INDEX(DataInput[],AV$4*3-2,MATCH($B46,DataInput[#Headers],0))="","",(INDEX(DataInput[],AV$4*3-2,MATCH($B46,DataInput[#Headers],0)))))</f>
        <v/>
      </c>
      <c r="AW46" s="15" t="str">
        <f>IF(INDEX(MouseList[],MATCH(AW$2,'Basic Information'!$A$2:$A$140,0),11)=TRUE,"",IF(INDEX(DataInput[],AW$4*3-2,MATCH($B46,DataInput[#Headers],0))="","",(INDEX(DataInput[],AW$4*3-2,MATCH($B46,DataInput[#Headers],0)))))</f>
        <v/>
      </c>
      <c r="AX46" s="15" t="str">
        <f>IF(INDEX(MouseList[],MATCH(AX$2,'Basic Information'!$A$2:$A$140,0),11)=TRUE,"",IF(INDEX(DataInput[],AX$4*3-2,MATCH($B46,DataInput[#Headers],0))="","",(INDEX(DataInput[],AX$4*3-2,MATCH($B46,DataInput[#Headers],0)))))</f>
        <v/>
      </c>
      <c r="AY46" s="15" t="str">
        <f>IF(INDEX(MouseList[],MATCH(AY$2,'Basic Information'!$A$2:$A$140,0),11)=TRUE,"",IF(INDEX(DataInput[],AY$4*3-2,MATCH($B46,DataInput[#Headers],0))="","",(INDEX(DataInput[],AY$4*3-2,MATCH($B46,DataInput[#Headers],0)))))</f>
        <v/>
      </c>
      <c r="AZ46" s="15" t="str">
        <f>IF(INDEX(MouseList[],MATCH(AZ$2,'Basic Information'!$A$2:$A$140,0),11)=TRUE,"",IF(INDEX(DataInput[],AZ$4*3-2,MATCH($B46,DataInput[#Headers],0))="","",(INDEX(DataInput[],AZ$4*3-2,MATCH($B46,DataInput[#Headers],0)))))</f>
        <v/>
      </c>
      <c r="BA46" s="15" t="str">
        <f>IF(INDEX(MouseList[],MATCH(BA$2,'Basic Information'!$A$2:$A$140,0),11)=TRUE,"",IF(INDEX(DataInput[],BA$4*3-2,MATCH($B46,DataInput[#Headers],0))="","",(INDEX(DataInput[],BA$4*3-2,MATCH($B46,DataInput[#Headers],0)))))</f>
        <v/>
      </c>
      <c r="BB46" s="15" t="str">
        <f>IF(INDEX(MouseList[],MATCH(BB$2,'Basic Information'!$A$2:$A$140,0),11)=TRUE,"",IF(INDEX(DataInput[],BB$4*3-2,MATCH($B46,DataInput[#Headers],0))="","",(INDEX(DataInput[],BB$4*3-2,MATCH($B46,DataInput[#Headers],0)))))</f>
        <v/>
      </c>
      <c r="BC46" s="15" t="str">
        <f>IF(INDEX(MouseList[],MATCH(BC$2,'Basic Information'!$A$2:$A$140,0),11)=TRUE,"",IF(INDEX(DataInput[],BC$4*3-2,MATCH($B46,DataInput[#Headers],0))="","",(INDEX(DataInput[],BC$4*3-2,MATCH($B46,DataInput[#Headers],0)))))</f>
        <v/>
      </c>
      <c r="BD46" s="15" t="str">
        <f>IF(INDEX(MouseList[],MATCH(BD$2,'Basic Information'!$A$2:$A$140,0),11)=TRUE,"",IF(INDEX(DataInput[],BD$4*3-2,MATCH($B46,DataInput[#Headers],0))="","",(INDEX(DataInput[],BD$4*3-2,MATCH($B46,DataInput[#Headers],0)))))</f>
        <v/>
      </c>
      <c r="BE46" s="15" t="str">
        <f>IF(INDEX(MouseList[],MATCH(BE$2,'Basic Information'!$A$2:$A$140,0),11)=TRUE,"",IF(INDEX(DataInput[],BE$4*3-2,MATCH($B46,DataInput[#Headers],0))="","",(INDEX(DataInput[],BE$4*3-2,MATCH($B46,DataInput[#Headers],0)))))</f>
        <v/>
      </c>
      <c r="BF46" s="15" t="str">
        <f>IF(INDEX(MouseList[],MATCH(BF$2,'Basic Information'!$A$2:$A$140,0),11)=TRUE,"",IF(INDEX(DataInput[],BF$4*3-2,MATCH($B46,DataInput[#Headers],0))="","",(INDEX(DataInput[],BF$4*3-2,MATCH($B46,DataInput[#Headers],0)))))</f>
        <v/>
      </c>
      <c r="BG46" s="15" t="str">
        <f>IF(INDEX(MouseList[],MATCH(BG$2,'Basic Information'!$A$2:$A$140,0),11)=TRUE,"",IF(INDEX(DataInput[],BG$4*3-2,MATCH($B46,DataInput[#Headers],0))="","",(INDEX(DataInput[],BG$4*3-2,MATCH($B46,DataInput[#Headers],0)))))</f>
        <v/>
      </c>
      <c r="BH46" s="15" t="str">
        <f>IF(INDEX(MouseList[],MATCH(BH$2,'Basic Information'!$A$2:$A$140,0),11)=TRUE,"",IF(INDEX(DataInput[],BH$4*3-2,MATCH($B46,DataInput[#Headers],0))="","",(INDEX(DataInput[],BH$4*3-2,MATCH($B46,DataInput[#Headers],0)))))</f>
        <v/>
      </c>
      <c r="BI46" s="15" t="str">
        <f>IF(INDEX(MouseList[],MATCH(BI$2,'Basic Information'!$A$2:$A$140,0),11)=TRUE,"",IF(INDEX(DataInput[],BI$4*3-2,MATCH($B46,DataInput[#Headers],0))="","",(INDEX(DataInput[],BI$4*3-2,MATCH($B46,DataInput[#Headers],0)))))</f>
        <v/>
      </c>
      <c r="BJ46" s="15" t="str">
        <f>IF(INDEX(MouseList[],MATCH(BJ$2,'Basic Information'!$A$2:$A$140,0),11)=TRUE,"",IF(INDEX(DataInput[],BJ$4*3-2,MATCH($B46,DataInput[#Headers],0))="","",(INDEX(DataInput[],BJ$4*3-2,MATCH($B46,DataInput[#Headers],0)))))</f>
        <v/>
      </c>
      <c r="BK46" s="15" t="e">
        <f>IF(INDEX(MouseList[],MATCH(BK$2,'Basic Information'!$A$2:$A$140,0),11)=TRUE,"",IF(INDEX(DataInput[],BK$4*3-2,MATCH($B46,DataInput[#Headers],0))="","",(INDEX(DataInput[],BK$4*3-2,MATCH($B46,DataInput[#Headers],0)))))</f>
        <v>#N/A</v>
      </c>
      <c r="BL46" s="15" t="e">
        <f>IF(INDEX(MouseList[],MATCH(BL$2,'Basic Information'!$A$2:$A$140,0),11)=TRUE,"",IF(INDEX(DataInput[],BL$4*3-2,MATCH($B46,DataInput[#Headers],0))="","",(INDEX(DataInput[],BL$4*3-2,MATCH($B46,DataInput[#Headers],0)))))</f>
        <v>#N/A</v>
      </c>
      <c r="BM46" s="15" t="e">
        <f>IF(INDEX(MouseList[],MATCH(BM$2,'Basic Information'!$A$2:$A$140,0),11)=TRUE,"",IF(INDEX(DataInput[],BM$4*3-2,MATCH($B46,DataInput[#Headers],0))="","",(INDEX(DataInput[],BM$4*3-2,MATCH($B46,DataInput[#Headers],0)))))</f>
        <v>#N/A</v>
      </c>
      <c r="BN46" s="15" t="e">
        <f>IF(INDEX(MouseList[],MATCH(BN$2,'Basic Information'!$A$2:$A$140,0),11)=TRUE,"",IF(INDEX(DataInput[],BN$4*3-2,MATCH($B46,DataInput[#Headers],0))="","",(INDEX(DataInput[],BN$4*3-2,MATCH($B46,DataInput[#Headers],0)))))</f>
        <v>#N/A</v>
      </c>
      <c r="BO46" s="15" t="e">
        <f>IF(INDEX(MouseList[],MATCH(BO$2,'Basic Information'!$A$2:$A$140,0),11)=TRUE,"",IF(INDEX(DataInput[],BO$4*3-2,MATCH($B46,DataInput[#Headers],0))="","",(INDEX(DataInput[],BO$4*3-2,MATCH($B46,DataInput[#Headers],0)))))</f>
        <v>#N/A</v>
      </c>
      <c r="BP46" s="15" t="e">
        <f>IF(INDEX(MouseList[],MATCH(BP$2,'Basic Information'!$A$2:$A$140,0),11)=TRUE,"",IF(INDEX(DataInput[],BP$4*3-2,MATCH($B46,DataInput[#Headers],0))="","",(INDEX(DataInput[],BP$4*3-2,MATCH($B46,DataInput[#Headers],0)))))</f>
        <v>#N/A</v>
      </c>
      <c r="BQ46" s="15" t="e">
        <f>IF(INDEX(MouseList[],MATCH(BQ$2,'Basic Information'!$A$2:$A$140,0),11)=TRUE,"",IF(INDEX(DataInput[],BQ$4*3-2,MATCH($B46,DataInput[#Headers],0))="","",(INDEX(DataInput[],BQ$4*3-2,MATCH($B46,DataInput[#Headers],0)))))</f>
        <v>#N/A</v>
      </c>
      <c r="BR46" s="15" t="e">
        <f>IF(INDEX(MouseList[],MATCH(BR$2,'Basic Information'!$A$2:$A$140,0),11)=TRUE,"",IF(INDEX(DataInput[],BR$4*3-2,MATCH($B46,DataInput[#Headers],0))="","",(INDEX(DataInput[],BR$4*3-2,MATCH($B46,DataInput[#Headers],0)))))</f>
        <v>#N/A</v>
      </c>
      <c r="BS46" s="15" t="e">
        <f>IF(INDEX(MouseList[],MATCH(BS$2,'Basic Information'!$A$2:$A$140,0),11)=TRUE,"",IF(INDEX(DataInput[],BS$4*3-2,MATCH($B46,DataInput[#Headers],0))="","",(INDEX(DataInput[],BS$4*3-2,MATCH($B46,DataInput[#Headers],0)))))</f>
        <v>#N/A</v>
      </c>
      <c r="BT46" s="15" t="e">
        <f>IF(INDEX(MouseList[],MATCH(BT$2,'Basic Information'!$A$2:$A$140,0),11)=TRUE,"",IF(INDEX(DataInput[],BT$4*3-2,MATCH($B46,DataInput[#Headers],0))="","",(INDEX(DataInput[],BT$4*3-2,MATCH($B46,DataInput[#Headers],0)))))</f>
        <v>#N/A</v>
      </c>
      <c r="BU46" s="15" t="e">
        <f>IF(INDEX(MouseList[],MATCH(BU$2,'Basic Information'!$A$2:$A$140,0),11)=TRUE,"",IF(INDEX(DataInput[],BU$4*3-2,MATCH($B46,DataInput[#Headers],0))="","",(INDEX(DataInput[],BU$4*3-2,MATCH($B46,DataInput[#Headers],0)))))</f>
        <v>#N/A</v>
      </c>
      <c r="BV46" s="15" t="e">
        <f>IF(INDEX(MouseList[],MATCH(BV$2,'Basic Information'!$A$2:$A$140,0),11)=TRUE,"",IF(INDEX(DataInput[],BV$4*3-2,MATCH($B46,DataInput[#Headers],0))="","",(INDEX(DataInput[],BV$4*3-2,MATCH($B46,DataInput[#Headers],0)))))</f>
        <v>#N/A</v>
      </c>
      <c r="BW46" s="15" t="e">
        <f>IF(INDEX(MouseList[],MATCH(BW$2,'Basic Information'!$A$2:$A$140,0),11)=TRUE,"",IF(INDEX(DataInput[],BW$4*3-2,MATCH($B46,DataInput[#Headers],0))="","",(INDEX(DataInput[],BW$4*3-2,MATCH($B46,DataInput[#Headers],0)))))</f>
        <v>#N/A</v>
      </c>
      <c r="BX46" s="15" t="e">
        <f>IF(INDEX(MouseList[],MATCH(BX$2,'Basic Information'!$A$2:$A$140,0),11)=TRUE,"",IF(INDEX(DataInput[],BX$4*3-2,MATCH($B46,DataInput[#Headers],0))="","",(INDEX(DataInput[],BX$4*3-2,MATCH($B46,DataInput[#Headers],0)))))</f>
        <v>#N/A</v>
      </c>
      <c r="BY46" s="15" t="e">
        <f>IF(INDEX(MouseList[],MATCH(BY$2,'Basic Information'!$A$2:$A$140,0),11)=TRUE,"",IF(INDEX(DataInput[],BY$4*3-2,MATCH($B46,DataInput[#Headers],0))="","",(INDEX(DataInput[],BY$4*3-2,MATCH($B46,DataInput[#Headers],0)))))</f>
        <v>#N/A</v>
      </c>
      <c r="BZ46" s="15" t="e">
        <f>IF(INDEX(MouseList[],MATCH(BZ$2,'Basic Information'!$A$2:$A$140,0),11)=TRUE,"",IF(INDEX(DataInput[],BZ$4*3-2,MATCH($B46,DataInput[#Headers],0))="","",(INDEX(DataInput[],BZ$4*3-2,MATCH($B46,DataInput[#Headers],0)))))</f>
        <v>#N/A</v>
      </c>
      <c r="CA46" s="15" t="e">
        <f>IF(INDEX(MouseList[],MATCH(CA$2,'Basic Information'!$A$2:$A$140,0),11)=TRUE,"",IF(INDEX(DataInput[],CA$4*3-2,MATCH($B46,DataInput[#Headers],0))="","",(INDEX(DataInput[],CA$4*3-2,MATCH($B46,DataInput[#Headers],0)))))</f>
        <v>#N/A</v>
      </c>
      <c r="CB46" s="15" t="e">
        <f>IF(INDEX(MouseList[],MATCH(CB$2,'Basic Information'!$A$2:$A$140,0),11)=TRUE,"",IF(INDEX(DataInput[],CB$4*3-2,MATCH($B46,DataInput[#Headers],0))="","",(INDEX(DataInput[],CB$4*3-2,MATCH($B46,DataInput[#Headers],0)))))</f>
        <v>#N/A</v>
      </c>
      <c r="CC46" s="15" t="e">
        <f>IF(INDEX(MouseList[],MATCH(CC$2,'Basic Information'!$A$2:$A$140,0),11)=TRUE,"",IF(INDEX(DataInput[],CC$4*3-2,MATCH($B46,DataInput[#Headers],0))="","",(INDEX(DataInput[],CC$4*3-2,MATCH($B46,DataInput[#Headers],0)))))</f>
        <v>#N/A</v>
      </c>
      <c r="CD46" s="15" t="e">
        <f>IF(INDEX(MouseList[],MATCH(CD$2,'Basic Information'!$A$2:$A$140,0),11)=TRUE,"",IF(INDEX(DataInput[],CD$4*3-2,MATCH($B46,DataInput[#Headers],0))="","",(INDEX(DataInput[],CD$4*3-2,MATCH($B46,DataInput[#Headers],0)))))</f>
        <v>#N/A</v>
      </c>
      <c r="CE46" s="15" t="e">
        <f>IF(INDEX(MouseList[],MATCH(CE$2,'Basic Information'!$A$2:$A$140,0),11)=TRUE,"",IF(INDEX(DataInput[],CE$4*3-2,MATCH($B46,DataInput[#Headers],0))="","",(INDEX(DataInput[],CE$4*3-2,MATCH($B46,DataInput[#Headers],0)))))</f>
        <v>#N/A</v>
      </c>
      <c r="CF46" s="15" t="e">
        <f>IF(INDEX(MouseList[],MATCH(CF$2,'Basic Information'!$A$2:$A$140,0),11)=TRUE,"",IF(INDEX(DataInput[],CF$4*3-2,MATCH($B46,DataInput[#Headers],0))="","",(INDEX(DataInput[],CF$4*3-2,MATCH($B46,DataInput[#Headers],0)))))</f>
        <v>#N/A</v>
      </c>
      <c r="CG46" s="15" t="e">
        <f>IF(INDEX(MouseList[],MATCH(CG$2,'Basic Information'!$A$2:$A$140,0),11)=TRUE,"",IF(INDEX(DataInput[],CG$4*3-2,MATCH($B46,DataInput[#Headers],0))="","",(INDEX(DataInput[],CG$4*3-2,MATCH($B46,DataInput[#Headers],0)))))</f>
        <v>#N/A</v>
      </c>
      <c r="CH46" s="15" t="e">
        <f>IF(INDEX(MouseList[],MATCH(CH$2,'Basic Information'!$A$2:$A$140,0),11)=TRUE,"",IF(INDEX(DataInput[],CH$4*3-2,MATCH($B46,DataInput[#Headers],0))="","",(INDEX(DataInput[],CH$4*3-2,MATCH($B46,DataInput[#Headers],0)))))</f>
        <v>#N/A</v>
      </c>
      <c r="CI46" s="15" t="e">
        <f>IF(INDEX(MouseList[],MATCH(CI$2,'Basic Information'!$A$2:$A$140,0),11)=TRUE,"",IF(INDEX(DataInput[],CI$4*3-2,MATCH($B46,DataInput[#Headers],0))="","",(INDEX(DataInput[],CI$4*3-2,MATCH($B46,DataInput[#Headers],0)))))</f>
        <v>#N/A</v>
      </c>
      <c r="CJ46" s="15" t="e">
        <f>IF(INDEX(MouseList[],MATCH(CJ$2,'Basic Information'!$A$2:$A$140,0),11)=TRUE,"",IF(INDEX(DataInput[],CJ$4*3-2,MATCH($B46,DataInput[#Headers],0))="","",(INDEX(DataInput[],CJ$4*3-2,MATCH($B46,DataInput[#Headers],0)))))</f>
        <v>#N/A</v>
      </c>
      <c r="CK46" s="15" t="e">
        <f>IF(INDEX(MouseList[],MATCH(CK$2,'Basic Information'!$A$2:$A$140,0),11)=TRUE,"",IF(INDEX(DataInput[],CK$4*3-2,MATCH($B46,DataInput[#Headers],0))="","",(INDEX(DataInput[],CK$4*3-2,MATCH($B46,DataInput[#Headers],0)))))</f>
        <v>#N/A</v>
      </c>
      <c r="CL46" s="15" t="e">
        <f>IF(INDEX(MouseList[],MATCH(CL$2,'Basic Information'!$A$2:$A$140,0),11)=TRUE,"",IF(INDEX(DataInput[],CL$4*3-2,MATCH($B46,DataInput[#Headers],0))="","",(INDEX(DataInput[],CL$4*3-2,MATCH($B46,DataInput[#Headers],0)))))</f>
        <v>#N/A</v>
      </c>
      <c r="CM46" s="15" t="e">
        <f>IF(INDEX(MouseList[],MATCH(CM$2,'Basic Information'!$A$2:$A$140,0),11)=TRUE,"",IF(INDEX(DataInput[],CM$4*3-2,MATCH($B46,DataInput[#Headers],0))="","",(INDEX(DataInput[],CM$4*3-2,MATCH($B46,DataInput[#Headers],0)))))</f>
        <v>#N/A</v>
      </c>
      <c r="CN46" s="15" t="e">
        <f>IF(INDEX(MouseList[],MATCH(CN$2,'Basic Information'!$A$2:$A$140,0),11)=TRUE,"",IF(INDEX(DataInput[],CN$4*3-2,MATCH($B46,DataInput[#Headers],0))="","",(INDEX(DataInput[],CN$4*3-2,MATCH($B46,DataInput[#Headers],0)))))</f>
        <v>#N/A</v>
      </c>
      <c r="CO46" s="15" t="e">
        <f>IF(INDEX(MouseList[],MATCH(CO$2,'Basic Information'!$A$2:$A$140,0),11)=TRUE,"",IF(INDEX(DataInput[],CO$4*3-2,MATCH($B46,DataInput[#Headers],0))="","",(INDEX(DataInput[],CO$4*3-2,MATCH($B46,DataInput[#Headers],0)))))</f>
        <v>#N/A</v>
      </c>
      <c r="CP46" s="15" t="e">
        <f>IF(INDEX(MouseList[],MATCH(CP$2,'Basic Information'!$A$2:$A$140,0),11)=TRUE,"",IF(INDEX(DataInput[],CP$4*3-2,MATCH($B46,DataInput[#Headers],0))="","",(INDEX(DataInput[],CP$4*3-2,MATCH($B46,DataInput[#Headers],0)))))</f>
        <v>#N/A</v>
      </c>
      <c r="CQ46" s="15" t="e">
        <f>IF(INDEX(MouseList[],MATCH(CQ$2,'Basic Information'!$A$2:$A$140,0),11)=TRUE,"",IF(INDEX(DataInput[],CQ$4*3-2,MATCH($B46,DataInput[#Headers],0))="","",(INDEX(DataInput[],CQ$4*3-2,MATCH($B46,DataInput[#Headers],0)))))</f>
        <v>#N/A</v>
      </c>
      <c r="CR46" s="15" t="e">
        <f>IF(INDEX(MouseList[],MATCH(CR$2,'Basic Information'!$A$2:$A$140,0),11)=TRUE,"",IF(INDEX(DataInput[],CR$4*3-2,MATCH($B46,DataInput[#Headers],0))="","",(INDEX(DataInput[],CR$4*3-2,MATCH($B46,DataInput[#Headers],0)))))</f>
        <v>#N/A</v>
      </c>
      <c r="CS46" s="15" t="e">
        <f>IF(INDEX(MouseList[],MATCH(CS$2,'Basic Information'!$A$2:$A$140,0),11)=TRUE,"",IF(INDEX(DataInput[],CS$4*3-2,MATCH($B46,DataInput[#Headers],0))="","",(INDEX(DataInput[],CS$4*3-2,MATCH($B46,DataInput[#Headers],0)))))</f>
        <v>#N/A</v>
      </c>
      <c r="CT46" s="15" t="e">
        <f>IF(INDEX(MouseList[],MATCH(CT$2,'Basic Information'!$A$2:$A$140,0),11)=TRUE,"",IF(INDEX(DataInput[],CT$4*3-2,MATCH($B46,DataInput[#Headers],0))="","",(INDEX(DataInput[],CT$4*3-2,MATCH($B46,DataInput[#Headers],0)))))</f>
        <v>#N/A</v>
      </c>
      <c r="CU46" s="15" t="e">
        <f>IF(INDEX(MouseList[],MATCH(CU$2,'Basic Information'!$A$2:$A$140,0),11)=TRUE,"",IF(INDEX(DataInput[],CU$4*3-2,MATCH($B46,DataInput[#Headers],0))="","",(INDEX(DataInput[],CU$4*3-2,MATCH($B46,DataInput[#Headers],0)))))</f>
        <v>#N/A</v>
      </c>
      <c r="CV46" s="15" t="e">
        <f>IF(INDEX(MouseList[],MATCH(CV$2,'Basic Information'!$A$2:$A$140,0),11)=TRUE,"",IF(INDEX(DataInput[],CV$4*3-2,MATCH($B46,DataInput[#Headers],0))="","",(INDEX(DataInput[],CV$4*3-2,MATCH($B46,DataInput[#Headers],0)))))</f>
        <v>#N/A</v>
      </c>
      <c r="CW46" s="15" t="e">
        <f>IF(INDEX(MouseList[],MATCH(CW$2,'Basic Information'!$A$2:$A$140,0),11)=TRUE,"",IF(INDEX(DataInput[],CW$4*3-2,MATCH($B46,DataInput[#Headers],0))="","",(INDEX(DataInput[],CW$4*3-2,MATCH($B46,DataInput[#Headers],0)))))</f>
        <v>#N/A</v>
      </c>
      <c r="CX46" s="15" t="e">
        <f>IF(INDEX(MouseList[],MATCH(CX$2,'Basic Information'!$A$2:$A$140,0),11)=TRUE,"",IF(INDEX(DataInput[],CX$4*3-2,MATCH($B46,DataInput[#Headers],0))="","",(INDEX(DataInput[],CX$4*3-2,MATCH($B46,DataInput[#Headers],0)))))</f>
        <v>#N/A</v>
      </c>
      <c r="CY46" s="113" t="e">
        <f>IF(INDEX(MouseList[],MATCH(CY$2,'Basic Information'!$A$2:$A$140,0),11)=TRUE,"",IF(INDEX(DataInput[],CY$4*3-2,MATCH($B46,DataInput[#Headers],0))="","",(INDEX(DataInput[],CY$4*3-2,MATCH($B46,DataInput[#Headers],0)))))</f>
        <v>#N/A</v>
      </c>
      <c r="CZ46" s="113" t="e">
        <f>IF(INDEX(MouseList[],MATCH(CZ$2,'Basic Information'!$A$2:$A$140,0),11)=TRUE,"",IF(INDEX(DataInput[],CZ$4*3-2,MATCH($B46,DataInput[#Headers],0))="","",(INDEX(DataInput[],CZ$4*3-2,MATCH($B46,DataInput[#Headers],0)))))</f>
        <v>#N/A</v>
      </c>
      <c r="DA46" s="113" t="e">
        <f>IF(INDEX(MouseList[],MATCH(DA$2,'Basic Information'!$A$2:$A$140,0),11)=TRUE,"",IF(INDEX(DataInput[],DA$4*3-2,MATCH($B46,DataInput[#Headers],0))="","",(INDEX(DataInput[],DA$4*3-2,MATCH($B46,DataInput[#Headers],0)))))</f>
        <v>#N/A</v>
      </c>
      <c r="DB46" s="113" t="e">
        <f>IF(INDEX(MouseList[],MATCH(DB$2,'Basic Information'!$A$2:$A$140,0),11)=TRUE,"",IF(INDEX(DataInput[],DB$4*3-2,MATCH($B46,DataInput[#Headers],0))="","",(INDEX(DataInput[],DB$4*3-2,MATCH($B46,DataInput[#Headers],0)))))</f>
        <v>#N/A</v>
      </c>
      <c r="DC46" s="113" t="e">
        <f>IF(INDEX(MouseList[],MATCH(DC$2,'Basic Information'!$A$2:$A$140,0),11)=TRUE,"",IF(INDEX(DataInput[],DC$4*3-2,MATCH($B46,DataInput[#Headers],0))="","",(INDEX(DataInput[],DC$4*3-2,MATCH($B46,DataInput[#Headers],0)))))</f>
        <v>#N/A</v>
      </c>
      <c r="DD46" s="113" t="e">
        <f>IF(INDEX(MouseList[],MATCH(DD$2,'Basic Information'!$A$2:$A$140,0),11)=TRUE,"",IF(INDEX(DataInput[],DD$4*3-2,MATCH($B46,DataInput[#Headers],0))="","",(INDEX(DataInput[],DD$4*3-2,MATCH($B46,DataInput[#Headers],0)))))</f>
        <v>#N/A</v>
      </c>
      <c r="DE46" s="113" t="e">
        <f>IF(INDEX(MouseList[],MATCH(DE$2,'Basic Information'!$A$2:$A$140,0),11)=TRUE,"",IF(INDEX(DataInput[],DE$4*3-2,MATCH($B46,DataInput[#Headers],0))="","",(INDEX(DataInput[],DE$4*3-2,MATCH($B46,DataInput[#Headers],0)))))</f>
        <v>#N/A</v>
      </c>
      <c r="DF46" s="113" t="e">
        <f>IF(INDEX(MouseList[],MATCH(DF$2,'Basic Information'!$A$2:$A$140,0),11)=TRUE,"",IF(INDEX(DataInput[],DF$4*3-2,MATCH($B46,DataInput[#Headers],0))="","",(INDEX(DataInput[],DF$4*3-2,MATCH($B46,DataInput[#Headers],0)))))</f>
        <v>#N/A</v>
      </c>
      <c r="DG46" s="113" t="e">
        <f>IF(INDEX(MouseList[],MATCH(DG$2,'Basic Information'!$A$2:$A$140,0),11)=TRUE,"",IF(INDEX(DataInput[],DG$4*3-2,MATCH($B46,DataInput[#Headers],0))="","",(INDEX(DataInput[],DG$4*3-2,MATCH($B46,DataInput[#Headers],0)))))</f>
        <v>#N/A</v>
      </c>
      <c r="DH46" s="113" t="e">
        <f>IF(INDEX(MouseList[],MATCH(DH$2,'Basic Information'!$A$2:$A$140,0),11)=TRUE,"",IF(INDEX(DataInput[],DH$4*3-2,MATCH($B46,DataInput[#Headers],0))="","",(INDEX(DataInput[],DH$4*3-2,MATCH($B46,DataInput[#Headers],0)))))</f>
        <v>#N/A</v>
      </c>
      <c r="DI46" s="113" t="e">
        <f>IF(INDEX(MouseList[],MATCH(DI$2,'Basic Information'!$A$2:$A$140,0),11)=TRUE,"",IF(INDEX(DataInput[],DI$4*3-2,MATCH($B46,DataInput[#Headers],0))="","",(INDEX(DataInput[],DI$4*3-2,MATCH($B46,DataInput[#Headers],0)))))</f>
        <v>#N/A</v>
      </c>
      <c r="DJ46" s="113" t="e">
        <f>IF(INDEX(MouseList[],MATCH(DJ$2,'Basic Information'!$A$2:$A$140,0),11)=TRUE,"",IF(INDEX(DataInput[],DJ$4*3-2,MATCH($B46,DataInput[#Headers],0))="","",(INDEX(DataInput[],DJ$4*3-2,MATCH($B46,DataInput[#Headers],0)))))</f>
        <v>#N/A</v>
      </c>
      <c r="DK46" s="113" t="e">
        <f>IF(INDEX(MouseList[],MATCH(DK$2,'Basic Information'!$A$2:$A$140,0),11)=TRUE,"",IF(INDEX(DataInput[],DK$4*3-2,MATCH($B46,DataInput[#Headers],0))="","",(INDEX(DataInput[],DK$4*3-2,MATCH($B46,DataInput[#Headers],0)))))</f>
        <v>#N/A</v>
      </c>
      <c r="DL46" s="113" t="e">
        <f>IF(INDEX(MouseList[],MATCH(DL$2,'Basic Information'!$A$2:$A$140,0),11)=TRUE,"",IF(INDEX(DataInput[],DL$4*3-2,MATCH($B46,DataInput[#Headers],0))="","",(INDEX(DataInput[],DL$4*3-2,MATCH($B46,DataInput[#Headers],0)))))</f>
        <v>#N/A</v>
      </c>
      <c r="DM46" s="113" t="e">
        <f>IF(INDEX(MouseList[],MATCH(DM$2,'Basic Information'!$A$2:$A$140,0),11)=TRUE,"",IF(INDEX(DataInput[],DM$4*3-2,MATCH($B46,DataInput[#Headers],0))="","",(INDEX(DataInput[],DM$4*3-2,MATCH($B46,DataInput[#Headers],0)))))</f>
        <v>#N/A</v>
      </c>
      <c r="DN46" s="113" t="e">
        <f>IF(INDEX(MouseList[],MATCH(DN$2,'Basic Information'!$A$2:$A$140,0),11)=TRUE,"",IF(INDEX(DataInput[],DN$4*3-2,MATCH($B46,DataInput[#Headers],0))="","",(INDEX(DataInput[],DN$4*3-2,MATCH($B46,DataInput[#Headers],0)))))</f>
        <v>#N/A</v>
      </c>
      <c r="DO46" s="113" t="e">
        <f>IF(INDEX(MouseList[],MATCH(DO$2,'Basic Information'!$A$2:$A$140,0),11)=TRUE,"",IF(INDEX(DataInput[],DO$4*3-2,MATCH($B46,DataInput[#Headers],0))="","",(INDEX(DataInput[],DO$4*3-2,MATCH($B46,DataInput[#Headers],0)))))</f>
        <v>#N/A</v>
      </c>
      <c r="DP46" s="113" t="e">
        <f>IF(INDEX(MouseList[],MATCH(DP$2,'Basic Information'!$A$2:$A$140,0),11)=TRUE,"",IF(INDEX(DataInput[],DP$4*3-2,MATCH($B46,DataInput[#Headers],0))="","",(INDEX(DataInput[],DP$4*3-2,MATCH($B46,DataInput[#Headers],0)))))</f>
        <v>#N/A</v>
      </c>
      <c r="DQ46" s="113" t="e">
        <f>IF(INDEX(MouseList[],MATCH(DQ$2,'Basic Information'!$A$2:$A$140,0),11)=TRUE,"",IF(INDEX(DataInput[],DQ$4*3-2,MATCH($B46,DataInput[#Headers],0))="","",(INDEX(DataInput[],DQ$4*3-2,MATCH($B46,DataInput[#Headers],0)))))</f>
        <v>#N/A</v>
      </c>
      <c r="DR46" s="113" t="e">
        <f>IF(INDEX(MouseList[],MATCH(DR$2,'Basic Information'!$A$2:$A$140,0),11)=TRUE,"",IF(INDEX(DataInput[],DR$4*3-2,MATCH($B46,DataInput[#Headers],0))="","",(INDEX(DataInput[],DR$4*3-2,MATCH($B46,DataInput[#Headers],0)))))</f>
        <v>#N/A</v>
      </c>
      <c r="DT46" s="14">
        <v>42</v>
      </c>
      <c r="DU46" s="14" t="str">
        <f>IFERROR(INDEX(MouseList[],MATCH(TV_after_Tx3[[#This Row],[Sort '#]],MouseList[Sort '#],0),MATCH(TV_after_Tx3[[#Headers],[Group]],MouseList[#Headers],0)),"")</f>
        <v/>
      </c>
      <c r="DV46" s="14" t="str">
        <f>IFERROR(INDEX(MouseList[],MATCH(TV_after_Tx3[[#This Row],[Sort '#]],MouseList[Sort '#],0),MATCH(MouseList[[#Headers],[Mouse '#]],MouseList[#Headers],0)),"")</f>
        <v/>
      </c>
      <c r="DW46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46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46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46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46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46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46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46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46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46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46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46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46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46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46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46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46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46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46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46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46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46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47" spans="1:172">
      <c r="A47" s="14">
        <v>42</v>
      </c>
      <c r="B47" s="14" t="str">
        <f>INDEX(DataInput[#Headers],1,BWtable[[#This Row],[Day '#]]+11)</f>
        <v>43</v>
      </c>
      <c r="C47" s="15" t="str">
        <f>IF(INDEX(MouseList[],MATCH(C$2,'Basic Information'!$A$2:$A$140,0),11)=TRUE,"",IF(INDEX(DataInput[],C$4*3-2,MATCH($B47,DataInput[#Headers],0))="","",(INDEX(DataInput[],C$4*3-2,MATCH($B47,DataInput[#Headers],0)))))</f>
        <v/>
      </c>
      <c r="D47" s="15" t="str">
        <f>IF(INDEX(MouseList[],MATCH(D$2,'Basic Information'!$A$2:$A$140,0),11)=TRUE,"",IF(INDEX(DataInput[],D$4*3-2,MATCH($B47,DataInput[#Headers],0))="","",(INDEX(DataInput[],D$4*3-2,MATCH($B47,DataInput[#Headers],0)))))</f>
        <v/>
      </c>
      <c r="E47" s="15" t="str">
        <f>IF(INDEX(MouseList[],MATCH(E$2,'Basic Information'!$A$2:$A$140,0),11)=TRUE,"",IF(INDEX(DataInput[],E$4*3-2,MATCH($B47,DataInput[#Headers],0))="","",(INDEX(DataInput[],E$4*3-2,MATCH($B47,DataInput[#Headers],0)))))</f>
        <v/>
      </c>
      <c r="F47" s="15" t="str">
        <f>IF(INDEX(MouseList[],MATCH(F$2,'Basic Information'!$A$2:$A$140,0),11)=TRUE,"",IF(INDEX(DataInput[],F$4*3-2,MATCH($B47,DataInput[#Headers],0))="","",(INDEX(DataInput[],F$4*3-2,MATCH($B47,DataInput[#Headers],0)))))</f>
        <v/>
      </c>
      <c r="G47" s="15" t="str">
        <f>IF(INDEX(MouseList[],MATCH(G$2,'Basic Information'!$A$2:$A$140,0),11)=TRUE,"",IF(INDEX(DataInput[],G$4*3-2,MATCH($B47,DataInput[#Headers],0))="","",(INDEX(DataInput[],G$4*3-2,MATCH($B47,DataInput[#Headers],0)))))</f>
        <v/>
      </c>
      <c r="H47" s="15" t="str">
        <f>IF(INDEX(MouseList[],MATCH(H$2,'Basic Information'!$A$2:$A$140,0),11)=TRUE,"",IF(INDEX(DataInput[],H$4*3-2,MATCH($B47,DataInput[#Headers],0))="","",(INDEX(DataInput[],H$4*3-2,MATCH($B47,DataInput[#Headers],0)))))</f>
        <v/>
      </c>
      <c r="I47" s="15" t="str">
        <f>IF(INDEX(MouseList[],MATCH(I$2,'Basic Information'!$A$2:$A$140,0),11)=TRUE,"",IF(INDEX(DataInput[],I$4*3-2,MATCH($B47,DataInput[#Headers],0))="","",(INDEX(DataInput[],I$4*3-2,MATCH($B47,DataInput[#Headers],0)))))</f>
        <v/>
      </c>
      <c r="J47" s="15" t="str">
        <f>IF(INDEX(MouseList[],MATCH(J$2,'Basic Information'!$A$2:$A$140,0),11)=TRUE,"",IF(INDEX(DataInput[],J$4*3-2,MATCH($B47,DataInput[#Headers],0))="","",(INDEX(DataInput[],J$4*3-2,MATCH($B47,DataInput[#Headers],0)))))</f>
        <v/>
      </c>
      <c r="K47" s="15" t="str">
        <f>IF(INDEX(MouseList[],MATCH(K$2,'Basic Information'!$A$2:$A$140,0),11)=TRUE,"",IF(INDEX(DataInput[],K$4*3-2,MATCH($B47,DataInput[#Headers],0))="","",(INDEX(DataInput[],K$4*3-2,MATCH($B47,DataInput[#Headers],0)))))</f>
        <v/>
      </c>
      <c r="L47" s="15" t="str">
        <f>IF(INDEX(MouseList[],MATCH(L$2,'Basic Information'!$A$2:$A$140,0),11)=TRUE,"",IF(INDEX(DataInput[],L$4*3-2,MATCH($B47,DataInput[#Headers],0))="","",(INDEX(DataInput[],L$4*3-2,MATCH($B47,DataInput[#Headers],0)))))</f>
        <v/>
      </c>
      <c r="M47" s="15" t="str">
        <f>IF(INDEX(MouseList[],MATCH(M$2,'Basic Information'!$A$2:$A$140,0),11)=TRUE,"",IF(INDEX(DataInput[],M$4*3-2,MATCH($B47,DataInput[#Headers],0))="","",(INDEX(DataInput[],M$4*3-2,MATCH($B47,DataInput[#Headers],0)))))</f>
        <v/>
      </c>
      <c r="N47" s="15" t="str">
        <f>IF(INDEX(MouseList[],MATCH(N$2,'Basic Information'!$A$2:$A$140,0),11)=TRUE,"",IF(INDEX(DataInput[],N$4*3-2,MATCH($B47,DataInput[#Headers],0))="","",(INDEX(DataInput[],N$4*3-2,MATCH($B47,DataInput[#Headers],0)))))</f>
        <v/>
      </c>
      <c r="O47" s="15" t="str">
        <f>IF(INDEX(MouseList[],MATCH(O$2,'Basic Information'!$A$2:$A$140,0),11)=TRUE,"",IF(INDEX(DataInput[],O$4*3-2,MATCH($B47,DataInput[#Headers],0))="","",(INDEX(DataInput[],O$4*3-2,MATCH($B47,DataInput[#Headers],0)))))</f>
        <v/>
      </c>
      <c r="P47" s="15" t="str">
        <f>IF(INDEX(MouseList[],MATCH(P$2,'Basic Information'!$A$2:$A$140,0),11)=TRUE,"",IF(INDEX(DataInput[],P$4*3-2,MATCH($B47,DataInput[#Headers],0))="","",(INDEX(DataInput[],P$4*3-2,MATCH($B47,DataInput[#Headers],0)))))</f>
        <v/>
      </c>
      <c r="Q47" s="15" t="str">
        <f>IF(INDEX(MouseList[],MATCH(Q$2,'Basic Information'!$A$2:$A$140,0),11)=TRUE,"",IF(INDEX(DataInput[],Q$4*3-2,MATCH($B47,DataInput[#Headers],0))="","",(INDEX(DataInput[],Q$4*3-2,MATCH($B47,DataInput[#Headers],0)))))</f>
        <v/>
      </c>
      <c r="R47" s="15" t="str">
        <f>IF(INDEX(MouseList[],MATCH(R$2,'Basic Information'!$A$2:$A$140,0),11)=TRUE,"",IF(INDEX(DataInput[],R$4*3-2,MATCH($B47,DataInput[#Headers],0))="","",(INDEX(DataInput[],R$4*3-2,MATCH($B47,DataInput[#Headers],0)))))</f>
        <v/>
      </c>
      <c r="S47" s="15" t="str">
        <f>IF(INDEX(MouseList[],MATCH(S$2,'Basic Information'!$A$2:$A$140,0),11)=TRUE,"",IF(INDEX(DataInput[],S$4*3-2,MATCH($B47,DataInput[#Headers],0))="","",(INDEX(DataInput[],S$4*3-2,MATCH($B47,DataInput[#Headers],0)))))</f>
        <v/>
      </c>
      <c r="T47" s="15" t="str">
        <f>IF(INDEX(MouseList[],MATCH(T$2,'Basic Information'!$A$2:$A$140,0),11)=TRUE,"",IF(INDEX(DataInput[],T$4*3-2,MATCH($B47,DataInput[#Headers],0))="","",(INDEX(DataInput[],T$4*3-2,MATCH($B47,DataInput[#Headers],0)))))</f>
        <v/>
      </c>
      <c r="U47" s="15" t="str">
        <f>IF(INDEX(MouseList[],MATCH(U$2,'Basic Information'!$A$2:$A$140,0),11)=TRUE,"",IF(INDEX(DataInput[],U$4*3-2,MATCH($B47,DataInput[#Headers],0))="","",(INDEX(DataInput[],U$4*3-2,MATCH($B47,DataInput[#Headers],0)))))</f>
        <v/>
      </c>
      <c r="V47" s="15" t="str">
        <f>IF(INDEX(MouseList[],MATCH(V$2,'Basic Information'!$A$2:$A$140,0),11)=TRUE,"",IF(INDEX(DataInput[],V$4*3-2,MATCH($B47,DataInput[#Headers],0))="","",(INDEX(DataInput[],V$4*3-2,MATCH($B47,DataInput[#Headers],0)))))</f>
        <v/>
      </c>
      <c r="W47" s="15" t="str">
        <f>IF(INDEX(MouseList[],MATCH(W$2,'Basic Information'!$A$2:$A$140,0),11)=TRUE,"",IF(INDEX(DataInput[],W$4*3-2,MATCH($B47,DataInput[#Headers],0))="","",(INDEX(DataInput[],W$4*3-2,MATCH($B47,DataInput[#Headers],0)))))</f>
        <v/>
      </c>
      <c r="X47" s="15" t="str">
        <f>IF(INDEX(MouseList[],MATCH(X$2,'Basic Information'!$A$2:$A$140,0),11)=TRUE,"",IF(INDEX(DataInput[],X$4*3-2,MATCH($B47,DataInput[#Headers],0))="","",(INDEX(DataInput[],X$4*3-2,MATCH($B47,DataInput[#Headers],0)))))</f>
        <v/>
      </c>
      <c r="Y47" s="15" t="str">
        <f>IF(INDEX(MouseList[],MATCH(Y$2,'Basic Information'!$A$2:$A$140,0),11)=TRUE,"",IF(INDEX(DataInput[],Y$4*3-2,MATCH($B47,DataInput[#Headers],0))="","",(INDEX(DataInput[],Y$4*3-2,MATCH($B47,DataInput[#Headers],0)))))</f>
        <v/>
      </c>
      <c r="Z47" s="15" t="str">
        <f>IF(INDEX(MouseList[],MATCH(Z$2,'Basic Information'!$A$2:$A$140,0),11)=TRUE,"",IF(INDEX(DataInput[],Z$4*3-2,MATCH($B47,DataInput[#Headers],0))="","",(INDEX(DataInput[],Z$4*3-2,MATCH($B47,DataInput[#Headers],0)))))</f>
        <v/>
      </c>
      <c r="AA47" s="15" t="str">
        <f>IF(INDEX(MouseList[],MATCH(AA$2,'Basic Information'!$A$2:$A$140,0),11)=TRUE,"",IF(INDEX(DataInput[],AA$4*3-2,MATCH($B47,DataInput[#Headers],0))="","",(INDEX(DataInput[],AA$4*3-2,MATCH($B47,DataInput[#Headers],0)))))</f>
        <v/>
      </c>
      <c r="AB47" s="15" t="str">
        <f>IF(INDEX(MouseList[],MATCH(AB$2,'Basic Information'!$A$2:$A$140,0),11)=TRUE,"",IF(INDEX(DataInput[],AB$4*3-2,MATCH($B47,DataInput[#Headers],0))="","",(INDEX(DataInput[],AB$4*3-2,MATCH($B47,DataInput[#Headers],0)))))</f>
        <v/>
      </c>
      <c r="AC47" s="15" t="str">
        <f>IF(INDEX(MouseList[],MATCH(AC$2,'Basic Information'!$A$2:$A$140,0),11)=TRUE,"",IF(INDEX(DataInput[],AC$4*3-2,MATCH($B47,DataInput[#Headers],0))="","",(INDEX(DataInput[],AC$4*3-2,MATCH($B47,DataInput[#Headers],0)))))</f>
        <v/>
      </c>
      <c r="AD47" s="15" t="str">
        <f>IF(INDEX(MouseList[],MATCH(AD$2,'Basic Information'!$A$2:$A$140,0),11)=TRUE,"",IF(INDEX(DataInput[],AD$4*3-2,MATCH($B47,DataInput[#Headers],0))="","",(INDEX(DataInput[],AD$4*3-2,MATCH($B47,DataInput[#Headers],0)))))</f>
        <v/>
      </c>
      <c r="AE47" s="15" t="str">
        <f>IF(INDEX(MouseList[],MATCH(AE$2,'Basic Information'!$A$2:$A$140,0),11)=TRUE,"",IF(INDEX(DataInput[],AE$4*3-2,MATCH($B47,DataInput[#Headers],0))="","",(INDEX(DataInput[],AE$4*3-2,MATCH($B47,DataInput[#Headers],0)))))</f>
        <v/>
      </c>
      <c r="AF47" s="15" t="str">
        <f>IF(INDEX(MouseList[],MATCH(AF$2,'Basic Information'!$A$2:$A$140,0),11)=TRUE,"",IF(INDEX(DataInput[],AF$4*3-2,MATCH($B47,DataInput[#Headers],0))="","",(INDEX(DataInput[],AF$4*3-2,MATCH($B47,DataInput[#Headers],0)))))</f>
        <v/>
      </c>
      <c r="AG47" s="15" t="str">
        <f>IF(INDEX(MouseList[],MATCH(AG$2,'Basic Information'!$A$2:$A$140,0),11)=TRUE,"",IF(INDEX(DataInput[],AG$4*3-2,MATCH($B47,DataInput[#Headers],0))="","",(INDEX(DataInput[],AG$4*3-2,MATCH($B47,DataInput[#Headers],0)))))</f>
        <v/>
      </c>
      <c r="AH47" s="15" t="str">
        <f>IF(INDEX(MouseList[],MATCH(AH$2,'Basic Information'!$A$2:$A$140,0),11)=TRUE,"",IF(INDEX(DataInput[],AH$4*3-2,MATCH($B47,DataInput[#Headers],0))="","",(INDEX(DataInput[],AH$4*3-2,MATCH($B47,DataInput[#Headers],0)))))</f>
        <v/>
      </c>
      <c r="AI47" s="15" t="str">
        <f>IF(INDEX(MouseList[],MATCH(AI$2,'Basic Information'!$A$2:$A$140,0),11)=TRUE,"",IF(INDEX(DataInput[],AI$4*3-2,MATCH($B47,DataInput[#Headers],0))="","",(INDEX(DataInput[],AI$4*3-2,MATCH($B47,DataInput[#Headers],0)))))</f>
        <v/>
      </c>
      <c r="AJ47" s="15" t="str">
        <f>IF(INDEX(MouseList[],MATCH(AJ$2,'Basic Information'!$A$2:$A$140,0),11)=TRUE,"",IF(INDEX(DataInput[],AJ$4*3-2,MATCH($B47,DataInput[#Headers],0))="","",(INDEX(DataInput[],AJ$4*3-2,MATCH($B47,DataInput[#Headers],0)))))</f>
        <v/>
      </c>
      <c r="AK47" s="15" t="str">
        <f>IF(INDEX(MouseList[],MATCH(AK$2,'Basic Information'!$A$2:$A$140,0),11)=TRUE,"",IF(INDEX(DataInput[],AK$4*3-2,MATCH($B47,DataInput[#Headers],0))="","",(INDEX(DataInput[],AK$4*3-2,MATCH($B47,DataInput[#Headers],0)))))</f>
        <v/>
      </c>
      <c r="AL47" s="15" t="str">
        <f>IF(INDEX(MouseList[],MATCH(AL$2,'Basic Information'!$A$2:$A$140,0),11)=TRUE,"",IF(INDEX(DataInput[],AL$4*3-2,MATCH($B47,DataInput[#Headers],0))="","",(INDEX(DataInput[],AL$4*3-2,MATCH($B47,DataInput[#Headers],0)))))</f>
        <v/>
      </c>
      <c r="AM47" s="15" t="str">
        <f>IF(INDEX(MouseList[],MATCH(AM$2,'Basic Information'!$A$2:$A$140,0),11)=TRUE,"",IF(INDEX(DataInput[],AM$4*3-2,MATCH($B47,DataInput[#Headers],0))="","",(INDEX(DataInput[],AM$4*3-2,MATCH($B47,DataInput[#Headers],0)))))</f>
        <v/>
      </c>
      <c r="AN47" s="15" t="str">
        <f>IF(INDEX(MouseList[],MATCH(AN$2,'Basic Information'!$A$2:$A$140,0),11)=TRUE,"",IF(INDEX(DataInput[],AN$4*3-2,MATCH($B47,DataInput[#Headers],0))="","",(INDEX(DataInput[],AN$4*3-2,MATCH($B47,DataInput[#Headers],0)))))</f>
        <v/>
      </c>
      <c r="AO47" s="15" t="str">
        <f>IF(INDEX(MouseList[],MATCH(AO$2,'Basic Information'!$A$2:$A$140,0),11)=TRUE,"",IF(INDEX(DataInput[],AO$4*3-2,MATCH($B47,DataInput[#Headers],0))="","",(INDEX(DataInput[],AO$4*3-2,MATCH($B47,DataInput[#Headers],0)))))</f>
        <v/>
      </c>
      <c r="AP47" s="15" t="str">
        <f>IF(INDEX(MouseList[],MATCH(AP$2,'Basic Information'!$A$2:$A$140,0),11)=TRUE,"",IF(INDEX(DataInput[],AP$4*3-2,MATCH($B47,DataInput[#Headers],0))="","",(INDEX(DataInput[],AP$4*3-2,MATCH($B47,DataInput[#Headers],0)))))</f>
        <v/>
      </c>
      <c r="AQ47" s="15" t="str">
        <f>IF(INDEX(MouseList[],MATCH(AQ$2,'Basic Information'!$A$2:$A$140,0),11)=TRUE,"",IF(INDEX(DataInput[],AQ$4*3-2,MATCH($B47,DataInput[#Headers],0))="","",(INDEX(DataInput[],AQ$4*3-2,MATCH($B47,DataInput[#Headers],0)))))</f>
        <v/>
      </c>
      <c r="AR47" s="15" t="str">
        <f>IF(INDEX(MouseList[],MATCH(AR$2,'Basic Information'!$A$2:$A$140,0),11)=TRUE,"",IF(INDEX(DataInput[],AR$4*3-2,MATCH($B47,DataInput[#Headers],0))="","",(INDEX(DataInput[],AR$4*3-2,MATCH($B47,DataInput[#Headers],0)))))</f>
        <v/>
      </c>
      <c r="AS47" s="15" t="str">
        <f>IF(INDEX(MouseList[],MATCH(AS$2,'Basic Information'!$A$2:$A$140,0),11)=TRUE,"",IF(INDEX(DataInput[],AS$4*3-2,MATCH($B47,DataInput[#Headers],0))="","",(INDEX(DataInput[],AS$4*3-2,MATCH($B47,DataInput[#Headers],0)))))</f>
        <v/>
      </c>
      <c r="AT47" s="15" t="str">
        <f>IF(INDEX(MouseList[],MATCH(AT$2,'Basic Information'!$A$2:$A$140,0),11)=TRUE,"",IF(INDEX(DataInput[],AT$4*3-2,MATCH($B47,DataInput[#Headers],0))="","",(INDEX(DataInput[],AT$4*3-2,MATCH($B47,DataInput[#Headers],0)))))</f>
        <v/>
      </c>
      <c r="AU47" s="15" t="str">
        <f>IF(INDEX(MouseList[],MATCH(AU$2,'Basic Information'!$A$2:$A$140,0),11)=TRUE,"",IF(INDEX(DataInput[],AU$4*3-2,MATCH($B47,DataInput[#Headers],0))="","",(INDEX(DataInput[],AU$4*3-2,MATCH($B47,DataInput[#Headers],0)))))</f>
        <v/>
      </c>
      <c r="AV47" s="15" t="str">
        <f>IF(INDEX(MouseList[],MATCH(AV$2,'Basic Information'!$A$2:$A$140,0),11)=TRUE,"",IF(INDEX(DataInput[],AV$4*3-2,MATCH($B47,DataInput[#Headers],0))="","",(INDEX(DataInput[],AV$4*3-2,MATCH($B47,DataInput[#Headers],0)))))</f>
        <v/>
      </c>
      <c r="AW47" s="15" t="str">
        <f>IF(INDEX(MouseList[],MATCH(AW$2,'Basic Information'!$A$2:$A$140,0),11)=TRUE,"",IF(INDEX(DataInput[],AW$4*3-2,MATCH($B47,DataInput[#Headers],0))="","",(INDEX(DataInput[],AW$4*3-2,MATCH($B47,DataInput[#Headers],0)))))</f>
        <v/>
      </c>
      <c r="AX47" s="15" t="str">
        <f>IF(INDEX(MouseList[],MATCH(AX$2,'Basic Information'!$A$2:$A$140,0),11)=TRUE,"",IF(INDEX(DataInput[],AX$4*3-2,MATCH($B47,DataInput[#Headers],0))="","",(INDEX(DataInput[],AX$4*3-2,MATCH($B47,DataInput[#Headers],0)))))</f>
        <v/>
      </c>
      <c r="AY47" s="15" t="str">
        <f>IF(INDEX(MouseList[],MATCH(AY$2,'Basic Information'!$A$2:$A$140,0),11)=TRUE,"",IF(INDEX(DataInput[],AY$4*3-2,MATCH($B47,DataInput[#Headers],0))="","",(INDEX(DataInput[],AY$4*3-2,MATCH($B47,DataInput[#Headers],0)))))</f>
        <v/>
      </c>
      <c r="AZ47" s="15" t="str">
        <f>IF(INDEX(MouseList[],MATCH(AZ$2,'Basic Information'!$A$2:$A$140,0),11)=TRUE,"",IF(INDEX(DataInput[],AZ$4*3-2,MATCH($B47,DataInput[#Headers],0))="","",(INDEX(DataInput[],AZ$4*3-2,MATCH($B47,DataInput[#Headers],0)))))</f>
        <v/>
      </c>
      <c r="BA47" s="15" t="str">
        <f>IF(INDEX(MouseList[],MATCH(BA$2,'Basic Information'!$A$2:$A$140,0),11)=TRUE,"",IF(INDEX(DataInput[],BA$4*3-2,MATCH($B47,DataInput[#Headers],0))="","",(INDEX(DataInput[],BA$4*3-2,MATCH($B47,DataInput[#Headers],0)))))</f>
        <v/>
      </c>
      <c r="BB47" s="15" t="str">
        <f>IF(INDEX(MouseList[],MATCH(BB$2,'Basic Information'!$A$2:$A$140,0),11)=TRUE,"",IF(INDEX(DataInput[],BB$4*3-2,MATCH($B47,DataInput[#Headers],0))="","",(INDEX(DataInput[],BB$4*3-2,MATCH($B47,DataInput[#Headers],0)))))</f>
        <v/>
      </c>
      <c r="BC47" s="15" t="str">
        <f>IF(INDEX(MouseList[],MATCH(BC$2,'Basic Information'!$A$2:$A$140,0),11)=TRUE,"",IF(INDEX(DataInput[],BC$4*3-2,MATCH($B47,DataInput[#Headers],0))="","",(INDEX(DataInput[],BC$4*3-2,MATCH($B47,DataInput[#Headers],0)))))</f>
        <v/>
      </c>
      <c r="BD47" s="15" t="str">
        <f>IF(INDEX(MouseList[],MATCH(BD$2,'Basic Information'!$A$2:$A$140,0),11)=TRUE,"",IF(INDEX(DataInput[],BD$4*3-2,MATCH($B47,DataInput[#Headers],0))="","",(INDEX(DataInput[],BD$4*3-2,MATCH($B47,DataInput[#Headers],0)))))</f>
        <v/>
      </c>
      <c r="BE47" s="15" t="str">
        <f>IF(INDEX(MouseList[],MATCH(BE$2,'Basic Information'!$A$2:$A$140,0),11)=TRUE,"",IF(INDEX(DataInput[],BE$4*3-2,MATCH($B47,DataInput[#Headers],0))="","",(INDEX(DataInput[],BE$4*3-2,MATCH($B47,DataInput[#Headers],0)))))</f>
        <v/>
      </c>
      <c r="BF47" s="15" t="str">
        <f>IF(INDEX(MouseList[],MATCH(BF$2,'Basic Information'!$A$2:$A$140,0),11)=TRUE,"",IF(INDEX(DataInput[],BF$4*3-2,MATCH($B47,DataInput[#Headers],0))="","",(INDEX(DataInput[],BF$4*3-2,MATCH($B47,DataInput[#Headers],0)))))</f>
        <v/>
      </c>
      <c r="BG47" s="15" t="str">
        <f>IF(INDEX(MouseList[],MATCH(BG$2,'Basic Information'!$A$2:$A$140,0),11)=TRUE,"",IF(INDEX(DataInput[],BG$4*3-2,MATCH($B47,DataInput[#Headers],0))="","",(INDEX(DataInput[],BG$4*3-2,MATCH($B47,DataInput[#Headers],0)))))</f>
        <v/>
      </c>
      <c r="BH47" s="15" t="str">
        <f>IF(INDEX(MouseList[],MATCH(BH$2,'Basic Information'!$A$2:$A$140,0),11)=TRUE,"",IF(INDEX(DataInput[],BH$4*3-2,MATCH($B47,DataInput[#Headers],0))="","",(INDEX(DataInput[],BH$4*3-2,MATCH($B47,DataInput[#Headers],0)))))</f>
        <v/>
      </c>
      <c r="BI47" s="15" t="str">
        <f>IF(INDEX(MouseList[],MATCH(BI$2,'Basic Information'!$A$2:$A$140,0),11)=TRUE,"",IF(INDEX(DataInput[],BI$4*3-2,MATCH($B47,DataInput[#Headers],0))="","",(INDEX(DataInput[],BI$4*3-2,MATCH($B47,DataInput[#Headers],0)))))</f>
        <v/>
      </c>
      <c r="BJ47" s="15" t="str">
        <f>IF(INDEX(MouseList[],MATCH(BJ$2,'Basic Information'!$A$2:$A$140,0),11)=TRUE,"",IF(INDEX(DataInput[],BJ$4*3-2,MATCH($B47,DataInput[#Headers],0))="","",(INDEX(DataInput[],BJ$4*3-2,MATCH($B47,DataInput[#Headers],0)))))</f>
        <v/>
      </c>
      <c r="BK47" s="15" t="e">
        <f>IF(INDEX(MouseList[],MATCH(BK$2,'Basic Information'!$A$2:$A$140,0),11)=TRUE,"",IF(INDEX(DataInput[],BK$4*3-2,MATCH($B47,DataInput[#Headers],0))="","",(INDEX(DataInput[],BK$4*3-2,MATCH($B47,DataInput[#Headers],0)))))</f>
        <v>#N/A</v>
      </c>
      <c r="BL47" s="15" t="e">
        <f>IF(INDEX(MouseList[],MATCH(BL$2,'Basic Information'!$A$2:$A$140,0),11)=TRUE,"",IF(INDEX(DataInput[],BL$4*3-2,MATCH($B47,DataInput[#Headers],0))="","",(INDEX(DataInput[],BL$4*3-2,MATCH($B47,DataInput[#Headers],0)))))</f>
        <v>#N/A</v>
      </c>
      <c r="BM47" s="15" t="e">
        <f>IF(INDEX(MouseList[],MATCH(BM$2,'Basic Information'!$A$2:$A$140,0),11)=TRUE,"",IF(INDEX(DataInput[],BM$4*3-2,MATCH($B47,DataInput[#Headers],0))="","",(INDEX(DataInput[],BM$4*3-2,MATCH($B47,DataInput[#Headers],0)))))</f>
        <v>#N/A</v>
      </c>
      <c r="BN47" s="15" t="e">
        <f>IF(INDEX(MouseList[],MATCH(BN$2,'Basic Information'!$A$2:$A$140,0),11)=TRUE,"",IF(INDEX(DataInput[],BN$4*3-2,MATCH($B47,DataInput[#Headers],0))="","",(INDEX(DataInput[],BN$4*3-2,MATCH($B47,DataInput[#Headers],0)))))</f>
        <v>#N/A</v>
      </c>
      <c r="BO47" s="15" t="e">
        <f>IF(INDEX(MouseList[],MATCH(BO$2,'Basic Information'!$A$2:$A$140,0),11)=TRUE,"",IF(INDEX(DataInput[],BO$4*3-2,MATCH($B47,DataInput[#Headers],0))="","",(INDEX(DataInput[],BO$4*3-2,MATCH($B47,DataInput[#Headers],0)))))</f>
        <v>#N/A</v>
      </c>
      <c r="BP47" s="15" t="e">
        <f>IF(INDEX(MouseList[],MATCH(BP$2,'Basic Information'!$A$2:$A$140,0),11)=TRUE,"",IF(INDEX(DataInput[],BP$4*3-2,MATCH($B47,DataInput[#Headers],0))="","",(INDEX(DataInput[],BP$4*3-2,MATCH($B47,DataInput[#Headers],0)))))</f>
        <v>#N/A</v>
      </c>
      <c r="BQ47" s="15" t="e">
        <f>IF(INDEX(MouseList[],MATCH(BQ$2,'Basic Information'!$A$2:$A$140,0),11)=TRUE,"",IF(INDEX(DataInput[],BQ$4*3-2,MATCH($B47,DataInput[#Headers],0))="","",(INDEX(DataInput[],BQ$4*3-2,MATCH($B47,DataInput[#Headers],0)))))</f>
        <v>#N/A</v>
      </c>
      <c r="BR47" s="15" t="e">
        <f>IF(INDEX(MouseList[],MATCH(BR$2,'Basic Information'!$A$2:$A$140,0),11)=TRUE,"",IF(INDEX(DataInput[],BR$4*3-2,MATCH($B47,DataInput[#Headers],0))="","",(INDEX(DataInput[],BR$4*3-2,MATCH($B47,DataInput[#Headers],0)))))</f>
        <v>#N/A</v>
      </c>
      <c r="BS47" s="15" t="e">
        <f>IF(INDEX(MouseList[],MATCH(BS$2,'Basic Information'!$A$2:$A$140,0),11)=TRUE,"",IF(INDEX(DataInput[],BS$4*3-2,MATCH($B47,DataInput[#Headers],0))="","",(INDEX(DataInput[],BS$4*3-2,MATCH($B47,DataInput[#Headers],0)))))</f>
        <v>#N/A</v>
      </c>
      <c r="BT47" s="15" t="e">
        <f>IF(INDEX(MouseList[],MATCH(BT$2,'Basic Information'!$A$2:$A$140,0),11)=TRUE,"",IF(INDEX(DataInput[],BT$4*3-2,MATCH($B47,DataInput[#Headers],0))="","",(INDEX(DataInput[],BT$4*3-2,MATCH($B47,DataInput[#Headers],0)))))</f>
        <v>#N/A</v>
      </c>
      <c r="BU47" s="15" t="e">
        <f>IF(INDEX(MouseList[],MATCH(BU$2,'Basic Information'!$A$2:$A$140,0),11)=TRUE,"",IF(INDEX(DataInput[],BU$4*3-2,MATCH($B47,DataInput[#Headers],0))="","",(INDEX(DataInput[],BU$4*3-2,MATCH($B47,DataInput[#Headers],0)))))</f>
        <v>#N/A</v>
      </c>
      <c r="BV47" s="15" t="e">
        <f>IF(INDEX(MouseList[],MATCH(BV$2,'Basic Information'!$A$2:$A$140,0),11)=TRUE,"",IF(INDEX(DataInput[],BV$4*3-2,MATCH($B47,DataInput[#Headers],0))="","",(INDEX(DataInput[],BV$4*3-2,MATCH($B47,DataInput[#Headers],0)))))</f>
        <v>#N/A</v>
      </c>
      <c r="BW47" s="15" t="e">
        <f>IF(INDEX(MouseList[],MATCH(BW$2,'Basic Information'!$A$2:$A$140,0),11)=TRUE,"",IF(INDEX(DataInput[],BW$4*3-2,MATCH($B47,DataInput[#Headers],0))="","",(INDEX(DataInput[],BW$4*3-2,MATCH($B47,DataInput[#Headers],0)))))</f>
        <v>#N/A</v>
      </c>
      <c r="BX47" s="15" t="e">
        <f>IF(INDEX(MouseList[],MATCH(BX$2,'Basic Information'!$A$2:$A$140,0),11)=TRUE,"",IF(INDEX(DataInput[],BX$4*3-2,MATCH($B47,DataInput[#Headers],0))="","",(INDEX(DataInput[],BX$4*3-2,MATCH($B47,DataInput[#Headers],0)))))</f>
        <v>#N/A</v>
      </c>
      <c r="BY47" s="15" t="e">
        <f>IF(INDEX(MouseList[],MATCH(BY$2,'Basic Information'!$A$2:$A$140,0),11)=TRUE,"",IF(INDEX(DataInput[],BY$4*3-2,MATCH($B47,DataInput[#Headers],0))="","",(INDEX(DataInput[],BY$4*3-2,MATCH($B47,DataInput[#Headers],0)))))</f>
        <v>#N/A</v>
      </c>
      <c r="BZ47" s="15" t="e">
        <f>IF(INDEX(MouseList[],MATCH(BZ$2,'Basic Information'!$A$2:$A$140,0),11)=TRUE,"",IF(INDEX(DataInput[],BZ$4*3-2,MATCH($B47,DataInput[#Headers],0))="","",(INDEX(DataInput[],BZ$4*3-2,MATCH($B47,DataInput[#Headers],0)))))</f>
        <v>#N/A</v>
      </c>
      <c r="CA47" s="15" t="e">
        <f>IF(INDEX(MouseList[],MATCH(CA$2,'Basic Information'!$A$2:$A$140,0),11)=TRUE,"",IF(INDEX(DataInput[],CA$4*3-2,MATCH($B47,DataInput[#Headers],0))="","",(INDEX(DataInput[],CA$4*3-2,MATCH($B47,DataInput[#Headers],0)))))</f>
        <v>#N/A</v>
      </c>
      <c r="CB47" s="15" t="e">
        <f>IF(INDEX(MouseList[],MATCH(CB$2,'Basic Information'!$A$2:$A$140,0),11)=TRUE,"",IF(INDEX(DataInput[],CB$4*3-2,MATCH($B47,DataInput[#Headers],0))="","",(INDEX(DataInput[],CB$4*3-2,MATCH($B47,DataInput[#Headers],0)))))</f>
        <v>#N/A</v>
      </c>
      <c r="CC47" s="15" t="e">
        <f>IF(INDEX(MouseList[],MATCH(CC$2,'Basic Information'!$A$2:$A$140,0),11)=TRUE,"",IF(INDEX(DataInput[],CC$4*3-2,MATCH($B47,DataInput[#Headers],0))="","",(INDEX(DataInput[],CC$4*3-2,MATCH($B47,DataInput[#Headers],0)))))</f>
        <v>#N/A</v>
      </c>
      <c r="CD47" s="15" t="e">
        <f>IF(INDEX(MouseList[],MATCH(CD$2,'Basic Information'!$A$2:$A$140,0),11)=TRUE,"",IF(INDEX(DataInput[],CD$4*3-2,MATCH($B47,DataInput[#Headers],0))="","",(INDEX(DataInput[],CD$4*3-2,MATCH($B47,DataInput[#Headers],0)))))</f>
        <v>#N/A</v>
      </c>
      <c r="CE47" s="15" t="e">
        <f>IF(INDEX(MouseList[],MATCH(CE$2,'Basic Information'!$A$2:$A$140,0),11)=TRUE,"",IF(INDEX(DataInput[],CE$4*3-2,MATCH($B47,DataInput[#Headers],0))="","",(INDEX(DataInput[],CE$4*3-2,MATCH($B47,DataInput[#Headers],0)))))</f>
        <v>#N/A</v>
      </c>
      <c r="CF47" s="15" t="e">
        <f>IF(INDEX(MouseList[],MATCH(CF$2,'Basic Information'!$A$2:$A$140,0),11)=TRUE,"",IF(INDEX(DataInput[],CF$4*3-2,MATCH($B47,DataInput[#Headers],0))="","",(INDEX(DataInput[],CF$4*3-2,MATCH($B47,DataInput[#Headers],0)))))</f>
        <v>#N/A</v>
      </c>
      <c r="CG47" s="15" t="e">
        <f>IF(INDEX(MouseList[],MATCH(CG$2,'Basic Information'!$A$2:$A$140,0),11)=TRUE,"",IF(INDEX(DataInput[],CG$4*3-2,MATCH($B47,DataInput[#Headers],0))="","",(INDEX(DataInput[],CG$4*3-2,MATCH($B47,DataInput[#Headers],0)))))</f>
        <v>#N/A</v>
      </c>
      <c r="CH47" s="15" t="e">
        <f>IF(INDEX(MouseList[],MATCH(CH$2,'Basic Information'!$A$2:$A$140,0),11)=TRUE,"",IF(INDEX(DataInput[],CH$4*3-2,MATCH($B47,DataInput[#Headers],0))="","",(INDEX(DataInput[],CH$4*3-2,MATCH($B47,DataInput[#Headers],0)))))</f>
        <v>#N/A</v>
      </c>
      <c r="CI47" s="15" t="e">
        <f>IF(INDEX(MouseList[],MATCH(CI$2,'Basic Information'!$A$2:$A$140,0),11)=TRUE,"",IF(INDEX(DataInput[],CI$4*3-2,MATCH($B47,DataInput[#Headers],0))="","",(INDEX(DataInput[],CI$4*3-2,MATCH($B47,DataInput[#Headers],0)))))</f>
        <v>#N/A</v>
      </c>
      <c r="CJ47" s="15" t="e">
        <f>IF(INDEX(MouseList[],MATCH(CJ$2,'Basic Information'!$A$2:$A$140,0),11)=TRUE,"",IF(INDEX(DataInput[],CJ$4*3-2,MATCH($B47,DataInput[#Headers],0))="","",(INDEX(DataInput[],CJ$4*3-2,MATCH($B47,DataInput[#Headers],0)))))</f>
        <v>#N/A</v>
      </c>
      <c r="CK47" s="15" t="e">
        <f>IF(INDEX(MouseList[],MATCH(CK$2,'Basic Information'!$A$2:$A$140,0),11)=TRUE,"",IF(INDEX(DataInput[],CK$4*3-2,MATCH($B47,DataInput[#Headers],0))="","",(INDEX(DataInput[],CK$4*3-2,MATCH($B47,DataInput[#Headers],0)))))</f>
        <v>#N/A</v>
      </c>
      <c r="CL47" s="15" t="e">
        <f>IF(INDEX(MouseList[],MATCH(CL$2,'Basic Information'!$A$2:$A$140,0),11)=TRUE,"",IF(INDEX(DataInput[],CL$4*3-2,MATCH($B47,DataInput[#Headers],0))="","",(INDEX(DataInput[],CL$4*3-2,MATCH($B47,DataInput[#Headers],0)))))</f>
        <v>#N/A</v>
      </c>
      <c r="CM47" s="15" t="e">
        <f>IF(INDEX(MouseList[],MATCH(CM$2,'Basic Information'!$A$2:$A$140,0),11)=TRUE,"",IF(INDEX(DataInput[],CM$4*3-2,MATCH($B47,DataInput[#Headers],0))="","",(INDEX(DataInput[],CM$4*3-2,MATCH($B47,DataInput[#Headers],0)))))</f>
        <v>#N/A</v>
      </c>
      <c r="CN47" s="15" t="e">
        <f>IF(INDEX(MouseList[],MATCH(CN$2,'Basic Information'!$A$2:$A$140,0),11)=TRUE,"",IF(INDEX(DataInput[],CN$4*3-2,MATCH($B47,DataInput[#Headers],0))="","",(INDEX(DataInput[],CN$4*3-2,MATCH($B47,DataInput[#Headers],0)))))</f>
        <v>#N/A</v>
      </c>
      <c r="CO47" s="15" t="e">
        <f>IF(INDEX(MouseList[],MATCH(CO$2,'Basic Information'!$A$2:$A$140,0),11)=TRUE,"",IF(INDEX(DataInput[],CO$4*3-2,MATCH($B47,DataInput[#Headers],0))="","",(INDEX(DataInput[],CO$4*3-2,MATCH($B47,DataInput[#Headers],0)))))</f>
        <v>#N/A</v>
      </c>
      <c r="CP47" s="15" t="e">
        <f>IF(INDEX(MouseList[],MATCH(CP$2,'Basic Information'!$A$2:$A$140,0),11)=TRUE,"",IF(INDEX(DataInput[],CP$4*3-2,MATCH($B47,DataInput[#Headers],0))="","",(INDEX(DataInput[],CP$4*3-2,MATCH($B47,DataInput[#Headers],0)))))</f>
        <v>#N/A</v>
      </c>
      <c r="CQ47" s="15" t="e">
        <f>IF(INDEX(MouseList[],MATCH(CQ$2,'Basic Information'!$A$2:$A$140,0),11)=TRUE,"",IF(INDEX(DataInput[],CQ$4*3-2,MATCH($B47,DataInput[#Headers],0))="","",(INDEX(DataInput[],CQ$4*3-2,MATCH($B47,DataInput[#Headers],0)))))</f>
        <v>#N/A</v>
      </c>
      <c r="CR47" s="15" t="e">
        <f>IF(INDEX(MouseList[],MATCH(CR$2,'Basic Information'!$A$2:$A$140,0),11)=TRUE,"",IF(INDEX(DataInput[],CR$4*3-2,MATCH($B47,DataInput[#Headers],0))="","",(INDEX(DataInput[],CR$4*3-2,MATCH($B47,DataInput[#Headers],0)))))</f>
        <v>#N/A</v>
      </c>
      <c r="CS47" s="15" t="e">
        <f>IF(INDEX(MouseList[],MATCH(CS$2,'Basic Information'!$A$2:$A$140,0),11)=TRUE,"",IF(INDEX(DataInput[],CS$4*3-2,MATCH($B47,DataInput[#Headers],0))="","",(INDEX(DataInput[],CS$4*3-2,MATCH($B47,DataInput[#Headers],0)))))</f>
        <v>#N/A</v>
      </c>
      <c r="CT47" s="15" t="e">
        <f>IF(INDEX(MouseList[],MATCH(CT$2,'Basic Information'!$A$2:$A$140,0),11)=TRUE,"",IF(INDEX(DataInput[],CT$4*3-2,MATCH($B47,DataInput[#Headers],0))="","",(INDEX(DataInput[],CT$4*3-2,MATCH($B47,DataInput[#Headers],0)))))</f>
        <v>#N/A</v>
      </c>
      <c r="CU47" s="15" t="e">
        <f>IF(INDEX(MouseList[],MATCH(CU$2,'Basic Information'!$A$2:$A$140,0),11)=TRUE,"",IF(INDEX(DataInput[],CU$4*3-2,MATCH($B47,DataInput[#Headers],0))="","",(INDEX(DataInput[],CU$4*3-2,MATCH($B47,DataInput[#Headers],0)))))</f>
        <v>#N/A</v>
      </c>
      <c r="CV47" s="15" t="e">
        <f>IF(INDEX(MouseList[],MATCH(CV$2,'Basic Information'!$A$2:$A$140,0),11)=TRUE,"",IF(INDEX(DataInput[],CV$4*3-2,MATCH($B47,DataInput[#Headers],0))="","",(INDEX(DataInput[],CV$4*3-2,MATCH($B47,DataInput[#Headers],0)))))</f>
        <v>#N/A</v>
      </c>
      <c r="CW47" s="15" t="e">
        <f>IF(INDEX(MouseList[],MATCH(CW$2,'Basic Information'!$A$2:$A$140,0),11)=TRUE,"",IF(INDEX(DataInput[],CW$4*3-2,MATCH($B47,DataInput[#Headers],0))="","",(INDEX(DataInput[],CW$4*3-2,MATCH($B47,DataInput[#Headers],0)))))</f>
        <v>#N/A</v>
      </c>
      <c r="CX47" s="15" t="e">
        <f>IF(INDEX(MouseList[],MATCH(CX$2,'Basic Information'!$A$2:$A$140,0),11)=TRUE,"",IF(INDEX(DataInput[],CX$4*3-2,MATCH($B47,DataInput[#Headers],0))="","",(INDEX(DataInput[],CX$4*3-2,MATCH($B47,DataInput[#Headers],0)))))</f>
        <v>#N/A</v>
      </c>
      <c r="CY47" s="113" t="e">
        <f>IF(INDEX(MouseList[],MATCH(CY$2,'Basic Information'!$A$2:$A$140,0),11)=TRUE,"",IF(INDEX(DataInput[],CY$4*3-2,MATCH($B47,DataInput[#Headers],0))="","",(INDEX(DataInput[],CY$4*3-2,MATCH($B47,DataInput[#Headers],0)))))</f>
        <v>#N/A</v>
      </c>
      <c r="CZ47" s="113" t="e">
        <f>IF(INDEX(MouseList[],MATCH(CZ$2,'Basic Information'!$A$2:$A$140,0),11)=TRUE,"",IF(INDEX(DataInput[],CZ$4*3-2,MATCH($B47,DataInput[#Headers],0))="","",(INDEX(DataInput[],CZ$4*3-2,MATCH($B47,DataInput[#Headers],0)))))</f>
        <v>#N/A</v>
      </c>
      <c r="DA47" s="113" t="e">
        <f>IF(INDEX(MouseList[],MATCH(DA$2,'Basic Information'!$A$2:$A$140,0),11)=TRUE,"",IF(INDEX(DataInput[],DA$4*3-2,MATCH($B47,DataInput[#Headers],0))="","",(INDEX(DataInput[],DA$4*3-2,MATCH($B47,DataInput[#Headers],0)))))</f>
        <v>#N/A</v>
      </c>
      <c r="DB47" s="113" t="e">
        <f>IF(INDEX(MouseList[],MATCH(DB$2,'Basic Information'!$A$2:$A$140,0),11)=TRUE,"",IF(INDEX(DataInput[],DB$4*3-2,MATCH($B47,DataInput[#Headers],0))="","",(INDEX(DataInput[],DB$4*3-2,MATCH($B47,DataInput[#Headers],0)))))</f>
        <v>#N/A</v>
      </c>
      <c r="DC47" s="113" t="e">
        <f>IF(INDEX(MouseList[],MATCH(DC$2,'Basic Information'!$A$2:$A$140,0),11)=TRUE,"",IF(INDEX(DataInput[],DC$4*3-2,MATCH($B47,DataInput[#Headers],0))="","",(INDEX(DataInput[],DC$4*3-2,MATCH($B47,DataInput[#Headers],0)))))</f>
        <v>#N/A</v>
      </c>
      <c r="DD47" s="113" t="e">
        <f>IF(INDEX(MouseList[],MATCH(DD$2,'Basic Information'!$A$2:$A$140,0),11)=TRUE,"",IF(INDEX(DataInput[],DD$4*3-2,MATCH($B47,DataInput[#Headers],0))="","",(INDEX(DataInput[],DD$4*3-2,MATCH($B47,DataInput[#Headers],0)))))</f>
        <v>#N/A</v>
      </c>
      <c r="DE47" s="113" t="e">
        <f>IF(INDEX(MouseList[],MATCH(DE$2,'Basic Information'!$A$2:$A$140,0),11)=TRUE,"",IF(INDEX(DataInput[],DE$4*3-2,MATCH($B47,DataInput[#Headers],0))="","",(INDEX(DataInput[],DE$4*3-2,MATCH($B47,DataInput[#Headers],0)))))</f>
        <v>#N/A</v>
      </c>
      <c r="DF47" s="113" t="e">
        <f>IF(INDEX(MouseList[],MATCH(DF$2,'Basic Information'!$A$2:$A$140,0),11)=TRUE,"",IF(INDEX(DataInput[],DF$4*3-2,MATCH($B47,DataInput[#Headers],0))="","",(INDEX(DataInput[],DF$4*3-2,MATCH($B47,DataInput[#Headers],0)))))</f>
        <v>#N/A</v>
      </c>
      <c r="DG47" s="113" t="e">
        <f>IF(INDEX(MouseList[],MATCH(DG$2,'Basic Information'!$A$2:$A$140,0),11)=TRUE,"",IF(INDEX(DataInput[],DG$4*3-2,MATCH($B47,DataInput[#Headers],0))="","",(INDEX(DataInput[],DG$4*3-2,MATCH($B47,DataInput[#Headers],0)))))</f>
        <v>#N/A</v>
      </c>
      <c r="DH47" s="113" t="e">
        <f>IF(INDEX(MouseList[],MATCH(DH$2,'Basic Information'!$A$2:$A$140,0),11)=TRUE,"",IF(INDEX(DataInput[],DH$4*3-2,MATCH($B47,DataInput[#Headers],0))="","",(INDEX(DataInput[],DH$4*3-2,MATCH($B47,DataInput[#Headers],0)))))</f>
        <v>#N/A</v>
      </c>
      <c r="DI47" s="113" t="e">
        <f>IF(INDEX(MouseList[],MATCH(DI$2,'Basic Information'!$A$2:$A$140,0),11)=TRUE,"",IF(INDEX(DataInput[],DI$4*3-2,MATCH($B47,DataInput[#Headers],0))="","",(INDEX(DataInput[],DI$4*3-2,MATCH($B47,DataInput[#Headers],0)))))</f>
        <v>#N/A</v>
      </c>
      <c r="DJ47" s="113" t="e">
        <f>IF(INDEX(MouseList[],MATCH(DJ$2,'Basic Information'!$A$2:$A$140,0),11)=TRUE,"",IF(INDEX(DataInput[],DJ$4*3-2,MATCH($B47,DataInput[#Headers],0))="","",(INDEX(DataInput[],DJ$4*3-2,MATCH($B47,DataInput[#Headers],0)))))</f>
        <v>#N/A</v>
      </c>
      <c r="DK47" s="113" t="e">
        <f>IF(INDEX(MouseList[],MATCH(DK$2,'Basic Information'!$A$2:$A$140,0),11)=TRUE,"",IF(INDEX(DataInput[],DK$4*3-2,MATCH($B47,DataInput[#Headers],0))="","",(INDEX(DataInput[],DK$4*3-2,MATCH($B47,DataInput[#Headers],0)))))</f>
        <v>#N/A</v>
      </c>
      <c r="DL47" s="113" t="e">
        <f>IF(INDEX(MouseList[],MATCH(DL$2,'Basic Information'!$A$2:$A$140,0),11)=TRUE,"",IF(INDEX(DataInput[],DL$4*3-2,MATCH($B47,DataInput[#Headers],0))="","",(INDEX(DataInput[],DL$4*3-2,MATCH($B47,DataInput[#Headers],0)))))</f>
        <v>#N/A</v>
      </c>
      <c r="DM47" s="113" t="e">
        <f>IF(INDEX(MouseList[],MATCH(DM$2,'Basic Information'!$A$2:$A$140,0),11)=TRUE,"",IF(INDEX(DataInput[],DM$4*3-2,MATCH($B47,DataInput[#Headers],0))="","",(INDEX(DataInput[],DM$4*3-2,MATCH($B47,DataInput[#Headers],0)))))</f>
        <v>#N/A</v>
      </c>
      <c r="DN47" s="113" t="e">
        <f>IF(INDEX(MouseList[],MATCH(DN$2,'Basic Information'!$A$2:$A$140,0),11)=TRUE,"",IF(INDEX(DataInput[],DN$4*3-2,MATCH($B47,DataInput[#Headers],0))="","",(INDEX(DataInput[],DN$4*3-2,MATCH($B47,DataInput[#Headers],0)))))</f>
        <v>#N/A</v>
      </c>
      <c r="DO47" s="113" t="e">
        <f>IF(INDEX(MouseList[],MATCH(DO$2,'Basic Information'!$A$2:$A$140,0),11)=TRUE,"",IF(INDEX(DataInput[],DO$4*3-2,MATCH($B47,DataInput[#Headers],0))="","",(INDEX(DataInput[],DO$4*3-2,MATCH($B47,DataInput[#Headers],0)))))</f>
        <v>#N/A</v>
      </c>
      <c r="DP47" s="113" t="e">
        <f>IF(INDEX(MouseList[],MATCH(DP$2,'Basic Information'!$A$2:$A$140,0),11)=TRUE,"",IF(INDEX(DataInput[],DP$4*3-2,MATCH($B47,DataInput[#Headers],0))="","",(INDEX(DataInput[],DP$4*3-2,MATCH($B47,DataInput[#Headers],0)))))</f>
        <v>#N/A</v>
      </c>
      <c r="DQ47" s="113" t="e">
        <f>IF(INDEX(MouseList[],MATCH(DQ$2,'Basic Information'!$A$2:$A$140,0),11)=TRUE,"",IF(INDEX(DataInput[],DQ$4*3-2,MATCH($B47,DataInput[#Headers],0))="","",(INDEX(DataInput[],DQ$4*3-2,MATCH($B47,DataInput[#Headers],0)))))</f>
        <v>#N/A</v>
      </c>
      <c r="DR47" s="113" t="e">
        <f>IF(INDEX(MouseList[],MATCH(DR$2,'Basic Information'!$A$2:$A$140,0),11)=TRUE,"",IF(INDEX(DataInput[],DR$4*3-2,MATCH($B47,DataInput[#Headers],0))="","",(INDEX(DataInput[],DR$4*3-2,MATCH($B47,DataInput[#Headers],0)))))</f>
        <v>#N/A</v>
      </c>
      <c r="DT47" s="14">
        <v>43</v>
      </c>
      <c r="DU47" s="14" t="str">
        <f>IFERROR(INDEX(MouseList[],MATCH(TV_after_Tx3[[#This Row],[Sort '#]],MouseList[Sort '#],0),MATCH(TV_after_Tx3[[#Headers],[Group]],MouseList[#Headers],0)),"")</f>
        <v/>
      </c>
      <c r="DV47" s="14" t="str">
        <f>IFERROR(INDEX(MouseList[],MATCH(TV_after_Tx3[[#This Row],[Sort '#]],MouseList[Sort '#],0),MATCH(MouseList[[#Headers],[Mouse '#]],MouseList[#Headers],0)),"")</f>
        <v/>
      </c>
      <c r="DW47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47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47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47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47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47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47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47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47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47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47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47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47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47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47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47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47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47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47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47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47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47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48" spans="1:172">
      <c r="A48" s="14">
        <v>43</v>
      </c>
      <c r="B48" s="14" t="str">
        <f>INDEX(DataInput[#Headers],1,BWtable[[#This Row],[Day '#]]+11)</f>
        <v>44</v>
      </c>
      <c r="C48" s="15" t="str">
        <f>IF(INDEX(MouseList[],MATCH(C$2,'Basic Information'!$A$2:$A$140,0),11)=TRUE,"",IF(INDEX(DataInput[],C$4*3-2,MATCH($B48,DataInput[#Headers],0))="","",(INDEX(DataInput[],C$4*3-2,MATCH($B48,DataInput[#Headers],0)))))</f>
        <v/>
      </c>
      <c r="D48" s="15" t="str">
        <f>IF(INDEX(MouseList[],MATCH(D$2,'Basic Information'!$A$2:$A$140,0),11)=TRUE,"",IF(INDEX(DataInput[],D$4*3-2,MATCH($B48,DataInput[#Headers],0))="","",(INDEX(DataInput[],D$4*3-2,MATCH($B48,DataInput[#Headers],0)))))</f>
        <v/>
      </c>
      <c r="E48" s="15" t="str">
        <f>IF(INDEX(MouseList[],MATCH(E$2,'Basic Information'!$A$2:$A$140,0),11)=TRUE,"",IF(INDEX(DataInput[],E$4*3-2,MATCH($B48,DataInput[#Headers],0))="","",(INDEX(DataInput[],E$4*3-2,MATCH($B48,DataInput[#Headers],0)))))</f>
        <v/>
      </c>
      <c r="F48" s="15" t="str">
        <f>IF(INDEX(MouseList[],MATCH(F$2,'Basic Information'!$A$2:$A$140,0),11)=TRUE,"",IF(INDEX(DataInput[],F$4*3-2,MATCH($B48,DataInput[#Headers],0))="","",(INDEX(DataInput[],F$4*3-2,MATCH($B48,DataInput[#Headers],0)))))</f>
        <v/>
      </c>
      <c r="G48" s="15" t="str">
        <f>IF(INDEX(MouseList[],MATCH(G$2,'Basic Information'!$A$2:$A$140,0),11)=TRUE,"",IF(INDEX(DataInput[],G$4*3-2,MATCH($B48,DataInput[#Headers],0))="","",(INDEX(DataInput[],G$4*3-2,MATCH($B48,DataInput[#Headers],0)))))</f>
        <v/>
      </c>
      <c r="H48" s="15" t="str">
        <f>IF(INDEX(MouseList[],MATCH(H$2,'Basic Information'!$A$2:$A$140,0),11)=TRUE,"",IF(INDEX(DataInput[],H$4*3-2,MATCH($B48,DataInput[#Headers],0))="","",(INDEX(DataInput[],H$4*3-2,MATCH($B48,DataInput[#Headers],0)))))</f>
        <v/>
      </c>
      <c r="I48" s="15" t="str">
        <f>IF(INDEX(MouseList[],MATCH(I$2,'Basic Information'!$A$2:$A$140,0),11)=TRUE,"",IF(INDEX(DataInput[],I$4*3-2,MATCH($B48,DataInput[#Headers],0))="","",(INDEX(DataInput[],I$4*3-2,MATCH($B48,DataInput[#Headers],0)))))</f>
        <v/>
      </c>
      <c r="J48" s="15" t="str">
        <f>IF(INDEX(MouseList[],MATCH(J$2,'Basic Information'!$A$2:$A$140,0),11)=TRUE,"",IF(INDEX(DataInput[],J$4*3-2,MATCH($B48,DataInput[#Headers],0))="","",(INDEX(DataInput[],J$4*3-2,MATCH($B48,DataInput[#Headers],0)))))</f>
        <v/>
      </c>
      <c r="K48" s="15" t="str">
        <f>IF(INDEX(MouseList[],MATCH(K$2,'Basic Information'!$A$2:$A$140,0),11)=TRUE,"",IF(INDEX(DataInput[],K$4*3-2,MATCH($B48,DataInput[#Headers],0))="","",(INDEX(DataInput[],K$4*3-2,MATCH($B48,DataInput[#Headers],0)))))</f>
        <v/>
      </c>
      <c r="L48" s="15" t="str">
        <f>IF(INDEX(MouseList[],MATCH(L$2,'Basic Information'!$A$2:$A$140,0),11)=TRUE,"",IF(INDEX(DataInput[],L$4*3-2,MATCH($B48,DataInput[#Headers],0))="","",(INDEX(DataInput[],L$4*3-2,MATCH($B48,DataInput[#Headers],0)))))</f>
        <v/>
      </c>
      <c r="M48" s="15" t="str">
        <f>IF(INDEX(MouseList[],MATCH(M$2,'Basic Information'!$A$2:$A$140,0),11)=TRUE,"",IF(INDEX(DataInput[],M$4*3-2,MATCH($B48,DataInput[#Headers],0))="","",(INDEX(DataInput[],M$4*3-2,MATCH($B48,DataInput[#Headers],0)))))</f>
        <v/>
      </c>
      <c r="N48" s="15" t="str">
        <f>IF(INDEX(MouseList[],MATCH(N$2,'Basic Information'!$A$2:$A$140,0),11)=TRUE,"",IF(INDEX(DataInput[],N$4*3-2,MATCH($B48,DataInput[#Headers],0))="","",(INDEX(DataInput[],N$4*3-2,MATCH($B48,DataInput[#Headers],0)))))</f>
        <v/>
      </c>
      <c r="O48" s="15" t="str">
        <f>IF(INDEX(MouseList[],MATCH(O$2,'Basic Information'!$A$2:$A$140,0),11)=TRUE,"",IF(INDEX(DataInput[],O$4*3-2,MATCH($B48,DataInput[#Headers],0))="","",(INDEX(DataInput[],O$4*3-2,MATCH($B48,DataInput[#Headers],0)))))</f>
        <v/>
      </c>
      <c r="P48" s="15" t="str">
        <f>IF(INDEX(MouseList[],MATCH(P$2,'Basic Information'!$A$2:$A$140,0),11)=TRUE,"",IF(INDEX(DataInput[],P$4*3-2,MATCH($B48,DataInput[#Headers],0))="","",(INDEX(DataInput[],P$4*3-2,MATCH($B48,DataInput[#Headers],0)))))</f>
        <v/>
      </c>
      <c r="Q48" s="15" t="str">
        <f>IF(INDEX(MouseList[],MATCH(Q$2,'Basic Information'!$A$2:$A$140,0),11)=TRUE,"",IF(INDEX(DataInput[],Q$4*3-2,MATCH($B48,DataInput[#Headers],0))="","",(INDEX(DataInput[],Q$4*3-2,MATCH($B48,DataInput[#Headers],0)))))</f>
        <v/>
      </c>
      <c r="R48" s="15" t="str">
        <f>IF(INDEX(MouseList[],MATCH(R$2,'Basic Information'!$A$2:$A$140,0),11)=TRUE,"",IF(INDEX(DataInput[],R$4*3-2,MATCH($B48,DataInput[#Headers],0))="","",(INDEX(DataInput[],R$4*3-2,MATCH($B48,DataInput[#Headers],0)))))</f>
        <v/>
      </c>
      <c r="S48" s="15" t="str">
        <f>IF(INDEX(MouseList[],MATCH(S$2,'Basic Information'!$A$2:$A$140,0),11)=TRUE,"",IF(INDEX(DataInput[],S$4*3-2,MATCH($B48,DataInput[#Headers],0))="","",(INDEX(DataInput[],S$4*3-2,MATCH($B48,DataInput[#Headers],0)))))</f>
        <v/>
      </c>
      <c r="T48" s="15" t="str">
        <f>IF(INDEX(MouseList[],MATCH(T$2,'Basic Information'!$A$2:$A$140,0),11)=TRUE,"",IF(INDEX(DataInput[],T$4*3-2,MATCH($B48,DataInput[#Headers],0))="","",(INDEX(DataInput[],T$4*3-2,MATCH($B48,DataInput[#Headers],0)))))</f>
        <v/>
      </c>
      <c r="U48" s="15" t="str">
        <f>IF(INDEX(MouseList[],MATCH(U$2,'Basic Information'!$A$2:$A$140,0),11)=TRUE,"",IF(INDEX(DataInput[],U$4*3-2,MATCH($B48,DataInput[#Headers],0))="","",(INDEX(DataInput[],U$4*3-2,MATCH($B48,DataInput[#Headers],0)))))</f>
        <v/>
      </c>
      <c r="V48" s="15" t="str">
        <f>IF(INDEX(MouseList[],MATCH(V$2,'Basic Information'!$A$2:$A$140,0),11)=TRUE,"",IF(INDEX(DataInput[],V$4*3-2,MATCH($B48,DataInput[#Headers],0))="","",(INDEX(DataInput[],V$4*3-2,MATCH($B48,DataInput[#Headers],0)))))</f>
        <v/>
      </c>
      <c r="W48" s="15" t="str">
        <f>IF(INDEX(MouseList[],MATCH(W$2,'Basic Information'!$A$2:$A$140,0),11)=TRUE,"",IF(INDEX(DataInput[],W$4*3-2,MATCH($B48,DataInput[#Headers],0))="","",(INDEX(DataInput[],W$4*3-2,MATCH($B48,DataInput[#Headers],0)))))</f>
        <v/>
      </c>
      <c r="X48" s="15" t="str">
        <f>IF(INDEX(MouseList[],MATCH(X$2,'Basic Information'!$A$2:$A$140,0),11)=TRUE,"",IF(INDEX(DataInput[],X$4*3-2,MATCH($B48,DataInput[#Headers],0))="","",(INDEX(DataInput[],X$4*3-2,MATCH($B48,DataInput[#Headers],0)))))</f>
        <v/>
      </c>
      <c r="Y48" s="15" t="str">
        <f>IF(INDEX(MouseList[],MATCH(Y$2,'Basic Information'!$A$2:$A$140,0),11)=TRUE,"",IF(INDEX(DataInput[],Y$4*3-2,MATCH($B48,DataInput[#Headers],0))="","",(INDEX(DataInput[],Y$4*3-2,MATCH($B48,DataInput[#Headers],0)))))</f>
        <v/>
      </c>
      <c r="Z48" s="15" t="str">
        <f>IF(INDEX(MouseList[],MATCH(Z$2,'Basic Information'!$A$2:$A$140,0),11)=TRUE,"",IF(INDEX(DataInput[],Z$4*3-2,MATCH($B48,DataInput[#Headers],0))="","",(INDEX(DataInput[],Z$4*3-2,MATCH($B48,DataInput[#Headers],0)))))</f>
        <v/>
      </c>
      <c r="AA48" s="15" t="str">
        <f>IF(INDEX(MouseList[],MATCH(AA$2,'Basic Information'!$A$2:$A$140,0),11)=TRUE,"",IF(INDEX(DataInput[],AA$4*3-2,MATCH($B48,DataInput[#Headers],0))="","",(INDEX(DataInput[],AA$4*3-2,MATCH($B48,DataInput[#Headers],0)))))</f>
        <v/>
      </c>
      <c r="AB48" s="15" t="str">
        <f>IF(INDEX(MouseList[],MATCH(AB$2,'Basic Information'!$A$2:$A$140,0),11)=TRUE,"",IF(INDEX(DataInput[],AB$4*3-2,MATCH($B48,DataInput[#Headers],0))="","",(INDEX(DataInput[],AB$4*3-2,MATCH($B48,DataInput[#Headers],0)))))</f>
        <v/>
      </c>
      <c r="AC48" s="15" t="str">
        <f>IF(INDEX(MouseList[],MATCH(AC$2,'Basic Information'!$A$2:$A$140,0),11)=TRUE,"",IF(INDEX(DataInput[],AC$4*3-2,MATCH($B48,DataInput[#Headers],0))="","",(INDEX(DataInput[],AC$4*3-2,MATCH($B48,DataInput[#Headers],0)))))</f>
        <v/>
      </c>
      <c r="AD48" s="15" t="str">
        <f>IF(INDEX(MouseList[],MATCH(AD$2,'Basic Information'!$A$2:$A$140,0),11)=TRUE,"",IF(INDEX(DataInput[],AD$4*3-2,MATCH($B48,DataInput[#Headers],0))="","",(INDEX(DataInput[],AD$4*3-2,MATCH($B48,DataInput[#Headers],0)))))</f>
        <v/>
      </c>
      <c r="AE48" s="15" t="str">
        <f>IF(INDEX(MouseList[],MATCH(AE$2,'Basic Information'!$A$2:$A$140,0),11)=TRUE,"",IF(INDEX(DataInput[],AE$4*3-2,MATCH($B48,DataInput[#Headers],0))="","",(INDEX(DataInput[],AE$4*3-2,MATCH($B48,DataInput[#Headers],0)))))</f>
        <v/>
      </c>
      <c r="AF48" s="15" t="str">
        <f>IF(INDEX(MouseList[],MATCH(AF$2,'Basic Information'!$A$2:$A$140,0),11)=TRUE,"",IF(INDEX(DataInput[],AF$4*3-2,MATCH($B48,DataInput[#Headers],0))="","",(INDEX(DataInput[],AF$4*3-2,MATCH($B48,DataInput[#Headers],0)))))</f>
        <v/>
      </c>
      <c r="AG48" s="15" t="str">
        <f>IF(INDEX(MouseList[],MATCH(AG$2,'Basic Information'!$A$2:$A$140,0),11)=TRUE,"",IF(INDEX(DataInput[],AG$4*3-2,MATCH($B48,DataInput[#Headers],0))="","",(INDEX(DataInput[],AG$4*3-2,MATCH($B48,DataInput[#Headers],0)))))</f>
        <v/>
      </c>
      <c r="AH48" s="15" t="str">
        <f>IF(INDEX(MouseList[],MATCH(AH$2,'Basic Information'!$A$2:$A$140,0),11)=TRUE,"",IF(INDEX(DataInput[],AH$4*3-2,MATCH($B48,DataInput[#Headers],0))="","",(INDEX(DataInput[],AH$4*3-2,MATCH($B48,DataInput[#Headers],0)))))</f>
        <v/>
      </c>
      <c r="AI48" s="15" t="str">
        <f>IF(INDEX(MouseList[],MATCH(AI$2,'Basic Information'!$A$2:$A$140,0),11)=TRUE,"",IF(INDEX(DataInput[],AI$4*3-2,MATCH($B48,DataInput[#Headers],0))="","",(INDEX(DataInput[],AI$4*3-2,MATCH($B48,DataInput[#Headers],0)))))</f>
        <v/>
      </c>
      <c r="AJ48" s="15" t="str">
        <f>IF(INDEX(MouseList[],MATCH(AJ$2,'Basic Information'!$A$2:$A$140,0),11)=TRUE,"",IF(INDEX(DataInput[],AJ$4*3-2,MATCH($B48,DataInput[#Headers],0))="","",(INDEX(DataInput[],AJ$4*3-2,MATCH($B48,DataInput[#Headers],0)))))</f>
        <v/>
      </c>
      <c r="AK48" s="15" t="str">
        <f>IF(INDEX(MouseList[],MATCH(AK$2,'Basic Information'!$A$2:$A$140,0),11)=TRUE,"",IF(INDEX(DataInput[],AK$4*3-2,MATCH($B48,DataInput[#Headers],0))="","",(INDEX(DataInput[],AK$4*3-2,MATCH($B48,DataInput[#Headers],0)))))</f>
        <v/>
      </c>
      <c r="AL48" s="15" t="str">
        <f>IF(INDEX(MouseList[],MATCH(AL$2,'Basic Information'!$A$2:$A$140,0),11)=TRUE,"",IF(INDEX(DataInput[],AL$4*3-2,MATCH($B48,DataInput[#Headers],0))="","",(INDEX(DataInput[],AL$4*3-2,MATCH($B48,DataInput[#Headers],0)))))</f>
        <v/>
      </c>
      <c r="AM48" s="15" t="str">
        <f>IF(INDEX(MouseList[],MATCH(AM$2,'Basic Information'!$A$2:$A$140,0),11)=TRUE,"",IF(INDEX(DataInput[],AM$4*3-2,MATCH($B48,DataInput[#Headers],0))="","",(INDEX(DataInput[],AM$4*3-2,MATCH($B48,DataInput[#Headers],0)))))</f>
        <v/>
      </c>
      <c r="AN48" s="15" t="str">
        <f>IF(INDEX(MouseList[],MATCH(AN$2,'Basic Information'!$A$2:$A$140,0),11)=TRUE,"",IF(INDEX(DataInput[],AN$4*3-2,MATCH($B48,DataInput[#Headers],0))="","",(INDEX(DataInput[],AN$4*3-2,MATCH($B48,DataInput[#Headers],0)))))</f>
        <v/>
      </c>
      <c r="AO48" s="15" t="str">
        <f>IF(INDEX(MouseList[],MATCH(AO$2,'Basic Information'!$A$2:$A$140,0),11)=TRUE,"",IF(INDEX(DataInput[],AO$4*3-2,MATCH($B48,DataInput[#Headers],0))="","",(INDEX(DataInput[],AO$4*3-2,MATCH($B48,DataInput[#Headers],0)))))</f>
        <v/>
      </c>
      <c r="AP48" s="15" t="str">
        <f>IF(INDEX(MouseList[],MATCH(AP$2,'Basic Information'!$A$2:$A$140,0),11)=TRUE,"",IF(INDEX(DataInput[],AP$4*3-2,MATCH($B48,DataInput[#Headers],0))="","",(INDEX(DataInput[],AP$4*3-2,MATCH($B48,DataInput[#Headers],0)))))</f>
        <v/>
      </c>
      <c r="AQ48" s="15" t="str">
        <f>IF(INDEX(MouseList[],MATCH(AQ$2,'Basic Information'!$A$2:$A$140,0),11)=TRUE,"",IF(INDEX(DataInput[],AQ$4*3-2,MATCH($B48,DataInput[#Headers],0))="","",(INDEX(DataInput[],AQ$4*3-2,MATCH($B48,DataInput[#Headers],0)))))</f>
        <v/>
      </c>
      <c r="AR48" s="15" t="str">
        <f>IF(INDEX(MouseList[],MATCH(AR$2,'Basic Information'!$A$2:$A$140,0),11)=TRUE,"",IF(INDEX(DataInput[],AR$4*3-2,MATCH($B48,DataInput[#Headers],0))="","",(INDEX(DataInput[],AR$4*3-2,MATCH($B48,DataInput[#Headers],0)))))</f>
        <v/>
      </c>
      <c r="AS48" s="15" t="str">
        <f>IF(INDEX(MouseList[],MATCH(AS$2,'Basic Information'!$A$2:$A$140,0),11)=TRUE,"",IF(INDEX(DataInput[],AS$4*3-2,MATCH($B48,DataInput[#Headers],0))="","",(INDEX(DataInput[],AS$4*3-2,MATCH($B48,DataInput[#Headers],0)))))</f>
        <v/>
      </c>
      <c r="AT48" s="15" t="str">
        <f>IF(INDEX(MouseList[],MATCH(AT$2,'Basic Information'!$A$2:$A$140,0),11)=TRUE,"",IF(INDEX(DataInput[],AT$4*3-2,MATCH($B48,DataInput[#Headers],0))="","",(INDEX(DataInput[],AT$4*3-2,MATCH($B48,DataInput[#Headers],0)))))</f>
        <v/>
      </c>
      <c r="AU48" s="15" t="str">
        <f>IF(INDEX(MouseList[],MATCH(AU$2,'Basic Information'!$A$2:$A$140,0),11)=TRUE,"",IF(INDEX(DataInput[],AU$4*3-2,MATCH($B48,DataInput[#Headers],0))="","",(INDEX(DataInput[],AU$4*3-2,MATCH($B48,DataInput[#Headers],0)))))</f>
        <v/>
      </c>
      <c r="AV48" s="15" t="str">
        <f>IF(INDEX(MouseList[],MATCH(AV$2,'Basic Information'!$A$2:$A$140,0),11)=TRUE,"",IF(INDEX(DataInput[],AV$4*3-2,MATCH($B48,DataInput[#Headers],0))="","",(INDEX(DataInput[],AV$4*3-2,MATCH($B48,DataInput[#Headers],0)))))</f>
        <v/>
      </c>
      <c r="AW48" s="15" t="str">
        <f>IF(INDEX(MouseList[],MATCH(AW$2,'Basic Information'!$A$2:$A$140,0),11)=TRUE,"",IF(INDEX(DataInput[],AW$4*3-2,MATCH($B48,DataInput[#Headers],0))="","",(INDEX(DataInput[],AW$4*3-2,MATCH($B48,DataInput[#Headers],0)))))</f>
        <v/>
      </c>
      <c r="AX48" s="15" t="str">
        <f>IF(INDEX(MouseList[],MATCH(AX$2,'Basic Information'!$A$2:$A$140,0),11)=TRUE,"",IF(INDEX(DataInput[],AX$4*3-2,MATCH($B48,DataInput[#Headers],0))="","",(INDEX(DataInput[],AX$4*3-2,MATCH($B48,DataInput[#Headers],0)))))</f>
        <v/>
      </c>
      <c r="AY48" s="15" t="str">
        <f>IF(INDEX(MouseList[],MATCH(AY$2,'Basic Information'!$A$2:$A$140,0),11)=TRUE,"",IF(INDEX(DataInput[],AY$4*3-2,MATCH($B48,DataInput[#Headers],0))="","",(INDEX(DataInput[],AY$4*3-2,MATCH($B48,DataInput[#Headers],0)))))</f>
        <v/>
      </c>
      <c r="AZ48" s="15" t="str">
        <f>IF(INDEX(MouseList[],MATCH(AZ$2,'Basic Information'!$A$2:$A$140,0),11)=TRUE,"",IF(INDEX(DataInput[],AZ$4*3-2,MATCH($B48,DataInput[#Headers],0))="","",(INDEX(DataInput[],AZ$4*3-2,MATCH($B48,DataInput[#Headers],0)))))</f>
        <v/>
      </c>
      <c r="BA48" s="15" t="str">
        <f>IF(INDEX(MouseList[],MATCH(BA$2,'Basic Information'!$A$2:$A$140,0),11)=TRUE,"",IF(INDEX(DataInput[],BA$4*3-2,MATCH($B48,DataInput[#Headers],0))="","",(INDEX(DataInput[],BA$4*3-2,MATCH($B48,DataInput[#Headers],0)))))</f>
        <v/>
      </c>
      <c r="BB48" s="15" t="str">
        <f>IF(INDEX(MouseList[],MATCH(BB$2,'Basic Information'!$A$2:$A$140,0),11)=TRUE,"",IF(INDEX(DataInput[],BB$4*3-2,MATCH($B48,DataInput[#Headers],0))="","",(INDEX(DataInput[],BB$4*3-2,MATCH($B48,DataInput[#Headers],0)))))</f>
        <v/>
      </c>
      <c r="BC48" s="15" t="str">
        <f>IF(INDEX(MouseList[],MATCH(BC$2,'Basic Information'!$A$2:$A$140,0),11)=TRUE,"",IF(INDEX(DataInput[],BC$4*3-2,MATCH($B48,DataInput[#Headers],0))="","",(INDEX(DataInput[],BC$4*3-2,MATCH($B48,DataInput[#Headers],0)))))</f>
        <v/>
      </c>
      <c r="BD48" s="15" t="str">
        <f>IF(INDEX(MouseList[],MATCH(BD$2,'Basic Information'!$A$2:$A$140,0),11)=TRUE,"",IF(INDEX(DataInput[],BD$4*3-2,MATCH($B48,DataInput[#Headers],0))="","",(INDEX(DataInput[],BD$4*3-2,MATCH($B48,DataInput[#Headers],0)))))</f>
        <v/>
      </c>
      <c r="BE48" s="15" t="str">
        <f>IF(INDEX(MouseList[],MATCH(BE$2,'Basic Information'!$A$2:$A$140,0),11)=TRUE,"",IF(INDEX(DataInput[],BE$4*3-2,MATCH($B48,DataInput[#Headers],0))="","",(INDEX(DataInput[],BE$4*3-2,MATCH($B48,DataInput[#Headers],0)))))</f>
        <v/>
      </c>
      <c r="BF48" s="15" t="str">
        <f>IF(INDEX(MouseList[],MATCH(BF$2,'Basic Information'!$A$2:$A$140,0),11)=TRUE,"",IF(INDEX(DataInput[],BF$4*3-2,MATCH($B48,DataInput[#Headers],0))="","",(INDEX(DataInput[],BF$4*3-2,MATCH($B48,DataInput[#Headers],0)))))</f>
        <v/>
      </c>
      <c r="BG48" s="15" t="str">
        <f>IF(INDEX(MouseList[],MATCH(BG$2,'Basic Information'!$A$2:$A$140,0),11)=TRUE,"",IF(INDEX(DataInput[],BG$4*3-2,MATCH($B48,DataInput[#Headers],0))="","",(INDEX(DataInput[],BG$4*3-2,MATCH($B48,DataInput[#Headers],0)))))</f>
        <v/>
      </c>
      <c r="BH48" s="15" t="str">
        <f>IF(INDEX(MouseList[],MATCH(BH$2,'Basic Information'!$A$2:$A$140,0),11)=TRUE,"",IF(INDEX(DataInput[],BH$4*3-2,MATCH($B48,DataInput[#Headers],0))="","",(INDEX(DataInput[],BH$4*3-2,MATCH($B48,DataInput[#Headers],0)))))</f>
        <v/>
      </c>
      <c r="BI48" s="15" t="str">
        <f>IF(INDEX(MouseList[],MATCH(BI$2,'Basic Information'!$A$2:$A$140,0),11)=TRUE,"",IF(INDEX(DataInput[],BI$4*3-2,MATCH($B48,DataInput[#Headers],0))="","",(INDEX(DataInput[],BI$4*3-2,MATCH($B48,DataInput[#Headers],0)))))</f>
        <v/>
      </c>
      <c r="BJ48" s="15" t="str">
        <f>IF(INDEX(MouseList[],MATCH(BJ$2,'Basic Information'!$A$2:$A$140,0),11)=TRUE,"",IF(INDEX(DataInput[],BJ$4*3-2,MATCH($B48,DataInput[#Headers],0))="","",(INDEX(DataInput[],BJ$4*3-2,MATCH($B48,DataInput[#Headers],0)))))</f>
        <v/>
      </c>
      <c r="BK48" s="15" t="e">
        <f>IF(INDEX(MouseList[],MATCH(BK$2,'Basic Information'!$A$2:$A$140,0),11)=TRUE,"",IF(INDEX(DataInput[],BK$4*3-2,MATCH($B48,DataInput[#Headers],0))="","",(INDEX(DataInput[],BK$4*3-2,MATCH($B48,DataInput[#Headers],0)))))</f>
        <v>#N/A</v>
      </c>
      <c r="BL48" s="15" t="e">
        <f>IF(INDEX(MouseList[],MATCH(BL$2,'Basic Information'!$A$2:$A$140,0),11)=TRUE,"",IF(INDEX(DataInput[],BL$4*3-2,MATCH($B48,DataInput[#Headers],0))="","",(INDEX(DataInput[],BL$4*3-2,MATCH($B48,DataInput[#Headers],0)))))</f>
        <v>#N/A</v>
      </c>
      <c r="BM48" s="15" t="e">
        <f>IF(INDEX(MouseList[],MATCH(BM$2,'Basic Information'!$A$2:$A$140,0),11)=TRUE,"",IF(INDEX(DataInput[],BM$4*3-2,MATCH($B48,DataInput[#Headers],0))="","",(INDEX(DataInput[],BM$4*3-2,MATCH($B48,DataInput[#Headers],0)))))</f>
        <v>#N/A</v>
      </c>
      <c r="BN48" s="15" t="e">
        <f>IF(INDEX(MouseList[],MATCH(BN$2,'Basic Information'!$A$2:$A$140,0),11)=TRUE,"",IF(INDEX(DataInput[],BN$4*3-2,MATCH($B48,DataInput[#Headers],0))="","",(INDEX(DataInput[],BN$4*3-2,MATCH($B48,DataInput[#Headers],0)))))</f>
        <v>#N/A</v>
      </c>
      <c r="BO48" s="15" t="e">
        <f>IF(INDEX(MouseList[],MATCH(BO$2,'Basic Information'!$A$2:$A$140,0),11)=TRUE,"",IF(INDEX(DataInput[],BO$4*3-2,MATCH($B48,DataInput[#Headers],0))="","",(INDEX(DataInput[],BO$4*3-2,MATCH($B48,DataInput[#Headers],0)))))</f>
        <v>#N/A</v>
      </c>
      <c r="BP48" s="15" t="e">
        <f>IF(INDEX(MouseList[],MATCH(BP$2,'Basic Information'!$A$2:$A$140,0),11)=TRUE,"",IF(INDEX(DataInput[],BP$4*3-2,MATCH($B48,DataInput[#Headers],0))="","",(INDEX(DataInput[],BP$4*3-2,MATCH($B48,DataInput[#Headers],0)))))</f>
        <v>#N/A</v>
      </c>
      <c r="BQ48" s="15" t="e">
        <f>IF(INDEX(MouseList[],MATCH(BQ$2,'Basic Information'!$A$2:$A$140,0),11)=TRUE,"",IF(INDEX(DataInput[],BQ$4*3-2,MATCH($B48,DataInput[#Headers],0))="","",(INDEX(DataInput[],BQ$4*3-2,MATCH($B48,DataInput[#Headers],0)))))</f>
        <v>#N/A</v>
      </c>
      <c r="BR48" s="15" t="e">
        <f>IF(INDEX(MouseList[],MATCH(BR$2,'Basic Information'!$A$2:$A$140,0),11)=TRUE,"",IF(INDEX(DataInput[],BR$4*3-2,MATCH($B48,DataInput[#Headers],0))="","",(INDEX(DataInput[],BR$4*3-2,MATCH($B48,DataInput[#Headers],0)))))</f>
        <v>#N/A</v>
      </c>
      <c r="BS48" s="15" t="e">
        <f>IF(INDEX(MouseList[],MATCH(BS$2,'Basic Information'!$A$2:$A$140,0),11)=TRUE,"",IF(INDEX(DataInput[],BS$4*3-2,MATCH($B48,DataInput[#Headers],0))="","",(INDEX(DataInput[],BS$4*3-2,MATCH($B48,DataInput[#Headers],0)))))</f>
        <v>#N/A</v>
      </c>
      <c r="BT48" s="15" t="e">
        <f>IF(INDEX(MouseList[],MATCH(BT$2,'Basic Information'!$A$2:$A$140,0),11)=TRUE,"",IF(INDEX(DataInput[],BT$4*3-2,MATCH($B48,DataInput[#Headers],0))="","",(INDEX(DataInput[],BT$4*3-2,MATCH($B48,DataInput[#Headers],0)))))</f>
        <v>#N/A</v>
      </c>
      <c r="BU48" s="15" t="e">
        <f>IF(INDEX(MouseList[],MATCH(BU$2,'Basic Information'!$A$2:$A$140,0),11)=TRUE,"",IF(INDEX(DataInput[],BU$4*3-2,MATCH($B48,DataInput[#Headers],0))="","",(INDEX(DataInput[],BU$4*3-2,MATCH($B48,DataInput[#Headers],0)))))</f>
        <v>#N/A</v>
      </c>
      <c r="BV48" s="15" t="e">
        <f>IF(INDEX(MouseList[],MATCH(BV$2,'Basic Information'!$A$2:$A$140,0),11)=TRUE,"",IF(INDEX(DataInput[],BV$4*3-2,MATCH($B48,DataInput[#Headers],0))="","",(INDEX(DataInput[],BV$4*3-2,MATCH($B48,DataInput[#Headers],0)))))</f>
        <v>#N/A</v>
      </c>
      <c r="BW48" s="15" t="e">
        <f>IF(INDEX(MouseList[],MATCH(BW$2,'Basic Information'!$A$2:$A$140,0),11)=TRUE,"",IF(INDEX(DataInput[],BW$4*3-2,MATCH($B48,DataInput[#Headers],0))="","",(INDEX(DataInput[],BW$4*3-2,MATCH($B48,DataInput[#Headers],0)))))</f>
        <v>#N/A</v>
      </c>
      <c r="BX48" s="15" t="e">
        <f>IF(INDEX(MouseList[],MATCH(BX$2,'Basic Information'!$A$2:$A$140,0),11)=TRUE,"",IF(INDEX(DataInput[],BX$4*3-2,MATCH($B48,DataInput[#Headers],0))="","",(INDEX(DataInput[],BX$4*3-2,MATCH($B48,DataInput[#Headers],0)))))</f>
        <v>#N/A</v>
      </c>
      <c r="BY48" s="15" t="e">
        <f>IF(INDEX(MouseList[],MATCH(BY$2,'Basic Information'!$A$2:$A$140,0),11)=TRUE,"",IF(INDEX(DataInput[],BY$4*3-2,MATCH($B48,DataInput[#Headers],0))="","",(INDEX(DataInput[],BY$4*3-2,MATCH($B48,DataInput[#Headers],0)))))</f>
        <v>#N/A</v>
      </c>
      <c r="BZ48" s="15" t="e">
        <f>IF(INDEX(MouseList[],MATCH(BZ$2,'Basic Information'!$A$2:$A$140,0),11)=TRUE,"",IF(INDEX(DataInput[],BZ$4*3-2,MATCH($B48,DataInput[#Headers],0))="","",(INDEX(DataInput[],BZ$4*3-2,MATCH($B48,DataInput[#Headers],0)))))</f>
        <v>#N/A</v>
      </c>
      <c r="CA48" s="15" t="e">
        <f>IF(INDEX(MouseList[],MATCH(CA$2,'Basic Information'!$A$2:$A$140,0),11)=TRUE,"",IF(INDEX(DataInput[],CA$4*3-2,MATCH($B48,DataInput[#Headers],0))="","",(INDEX(DataInput[],CA$4*3-2,MATCH($B48,DataInput[#Headers],0)))))</f>
        <v>#N/A</v>
      </c>
      <c r="CB48" s="15" t="e">
        <f>IF(INDEX(MouseList[],MATCH(CB$2,'Basic Information'!$A$2:$A$140,0),11)=TRUE,"",IF(INDEX(DataInput[],CB$4*3-2,MATCH($B48,DataInput[#Headers],0))="","",(INDEX(DataInput[],CB$4*3-2,MATCH($B48,DataInput[#Headers],0)))))</f>
        <v>#N/A</v>
      </c>
      <c r="CC48" s="15" t="e">
        <f>IF(INDEX(MouseList[],MATCH(CC$2,'Basic Information'!$A$2:$A$140,0),11)=TRUE,"",IF(INDEX(DataInput[],CC$4*3-2,MATCH($B48,DataInput[#Headers],0))="","",(INDEX(DataInput[],CC$4*3-2,MATCH($B48,DataInput[#Headers],0)))))</f>
        <v>#N/A</v>
      </c>
      <c r="CD48" s="15" t="e">
        <f>IF(INDEX(MouseList[],MATCH(CD$2,'Basic Information'!$A$2:$A$140,0),11)=TRUE,"",IF(INDEX(DataInput[],CD$4*3-2,MATCH($B48,DataInput[#Headers],0))="","",(INDEX(DataInput[],CD$4*3-2,MATCH($B48,DataInput[#Headers],0)))))</f>
        <v>#N/A</v>
      </c>
      <c r="CE48" s="15" t="e">
        <f>IF(INDEX(MouseList[],MATCH(CE$2,'Basic Information'!$A$2:$A$140,0),11)=TRUE,"",IF(INDEX(DataInput[],CE$4*3-2,MATCH($B48,DataInput[#Headers],0))="","",(INDEX(DataInput[],CE$4*3-2,MATCH($B48,DataInput[#Headers],0)))))</f>
        <v>#N/A</v>
      </c>
      <c r="CF48" s="15" t="e">
        <f>IF(INDEX(MouseList[],MATCH(CF$2,'Basic Information'!$A$2:$A$140,0),11)=TRUE,"",IF(INDEX(DataInput[],CF$4*3-2,MATCH($B48,DataInput[#Headers],0))="","",(INDEX(DataInput[],CF$4*3-2,MATCH($B48,DataInput[#Headers],0)))))</f>
        <v>#N/A</v>
      </c>
      <c r="CG48" s="15" t="e">
        <f>IF(INDEX(MouseList[],MATCH(CG$2,'Basic Information'!$A$2:$A$140,0),11)=TRUE,"",IF(INDEX(DataInput[],CG$4*3-2,MATCH($B48,DataInput[#Headers],0))="","",(INDEX(DataInput[],CG$4*3-2,MATCH($B48,DataInput[#Headers],0)))))</f>
        <v>#N/A</v>
      </c>
      <c r="CH48" s="15" t="e">
        <f>IF(INDEX(MouseList[],MATCH(CH$2,'Basic Information'!$A$2:$A$140,0),11)=TRUE,"",IF(INDEX(DataInput[],CH$4*3-2,MATCH($B48,DataInput[#Headers],0))="","",(INDEX(DataInput[],CH$4*3-2,MATCH($B48,DataInput[#Headers],0)))))</f>
        <v>#N/A</v>
      </c>
      <c r="CI48" s="15" t="e">
        <f>IF(INDEX(MouseList[],MATCH(CI$2,'Basic Information'!$A$2:$A$140,0),11)=TRUE,"",IF(INDEX(DataInput[],CI$4*3-2,MATCH($B48,DataInput[#Headers],0))="","",(INDEX(DataInput[],CI$4*3-2,MATCH($B48,DataInput[#Headers],0)))))</f>
        <v>#N/A</v>
      </c>
      <c r="CJ48" s="15" t="e">
        <f>IF(INDEX(MouseList[],MATCH(CJ$2,'Basic Information'!$A$2:$A$140,0),11)=TRUE,"",IF(INDEX(DataInput[],CJ$4*3-2,MATCH($B48,DataInput[#Headers],0))="","",(INDEX(DataInput[],CJ$4*3-2,MATCH($B48,DataInput[#Headers],0)))))</f>
        <v>#N/A</v>
      </c>
      <c r="CK48" s="15" t="e">
        <f>IF(INDEX(MouseList[],MATCH(CK$2,'Basic Information'!$A$2:$A$140,0),11)=TRUE,"",IF(INDEX(DataInput[],CK$4*3-2,MATCH($B48,DataInput[#Headers],0))="","",(INDEX(DataInput[],CK$4*3-2,MATCH($B48,DataInput[#Headers],0)))))</f>
        <v>#N/A</v>
      </c>
      <c r="CL48" s="15" t="e">
        <f>IF(INDEX(MouseList[],MATCH(CL$2,'Basic Information'!$A$2:$A$140,0),11)=TRUE,"",IF(INDEX(DataInput[],CL$4*3-2,MATCH($B48,DataInput[#Headers],0))="","",(INDEX(DataInput[],CL$4*3-2,MATCH($B48,DataInput[#Headers],0)))))</f>
        <v>#N/A</v>
      </c>
      <c r="CM48" s="15" t="e">
        <f>IF(INDEX(MouseList[],MATCH(CM$2,'Basic Information'!$A$2:$A$140,0),11)=TRUE,"",IF(INDEX(DataInput[],CM$4*3-2,MATCH($B48,DataInput[#Headers],0))="","",(INDEX(DataInput[],CM$4*3-2,MATCH($B48,DataInput[#Headers],0)))))</f>
        <v>#N/A</v>
      </c>
      <c r="CN48" s="15" t="e">
        <f>IF(INDEX(MouseList[],MATCH(CN$2,'Basic Information'!$A$2:$A$140,0),11)=TRUE,"",IF(INDEX(DataInput[],CN$4*3-2,MATCH($B48,DataInput[#Headers],0))="","",(INDEX(DataInput[],CN$4*3-2,MATCH($B48,DataInput[#Headers],0)))))</f>
        <v>#N/A</v>
      </c>
      <c r="CO48" s="15" t="e">
        <f>IF(INDEX(MouseList[],MATCH(CO$2,'Basic Information'!$A$2:$A$140,0),11)=TRUE,"",IF(INDEX(DataInput[],CO$4*3-2,MATCH($B48,DataInput[#Headers],0))="","",(INDEX(DataInput[],CO$4*3-2,MATCH($B48,DataInput[#Headers],0)))))</f>
        <v>#N/A</v>
      </c>
      <c r="CP48" s="15" t="e">
        <f>IF(INDEX(MouseList[],MATCH(CP$2,'Basic Information'!$A$2:$A$140,0),11)=TRUE,"",IF(INDEX(DataInput[],CP$4*3-2,MATCH($B48,DataInput[#Headers],0))="","",(INDEX(DataInput[],CP$4*3-2,MATCH($B48,DataInput[#Headers],0)))))</f>
        <v>#N/A</v>
      </c>
      <c r="CQ48" s="15" t="e">
        <f>IF(INDEX(MouseList[],MATCH(CQ$2,'Basic Information'!$A$2:$A$140,0),11)=TRUE,"",IF(INDEX(DataInput[],CQ$4*3-2,MATCH($B48,DataInput[#Headers],0))="","",(INDEX(DataInput[],CQ$4*3-2,MATCH($B48,DataInput[#Headers],0)))))</f>
        <v>#N/A</v>
      </c>
      <c r="CR48" s="15" t="e">
        <f>IF(INDEX(MouseList[],MATCH(CR$2,'Basic Information'!$A$2:$A$140,0),11)=TRUE,"",IF(INDEX(DataInput[],CR$4*3-2,MATCH($B48,DataInput[#Headers],0))="","",(INDEX(DataInput[],CR$4*3-2,MATCH($B48,DataInput[#Headers],0)))))</f>
        <v>#N/A</v>
      </c>
      <c r="CS48" s="15" t="e">
        <f>IF(INDEX(MouseList[],MATCH(CS$2,'Basic Information'!$A$2:$A$140,0),11)=TRUE,"",IF(INDEX(DataInput[],CS$4*3-2,MATCH($B48,DataInput[#Headers],0))="","",(INDEX(DataInput[],CS$4*3-2,MATCH($B48,DataInput[#Headers],0)))))</f>
        <v>#N/A</v>
      </c>
      <c r="CT48" s="15" t="e">
        <f>IF(INDEX(MouseList[],MATCH(CT$2,'Basic Information'!$A$2:$A$140,0),11)=TRUE,"",IF(INDEX(DataInput[],CT$4*3-2,MATCH($B48,DataInput[#Headers],0))="","",(INDEX(DataInput[],CT$4*3-2,MATCH($B48,DataInput[#Headers],0)))))</f>
        <v>#N/A</v>
      </c>
      <c r="CU48" s="15" t="e">
        <f>IF(INDEX(MouseList[],MATCH(CU$2,'Basic Information'!$A$2:$A$140,0),11)=TRUE,"",IF(INDEX(DataInput[],CU$4*3-2,MATCH($B48,DataInput[#Headers],0))="","",(INDEX(DataInput[],CU$4*3-2,MATCH($B48,DataInput[#Headers],0)))))</f>
        <v>#N/A</v>
      </c>
      <c r="CV48" s="15" t="e">
        <f>IF(INDEX(MouseList[],MATCH(CV$2,'Basic Information'!$A$2:$A$140,0),11)=TRUE,"",IF(INDEX(DataInput[],CV$4*3-2,MATCH($B48,DataInput[#Headers],0))="","",(INDEX(DataInput[],CV$4*3-2,MATCH($B48,DataInput[#Headers],0)))))</f>
        <v>#N/A</v>
      </c>
      <c r="CW48" s="15" t="e">
        <f>IF(INDEX(MouseList[],MATCH(CW$2,'Basic Information'!$A$2:$A$140,0),11)=TRUE,"",IF(INDEX(DataInput[],CW$4*3-2,MATCH($B48,DataInput[#Headers],0))="","",(INDEX(DataInput[],CW$4*3-2,MATCH($B48,DataInput[#Headers],0)))))</f>
        <v>#N/A</v>
      </c>
      <c r="CX48" s="15" t="e">
        <f>IF(INDEX(MouseList[],MATCH(CX$2,'Basic Information'!$A$2:$A$140,0),11)=TRUE,"",IF(INDEX(DataInput[],CX$4*3-2,MATCH($B48,DataInput[#Headers],0))="","",(INDEX(DataInput[],CX$4*3-2,MATCH($B48,DataInput[#Headers],0)))))</f>
        <v>#N/A</v>
      </c>
      <c r="CY48" s="113" t="e">
        <f>IF(INDEX(MouseList[],MATCH(CY$2,'Basic Information'!$A$2:$A$140,0),11)=TRUE,"",IF(INDEX(DataInput[],CY$4*3-2,MATCH($B48,DataInput[#Headers],0))="","",(INDEX(DataInput[],CY$4*3-2,MATCH($B48,DataInput[#Headers],0)))))</f>
        <v>#N/A</v>
      </c>
      <c r="CZ48" s="113" t="e">
        <f>IF(INDEX(MouseList[],MATCH(CZ$2,'Basic Information'!$A$2:$A$140,0),11)=TRUE,"",IF(INDEX(DataInput[],CZ$4*3-2,MATCH($B48,DataInput[#Headers],0))="","",(INDEX(DataInput[],CZ$4*3-2,MATCH($B48,DataInput[#Headers],0)))))</f>
        <v>#N/A</v>
      </c>
      <c r="DA48" s="113" t="e">
        <f>IF(INDEX(MouseList[],MATCH(DA$2,'Basic Information'!$A$2:$A$140,0),11)=TRUE,"",IF(INDEX(DataInput[],DA$4*3-2,MATCH($B48,DataInput[#Headers],0))="","",(INDEX(DataInput[],DA$4*3-2,MATCH($B48,DataInput[#Headers],0)))))</f>
        <v>#N/A</v>
      </c>
      <c r="DB48" s="113" t="e">
        <f>IF(INDEX(MouseList[],MATCH(DB$2,'Basic Information'!$A$2:$A$140,0),11)=TRUE,"",IF(INDEX(DataInput[],DB$4*3-2,MATCH($B48,DataInput[#Headers],0))="","",(INDEX(DataInput[],DB$4*3-2,MATCH($B48,DataInput[#Headers],0)))))</f>
        <v>#N/A</v>
      </c>
      <c r="DC48" s="113" t="e">
        <f>IF(INDEX(MouseList[],MATCH(DC$2,'Basic Information'!$A$2:$A$140,0),11)=TRUE,"",IF(INDEX(DataInput[],DC$4*3-2,MATCH($B48,DataInput[#Headers],0))="","",(INDEX(DataInput[],DC$4*3-2,MATCH($B48,DataInput[#Headers],0)))))</f>
        <v>#N/A</v>
      </c>
      <c r="DD48" s="113" t="e">
        <f>IF(INDEX(MouseList[],MATCH(DD$2,'Basic Information'!$A$2:$A$140,0),11)=TRUE,"",IF(INDEX(DataInput[],DD$4*3-2,MATCH($B48,DataInput[#Headers],0))="","",(INDEX(DataInput[],DD$4*3-2,MATCH($B48,DataInput[#Headers],0)))))</f>
        <v>#N/A</v>
      </c>
      <c r="DE48" s="113" t="e">
        <f>IF(INDEX(MouseList[],MATCH(DE$2,'Basic Information'!$A$2:$A$140,0),11)=TRUE,"",IF(INDEX(DataInput[],DE$4*3-2,MATCH($B48,DataInput[#Headers],0))="","",(INDEX(DataInput[],DE$4*3-2,MATCH($B48,DataInput[#Headers],0)))))</f>
        <v>#N/A</v>
      </c>
      <c r="DF48" s="113" t="e">
        <f>IF(INDEX(MouseList[],MATCH(DF$2,'Basic Information'!$A$2:$A$140,0),11)=TRUE,"",IF(INDEX(DataInput[],DF$4*3-2,MATCH($B48,DataInput[#Headers],0))="","",(INDEX(DataInput[],DF$4*3-2,MATCH($B48,DataInput[#Headers],0)))))</f>
        <v>#N/A</v>
      </c>
      <c r="DG48" s="113" t="e">
        <f>IF(INDEX(MouseList[],MATCH(DG$2,'Basic Information'!$A$2:$A$140,0),11)=TRUE,"",IF(INDEX(DataInput[],DG$4*3-2,MATCH($B48,DataInput[#Headers],0))="","",(INDEX(DataInput[],DG$4*3-2,MATCH($B48,DataInput[#Headers],0)))))</f>
        <v>#N/A</v>
      </c>
      <c r="DH48" s="113" t="e">
        <f>IF(INDEX(MouseList[],MATCH(DH$2,'Basic Information'!$A$2:$A$140,0),11)=TRUE,"",IF(INDEX(DataInput[],DH$4*3-2,MATCH($B48,DataInput[#Headers],0))="","",(INDEX(DataInput[],DH$4*3-2,MATCH($B48,DataInput[#Headers],0)))))</f>
        <v>#N/A</v>
      </c>
      <c r="DI48" s="113" t="e">
        <f>IF(INDEX(MouseList[],MATCH(DI$2,'Basic Information'!$A$2:$A$140,0),11)=TRUE,"",IF(INDEX(DataInput[],DI$4*3-2,MATCH($B48,DataInput[#Headers],0))="","",(INDEX(DataInput[],DI$4*3-2,MATCH($B48,DataInput[#Headers],0)))))</f>
        <v>#N/A</v>
      </c>
      <c r="DJ48" s="113" t="e">
        <f>IF(INDEX(MouseList[],MATCH(DJ$2,'Basic Information'!$A$2:$A$140,0),11)=TRUE,"",IF(INDEX(DataInput[],DJ$4*3-2,MATCH($B48,DataInput[#Headers],0))="","",(INDEX(DataInput[],DJ$4*3-2,MATCH($B48,DataInput[#Headers],0)))))</f>
        <v>#N/A</v>
      </c>
      <c r="DK48" s="113" t="e">
        <f>IF(INDEX(MouseList[],MATCH(DK$2,'Basic Information'!$A$2:$A$140,0),11)=TRUE,"",IF(INDEX(DataInput[],DK$4*3-2,MATCH($B48,DataInput[#Headers],0))="","",(INDEX(DataInput[],DK$4*3-2,MATCH($B48,DataInput[#Headers],0)))))</f>
        <v>#N/A</v>
      </c>
      <c r="DL48" s="113" t="e">
        <f>IF(INDEX(MouseList[],MATCH(DL$2,'Basic Information'!$A$2:$A$140,0),11)=TRUE,"",IF(INDEX(DataInput[],DL$4*3-2,MATCH($B48,DataInput[#Headers],0))="","",(INDEX(DataInput[],DL$4*3-2,MATCH($B48,DataInput[#Headers],0)))))</f>
        <v>#N/A</v>
      </c>
      <c r="DM48" s="113" t="e">
        <f>IF(INDEX(MouseList[],MATCH(DM$2,'Basic Information'!$A$2:$A$140,0),11)=TRUE,"",IF(INDEX(DataInput[],DM$4*3-2,MATCH($B48,DataInput[#Headers],0))="","",(INDEX(DataInput[],DM$4*3-2,MATCH($B48,DataInput[#Headers],0)))))</f>
        <v>#N/A</v>
      </c>
      <c r="DN48" s="113" t="e">
        <f>IF(INDEX(MouseList[],MATCH(DN$2,'Basic Information'!$A$2:$A$140,0),11)=TRUE,"",IF(INDEX(DataInput[],DN$4*3-2,MATCH($B48,DataInput[#Headers],0))="","",(INDEX(DataInput[],DN$4*3-2,MATCH($B48,DataInput[#Headers],0)))))</f>
        <v>#N/A</v>
      </c>
      <c r="DO48" s="113" t="e">
        <f>IF(INDEX(MouseList[],MATCH(DO$2,'Basic Information'!$A$2:$A$140,0),11)=TRUE,"",IF(INDEX(DataInput[],DO$4*3-2,MATCH($B48,DataInput[#Headers],0))="","",(INDEX(DataInput[],DO$4*3-2,MATCH($B48,DataInput[#Headers],0)))))</f>
        <v>#N/A</v>
      </c>
      <c r="DP48" s="113" t="e">
        <f>IF(INDEX(MouseList[],MATCH(DP$2,'Basic Information'!$A$2:$A$140,0),11)=TRUE,"",IF(INDEX(DataInput[],DP$4*3-2,MATCH($B48,DataInput[#Headers],0))="","",(INDEX(DataInput[],DP$4*3-2,MATCH($B48,DataInput[#Headers],0)))))</f>
        <v>#N/A</v>
      </c>
      <c r="DQ48" s="113" t="e">
        <f>IF(INDEX(MouseList[],MATCH(DQ$2,'Basic Information'!$A$2:$A$140,0),11)=TRUE,"",IF(INDEX(DataInput[],DQ$4*3-2,MATCH($B48,DataInput[#Headers],0))="","",(INDEX(DataInput[],DQ$4*3-2,MATCH($B48,DataInput[#Headers],0)))))</f>
        <v>#N/A</v>
      </c>
      <c r="DR48" s="113" t="e">
        <f>IF(INDEX(MouseList[],MATCH(DR$2,'Basic Information'!$A$2:$A$140,0),11)=TRUE,"",IF(INDEX(DataInput[],DR$4*3-2,MATCH($B48,DataInput[#Headers],0))="","",(INDEX(DataInput[],DR$4*3-2,MATCH($B48,DataInput[#Headers],0)))))</f>
        <v>#N/A</v>
      </c>
      <c r="DT48" s="14">
        <v>44</v>
      </c>
      <c r="DU48" s="14" t="str">
        <f>IFERROR(INDEX(MouseList[],MATCH(TV_after_Tx3[[#This Row],[Sort '#]],MouseList[Sort '#],0),MATCH(TV_after_Tx3[[#Headers],[Group]],MouseList[#Headers],0)),"")</f>
        <v/>
      </c>
      <c r="DV48" s="14" t="str">
        <f>IFERROR(INDEX(MouseList[],MATCH(TV_after_Tx3[[#This Row],[Sort '#]],MouseList[Sort '#],0),MATCH(MouseList[[#Headers],[Mouse '#]],MouseList[#Headers],0)),"")</f>
        <v/>
      </c>
      <c r="DW48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48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48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48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48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48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48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48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48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48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48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48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48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48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48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48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48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48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48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48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48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48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49" spans="1:172">
      <c r="A49" s="14">
        <v>44</v>
      </c>
      <c r="B49" s="14" t="str">
        <f>INDEX(DataInput[#Headers],1,BWtable[[#This Row],[Day '#]]+11)</f>
        <v>45</v>
      </c>
      <c r="C49" s="15" t="str">
        <f>IF(INDEX(MouseList[],MATCH(C$2,'Basic Information'!$A$2:$A$140,0),11)=TRUE,"",IF(INDEX(DataInput[],C$4*3-2,MATCH($B49,DataInput[#Headers],0))="","",(INDEX(DataInput[],C$4*3-2,MATCH($B49,DataInput[#Headers],0)))))</f>
        <v/>
      </c>
      <c r="D49" s="15" t="str">
        <f>IF(INDEX(MouseList[],MATCH(D$2,'Basic Information'!$A$2:$A$140,0),11)=TRUE,"",IF(INDEX(DataInput[],D$4*3-2,MATCH($B49,DataInput[#Headers],0))="","",(INDEX(DataInput[],D$4*3-2,MATCH($B49,DataInput[#Headers],0)))))</f>
        <v/>
      </c>
      <c r="E49" s="15" t="str">
        <f>IF(INDEX(MouseList[],MATCH(E$2,'Basic Information'!$A$2:$A$140,0),11)=TRUE,"",IF(INDEX(DataInput[],E$4*3-2,MATCH($B49,DataInput[#Headers],0))="","",(INDEX(DataInput[],E$4*3-2,MATCH($B49,DataInput[#Headers],0)))))</f>
        <v/>
      </c>
      <c r="F49" s="15" t="str">
        <f>IF(INDEX(MouseList[],MATCH(F$2,'Basic Information'!$A$2:$A$140,0),11)=TRUE,"",IF(INDEX(DataInput[],F$4*3-2,MATCH($B49,DataInput[#Headers],0))="","",(INDEX(DataInput[],F$4*3-2,MATCH($B49,DataInput[#Headers],0)))))</f>
        <v/>
      </c>
      <c r="G49" s="15" t="str">
        <f>IF(INDEX(MouseList[],MATCH(G$2,'Basic Information'!$A$2:$A$140,0),11)=TRUE,"",IF(INDEX(DataInput[],G$4*3-2,MATCH($B49,DataInput[#Headers],0))="","",(INDEX(DataInput[],G$4*3-2,MATCH($B49,DataInput[#Headers],0)))))</f>
        <v/>
      </c>
      <c r="H49" s="15" t="str">
        <f>IF(INDEX(MouseList[],MATCH(H$2,'Basic Information'!$A$2:$A$140,0),11)=TRUE,"",IF(INDEX(DataInput[],H$4*3-2,MATCH($B49,DataInput[#Headers],0))="","",(INDEX(DataInput[],H$4*3-2,MATCH($B49,DataInput[#Headers],0)))))</f>
        <v/>
      </c>
      <c r="I49" s="15" t="str">
        <f>IF(INDEX(MouseList[],MATCH(I$2,'Basic Information'!$A$2:$A$140,0),11)=TRUE,"",IF(INDEX(DataInput[],I$4*3-2,MATCH($B49,DataInput[#Headers],0))="","",(INDEX(DataInput[],I$4*3-2,MATCH($B49,DataInput[#Headers],0)))))</f>
        <v/>
      </c>
      <c r="J49" s="15" t="str">
        <f>IF(INDEX(MouseList[],MATCH(J$2,'Basic Information'!$A$2:$A$140,0),11)=TRUE,"",IF(INDEX(DataInput[],J$4*3-2,MATCH($B49,DataInput[#Headers],0))="","",(INDEX(DataInput[],J$4*3-2,MATCH($B49,DataInput[#Headers],0)))))</f>
        <v/>
      </c>
      <c r="K49" s="15" t="str">
        <f>IF(INDEX(MouseList[],MATCH(K$2,'Basic Information'!$A$2:$A$140,0),11)=TRUE,"",IF(INDEX(DataInput[],K$4*3-2,MATCH($B49,DataInput[#Headers],0))="","",(INDEX(DataInput[],K$4*3-2,MATCH($B49,DataInput[#Headers],0)))))</f>
        <v/>
      </c>
      <c r="L49" s="15" t="str">
        <f>IF(INDEX(MouseList[],MATCH(L$2,'Basic Information'!$A$2:$A$140,0),11)=TRUE,"",IF(INDEX(DataInput[],L$4*3-2,MATCH($B49,DataInput[#Headers],0))="","",(INDEX(DataInput[],L$4*3-2,MATCH($B49,DataInput[#Headers],0)))))</f>
        <v/>
      </c>
      <c r="M49" s="15" t="str">
        <f>IF(INDEX(MouseList[],MATCH(M$2,'Basic Information'!$A$2:$A$140,0),11)=TRUE,"",IF(INDEX(DataInput[],M$4*3-2,MATCH($B49,DataInput[#Headers],0))="","",(INDEX(DataInput[],M$4*3-2,MATCH($B49,DataInput[#Headers],0)))))</f>
        <v/>
      </c>
      <c r="N49" s="15" t="str">
        <f>IF(INDEX(MouseList[],MATCH(N$2,'Basic Information'!$A$2:$A$140,0),11)=TRUE,"",IF(INDEX(DataInput[],N$4*3-2,MATCH($B49,DataInput[#Headers],0))="","",(INDEX(DataInput[],N$4*3-2,MATCH($B49,DataInput[#Headers],0)))))</f>
        <v/>
      </c>
      <c r="O49" s="15" t="str">
        <f>IF(INDEX(MouseList[],MATCH(O$2,'Basic Information'!$A$2:$A$140,0),11)=TRUE,"",IF(INDEX(DataInput[],O$4*3-2,MATCH($B49,DataInput[#Headers],0))="","",(INDEX(DataInput[],O$4*3-2,MATCH($B49,DataInput[#Headers],0)))))</f>
        <v/>
      </c>
      <c r="P49" s="15" t="str">
        <f>IF(INDEX(MouseList[],MATCH(P$2,'Basic Information'!$A$2:$A$140,0),11)=TRUE,"",IF(INDEX(DataInput[],P$4*3-2,MATCH($B49,DataInput[#Headers],0))="","",(INDEX(DataInput[],P$4*3-2,MATCH($B49,DataInput[#Headers],0)))))</f>
        <v/>
      </c>
      <c r="Q49" s="15" t="str">
        <f>IF(INDEX(MouseList[],MATCH(Q$2,'Basic Information'!$A$2:$A$140,0),11)=TRUE,"",IF(INDEX(DataInput[],Q$4*3-2,MATCH($B49,DataInput[#Headers],0))="","",(INDEX(DataInput[],Q$4*3-2,MATCH($B49,DataInput[#Headers],0)))))</f>
        <v/>
      </c>
      <c r="R49" s="15" t="str">
        <f>IF(INDEX(MouseList[],MATCH(R$2,'Basic Information'!$A$2:$A$140,0),11)=TRUE,"",IF(INDEX(DataInput[],R$4*3-2,MATCH($B49,DataInput[#Headers],0))="","",(INDEX(DataInput[],R$4*3-2,MATCH($B49,DataInput[#Headers],0)))))</f>
        <v/>
      </c>
      <c r="S49" s="15" t="str">
        <f>IF(INDEX(MouseList[],MATCH(S$2,'Basic Information'!$A$2:$A$140,0),11)=TRUE,"",IF(INDEX(DataInput[],S$4*3-2,MATCH($B49,DataInput[#Headers],0))="","",(INDEX(DataInput[],S$4*3-2,MATCH($B49,DataInput[#Headers],0)))))</f>
        <v/>
      </c>
      <c r="T49" s="15" t="str">
        <f>IF(INDEX(MouseList[],MATCH(T$2,'Basic Information'!$A$2:$A$140,0),11)=TRUE,"",IF(INDEX(DataInput[],T$4*3-2,MATCH($B49,DataInput[#Headers],0))="","",(INDEX(DataInput[],T$4*3-2,MATCH($B49,DataInput[#Headers],0)))))</f>
        <v/>
      </c>
      <c r="U49" s="15" t="str">
        <f>IF(INDEX(MouseList[],MATCH(U$2,'Basic Information'!$A$2:$A$140,0),11)=TRUE,"",IF(INDEX(DataInput[],U$4*3-2,MATCH($B49,DataInput[#Headers],0))="","",(INDEX(DataInput[],U$4*3-2,MATCH($B49,DataInput[#Headers],0)))))</f>
        <v/>
      </c>
      <c r="V49" s="15" t="str">
        <f>IF(INDEX(MouseList[],MATCH(V$2,'Basic Information'!$A$2:$A$140,0),11)=TRUE,"",IF(INDEX(DataInput[],V$4*3-2,MATCH($B49,DataInput[#Headers],0))="","",(INDEX(DataInput[],V$4*3-2,MATCH($B49,DataInput[#Headers],0)))))</f>
        <v/>
      </c>
      <c r="W49" s="15" t="str">
        <f>IF(INDEX(MouseList[],MATCH(W$2,'Basic Information'!$A$2:$A$140,0),11)=TRUE,"",IF(INDEX(DataInput[],W$4*3-2,MATCH($B49,DataInput[#Headers],0))="","",(INDEX(DataInput[],W$4*3-2,MATCH($B49,DataInput[#Headers],0)))))</f>
        <v/>
      </c>
      <c r="X49" s="15" t="str">
        <f>IF(INDEX(MouseList[],MATCH(X$2,'Basic Information'!$A$2:$A$140,0),11)=TRUE,"",IF(INDEX(DataInput[],X$4*3-2,MATCH($B49,DataInput[#Headers],0))="","",(INDEX(DataInput[],X$4*3-2,MATCH($B49,DataInput[#Headers],0)))))</f>
        <v/>
      </c>
      <c r="Y49" s="15" t="str">
        <f>IF(INDEX(MouseList[],MATCH(Y$2,'Basic Information'!$A$2:$A$140,0),11)=TRUE,"",IF(INDEX(DataInput[],Y$4*3-2,MATCH($B49,DataInput[#Headers],0))="","",(INDEX(DataInput[],Y$4*3-2,MATCH($B49,DataInput[#Headers],0)))))</f>
        <v/>
      </c>
      <c r="Z49" s="15" t="str">
        <f>IF(INDEX(MouseList[],MATCH(Z$2,'Basic Information'!$A$2:$A$140,0),11)=TRUE,"",IF(INDEX(DataInput[],Z$4*3-2,MATCH($B49,DataInput[#Headers],0))="","",(INDEX(DataInput[],Z$4*3-2,MATCH($B49,DataInput[#Headers],0)))))</f>
        <v/>
      </c>
      <c r="AA49" s="15" t="str">
        <f>IF(INDEX(MouseList[],MATCH(AA$2,'Basic Information'!$A$2:$A$140,0),11)=TRUE,"",IF(INDEX(DataInput[],AA$4*3-2,MATCH($B49,DataInput[#Headers],0))="","",(INDEX(DataInput[],AA$4*3-2,MATCH($B49,DataInput[#Headers],0)))))</f>
        <v/>
      </c>
      <c r="AB49" s="15" t="str">
        <f>IF(INDEX(MouseList[],MATCH(AB$2,'Basic Information'!$A$2:$A$140,0),11)=TRUE,"",IF(INDEX(DataInput[],AB$4*3-2,MATCH($B49,DataInput[#Headers],0))="","",(INDEX(DataInput[],AB$4*3-2,MATCH($B49,DataInput[#Headers],0)))))</f>
        <v/>
      </c>
      <c r="AC49" s="15" t="str">
        <f>IF(INDEX(MouseList[],MATCH(AC$2,'Basic Information'!$A$2:$A$140,0),11)=TRUE,"",IF(INDEX(DataInput[],AC$4*3-2,MATCH($B49,DataInput[#Headers],0))="","",(INDEX(DataInput[],AC$4*3-2,MATCH($B49,DataInput[#Headers],0)))))</f>
        <v/>
      </c>
      <c r="AD49" s="15" t="str">
        <f>IF(INDEX(MouseList[],MATCH(AD$2,'Basic Information'!$A$2:$A$140,0),11)=TRUE,"",IF(INDEX(DataInput[],AD$4*3-2,MATCH($B49,DataInput[#Headers],0))="","",(INDEX(DataInput[],AD$4*3-2,MATCH($B49,DataInput[#Headers],0)))))</f>
        <v/>
      </c>
      <c r="AE49" s="15" t="str">
        <f>IF(INDEX(MouseList[],MATCH(AE$2,'Basic Information'!$A$2:$A$140,0),11)=TRUE,"",IF(INDEX(DataInput[],AE$4*3-2,MATCH($B49,DataInput[#Headers],0))="","",(INDEX(DataInput[],AE$4*3-2,MATCH($B49,DataInput[#Headers],0)))))</f>
        <v/>
      </c>
      <c r="AF49" s="15" t="str">
        <f>IF(INDEX(MouseList[],MATCH(AF$2,'Basic Information'!$A$2:$A$140,0),11)=TRUE,"",IF(INDEX(DataInput[],AF$4*3-2,MATCH($B49,DataInput[#Headers],0))="","",(INDEX(DataInput[],AF$4*3-2,MATCH($B49,DataInput[#Headers],0)))))</f>
        <v/>
      </c>
      <c r="AG49" s="15" t="str">
        <f>IF(INDEX(MouseList[],MATCH(AG$2,'Basic Information'!$A$2:$A$140,0),11)=TRUE,"",IF(INDEX(DataInput[],AG$4*3-2,MATCH($B49,DataInput[#Headers],0))="","",(INDEX(DataInput[],AG$4*3-2,MATCH($B49,DataInput[#Headers],0)))))</f>
        <v/>
      </c>
      <c r="AH49" s="15" t="str">
        <f>IF(INDEX(MouseList[],MATCH(AH$2,'Basic Information'!$A$2:$A$140,0),11)=TRUE,"",IF(INDEX(DataInput[],AH$4*3-2,MATCH($B49,DataInput[#Headers],0))="","",(INDEX(DataInput[],AH$4*3-2,MATCH($B49,DataInput[#Headers],0)))))</f>
        <v/>
      </c>
      <c r="AI49" s="15" t="str">
        <f>IF(INDEX(MouseList[],MATCH(AI$2,'Basic Information'!$A$2:$A$140,0),11)=TRUE,"",IF(INDEX(DataInput[],AI$4*3-2,MATCH($B49,DataInput[#Headers],0))="","",(INDEX(DataInput[],AI$4*3-2,MATCH($B49,DataInput[#Headers],0)))))</f>
        <v/>
      </c>
      <c r="AJ49" s="15" t="str">
        <f>IF(INDEX(MouseList[],MATCH(AJ$2,'Basic Information'!$A$2:$A$140,0),11)=TRUE,"",IF(INDEX(DataInput[],AJ$4*3-2,MATCH($B49,DataInput[#Headers],0))="","",(INDEX(DataInput[],AJ$4*3-2,MATCH($B49,DataInput[#Headers],0)))))</f>
        <v/>
      </c>
      <c r="AK49" s="15" t="str">
        <f>IF(INDEX(MouseList[],MATCH(AK$2,'Basic Information'!$A$2:$A$140,0),11)=TRUE,"",IF(INDEX(DataInput[],AK$4*3-2,MATCH($B49,DataInput[#Headers],0))="","",(INDEX(DataInput[],AK$4*3-2,MATCH($B49,DataInput[#Headers],0)))))</f>
        <v/>
      </c>
      <c r="AL49" s="15" t="str">
        <f>IF(INDEX(MouseList[],MATCH(AL$2,'Basic Information'!$A$2:$A$140,0),11)=TRUE,"",IF(INDEX(DataInput[],AL$4*3-2,MATCH($B49,DataInput[#Headers],0))="","",(INDEX(DataInput[],AL$4*3-2,MATCH($B49,DataInput[#Headers],0)))))</f>
        <v/>
      </c>
      <c r="AM49" s="15" t="str">
        <f>IF(INDEX(MouseList[],MATCH(AM$2,'Basic Information'!$A$2:$A$140,0),11)=TRUE,"",IF(INDEX(DataInput[],AM$4*3-2,MATCH($B49,DataInput[#Headers],0))="","",(INDEX(DataInput[],AM$4*3-2,MATCH($B49,DataInput[#Headers],0)))))</f>
        <v/>
      </c>
      <c r="AN49" s="15" t="str">
        <f>IF(INDEX(MouseList[],MATCH(AN$2,'Basic Information'!$A$2:$A$140,0),11)=TRUE,"",IF(INDEX(DataInput[],AN$4*3-2,MATCH($B49,DataInput[#Headers],0))="","",(INDEX(DataInput[],AN$4*3-2,MATCH($B49,DataInput[#Headers],0)))))</f>
        <v/>
      </c>
      <c r="AO49" s="15" t="str">
        <f>IF(INDEX(MouseList[],MATCH(AO$2,'Basic Information'!$A$2:$A$140,0),11)=TRUE,"",IF(INDEX(DataInput[],AO$4*3-2,MATCH($B49,DataInput[#Headers],0))="","",(INDEX(DataInput[],AO$4*3-2,MATCH($B49,DataInput[#Headers],0)))))</f>
        <v/>
      </c>
      <c r="AP49" s="15" t="str">
        <f>IF(INDEX(MouseList[],MATCH(AP$2,'Basic Information'!$A$2:$A$140,0),11)=TRUE,"",IF(INDEX(DataInput[],AP$4*3-2,MATCH($B49,DataInput[#Headers],0))="","",(INDEX(DataInput[],AP$4*3-2,MATCH($B49,DataInput[#Headers],0)))))</f>
        <v/>
      </c>
      <c r="AQ49" s="15" t="str">
        <f>IF(INDEX(MouseList[],MATCH(AQ$2,'Basic Information'!$A$2:$A$140,0),11)=TRUE,"",IF(INDEX(DataInput[],AQ$4*3-2,MATCH($B49,DataInput[#Headers],0))="","",(INDEX(DataInput[],AQ$4*3-2,MATCH($B49,DataInput[#Headers],0)))))</f>
        <v/>
      </c>
      <c r="AR49" s="15" t="str">
        <f>IF(INDEX(MouseList[],MATCH(AR$2,'Basic Information'!$A$2:$A$140,0),11)=TRUE,"",IF(INDEX(DataInput[],AR$4*3-2,MATCH($B49,DataInput[#Headers],0))="","",(INDEX(DataInput[],AR$4*3-2,MATCH($B49,DataInput[#Headers],0)))))</f>
        <v/>
      </c>
      <c r="AS49" s="15" t="str">
        <f>IF(INDEX(MouseList[],MATCH(AS$2,'Basic Information'!$A$2:$A$140,0),11)=TRUE,"",IF(INDEX(DataInput[],AS$4*3-2,MATCH($B49,DataInput[#Headers],0))="","",(INDEX(DataInput[],AS$4*3-2,MATCH($B49,DataInput[#Headers],0)))))</f>
        <v/>
      </c>
      <c r="AT49" s="15" t="str">
        <f>IF(INDEX(MouseList[],MATCH(AT$2,'Basic Information'!$A$2:$A$140,0),11)=TRUE,"",IF(INDEX(DataInput[],AT$4*3-2,MATCH($B49,DataInput[#Headers],0))="","",(INDEX(DataInput[],AT$4*3-2,MATCH($B49,DataInput[#Headers],0)))))</f>
        <v/>
      </c>
      <c r="AU49" s="15" t="str">
        <f>IF(INDEX(MouseList[],MATCH(AU$2,'Basic Information'!$A$2:$A$140,0),11)=TRUE,"",IF(INDEX(DataInput[],AU$4*3-2,MATCH($B49,DataInput[#Headers],0))="","",(INDEX(DataInput[],AU$4*3-2,MATCH($B49,DataInput[#Headers],0)))))</f>
        <v/>
      </c>
      <c r="AV49" s="15" t="str">
        <f>IF(INDEX(MouseList[],MATCH(AV$2,'Basic Information'!$A$2:$A$140,0),11)=TRUE,"",IF(INDEX(DataInput[],AV$4*3-2,MATCH($B49,DataInput[#Headers],0))="","",(INDEX(DataInput[],AV$4*3-2,MATCH($B49,DataInput[#Headers],0)))))</f>
        <v/>
      </c>
      <c r="AW49" s="15" t="str">
        <f>IF(INDEX(MouseList[],MATCH(AW$2,'Basic Information'!$A$2:$A$140,0),11)=TRUE,"",IF(INDEX(DataInput[],AW$4*3-2,MATCH($B49,DataInput[#Headers],0))="","",(INDEX(DataInput[],AW$4*3-2,MATCH($B49,DataInput[#Headers],0)))))</f>
        <v/>
      </c>
      <c r="AX49" s="15" t="str">
        <f>IF(INDEX(MouseList[],MATCH(AX$2,'Basic Information'!$A$2:$A$140,0),11)=TRUE,"",IF(INDEX(DataInput[],AX$4*3-2,MATCH($B49,DataInput[#Headers],0))="","",(INDEX(DataInput[],AX$4*3-2,MATCH($B49,DataInput[#Headers],0)))))</f>
        <v/>
      </c>
      <c r="AY49" s="15" t="str">
        <f>IF(INDEX(MouseList[],MATCH(AY$2,'Basic Information'!$A$2:$A$140,0),11)=TRUE,"",IF(INDEX(DataInput[],AY$4*3-2,MATCH($B49,DataInput[#Headers],0))="","",(INDEX(DataInput[],AY$4*3-2,MATCH($B49,DataInput[#Headers],0)))))</f>
        <v/>
      </c>
      <c r="AZ49" s="15" t="str">
        <f>IF(INDEX(MouseList[],MATCH(AZ$2,'Basic Information'!$A$2:$A$140,0),11)=TRUE,"",IF(INDEX(DataInput[],AZ$4*3-2,MATCH($B49,DataInput[#Headers],0))="","",(INDEX(DataInput[],AZ$4*3-2,MATCH($B49,DataInput[#Headers],0)))))</f>
        <v/>
      </c>
      <c r="BA49" s="15" t="str">
        <f>IF(INDEX(MouseList[],MATCH(BA$2,'Basic Information'!$A$2:$A$140,0),11)=TRUE,"",IF(INDEX(DataInput[],BA$4*3-2,MATCH($B49,DataInput[#Headers],0))="","",(INDEX(DataInput[],BA$4*3-2,MATCH($B49,DataInput[#Headers],0)))))</f>
        <v/>
      </c>
      <c r="BB49" s="15" t="str">
        <f>IF(INDEX(MouseList[],MATCH(BB$2,'Basic Information'!$A$2:$A$140,0),11)=TRUE,"",IF(INDEX(DataInput[],BB$4*3-2,MATCH($B49,DataInput[#Headers],0))="","",(INDEX(DataInput[],BB$4*3-2,MATCH($B49,DataInput[#Headers],0)))))</f>
        <v/>
      </c>
      <c r="BC49" s="15" t="str">
        <f>IF(INDEX(MouseList[],MATCH(BC$2,'Basic Information'!$A$2:$A$140,0),11)=TRUE,"",IF(INDEX(DataInput[],BC$4*3-2,MATCH($B49,DataInput[#Headers],0))="","",(INDEX(DataInput[],BC$4*3-2,MATCH($B49,DataInput[#Headers],0)))))</f>
        <v/>
      </c>
      <c r="BD49" s="15" t="str">
        <f>IF(INDEX(MouseList[],MATCH(BD$2,'Basic Information'!$A$2:$A$140,0),11)=TRUE,"",IF(INDEX(DataInput[],BD$4*3-2,MATCH($B49,DataInput[#Headers],0))="","",(INDEX(DataInput[],BD$4*3-2,MATCH($B49,DataInput[#Headers],0)))))</f>
        <v/>
      </c>
      <c r="BE49" s="15" t="str">
        <f>IF(INDEX(MouseList[],MATCH(BE$2,'Basic Information'!$A$2:$A$140,0),11)=TRUE,"",IF(INDEX(DataInput[],BE$4*3-2,MATCH($B49,DataInput[#Headers],0))="","",(INDEX(DataInput[],BE$4*3-2,MATCH($B49,DataInput[#Headers],0)))))</f>
        <v/>
      </c>
      <c r="BF49" s="15" t="str">
        <f>IF(INDEX(MouseList[],MATCH(BF$2,'Basic Information'!$A$2:$A$140,0),11)=TRUE,"",IF(INDEX(DataInput[],BF$4*3-2,MATCH($B49,DataInput[#Headers],0))="","",(INDEX(DataInput[],BF$4*3-2,MATCH($B49,DataInput[#Headers],0)))))</f>
        <v/>
      </c>
      <c r="BG49" s="15" t="str">
        <f>IF(INDEX(MouseList[],MATCH(BG$2,'Basic Information'!$A$2:$A$140,0),11)=TRUE,"",IF(INDEX(DataInput[],BG$4*3-2,MATCH($B49,DataInput[#Headers],0))="","",(INDEX(DataInput[],BG$4*3-2,MATCH($B49,DataInput[#Headers],0)))))</f>
        <v/>
      </c>
      <c r="BH49" s="15" t="str">
        <f>IF(INDEX(MouseList[],MATCH(BH$2,'Basic Information'!$A$2:$A$140,0),11)=TRUE,"",IF(INDEX(DataInput[],BH$4*3-2,MATCH($B49,DataInput[#Headers],0))="","",(INDEX(DataInput[],BH$4*3-2,MATCH($B49,DataInput[#Headers],0)))))</f>
        <v/>
      </c>
      <c r="BI49" s="15" t="str">
        <f>IF(INDEX(MouseList[],MATCH(BI$2,'Basic Information'!$A$2:$A$140,0),11)=TRUE,"",IF(INDEX(DataInput[],BI$4*3-2,MATCH($B49,DataInput[#Headers],0))="","",(INDEX(DataInput[],BI$4*3-2,MATCH($B49,DataInput[#Headers],0)))))</f>
        <v/>
      </c>
      <c r="BJ49" s="15" t="str">
        <f>IF(INDEX(MouseList[],MATCH(BJ$2,'Basic Information'!$A$2:$A$140,0),11)=TRUE,"",IF(INDEX(DataInput[],BJ$4*3-2,MATCH($B49,DataInput[#Headers],0))="","",(INDEX(DataInput[],BJ$4*3-2,MATCH($B49,DataInput[#Headers],0)))))</f>
        <v/>
      </c>
      <c r="BK49" s="15" t="e">
        <f>IF(INDEX(MouseList[],MATCH(BK$2,'Basic Information'!$A$2:$A$140,0),11)=TRUE,"",IF(INDEX(DataInput[],BK$4*3-2,MATCH($B49,DataInput[#Headers],0))="","",(INDEX(DataInput[],BK$4*3-2,MATCH($B49,DataInput[#Headers],0)))))</f>
        <v>#N/A</v>
      </c>
      <c r="BL49" s="15" t="e">
        <f>IF(INDEX(MouseList[],MATCH(BL$2,'Basic Information'!$A$2:$A$140,0),11)=TRUE,"",IF(INDEX(DataInput[],BL$4*3-2,MATCH($B49,DataInput[#Headers],0))="","",(INDEX(DataInput[],BL$4*3-2,MATCH($B49,DataInput[#Headers],0)))))</f>
        <v>#N/A</v>
      </c>
      <c r="BM49" s="15" t="e">
        <f>IF(INDEX(MouseList[],MATCH(BM$2,'Basic Information'!$A$2:$A$140,0),11)=TRUE,"",IF(INDEX(DataInput[],BM$4*3-2,MATCH($B49,DataInput[#Headers],0))="","",(INDEX(DataInput[],BM$4*3-2,MATCH($B49,DataInput[#Headers],0)))))</f>
        <v>#N/A</v>
      </c>
      <c r="BN49" s="15" t="e">
        <f>IF(INDEX(MouseList[],MATCH(BN$2,'Basic Information'!$A$2:$A$140,0),11)=TRUE,"",IF(INDEX(DataInput[],BN$4*3-2,MATCH($B49,DataInput[#Headers],0))="","",(INDEX(DataInput[],BN$4*3-2,MATCH($B49,DataInput[#Headers],0)))))</f>
        <v>#N/A</v>
      </c>
      <c r="BO49" s="15" t="e">
        <f>IF(INDEX(MouseList[],MATCH(BO$2,'Basic Information'!$A$2:$A$140,0),11)=TRUE,"",IF(INDEX(DataInput[],BO$4*3-2,MATCH($B49,DataInput[#Headers],0))="","",(INDEX(DataInput[],BO$4*3-2,MATCH($B49,DataInput[#Headers],0)))))</f>
        <v>#N/A</v>
      </c>
      <c r="BP49" s="15" t="e">
        <f>IF(INDEX(MouseList[],MATCH(BP$2,'Basic Information'!$A$2:$A$140,0),11)=TRUE,"",IF(INDEX(DataInput[],BP$4*3-2,MATCH($B49,DataInput[#Headers],0))="","",(INDEX(DataInput[],BP$4*3-2,MATCH($B49,DataInput[#Headers],0)))))</f>
        <v>#N/A</v>
      </c>
      <c r="BQ49" s="15" t="e">
        <f>IF(INDEX(MouseList[],MATCH(BQ$2,'Basic Information'!$A$2:$A$140,0),11)=TRUE,"",IF(INDEX(DataInput[],BQ$4*3-2,MATCH($B49,DataInput[#Headers],0))="","",(INDEX(DataInput[],BQ$4*3-2,MATCH($B49,DataInput[#Headers],0)))))</f>
        <v>#N/A</v>
      </c>
      <c r="BR49" s="15" t="e">
        <f>IF(INDEX(MouseList[],MATCH(BR$2,'Basic Information'!$A$2:$A$140,0),11)=TRUE,"",IF(INDEX(DataInput[],BR$4*3-2,MATCH($B49,DataInput[#Headers],0))="","",(INDEX(DataInput[],BR$4*3-2,MATCH($B49,DataInput[#Headers],0)))))</f>
        <v>#N/A</v>
      </c>
      <c r="BS49" s="15" t="e">
        <f>IF(INDEX(MouseList[],MATCH(BS$2,'Basic Information'!$A$2:$A$140,0),11)=TRUE,"",IF(INDEX(DataInput[],BS$4*3-2,MATCH($B49,DataInput[#Headers],0))="","",(INDEX(DataInput[],BS$4*3-2,MATCH($B49,DataInput[#Headers],0)))))</f>
        <v>#N/A</v>
      </c>
      <c r="BT49" s="15" t="e">
        <f>IF(INDEX(MouseList[],MATCH(BT$2,'Basic Information'!$A$2:$A$140,0),11)=TRUE,"",IF(INDEX(DataInput[],BT$4*3-2,MATCH($B49,DataInput[#Headers],0))="","",(INDEX(DataInput[],BT$4*3-2,MATCH($B49,DataInput[#Headers],0)))))</f>
        <v>#N/A</v>
      </c>
      <c r="BU49" s="15" t="e">
        <f>IF(INDEX(MouseList[],MATCH(BU$2,'Basic Information'!$A$2:$A$140,0),11)=TRUE,"",IF(INDEX(DataInput[],BU$4*3-2,MATCH($B49,DataInput[#Headers],0))="","",(INDEX(DataInput[],BU$4*3-2,MATCH($B49,DataInput[#Headers],0)))))</f>
        <v>#N/A</v>
      </c>
      <c r="BV49" s="15" t="e">
        <f>IF(INDEX(MouseList[],MATCH(BV$2,'Basic Information'!$A$2:$A$140,0),11)=TRUE,"",IF(INDEX(DataInput[],BV$4*3-2,MATCH($B49,DataInput[#Headers],0))="","",(INDEX(DataInput[],BV$4*3-2,MATCH($B49,DataInput[#Headers],0)))))</f>
        <v>#N/A</v>
      </c>
      <c r="BW49" s="15" t="e">
        <f>IF(INDEX(MouseList[],MATCH(BW$2,'Basic Information'!$A$2:$A$140,0),11)=TRUE,"",IF(INDEX(DataInput[],BW$4*3-2,MATCH($B49,DataInput[#Headers],0))="","",(INDEX(DataInput[],BW$4*3-2,MATCH($B49,DataInput[#Headers],0)))))</f>
        <v>#N/A</v>
      </c>
      <c r="BX49" s="15" t="e">
        <f>IF(INDEX(MouseList[],MATCH(BX$2,'Basic Information'!$A$2:$A$140,0),11)=TRUE,"",IF(INDEX(DataInput[],BX$4*3-2,MATCH($B49,DataInput[#Headers],0))="","",(INDEX(DataInput[],BX$4*3-2,MATCH($B49,DataInput[#Headers],0)))))</f>
        <v>#N/A</v>
      </c>
      <c r="BY49" s="15" t="e">
        <f>IF(INDEX(MouseList[],MATCH(BY$2,'Basic Information'!$A$2:$A$140,0),11)=TRUE,"",IF(INDEX(DataInput[],BY$4*3-2,MATCH($B49,DataInput[#Headers],0))="","",(INDEX(DataInput[],BY$4*3-2,MATCH($B49,DataInput[#Headers],0)))))</f>
        <v>#N/A</v>
      </c>
      <c r="BZ49" s="15" t="e">
        <f>IF(INDEX(MouseList[],MATCH(BZ$2,'Basic Information'!$A$2:$A$140,0),11)=TRUE,"",IF(INDEX(DataInput[],BZ$4*3-2,MATCH($B49,DataInput[#Headers],0))="","",(INDEX(DataInput[],BZ$4*3-2,MATCH($B49,DataInput[#Headers],0)))))</f>
        <v>#N/A</v>
      </c>
      <c r="CA49" s="15" t="e">
        <f>IF(INDEX(MouseList[],MATCH(CA$2,'Basic Information'!$A$2:$A$140,0),11)=TRUE,"",IF(INDEX(DataInput[],CA$4*3-2,MATCH($B49,DataInput[#Headers],0))="","",(INDEX(DataInput[],CA$4*3-2,MATCH($B49,DataInput[#Headers],0)))))</f>
        <v>#N/A</v>
      </c>
      <c r="CB49" s="15" t="e">
        <f>IF(INDEX(MouseList[],MATCH(CB$2,'Basic Information'!$A$2:$A$140,0),11)=TRUE,"",IF(INDEX(DataInput[],CB$4*3-2,MATCH($B49,DataInput[#Headers],0))="","",(INDEX(DataInput[],CB$4*3-2,MATCH($B49,DataInput[#Headers],0)))))</f>
        <v>#N/A</v>
      </c>
      <c r="CC49" s="15" t="e">
        <f>IF(INDEX(MouseList[],MATCH(CC$2,'Basic Information'!$A$2:$A$140,0),11)=TRUE,"",IF(INDEX(DataInput[],CC$4*3-2,MATCH($B49,DataInput[#Headers],0))="","",(INDEX(DataInput[],CC$4*3-2,MATCH($B49,DataInput[#Headers],0)))))</f>
        <v>#N/A</v>
      </c>
      <c r="CD49" s="15" t="e">
        <f>IF(INDEX(MouseList[],MATCH(CD$2,'Basic Information'!$A$2:$A$140,0),11)=TRUE,"",IF(INDEX(DataInput[],CD$4*3-2,MATCH($B49,DataInput[#Headers],0))="","",(INDEX(DataInput[],CD$4*3-2,MATCH($B49,DataInput[#Headers],0)))))</f>
        <v>#N/A</v>
      </c>
      <c r="CE49" s="15" t="e">
        <f>IF(INDEX(MouseList[],MATCH(CE$2,'Basic Information'!$A$2:$A$140,0),11)=TRUE,"",IF(INDEX(DataInput[],CE$4*3-2,MATCH($B49,DataInput[#Headers],0))="","",(INDEX(DataInput[],CE$4*3-2,MATCH($B49,DataInput[#Headers],0)))))</f>
        <v>#N/A</v>
      </c>
      <c r="CF49" s="15" t="e">
        <f>IF(INDEX(MouseList[],MATCH(CF$2,'Basic Information'!$A$2:$A$140,0),11)=TRUE,"",IF(INDEX(DataInput[],CF$4*3-2,MATCH($B49,DataInput[#Headers],0))="","",(INDEX(DataInput[],CF$4*3-2,MATCH($B49,DataInput[#Headers],0)))))</f>
        <v>#N/A</v>
      </c>
      <c r="CG49" s="15" t="e">
        <f>IF(INDEX(MouseList[],MATCH(CG$2,'Basic Information'!$A$2:$A$140,0),11)=TRUE,"",IF(INDEX(DataInput[],CG$4*3-2,MATCH($B49,DataInput[#Headers],0))="","",(INDEX(DataInput[],CG$4*3-2,MATCH($B49,DataInput[#Headers],0)))))</f>
        <v>#N/A</v>
      </c>
      <c r="CH49" s="15" t="e">
        <f>IF(INDEX(MouseList[],MATCH(CH$2,'Basic Information'!$A$2:$A$140,0),11)=TRUE,"",IF(INDEX(DataInput[],CH$4*3-2,MATCH($B49,DataInput[#Headers],0))="","",(INDEX(DataInput[],CH$4*3-2,MATCH($B49,DataInput[#Headers],0)))))</f>
        <v>#N/A</v>
      </c>
      <c r="CI49" s="15" t="e">
        <f>IF(INDEX(MouseList[],MATCH(CI$2,'Basic Information'!$A$2:$A$140,0),11)=TRUE,"",IF(INDEX(DataInput[],CI$4*3-2,MATCH($B49,DataInput[#Headers],0))="","",(INDEX(DataInput[],CI$4*3-2,MATCH($B49,DataInput[#Headers],0)))))</f>
        <v>#N/A</v>
      </c>
      <c r="CJ49" s="15" t="e">
        <f>IF(INDEX(MouseList[],MATCH(CJ$2,'Basic Information'!$A$2:$A$140,0),11)=TRUE,"",IF(INDEX(DataInput[],CJ$4*3-2,MATCH($B49,DataInput[#Headers],0))="","",(INDEX(DataInput[],CJ$4*3-2,MATCH($B49,DataInput[#Headers],0)))))</f>
        <v>#N/A</v>
      </c>
      <c r="CK49" s="15" t="e">
        <f>IF(INDEX(MouseList[],MATCH(CK$2,'Basic Information'!$A$2:$A$140,0),11)=TRUE,"",IF(INDEX(DataInput[],CK$4*3-2,MATCH($B49,DataInput[#Headers],0))="","",(INDEX(DataInput[],CK$4*3-2,MATCH($B49,DataInput[#Headers],0)))))</f>
        <v>#N/A</v>
      </c>
      <c r="CL49" s="15" t="e">
        <f>IF(INDEX(MouseList[],MATCH(CL$2,'Basic Information'!$A$2:$A$140,0),11)=TRUE,"",IF(INDEX(DataInput[],CL$4*3-2,MATCH($B49,DataInput[#Headers],0))="","",(INDEX(DataInput[],CL$4*3-2,MATCH($B49,DataInput[#Headers],0)))))</f>
        <v>#N/A</v>
      </c>
      <c r="CM49" s="15" t="e">
        <f>IF(INDEX(MouseList[],MATCH(CM$2,'Basic Information'!$A$2:$A$140,0),11)=TRUE,"",IF(INDEX(DataInput[],CM$4*3-2,MATCH($B49,DataInput[#Headers],0))="","",(INDEX(DataInput[],CM$4*3-2,MATCH($B49,DataInput[#Headers],0)))))</f>
        <v>#N/A</v>
      </c>
      <c r="CN49" s="15" t="e">
        <f>IF(INDEX(MouseList[],MATCH(CN$2,'Basic Information'!$A$2:$A$140,0),11)=TRUE,"",IF(INDEX(DataInput[],CN$4*3-2,MATCH($B49,DataInput[#Headers],0))="","",(INDEX(DataInput[],CN$4*3-2,MATCH($B49,DataInput[#Headers],0)))))</f>
        <v>#N/A</v>
      </c>
      <c r="CO49" s="15" t="e">
        <f>IF(INDEX(MouseList[],MATCH(CO$2,'Basic Information'!$A$2:$A$140,0),11)=TRUE,"",IF(INDEX(DataInput[],CO$4*3-2,MATCH($B49,DataInput[#Headers],0))="","",(INDEX(DataInput[],CO$4*3-2,MATCH($B49,DataInput[#Headers],0)))))</f>
        <v>#N/A</v>
      </c>
      <c r="CP49" s="15" t="e">
        <f>IF(INDEX(MouseList[],MATCH(CP$2,'Basic Information'!$A$2:$A$140,0),11)=TRUE,"",IF(INDEX(DataInput[],CP$4*3-2,MATCH($B49,DataInput[#Headers],0))="","",(INDEX(DataInput[],CP$4*3-2,MATCH($B49,DataInput[#Headers],0)))))</f>
        <v>#N/A</v>
      </c>
      <c r="CQ49" s="15" t="e">
        <f>IF(INDEX(MouseList[],MATCH(CQ$2,'Basic Information'!$A$2:$A$140,0),11)=TRUE,"",IF(INDEX(DataInput[],CQ$4*3-2,MATCH($B49,DataInput[#Headers],0))="","",(INDEX(DataInput[],CQ$4*3-2,MATCH($B49,DataInput[#Headers],0)))))</f>
        <v>#N/A</v>
      </c>
      <c r="CR49" s="15" t="e">
        <f>IF(INDEX(MouseList[],MATCH(CR$2,'Basic Information'!$A$2:$A$140,0),11)=TRUE,"",IF(INDEX(DataInput[],CR$4*3-2,MATCH($B49,DataInput[#Headers],0))="","",(INDEX(DataInput[],CR$4*3-2,MATCH($B49,DataInput[#Headers],0)))))</f>
        <v>#N/A</v>
      </c>
      <c r="CS49" s="15" t="e">
        <f>IF(INDEX(MouseList[],MATCH(CS$2,'Basic Information'!$A$2:$A$140,0),11)=TRUE,"",IF(INDEX(DataInput[],CS$4*3-2,MATCH($B49,DataInput[#Headers],0))="","",(INDEX(DataInput[],CS$4*3-2,MATCH($B49,DataInput[#Headers],0)))))</f>
        <v>#N/A</v>
      </c>
      <c r="CT49" s="15" t="e">
        <f>IF(INDEX(MouseList[],MATCH(CT$2,'Basic Information'!$A$2:$A$140,0),11)=TRUE,"",IF(INDEX(DataInput[],CT$4*3-2,MATCH($B49,DataInput[#Headers],0))="","",(INDEX(DataInput[],CT$4*3-2,MATCH($B49,DataInput[#Headers],0)))))</f>
        <v>#N/A</v>
      </c>
      <c r="CU49" s="15" t="e">
        <f>IF(INDEX(MouseList[],MATCH(CU$2,'Basic Information'!$A$2:$A$140,0),11)=TRUE,"",IF(INDEX(DataInput[],CU$4*3-2,MATCH($B49,DataInput[#Headers],0))="","",(INDEX(DataInput[],CU$4*3-2,MATCH($B49,DataInput[#Headers],0)))))</f>
        <v>#N/A</v>
      </c>
      <c r="CV49" s="15" t="e">
        <f>IF(INDEX(MouseList[],MATCH(CV$2,'Basic Information'!$A$2:$A$140,0),11)=TRUE,"",IF(INDEX(DataInput[],CV$4*3-2,MATCH($B49,DataInput[#Headers],0))="","",(INDEX(DataInput[],CV$4*3-2,MATCH($B49,DataInput[#Headers],0)))))</f>
        <v>#N/A</v>
      </c>
      <c r="CW49" s="15" t="e">
        <f>IF(INDEX(MouseList[],MATCH(CW$2,'Basic Information'!$A$2:$A$140,0),11)=TRUE,"",IF(INDEX(DataInput[],CW$4*3-2,MATCH($B49,DataInput[#Headers],0))="","",(INDEX(DataInput[],CW$4*3-2,MATCH($B49,DataInput[#Headers],0)))))</f>
        <v>#N/A</v>
      </c>
      <c r="CX49" s="15" t="e">
        <f>IF(INDEX(MouseList[],MATCH(CX$2,'Basic Information'!$A$2:$A$140,0),11)=TRUE,"",IF(INDEX(DataInput[],CX$4*3-2,MATCH($B49,DataInput[#Headers],0))="","",(INDEX(DataInput[],CX$4*3-2,MATCH($B49,DataInput[#Headers],0)))))</f>
        <v>#N/A</v>
      </c>
      <c r="CY49" s="113" t="e">
        <f>IF(INDEX(MouseList[],MATCH(CY$2,'Basic Information'!$A$2:$A$140,0),11)=TRUE,"",IF(INDEX(DataInput[],CY$4*3-2,MATCH($B49,DataInput[#Headers],0))="","",(INDEX(DataInput[],CY$4*3-2,MATCH($B49,DataInput[#Headers],0)))))</f>
        <v>#N/A</v>
      </c>
      <c r="CZ49" s="113" t="e">
        <f>IF(INDEX(MouseList[],MATCH(CZ$2,'Basic Information'!$A$2:$A$140,0),11)=TRUE,"",IF(INDEX(DataInput[],CZ$4*3-2,MATCH($B49,DataInput[#Headers],0))="","",(INDEX(DataInput[],CZ$4*3-2,MATCH($B49,DataInput[#Headers],0)))))</f>
        <v>#N/A</v>
      </c>
      <c r="DA49" s="113" t="e">
        <f>IF(INDEX(MouseList[],MATCH(DA$2,'Basic Information'!$A$2:$A$140,0),11)=TRUE,"",IF(INDEX(DataInput[],DA$4*3-2,MATCH($B49,DataInput[#Headers],0))="","",(INDEX(DataInput[],DA$4*3-2,MATCH($B49,DataInput[#Headers],0)))))</f>
        <v>#N/A</v>
      </c>
      <c r="DB49" s="113" t="e">
        <f>IF(INDEX(MouseList[],MATCH(DB$2,'Basic Information'!$A$2:$A$140,0),11)=TRUE,"",IF(INDEX(DataInput[],DB$4*3-2,MATCH($B49,DataInput[#Headers],0))="","",(INDEX(DataInput[],DB$4*3-2,MATCH($B49,DataInput[#Headers],0)))))</f>
        <v>#N/A</v>
      </c>
      <c r="DC49" s="113" t="e">
        <f>IF(INDEX(MouseList[],MATCH(DC$2,'Basic Information'!$A$2:$A$140,0),11)=TRUE,"",IF(INDEX(DataInput[],DC$4*3-2,MATCH($B49,DataInput[#Headers],0))="","",(INDEX(DataInput[],DC$4*3-2,MATCH($B49,DataInput[#Headers],0)))))</f>
        <v>#N/A</v>
      </c>
      <c r="DD49" s="113" t="e">
        <f>IF(INDEX(MouseList[],MATCH(DD$2,'Basic Information'!$A$2:$A$140,0),11)=TRUE,"",IF(INDEX(DataInput[],DD$4*3-2,MATCH($B49,DataInput[#Headers],0))="","",(INDEX(DataInput[],DD$4*3-2,MATCH($B49,DataInput[#Headers],0)))))</f>
        <v>#N/A</v>
      </c>
      <c r="DE49" s="113" t="e">
        <f>IF(INDEX(MouseList[],MATCH(DE$2,'Basic Information'!$A$2:$A$140,0),11)=TRUE,"",IF(INDEX(DataInput[],DE$4*3-2,MATCH($B49,DataInput[#Headers],0))="","",(INDEX(DataInput[],DE$4*3-2,MATCH($B49,DataInput[#Headers],0)))))</f>
        <v>#N/A</v>
      </c>
      <c r="DF49" s="113" t="e">
        <f>IF(INDEX(MouseList[],MATCH(DF$2,'Basic Information'!$A$2:$A$140,0),11)=TRUE,"",IF(INDEX(DataInput[],DF$4*3-2,MATCH($B49,DataInput[#Headers],0))="","",(INDEX(DataInput[],DF$4*3-2,MATCH($B49,DataInput[#Headers],0)))))</f>
        <v>#N/A</v>
      </c>
      <c r="DG49" s="113" t="e">
        <f>IF(INDEX(MouseList[],MATCH(DG$2,'Basic Information'!$A$2:$A$140,0),11)=TRUE,"",IF(INDEX(DataInput[],DG$4*3-2,MATCH($B49,DataInput[#Headers],0))="","",(INDEX(DataInput[],DG$4*3-2,MATCH($B49,DataInput[#Headers],0)))))</f>
        <v>#N/A</v>
      </c>
      <c r="DH49" s="113" t="e">
        <f>IF(INDEX(MouseList[],MATCH(DH$2,'Basic Information'!$A$2:$A$140,0),11)=TRUE,"",IF(INDEX(DataInput[],DH$4*3-2,MATCH($B49,DataInput[#Headers],0))="","",(INDEX(DataInput[],DH$4*3-2,MATCH($B49,DataInput[#Headers],0)))))</f>
        <v>#N/A</v>
      </c>
      <c r="DI49" s="113" t="e">
        <f>IF(INDEX(MouseList[],MATCH(DI$2,'Basic Information'!$A$2:$A$140,0),11)=TRUE,"",IF(INDEX(DataInput[],DI$4*3-2,MATCH($B49,DataInput[#Headers],0))="","",(INDEX(DataInput[],DI$4*3-2,MATCH($B49,DataInput[#Headers],0)))))</f>
        <v>#N/A</v>
      </c>
      <c r="DJ49" s="113" t="e">
        <f>IF(INDEX(MouseList[],MATCH(DJ$2,'Basic Information'!$A$2:$A$140,0),11)=TRUE,"",IF(INDEX(DataInput[],DJ$4*3-2,MATCH($B49,DataInput[#Headers],0))="","",(INDEX(DataInput[],DJ$4*3-2,MATCH($B49,DataInput[#Headers],0)))))</f>
        <v>#N/A</v>
      </c>
      <c r="DK49" s="113" t="e">
        <f>IF(INDEX(MouseList[],MATCH(DK$2,'Basic Information'!$A$2:$A$140,0),11)=TRUE,"",IF(INDEX(DataInput[],DK$4*3-2,MATCH($B49,DataInput[#Headers],0))="","",(INDEX(DataInput[],DK$4*3-2,MATCH($B49,DataInput[#Headers],0)))))</f>
        <v>#N/A</v>
      </c>
      <c r="DL49" s="113" t="e">
        <f>IF(INDEX(MouseList[],MATCH(DL$2,'Basic Information'!$A$2:$A$140,0),11)=TRUE,"",IF(INDEX(DataInput[],DL$4*3-2,MATCH($B49,DataInput[#Headers],0))="","",(INDEX(DataInput[],DL$4*3-2,MATCH($B49,DataInput[#Headers],0)))))</f>
        <v>#N/A</v>
      </c>
      <c r="DM49" s="113" t="e">
        <f>IF(INDEX(MouseList[],MATCH(DM$2,'Basic Information'!$A$2:$A$140,0),11)=TRUE,"",IF(INDEX(DataInput[],DM$4*3-2,MATCH($B49,DataInput[#Headers],0))="","",(INDEX(DataInput[],DM$4*3-2,MATCH($B49,DataInput[#Headers],0)))))</f>
        <v>#N/A</v>
      </c>
      <c r="DN49" s="113" t="e">
        <f>IF(INDEX(MouseList[],MATCH(DN$2,'Basic Information'!$A$2:$A$140,0),11)=TRUE,"",IF(INDEX(DataInput[],DN$4*3-2,MATCH($B49,DataInput[#Headers],0))="","",(INDEX(DataInput[],DN$4*3-2,MATCH($B49,DataInput[#Headers],0)))))</f>
        <v>#N/A</v>
      </c>
      <c r="DO49" s="113" t="e">
        <f>IF(INDEX(MouseList[],MATCH(DO$2,'Basic Information'!$A$2:$A$140,0),11)=TRUE,"",IF(INDEX(DataInput[],DO$4*3-2,MATCH($B49,DataInput[#Headers],0))="","",(INDEX(DataInput[],DO$4*3-2,MATCH($B49,DataInput[#Headers],0)))))</f>
        <v>#N/A</v>
      </c>
      <c r="DP49" s="113" t="e">
        <f>IF(INDEX(MouseList[],MATCH(DP$2,'Basic Information'!$A$2:$A$140,0),11)=TRUE,"",IF(INDEX(DataInput[],DP$4*3-2,MATCH($B49,DataInput[#Headers],0))="","",(INDEX(DataInput[],DP$4*3-2,MATCH($B49,DataInput[#Headers],0)))))</f>
        <v>#N/A</v>
      </c>
      <c r="DQ49" s="113" t="e">
        <f>IF(INDEX(MouseList[],MATCH(DQ$2,'Basic Information'!$A$2:$A$140,0),11)=TRUE,"",IF(INDEX(DataInput[],DQ$4*3-2,MATCH($B49,DataInput[#Headers],0))="","",(INDEX(DataInput[],DQ$4*3-2,MATCH($B49,DataInput[#Headers],0)))))</f>
        <v>#N/A</v>
      </c>
      <c r="DR49" s="113" t="e">
        <f>IF(INDEX(MouseList[],MATCH(DR$2,'Basic Information'!$A$2:$A$140,0),11)=TRUE,"",IF(INDEX(DataInput[],DR$4*3-2,MATCH($B49,DataInput[#Headers],0))="","",(INDEX(DataInput[],DR$4*3-2,MATCH($B49,DataInput[#Headers],0)))))</f>
        <v>#N/A</v>
      </c>
      <c r="DT49" s="14">
        <v>45</v>
      </c>
      <c r="DU49" s="14" t="str">
        <f>IFERROR(INDEX(MouseList[],MATCH(TV_after_Tx3[[#This Row],[Sort '#]],MouseList[Sort '#],0),MATCH(TV_after_Tx3[[#Headers],[Group]],MouseList[#Headers],0)),"")</f>
        <v/>
      </c>
      <c r="DV49" s="14" t="str">
        <f>IFERROR(INDEX(MouseList[],MATCH(TV_after_Tx3[[#This Row],[Sort '#]],MouseList[Sort '#],0),MATCH(MouseList[[#Headers],[Mouse '#]],MouseList[#Headers],0)),"")</f>
        <v/>
      </c>
      <c r="DW49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49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49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49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49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49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49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49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49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49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49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49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49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49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49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49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49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49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49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49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49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49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50" spans="1:172">
      <c r="A50" s="14">
        <v>45</v>
      </c>
      <c r="B50" s="14" t="str">
        <f>INDEX(DataInput[#Headers],1,BWtable[[#This Row],[Day '#]]+11)</f>
        <v>Necropsy</v>
      </c>
      <c r="C50" s="15" t="str">
        <f>IF(INDEX(MouseList[],MATCH(C$2,'Basic Information'!$A$2:$A$140,0),11)=TRUE,"",IF(INDEX(DataInput[],C$4*3-2,MATCH($B50,DataInput[#Headers],0))="","",(INDEX(DataInput[],C$4*3-2,MATCH($B50,DataInput[#Headers],0)))))</f>
        <v/>
      </c>
      <c r="D50" s="15" t="str">
        <f>IF(INDEX(MouseList[],MATCH(D$2,'Basic Information'!$A$2:$A$140,0),11)=TRUE,"",IF(INDEX(DataInput[],D$4*3-2,MATCH($B50,DataInput[#Headers],0))="","",(INDEX(DataInput[],D$4*3-2,MATCH($B50,DataInput[#Headers],0)))))</f>
        <v/>
      </c>
      <c r="E50" s="15" t="str">
        <f>IF(INDEX(MouseList[],MATCH(E$2,'Basic Information'!$A$2:$A$140,0),11)=TRUE,"",IF(INDEX(DataInput[],E$4*3-2,MATCH($B50,DataInput[#Headers],0))="","",(INDEX(DataInput[],E$4*3-2,MATCH($B50,DataInput[#Headers],0)))))</f>
        <v/>
      </c>
      <c r="F50" s="15" t="str">
        <f>IF(INDEX(MouseList[],MATCH(F$2,'Basic Information'!$A$2:$A$140,0),11)=TRUE,"",IF(INDEX(DataInput[],F$4*3-2,MATCH($B50,DataInput[#Headers],0))="","",(INDEX(DataInput[],F$4*3-2,MATCH($B50,DataInput[#Headers],0)))))</f>
        <v/>
      </c>
      <c r="G50" s="15" t="str">
        <f>IF(INDEX(MouseList[],MATCH(G$2,'Basic Information'!$A$2:$A$140,0),11)=TRUE,"",IF(INDEX(DataInput[],G$4*3-2,MATCH($B50,DataInput[#Headers],0))="","",(INDEX(DataInput[],G$4*3-2,MATCH($B50,DataInput[#Headers],0)))))</f>
        <v/>
      </c>
      <c r="H50" s="15" t="str">
        <f>IF(INDEX(MouseList[],MATCH(H$2,'Basic Information'!$A$2:$A$140,0),11)=TRUE,"",IF(INDEX(DataInput[],H$4*3-2,MATCH($B50,DataInput[#Headers],0))="","",(INDEX(DataInput[],H$4*3-2,MATCH($B50,DataInput[#Headers],0)))))</f>
        <v/>
      </c>
      <c r="I50" s="15" t="str">
        <f>IF(INDEX(MouseList[],MATCH(I$2,'Basic Information'!$A$2:$A$140,0),11)=TRUE,"",IF(INDEX(DataInput[],I$4*3-2,MATCH($B50,DataInput[#Headers],0))="","",(INDEX(DataInput[],I$4*3-2,MATCH($B50,DataInput[#Headers],0)))))</f>
        <v/>
      </c>
      <c r="J50" s="15" t="str">
        <f>IF(INDEX(MouseList[],MATCH(J$2,'Basic Information'!$A$2:$A$140,0),11)=TRUE,"",IF(INDEX(DataInput[],J$4*3-2,MATCH($B50,DataInput[#Headers],0))="","",(INDEX(DataInput[],J$4*3-2,MATCH($B50,DataInput[#Headers],0)))))</f>
        <v/>
      </c>
      <c r="K50" s="15" t="str">
        <f>IF(INDEX(MouseList[],MATCH(K$2,'Basic Information'!$A$2:$A$140,0),11)=TRUE,"",IF(INDEX(DataInput[],K$4*3-2,MATCH($B50,DataInput[#Headers],0))="","",(INDEX(DataInput[],K$4*3-2,MATCH($B50,DataInput[#Headers],0)))))</f>
        <v/>
      </c>
      <c r="L50" s="15" t="str">
        <f>IF(INDEX(MouseList[],MATCH(L$2,'Basic Information'!$A$2:$A$140,0),11)=TRUE,"",IF(INDEX(DataInput[],L$4*3-2,MATCH($B50,DataInput[#Headers],0))="","",(INDEX(DataInput[],L$4*3-2,MATCH($B50,DataInput[#Headers],0)))))</f>
        <v/>
      </c>
      <c r="M50" s="15" t="str">
        <f>IF(INDEX(MouseList[],MATCH(M$2,'Basic Information'!$A$2:$A$140,0),11)=TRUE,"",IF(INDEX(DataInput[],M$4*3-2,MATCH($B50,DataInput[#Headers],0))="","",(INDEX(DataInput[],M$4*3-2,MATCH($B50,DataInput[#Headers],0)))))</f>
        <v/>
      </c>
      <c r="N50" s="15" t="str">
        <f>IF(INDEX(MouseList[],MATCH(N$2,'Basic Information'!$A$2:$A$140,0),11)=TRUE,"",IF(INDEX(DataInput[],N$4*3-2,MATCH($B50,DataInput[#Headers],0))="","",(INDEX(DataInput[],N$4*3-2,MATCH($B50,DataInput[#Headers],0)))))</f>
        <v/>
      </c>
      <c r="O50" s="15" t="str">
        <f>IF(INDEX(MouseList[],MATCH(O$2,'Basic Information'!$A$2:$A$140,0),11)=TRUE,"",IF(INDEX(DataInput[],O$4*3-2,MATCH($B50,DataInput[#Headers],0))="","",(INDEX(DataInput[],O$4*3-2,MATCH($B50,DataInput[#Headers],0)))))</f>
        <v/>
      </c>
      <c r="P50" s="15" t="str">
        <f>IF(INDEX(MouseList[],MATCH(P$2,'Basic Information'!$A$2:$A$140,0),11)=TRUE,"",IF(INDEX(DataInput[],P$4*3-2,MATCH($B50,DataInput[#Headers],0))="","",(INDEX(DataInput[],P$4*3-2,MATCH($B50,DataInput[#Headers],0)))))</f>
        <v/>
      </c>
      <c r="Q50" s="15" t="str">
        <f>IF(INDEX(MouseList[],MATCH(Q$2,'Basic Information'!$A$2:$A$140,0),11)=TRUE,"",IF(INDEX(DataInput[],Q$4*3-2,MATCH($B50,DataInput[#Headers],0))="","",(INDEX(DataInput[],Q$4*3-2,MATCH($B50,DataInput[#Headers],0)))))</f>
        <v/>
      </c>
      <c r="R50" s="15" t="str">
        <f>IF(INDEX(MouseList[],MATCH(R$2,'Basic Information'!$A$2:$A$140,0),11)=TRUE,"",IF(INDEX(DataInput[],R$4*3-2,MATCH($B50,DataInput[#Headers],0))="","",(INDEX(DataInput[],R$4*3-2,MATCH($B50,DataInput[#Headers],0)))))</f>
        <v/>
      </c>
      <c r="S50" s="15" t="str">
        <f>IF(INDEX(MouseList[],MATCH(S$2,'Basic Information'!$A$2:$A$140,0),11)=TRUE,"",IF(INDEX(DataInput[],S$4*3-2,MATCH($B50,DataInput[#Headers],0))="","",(INDEX(DataInput[],S$4*3-2,MATCH($B50,DataInput[#Headers],0)))))</f>
        <v/>
      </c>
      <c r="T50" s="15" t="str">
        <f>IF(INDEX(MouseList[],MATCH(T$2,'Basic Information'!$A$2:$A$140,0),11)=TRUE,"",IF(INDEX(DataInput[],T$4*3-2,MATCH($B50,DataInput[#Headers],0))="","",(INDEX(DataInput[],T$4*3-2,MATCH($B50,DataInput[#Headers],0)))))</f>
        <v/>
      </c>
      <c r="U50" s="15" t="str">
        <f>IF(INDEX(MouseList[],MATCH(U$2,'Basic Information'!$A$2:$A$140,0),11)=TRUE,"",IF(INDEX(DataInput[],U$4*3-2,MATCH($B50,DataInput[#Headers],0))="","",(INDEX(DataInput[],U$4*3-2,MATCH($B50,DataInput[#Headers],0)))))</f>
        <v/>
      </c>
      <c r="V50" s="15" t="str">
        <f>IF(INDEX(MouseList[],MATCH(V$2,'Basic Information'!$A$2:$A$140,0),11)=TRUE,"",IF(INDEX(DataInput[],V$4*3-2,MATCH($B50,DataInput[#Headers],0))="","",(INDEX(DataInput[],V$4*3-2,MATCH($B50,DataInput[#Headers],0)))))</f>
        <v/>
      </c>
      <c r="W50" s="15" t="str">
        <f>IF(INDEX(MouseList[],MATCH(W$2,'Basic Information'!$A$2:$A$140,0),11)=TRUE,"",IF(INDEX(DataInput[],W$4*3-2,MATCH($B50,DataInput[#Headers],0))="","",(INDEX(DataInput[],W$4*3-2,MATCH($B50,DataInput[#Headers],0)))))</f>
        <v/>
      </c>
      <c r="X50" s="15" t="str">
        <f>IF(INDEX(MouseList[],MATCH(X$2,'Basic Information'!$A$2:$A$140,0),11)=TRUE,"",IF(INDEX(DataInput[],X$4*3-2,MATCH($B50,DataInput[#Headers],0))="","",(INDEX(DataInput[],X$4*3-2,MATCH($B50,DataInput[#Headers],0)))))</f>
        <v/>
      </c>
      <c r="Y50" s="15" t="str">
        <f>IF(INDEX(MouseList[],MATCH(Y$2,'Basic Information'!$A$2:$A$140,0),11)=TRUE,"",IF(INDEX(DataInput[],Y$4*3-2,MATCH($B50,DataInput[#Headers],0))="","",(INDEX(DataInput[],Y$4*3-2,MATCH($B50,DataInput[#Headers],0)))))</f>
        <v/>
      </c>
      <c r="Z50" s="15" t="str">
        <f>IF(INDEX(MouseList[],MATCH(Z$2,'Basic Information'!$A$2:$A$140,0),11)=TRUE,"",IF(INDEX(DataInput[],Z$4*3-2,MATCH($B50,DataInput[#Headers],0))="","",(INDEX(DataInput[],Z$4*3-2,MATCH($B50,DataInput[#Headers],0)))))</f>
        <v/>
      </c>
      <c r="AA50" s="15" t="str">
        <f>IF(INDEX(MouseList[],MATCH(AA$2,'Basic Information'!$A$2:$A$140,0),11)=TRUE,"",IF(INDEX(DataInput[],AA$4*3-2,MATCH($B50,DataInput[#Headers],0))="","",(INDEX(DataInput[],AA$4*3-2,MATCH($B50,DataInput[#Headers],0)))))</f>
        <v/>
      </c>
      <c r="AB50" s="15" t="str">
        <f>IF(INDEX(MouseList[],MATCH(AB$2,'Basic Information'!$A$2:$A$140,0),11)=TRUE,"",IF(INDEX(DataInput[],AB$4*3-2,MATCH($B50,DataInput[#Headers],0))="","",(INDEX(DataInput[],AB$4*3-2,MATCH($B50,DataInput[#Headers],0)))))</f>
        <v/>
      </c>
      <c r="AC50" s="15" t="str">
        <f>IF(INDEX(MouseList[],MATCH(AC$2,'Basic Information'!$A$2:$A$140,0),11)=TRUE,"",IF(INDEX(DataInput[],AC$4*3-2,MATCH($B50,DataInput[#Headers],0))="","",(INDEX(DataInput[],AC$4*3-2,MATCH($B50,DataInput[#Headers],0)))))</f>
        <v/>
      </c>
      <c r="AD50" s="15" t="str">
        <f>IF(INDEX(MouseList[],MATCH(AD$2,'Basic Information'!$A$2:$A$140,0),11)=TRUE,"",IF(INDEX(DataInput[],AD$4*3-2,MATCH($B50,DataInput[#Headers],0))="","",(INDEX(DataInput[],AD$4*3-2,MATCH($B50,DataInput[#Headers],0)))))</f>
        <v/>
      </c>
      <c r="AE50" s="15" t="str">
        <f>IF(INDEX(MouseList[],MATCH(AE$2,'Basic Information'!$A$2:$A$140,0),11)=TRUE,"",IF(INDEX(DataInput[],AE$4*3-2,MATCH($B50,DataInput[#Headers],0))="","",(INDEX(DataInput[],AE$4*3-2,MATCH($B50,DataInput[#Headers],0)))))</f>
        <v/>
      </c>
      <c r="AF50" s="15" t="str">
        <f>IF(INDEX(MouseList[],MATCH(AF$2,'Basic Information'!$A$2:$A$140,0),11)=TRUE,"",IF(INDEX(DataInput[],AF$4*3-2,MATCH($B50,DataInput[#Headers],0))="","",(INDEX(DataInput[],AF$4*3-2,MATCH($B50,DataInput[#Headers],0)))))</f>
        <v/>
      </c>
      <c r="AG50" s="15" t="str">
        <f>IF(INDEX(MouseList[],MATCH(AG$2,'Basic Information'!$A$2:$A$140,0),11)=TRUE,"",IF(INDEX(DataInput[],AG$4*3-2,MATCH($B50,DataInput[#Headers],0))="","",(INDEX(DataInput[],AG$4*3-2,MATCH($B50,DataInput[#Headers],0)))))</f>
        <v/>
      </c>
      <c r="AH50" s="15" t="str">
        <f>IF(INDEX(MouseList[],MATCH(AH$2,'Basic Information'!$A$2:$A$140,0),11)=TRUE,"",IF(INDEX(DataInput[],AH$4*3-2,MATCH($B50,DataInput[#Headers],0))="","",(INDEX(DataInput[],AH$4*3-2,MATCH($B50,DataInput[#Headers],0)))))</f>
        <v/>
      </c>
      <c r="AI50" s="15" t="str">
        <f>IF(INDEX(MouseList[],MATCH(AI$2,'Basic Information'!$A$2:$A$140,0),11)=TRUE,"",IF(INDEX(DataInput[],AI$4*3-2,MATCH($B50,DataInput[#Headers],0))="","",(INDEX(DataInput[],AI$4*3-2,MATCH($B50,DataInput[#Headers],0)))))</f>
        <v/>
      </c>
      <c r="AJ50" s="15" t="str">
        <f>IF(INDEX(MouseList[],MATCH(AJ$2,'Basic Information'!$A$2:$A$140,0),11)=TRUE,"",IF(INDEX(DataInput[],AJ$4*3-2,MATCH($B50,DataInput[#Headers],0))="","",(INDEX(DataInput[],AJ$4*3-2,MATCH($B50,DataInput[#Headers],0)))))</f>
        <v/>
      </c>
      <c r="AK50" s="15" t="str">
        <f>IF(INDEX(MouseList[],MATCH(AK$2,'Basic Information'!$A$2:$A$140,0),11)=TRUE,"",IF(INDEX(DataInput[],AK$4*3-2,MATCH($B50,DataInput[#Headers],0))="","",(INDEX(DataInput[],AK$4*3-2,MATCH($B50,DataInput[#Headers],0)))))</f>
        <v/>
      </c>
      <c r="AL50" s="15" t="str">
        <f>IF(INDEX(MouseList[],MATCH(AL$2,'Basic Information'!$A$2:$A$140,0),11)=TRUE,"",IF(INDEX(DataInput[],AL$4*3-2,MATCH($B50,DataInput[#Headers],0))="","",(INDEX(DataInput[],AL$4*3-2,MATCH($B50,DataInput[#Headers],0)))))</f>
        <v/>
      </c>
      <c r="AM50" s="15" t="str">
        <f>IF(INDEX(MouseList[],MATCH(AM$2,'Basic Information'!$A$2:$A$140,0),11)=TRUE,"",IF(INDEX(DataInput[],AM$4*3-2,MATCH($B50,DataInput[#Headers],0))="","",(INDEX(DataInput[],AM$4*3-2,MATCH($B50,DataInput[#Headers],0)))))</f>
        <v/>
      </c>
      <c r="AN50" s="15" t="str">
        <f>IF(INDEX(MouseList[],MATCH(AN$2,'Basic Information'!$A$2:$A$140,0),11)=TRUE,"",IF(INDEX(DataInput[],AN$4*3-2,MATCH($B50,DataInput[#Headers],0))="","",(INDEX(DataInput[],AN$4*3-2,MATCH($B50,DataInput[#Headers],0)))))</f>
        <v/>
      </c>
      <c r="AO50" s="15" t="str">
        <f>IF(INDEX(MouseList[],MATCH(AO$2,'Basic Information'!$A$2:$A$140,0),11)=TRUE,"",IF(INDEX(DataInput[],AO$4*3-2,MATCH($B50,DataInput[#Headers],0))="","",(INDEX(DataInput[],AO$4*3-2,MATCH($B50,DataInput[#Headers],0)))))</f>
        <v/>
      </c>
      <c r="AP50" s="15" t="str">
        <f>IF(INDEX(MouseList[],MATCH(AP$2,'Basic Information'!$A$2:$A$140,0),11)=TRUE,"",IF(INDEX(DataInput[],AP$4*3-2,MATCH($B50,DataInput[#Headers],0))="","",(INDEX(DataInput[],AP$4*3-2,MATCH($B50,DataInput[#Headers],0)))))</f>
        <v/>
      </c>
      <c r="AQ50" s="15" t="str">
        <f>IF(INDEX(MouseList[],MATCH(AQ$2,'Basic Information'!$A$2:$A$140,0),11)=TRUE,"",IF(INDEX(DataInput[],AQ$4*3-2,MATCH($B50,DataInput[#Headers],0))="","",(INDEX(DataInput[],AQ$4*3-2,MATCH($B50,DataInput[#Headers],0)))))</f>
        <v/>
      </c>
      <c r="AR50" s="15" t="str">
        <f>IF(INDEX(MouseList[],MATCH(AR$2,'Basic Information'!$A$2:$A$140,0),11)=TRUE,"",IF(INDEX(DataInput[],AR$4*3-2,MATCH($B50,DataInput[#Headers],0))="","",(INDEX(DataInput[],AR$4*3-2,MATCH($B50,DataInput[#Headers],0)))))</f>
        <v/>
      </c>
      <c r="AS50" s="15" t="str">
        <f>IF(INDEX(MouseList[],MATCH(AS$2,'Basic Information'!$A$2:$A$140,0),11)=TRUE,"",IF(INDEX(DataInput[],AS$4*3-2,MATCH($B50,DataInput[#Headers],0))="","",(INDEX(DataInput[],AS$4*3-2,MATCH($B50,DataInput[#Headers],0)))))</f>
        <v/>
      </c>
      <c r="AT50" s="15" t="str">
        <f>IF(INDEX(MouseList[],MATCH(AT$2,'Basic Information'!$A$2:$A$140,0),11)=TRUE,"",IF(INDEX(DataInput[],AT$4*3-2,MATCH($B50,DataInput[#Headers],0))="","",(INDEX(DataInput[],AT$4*3-2,MATCH($B50,DataInput[#Headers],0)))))</f>
        <v/>
      </c>
      <c r="AU50" s="15" t="str">
        <f>IF(INDEX(MouseList[],MATCH(AU$2,'Basic Information'!$A$2:$A$140,0),11)=TRUE,"",IF(INDEX(DataInput[],AU$4*3-2,MATCH($B50,DataInput[#Headers],0))="","",(INDEX(DataInput[],AU$4*3-2,MATCH($B50,DataInput[#Headers],0)))))</f>
        <v/>
      </c>
      <c r="AV50" s="15" t="str">
        <f>IF(INDEX(MouseList[],MATCH(AV$2,'Basic Information'!$A$2:$A$140,0),11)=TRUE,"",IF(INDEX(DataInput[],AV$4*3-2,MATCH($B50,DataInput[#Headers],0))="","",(INDEX(DataInput[],AV$4*3-2,MATCH($B50,DataInput[#Headers],0)))))</f>
        <v/>
      </c>
      <c r="AW50" s="15" t="str">
        <f>IF(INDEX(MouseList[],MATCH(AW$2,'Basic Information'!$A$2:$A$140,0),11)=TRUE,"",IF(INDEX(DataInput[],AW$4*3-2,MATCH($B50,DataInput[#Headers],0))="","",(INDEX(DataInput[],AW$4*3-2,MATCH($B50,DataInput[#Headers],0)))))</f>
        <v/>
      </c>
      <c r="AX50" s="15" t="str">
        <f>IF(INDEX(MouseList[],MATCH(AX$2,'Basic Information'!$A$2:$A$140,0),11)=TRUE,"",IF(INDEX(DataInput[],AX$4*3-2,MATCH($B50,DataInput[#Headers],0))="","",(INDEX(DataInput[],AX$4*3-2,MATCH($B50,DataInput[#Headers],0)))))</f>
        <v/>
      </c>
      <c r="AY50" s="15" t="str">
        <f>IF(INDEX(MouseList[],MATCH(AY$2,'Basic Information'!$A$2:$A$140,0),11)=TRUE,"",IF(INDEX(DataInput[],AY$4*3-2,MATCH($B50,DataInput[#Headers],0))="","",(INDEX(DataInput[],AY$4*3-2,MATCH($B50,DataInput[#Headers],0)))))</f>
        <v/>
      </c>
      <c r="AZ50" s="15" t="str">
        <f>IF(INDEX(MouseList[],MATCH(AZ$2,'Basic Information'!$A$2:$A$140,0),11)=TRUE,"",IF(INDEX(DataInput[],AZ$4*3-2,MATCH($B50,DataInput[#Headers],0))="","",(INDEX(DataInput[],AZ$4*3-2,MATCH($B50,DataInput[#Headers],0)))))</f>
        <v/>
      </c>
      <c r="BA50" s="15" t="str">
        <f>IF(INDEX(MouseList[],MATCH(BA$2,'Basic Information'!$A$2:$A$140,0),11)=TRUE,"",IF(INDEX(DataInput[],BA$4*3-2,MATCH($B50,DataInput[#Headers],0))="","",(INDEX(DataInput[],BA$4*3-2,MATCH($B50,DataInput[#Headers],0)))))</f>
        <v/>
      </c>
      <c r="BB50" s="15" t="str">
        <f>IF(INDEX(MouseList[],MATCH(BB$2,'Basic Information'!$A$2:$A$140,0),11)=TRUE,"",IF(INDEX(DataInput[],BB$4*3-2,MATCH($B50,DataInput[#Headers],0))="","",(INDEX(DataInput[],BB$4*3-2,MATCH($B50,DataInput[#Headers],0)))))</f>
        <v/>
      </c>
      <c r="BC50" s="15" t="str">
        <f>IF(INDEX(MouseList[],MATCH(BC$2,'Basic Information'!$A$2:$A$140,0),11)=TRUE,"",IF(INDEX(DataInput[],BC$4*3-2,MATCH($B50,DataInput[#Headers],0))="","",(INDEX(DataInput[],BC$4*3-2,MATCH($B50,DataInput[#Headers],0)))))</f>
        <v/>
      </c>
      <c r="BD50" s="15" t="str">
        <f>IF(INDEX(MouseList[],MATCH(BD$2,'Basic Information'!$A$2:$A$140,0),11)=TRUE,"",IF(INDEX(DataInput[],BD$4*3-2,MATCH($B50,DataInput[#Headers],0))="","",(INDEX(DataInput[],BD$4*3-2,MATCH($B50,DataInput[#Headers],0)))))</f>
        <v/>
      </c>
      <c r="BE50" s="15" t="str">
        <f>IF(INDEX(MouseList[],MATCH(BE$2,'Basic Information'!$A$2:$A$140,0),11)=TRUE,"",IF(INDEX(DataInput[],BE$4*3-2,MATCH($B50,DataInput[#Headers],0))="","",(INDEX(DataInput[],BE$4*3-2,MATCH($B50,DataInput[#Headers],0)))))</f>
        <v/>
      </c>
      <c r="BF50" s="15" t="str">
        <f>IF(INDEX(MouseList[],MATCH(BF$2,'Basic Information'!$A$2:$A$140,0),11)=TRUE,"",IF(INDEX(DataInput[],BF$4*3-2,MATCH($B50,DataInput[#Headers],0))="","",(INDEX(DataInput[],BF$4*3-2,MATCH($B50,DataInput[#Headers],0)))))</f>
        <v/>
      </c>
      <c r="BG50" s="15" t="str">
        <f>IF(INDEX(MouseList[],MATCH(BG$2,'Basic Information'!$A$2:$A$140,0),11)=TRUE,"",IF(INDEX(DataInput[],BG$4*3-2,MATCH($B50,DataInput[#Headers],0))="","",(INDEX(DataInput[],BG$4*3-2,MATCH($B50,DataInput[#Headers],0)))))</f>
        <v/>
      </c>
      <c r="BH50" s="15" t="str">
        <f>IF(INDEX(MouseList[],MATCH(BH$2,'Basic Information'!$A$2:$A$140,0),11)=TRUE,"",IF(INDEX(DataInput[],BH$4*3-2,MATCH($B50,DataInput[#Headers],0))="","",(INDEX(DataInput[],BH$4*3-2,MATCH($B50,DataInput[#Headers],0)))))</f>
        <v/>
      </c>
      <c r="BI50" s="15" t="str">
        <f>IF(INDEX(MouseList[],MATCH(BI$2,'Basic Information'!$A$2:$A$140,0),11)=TRUE,"",IF(INDEX(DataInput[],BI$4*3-2,MATCH($B50,DataInput[#Headers],0))="","",(INDEX(DataInput[],BI$4*3-2,MATCH($B50,DataInput[#Headers],0)))))</f>
        <v/>
      </c>
      <c r="BJ50" s="15" t="str">
        <f>IF(INDEX(MouseList[],MATCH(BJ$2,'Basic Information'!$A$2:$A$140,0),11)=TRUE,"",IF(INDEX(DataInput[],BJ$4*3-2,MATCH($B50,DataInput[#Headers],0))="","",(INDEX(DataInput[],BJ$4*3-2,MATCH($B50,DataInput[#Headers],0)))))</f>
        <v/>
      </c>
      <c r="BK50" s="15" t="e">
        <f>IF(INDEX(MouseList[],MATCH(BK$2,'Basic Information'!$A$2:$A$140,0),11)=TRUE,"",IF(INDEX(DataInput[],BK$4*3-2,MATCH($B50,DataInput[#Headers],0))="","",(INDEX(DataInput[],BK$4*3-2,MATCH($B50,DataInput[#Headers],0)))))</f>
        <v>#N/A</v>
      </c>
      <c r="BL50" s="15" t="e">
        <f>IF(INDEX(MouseList[],MATCH(BL$2,'Basic Information'!$A$2:$A$140,0),11)=TRUE,"",IF(INDEX(DataInput[],BL$4*3-2,MATCH($B50,DataInput[#Headers],0))="","",(INDEX(DataInput[],BL$4*3-2,MATCH($B50,DataInput[#Headers],0)))))</f>
        <v>#N/A</v>
      </c>
      <c r="BM50" s="15" t="e">
        <f>IF(INDEX(MouseList[],MATCH(BM$2,'Basic Information'!$A$2:$A$140,0),11)=TRUE,"",IF(INDEX(DataInput[],BM$4*3-2,MATCH($B50,DataInput[#Headers],0))="","",(INDEX(DataInput[],BM$4*3-2,MATCH($B50,DataInput[#Headers],0)))))</f>
        <v>#N/A</v>
      </c>
      <c r="BN50" s="15" t="e">
        <f>IF(INDEX(MouseList[],MATCH(BN$2,'Basic Information'!$A$2:$A$140,0),11)=TRUE,"",IF(INDEX(DataInput[],BN$4*3-2,MATCH($B50,DataInput[#Headers],0))="","",(INDEX(DataInput[],BN$4*3-2,MATCH($B50,DataInput[#Headers],0)))))</f>
        <v>#N/A</v>
      </c>
      <c r="BO50" s="15" t="e">
        <f>IF(INDEX(MouseList[],MATCH(BO$2,'Basic Information'!$A$2:$A$140,0),11)=TRUE,"",IF(INDEX(DataInput[],BO$4*3-2,MATCH($B50,DataInput[#Headers],0))="","",(INDEX(DataInput[],BO$4*3-2,MATCH($B50,DataInput[#Headers],0)))))</f>
        <v>#N/A</v>
      </c>
      <c r="BP50" s="15" t="e">
        <f>IF(INDEX(MouseList[],MATCH(BP$2,'Basic Information'!$A$2:$A$140,0),11)=TRUE,"",IF(INDEX(DataInput[],BP$4*3-2,MATCH($B50,DataInput[#Headers],0))="","",(INDEX(DataInput[],BP$4*3-2,MATCH($B50,DataInput[#Headers],0)))))</f>
        <v>#N/A</v>
      </c>
      <c r="BQ50" s="15" t="e">
        <f>IF(INDEX(MouseList[],MATCH(BQ$2,'Basic Information'!$A$2:$A$140,0),11)=TRUE,"",IF(INDEX(DataInput[],BQ$4*3-2,MATCH($B50,DataInput[#Headers],0))="","",(INDEX(DataInput[],BQ$4*3-2,MATCH($B50,DataInput[#Headers],0)))))</f>
        <v>#N/A</v>
      </c>
      <c r="BR50" s="15" t="e">
        <f>IF(INDEX(MouseList[],MATCH(BR$2,'Basic Information'!$A$2:$A$140,0),11)=TRUE,"",IF(INDEX(DataInput[],BR$4*3-2,MATCH($B50,DataInput[#Headers],0))="","",(INDEX(DataInput[],BR$4*3-2,MATCH($B50,DataInput[#Headers],0)))))</f>
        <v>#N/A</v>
      </c>
      <c r="BS50" s="15" t="e">
        <f>IF(INDEX(MouseList[],MATCH(BS$2,'Basic Information'!$A$2:$A$140,0),11)=TRUE,"",IF(INDEX(DataInput[],BS$4*3-2,MATCH($B50,DataInput[#Headers],0))="","",(INDEX(DataInput[],BS$4*3-2,MATCH($B50,DataInput[#Headers],0)))))</f>
        <v>#N/A</v>
      </c>
      <c r="BT50" s="15" t="e">
        <f>IF(INDEX(MouseList[],MATCH(BT$2,'Basic Information'!$A$2:$A$140,0),11)=TRUE,"",IF(INDEX(DataInput[],BT$4*3-2,MATCH($B50,DataInput[#Headers],0))="","",(INDEX(DataInput[],BT$4*3-2,MATCH($B50,DataInput[#Headers],0)))))</f>
        <v>#N/A</v>
      </c>
      <c r="BU50" s="15" t="e">
        <f>IF(INDEX(MouseList[],MATCH(BU$2,'Basic Information'!$A$2:$A$140,0),11)=TRUE,"",IF(INDEX(DataInput[],BU$4*3-2,MATCH($B50,DataInput[#Headers],0))="","",(INDEX(DataInput[],BU$4*3-2,MATCH($B50,DataInput[#Headers],0)))))</f>
        <v>#N/A</v>
      </c>
      <c r="BV50" s="15" t="e">
        <f>IF(INDEX(MouseList[],MATCH(BV$2,'Basic Information'!$A$2:$A$140,0),11)=TRUE,"",IF(INDEX(DataInput[],BV$4*3-2,MATCH($B50,DataInput[#Headers],0))="","",(INDEX(DataInput[],BV$4*3-2,MATCH($B50,DataInput[#Headers],0)))))</f>
        <v>#N/A</v>
      </c>
      <c r="BW50" s="15" t="e">
        <f>IF(INDEX(MouseList[],MATCH(BW$2,'Basic Information'!$A$2:$A$140,0),11)=TRUE,"",IF(INDEX(DataInput[],BW$4*3-2,MATCH($B50,DataInput[#Headers],0))="","",(INDEX(DataInput[],BW$4*3-2,MATCH($B50,DataInput[#Headers],0)))))</f>
        <v>#N/A</v>
      </c>
      <c r="BX50" s="15" t="e">
        <f>IF(INDEX(MouseList[],MATCH(BX$2,'Basic Information'!$A$2:$A$140,0),11)=TRUE,"",IF(INDEX(DataInput[],BX$4*3-2,MATCH($B50,DataInput[#Headers],0))="","",(INDEX(DataInput[],BX$4*3-2,MATCH($B50,DataInput[#Headers],0)))))</f>
        <v>#N/A</v>
      </c>
      <c r="BY50" s="15" t="e">
        <f>IF(INDEX(MouseList[],MATCH(BY$2,'Basic Information'!$A$2:$A$140,0),11)=TRUE,"",IF(INDEX(DataInput[],BY$4*3-2,MATCH($B50,DataInput[#Headers],0))="","",(INDEX(DataInput[],BY$4*3-2,MATCH($B50,DataInput[#Headers],0)))))</f>
        <v>#N/A</v>
      </c>
      <c r="BZ50" s="15" t="e">
        <f>IF(INDEX(MouseList[],MATCH(BZ$2,'Basic Information'!$A$2:$A$140,0),11)=TRUE,"",IF(INDEX(DataInput[],BZ$4*3-2,MATCH($B50,DataInput[#Headers],0))="","",(INDEX(DataInput[],BZ$4*3-2,MATCH($B50,DataInput[#Headers],0)))))</f>
        <v>#N/A</v>
      </c>
      <c r="CA50" s="15" t="e">
        <f>IF(INDEX(MouseList[],MATCH(CA$2,'Basic Information'!$A$2:$A$140,0),11)=TRUE,"",IF(INDEX(DataInput[],CA$4*3-2,MATCH($B50,DataInput[#Headers],0))="","",(INDEX(DataInput[],CA$4*3-2,MATCH($B50,DataInput[#Headers],0)))))</f>
        <v>#N/A</v>
      </c>
      <c r="CB50" s="15" t="e">
        <f>IF(INDEX(MouseList[],MATCH(CB$2,'Basic Information'!$A$2:$A$140,0),11)=TRUE,"",IF(INDEX(DataInput[],CB$4*3-2,MATCH($B50,DataInput[#Headers],0))="","",(INDEX(DataInput[],CB$4*3-2,MATCH($B50,DataInput[#Headers],0)))))</f>
        <v>#N/A</v>
      </c>
      <c r="CC50" s="15" t="e">
        <f>IF(INDEX(MouseList[],MATCH(CC$2,'Basic Information'!$A$2:$A$140,0),11)=TRUE,"",IF(INDEX(DataInput[],CC$4*3-2,MATCH($B50,DataInput[#Headers],0))="","",(INDEX(DataInput[],CC$4*3-2,MATCH($B50,DataInput[#Headers],0)))))</f>
        <v>#N/A</v>
      </c>
      <c r="CD50" s="15" t="e">
        <f>IF(INDEX(MouseList[],MATCH(CD$2,'Basic Information'!$A$2:$A$140,0),11)=TRUE,"",IF(INDEX(DataInput[],CD$4*3-2,MATCH($B50,DataInput[#Headers],0))="","",(INDEX(DataInput[],CD$4*3-2,MATCH($B50,DataInput[#Headers],0)))))</f>
        <v>#N/A</v>
      </c>
      <c r="CE50" s="15" t="e">
        <f>IF(INDEX(MouseList[],MATCH(CE$2,'Basic Information'!$A$2:$A$140,0),11)=TRUE,"",IF(INDEX(DataInput[],CE$4*3-2,MATCH($B50,DataInput[#Headers],0))="","",(INDEX(DataInput[],CE$4*3-2,MATCH($B50,DataInput[#Headers],0)))))</f>
        <v>#N/A</v>
      </c>
      <c r="CF50" s="15" t="e">
        <f>IF(INDEX(MouseList[],MATCH(CF$2,'Basic Information'!$A$2:$A$140,0),11)=TRUE,"",IF(INDEX(DataInput[],CF$4*3-2,MATCH($B50,DataInput[#Headers],0))="","",(INDEX(DataInput[],CF$4*3-2,MATCH($B50,DataInput[#Headers],0)))))</f>
        <v>#N/A</v>
      </c>
      <c r="CG50" s="15" t="e">
        <f>IF(INDEX(MouseList[],MATCH(CG$2,'Basic Information'!$A$2:$A$140,0),11)=TRUE,"",IF(INDEX(DataInput[],CG$4*3-2,MATCH($B50,DataInput[#Headers],0))="","",(INDEX(DataInput[],CG$4*3-2,MATCH($B50,DataInput[#Headers],0)))))</f>
        <v>#N/A</v>
      </c>
      <c r="CH50" s="15" t="e">
        <f>IF(INDEX(MouseList[],MATCH(CH$2,'Basic Information'!$A$2:$A$140,0),11)=TRUE,"",IF(INDEX(DataInput[],CH$4*3-2,MATCH($B50,DataInput[#Headers],0))="","",(INDEX(DataInput[],CH$4*3-2,MATCH($B50,DataInput[#Headers],0)))))</f>
        <v>#N/A</v>
      </c>
      <c r="CI50" s="15" t="e">
        <f>IF(INDEX(MouseList[],MATCH(CI$2,'Basic Information'!$A$2:$A$140,0),11)=TRUE,"",IF(INDEX(DataInput[],CI$4*3-2,MATCH($B50,DataInput[#Headers],0))="","",(INDEX(DataInput[],CI$4*3-2,MATCH($B50,DataInput[#Headers],0)))))</f>
        <v>#N/A</v>
      </c>
      <c r="CJ50" s="15" t="e">
        <f>IF(INDEX(MouseList[],MATCH(CJ$2,'Basic Information'!$A$2:$A$140,0),11)=TRUE,"",IF(INDEX(DataInput[],CJ$4*3-2,MATCH($B50,DataInput[#Headers],0))="","",(INDEX(DataInput[],CJ$4*3-2,MATCH($B50,DataInput[#Headers],0)))))</f>
        <v>#N/A</v>
      </c>
      <c r="CK50" s="15" t="e">
        <f>IF(INDEX(MouseList[],MATCH(CK$2,'Basic Information'!$A$2:$A$140,0),11)=TRUE,"",IF(INDEX(DataInput[],CK$4*3-2,MATCH($B50,DataInput[#Headers],0))="","",(INDEX(DataInput[],CK$4*3-2,MATCH($B50,DataInput[#Headers],0)))))</f>
        <v>#N/A</v>
      </c>
      <c r="CL50" s="15" t="e">
        <f>IF(INDEX(MouseList[],MATCH(CL$2,'Basic Information'!$A$2:$A$140,0),11)=TRUE,"",IF(INDEX(DataInput[],CL$4*3-2,MATCH($B50,DataInput[#Headers],0))="","",(INDEX(DataInput[],CL$4*3-2,MATCH($B50,DataInput[#Headers],0)))))</f>
        <v>#N/A</v>
      </c>
      <c r="CM50" s="15" t="e">
        <f>IF(INDEX(MouseList[],MATCH(CM$2,'Basic Information'!$A$2:$A$140,0),11)=TRUE,"",IF(INDEX(DataInput[],CM$4*3-2,MATCH($B50,DataInput[#Headers],0))="","",(INDEX(DataInput[],CM$4*3-2,MATCH($B50,DataInput[#Headers],0)))))</f>
        <v>#N/A</v>
      </c>
      <c r="CN50" s="15" t="e">
        <f>IF(INDEX(MouseList[],MATCH(CN$2,'Basic Information'!$A$2:$A$140,0),11)=TRUE,"",IF(INDEX(DataInput[],CN$4*3-2,MATCH($B50,DataInput[#Headers],0))="","",(INDEX(DataInput[],CN$4*3-2,MATCH($B50,DataInput[#Headers],0)))))</f>
        <v>#N/A</v>
      </c>
      <c r="CO50" s="15" t="e">
        <f>IF(INDEX(MouseList[],MATCH(CO$2,'Basic Information'!$A$2:$A$140,0),11)=TRUE,"",IF(INDEX(DataInput[],CO$4*3-2,MATCH($B50,DataInput[#Headers],0))="","",(INDEX(DataInput[],CO$4*3-2,MATCH($B50,DataInput[#Headers],0)))))</f>
        <v>#N/A</v>
      </c>
      <c r="CP50" s="15" t="e">
        <f>IF(INDEX(MouseList[],MATCH(CP$2,'Basic Information'!$A$2:$A$140,0),11)=TRUE,"",IF(INDEX(DataInput[],CP$4*3-2,MATCH($B50,DataInput[#Headers],0))="","",(INDEX(DataInput[],CP$4*3-2,MATCH($B50,DataInput[#Headers],0)))))</f>
        <v>#N/A</v>
      </c>
      <c r="CQ50" s="15" t="e">
        <f>IF(INDEX(MouseList[],MATCH(CQ$2,'Basic Information'!$A$2:$A$140,0),11)=TRUE,"",IF(INDEX(DataInput[],CQ$4*3-2,MATCH($B50,DataInput[#Headers],0))="","",(INDEX(DataInput[],CQ$4*3-2,MATCH($B50,DataInput[#Headers],0)))))</f>
        <v>#N/A</v>
      </c>
      <c r="CR50" s="15" t="e">
        <f>IF(INDEX(MouseList[],MATCH(CR$2,'Basic Information'!$A$2:$A$140,0),11)=TRUE,"",IF(INDEX(DataInput[],CR$4*3-2,MATCH($B50,DataInput[#Headers],0))="","",(INDEX(DataInput[],CR$4*3-2,MATCH($B50,DataInput[#Headers],0)))))</f>
        <v>#N/A</v>
      </c>
      <c r="CS50" s="15" t="e">
        <f>IF(INDEX(MouseList[],MATCH(CS$2,'Basic Information'!$A$2:$A$140,0),11)=TRUE,"",IF(INDEX(DataInput[],CS$4*3-2,MATCH($B50,DataInput[#Headers],0))="","",(INDEX(DataInput[],CS$4*3-2,MATCH($B50,DataInput[#Headers],0)))))</f>
        <v>#N/A</v>
      </c>
      <c r="CT50" s="15" t="e">
        <f>IF(INDEX(MouseList[],MATCH(CT$2,'Basic Information'!$A$2:$A$140,0),11)=TRUE,"",IF(INDEX(DataInput[],CT$4*3-2,MATCH($B50,DataInput[#Headers],0))="","",(INDEX(DataInput[],CT$4*3-2,MATCH($B50,DataInput[#Headers],0)))))</f>
        <v>#N/A</v>
      </c>
      <c r="CU50" s="15" t="e">
        <f>IF(INDEX(MouseList[],MATCH(CU$2,'Basic Information'!$A$2:$A$140,0),11)=TRUE,"",IF(INDEX(DataInput[],CU$4*3-2,MATCH($B50,DataInput[#Headers],0))="","",(INDEX(DataInput[],CU$4*3-2,MATCH($B50,DataInput[#Headers],0)))))</f>
        <v>#N/A</v>
      </c>
      <c r="CV50" s="15" t="e">
        <f>IF(INDEX(MouseList[],MATCH(CV$2,'Basic Information'!$A$2:$A$140,0),11)=TRUE,"",IF(INDEX(DataInput[],CV$4*3-2,MATCH($B50,DataInput[#Headers],0))="","",(INDEX(DataInput[],CV$4*3-2,MATCH($B50,DataInput[#Headers],0)))))</f>
        <v>#N/A</v>
      </c>
      <c r="CW50" s="15" t="e">
        <f>IF(INDEX(MouseList[],MATCH(CW$2,'Basic Information'!$A$2:$A$140,0),11)=TRUE,"",IF(INDEX(DataInput[],CW$4*3-2,MATCH($B50,DataInput[#Headers],0))="","",(INDEX(DataInput[],CW$4*3-2,MATCH($B50,DataInput[#Headers],0)))))</f>
        <v>#N/A</v>
      </c>
      <c r="CX50" s="15" t="e">
        <f>IF(INDEX(MouseList[],MATCH(CX$2,'Basic Information'!$A$2:$A$140,0),11)=TRUE,"",IF(INDEX(DataInput[],CX$4*3-2,MATCH($B50,DataInput[#Headers],0))="","",(INDEX(DataInput[],CX$4*3-2,MATCH($B50,DataInput[#Headers],0)))))</f>
        <v>#N/A</v>
      </c>
      <c r="CY50" s="113" t="e">
        <f>IF(INDEX(MouseList[],MATCH(CY$2,'Basic Information'!$A$2:$A$140,0),11)=TRUE,"",IF(INDEX(DataInput[],CY$4*3-2,MATCH($B50,DataInput[#Headers],0))="","",(INDEX(DataInput[],CY$4*3-2,MATCH($B50,DataInput[#Headers],0)))))</f>
        <v>#N/A</v>
      </c>
      <c r="CZ50" s="113" t="e">
        <f>IF(INDEX(MouseList[],MATCH(CZ$2,'Basic Information'!$A$2:$A$140,0),11)=TRUE,"",IF(INDEX(DataInput[],CZ$4*3-2,MATCH($B50,DataInput[#Headers],0))="","",(INDEX(DataInput[],CZ$4*3-2,MATCH($B50,DataInput[#Headers],0)))))</f>
        <v>#N/A</v>
      </c>
      <c r="DA50" s="113" t="e">
        <f>IF(INDEX(MouseList[],MATCH(DA$2,'Basic Information'!$A$2:$A$140,0),11)=TRUE,"",IF(INDEX(DataInput[],DA$4*3-2,MATCH($B50,DataInput[#Headers],0))="","",(INDEX(DataInput[],DA$4*3-2,MATCH($B50,DataInput[#Headers],0)))))</f>
        <v>#N/A</v>
      </c>
      <c r="DB50" s="113" t="e">
        <f>IF(INDEX(MouseList[],MATCH(DB$2,'Basic Information'!$A$2:$A$140,0),11)=TRUE,"",IF(INDEX(DataInput[],DB$4*3-2,MATCH($B50,DataInput[#Headers],0))="","",(INDEX(DataInput[],DB$4*3-2,MATCH($B50,DataInput[#Headers],0)))))</f>
        <v>#N/A</v>
      </c>
      <c r="DC50" s="113" t="e">
        <f>IF(INDEX(MouseList[],MATCH(DC$2,'Basic Information'!$A$2:$A$140,0),11)=TRUE,"",IF(INDEX(DataInput[],DC$4*3-2,MATCH($B50,DataInput[#Headers],0))="","",(INDEX(DataInput[],DC$4*3-2,MATCH($B50,DataInput[#Headers],0)))))</f>
        <v>#N/A</v>
      </c>
      <c r="DD50" s="113" t="e">
        <f>IF(INDEX(MouseList[],MATCH(DD$2,'Basic Information'!$A$2:$A$140,0),11)=TRUE,"",IF(INDEX(DataInput[],DD$4*3-2,MATCH($B50,DataInput[#Headers],0))="","",(INDEX(DataInput[],DD$4*3-2,MATCH($B50,DataInput[#Headers],0)))))</f>
        <v>#N/A</v>
      </c>
      <c r="DE50" s="113" t="e">
        <f>IF(INDEX(MouseList[],MATCH(DE$2,'Basic Information'!$A$2:$A$140,0),11)=TRUE,"",IF(INDEX(DataInput[],DE$4*3-2,MATCH($B50,DataInput[#Headers],0))="","",(INDEX(DataInput[],DE$4*3-2,MATCH($B50,DataInput[#Headers],0)))))</f>
        <v>#N/A</v>
      </c>
      <c r="DF50" s="113" t="e">
        <f>IF(INDEX(MouseList[],MATCH(DF$2,'Basic Information'!$A$2:$A$140,0),11)=TRUE,"",IF(INDEX(DataInput[],DF$4*3-2,MATCH($B50,DataInput[#Headers],0))="","",(INDEX(DataInput[],DF$4*3-2,MATCH($B50,DataInput[#Headers],0)))))</f>
        <v>#N/A</v>
      </c>
      <c r="DG50" s="113" t="e">
        <f>IF(INDEX(MouseList[],MATCH(DG$2,'Basic Information'!$A$2:$A$140,0),11)=TRUE,"",IF(INDEX(DataInput[],DG$4*3-2,MATCH($B50,DataInput[#Headers],0))="","",(INDEX(DataInput[],DG$4*3-2,MATCH($B50,DataInput[#Headers],0)))))</f>
        <v>#N/A</v>
      </c>
      <c r="DH50" s="113" t="e">
        <f>IF(INDEX(MouseList[],MATCH(DH$2,'Basic Information'!$A$2:$A$140,0),11)=TRUE,"",IF(INDEX(DataInput[],DH$4*3-2,MATCH($B50,DataInput[#Headers],0))="","",(INDEX(DataInput[],DH$4*3-2,MATCH($B50,DataInput[#Headers],0)))))</f>
        <v>#N/A</v>
      </c>
      <c r="DI50" s="113" t="e">
        <f>IF(INDEX(MouseList[],MATCH(DI$2,'Basic Information'!$A$2:$A$140,0),11)=TRUE,"",IF(INDEX(DataInput[],DI$4*3-2,MATCH($B50,DataInput[#Headers],0))="","",(INDEX(DataInput[],DI$4*3-2,MATCH($B50,DataInput[#Headers],0)))))</f>
        <v>#N/A</v>
      </c>
      <c r="DJ50" s="113" t="e">
        <f>IF(INDEX(MouseList[],MATCH(DJ$2,'Basic Information'!$A$2:$A$140,0),11)=TRUE,"",IF(INDEX(DataInput[],DJ$4*3-2,MATCH($B50,DataInput[#Headers],0))="","",(INDEX(DataInput[],DJ$4*3-2,MATCH($B50,DataInput[#Headers],0)))))</f>
        <v>#N/A</v>
      </c>
      <c r="DK50" s="113" t="e">
        <f>IF(INDEX(MouseList[],MATCH(DK$2,'Basic Information'!$A$2:$A$140,0),11)=TRUE,"",IF(INDEX(DataInput[],DK$4*3-2,MATCH($B50,DataInput[#Headers],0))="","",(INDEX(DataInput[],DK$4*3-2,MATCH($B50,DataInput[#Headers],0)))))</f>
        <v>#N/A</v>
      </c>
      <c r="DL50" s="113" t="e">
        <f>IF(INDEX(MouseList[],MATCH(DL$2,'Basic Information'!$A$2:$A$140,0),11)=TRUE,"",IF(INDEX(DataInput[],DL$4*3-2,MATCH($B50,DataInput[#Headers],0))="","",(INDEX(DataInput[],DL$4*3-2,MATCH($B50,DataInput[#Headers],0)))))</f>
        <v>#N/A</v>
      </c>
      <c r="DM50" s="113" t="e">
        <f>IF(INDEX(MouseList[],MATCH(DM$2,'Basic Information'!$A$2:$A$140,0),11)=TRUE,"",IF(INDEX(DataInput[],DM$4*3-2,MATCH($B50,DataInput[#Headers],0))="","",(INDEX(DataInput[],DM$4*3-2,MATCH($B50,DataInput[#Headers],0)))))</f>
        <v>#N/A</v>
      </c>
      <c r="DN50" s="113" t="e">
        <f>IF(INDEX(MouseList[],MATCH(DN$2,'Basic Information'!$A$2:$A$140,0),11)=TRUE,"",IF(INDEX(DataInput[],DN$4*3-2,MATCH($B50,DataInput[#Headers],0))="","",(INDEX(DataInput[],DN$4*3-2,MATCH($B50,DataInput[#Headers],0)))))</f>
        <v>#N/A</v>
      </c>
      <c r="DO50" s="113" t="e">
        <f>IF(INDEX(MouseList[],MATCH(DO$2,'Basic Information'!$A$2:$A$140,0),11)=TRUE,"",IF(INDEX(DataInput[],DO$4*3-2,MATCH($B50,DataInput[#Headers],0))="","",(INDEX(DataInput[],DO$4*3-2,MATCH($B50,DataInput[#Headers],0)))))</f>
        <v>#N/A</v>
      </c>
      <c r="DP50" s="113" t="e">
        <f>IF(INDEX(MouseList[],MATCH(DP$2,'Basic Information'!$A$2:$A$140,0),11)=TRUE,"",IF(INDEX(DataInput[],DP$4*3-2,MATCH($B50,DataInput[#Headers],0))="","",(INDEX(DataInput[],DP$4*3-2,MATCH($B50,DataInput[#Headers],0)))))</f>
        <v>#N/A</v>
      </c>
      <c r="DQ50" s="113" t="e">
        <f>IF(INDEX(MouseList[],MATCH(DQ$2,'Basic Information'!$A$2:$A$140,0),11)=TRUE,"",IF(INDEX(DataInput[],DQ$4*3-2,MATCH($B50,DataInput[#Headers],0))="","",(INDEX(DataInput[],DQ$4*3-2,MATCH($B50,DataInput[#Headers],0)))))</f>
        <v>#N/A</v>
      </c>
      <c r="DR50" s="113" t="e">
        <f>IF(INDEX(MouseList[],MATCH(DR$2,'Basic Information'!$A$2:$A$140,0),11)=TRUE,"",IF(INDEX(DataInput[],DR$4*3-2,MATCH($B50,DataInput[#Headers],0))="","",(INDEX(DataInput[],DR$4*3-2,MATCH($B50,DataInput[#Headers],0)))))</f>
        <v>#N/A</v>
      </c>
      <c r="DT50" s="14">
        <v>46</v>
      </c>
      <c r="DU50" s="14" t="str">
        <f>IFERROR(INDEX(MouseList[],MATCH(TV_after_Tx3[[#This Row],[Sort '#]],MouseList[Sort '#],0),MATCH(TV_after_Tx3[[#Headers],[Group]],MouseList[#Headers],0)),"")</f>
        <v/>
      </c>
      <c r="DV50" s="14" t="str">
        <f>IFERROR(INDEX(MouseList[],MATCH(TV_after_Tx3[[#This Row],[Sort '#]],MouseList[Sort '#],0),MATCH(MouseList[[#Headers],[Mouse '#]],MouseList[#Headers],0)),"")</f>
        <v/>
      </c>
      <c r="DW50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50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50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50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50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50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50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50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50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50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50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50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50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50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50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50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50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50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50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50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50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50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51" spans="1:172">
      <c r="DT51" s="14">
        <v>47</v>
      </c>
      <c r="DU51" s="14" t="str">
        <f>IFERROR(INDEX(MouseList[],MATCH(TV_after_Tx3[[#This Row],[Sort '#]],MouseList[Sort '#],0),MATCH(TV_after_Tx3[[#Headers],[Group]],MouseList[#Headers],0)),"")</f>
        <v/>
      </c>
      <c r="DV51" s="14" t="str">
        <f>IFERROR(INDEX(MouseList[],MATCH(TV_after_Tx3[[#This Row],[Sort '#]],MouseList[Sort '#],0),MATCH(MouseList[[#Headers],[Mouse '#]],MouseList[#Headers],0)),"")</f>
        <v/>
      </c>
      <c r="DW51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51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51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51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51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51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51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51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51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51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51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51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51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51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51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51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51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51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51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51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51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51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52" spans="1:172">
      <c r="DT52" s="14">
        <v>48</v>
      </c>
      <c r="DU52" s="14" t="str">
        <f>IFERROR(INDEX(MouseList[],MATCH(TV_after_Tx3[[#This Row],[Sort '#]],MouseList[Sort '#],0),MATCH(TV_after_Tx3[[#Headers],[Group]],MouseList[#Headers],0)),"")</f>
        <v/>
      </c>
      <c r="DV52" s="14" t="str">
        <f>IFERROR(INDEX(MouseList[],MATCH(TV_after_Tx3[[#This Row],[Sort '#]],MouseList[Sort '#],0),MATCH(MouseList[[#Headers],[Mouse '#]],MouseList[#Headers],0)),"")</f>
        <v/>
      </c>
      <c r="DW52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52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52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52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52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52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52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52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52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52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52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52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52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52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52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52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52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52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52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52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52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52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53" spans="1:172">
      <c r="DT53" s="14">
        <v>49</v>
      </c>
      <c r="DU53" s="14" t="str">
        <f>IFERROR(INDEX(MouseList[],MATCH(TV_after_Tx3[[#This Row],[Sort '#]],MouseList[Sort '#],0),MATCH(TV_after_Tx3[[#Headers],[Group]],MouseList[#Headers],0)),"")</f>
        <v/>
      </c>
      <c r="DV53" s="14" t="str">
        <f>IFERROR(INDEX(MouseList[],MATCH(TV_after_Tx3[[#This Row],[Sort '#]],MouseList[Sort '#],0),MATCH(MouseList[[#Headers],[Mouse '#]],MouseList[#Headers],0)),"")</f>
        <v/>
      </c>
      <c r="DW53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53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53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53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53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53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53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53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53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53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53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53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53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53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53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53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53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53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53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53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53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53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54" spans="1:172">
      <c r="DT54" s="14">
        <v>50</v>
      </c>
      <c r="DU54" s="14" t="str">
        <f>IFERROR(INDEX(MouseList[],MATCH(TV_after_Tx3[[#This Row],[Sort '#]],MouseList[Sort '#],0),MATCH(TV_after_Tx3[[#Headers],[Group]],MouseList[#Headers],0)),"")</f>
        <v/>
      </c>
      <c r="DV54" s="14" t="str">
        <f>IFERROR(INDEX(MouseList[],MATCH(TV_after_Tx3[[#This Row],[Sort '#]],MouseList[Sort '#],0),MATCH(MouseList[[#Headers],[Mouse '#]],MouseList[#Headers],0)),"")</f>
        <v/>
      </c>
      <c r="DW54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54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54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54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54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54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54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54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54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54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54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54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54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54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54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54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54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54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54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54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54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54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55" spans="1:172">
      <c r="DT55" s="14">
        <v>51</v>
      </c>
      <c r="DU55" s="14" t="str">
        <f>IFERROR(INDEX(MouseList[],MATCH(TV_after_Tx3[[#This Row],[Sort '#]],MouseList[Sort '#],0),MATCH(TV_after_Tx3[[#Headers],[Group]],MouseList[#Headers],0)),"")</f>
        <v/>
      </c>
      <c r="DV55" s="14" t="str">
        <f>IFERROR(INDEX(MouseList[],MATCH(TV_after_Tx3[[#This Row],[Sort '#]],MouseList[Sort '#],0),MATCH(MouseList[[#Headers],[Mouse '#]],MouseList[#Headers],0)),"")</f>
        <v/>
      </c>
      <c r="DW55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55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55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55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55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55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55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55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55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55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55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55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55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55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55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55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55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55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55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55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55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55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56" spans="1:172">
      <c r="DT56" s="14">
        <v>52</v>
      </c>
      <c r="DU56" s="14" t="str">
        <f>IFERROR(INDEX(MouseList[],MATCH(TV_after_Tx3[[#This Row],[Sort '#]],MouseList[Sort '#],0),MATCH(TV_after_Tx3[[#Headers],[Group]],MouseList[#Headers],0)),"")</f>
        <v/>
      </c>
      <c r="DV56" s="14" t="str">
        <f>IFERROR(INDEX(MouseList[],MATCH(TV_after_Tx3[[#This Row],[Sort '#]],MouseList[Sort '#],0),MATCH(MouseList[[#Headers],[Mouse '#]],MouseList[#Headers],0)),"")</f>
        <v/>
      </c>
      <c r="DW56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56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56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56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56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56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56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56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56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56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56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56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56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56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56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56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56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56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56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56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56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56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57" spans="1:172">
      <c r="DT57" s="14">
        <v>53</v>
      </c>
      <c r="DU57" s="14" t="str">
        <f>IFERROR(INDEX(MouseList[],MATCH(TV_after_Tx3[[#This Row],[Sort '#]],MouseList[Sort '#],0),MATCH(TV_after_Tx3[[#Headers],[Group]],MouseList[#Headers],0)),"")</f>
        <v/>
      </c>
      <c r="DV57" s="14" t="str">
        <f>IFERROR(INDEX(MouseList[],MATCH(TV_after_Tx3[[#This Row],[Sort '#]],MouseList[Sort '#],0),MATCH(MouseList[[#Headers],[Mouse '#]],MouseList[#Headers],0)),"")</f>
        <v/>
      </c>
      <c r="DW57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57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57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57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57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57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57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57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57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57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57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57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57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57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57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57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57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57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57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57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57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57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58" spans="1:172">
      <c r="DT58" s="14">
        <v>54</v>
      </c>
      <c r="DU58" s="14" t="str">
        <f>IFERROR(INDEX(MouseList[],MATCH(TV_after_Tx3[[#This Row],[Sort '#]],MouseList[Sort '#],0),MATCH(TV_after_Tx3[[#Headers],[Group]],MouseList[#Headers],0)),"")</f>
        <v/>
      </c>
      <c r="DV58" s="14" t="str">
        <f>IFERROR(INDEX(MouseList[],MATCH(TV_after_Tx3[[#This Row],[Sort '#]],MouseList[Sort '#],0),MATCH(MouseList[[#Headers],[Mouse '#]],MouseList[#Headers],0)),"")</f>
        <v/>
      </c>
      <c r="DW58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58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58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58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58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58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58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58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58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58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58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58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58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58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58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58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58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58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58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58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58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58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59" spans="1:172">
      <c r="DT59" s="14">
        <v>55</v>
      </c>
      <c r="DU59" s="14" t="str">
        <f>IFERROR(INDEX(MouseList[],MATCH(TV_after_Tx3[[#This Row],[Sort '#]],MouseList[Sort '#],0),MATCH(TV_after_Tx3[[#Headers],[Group]],MouseList[#Headers],0)),"")</f>
        <v/>
      </c>
      <c r="DV59" s="14" t="str">
        <f>IFERROR(INDEX(MouseList[],MATCH(TV_after_Tx3[[#This Row],[Sort '#]],MouseList[Sort '#],0),MATCH(MouseList[[#Headers],[Mouse '#]],MouseList[#Headers],0)),"")</f>
        <v/>
      </c>
      <c r="DW59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59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59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59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59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59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59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59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59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59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59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59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59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59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59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59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59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59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59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59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59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59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60" spans="1:172">
      <c r="DT60" s="14">
        <v>56</v>
      </c>
      <c r="DU60" s="14" t="str">
        <f>IFERROR(INDEX(MouseList[],MATCH(TV_after_Tx3[[#This Row],[Sort '#]],MouseList[Sort '#],0),MATCH(TV_after_Tx3[[#Headers],[Group]],MouseList[#Headers],0)),"")</f>
        <v/>
      </c>
      <c r="DV60" s="14" t="str">
        <f>IFERROR(INDEX(MouseList[],MATCH(TV_after_Tx3[[#This Row],[Sort '#]],MouseList[Sort '#],0),MATCH(MouseList[[#Headers],[Mouse '#]],MouseList[#Headers],0)),"")</f>
        <v/>
      </c>
      <c r="DW60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60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60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60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60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60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60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60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60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60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60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60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60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60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60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60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60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60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60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60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60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60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61" spans="1:172">
      <c r="DT61" s="14">
        <v>57</v>
      </c>
      <c r="DU61" s="14" t="str">
        <f>IFERROR(INDEX(MouseList[],MATCH(TV_after_Tx3[[#This Row],[Sort '#]],MouseList[Sort '#],0),MATCH(TV_after_Tx3[[#Headers],[Group]],MouseList[#Headers],0)),"")</f>
        <v/>
      </c>
      <c r="DV61" s="14" t="str">
        <f>IFERROR(INDEX(MouseList[],MATCH(TV_after_Tx3[[#This Row],[Sort '#]],MouseList[Sort '#],0),MATCH(MouseList[[#Headers],[Mouse '#]],MouseList[#Headers],0)),"")</f>
        <v/>
      </c>
      <c r="DW61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61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61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61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61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61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61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61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61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61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61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61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61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61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61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61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61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61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61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61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61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61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62" spans="1:172">
      <c r="DT62" s="14">
        <v>58</v>
      </c>
      <c r="DU62" s="14" t="str">
        <f>IFERROR(INDEX(MouseList[],MATCH(TV_after_Tx3[[#This Row],[Sort '#]],MouseList[Sort '#],0),MATCH(TV_after_Tx3[[#Headers],[Group]],MouseList[#Headers],0)),"")</f>
        <v/>
      </c>
      <c r="DV62" s="14" t="str">
        <f>IFERROR(INDEX(MouseList[],MATCH(TV_after_Tx3[[#This Row],[Sort '#]],MouseList[Sort '#],0),MATCH(MouseList[[#Headers],[Mouse '#]],MouseList[#Headers],0)),"")</f>
        <v/>
      </c>
      <c r="DW62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62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62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62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62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62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62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62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62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62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62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62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62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62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62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62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62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62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62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62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62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62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63" spans="1:172">
      <c r="DT63" s="14">
        <v>59</v>
      </c>
      <c r="DU63" s="14" t="str">
        <f>IFERROR(INDEX(MouseList[],MATCH(TV_after_Tx3[[#This Row],[Sort '#]],MouseList[Sort '#],0),MATCH(TV_after_Tx3[[#Headers],[Group]],MouseList[#Headers],0)),"")</f>
        <v/>
      </c>
      <c r="DV63" s="14" t="str">
        <f>IFERROR(INDEX(MouseList[],MATCH(TV_after_Tx3[[#This Row],[Sort '#]],MouseList[Sort '#],0),MATCH(MouseList[[#Headers],[Mouse '#]],MouseList[#Headers],0)),"")</f>
        <v/>
      </c>
      <c r="DW63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63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63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63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63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63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63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63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63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63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63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63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63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63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63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63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63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63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63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63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63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63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64" spans="1:172">
      <c r="DT64" s="14">
        <v>60</v>
      </c>
      <c r="DU64" s="14" t="str">
        <f>IFERROR(INDEX(MouseList[],MATCH(TV_after_Tx3[[#This Row],[Sort '#]],MouseList[Sort '#],0),MATCH(TV_after_Tx3[[#Headers],[Group]],MouseList[#Headers],0)),"")</f>
        <v/>
      </c>
      <c r="DV64" s="14" t="str">
        <f>IFERROR(INDEX(MouseList[],MATCH(TV_after_Tx3[[#This Row],[Sort '#]],MouseList[Sort '#],0),MATCH(MouseList[[#Headers],[Mouse '#]],MouseList[#Headers],0)),"")</f>
        <v/>
      </c>
      <c r="DW64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64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64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64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64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64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64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64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64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64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64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64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64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64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64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64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64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64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64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64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64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64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65" spans="124:172">
      <c r="DT65" s="14">
        <v>61</v>
      </c>
      <c r="DU65" s="14" t="str">
        <f>IFERROR(INDEX(MouseList[],MATCH(TV_after_Tx3[[#This Row],[Sort '#]],MouseList[Sort '#],0),MATCH(TV_after_Tx3[[#Headers],[Group]],MouseList[#Headers],0)),"")</f>
        <v/>
      </c>
      <c r="DV65" s="14" t="str">
        <f>IFERROR(INDEX(MouseList[],MATCH(TV_after_Tx3[[#This Row],[Sort '#]],MouseList[Sort '#],0),MATCH(MouseList[[#Headers],[Mouse '#]],MouseList[#Headers],0)),"")</f>
        <v/>
      </c>
      <c r="DW65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65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65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65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65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65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65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65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65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65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65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65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65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65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65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65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65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65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65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65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65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65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66" spans="124:172">
      <c r="DT66" s="14">
        <v>62</v>
      </c>
      <c r="DU66" s="14" t="str">
        <f>IFERROR(INDEX(MouseList[],MATCH(TV_after_Tx3[[#This Row],[Sort '#]],MouseList[Sort '#],0),MATCH(TV_after_Tx3[[#Headers],[Group]],MouseList[#Headers],0)),"")</f>
        <v/>
      </c>
      <c r="DV66" s="14" t="str">
        <f>IFERROR(INDEX(MouseList[],MATCH(TV_after_Tx3[[#This Row],[Sort '#]],MouseList[Sort '#],0),MATCH(MouseList[[#Headers],[Mouse '#]],MouseList[#Headers],0)),"")</f>
        <v/>
      </c>
      <c r="DW66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66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66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66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66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66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66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66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66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66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66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66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66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66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66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66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66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66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66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66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66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66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67" spans="124:172">
      <c r="DT67" s="14">
        <v>63</v>
      </c>
      <c r="DU67" s="14" t="str">
        <f>IFERROR(INDEX(MouseList[],MATCH(TV_after_Tx3[[#This Row],[Sort '#]],MouseList[Sort '#],0),MATCH(TV_after_Tx3[[#Headers],[Group]],MouseList[#Headers],0)),"")</f>
        <v/>
      </c>
      <c r="DV67" s="14" t="str">
        <f>IFERROR(INDEX(MouseList[],MATCH(TV_after_Tx3[[#This Row],[Sort '#]],MouseList[Sort '#],0),MATCH(MouseList[[#Headers],[Mouse '#]],MouseList[#Headers],0)),"")</f>
        <v/>
      </c>
      <c r="DW67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67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67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67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67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67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67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67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67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67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67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67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67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67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67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67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67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67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67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67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67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67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68" spans="124:172">
      <c r="DT68" s="14">
        <v>64</v>
      </c>
      <c r="DU68" s="14" t="str">
        <f>IFERROR(INDEX(MouseList[],MATCH(TV_after_Tx3[[#This Row],[Sort '#]],MouseList[Sort '#],0),MATCH(TV_after_Tx3[[#Headers],[Group]],MouseList[#Headers],0)),"")</f>
        <v/>
      </c>
      <c r="DV68" s="14" t="str">
        <f>IFERROR(INDEX(MouseList[],MATCH(TV_after_Tx3[[#This Row],[Sort '#]],MouseList[Sort '#],0),MATCH(MouseList[[#Headers],[Mouse '#]],MouseList[#Headers],0)),"")</f>
        <v/>
      </c>
      <c r="DW68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68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68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68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68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68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68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68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68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68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68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68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68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68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68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68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68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68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68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68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68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68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69" spans="124:172">
      <c r="DT69" s="14">
        <v>65</v>
      </c>
      <c r="DU69" s="14" t="str">
        <f>IFERROR(INDEX(MouseList[],MATCH(TV_after_Tx3[[#This Row],[Sort '#]],MouseList[Sort '#],0),MATCH(TV_after_Tx3[[#Headers],[Group]],MouseList[#Headers],0)),"")</f>
        <v/>
      </c>
      <c r="DV69" s="14" t="str">
        <f>IFERROR(INDEX(MouseList[],MATCH(TV_after_Tx3[[#This Row],[Sort '#]],MouseList[Sort '#],0),MATCH(MouseList[[#Headers],[Mouse '#]],MouseList[#Headers],0)),"")</f>
        <v/>
      </c>
      <c r="DW69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69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69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69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69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69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69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69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69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69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69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69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69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69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69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69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69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69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69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69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69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69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70" spans="124:172">
      <c r="DT70" s="14">
        <v>66</v>
      </c>
      <c r="DU70" s="14" t="str">
        <f>IFERROR(INDEX(MouseList[],MATCH(TV_after_Tx3[[#This Row],[Sort '#]],MouseList[Sort '#],0),MATCH(TV_after_Tx3[[#Headers],[Group]],MouseList[#Headers],0)),"")</f>
        <v/>
      </c>
      <c r="DV70" s="14" t="str">
        <f>IFERROR(INDEX(MouseList[],MATCH(TV_after_Tx3[[#This Row],[Sort '#]],MouseList[Sort '#],0),MATCH(MouseList[[#Headers],[Mouse '#]],MouseList[#Headers],0)),"")</f>
        <v/>
      </c>
      <c r="DW70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70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70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70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70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70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70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70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70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70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70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70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70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70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70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70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70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70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70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70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70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70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71" spans="124:172">
      <c r="DT71" s="14">
        <v>67</v>
      </c>
      <c r="DU71" s="14" t="str">
        <f>IFERROR(INDEX(MouseList[],MATCH(TV_after_Tx3[[#This Row],[Sort '#]],MouseList[Sort '#],0),MATCH(TV_after_Tx3[[#Headers],[Group]],MouseList[#Headers],0)),"")</f>
        <v/>
      </c>
      <c r="DV71" s="14" t="str">
        <f>IFERROR(INDEX(MouseList[],MATCH(TV_after_Tx3[[#This Row],[Sort '#]],MouseList[Sort '#],0),MATCH(MouseList[[#Headers],[Mouse '#]],MouseList[#Headers],0)),"")</f>
        <v/>
      </c>
      <c r="DW71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71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71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71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71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71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71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71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71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71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71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71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71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71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71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71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71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71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71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71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71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71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72" spans="124:172">
      <c r="DT72" s="14">
        <v>68</v>
      </c>
      <c r="DU72" s="14" t="str">
        <f>IFERROR(INDEX(MouseList[],MATCH(TV_after_Tx3[[#This Row],[Sort '#]],MouseList[Sort '#],0),MATCH(TV_after_Tx3[[#Headers],[Group]],MouseList[#Headers],0)),"")</f>
        <v/>
      </c>
      <c r="DV72" s="14" t="str">
        <f>IFERROR(INDEX(MouseList[],MATCH(TV_after_Tx3[[#This Row],[Sort '#]],MouseList[Sort '#],0),MATCH(MouseList[[#Headers],[Mouse '#]],MouseList[#Headers],0)),"")</f>
        <v/>
      </c>
      <c r="DW72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72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72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72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72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72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72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72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72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72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72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72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72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72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72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72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72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72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72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72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72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72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73" spans="124:172">
      <c r="DT73" s="14">
        <v>69</v>
      </c>
      <c r="DU73" s="14" t="str">
        <f>IFERROR(INDEX(MouseList[],MATCH(TV_after_Tx3[[#This Row],[Sort '#]],MouseList[Sort '#],0),MATCH(TV_after_Tx3[[#Headers],[Group]],MouseList[#Headers],0)),"")</f>
        <v/>
      </c>
      <c r="DV73" s="14" t="str">
        <f>IFERROR(INDEX(MouseList[],MATCH(TV_after_Tx3[[#This Row],[Sort '#]],MouseList[Sort '#],0),MATCH(MouseList[[#Headers],[Mouse '#]],MouseList[#Headers],0)),"")</f>
        <v/>
      </c>
      <c r="DW73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73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73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73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73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73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73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73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73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73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73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73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73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73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73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73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73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73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73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73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73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73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74" spans="124:172">
      <c r="DT74" s="14">
        <v>70</v>
      </c>
      <c r="DU74" s="14" t="str">
        <f>IFERROR(INDEX(MouseList[],MATCH(TV_after_Tx3[[#This Row],[Sort '#]],MouseList[Sort '#],0),MATCH(TV_after_Tx3[[#Headers],[Group]],MouseList[#Headers],0)),"")</f>
        <v/>
      </c>
      <c r="DV74" s="14" t="str">
        <f>IFERROR(INDEX(MouseList[],MATCH(TV_after_Tx3[[#This Row],[Sort '#]],MouseList[Sort '#],0),MATCH(MouseList[[#Headers],[Mouse '#]],MouseList[#Headers],0)),"")</f>
        <v/>
      </c>
      <c r="DW74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74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74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74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74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74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74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74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74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74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74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74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74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74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74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74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74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74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74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74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74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74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75" spans="124:172">
      <c r="DT75" s="14">
        <v>71</v>
      </c>
      <c r="DU75" s="14" t="str">
        <f>IFERROR(INDEX(MouseList[],MATCH(TV_after_Tx3[[#This Row],[Sort '#]],MouseList[Sort '#],0),MATCH(TV_after_Tx3[[#Headers],[Group]],MouseList[#Headers],0)),"")</f>
        <v/>
      </c>
      <c r="DV75" s="14" t="str">
        <f>IFERROR(INDEX(MouseList[],MATCH(TV_after_Tx3[[#This Row],[Sort '#]],MouseList[Sort '#],0),MATCH(MouseList[[#Headers],[Mouse '#]],MouseList[#Headers],0)),"")</f>
        <v/>
      </c>
      <c r="DW75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75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75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75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75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75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75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75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75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75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75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75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75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75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75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75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75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75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75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75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75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75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76" spans="124:172">
      <c r="DT76" s="14">
        <v>72</v>
      </c>
      <c r="DU76" s="14" t="str">
        <f>IFERROR(INDEX(MouseList[],MATCH(TV_after_Tx3[[#This Row],[Sort '#]],MouseList[Sort '#],0),MATCH(TV_after_Tx3[[#Headers],[Group]],MouseList[#Headers],0)),"")</f>
        <v/>
      </c>
      <c r="DV76" s="14" t="str">
        <f>IFERROR(INDEX(MouseList[],MATCH(TV_after_Tx3[[#This Row],[Sort '#]],MouseList[Sort '#],0),MATCH(MouseList[[#Headers],[Mouse '#]],MouseList[#Headers],0)),"")</f>
        <v/>
      </c>
      <c r="DW76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76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76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76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76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76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76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76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76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76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76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76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76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76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76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76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76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76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76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76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76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76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77" spans="124:172">
      <c r="DT77" s="14">
        <v>73</v>
      </c>
      <c r="DU77" s="14" t="str">
        <f>IFERROR(INDEX(MouseList[],MATCH(TV_after_Tx3[[#This Row],[Sort '#]],MouseList[Sort '#],0),MATCH(TV_after_Tx3[[#Headers],[Group]],MouseList[#Headers],0)),"")</f>
        <v/>
      </c>
      <c r="DV77" s="14" t="str">
        <f>IFERROR(INDEX(MouseList[],MATCH(TV_after_Tx3[[#This Row],[Sort '#]],MouseList[Sort '#],0),MATCH(MouseList[[#Headers],[Mouse '#]],MouseList[#Headers],0)),"")</f>
        <v/>
      </c>
      <c r="DW77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77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77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77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77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77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77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77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77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77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77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77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77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77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77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77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77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77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77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77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77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77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78" spans="124:172">
      <c r="DT78" s="14">
        <v>74</v>
      </c>
      <c r="DU78" s="14" t="str">
        <f>IFERROR(INDEX(MouseList[],MATCH(TV_after_Tx3[[#This Row],[Sort '#]],MouseList[Sort '#],0),MATCH(TV_after_Tx3[[#Headers],[Group]],MouseList[#Headers],0)),"")</f>
        <v/>
      </c>
      <c r="DV78" s="14" t="str">
        <f>IFERROR(INDEX(MouseList[],MATCH(TV_after_Tx3[[#This Row],[Sort '#]],MouseList[Sort '#],0),MATCH(MouseList[[#Headers],[Mouse '#]],MouseList[#Headers],0)),"")</f>
        <v/>
      </c>
      <c r="DW78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78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78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78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78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78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78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78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78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78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78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78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78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78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78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78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78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78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78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78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78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78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79" spans="124:172">
      <c r="DT79" s="14">
        <v>75</v>
      </c>
      <c r="DU79" s="14" t="str">
        <f>IFERROR(INDEX(MouseList[],MATCH(TV_after_Tx3[[#This Row],[Sort '#]],MouseList[Sort '#],0),MATCH(TV_after_Tx3[[#Headers],[Group]],MouseList[#Headers],0)),"")</f>
        <v/>
      </c>
      <c r="DV79" s="14" t="str">
        <f>IFERROR(INDEX(MouseList[],MATCH(TV_after_Tx3[[#This Row],[Sort '#]],MouseList[Sort '#],0),MATCH(MouseList[[#Headers],[Mouse '#]],MouseList[#Headers],0)),"")</f>
        <v/>
      </c>
      <c r="DW79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79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79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79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79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79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79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79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79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79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79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79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79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79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79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79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79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79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79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79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79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79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80" spans="124:172">
      <c r="DT80" s="14">
        <v>76</v>
      </c>
      <c r="DU80" s="14" t="str">
        <f>IFERROR(INDEX(MouseList[],MATCH(TV_after_Tx3[[#This Row],[Sort '#]],MouseList[Sort '#],0),MATCH(TV_after_Tx3[[#Headers],[Group]],MouseList[#Headers],0)),"")</f>
        <v/>
      </c>
      <c r="DV80" s="14" t="str">
        <f>IFERROR(INDEX(MouseList[],MATCH(TV_after_Tx3[[#This Row],[Sort '#]],MouseList[Sort '#],0),MATCH(MouseList[[#Headers],[Mouse '#]],MouseList[#Headers],0)),"")</f>
        <v/>
      </c>
      <c r="DW80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80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80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80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80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80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80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80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80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80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80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80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80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80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80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80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80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80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80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80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80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80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81" spans="124:172">
      <c r="DT81" s="14">
        <v>77</v>
      </c>
      <c r="DU81" s="14" t="str">
        <f>IFERROR(INDEX(MouseList[],MATCH(TV_after_Tx3[[#This Row],[Sort '#]],MouseList[Sort '#],0),MATCH(TV_after_Tx3[[#Headers],[Group]],MouseList[#Headers],0)),"")</f>
        <v/>
      </c>
      <c r="DV81" s="14" t="str">
        <f>IFERROR(INDEX(MouseList[],MATCH(TV_after_Tx3[[#This Row],[Sort '#]],MouseList[Sort '#],0),MATCH(MouseList[[#Headers],[Mouse '#]],MouseList[#Headers],0)),"")</f>
        <v/>
      </c>
      <c r="DW81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81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81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81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81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81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81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81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81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81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81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81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81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81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81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81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81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81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81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81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81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81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82" spans="124:172">
      <c r="DT82" s="14">
        <v>78</v>
      </c>
      <c r="DU82" s="14" t="str">
        <f>IFERROR(INDEX(MouseList[],MATCH(TV_after_Tx3[[#This Row],[Sort '#]],MouseList[Sort '#],0),MATCH(TV_after_Tx3[[#Headers],[Group]],MouseList[#Headers],0)),"")</f>
        <v/>
      </c>
      <c r="DV82" s="14" t="str">
        <f>IFERROR(INDEX(MouseList[],MATCH(TV_after_Tx3[[#This Row],[Sort '#]],MouseList[Sort '#],0),MATCH(MouseList[[#Headers],[Mouse '#]],MouseList[#Headers],0)),"")</f>
        <v/>
      </c>
      <c r="DW82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82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82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82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82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82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82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82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82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82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82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82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82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82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82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82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82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82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82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82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82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82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83" spans="124:172">
      <c r="DT83" s="14">
        <v>79</v>
      </c>
      <c r="DU83" s="14" t="str">
        <f>IFERROR(INDEX(MouseList[],MATCH(TV_after_Tx3[[#This Row],[Sort '#]],MouseList[Sort '#],0),MATCH(TV_after_Tx3[[#Headers],[Group]],MouseList[#Headers],0)),"")</f>
        <v/>
      </c>
      <c r="DV83" s="14" t="str">
        <f>IFERROR(INDEX(MouseList[],MATCH(TV_after_Tx3[[#This Row],[Sort '#]],MouseList[Sort '#],0),MATCH(MouseList[[#Headers],[Mouse '#]],MouseList[#Headers],0)),"")</f>
        <v/>
      </c>
      <c r="DW83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83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83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83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83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83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83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83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83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83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83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83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83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83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83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83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83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83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83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83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83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83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84" spans="124:172">
      <c r="DT84" s="14">
        <v>80</v>
      </c>
      <c r="DU84" s="14" t="str">
        <f>IFERROR(INDEX(MouseList[],MATCH(TV_after_Tx3[[#This Row],[Sort '#]],MouseList[Sort '#],0),MATCH(TV_after_Tx3[[#Headers],[Group]],MouseList[#Headers],0)),"")</f>
        <v/>
      </c>
      <c r="DV84" s="14" t="str">
        <f>IFERROR(INDEX(MouseList[],MATCH(TV_after_Tx3[[#This Row],[Sort '#]],MouseList[Sort '#],0),MATCH(MouseList[[#Headers],[Mouse '#]],MouseList[#Headers],0)),"")</f>
        <v/>
      </c>
      <c r="DW84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84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84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84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84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84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84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84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84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84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84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84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84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84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84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84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84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84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84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84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84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84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85" spans="124:172">
      <c r="DT85" s="14">
        <v>81</v>
      </c>
      <c r="DU85" s="14" t="str">
        <f>IFERROR(INDEX(MouseList[],MATCH(TV_after_Tx3[[#This Row],[Sort '#]],MouseList[Sort '#],0),MATCH(TV_after_Tx3[[#Headers],[Group]],MouseList[#Headers],0)),"")</f>
        <v/>
      </c>
      <c r="DV85" s="14" t="str">
        <f>IFERROR(INDEX(MouseList[],MATCH(TV_after_Tx3[[#This Row],[Sort '#]],MouseList[Sort '#],0),MATCH(MouseList[[#Headers],[Mouse '#]],MouseList[#Headers],0)),"")</f>
        <v/>
      </c>
      <c r="DW85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85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85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85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85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85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85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85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85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85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85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85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85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 t="str">
        <f>IFERROR(INDEX([1]!BWtable[#Data],MATCH(VALUE(INDEX([1]!MouseList[#Data],MATCH(TV_after_Tx3[[#This Row],[Mouse '#]],[1]!MouseList[Mouse '#],0),MATCH([1]!MouseList[[#Headers],[Day '# before Tx starts]],[1]!MouseList[#Headers],0)))+VALUE(FF$4),[1]!BWtable[Day '#],0),MATCH(TEXT(TV_after_Tx3[[#This Row],[Mouse '#]],0),[1]!BWtable[#Headers],0)),"")</f>
        <v/>
      </c>
      <c r="FG85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85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85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85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85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85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85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85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85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85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86" spans="124:172">
      <c r="DT86" s="14">
        <v>82</v>
      </c>
      <c r="DU86" s="14" t="str">
        <f>IFERROR(INDEX(MouseList[],MATCH(TV_after_Tx3[[#This Row],[Sort '#]],MouseList[Sort '#],0),MATCH(TV_after_Tx3[[#Headers],[Group]],MouseList[#Headers],0)),"")</f>
        <v/>
      </c>
      <c r="DV86" s="14" t="str">
        <f>IFERROR(INDEX(MouseList[],MATCH(TV_after_Tx3[[#This Row],[Sort '#]],MouseList[Sort '#],0),MATCH(MouseList[[#Headers],[Mouse '#]],MouseList[#Headers],0)),"")</f>
        <v/>
      </c>
      <c r="DW86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86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86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86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86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86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86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86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86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86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86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86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86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 t="str">
        <f>IFERROR(INDEX([1]!BWtable[#Data],MATCH(VALUE(INDEX([1]!MouseList[#Data],MATCH(TV_after_Tx3[[#This Row],[Mouse '#]],[1]!MouseList[Mouse '#],0),MATCH([1]!MouseList[[#Headers],[Day '# before Tx starts]],[1]!MouseList[#Headers],0)))+VALUE(FF$4),[1]!BWtable[Day '#],0),MATCH(TEXT(TV_after_Tx3[[#This Row],[Mouse '#]],0),[1]!BWtable[#Headers],0)),"")</f>
        <v/>
      </c>
      <c r="FG86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86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86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86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86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86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86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86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86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86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87" spans="124:172">
      <c r="DT87" s="14">
        <v>83</v>
      </c>
      <c r="DU87" s="14" t="str">
        <f>IFERROR(INDEX(MouseList[],MATCH(TV_after_Tx3[[#This Row],[Sort '#]],MouseList[Sort '#],0),MATCH(TV_after_Tx3[[#Headers],[Group]],MouseList[#Headers],0)),"")</f>
        <v/>
      </c>
      <c r="DV87" s="14" t="str">
        <f>IFERROR(INDEX(MouseList[],MATCH(TV_after_Tx3[[#This Row],[Sort '#]],MouseList[Sort '#],0),MATCH(MouseList[[#Headers],[Mouse '#]],MouseList[#Headers],0)),"")</f>
        <v/>
      </c>
      <c r="DW87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87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87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87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87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87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87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87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87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87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87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87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87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 t="str">
        <f>IFERROR(INDEX([1]!BWtable[#Data],MATCH(VALUE(INDEX([1]!MouseList[#Data],MATCH(TV_after_Tx3[[#This Row],[Mouse '#]],[1]!MouseList[Mouse '#],0),MATCH([1]!MouseList[[#Headers],[Day '# before Tx starts]],[1]!MouseList[#Headers],0)))+VALUE(FF$4),[1]!BWtable[Day '#],0),MATCH(TEXT(TV_after_Tx3[[#This Row],[Mouse '#]],0),[1]!BWtable[#Headers],0)),"")</f>
        <v/>
      </c>
      <c r="FG87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87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87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87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87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87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87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87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87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87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88" spans="124:172">
      <c r="DT88" s="14">
        <v>84</v>
      </c>
      <c r="DU88" s="14" t="str">
        <f>IFERROR(INDEX(MouseList[],MATCH(TV_after_Tx3[[#This Row],[Sort '#]],MouseList[Sort '#],0),MATCH(TV_after_Tx3[[#Headers],[Group]],MouseList[#Headers],0)),"")</f>
        <v/>
      </c>
      <c r="DV88" s="14" t="str">
        <f>IFERROR(INDEX(MouseList[],MATCH(TV_after_Tx3[[#This Row],[Sort '#]],MouseList[Sort '#],0),MATCH(MouseList[[#Headers],[Mouse '#]],MouseList[#Headers],0)),"")</f>
        <v/>
      </c>
      <c r="DW88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88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88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88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88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88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88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88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88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88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88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88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88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 t="str">
        <f>IFERROR(INDEX([1]!BWtable[#Data],MATCH(VALUE(INDEX([1]!MouseList[#Data],MATCH(TV_after_Tx3[[#This Row],[Mouse '#]],[1]!MouseList[Mouse '#],0),MATCH([1]!MouseList[[#Headers],[Day '# before Tx starts]],[1]!MouseList[#Headers],0)))+VALUE(FF$4),[1]!BWtable[Day '#],0),MATCH(TEXT(TV_after_Tx3[[#This Row],[Mouse '#]],0),[1]!BWtable[#Headers],0)),"")</f>
        <v/>
      </c>
      <c r="FG88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88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88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88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88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88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88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88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88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88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89" spans="124:172">
      <c r="DT89" s="14">
        <v>85</v>
      </c>
      <c r="DU89" s="14" t="str">
        <f>IFERROR(INDEX(MouseList[],MATCH(TV_after_Tx3[[#This Row],[Sort '#]],MouseList[Sort '#],0),MATCH(TV_after_Tx3[[#Headers],[Group]],MouseList[#Headers],0)),"")</f>
        <v/>
      </c>
      <c r="DV89" s="14" t="str">
        <f>IFERROR(INDEX(MouseList[],MATCH(TV_after_Tx3[[#This Row],[Sort '#]],MouseList[Sort '#],0),MATCH(MouseList[[#Headers],[Mouse '#]],MouseList[#Headers],0)),"")</f>
        <v/>
      </c>
      <c r="DW89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89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89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89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89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89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89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89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89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89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89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89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89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 t="str">
        <f>IFERROR(INDEX([1]!BWtable[#Data],MATCH(VALUE(INDEX([1]!MouseList[#Data],MATCH(TV_after_Tx3[[#This Row],[Mouse '#]],[1]!MouseList[Mouse '#],0),MATCH([1]!MouseList[[#Headers],[Day '# before Tx starts]],[1]!MouseList[#Headers],0)))+VALUE(FF$4),[1]!BWtable[Day '#],0),MATCH(TEXT(TV_after_Tx3[[#This Row],[Mouse '#]],0),[1]!BWtable[#Headers],0)),"")</f>
        <v/>
      </c>
      <c r="FG89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89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89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89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89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89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89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89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89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89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90" spans="124:172">
      <c r="DT90" s="14">
        <v>86</v>
      </c>
      <c r="DU90" s="14" t="str">
        <f>IFERROR(INDEX(MouseList[],MATCH(TV_after_Tx3[[#This Row],[Sort '#]],MouseList[Sort '#],0),MATCH(TV_after_Tx3[[#Headers],[Group]],MouseList[#Headers],0)),"")</f>
        <v/>
      </c>
      <c r="DV90" s="14" t="str">
        <f>IFERROR(INDEX(MouseList[],MATCH(TV_after_Tx3[[#This Row],[Sort '#]],MouseList[Sort '#],0),MATCH(MouseList[[#Headers],[Mouse '#]],MouseList[#Headers],0)),"")</f>
        <v/>
      </c>
      <c r="DW90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90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90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90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90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90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90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90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90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90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90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90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90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 t="str">
        <f>IFERROR(INDEX([1]!BWtable[#Data],MATCH(VALUE(INDEX([1]!MouseList[#Data],MATCH(TV_after_Tx3[[#This Row],[Mouse '#]],[1]!MouseList[Mouse '#],0),MATCH([1]!MouseList[[#Headers],[Day '# before Tx starts]],[1]!MouseList[#Headers],0)))+VALUE(FF$4),[1]!BWtable[Day '#],0),MATCH(TEXT(TV_after_Tx3[[#This Row],[Mouse '#]],0),[1]!BWtable[#Headers],0)),"")</f>
        <v/>
      </c>
      <c r="FG90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90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90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90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90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90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90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90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90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90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91" spans="124:172">
      <c r="DT91" s="14">
        <v>87</v>
      </c>
      <c r="DU91" s="14" t="str">
        <f>IFERROR(INDEX(MouseList[],MATCH(TV_after_Tx3[[#This Row],[Sort '#]],MouseList[Sort '#],0),MATCH(TV_after_Tx3[[#Headers],[Group]],MouseList[#Headers],0)),"")</f>
        <v/>
      </c>
      <c r="DV91" s="14" t="str">
        <f>IFERROR(INDEX(MouseList[],MATCH(TV_after_Tx3[[#This Row],[Sort '#]],MouseList[Sort '#],0),MATCH(MouseList[[#Headers],[Mouse '#]],MouseList[#Headers],0)),"")</f>
        <v/>
      </c>
      <c r="DW91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91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91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91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91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91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91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91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91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91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91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91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91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 t="str">
        <f>IFERROR(INDEX([1]!BWtable[#Data],MATCH(VALUE(INDEX([1]!MouseList[#Data],MATCH(TV_after_Tx3[[#This Row],[Mouse '#]],[1]!MouseList[Mouse '#],0),MATCH([1]!MouseList[[#Headers],[Day '# before Tx starts]],[1]!MouseList[#Headers],0)))+VALUE(FF$4),[1]!BWtable[Day '#],0),MATCH(TEXT(TV_after_Tx3[[#This Row],[Mouse '#]],0),[1]!BWtable[#Headers],0)),"")</f>
        <v/>
      </c>
      <c r="FG91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91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91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91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91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91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91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91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91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91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92" spans="124:172">
      <c r="DT92" s="14">
        <v>88</v>
      </c>
      <c r="DU92" s="14" t="str">
        <f>IFERROR(INDEX(MouseList[],MATCH(TV_after_Tx3[[#This Row],[Sort '#]],MouseList[Sort '#],0),MATCH(TV_after_Tx3[[#Headers],[Group]],MouseList[#Headers],0)),"")</f>
        <v/>
      </c>
      <c r="DV92" s="14" t="str">
        <f>IFERROR(INDEX(MouseList[],MATCH(TV_after_Tx3[[#This Row],[Sort '#]],MouseList[Sort '#],0),MATCH(MouseList[[#Headers],[Mouse '#]],MouseList[#Headers],0)),"")</f>
        <v/>
      </c>
      <c r="DW92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92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92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92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92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92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92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92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92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92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92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92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92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 t="str">
        <f>IFERROR(INDEX([1]!BWtable[#Data],MATCH(VALUE(INDEX([1]!MouseList[#Data],MATCH(TV_after_Tx3[[#This Row],[Mouse '#]],[1]!MouseList[Mouse '#],0),MATCH([1]!MouseList[[#Headers],[Day '# before Tx starts]],[1]!MouseList[#Headers],0)))+VALUE(FF$4),[1]!BWtable[Day '#],0),MATCH(TEXT(TV_after_Tx3[[#This Row],[Mouse '#]],0),[1]!BWtable[#Headers],0)),"")</f>
        <v/>
      </c>
      <c r="FG92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92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92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92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92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92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92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92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92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92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93" spans="124:172">
      <c r="DT93" s="14">
        <v>89</v>
      </c>
      <c r="DU93" s="14" t="str">
        <f>IFERROR(INDEX(MouseList[],MATCH(TV_after_Tx3[[#This Row],[Sort '#]],MouseList[Sort '#],0),MATCH(TV_after_Tx3[[#Headers],[Group]],MouseList[#Headers],0)),"")</f>
        <v/>
      </c>
      <c r="DV93" s="14" t="str">
        <f>IFERROR(INDEX(MouseList[],MATCH(TV_after_Tx3[[#This Row],[Sort '#]],MouseList[Sort '#],0),MATCH(MouseList[[#Headers],[Mouse '#]],MouseList[#Headers],0)),"")</f>
        <v/>
      </c>
      <c r="DW93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93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93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93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93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93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93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93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93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93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93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93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93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 t="str">
        <f>IFERROR(INDEX([1]!BWtable[#Data],MATCH(VALUE(INDEX([1]!MouseList[#Data],MATCH(TV_after_Tx3[[#This Row],[Mouse '#]],[1]!MouseList[Mouse '#],0),MATCH([1]!MouseList[[#Headers],[Day '# before Tx starts]],[1]!MouseList[#Headers],0)))+VALUE(FF$4),[1]!BWtable[Day '#],0),MATCH(TEXT(TV_after_Tx3[[#This Row],[Mouse '#]],0),[1]!BWtable[#Headers],0)),"")</f>
        <v/>
      </c>
      <c r="FG93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93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93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93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93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93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93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93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93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93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94" spans="124:172">
      <c r="DT94" s="14">
        <v>90</v>
      </c>
      <c r="DU94" s="14" t="str">
        <f>IFERROR(INDEX(MouseList[],MATCH(TV_after_Tx3[[#This Row],[Sort '#]],MouseList[Sort '#],0),MATCH(TV_after_Tx3[[#Headers],[Group]],MouseList[#Headers],0)),"")</f>
        <v/>
      </c>
      <c r="DV94" s="14" t="str">
        <f>IFERROR(INDEX(MouseList[],MATCH(TV_after_Tx3[[#This Row],[Sort '#]],MouseList[Sort '#],0),MATCH(MouseList[[#Headers],[Mouse '#]],MouseList[#Headers],0)),"")</f>
        <v/>
      </c>
      <c r="DW94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94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94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94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94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94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94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94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94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94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94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94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94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 t="str">
        <f>IFERROR(INDEX([1]!BWtable[#Data],MATCH(VALUE(INDEX([1]!MouseList[#Data],MATCH(TV_after_Tx3[[#This Row],[Mouse '#]],[1]!MouseList[Mouse '#],0),MATCH([1]!MouseList[[#Headers],[Day '# before Tx starts]],[1]!MouseList[#Headers],0)))+VALUE(FF$4),[1]!BWtable[Day '#],0),MATCH(TEXT(TV_after_Tx3[[#This Row],[Mouse '#]],0),[1]!BWtable[#Headers],0)),"")</f>
        <v/>
      </c>
      <c r="FG94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94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94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94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94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94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94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94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94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94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95" spans="124:172">
      <c r="DT95" s="14">
        <v>91</v>
      </c>
      <c r="DU95" s="14" t="str">
        <f>IFERROR(INDEX(MouseList[],MATCH(TV_after_Tx3[[#This Row],[Sort '#]],MouseList[Sort '#],0),MATCH(TV_after_Tx3[[#Headers],[Group]],MouseList[#Headers],0)),"")</f>
        <v/>
      </c>
      <c r="DV95" s="14" t="str">
        <f>IFERROR(INDEX(MouseList[],MATCH(TV_after_Tx3[[#This Row],[Sort '#]],MouseList[Sort '#],0),MATCH(MouseList[[#Headers],[Mouse '#]],MouseList[#Headers],0)),"")</f>
        <v/>
      </c>
      <c r="DW95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95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95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95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95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95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95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95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95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95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95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95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95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 t="str">
        <f>IFERROR(INDEX([1]!BWtable[#Data],MATCH(VALUE(INDEX([1]!MouseList[#Data],MATCH(TV_after_Tx3[[#This Row],[Mouse '#]],[1]!MouseList[Mouse '#],0),MATCH([1]!MouseList[[#Headers],[Day '# before Tx starts]],[1]!MouseList[#Headers],0)))+VALUE(FF$4),[1]!BWtable[Day '#],0),MATCH(TEXT(TV_after_Tx3[[#This Row],[Mouse '#]],0),[1]!BWtable[#Headers],0)),"")</f>
        <v/>
      </c>
      <c r="FG95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95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95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95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95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95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95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95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95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95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96" spans="124:172">
      <c r="DT96" s="14">
        <v>92</v>
      </c>
      <c r="DU96" s="14" t="str">
        <f>IFERROR(INDEX(MouseList[],MATCH(TV_after_Tx3[[#This Row],[Sort '#]],MouseList[Sort '#],0),MATCH(TV_after_Tx3[[#Headers],[Group]],MouseList[#Headers],0)),"")</f>
        <v/>
      </c>
      <c r="DV96" s="14" t="str">
        <f>IFERROR(INDEX(MouseList[],MATCH(TV_after_Tx3[[#This Row],[Sort '#]],MouseList[Sort '#],0),MATCH(MouseList[[#Headers],[Mouse '#]],MouseList[#Headers],0)),"")</f>
        <v/>
      </c>
      <c r="DW96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96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96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96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96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96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96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96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96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96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96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96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96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 t="str">
        <f>IFERROR(INDEX([1]!BWtable[#Data],MATCH(VALUE(INDEX([1]!MouseList[#Data],MATCH(TV_after_Tx3[[#This Row],[Mouse '#]],[1]!MouseList[Mouse '#],0),MATCH([1]!MouseList[[#Headers],[Day '# before Tx starts]],[1]!MouseList[#Headers],0)))+VALUE(FF$4),[1]!BWtable[Day '#],0),MATCH(TEXT(TV_after_Tx3[[#This Row],[Mouse '#]],0),[1]!BWtable[#Headers],0)),"")</f>
        <v/>
      </c>
      <c r="FG96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96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96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96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96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96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96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96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96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96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97" spans="124:172">
      <c r="DT97" s="14">
        <v>93</v>
      </c>
      <c r="DU97" s="14" t="str">
        <f>IFERROR(INDEX(MouseList[],MATCH(TV_after_Tx3[[#This Row],[Sort '#]],MouseList[Sort '#],0),MATCH(TV_after_Tx3[[#Headers],[Group]],MouseList[#Headers],0)),"")</f>
        <v/>
      </c>
      <c r="DV97" s="14" t="str">
        <f>IFERROR(INDEX(MouseList[],MATCH(TV_after_Tx3[[#This Row],[Sort '#]],MouseList[Sort '#],0),MATCH(MouseList[[#Headers],[Mouse '#]],MouseList[#Headers],0)),"")</f>
        <v/>
      </c>
      <c r="DW97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97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97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97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97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97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97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97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97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97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97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97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97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 t="str">
        <f>IFERROR(INDEX([1]!BWtable[#Data],MATCH(VALUE(INDEX([1]!MouseList[#Data],MATCH(TV_after_Tx3[[#This Row],[Mouse '#]],[1]!MouseList[Mouse '#],0),MATCH([1]!MouseList[[#Headers],[Day '# before Tx starts]],[1]!MouseList[#Headers],0)))+VALUE(FF$4),[1]!BWtable[Day '#],0),MATCH(TEXT(TV_after_Tx3[[#This Row],[Mouse '#]],0),[1]!BWtable[#Headers],0)),"")</f>
        <v/>
      </c>
      <c r="FG97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97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97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97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97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97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97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97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97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97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98" spans="124:172">
      <c r="DT98" s="14">
        <v>94</v>
      </c>
      <c r="DU98" s="14" t="str">
        <f>IFERROR(INDEX(MouseList[],MATCH(TV_after_Tx3[[#This Row],[Sort '#]],MouseList[Sort '#],0),MATCH(TV_after_Tx3[[#Headers],[Group]],MouseList[#Headers],0)),"")</f>
        <v/>
      </c>
      <c r="DV98" s="14" t="str">
        <f>IFERROR(INDEX(MouseList[],MATCH(TV_after_Tx3[[#This Row],[Sort '#]],MouseList[Sort '#],0),MATCH(MouseList[[#Headers],[Mouse '#]],MouseList[#Headers],0)),"")</f>
        <v/>
      </c>
      <c r="DW98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98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98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98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98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98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98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98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98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98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98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98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98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 t="str">
        <f>IFERROR(INDEX([1]!BWtable[#Data],MATCH(VALUE(INDEX([1]!MouseList[#Data],MATCH(TV_after_Tx3[[#This Row],[Mouse '#]],[1]!MouseList[Mouse '#],0),MATCH([1]!MouseList[[#Headers],[Day '# before Tx starts]],[1]!MouseList[#Headers],0)))+VALUE(FF$4),[1]!BWtable[Day '#],0),MATCH(TEXT(TV_after_Tx3[[#This Row],[Mouse '#]],0),[1]!BWtable[#Headers],0)),"")</f>
        <v/>
      </c>
      <c r="FG98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98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98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98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98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98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98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98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98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98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99" spans="124:172">
      <c r="DT99" s="14">
        <v>95</v>
      </c>
      <c r="DU99" s="14" t="str">
        <f>IFERROR(INDEX(MouseList[],MATCH(TV_after_Tx3[[#This Row],[Sort '#]],MouseList[Sort '#],0),MATCH(TV_after_Tx3[[#Headers],[Group]],MouseList[#Headers],0)),"")</f>
        <v/>
      </c>
      <c r="DV99" s="14" t="str">
        <f>IFERROR(INDEX(MouseList[],MATCH(TV_after_Tx3[[#This Row],[Sort '#]],MouseList[Sort '#],0),MATCH(MouseList[[#Headers],[Mouse '#]],MouseList[#Headers],0)),"")</f>
        <v/>
      </c>
      <c r="DW99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99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99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99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99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99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99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99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99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99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99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99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99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 t="str">
        <f>IFERROR(INDEX([1]!BWtable[#Data],MATCH(VALUE(INDEX([1]!MouseList[#Data],MATCH(TV_after_Tx3[[#This Row],[Mouse '#]],[1]!MouseList[Mouse '#],0),MATCH([1]!MouseList[[#Headers],[Day '# before Tx starts]],[1]!MouseList[#Headers],0)))+VALUE(FF$4),[1]!BWtable[Day '#],0),MATCH(TEXT(TV_after_Tx3[[#This Row],[Mouse '#]],0),[1]!BWtable[#Headers],0)),"")</f>
        <v/>
      </c>
      <c r="FG99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99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99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99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99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99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99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99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99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99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100" spans="124:172">
      <c r="DT100" s="14">
        <v>96</v>
      </c>
      <c r="DU100" s="14" t="str">
        <f>IFERROR(INDEX(MouseList[],MATCH(TV_after_Tx3[[#This Row],[Sort '#]],MouseList[Sort '#],0),MATCH(TV_after_Tx3[[#Headers],[Group]],MouseList[#Headers],0)),"")</f>
        <v/>
      </c>
      <c r="DV100" s="14" t="str">
        <f>IFERROR(INDEX(MouseList[],MATCH(TV_after_Tx3[[#This Row],[Sort '#]],MouseList[Sort '#],0),MATCH(MouseList[[#Headers],[Mouse '#]],MouseList[#Headers],0)),"")</f>
        <v/>
      </c>
      <c r="DW100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100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100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100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100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100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100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100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100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100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100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100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100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 t="str">
        <f>IFERROR(INDEX([1]!BWtable[#Data],MATCH(VALUE(INDEX([1]!MouseList[#Data],MATCH(TV_after_Tx3[[#This Row],[Mouse '#]],[1]!MouseList[Mouse '#],0),MATCH([1]!MouseList[[#Headers],[Day '# before Tx starts]],[1]!MouseList[#Headers],0)))+VALUE(FF$4),[1]!BWtable[Day '#],0),MATCH(TEXT(TV_after_Tx3[[#This Row],[Mouse '#]],0),[1]!BWtable[#Headers],0)),"")</f>
        <v/>
      </c>
      <c r="FG100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100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100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100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100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100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100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100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100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100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101" spans="124:172">
      <c r="DT101" s="14">
        <v>97</v>
      </c>
      <c r="DU101" s="14" t="str">
        <f>IFERROR(INDEX(MouseList[],MATCH(TV_after_Tx3[[#This Row],[Sort '#]],MouseList[Sort '#],0),MATCH(TV_after_Tx3[[#Headers],[Group]],MouseList[#Headers],0)),"")</f>
        <v/>
      </c>
      <c r="DV101" s="14" t="str">
        <f>IFERROR(INDEX(MouseList[],MATCH(TV_after_Tx3[[#This Row],[Sort '#]],MouseList[Sort '#],0),MATCH(MouseList[[#Headers],[Mouse '#]],MouseList[#Headers],0)),"")</f>
        <v/>
      </c>
      <c r="DW101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101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101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101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101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101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101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101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101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101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101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101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101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 t="str">
        <f>IFERROR(INDEX([1]!BWtable[#Data],MATCH(VALUE(INDEX([1]!MouseList[#Data],MATCH(TV_after_Tx3[[#This Row],[Mouse '#]],[1]!MouseList[Mouse '#],0),MATCH([1]!MouseList[[#Headers],[Day '# before Tx starts]],[1]!MouseList[#Headers],0)))+VALUE(FF$4),[1]!BWtable[Day '#],0),MATCH(TEXT(TV_after_Tx3[[#This Row],[Mouse '#]],0),[1]!BWtable[#Headers],0)),"")</f>
        <v/>
      </c>
      <c r="FG101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101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101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101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101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101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101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101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101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101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102" spans="124:172">
      <c r="DT102" s="14">
        <v>98</v>
      </c>
      <c r="DU102" s="14" t="str">
        <f>IFERROR(INDEX(MouseList[],MATCH(TV_after_Tx3[[#This Row],[Sort '#]],MouseList[Sort '#],0),MATCH(TV_after_Tx3[[#Headers],[Group]],MouseList[#Headers],0)),"")</f>
        <v/>
      </c>
      <c r="DV102" s="14" t="str">
        <f>IFERROR(INDEX(MouseList[],MATCH(TV_after_Tx3[[#This Row],[Sort '#]],MouseList[Sort '#],0),MATCH(MouseList[[#Headers],[Mouse '#]],MouseList[#Headers],0)),"")</f>
        <v/>
      </c>
      <c r="DW102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102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102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102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102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102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102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102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102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102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102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102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102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 t="str">
        <f>IFERROR(INDEX([1]!BWtable[#Data],MATCH(VALUE(INDEX([1]!MouseList[#Data],MATCH(TV_after_Tx3[[#This Row],[Mouse '#]],[1]!MouseList[Mouse '#],0),MATCH([1]!MouseList[[#Headers],[Day '# before Tx starts]],[1]!MouseList[#Headers],0)))+VALUE(FF$4),[1]!BWtable[Day '#],0),MATCH(TEXT(TV_after_Tx3[[#This Row],[Mouse '#]],0),[1]!BWtable[#Headers],0)),"")</f>
        <v/>
      </c>
      <c r="FG102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102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102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102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102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102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102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102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102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102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103" spans="124:172">
      <c r="DT103" s="14">
        <v>99</v>
      </c>
      <c r="DU103" s="14" t="str">
        <f>IFERROR(INDEX(MouseList[],MATCH(TV_after_Tx3[[#This Row],[Sort '#]],MouseList[Sort '#],0),MATCH(TV_after_Tx3[[#Headers],[Group]],MouseList[#Headers],0)),"")</f>
        <v/>
      </c>
      <c r="DV103" s="14" t="str">
        <f>IFERROR(INDEX(MouseList[],MATCH(TV_after_Tx3[[#This Row],[Sort '#]],MouseList[Sort '#],0),MATCH(MouseList[[#Headers],[Mouse '#]],MouseList[#Headers],0)),"")</f>
        <v/>
      </c>
      <c r="DW103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103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103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103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103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103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103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103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103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103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103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103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103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 t="str">
        <f>IFERROR(INDEX([1]!BWtable[#Data],MATCH(VALUE(INDEX([1]!MouseList[#Data],MATCH(TV_after_Tx3[[#This Row],[Mouse '#]],[1]!MouseList[Mouse '#],0),MATCH([1]!MouseList[[#Headers],[Day '# before Tx starts]],[1]!MouseList[#Headers],0)))+VALUE(FF$4),[1]!BWtable[Day '#],0),MATCH(TEXT(TV_after_Tx3[[#This Row],[Mouse '#]],0),[1]!BWtable[#Headers],0)),"")</f>
        <v/>
      </c>
      <c r="FG103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103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103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103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103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103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103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103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103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103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104" spans="124:172">
      <c r="DT104" s="14">
        <v>100</v>
      </c>
      <c r="DU104" s="14" t="str">
        <f>IFERROR(INDEX(MouseList[],MATCH(TV_after_Tx3[[#This Row],[Sort '#]],MouseList[Sort '#],0),MATCH(TV_after_Tx3[[#Headers],[Group]],MouseList[#Headers],0)),"")</f>
        <v/>
      </c>
      <c r="DV104" s="14" t="str">
        <f>IFERROR(INDEX(MouseList[],MATCH(TV_after_Tx3[[#This Row],[Sort '#]],MouseList[Sort '#],0),MATCH(MouseList[[#Headers],[Mouse '#]],MouseList[#Headers],0)),"")</f>
        <v/>
      </c>
      <c r="DW104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104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104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104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104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104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104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104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104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104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104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104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104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 t="str">
        <f>IFERROR(INDEX([1]!BWtable[#Data],MATCH(VALUE(INDEX([1]!MouseList[#Data],MATCH(TV_after_Tx3[[#This Row],[Mouse '#]],[1]!MouseList[Mouse '#],0),MATCH([1]!MouseList[[#Headers],[Day '# before Tx starts]],[1]!MouseList[#Headers],0)))+VALUE(FF$4),[1]!BWtable[Day '#],0),MATCH(TEXT(TV_after_Tx3[[#This Row],[Mouse '#]],0),[1]!BWtable[#Headers],0)),"")</f>
        <v/>
      </c>
      <c r="FG104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104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104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104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104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104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104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104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104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104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105" spans="124:172">
      <c r="DT105" s="14">
        <v>101</v>
      </c>
      <c r="DU105" s="14" t="str">
        <f>IFERROR(INDEX(MouseList[],MATCH(TV_after_Tx3[[#This Row],[Sort '#]],MouseList[Sort '#],0),MATCH(TV_after_Tx3[[#Headers],[Group]],MouseList[#Headers],0)),"")</f>
        <v/>
      </c>
      <c r="DV105" s="14" t="str">
        <f>IFERROR(INDEX(MouseList[],MATCH(TV_after_Tx3[[#This Row],[Sort '#]],MouseList[Sort '#],0),MATCH(MouseList[[#Headers],[Mouse '#]],MouseList[#Headers],0)),"")</f>
        <v/>
      </c>
      <c r="DW105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105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105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105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105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105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105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105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105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105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105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105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105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 t="str">
        <f>IFERROR(INDEX([1]!BWtable[#Data],MATCH(VALUE(INDEX([1]!MouseList[#Data],MATCH(TV_after_Tx3[[#This Row],[Mouse '#]],[1]!MouseList[Mouse '#],0),MATCH([1]!MouseList[[#Headers],[Day '# before Tx starts]],[1]!MouseList[#Headers],0)))+VALUE(FF$4),[1]!BWtable[Day '#],0),MATCH(TEXT(TV_after_Tx3[[#This Row],[Mouse '#]],0),[1]!BWtable[#Headers],0)),"")</f>
        <v/>
      </c>
      <c r="FG105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105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105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105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105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105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105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105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105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105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106" spans="124:172">
      <c r="DT106" s="14">
        <v>102</v>
      </c>
      <c r="DU106" s="14" t="str">
        <f>IFERROR(INDEX(MouseList[],MATCH(TV_after_Tx3[[#This Row],[Sort '#]],MouseList[Sort '#],0),MATCH(TV_after_Tx3[[#Headers],[Group]],MouseList[#Headers],0)),"")</f>
        <v/>
      </c>
      <c r="DV106" s="14" t="str">
        <f>IFERROR(INDEX(MouseList[],MATCH(TV_after_Tx3[[#This Row],[Sort '#]],MouseList[Sort '#],0),MATCH(MouseList[[#Headers],[Mouse '#]],MouseList[#Headers],0)),"")</f>
        <v/>
      </c>
      <c r="DW106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106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106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106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106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106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106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106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106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106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106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106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106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 t="str">
        <f>IFERROR(INDEX([1]!BWtable[#Data],MATCH(VALUE(INDEX([1]!MouseList[#Data],MATCH(TV_after_Tx3[[#This Row],[Mouse '#]],[1]!MouseList[Mouse '#],0),MATCH([1]!MouseList[[#Headers],[Day '# before Tx starts]],[1]!MouseList[#Headers],0)))+VALUE(FF$4),[1]!BWtable[Day '#],0),MATCH(TEXT(TV_after_Tx3[[#This Row],[Mouse '#]],0),[1]!BWtable[#Headers],0)),"")</f>
        <v/>
      </c>
      <c r="FG106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106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106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106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106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106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106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106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106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106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107" spans="124:172">
      <c r="DT107" s="14">
        <v>103</v>
      </c>
      <c r="DU107" s="14" t="str">
        <f>IFERROR(INDEX(MouseList[],MATCH(TV_after_Tx3[[#This Row],[Sort '#]],MouseList[Sort '#],0),MATCH(TV_after_Tx3[[#Headers],[Group]],MouseList[#Headers],0)),"")</f>
        <v/>
      </c>
      <c r="DV107" s="14" t="str">
        <f>IFERROR(INDEX(MouseList[],MATCH(TV_after_Tx3[[#This Row],[Sort '#]],MouseList[Sort '#],0),MATCH(MouseList[[#Headers],[Mouse '#]],MouseList[#Headers],0)),"")</f>
        <v/>
      </c>
      <c r="DW107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107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107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107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107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107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107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107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107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107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107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107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107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 t="str">
        <f>IFERROR(INDEX([1]!BWtable[#Data],MATCH(VALUE(INDEX([1]!MouseList[#Data],MATCH(TV_after_Tx3[[#This Row],[Mouse '#]],[1]!MouseList[Mouse '#],0),MATCH([1]!MouseList[[#Headers],[Day '# before Tx starts]],[1]!MouseList[#Headers],0)))+VALUE(FF$4),[1]!BWtable[Day '#],0),MATCH(TEXT(TV_after_Tx3[[#This Row],[Mouse '#]],0),[1]!BWtable[#Headers],0)),"")</f>
        <v/>
      </c>
      <c r="FG107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107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107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107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107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107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107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107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107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107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108" spans="124:172">
      <c r="DT108" s="14">
        <v>104</v>
      </c>
      <c r="DU108" s="14" t="str">
        <f>IFERROR(INDEX(MouseList[],MATCH(TV_after_Tx3[[#This Row],[Sort '#]],MouseList[Sort '#],0),MATCH(TV_after_Tx3[[#Headers],[Group]],MouseList[#Headers],0)),"")</f>
        <v/>
      </c>
      <c r="DV108" s="14" t="str">
        <f>IFERROR(INDEX(MouseList[],MATCH(TV_after_Tx3[[#This Row],[Sort '#]],MouseList[Sort '#],0),MATCH(MouseList[[#Headers],[Mouse '#]],MouseList[#Headers],0)),"")</f>
        <v/>
      </c>
      <c r="DW108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108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108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108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108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108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108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108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108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108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108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108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108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 t="str">
        <f>IFERROR(INDEX([1]!BWtable[#Data],MATCH(VALUE(INDEX([1]!MouseList[#Data],MATCH(TV_after_Tx3[[#This Row],[Mouse '#]],[1]!MouseList[Mouse '#],0),MATCH([1]!MouseList[[#Headers],[Day '# before Tx starts]],[1]!MouseList[#Headers],0)))+VALUE(FF$4),[1]!BWtable[Day '#],0),MATCH(TEXT(TV_after_Tx3[[#This Row],[Mouse '#]],0),[1]!BWtable[#Headers],0)),"")</f>
        <v/>
      </c>
      <c r="FG108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108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108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108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108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108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108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108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108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108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109" spans="124:172">
      <c r="DT109" s="14">
        <v>105</v>
      </c>
      <c r="DU109" s="14" t="str">
        <f>IFERROR(INDEX(MouseList[],MATCH(TV_after_Tx3[[#This Row],[Sort '#]],MouseList[Sort '#],0),MATCH(TV_after_Tx3[[#Headers],[Group]],MouseList[#Headers],0)),"")</f>
        <v/>
      </c>
      <c r="DV109" s="14" t="str">
        <f>IFERROR(INDEX(MouseList[],MATCH(TV_after_Tx3[[#This Row],[Sort '#]],MouseList[Sort '#],0),MATCH(MouseList[[#Headers],[Mouse '#]],MouseList[#Headers],0)),"")</f>
        <v/>
      </c>
      <c r="DW109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109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109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109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109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109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109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109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109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109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109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109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109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 t="str">
        <f>IFERROR(INDEX([1]!BWtable[#Data],MATCH(VALUE(INDEX([1]!MouseList[#Data],MATCH(TV_after_Tx3[[#This Row],[Mouse '#]],[1]!MouseList[Mouse '#],0),MATCH([1]!MouseList[[#Headers],[Day '# before Tx starts]],[1]!MouseList[#Headers],0)))+VALUE(FF$4),[1]!BWtable[Day '#],0),MATCH(TEXT(TV_after_Tx3[[#This Row],[Mouse '#]],0),[1]!BWtable[#Headers],0)),"")</f>
        <v/>
      </c>
      <c r="FG109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109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109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109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109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109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109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109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109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109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110" spans="124:172">
      <c r="DT110" s="14">
        <v>106</v>
      </c>
      <c r="DU110" s="14" t="str">
        <f>IFERROR(INDEX(MouseList[],MATCH(TV_after_Tx3[[#This Row],[Sort '#]],MouseList[Sort '#],0),MATCH(TV_after_Tx3[[#Headers],[Group]],MouseList[#Headers],0)),"")</f>
        <v/>
      </c>
      <c r="DV110" s="14" t="str">
        <f>IFERROR(INDEX(MouseList[],MATCH(TV_after_Tx3[[#This Row],[Sort '#]],MouseList[Sort '#],0),MATCH(MouseList[[#Headers],[Mouse '#]],MouseList[#Headers],0)),"")</f>
        <v/>
      </c>
      <c r="DW110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110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110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110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110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110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110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110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110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110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110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110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110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 t="str">
        <f>IFERROR(INDEX([1]!BWtable[#Data],MATCH(VALUE(INDEX([1]!MouseList[#Data],MATCH(TV_after_Tx3[[#This Row],[Mouse '#]],[1]!MouseList[Mouse '#],0),MATCH([1]!MouseList[[#Headers],[Day '# before Tx starts]],[1]!MouseList[#Headers],0)))+VALUE(FF$4),[1]!BWtable[Day '#],0),MATCH(TEXT(TV_after_Tx3[[#This Row],[Mouse '#]],0),[1]!BWtable[#Headers],0)),"")</f>
        <v/>
      </c>
      <c r="FG110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110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110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110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110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110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110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110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110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110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111" spans="124:172">
      <c r="DT111" s="14">
        <v>107</v>
      </c>
      <c r="DU111" s="14" t="str">
        <f>IFERROR(INDEX(MouseList[],MATCH(TV_after_Tx3[[#This Row],[Sort '#]],MouseList[Sort '#],0),MATCH(TV_after_Tx3[[#Headers],[Group]],MouseList[#Headers],0)),"")</f>
        <v/>
      </c>
      <c r="DV111" s="14" t="str">
        <f>IFERROR(INDEX(MouseList[],MATCH(TV_after_Tx3[[#This Row],[Sort '#]],MouseList[Sort '#],0),MATCH(MouseList[[#Headers],[Mouse '#]],MouseList[#Headers],0)),"")</f>
        <v/>
      </c>
      <c r="DW111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111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111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111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111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111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111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111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111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111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111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111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111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 t="str">
        <f>IFERROR(INDEX([1]!BWtable[#Data],MATCH(VALUE(INDEX([1]!MouseList[#Data],MATCH(TV_after_Tx3[[#This Row],[Mouse '#]],[1]!MouseList[Mouse '#],0),MATCH([1]!MouseList[[#Headers],[Day '# before Tx starts]],[1]!MouseList[#Headers],0)))+VALUE(FF$4),[1]!BWtable[Day '#],0),MATCH(TEXT(TV_after_Tx3[[#This Row],[Mouse '#]],0),[1]!BWtable[#Headers],0)),"")</f>
        <v/>
      </c>
      <c r="FG111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111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111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111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111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111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111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111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111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111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112" spans="124:172">
      <c r="DT112" s="14">
        <v>108</v>
      </c>
      <c r="DU112" s="14" t="str">
        <f>IFERROR(INDEX(MouseList[],MATCH(TV_after_Tx3[[#This Row],[Sort '#]],MouseList[Sort '#],0),MATCH(TV_after_Tx3[[#Headers],[Group]],MouseList[#Headers],0)),"")</f>
        <v/>
      </c>
      <c r="DV112" s="14" t="str">
        <f>IFERROR(INDEX(MouseList[],MATCH(TV_after_Tx3[[#This Row],[Sort '#]],MouseList[Sort '#],0),MATCH(MouseList[[#Headers],[Mouse '#]],MouseList[#Headers],0)),"")</f>
        <v/>
      </c>
      <c r="DW112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112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112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112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112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112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112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112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112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112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112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112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112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 t="str">
        <f>IFERROR(INDEX([1]!BWtable[#Data],MATCH(VALUE(INDEX([1]!MouseList[#Data],MATCH(TV_after_Tx3[[#This Row],[Mouse '#]],[1]!MouseList[Mouse '#],0),MATCH([1]!MouseList[[#Headers],[Day '# before Tx starts]],[1]!MouseList[#Headers],0)))+VALUE(FF$4),[1]!BWtable[Day '#],0),MATCH(TEXT(TV_after_Tx3[[#This Row],[Mouse '#]],0),[1]!BWtable[#Headers],0)),"")</f>
        <v/>
      </c>
      <c r="FG112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112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112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112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112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112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112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112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112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112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113" spans="124:172">
      <c r="DT113" s="14">
        <v>109</v>
      </c>
      <c r="DU113" s="14" t="str">
        <f>IFERROR(INDEX(MouseList[],MATCH(TV_after_Tx3[[#This Row],[Sort '#]],MouseList[Sort '#],0),MATCH(TV_after_Tx3[[#Headers],[Group]],MouseList[#Headers],0)),"")</f>
        <v/>
      </c>
      <c r="DV113" s="14" t="str">
        <f>IFERROR(INDEX(MouseList[],MATCH(TV_after_Tx3[[#This Row],[Sort '#]],MouseList[Sort '#],0),MATCH(MouseList[[#Headers],[Mouse '#]],MouseList[#Headers],0)),"")</f>
        <v/>
      </c>
      <c r="DW113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113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113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113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113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113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113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113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113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113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113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113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113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 t="str">
        <f>IFERROR(INDEX([1]!BWtable[#Data],MATCH(VALUE(INDEX([1]!MouseList[#Data],MATCH(TV_after_Tx3[[#This Row],[Mouse '#]],[1]!MouseList[Mouse '#],0),MATCH([1]!MouseList[[#Headers],[Day '# before Tx starts]],[1]!MouseList[#Headers],0)))+VALUE(FF$4),[1]!BWtable[Day '#],0),MATCH(TEXT(TV_after_Tx3[[#This Row],[Mouse '#]],0),[1]!BWtable[#Headers],0)),"")</f>
        <v/>
      </c>
      <c r="FG113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113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113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113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113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113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113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113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113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113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114" spans="124:172">
      <c r="DT114" s="14">
        <v>110</v>
      </c>
      <c r="DU114" s="14" t="str">
        <f>IFERROR(INDEX(MouseList[],MATCH(TV_after_Tx3[[#This Row],[Sort '#]],MouseList[Sort '#],0),MATCH(TV_after_Tx3[[#Headers],[Group]],MouseList[#Headers],0)),"")</f>
        <v/>
      </c>
      <c r="DV114" s="14" t="str">
        <f>IFERROR(INDEX(MouseList[],MATCH(TV_after_Tx3[[#This Row],[Sort '#]],MouseList[Sort '#],0),MATCH(MouseList[[#Headers],[Mouse '#]],MouseList[#Headers],0)),"")</f>
        <v/>
      </c>
      <c r="DW114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114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114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114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114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114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114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114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114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114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114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114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114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 t="str">
        <f>IFERROR(INDEX([1]!BWtable[#Data],MATCH(VALUE(INDEX([1]!MouseList[#Data],MATCH(TV_after_Tx3[[#This Row],[Mouse '#]],[1]!MouseList[Mouse '#],0),MATCH([1]!MouseList[[#Headers],[Day '# before Tx starts]],[1]!MouseList[#Headers],0)))+VALUE(FF$4),[1]!BWtable[Day '#],0),MATCH(TEXT(TV_after_Tx3[[#This Row],[Mouse '#]],0),[1]!BWtable[#Headers],0)),"")</f>
        <v/>
      </c>
      <c r="FG114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114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114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114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114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114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114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114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114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114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115" spans="124:172">
      <c r="DT115" s="14">
        <v>111</v>
      </c>
      <c r="DU115" s="14" t="str">
        <f>IFERROR(INDEX(MouseList[],MATCH(TV_after_Tx3[[#This Row],[Sort '#]],MouseList[Sort '#],0),MATCH(TV_after_Tx3[[#Headers],[Group]],MouseList[#Headers],0)),"")</f>
        <v/>
      </c>
      <c r="DV115" s="14" t="str">
        <f>IFERROR(INDEX(MouseList[],MATCH(TV_after_Tx3[[#This Row],[Sort '#]],MouseList[Sort '#],0),MATCH(MouseList[[#Headers],[Mouse '#]],MouseList[#Headers],0)),"")</f>
        <v/>
      </c>
      <c r="DW115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115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115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115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115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115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115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115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115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115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115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115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115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 t="str">
        <f>IFERROR(INDEX([1]!BWtable[#Data],MATCH(VALUE(INDEX([1]!MouseList[#Data],MATCH(TV_after_Tx3[[#This Row],[Mouse '#]],[1]!MouseList[Mouse '#],0),MATCH([1]!MouseList[[#Headers],[Day '# before Tx starts]],[1]!MouseList[#Headers],0)))+VALUE(FF$4),[1]!BWtable[Day '#],0),MATCH(TEXT(TV_after_Tx3[[#This Row],[Mouse '#]],0),[1]!BWtable[#Headers],0)),"")</f>
        <v/>
      </c>
      <c r="FG115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115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115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115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115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115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115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115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115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115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116" spans="124:172">
      <c r="DT116" s="14">
        <v>112</v>
      </c>
      <c r="DU116" s="14" t="str">
        <f>IFERROR(INDEX(MouseList[],MATCH(TV_after_Tx3[[#This Row],[Sort '#]],MouseList[Sort '#],0),MATCH(TV_after_Tx3[[#Headers],[Group]],MouseList[#Headers],0)),"")</f>
        <v/>
      </c>
      <c r="DV116" s="14" t="str">
        <f>IFERROR(INDEX(MouseList[],MATCH(TV_after_Tx3[[#This Row],[Sort '#]],MouseList[Sort '#],0),MATCH(MouseList[[#Headers],[Mouse '#]],MouseList[#Headers],0)),"")</f>
        <v/>
      </c>
      <c r="DW116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116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116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116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116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116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116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116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116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116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116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116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116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 t="str">
        <f>IFERROR(INDEX([1]!BWtable[#Data],MATCH(VALUE(INDEX([1]!MouseList[#Data],MATCH(TV_after_Tx3[[#This Row],[Mouse '#]],[1]!MouseList[Mouse '#],0),MATCH([1]!MouseList[[#Headers],[Day '# before Tx starts]],[1]!MouseList[#Headers],0)))+VALUE(FF$4),[1]!BWtable[Day '#],0),MATCH(TEXT(TV_after_Tx3[[#This Row],[Mouse '#]],0),[1]!BWtable[#Headers],0)),"")</f>
        <v/>
      </c>
      <c r="FG116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116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116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116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116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116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116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116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116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116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117" spans="124:172">
      <c r="DT117" s="14">
        <v>113</v>
      </c>
      <c r="DU117" s="14" t="str">
        <f>IFERROR(INDEX(MouseList[],MATCH(TV_after_Tx3[[#This Row],[Sort '#]],MouseList[Sort '#],0),MATCH(TV_after_Tx3[[#Headers],[Group]],MouseList[#Headers],0)),"")</f>
        <v/>
      </c>
      <c r="DV117" s="14" t="str">
        <f>IFERROR(INDEX(MouseList[],MATCH(TV_after_Tx3[[#This Row],[Sort '#]],MouseList[Sort '#],0),MATCH(MouseList[[#Headers],[Mouse '#]],MouseList[#Headers],0)),"")</f>
        <v/>
      </c>
      <c r="DW117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117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117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117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117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117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117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117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117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117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117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117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117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 t="str">
        <f>IFERROR(INDEX([1]!BWtable[#Data],MATCH(VALUE(INDEX([1]!MouseList[#Data],MATCH(TV_after_Tx3[[#This Row],[Mouse '#]],[1]!MouseList[Mouse '#],0),MATCH([1]!MouseList[[#Headers],[Day '# before Tx starts]],[1]!MouseList[#Headers],0)))+VALUE(FF$4),[1]!BWtable[Day '#],0),MATCH(TEXT(TV_after_Tx3[[#This Row],[Mouse '#]],0),[1]!BWtable[#Headers],0)),"")</f>
        <v/>
      </c>
      <c r="FG117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117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117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117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117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117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117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117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117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117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118" spans="124:172">
      <c r="DT118" s="14">
        <v>114</v>
      </c>
      <c r="DU118" s="14" t="str">
        <f>IFERROR(INDEX(MouseList[],MATCH(TV_after_Tx3[[#This Row],[Sort '#]],MouseList[Sort '#],0),MATCH(TV_after_Tx3[[#Headers],[Group]],MouseList[#Headers],0)),"")</f>
        <v/>
      </c>
      <c r="DV118" s="14" t="str">
        <f>IFERROR(INDEX(MouseList[],MATCH(TV_after_Tx3[[#This Row],[Sort '#]],MouseList[Sort '#],0),MATCH(MouseList[[#Headers],[Mouse '#]],MouseList[#Headers],0)),"")</f>
        <v/>
      </c>
      <c r="DW118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118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118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118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118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118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118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118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118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118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118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118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118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118" s="15"/>
      <c r="EK118" s="15"/>
      <c r="EL118" s="15"/>
      <c r="EM118" s="15"/>
      <c r="EN118" s="15"/>
      <c r="EO118" s="15"/>
      <c r="EP118" s="15"/>
      <c r="EQ118" s="15"/>
      <c r="ER118" s="15"/>
      <c r="ES118" s="15"/>
      <c r="ET118" s="15"/>
      <c r="EU118" s="15"/>
      <c r="EV118" s="15"/>
      <c r="EW118" s="15"/>
      <c r="EX118" s="15"/>
      <c r="EY118" s="15"/>
      <c r="EZ118" s="15"/>
      <c r="FA118" s="15"/>
      <c r="FB118" s="15"/>
      <c r="FC118" s="15"/>
      <c r="FD118" s="15"/>
      <c r="FE118" s="15"/>
      <c r="FF118" s="15" t="str">
        <f>IFERROR(INDEX([1]!BWtable[#Data],MATCH(VALUE(INDEX([1]!MouseList[#Data],MATCH(TV_after_Tx3[[#This Row],[Mouse '#]],[1]!MouseList[Mouse '#],0),MATCH([1]!MouseList[[#Headers],[Day '# before Tx starts]],[1]!MouseList[#Headers],0)))+VALUE(FF$4),[1]!BWtable[Day '#],0),MATCH(TEXT(TV_after_Tx3[[#This Row],[Mouse '#]],0),[1]!BWtable[#Headers],0)),"")</f>
        <v/>
      </c>
      <c r="FG118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118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118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118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118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118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118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118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118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118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119" spans="124:172">
      <c r="DT119" s="14">
        <v>115</v>
      </c>
      <c r="DU119" s="14" t="str">
        <f>IFERROR(INDEX(MouseList[],MATCH(TV_after_Tx3[[#This Row],[Sort '#]],MouseList[Sort '#],0),MATCH(TV_after_Tx3[[#Headers],[Group]],MouseList[#Headers],0)),"")</f>
        <v/>
      </c>
      <c r="DV119" s="14" t="str">
        <f>IFERROR(INDEX(MouseList[],MATCH(TV_after_Tx3[[#This Row],[Sort '#]],MouseList[Sort '#],0),MATCH(MouseList[[#Headers],[Mouse '#]],MouseList[#Headers],0)),"")</f>
        <v/>
      </c>
      <c r="DW119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119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119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119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119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119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119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119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119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119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119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119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119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119" s="15"/>
      <c r="EK119" s="15"/>
      <c r="EL119" s="15"/>
      <c r="EM119" s="15"/>
      <c r="EN119" s="15"/>
      <c r="EO119" s="15"/>
      <c r="EP119" s="15"/>
      <c r="EQ119" s="15"/>
      <c r="ER119" s="15"/>
      <c r="ES119" s="15"/>
      <c r="ET119" s="15"/>
      <c r="EU119" s="15"/>
      <c r="EV119" s="15"/>
      <c r="EW119" s="15"/>
      <c r="EX119" s="15"/>
      <c r="EY119" s="15"/>
      <c r="EZ119" s="15"/>
      <c r="FA119" s="15"/>
      <c r="FB119" s="15"/>
      <c r="FC119" s="15"/>
      <c r="FD119" s="15"/>
      <c r="FE119" s="15"/>
      <c r="FF119" s="15" t="str">
        <f>IFERROR(INDEX([1]!BWtable[#Data],MATCH(VALUE(INDEX([1]!MouseList[#Data],MATCH(TV_after_Tx3[[#This Row],[Mouse '#]],[1]!MouseList[Mouse '#],0),MATCH([1]!MouseList[[#Headers],[Day '# before Tx starts]],[1]!MouseList[#Headers],0)))+VALUE(FF$4),[1]!BWtable[Day '#],0),MATCH(TEXT(TV_after_Tx3[[#This Row],[Mouse '#]],0),[1]!BWtable[#Headers],0)),"")</f>
        <v/>
      </c>
      <c r="FG119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119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119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119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119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119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119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119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119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119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120" spans="124:172">
      <c r="DT120" s="14">
        <v>116</v>
      </c>
      <c r="DU120" s="14" t="str">
        <f>IFERROR(INDEX(MouseList[],MATCH(TV_after_Tx3[[#This Row],[Sort '#]],MouseList[Sort '#],0),MATCH(TV_after_Tx3[[#Headers],[Group]],MouseList[#Headers],0)),"")</f>
        <v/>
      </c>
      <c r="DV120" s="14" t="str">
        <f>IFERROR(INDEX(MouseList[],MATCH(TV_after_Tx3[[#This Row],[Sort '#]],MouseList[Sort '#],0),MATCH(MouseList[[#Headers],[Mouse '#]],MouseList[#Headers],0)),"")</f>
        <v/>
      </c>
      <c r="DW120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120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120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120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120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120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120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120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120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120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120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120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120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/>
      <c r="EX120" s="15"/>
      <c r="EY120" s="15"/>
      <c r="EZ120" s="15"/>
      <c r="FA120" s="15"/>
      <c r="FB120" s="15"/>
      <c r="FC120" s="15"/>
      <c r="FD120" s="15"/>
      <c r="FE120" s="15"/>
      <c r="FF120" s="15" t="str">
        <f>IFERROR(INDEX([1]!BWtable[#Data],MATCH(VALUE(INDEX([1]!MouseList[#Data],MATCH(TV_after_Tx3[[#This Row],[Mouse '#]],[1]!MouseList[Mouse '#],0),MATCH([1]!MouseList[[#Headers],[Day '# before Tx starts]],[1]!MouseList[#Headers],0)))+VALUE(FF$4),[1]!BWtable[Day '#],0),MATCH(TEXT(TV_after_Tx3[[#This Row],[Mouse '#]],0),[1]!BWtable[#Headers],0)),"")</f>
        <v/>
      </c>
      <c r="FG120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120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120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120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120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120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120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120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120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120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121" spans="124:172">
      <c r="DT121" s="14">
        <v>117</v>
      </c>
      <c r="DU121" s="14" t="str">
        <f>IFERROR(INDEX(MouseList[],MATCH(TV_after_Tx3[[#This Row],[Sort '#]],MouseList[Sort '#],0),MATCH(TV_after_Tx3[[#Headers],[Group]],MouseList[#Headers],0)),"")</f>
        <v/>
      </c>
      <c r="DV121" s="14" t="str">
        <f>IFERROR(INDEX(MouseList[],MATCH(TV_after_Tx3[[#This Row],[Sort '#]],MouseList[Sort '#],0),MATCH(MouseList[[#Headers],[Mouse '#]],MouseList[#Headers],0)),"")</f>
        <v/>
      </c>
      <c r="DW121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121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121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121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121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121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121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121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121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121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121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121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121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121" s="15"/>
      <c r="EK121" s="15"/>
      <c r="EL121" s="15"/>
      <c r="EM121" s="15"/>
      <c r="EN121" s="15"/>
      <c r="EO121" s="15"/>
      <c r="EP121" s="15"/>
      <c r="EQ121" s="15"/>
      <c r="ER121" s="15"/>
      <c r="ES121" s="15"/>
      <c r="ET121" s="15"/>
      <c r="EU121" s="15"/>
      <c r="EV121" s="15"/>
      <c r="EW121" s="15"/>
      <c r="EX121" s="15"/>
      <c r="EY121" s="15"/>
      <c r="EZ121" s="15"/>
      <c r="FA121" s="15"/>
      <c r="FB121" s="15"/>
      <c r="FC121" s="15"/>
      <c r="FD121" s="15"/>
      <c r="FE121" s="15"/>
      <c r="FF121" s="15" t="str">
        <f>IFERROR(INDEX([1]!BWtable[#Data],MATCH(VALUE(INDEX([1]!MouseList[#Data],MATCH(TV_after_Tx3[[#This Row],[Mouse '#]],[1]!MouseList[Mouse '#],0),MATCH([1]!MouseList[[#Headers],[Day '# before Tx starts]],[1]!MouseList[#Headers],0)))+VALUE(FF$4),[1]!BWtable[Day '#],0),MATCH(TEXT(TV_after_Tx3[[#This Row],[Mouse '#]],0),[1]!BWtable[#Headers],0)),"")</f>
        <v/>
      </c>
      <c r="FG121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121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121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121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121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121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121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121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121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121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122" spans="124:172">
      <c r="DT122" s="14">
        <v>118</v>
      </c>
      <c r="DU122" s="14" t="str">
        <f>IFERROR(INDEX(MouseList[],MATCH(TV_after_Tx3[[#This Row],[Sort '#]],MouseList[Sort '#],0),MATCH(TV_after_Tx3[[#Headers],[Group]],MouseList[#Headers],0)),"")</f>
        <v/>
      </c>
      <c r="DV122" s="14" t="str">
        <f>IFERROR(INDEX(MouseList[],MATCH(TV_after_Tx3[[#This Row],[Sort '#]],MouseList[Sort '#],0),MATCH(MouseList[[#Headers],[Mouse '#]],MouseList[#Headers],0)),"")</f>
        <v/>
      </c>
      <c r="DW122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122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122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122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122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122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122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122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122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122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122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122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122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 t="str">
        <f>IFERROR(INDEX([1]!BWtable[#Data],MATCH(VALUE(INDEX([1]!MouseList[#Data],MATCH(TV_after_Tx3[[#This Row],[Mouse '#]],[1]!MouseList[Mouse '#],0),MATCH([1]!MouseList[[#Headers],[Day '# before Tx starts]],[1]!MouseList[#Headers],0)))+VALUE(FF$4),[1]!BWtable[Day '#],0),MATCH(TEXT(TV_after_Tx3[[#This Row],[Mouse '#]],0),[1]!BWtable[#Headers],0)),"")</f>
        <v/>
      </c>
      <c r="FG122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122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122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122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122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122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122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122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122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122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123" spans="124:172">
      <c r="DT123" s="14">
        <v>119</v>
      </c>
      <c r="DU123" s="14" t="str">
        <f>IFERROR(INDEX(MouseList[],MATCH(TV_after_Tx3[[#This Row],[Sort '#]],MouseList[Sort '#],0),MATCH(TV_after_Tx3[[#Headers],[Group]],MouseList[#Headers],0)),"")</f>
        <v/>
      </c>
      <c r="DV123" s="14" t="str">
        <f>IFERROR(INDEX(MouseList[],MATCH(TV_after_Tx3[[#This Row],[Sort '#]],MouseList[Sort '#],0),MATCH(MouseList[[#Headers],[Mouse '#]],MouseList[#Headers],0)),"")</f>
        <v/>
      </c>
      <c r="DW123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123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123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123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123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123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123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123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123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123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123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123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123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123" s="15"/>
      <c r="EK123" s="15"/>
      <c r="EL123" s="15"/>
      <c r="EM123" s="15"/>
      <c r="EN123" s="15"/>
      <c r="EO123" s="15"/>
      <c r="EP123" s="15"/>
      <c r="EQ123" s="15"/>
      <c r="ER123" s="15"/>
      <c r="ES123" s="15"/>
      <c r="ET123" s="15"/>
      <c r="EU123" s="15"/>
      <c r="EV123" s="15"/>
      <c r="EW123" s="15"/>
      <c r="EX123" s="15"/>
      <c r="EY123" s="15"/>
      <c r="EZ123" s="15"/>
      <c r="FA123" s="15"/>
      <c r="FB123" s="15"/>
      <c r="FC123" s="15"/>
      <c r="FD123" s="15"/>
      <c r="FE123" s="15"/>
      <c r="FF123" s="15" t="str">
        <f>IFERROR(INDEX([1]!BWtable[#Data],MATCH(VALUE(INDEX([1]!MouseList[#Data],MATCH(TV_after_Tx3[[#This Row],[Mouse '#]],[1]!MouseList[Mouse '#],0),MATCH([1]!MouseList[[#Headers],[Day '# before Tx starts]],[1]!MouseList[#Headers],0)))+VALUE(FF$4),[1]!BWtable[Day '#],0),MATCH(TEXT(TV_after_Tx3[[#This Row],[Mouse '#]],0),[1]!BWtable[#Headers],0)),"")</f>
        <v/>
      </c>
      <c r="FG123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123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123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123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123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123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123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123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123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123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  <row r="124" spans="124:172">
      <c r="DT124" s="14">
        <v>120</v>
      </c>
      <c r="DU124" s="14" t="str">
        <f>IFERROR(INDEX(MouseList[],MATCH(TV_after_Tx3[[#This Row],[Sort '#]],MouseList[Sort '#],0),MATCH(TV_after_Tx3[[#Headers],[Group]],MouseList[#Headers],0)),"")</f>
        <v/>
      </c>
      <c r="DV124" s="14" t="str">
        <f>IFERROR(INDEX(MouseList[],MATCH(TV_after_Tx3[[#This Row],[Sort '#]],MouseList[Sort '#],0),MATCH(MouseList[[#Headers],[Mouse '#]],MouseList[#Headers],0)),"")</f>
        <v/>
      </c>
      <c r="DW124" s="15" t="str">
        <f>IFERROR(INDEX(BWtable[],MATCH(VALUE(INDEX(MouseList[],MATCH(TV_after_Tx3[[#This Row],[Mouse '#]],MouseList[Mouse '#],0),MATCH(MouseList[[#Headers],[Day '# before Tx starts]],MouseList[#Headers],0)))+VALUE(DW$4),BWtable[Day '#],0),MATCH(TEXT(TV_after_Tx3[[#This Row],[Mouse '#]],0),BWtable[#Headers],0)),"")</f>
        <v/>
      </c>
      <c r="DX124" s="15" t="str">
        <f>IFERROR(INDEX(BWtable[],MATCH(VALUE(INDEX(MouseList[],MATCH(TV_after_Tx3[[#This Row],[Mouse '#]],MouseList[Mouse '#],0),MATCH(MouseList[[#Headers],[Day '# before Tx starts]],MouseList[#Headers],0)))+VALUE(DX$4),BWtable[Day '#],0),MATCH(TEXT(TV_after_Tx3[[#This Row],[Mouse '#]],0),BWtable[#Headers],0)),"")</f>
        <v/>
      </c>
      <c r="DY124" s="15" t="str">
        <f>IFERROR(INDEX(BWtable[],MATCH(VALUE(INDEX(MouseList[],MATCH(TV_after_Tx3[[#This Row],[Mouse '#]],MouseList[Mouse '#],0),MATCH(MouseList[[#Headers],[Day '# before Tx starts]],MouseList[#Headers],0)))+VALUE(DY$4),BWtable[Day '#],0),MATCH(TEXT(TV_after_Tx3[[#This Row],[Mouse '#]],0),BWtable[#Headers],0)),"")</f>
        <v/>
      </c>
      <c r="DZ124" s="15" t="str">
        <f>IFERROR(INDEX(BWtable[],MATCH(VALUE(INDEX(MouseList[],MATCH(TV_after_Tx3[[#This Row],[Mouse '#]],MouseList[Mouse '#],0),MATCH(MouseList[[#Headers],[Day '# before Tx starts]],MouseList[#Headers],0)))+VALUE(DZ$4),BWtable[Day '#],0),MATCH(TEXT(TV_after_Tx3[[#This Row],[Mouse '#]],0),BWtable[#Headers],0)),"")</f>
        <v/>
      </c>
      <c r="EA124" s="15" t="str">
        <f>IFERROR(INDEX(BWtable[],MATCH(VALUE(INDEX(MouseList[],MATCH(TV_after_Tx3[[#This Row],[Mouse '#]],MouseList[Mouse '#],0),MATCH(MouseList[[#Headers],[Day '# before Tx starts]],MouseList[#Headers],0)))+VALUE(EA$4),BWtable[Day '#],0),MATCH(TEXT(TV_after_Tx3[[#This Row],[Mouse '#]],0),BWtable[#Headers],0)),"")</f>
        <v/>
      </c>
      <c r="EB124" s="15" t="str">
        <f>IFERROR(INDEX(BWtable[],MATCH(VALUE(INDEX(MouseList[],MATCH(TV_after_Tx3[[#This Row],[Mouse '#]],MouseList[Mouse '#],0),MATCH(MouseList[[#Headers],[Day '# before Tx starts]],MouseList[#Headers],0)))+VALUE(EB$4),BWtable[Day '#],0),MATCH(TEXT(TV_after_Tx3[[#This Row],[Mouse '#]],0),BWtable[#Headers],0)),"")</f>
        <v/>
      </c>
      <c r="EC124" s="15" t="str">
        <f>IFERROR(INDEX(BWtable[],MATCH(VALUE(INDEX(MouseList[],MATCH(TV_after_Tx3[[#This Row],[Mouse '#]],MouseList[Mouse '#],0),MATCH(MouseList[[#Headers],[Day '# before Tx starts]],MouseList[#Headers],0)))+VALUE(EC$4),BWtable[Day '#],0),MATCH(TEXT(TV_after_Tx3[[#This Row],[Mouse '#]],0),BWtable[#Headers],0)),"")</f>
        <v/>
      </c>
      <c r="ED124" s="15" t="str">
        <f>IFERROR(INDEX(BWtable[],MATCH(VALUE(INDEX(MouseList[],MATCH(TV_after_Tx3[[#This Row],[Mouse '#]],MouseList[Mouse '#],0),MATCH(MouseList[[#Headers],[Day '# before Tx starts]],MouseList[#Headers],0)))+VALUE(ED$4),BWtable[Day '#],0),MATCH(TEXT(TV_after_Tx3[[#This Row],[Mouse '#]],0),BWtable[#Headers],0)),"")</f>
        <v/>
      </c>
      <c r="EE124" s="15" t="str">
        <f>IFERROR(INDEX(BWtable[],MATCH(VALUE(INDEX(MouseList[],MATCH(TV_after_Tx3[[#This Row],[Mouse '#]],MouseList[Mouse '#],0),MATCH(MouseList[[#Headers],[Day '# before Tx starts]],MouseList[#Headers],0)))+VALUE(EE$4),BWtable[Day '#],0),MATCH(TEXT(TV_after_Tx3[[#This Row],[Mouse '#]],0),BWtable[#Headers],0)),"")</f>
        <v/>
      </c>
      <c r="EF124" s="15" t="str">
        <f>IFERROR(INDEX(BWtable[],MATCH(VALUE(INDEX(MouseList[],MATCH(TV_after_Tx3[[#This Row],[Mouse '#]],MouseList[Mouse '#],0),MATCH(MouseList[[#Headers],[Day '# before Tx starts]],MouseList[#Headers],0)))+VALUE(EF$4),BWtable[Day '#],0),MATCH(TEXT(TV_after_Tx3[[#This Row],[Mouse '#]],0),BWtable[#Headers],0)),"")</f>
        <v/>
      </c>
      <c r="EG124" s="15" t="str">
        <f>IFERROR(INDEX(BWtable[],MATCH(VALUE(INDEX(MouseList[],MATCH(TV_after_Tx3[[#This Row],[Mouse '#]],MouseList[Mouse '#],0),MATCH(MouseList[[#Headers],[Day '# before Tx starts]],MouseList[#Headers],0)))+VALUE(EG$4),BWtable[Day '#],0),MATCH(TEXT(TV_after_Tx3[[#This Row],[Mouse '#]],0),BWtable[#Headers],0)),"")</f>
        <v/>
      </c>
      <c r="EH124" s="15" t="str">
        <f>IFERROR(INDEX(BWtable[],MATCH(VALUE(INDEX(MouseList[],MATCH(TV_after_Tx3[[#This Row],[Mouse '#]],MouseList[Mouse '#],0),MATCH(MouseList[[#Headers],[Day '# before Tx starts]],MouseList[#Headers],0)))+VALUE(EH$4),BWtable[Day '#],0),MATCH(TEXT(TV_after_Tx3[[#This Row],[Mouse '#]],0),BWtable[#Headers],0)),"")</f>
        <v/>
      </c>
      <c r="EI124" s="15" t="str">
        <f>IFERROR(INDEX(BWtable[],MATCH(VALUE(INDEX(MouseList[],MATCH(TV_after_Tx3[[#This Row],[Mouse '#]],MouseList[Mouse '#],0),MATCH(MouseList[[#Headers],[Day '# before Tx starts]],MouseList[#Headers],0)))+VALUE(EI$4),BWtable[Day '#],0),MATCH(TEXT(TV_after_Tx3[[#This Row],[Mouse '#]],0),BWtable[#Headers],0)),"")</f>
        <v/>
      </c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 t="str">
        <f>IFERROR(INDEX([1]!BWtable[#Data],MATCH(VALUE(INDEX([1]!MouseList[#Data],MATCH(TV_after_Tx3[[#This Row],[Mouse '#]],[1]!MouseList[Mouse '#],0),MATCH([1]!MouseList[[#Headers],[Day '# before Tx starts]],[1]!MouseList[#Headers],0)))+VALUE(FF$4),[1]!BWtable[Day '#],0),MATCH(TEXT(TV_after_Tx3[[#This Row],[Mouse '#]],0),[1]!BWtable[#Headers],0)),"")</f>
        <v/>
      </c>
      <c r="FG124" s="15" t="str">
        <f>IFERROR(INDEX([1]!BWtable[#Data],MATCH(VALUE(INDEX([1]!MouseList[#Data],MATCH(TV_after_Tx3[[#This Row],[Mouse '#]],[1]!MouseList[Mouse '#],0),MATCH([1]!MouseList[[#Headers],[Day '# before Tx starts]],[1]!MouseList[#Headers],0)))+VALUE(FG$4),[1]!BWtable[Day '#],0),MATCH(TEXT(TV_after_Tx3[[#This Row],[Mouse '#]],0),[1]!BWtable[#Headers],0)),"")</f>
        <v/>
      </c>
      <c r="FH124" s="15" t="str">
        <f>IFERROR(INDEX([1]!BWtable[#Data],MATCH(VALUE(INDEX([1]!MouseList[#Data],MATCH(TV_after_Tx3[[#This Row],[Mouse '#]],[1]!MouseList[Mouse '#],0),MATCH([1]!MouseList[[#Headers],[Day '# before Tx starts]],[1]!MouseList[#Headers],0)))+VALUE(FH$4),[1]!BWtable[Day '#],0),MATCH(TEXT(TV_after_Tx3[[#This Row],[Mouse '#]],0),[1]!BWtable[#Headers],0)),"")</f>
        <v/>
      </c>
      <c r="FI124" s="15" t="str">
        <f>IFERROR(INDEX([1]!BWtable[#Data],MATCH(VALUE(INDEX([1]!MouseList[#Data],MATCH(TV_after_Tx3[[#This Row],[Mouse '#]],[1]!MouseList[Mouse '#],0),MATCH([1]!MouseList[[#Headers],[Day '# before Tx starts]],[1]!MouseList[#Headers],0)))+VALUE(FI$4),[1]!BWtable[Day '#],0),MATCH(TEXT(TV_after_Tx3[[#This Row],[Mouse '#]],0),[1]!BWtable[#Headers],0)),"")</f>
        <v/>
      </c>
      <c r="FJ124" s="15" t="str">
        <f>IFERROR(INDEX([1]!BWtable[#Data],MATCH(VALUE(INDEX([1]!MouseList[#Data],MATCH(TV_after_Tx3[[#This Row],[Mouse '#]],[1]!MouseList[Mouse '#],0),MATCH([1]!MouseList[[#Headers],[Day '# before Tx starts]],[1]!MouseList[#Headers],0)))+VALUE(FJ$4),[1]!BWtable[Day '#],0),MATCH(TEXT(TV_after_Tx3[[#This Row],[Mouse '#]],0),[1]!BWtable[#Headers],0)),"")</f>
        <v/>
      </c>
      <c r="FK124" s="15" t="str">
        <f>IFERROR(INDEX([1]!BWtable[#Data],MATCH(VALUE(INDEX([1]!MouseList[#Data],MATCH(TV_after_Tx3[[#This Row],[Mouse '#]],[1]!MouseList[Mouse '#],0),MATCH([1]!MouseList[[#Headers],[Day '# before Tx starts]],[1]!MouseList[#Headers],0)))+VALUE(FK$4),[1]!BWtable[Day '#],0),MATCH(TEXT(TV_after_Tx3[[#This Row],[Mouse '#]],0),[1]!BWtable[#Headers],0)),"")</f>
        <v/>
      </c>
      <c r="FL124" s="15" t="str">
        <f>IFERROR(INDEX([1]!BWtable[#Data],MATCH(VALUE(INDEX([1]!MouseList[#Data],MATCH(TV_after_Tx3[[#This Row],[Mouse '#]],[1]!MouseList[Mouse '#],0),MATCH([1]!MouseList[[#Headers],[Day '# before Tx starts]],[1]!MouseList[#Headers],0)))+VALUE(FL$4),[1]!BWtable[Day '#],0),MATCH(TEXT(TV_after_Tx3[[#This Row],[Mouse '#]],0),[1]!BWtable[#Headers],0)),"")</f>
        <v/>
      </c>
      <c r="FM124" s="15" t="str">
        <f>IFERROR(INDEX([1]!BWtable[#Data],MATCH(VALUE(INDEX([1]!MouseList[#Data],MATCH(TV_after_Tx3[[#This Row],[Mouse '#]],[1]!MouseList[Mouse '#],0),MATCH([1]!MouseList[[#Headers],[Day '# before Tx starts]],[1]!MouseList[#Headers],0)))+VALUE(FM$4),[1]!BWtable[Day '#],0),MATCH(TEXT(TV_after_Tx3[[#This Row],[Mouse '#]],0),[1]!BWtable[#Headers],0)),"")</f>
        <v/>
      </c>
      <c r="FN124" s="15" t="str">
        <f>IFERROR(INDEX([1]!BWtable[#Data],MATCH(VALUE(INDEX([1]!MouseList[#Data],MATCH(TV_after_Tx3[[#This Row],[Mouse '#]],[1]!MouseList[Mouse '#],0),MATCH([1]!MouseList[[#Headers],[Day '# before Tx starts]],[1]!MouseList[#Headers],0)))+VALUE(FN$4),[1]!BWtable[Day '#],0),MATCH(TEXT(TV_after_Tx3[[#This Row],[Mouse '#]],0),[1]!BWtable[#Headers],0)),"")</f>
        <v/>
      </c>
      <c r="FO124" s="15" t="str">
        <f>IFERROR(INDEX([1]!BWtable[#Data],MATCH(VALUE(INDEX([1]!MouseList[#Data],MATCH(TV_after_Tx3[[#This Row],[Mouse '#]],[1]!MouseList[Mouse '#],0),MATCH([1]!MouseList[[#Headers],[Day '# before Tx starts]],[1]!MouseList[#Headers],0)))+VALUE(FO$4),[1]!BWtable[Day '#],0),MATCH(TEXT(TV_after_Tx3[[#This Row],[Mouse '#]],0),[1]!BWtable[#Headers],0)),"")</f>
        <v/>
      </c>
      <c r="FP124" s="15" t="str">
        <f>IFERROR(INDEX([1]!BWtable[#Data],MATCH(VALUE(INDEX([1]!MouseList[#Data],MATCH(TV_after_Tx3[[#This Row],[Mouse '#]],[1]!MouseList[Mouse '#],0),MATCH([1]!MouseList[[#Headers],[Day '# before Tx starts]],[1]!MouseList[#Headers],0)))+VALUE(FP$4),[1]!BWtable[Day '#],0),MATCH(TEXT(TV_after_Tx3[[#This Row],[Mouse '#]],0),[1]!BWtable[#Headers],0)),"")</f>
        <v/>
      </c>
    </row>
  </sheetData>
  <mergeCells count="3">
    <mergeCell ref="A1:B1"/>
    <mergeCell ref="A2:B2"/>
    <mergeCell ref="A3:B3"/>
  </mergeCells>
  <pageMargins left="0.7" right="0.7" top="0.75" bottom="0.75" header="0.3" footer="0.3"/>
  <pageSetup orientation="portrait" horizontalDpi="4294967295" verticalDpi="4294967295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S107"/>
  <sheetViews>
    <sheetView zoomScale="145" zoomScaleNormal="145" workbookViewId="0">
      <pane ySplit="1" topLeftCell="A2" activePane="bottomLeft" state="frozen"/>
      <selection pane="bottomLeft" activeCell="K7" sqref="K7"/>
    </sheetView>
  </sheetViews>
  <sheetFormatPr defaultColWidth="4.5703125" defaultRowHeight="12"/>
  <cols>
    <col min="1" max="1" width="11.140625" style="14" bestFit="1" customWidth="1"/>
    <col min="2" max="2" width="5.140625" style="14" bestFit="1" customWidth="1"/>
    <col min="3" max="3" width="4.85546875" style="114" customWidth="1"/>
    <col min="4" max="4" width="3.5703125" style="14" bestFit="1" customWidth="1"/>
    <col min="5" max="5" width="5.140625" style="14" bestFit="1" customWidth="1"/>
    <col min="6" max="6" width="4.85546875" style="114" bestFit="1" customWidth="1"/>
    <col min="7" max="7" width="3.5703125" style="14" bestFit="1" customWidth="1"/>
    <col min="8" max="8" width="5" style="14" bestFit="1" customWidth="1"/>
    <col min="9" max="9" width="4.85546875" style="114" bestFit="1" customWidth="1"/>
    <col min="10" max="10" width="3.42578125" style="14" bestFit="1" customWidth="1"/>
    <col min="11" max="11" width="5.28515625" style="14" bestFit="1" customWidth="1"/>
    <col min="12" max="12" width="4.85546875" style="114" bestFit="1" customWidth="1"/>
    <col min="13" max="13" width="3.7109375" style="14" bestFit="1" customWidth="1"/>
    <col min="14" max="14" width="5" style="14" bestFit="1" customWidth="1"/>
    <col min="15" max="15" width="4.85546875" style="114" bestFit="1" customWidth="1"/>
    <col min="16" max="16" width="3.42578125" style="14" bestFit="1" customWidth="1"/>
    <col min="17" max="17" width="5" style="14" bestFit="1" customWidth="1"/>
    <col min="18" max="18" width="4.85546875" style="114" bestFit="1" customWidth="1"/>
    <col min="19" max="19" width="3.42578125" style="14" bestFit="1" customWidth="1"/>
    <col min="20" max="20" width="5.28515625" style="14" bestFit="1" customWidth="1"/>
    <col min="21" max="21" width="4.5703125" style="114" bestFit="1" customWidth="1"/>
    <col min="22" max="22" width="3.7109375" style="14" bestFit="1" customWidth="1"/>
    <col min="23" max="23" width="5.28515625" style="14" bestFit="1" customWidth="1"/>
    <col min="24" max="24" width="4.5703125" style="114" bestFit="1" customWidth="1"/>
    <col min="25" max="25" width="3.7109375" style="14" bestFit="1" customWidth="1"/>
    <col min="26" max="26" width="4.5703125" style="14" bestFit="1" customWidth="1"/>
    <col min="27" max="27" width="3.85546875" style="114" bestFit="1" customWidth="1"/>
    <col min="28" max="28" width="3" style="14" bestFit="1" customWidth="1"/>
    <col min="29" max="29" width="4.7109375" style="14" bestFit="1" customWidth="1"/>
    <col min="30" max="30" width="4" style="114" bestFit="1" customWidth="1"/>
    <col min="31" max="31" width="3.140625" style="14" bestFit="1" customWidth="1"/>
    <col min="32" max="32" width="4.85546875" style="14" customWidth="1"/>
    <col min="33" max="33" width="4.85546875" style="14" bestFit="1" customWidth="1"/>
    <col min="34" max="35" width="2.7109375" style="14" bestFit="1" customWidth="1"/>
    <col min="36" max="36" width="5.140625" style="14" bestFit="1" customWidth="1"/>
    <col min="37" max="37" width="3.85546875" style="14" bestFit="1" customWidth="1"/>
    <col min="38" max="38" width="5.140625" style="14" bestFit="1" customWidth="1"/>
    <col min="39" max="39" width="4.42578125" style="14" bestFit="1" customWidth="1"/>
    <col min="40" max="40" width="3.5703125" style="14" bestFit="1" customWidth="1"/>
    <col min="41" max="41" width="5.140625" style="14" bestFit="1" customWidth="1"/>
    <col min="42" max="42" width="4.42578125" style="14" bestFit="1" customWidth="1"/>
    <col min="43" max="43" width="3.5703125" style="14" bestFit="1" customWidth="1"/>
    <col min="44" max="44" width="5" style="14" bestFit="1" customWidth="1"/>
    <col min="45" max="45" width="4.28515625" style="14" bestFit="1" customWidth="1"/>
    <col min="46" max="46" width="3.42578125" style="14" bestFit="1" customWidth="1"/>
    <col min="47" max="47" width="5.28515625" style="14" bestFit="1" customWidth="1"/>
    <col min="48" max="48" width="4.5703125" style="14" bestFit="1" customWidth="1"/>
    <col min="49" max="49" width="3.7109375" style="14" bestFit="1" customWidth="1"/>
    <col min="50" max="50" width="5" style="14" bestFit="1" customWidth="1"/>
    <col min="51" max="51" width="4.28515625" style="14" bestFit="1" customWidth="1"/>
    <col min="52" max="52" width="3.42578125" style="14" bestFit="1" customWidth="1"/>
    <col min="53" max="53" width="5" style="14" bestFit="1" customWidth="1"/>
    <col min="54" max="54" width="4.28515625" style="14" bestFit="1" customWidth="1"/>
    <col min="55" max="55" width="3.42578125" style="14" bestFit="1" customWidth="1"/>
    <col min="56" max="56" width="5.28515625" style="14" bestFit="1" customWidth="1"/>
    <col min="57" max="57" width="4.5703125" style="14" bestFit="1" customWidth="1"/>
    <col min="58" max="58" width="3.7109375" style="14" bestFit="1" customWidth="1"/>
    <col min="59" max="59" width="5.28515625" style="14" bestFit="1" customWidth="1"/>
    <col min="60" max="60" width="4.5703125" style="14" bestFit="1" customWidth="1"/>
    <col min="61" max="61" width="3.7109375" style="14" bestFit="1" customWidth="1"/>
    <col min="62" max="62" width="4.5703125" style="14" bestFit="1" customWidth="1"/>
    <col min="63" max="63" width="3.85546875" style="14" bestFit="1" customWidth="1"/>
    <col min="64" max="64" width="3" style="14" bestFit="1" customWidth="1"/>
    <col min="65" max="65" width="4.7109375" style="14" bestFit="1" customWidth="1"/>
    <col min="66" max="66" width="4" style="14" bestFit="1" customWidth="1"/>
    <col min="67" max="67" width="3.140625" style="14" bestFit="1" customWidth="1"/>
    <col min="68" max="68" width="4.85546875" style="14" bestFit="1" customWidth="1"/>
    <col min="69" max="69" width="3.140625" style="131" bestFit="1" customWidth="1"/>
    <col min="70" max="70" width="2.7109375" style="14" bestFit="1" customWidth="1"/>
    <col min="71" max="71" width="2.7109375" style="17" bestFit="1" customWidth="1"/>
    <col min="72" max="16384" width="4.5703125" style="14"/>
  </cols>
  <sheetData>
    <row r="1" spans="1:71" ht="15.75">
      <c r="A1" s="389" t="s">
        <v>225</v>
      </c>
      <c r="B1" s="389"/>
      <c r="C1" s="389"/>
      <c r="D1" s="389"/>
      <c r="E1" s="389"/>
      <c r="F1" s="389"/>
      <c r="G1" s="389"/>
      <c r="H1" s="389"/>
      <c r="I1" s="389"/>
      <c r="J1" s="389"/>
      <c r="K1" s="389"/>
      <c r="L1" s="389"/>
      <c r="M1" s="389"/>
      <c r="N1" s="389"/>
      <c r="O1" s="389"/>
      <c r="P1" s="389"/>
      <c r="Q1" s="389"/>
      <c r="R1" s="389"/>
      <c r="S1" s="389"/>
      <c r="T1" s="389"/>
      <c r="U1" s="389"/>
      <c r="V1" s="389"/>
      <c r="W1" s="389"/>
      <c r="X1" s="389"/>
      <c r="Y1" s="389"/>
      <c r="Z1" s="389"/>
      <c r="AA1" s="389"/>
      <c r="AB1" s="389"/>
      <c r="AC1" s="389"/>
      <c r="AD1" s="389"/>
      <c r="AE1" s="389"/>
      <c r="AF1" s="389"/>
      <c r="AG1" s="389"/>
      <c r="AH1" s="389"/>
      <c r="AI1" s="220"/>
      <c r="AJ1" s="389" t="s">
        <v>249</v>
      </c>
      <c r="AK1" s="389"/>
      <c r="AL1" s="389"/>
      <c r="AM1" s="389"/>
      <c r="AN1" s="389"/>
      <c r="AO1" s="389"/>
      <c r="AP1" s="389"/>
      <c r="AQ1" s="389"/>
      <c r="AR1" s="389"/>
      <c r="AS1" s="389"/>
      <c r="AT1" s="389"/>
      <c r="AU1" s="389"/>
      <c r="AV1" s="389"/>
      <c r="AW1" s="389"/>
      <c r="AX1" s="389"/>
      <c r="AY1" s="389"/>
      <c r="AZ1" s="389"/>
      <c r="BA1" s="389"/>
      <c r="BB1" s="389"/>
      <c r="BC1" s="389"/>
      <c r="BD1" s="389"/>
      <c r="BE1" s="389"/>
      <c r="BF1" s="389"/>
      <c r="BG1" s="389"/>
      <c r="BH1" s="389"/>
      <c r="BI1" s="389"/>
      <c r="BJ1" s="389"/>
      <c r="BK1" s="389"/>
      <c r="BL1" s="389"/>
      <c r="BM1" s="389"/>
      <c r="BN1" s="389"/>
      <c r="BO1" s="389"/>
      <c r="BP1" s="389"/>
      <c r="BQ1" s="389"/>
      <c r="BR1" s="389"/>
      <c r="BS1" s="220"/>
    </row>
    <row r="2" spans="1:71">
      <c r="B2" s="114" t="s">
        <v>8</v>
      </c>
      <c r="C2" s="14" t="s">
        <v>8</v>
      </c>
      <c r="D2" s="14" t="s">
        <v>8</v>
      </c>
      <c r="E2" s="114" t="s">
        <v>9</v>
      </c>
      <c r="F2" s="14" t="s">
        <v>9</v>
      </c>
      <c r="G2" s="14" t="s">
        <v>9</v>
      </c>
      <c r="H2" s="114" t="s">
        <v>122</v>
      </c>
      <c r="I2" s="14" t="s">
        <v>122</v>
      </c>
      <c r="J2" s="14" t="s">
        <v>122</v>
      </c>
      <c r="K2" s="114" t="s">
        <v>123</v>
      </c>
      <c r="L2" s="14" t="s">
        <v>123</v>
      </c>
      <c r="M2" s="14" t="s">
        <v>123</v>
      </c>
      <c r="N2" s="114" t="s">
        <v>124</v>
      </c>
      <c r="O2" s="14" t="s">
        <v>124</v>
      </c>
      <c r="P2" s="14" t="s">
        <v>124</v>
      </c>
      <c r="Q2" s="114" t="s">
        <v>125</v>
      </c>
      <c r="R2" s="14" t="s">
        <v>125</v>
      </c>
      <c r="S2" s="14" t="s">
        <v>125</v>
      </c>
      <c r="T2" s="114" t="s">
        <v>126</v>
      </c>
      <c r="U2" s="14" t="s">
        <v>126</v>
      </c>
      <c r="V2" s="14" t="s">
        <v>126</v>
      </c>
      <c r="W2" s="114" t="s">
        <v>127</v>
      </c>
      <c r="X2" s="14" t="s">
        <v>127</v>
      </c>
      <c r="Y2" s="14" t="s">
        <v>127</v>
      </c>
      <c r="Z2" s="114" t="s">
        <v>128</v>
      </c>
      <c r="AA2" s="14" t="s">
        <v>128</v>
      </c>
      <c r="AB2" s="14" t="s">
        <v>128</v>
      </c>
      <c r="AC2" s="114" t="s">
        <v>129</v>
      </c>
      <c r="AD2" s="14" t="s">
        <v>129</v>
      </c>
      <c r="AE2" s="14" t="s">
        <v>129</v>
      </c>
      <c r="AL2" s="14" t="s">
        <v>8</v>
      </c>
      <c r="AM2" s="14" t="s">
        <v>8</v>
      </c>
      <c r="AN2" s="14" t="s">
        <v>8</v>
      </c>
      <c r="AO2" s="14" t="s">
        <v>9</v>
      </c>
      <c r="AP2" s="14" t="s">
        <v>9</v>
      </c>
      <c r="AQ2" s="14" t="s">
        <v>9</v>
      </c>
      <c r="AR2" s="14" t="s">
        <v>122</v>
      </c>
      <c r="AS2" s="14" t="s">
        <v>122</v>
      </c>
      <c r="AT2" s="14" t="s">
        <v>122</v>
      </c>
      <c r="AU2" s="14" t="s">
        <v>123</v>
      </c>
      <c r="AV2" s="14" t="s">
        <v>123</v>
      </c>
      <c r="AW2" s="14" t="s">
        <v>123</v>
      </c>
      <c r="AX2" s="14" t="s">
        <v>124</v>
      </c>
      <c r="AY2" s="14" t="s">
        <v>124</v>
      </c>
      <c r="AZ2" s="14" t="s">
        <v>124</v>
      </c>
      <c r="BA2" s="14" t="s">
        <v>125</v>
      </c>
      <c r="BB2" s="14" t="s">
        <v>125</v>
      </c>
      <c r="BC2" s="14" t="s">
        <v>125</v>
      </c>
      <c r="BD2" s="14" t="s">
        <v>126</v>
      </c>
      <c r="BE2" s="14" t="s">
        <v>126</v>
      </c>
      <c r="BF2" s="14" t="s">
        <v>126</v>
      </c>
      <c r="BG2" s="14" t="s">
        <v>127</v>
      </c>
      <c r="BH2" s="14" t="s">
        <v>127</v>
      </c>
      <c r="BI2" s="14" t="s">
        <v>127</v>
      </c>
      <c r="BJ2" s="14" t="s">
        <v>128</v>
      </c>
      <c r="BK2" s="14" t="s">
        <v>128</v>
      </c>
      <c r="BL2" s="14" t="s">
        <v>128</v>
      </c>
      <c r="BM2" s="14" t="s">
        <v>129</v>
      </c>
      <c r="BN2" s="14" t="s">
        <v>129</v>
      </c>
      <c r="BO2" s="14" t="s">
        <v>129</v>
      </c>
    </row>
    <row r="3" spans="1:71">
      <c r="A3" s="14" t="s">
        <v>121</v>
      </c>
      <c r="B3" s="114" t="s">
        <v>195</v>
      </c>
      <c r="C3" s="14" t="s">
        <v>196</v>
      </c>
      <c r="D3" s="14" t="s">
        <v>215</v>
      </c>
      <c r="E3" s="114" t="s">
        <v>197</v>
      </c>
      <c r="F3" s="14" t="s">
        <v>198</v>
      </c>
      <c r="G3" s="14" t="s">
        <v>216</v>
      </c>
      <c r="H3" s="114" t="s">
        <v>199</v>
      </c>
      <c r="I3" s="14" t="s">
        <v>200</v>
      </c>
      <c r="J3" s="14" t="s">
        <v>217</v>
      </c>
      <c r="K3" s="114" t="s">
        <v>201</v>
      </c>
      <c r="L3" s="14" t="s">
        <v>202</v>
      </c>
      <c r="M3" s="14" t="s">
        <v>218</v>
      </c>
      <c r="N3" s="114" t="s">
        <v>203</v>
      </c>
      <c r="O3" s="14" t="s">
        <v>204</v>
      </c>
      <c r="P3" s="14" t="s">
        <v>219</v>
      </c>
      <c r="Q3" s="114" t="s">
        <v>205</v>
      </c>
      <c r="R3" s="14" t="s">
        <v>206</v>
      </c>
      <c r="S3" s="14" t="s">
        <v>220</v>
      </c>
      <c r="T3" s="114" t="s">
        <v>207</v>
      </c>
      <c r="U3" s="14" t="s">
        <v>208</v>
      </c>
      <c r="V3" s="14" t="s">
        <v>221</v>
      </c>
      <c r="W3" s="114" t="s">
        <v>209</v>
      </c>
      <c r="X3" s="14" t="s">
        <v>210</v>
      </c>
      <c r="Y3" s="14" t="s">
        <v>222</v>
      </c>
      <c r="Z3" s="114" t="s">
        <v>211</v>
      </c>
      <c r="AA3" s="14" t="s">
        <v>212</v>
      </c>
      <c r="AB3" s="14" t="s">
        <v>223</v>
      </c>
      <c r="AC3" s="114" t="s">
        <v>213</v>
      </c>
      <c r="AD3" s="14" t="s">
        <v>214</v>
      </c>
      <c r="AE3" s="14" t="s">
        <v>224</v>
      </c>
      <c r="AF3" s="14" t="s">
        <v>226</v>
      </c>
      <c r="AG3" s="14" t="s">
        <v>247</v>
      </c>
      <c r="AH3" s="14" t="s">
        <v>248</v>
      </c>
      <c r="AJ3" s="14" t="s">
        <v>121</v>
      </c>
      <c r="AK3" s="14" t="s">
        <v>1</v>
      </c>
      <c r="AL3" s="14" t="s">
        <v>195</v>
      </c>
      <c r="AM3" s="14" t="s">
        <v>196</v>
      </c>
      <c r="AN3" s="14" t="s">
        <v>215</v>
      </c>
      <c r="AO3" s="14" t="s">
        <v>197</v>
      </c>
      <c r="AP3" s="14" t="s">
        <v>198</v>
      </c>
      <c r="AQ3" s="14" t="s">
        <v>216</v>
      </c>
      <c r="AR3" s="14" t="s">
        <v>199</v>
      </c>
      <c r="AS3" s="14" t="s">
        <v>200</v>
      </c>
      <c r="AT3" s="14" t="s">
        <v>217</v>
      </c>
      <c r="AU3" s="14" t="s">
        <v>201</v>
      </c>
      <c r="AV3" s="14" t="s">
        <v>202</v>
      </c>
      <c r="AW3" s="14" t="s">
        <v>218</v>
      </c>
      <c r="AX3" s="14" t="s">
        <v>203</v>
      </c>
      <c r="AY3" s="14" t="s">
        <v>204</v>
      </c>
      <c r="AZ3" s="14" t="s">
        <v>219</v>
      </c>
      <c r="BA3" s="14" t="s">
        <v>205</v>
      </c>
      <c r="BB3" s="14" t="s">
        <v>206</v>
      </c>
      <c r="BC3" s="14" t="s">
        <v>220</v>
      </c>
      <c r="BD3" s="14" t="s">
        <v>207</v>
      </c>
      <c r="BE3" s="14" t="s">
        <v>208</v>
      </c>
      <c r="BF3" s="14" t="s">
        <v>221</v>
      </c>
      <c r="BG3" s="14" t="s">
        <v>209</v>
      </c>
      <c r="BH3" s="14" t="s">
        <v>210</v>
      </c>
      <c r="BI3" s="14" t="s">
        <v>222</v>
      </c>
      <c r="BJ3" s="14" t="s">
        <v>211</v>
      </c>
      <c r="BK3" s="14" t="s">
        <v>212</v>
      </c>
      <c r="BL3" s="14" t="s">
        <v>223</v>
      </c>
      <c r="BM3" s="14" t="s">
        <v>213</v>
      </c>
      <c r="BN3" s="14" t="s">
        <v>214</v>
      </c>
      <c r="BO3" s="14" t="s">
        <v>224</v>
      </c>
      <c r="BP3" s="131" t="s">
        <v>226</v>
      </c>
      <c r="BQ3" s="14" t="s">
        <v>247</v>
      </c>
      <c r="BR3" s="17" t="s">
        <v>248</v>
      </c>
      <c r="BS3" s="14"/>
    </row>
    <row r="4" spans="1:71">
      <c r="A4" s="14">
        <v>0</v>
      </c>
      <c r="B4" s="116" t="str">
        <f>IFERROR(AVERAGEIFS(TV!$D5:$DS5,TV!$D$1:$DS$1,Stat!B$2),"")</f>
        <v/>
      </c>
      <c r="C4" s="15" t="str">
        <f t="array" ref="C4">IFERROR(_xlfn.STDEV.P(IF(TV!$D$1:$DS$1=Stat!C$2,TV!$D5:$DS5)),"")</f>
        <v/>
      </c>
      <c r="D4" s="17" t="str">
        <f t="array" ref="D4">IF(COUNT(IF(TV!$D$1:$DS$1=Stat!D$2,TV!$D5:$DS5))=0,"",COUNT(IF(TV!$D$1:$DS$1=Stat!D$2,TV!$D5:$DS5)))</f>
        <v/>
      </c>
      <c r="E4" s="116" t="str">
        <f>IFERROR(AVERAGEIFS(TV!$D5:$DS5,TV!$D$1:$DS$1,Stat!E$2),"")</f>
        <v/>
      </c>
      <c r="F4" s="15" t="str">
        <f t="array" ref="F4">IFERROR(_xlfn.STDEV.P(IF(TV!$D$1:$DS$1=Stat!F$2,TV!$D5:$DS5)),"")</f>
        <v/>
      </c>
      <c r="G4" s="17" t="str">
        <f t="array" ref="G4">IF(COUNT(IF(TV!$D$1:$DS$1=Stat!G$2,TV!$D5:$DS5))=0,"",COUNT(IF(TV!$D$1:$DS$1=Stat!G$2,TV!$D5:$DS5)))</f>
        <v/>
      </c>
      <c r="H4" s="116" t="str">
        <f>IFERROR(AVERAGEIFS(TV!$D5:$DS5,TV!$D$1:$DS$1,Stat!H$2),"")</f>
        <v/>
      </c>
      <c r="I4" s="15" t="str">
        <f t="array" ref="I4">IFERROR(_xlfn.STDEV.P(IF(TV!$D$1:$DS$1=Stat!I$2,TV!$D5:$DS5)),"")</f>
        <v/>
      </c>
      <c r="J4" s="17" t="str">
        <f t="array" ref="J4">IF(COUNT(IF(TV!$D$1:$DS$1=Stat!J$2,TV!$D5:$DS5))=0,"",COUNT(IF(TV!$D$1:$DS$1=Stat!J$2,TV!$D5:$DS5)))</f>
        <v/>
      </c>
      <c r="K4" s="116" t="str">
        <f>IFERROR(AVERAGEIFS(TV!$D5:$DS5,TV!$D$1:$DS$1,Stat!K$2),"")</f>
        <v/>
      </c>
      <c r="L4" s="15" t="str">
        <f t="array" ref="L4">IFERROR(_xlfn.STDEV.P(IF(TV!$D$1:$DS$1=Stat!L$2,TV!$D5:$DS5)),"")</f>
        <v/>
      </c>
      <c r="M4" s="17" t="str">
        <f t="array" ref="M4">IF(COUNT(IF(TV!$D$1:$DS$1=Stat!M$2,TV!$D5:$DS5))=0,"",COUNT(IF(TV!$D$1:$DS$1=Stat!M$2,TV!$D5:$DS5)))</f>
        <v/>
      </c>
      <c r="N4" s="116" t="str">
        <f>IFERROR(AVERAGEIFS(TV!$D5:$DS5,TV!$D$1:$DS$1,Stat!N$2),"")</f>
        <v/>
      </c>
      <c r="O4" s="15" t="str">
        <f t="array" ref="O4">IFERROR(_xlfn.STDEV.P(IF(TV!$D$1:$DS$1=Stat!O$2,TV!$D5:$DS5)),"")</f>
        <v/>
      </c>
      <c r="P4" s="17" t="str">
        <f t="array" ref="P4">IF(COUNT(IF(TV!$D$1:$DS$1=Stat!P$2,TV!$D5:$DS5))=0,"",COUNT(IF(TV!$D$1:$DS$1=Stat!P$2,TV!$D5:$DS5)))</f>
        <v/>
      </c>
      <c r="Q4" s="116" t="str">
        <f>IFERROR(AVERAGEIFS(TV!$D5:$DS5,TV!$D$1:$DS$1,Stat!Q$2),"")</f>
        <v/>
      </c>
      <c r="R4" s="15" t="str">
        <f t="array" ref="R4">IFERROR(_xlfn.STDEV.P(IF(TV!$D$1:$DS$1=Stat!R$2,TV!$D5:$DS5)),"")</f>
        <v/>
      </c>
      <c r="S4" s="17" t="str">
        <f t="array" ref="S4">IF(COUNT(IF(TV!$D$1:$DS$1=Stat!S$2,TV!$D5:$DS5))=0,"",COUNT(IF(TV!$D$1:$DS$1=Stat!S$2,TV!$D5:$DS5)))</f>
        <v/>
      </c>
      <c r="T4" s="116" t="str">
        <f>IFERROR(AVERAGEIFS(TV!$D5:$DS5,TV!$D$1:$DS$1,Stat!T$2),"")</f>
        <v/>
      </c>
      <c r="U4" s="15" t="str">
        <f t="array" ref="U4">IFERROR(_xlfn.STDEV.P(IF(TV!$D$1:$DS$1=Stat!U$2,TV!$D5:$DS5)),"")</f>
        <v/>
      </c>
      <c r="V4" s="17" t="str">
        <f t="array" ref="V4">IF(COUNT(IF(TV!$D$1:$DS$1=Stat!V$2,TV!$D5:$DS5))=0,"",COUNT(IF(TV!$D$1:$DS$1=Stat!V$2,TV!$D5:$DS5)))</f>
        <v/>
      </c>
      <c r="W4" s="116" t="str">
        <f>IFERROR(AVERAGEIFS(TV!$D5:$DS5,TV!$D$1:$DS$1,Stat!W$2),"")</f>
        <v/>
      </c>
      <c r="X4" s="15" t="str">
        <f t="array" ref="X4">IFERROR(_xlfn.STDEV.P(IF(TV!$D$1:$DS$1=Stat!X$2,TV!$D5:$DS5)),"")</f>
        <v/>
      </c>
      <c r="Y4" s="17" t="str">
        <f t="array" ref="Y4">IF(COUNT(IF(TV!$D$1:$DS$1=Stat!Y$2,TV!$D5:$DS5))=0,"",COUNT(IF(TV!$D$1:$DS$1=Stat!Y$2,TV!$D5:$DS5)))</f>
        <v/>
      </c>
      <c r="Z4" s="116" t="str">
        <f>IFERROR(AVERAGEIFS(TV!$D5:$DS5,TV!$D$1:$DS$1,Stat!Z$2),"")</f>
        <v/>
      </c>
      <c r="AA4" s="15" t="str">
        <f t="array" ref="AA4">IFERROR(_xlfn.STDEV.P(IF(TV!$D$1:$DS$1=Stat!AA$2,TV!$D5:$DS5)),"")</f>
        <v/>
      </c>
      <c r="AB4" s="17" t="str">
        <f t="array" ref="AB4">IF(COUNT(IF(TV!$D$1:$DS$1=Stat!AB$2,TV!$D5:$DS5))=0,"",COUNT(IF(TV!$D$1:$DS$1=Stat!AB$2,TV!$D5:$DS5)))</f>
        <v/>
      </c>
      <c r="AC4" s="116" t="str">
        <f>IFERROR(AVERAGEIFS(TV!$D5:$DS5,TV!$D$1:$DS$1,Stat!AC$2),"")</f>
        <v/>
      </c>
      <c r="AD4" s="15" t="str">
        <f t="array" ref="AD4">IFERROR(_xlfn.STDEV.P(IF(TV!$D$1:$DS$1=Stat!AD$2,TV!$D5:$DS5)),"")</f>
        <v/>
      </c>
      <c r="AE4" s="17" t="str">
        <f t="array" ref="AE4">IF(COUNT(IF(TV!$D$1:$DS$1=Stat!AE$2,TV!$D5:$DS5))=0,"",COUNT(IF(TV!$D$1:$DS$1=Stat!AE$2,TV!$D5:$DS5)))</f>
        <v/>
      </c>
      <c r="AF4" s="130" t="str">
        <f>IFERROR(AVERAGE(TV!D5:DS5),"")</f>
        <v/>
      </c>
      <c r="AG4" s="113" t="str">
        <f>IFERROR(_xlfn.STDEV.P(TV!D5:DS5),"")</f>
        <v/>
      </c>
      <c r="AH4" s="117" t="str">
        <f>IF(COUNT(TV!D5:DS5)=0,"",COUNT(TV!D5:DS5))</f>
        <v/>
      </c>
      <c r="AJ4" s="14">
        <v>0</v>
      </c>
      <c r="AK4" s="14" t="str">
        <f>INDEX(DataInput[#Headers],1,BW_Stat[[#This Row],[Day '#]]+11)</f>
        <v>0</v>
      </c>
      <c r="AL4" s="115" t="str">
        <f>IFERROR(AVERAGEIFS(BW!$C5:$DR5,BW!$C$1:$DR$1,Stat!AL$2),"")</f>
        <v/>
      </c>
      <c r="AM4" s="15" t="str">
        <f t="array" ref="AM4">IFERROR(_xlfn.STDEV.P(IF(BW!$C$1:$DR$1=Stat!AM$2,BW!$C5:$DR5)),"")</f>
        <v/>
      </c>
      <c r="AN4" s="17" t="str">
        <f t="array" ref="AN4">IF(COUNT(IF(BW!$C$1:$DR$1=Stat!AN$2,BW!$C5:$DR5))=0,"",COUNT(IF(BW!$C$1:$DR$1=Stat!AN$2,BW!$C5:$DR5)))</f>
        <v/>
      </c>
      <c r="AO4" s="115" t="str">
        <f>IFERROR(AVERAGEIFS(BW!$C5:$DR5,BW!$C$1:$DR$1,Stat!AO$2),"")</f>
        <v/>
      </c>
      <c r="AP4" s="15" t="str">
        <f t="array" ref="AP4">IFERROR(_xlfn.STDEV.P(IF(BW!$C$1:$DR$1=Stat!AP$2,BW!$C5:$DR5)),"")</f>
        <v/>
      </c>
      <c r="AQ4" s="17" t="str">
        <f t="array" ref="AQ4">IF(COUNT(IF(BW!$C$1:$DR$1=Stat!AQ$2,BW!$C5:$DR5))=0,"",COUNT(IF(BW!$C$1:$DR$1=Stat!AQ$2,BW!$C5:$DR5)))</f>
        <v/>
      </c>
      <c r="AR4" s="115" t="str">
        <f>IFERROR(AVERAGEIFS(BW!$C5:$DR5,BW!$C$1:$DR$1,Stat!AR$2),"")</f>
        <v/>
      </c>
      <c r="AS4" s="15" t="str">
        <f t="array" ref="AS4">IFERROR(_xlfn.STDEV.P(IF(BW!$C$1:$DR$1=Stat!AS$2,BW!$C5:$DR5)),"")</f>
        <v/>
      </c>
      <c r="AT4" s="17" t="str">
        <f t="array" ref="AT4">IF(COUNT(IF(BW!$C$1:$DR$1=Stat!AT$2,BW!$C5:$DR5))=0,"",COUNT(IF(BW!$C$1:$DR$1=Stat!AT$2,BW!$C5:$DR5)))</f>
        <v/>
      </c>
      <c r="AU4" s="115" t="str">
        <f>IFERROR(AVERAGEIFS(BW!$C5:$DR5,BW!$C$1:$DR$1,Stat!AU$2),"")</f>
        <v/>
      </c>
      <c r="AV4" s="15" t="str">
        <f t="array" ref="AV4">IFERROR(_xlfn.STDEV.P(IF(BW!$C$1:$DR$1=Stat!AV$2,BW!$C5:$DR5)),"")</f>
        <v/>
      </c>
      <c r="AW4" s="17" t="str">
        <f t="array" ref="AW4">IF(COUNT(IF(BW!$C$1:$DR$1=Stat!AW$2,BW!$C5:$DR5))=0,"",COUNT(IF(BW!$C$1:$DR$1=Stat!AW$2,BW!$C5:$DR5)))</f>
        <v/>
      </c>
      <c r="AX4" s="115" t="str">
        <f>IFERROR(AVERAGEIFS(BW!$C5:$DR5,BW!$C$1:$DR$1,Stat!AX$2),"")</f>
        <v/>
      </c>
      <c r="AY4" s="15" t="str">
        <f t="array" ref="AY4">IFERROR(_xlfn.STDEV.P(IF(BW!$C$1:$DR$1=Stat!AY$2,BW!$C5:$DR5)),"")</f>
        <v/>
      </c>
      <c r="AZ4" s="17" t="str">
        <f t="array" ref="AZ4">IF(COUNT(IF(BW!$C$1:$DR$1=Stat!AZ$2,BW!$C5:$DR5))=0,"",COUNT(IF(BW!$C$1:$DR$1=Stat!AZ$2,BW!$C5:$DR5)))</f>
        <v/>
      </c>
      <c r="BA4" s="115" t="str">
        <f>IFERROR(AVERAGEIFS(BW!$C5:$DR5,BW!$C$1:$DR$1,Stat!BA$2),"")</f>
        <v/>
      </c>
      <c r="BB4" s="15" t="str">
        <f t="array" ref="BB4">IFERROR(_xlfn.STDEV.P(IF(BW!$C$1:$DR$1=Stat!BB$2,BW!$C5:$DR5)),"")</f>
        <v/>
      </c>
      <c r="BC4" s="17" t="str">
        <f t="array" ref="BC4">IF(COUNT(IF(BW!$C$1:$DR$1=Stat!BC$2,BW!$C5:$DR5))=0,"",COUNT(IF(BW!$C$1:$DR$1=Stat!BC$2,BW!$C5:$DR5)))</f>
        <v/>
      </c>
      <c r="BD4" s="115" t="str">
        <f>IFERROR(AVERAGEIFS(BW!$C5:$DR5,BW!$C$1:$DR$1,Stat!BD$2),"")</f>
        <v/>
      </c>
      <c r="BE4" s="15" t="str">
        <f t="array" ref="BE4">IFERROR(_xlfn.STDEV.P(IF(BW!$C$1:$DR$1=Stat!BE$2,BW!$C5:$DR5)),"")</f>
        <v/>
      </c>
      <c r="BF4" s="17" t="str">
        <f t="array" ref="BF4">IF(COUNT(IF(BW!$C$1:$DR$1=Stat!BF$2,BW!$C5:$DR5))=0,"",COUNT(IF(BW!$C$1:$DR$1=Stat!BF$2,BW!$C5:$DR5)))</f>
        <v/>
      </c>
      <c r="BG4" s="115" t="str">
        <f>IFERROR(AVERAGEIFS(BW!$C5:$DR5,BW!$C$1:$DR$1,Stat!BG$2),"")</f>
        <v/>
      </c>
      <c r="BH4" s="15" t="str">
        <f t="array" ref="BH4">IFERROR(_xlfn.STDEV.P(IF(BW!$C$1:$DR$1=Stat!BH$2,BW!$C5:$DR5)),"")</f>
        <v/>
      </c>
      <c r="BI4" s="17" t="str">
        <f t="array" ref="BI4">IF(COUNT(IF(BW!$C$1:$DR$1=Stat!BI$2,BW!$C5:$DR5))=0,"",COUNT(IF(BW!$C$1:$DR$1=Stat!BI$2,BW!$C5:$DR5)))</f>
        <v/>
      </c>
      <c r="BJ4" s="115" t="str">
        <f>IFERROR(AVERAGEIFS(BW!$C5:$DR5,BW!$C$1:$DR$1,Stat!BJ$2),"")</f>
        <v/>
      </c>
      <c r="BK4" s="15" t="str">
        <f t="array" ref="BK4">IFERROR(_xlfn.STDEV.P(IF(BW!$C$1:$DR$1=Stat!BK$2,BW!$C5:$DR5)),"")</f>
        <v/>
      </c>
      <c r="BL4" s="17" t="str">
        <f t="array" ref="BL4">IF(COUNT(IF(BW!$C$1:$DR$1=Stat!BL$2,BW!$C5:$DR5))=0,"",COUNT(IF(BW!$C$1:$DR$1=Stat!BL$2,BW!$C5:$DR5)))</f>
        <v/>
      </c>
      <c r="BM4" s="115" t="str">
        <f>IFERROR(AVERAGEIFS(BW!$C5:$DR5,BW!$C$1:$DR$1,Stat!BM$2),"")</f>
        <v/>
      </c>
      <c r="BN4" s="15" t="str">
        <f t="array" ref="BN4">IFERROR(_xlfn.STDEV.P(IF(BW!$C$1:$DR$1=Stat!BN$2,BW!$C5:$DR5)),"")</f>
        <v/>
      </c>
      <c r="BO4" s="17" t="str">
        <f t="array" ref="BO4">IF(COUNT(IF(BW!$C$1:$DR$1=Stat!BO$2,BW!$C5:$DR5))=0,"",COUNT(IF(BW!$C$1:$DR$1=Stat!BO$2,BW!$C5:$DR5)))</f>
        <v/>
      </c>
      <c r="BP4" s="130" t="str">
        <f>IFERROR(AVERAGE(BWtable[[#This Row],[1]:[120]]),"")</f>
        <v/>
      </c>
      <c r="BQ4" s="113" t="str">
        <f>IFERROR(_xlfn.STDEV.P(BWtable[[#This Row],[1]:[120]]),"")</f>
        <v/>
      </c>
      <c r="BR4" s="117" t="str">
        <f>IF(COUNT(BWtable[[#This Row],[1]:[120]])=0,"",COUNT(BWtable[[#This Row],[1]:[120]]))</f>
        <v/>
      </c>
      <c r="BS4" s="14"/>
    </row>
    <row r="5" spans="1:71">
      <c r="A5" s="14">
        <v>1</v>
      </c>
      <c r="B5" s="116" t="str">
        <f>IFERROR(AVERAGEIFS(TV!$D6:$DS6,TV!$D$1:$DS$1,Stat!B$2),"")</f>
        <v/>
      </c>
      <c r="C5" s="15" t="str">
        <f t="array" ref="C5">IFERROR(_xlfn.STDEV.P(IF(TV!$D$1:$DS$1=Stat!C$2,TV!$D6:$DS6)),"")</f>
        <v/>
      </c>
      <c r="D5" s="17" t="str">
        <f t="array" ref="D5">IF(COUNT(IF(TV!$D$1:$DS$1=Stat!D$2,TV!$D6:$DS6))=0,"",COUNT(IF(TV!$D$1:$DS$1=Stat!D$2,TV!$D6:$DS6)))</f>
        <v/>
      </c>
      <c r="E5" s="116" t="str">
        <f>IFERROR(AVERAGEIFS(TV!$D6:$DS6,TV!$D$1:$DS$1,Stat!E$2),"")</f>
        <v/>
      </c>
      <c r="F5" s="15" t="str">
        <f t="array" ref="F5">IFERROR(_xlfn.STDEV.P(IF(TV!$D$1:$DS$1=Stat!F$2,TV!$D6:$DS6)),"")</f>
        <v/>
      </c>
      <c r="G5" s="17" t="str">
        <f t="array" ref="G5">IF(COUNT(IF(TV!$D$1:$DS$1=Stat!G$2,TV!$D6:$DS6))=0,"",COUNT(IF(TV!$D$1:$DS$1=Stat!G$2,TV!$D6:$DS6)))</f>
        <v/>
      </c>
      <c r="H5" s="116" t="str">
        <f>IFERROR(AVERAGEIFS(TV!$D6:$DS6,TV!$D$1:$DS$1,Stat!H$2),"")</f>
        <v/>
      </c>
      <c r="I5" s="15" t="str">
        <f t="array" ref="I5">IFERROR(_xlfn.STDEV.P(IF(TV!$D$1:$DS$1=Stat!I$2,TV!$D6:$DS6)),"")</f>
        <v/>
      </c>
      <c r="J5" s="17" t="str">
        <f t="array" ref="J5">IF(COUNT(IF(TV!$D$1:$DS$1=Stat!J$2,TV!$D6:$DS6))=0,"",COUNT(IF(TV!$D$1:$DS$1=Stat!J$2,TV!$D6:$DS6)))</f>
        <v/>
      </c>
      <c r="K5" s="116" t="str">
        <f>IFERROR(AVERAGEIFS(TV!$D6:$DS6,TV!$D$1:$DS$1,Stat!K$2),"")</f>
        <v/>
      </c>
      <c r="L5" s="15" t="str">
        <f t="array" ref="L5">IFERROR(_xlfn.STDEV.P(IF(TV!$D$1:$DS$1=Stat!L$2,TV!$D6:$DS6)),"")</f>
        <v/>
      </c>
      <c r="M5" s="17" t="str">
        <f t="array" ref="M5">IF(COUNT(IF(TV!$D$1:$DS$1=Stat!M$2,TV!$D6:$DS6))=0,"",COUNT(IF(TV!$D$1:$DS$1=Stat!M$2,TV!$D6:$DS6)))</f>
        <v/>
      </c>
      <c r="N5" s="116" t="str">
        <f>IFERROR(AVERAGEIFS(TV!$D6:$DS6,TV!$D$1:$DS$1,Stat!N$2),"")</f>
        <v/>
      </c>
      <c r="O5" s="15" t="str">
        <f t="array" ref="O5">IFERROR(_xlfn.STDEV.P(IF(TV!$D$1:$DS$1=Stat!O$2,TV!$D6:$DS6)),"")</f>
        <v/>
      </c>
      <c r="P5" s="17" t="str">
        <f t="array" ref="P5">IF(COUNT(IF(TV!$D$1:$DS$1=Stat!P$2,TV!$D6:$DS6))=0,"",COUNT(IF(TV!$D$1:$DS$1=Stat!P$2,TV!$D6:$DS6)))</f>
        <v/>
      </c>
      <c r="Q5" s="116" t="str">
        <f>IFERROR(AVERAGEIFS(TV!$D6:$DS6,TV!$D$1:$DS$1,Stat!Q$2),"")</f>
        <v/>
      </c>
      <c r="R5" s="15" t="str">
        <f t="array" ref="R5">IFERROR(_xlfn.STDEV.P(IF(TV!$D$1:$DS$1=Stat!R$2,TV!$D6:$DS6)),"")</f>
        <v/>
      </c>
      <c r="S5" s="17" t="str">
        <f t="array" ref="S5">IF(COUNT(IF(TV!$D$1:$DS$1=Stat!S$2,TV!$D6:$DS6))=0,"",COUNT(IF(TV!$D$1:$DS$1=Stat!S$2,TV!$D6:$DS6)))</f>
        <v/>
      </c>
      <c r="T5" s="116" t="str">
        <f>IFERROR(AVERAGEIFS(TV!$D6:$DS6,TV!$D$1:$DS$1,Stat!T$2),"")</f>
        <v/>
      </c>
      <c r="U5" s="15" t="str">
        <f t="array" ref="U5">IFERROR(_xlfn.STDEV.P(IF(TV!$D$1:$DS$1=Stat!U$2,TV!$D6:$DS6)),"")</f>
        <v/>
      </c>
      <c r="V5" s="17" t="str">
        <f t="array" ref="V5">IF(COUNT(IF(TV!$D$1:$DS$1=Stat!V$2,TV!$D6:$DS6))=0,"",COUNT(IF(TV!$D$1:$DS$1=Stat!V$2,TV!$D6:$DS6)))</f>
        <v/>
      </c>
      <c r="W5" s="116" t="str">
        <f>IFERROR(AVERAGEIFS(TV!$D6:$DS6,TV!$D$1:$DS$1,Stat!W$2),"")</f>
        <v/>
      </c>
      <c r="X5" s="15" t="str">
        <f t="array" ref="X5">IFERROR(_xlfn.STDEV.P(IF(TV!$D$1:$DS$1=Stat!X$2,TV!$D6:$DS6)),"")</f>
        <v/>
      </c>
      <c r="Y5" s="17" t="str">
        <f t="array" ref="Y5">IF(COUNT(IF(TV!$D$1:$DS$1=Stat!Y$2,TV!$D6:$DS6))=0,"",COUNT(IF(TV!$D$1:$DS$1=Stat!Y$2,TV!$D6:$DS6)))</f>
        <v/>
      </c>
      <c r="Z5" s="115" t="str">
        <f>IFERROR(AVERAGEIFS(TV!$D6:$DS6,TV!$D$1:$DS$1,Stat!Z$2),"")</f>
        <v/>
      </c>
      <c r="AA5" s="15" t="str">
        <f t="array" ref="AA5">IFERROR(_xlfn.STDEV.P(IF(TV!$D$1:$DS$1=Stat!AA$2,TV!$D6:$DS6)),"")</f>
        <v/>
      </c>
      <c r="AB5" s="17" t="str">
        <f t="array" ref="AB5">IF(COUNT(IF(TV!$D$1:$DS$1=Stat!AB$2,TV!$D6:$DS6))=0,"",COUNT(IF(TV!$D$1:$DS$1=Stat!AB$2,TV!$D6:$DS6)))</f>
        <v/>
      </c>
      <c r="AC5" s="115" t="str">
        <f>IFERROR(AVERAGEIFS(TV!$D6:$DS6,TV!$D$1:$DS$1,Stat!AC$2),"")</f>
        <v/>
      </c>
      <c r="AD5" s="113" t="str">
        <f t="array" ref="AD5">IFERROR(_xlfn.STDEV.P(IF(TV!$D$1:$DS$1=Stat!AD$2,TV!$D6:$DS6)),"")</f>
        <v/>
      </c>
      <c r="AE5" s="117" t="str">
        <f t="array" ref="AE5">IF(COUNT(IF(TV!$D$1:$DS$1=Stat!AE$2,TV!$D6:$DS6))=0,"",COUNT(IF(TV!$D$1:$DS$1=Stat!AE$2,TV!$D6:$DS6)))</f>
        <v/>
      </c>
      <c r="AF5" s="130" t="str">
        <f>IFERROR(AVERAGE(TV!D6:DS6),"")</f>
        <v/>
      </c>
      <c r="AG5" s="113" t="str">
        <f>IFERROR(_xlfn.STDEV.P(TV!D6:DS6),"")</f>
        <v/>
      </c>
      <c r="AH5" s="117" t="str">
        <f>IF(COUNT(TV!D6:DS6)=0,"",COUNT(TV!D6:DS6))</f>
        <v/>
      </c>
      <c r="AJ5" s="14">
        <v>1</v>
      </c>
      <c r="AK5" s="14" t="str">
        <f>INDEX(DataInput[#Headers],1,BW_Stat[[#This Row],[Day '#]]+11)</f>
        <v>1</v>
      </c>
      <c r="AL5" s="115" t="str">
        <f>IFERROR(AVERAGEIFS(BW!$C6:$DR6,BW!$C$1:$DR$1,Stat!AL$2),"")</f>
        <v/>
      </c>
      <c r="AM5" s="15" t="str">
        <f t="array" ref="AM5">IFERROR(_xlfn.STDEV.P(IF(BW!$C$1:$DR$1=Stat!AM$2,BW!$C6:$DR6)),"")</f>
        <v/>
      </c>
      <c r="AN5" s="17" t="str">
        <f t="array" ref="AN5">IF(COUNT(IF(BW!$C$1:$DR$1=Stat!AN$2,BW!$C6:$DR6))=0,"",COUNT(IF(BW!$C$1:$DR$1=Stat!AN$2,BW!$C6:$DR6)))</f>
        <v/>
      </c>
      <c r="AO5" s="115" t="str">
        <f>IFERROR(AVERAGEIFS(BW!$C6:$DR6,BW!$C$1:$DR$1,Stat!AO$2),"")</f>
        <v/>
      </c>
      <c r="AP5" s="15" t="str">
        <f t="array" ref="AP5">IFERROR(_xlfn.STDEV.P(IF(BW!$C$1:$DR$1=Stat!AP$2,BW!$C6:$DR6)),"")</f>
        <v/>
      </c>
      <c r="AQ5" s="17" t="str">
        <f t="array" ref="AQ5">IF(COUNT(IF(BW!$C$1:$DR$1=Stat!AQ$2,BW!$C6:$DR6))=0,"",COUNT(IF(BW!$C$1:$DR$1=Stat!AQ$2,BW!$C6:$DR6)))</f>
        <v/>
      </c>
      <c r="AR5" s="115" t="str">
        <f>IFERROR(AVERAGEIFS(BW!$C6:$DR6,BW!$C$1:$DR$1,Stat!AR$2),"")</f>
        <v/>
      </c>
      <c r="AS5" s="15" t="str">
        <f t="array" ref="AS5">IFERROR(_xlfn.STDEV.P(IF(BW!$C$1:$DR$1=Stat!AS$2,BW!$C6:$DR6)),"")</f>
        <v/>
      </c>
      <c r="AT5" s="17" t="str">
        <f t="array" ref="AT5">IF(COUNT(IF(BW!$C$1:$DR$1=Stat!AT$2,BW!$C6:$DR6))=0,"",COUNT(IF(BW!$C$1:$DR$1=Stat!AT$2,BW!$C6:$DR6)))</f>
        <v/>
      </c>
      <c r="AU5" s="115" t="str">
        <f>IFERROR(AVERAGEIFS(BW!$C6:$DR6,BW!$C$1:$DR$1,Stat!AU$2),"")</f>
        <v/>
      </c>
      <c r="AV5" s="15" t="str">
        <f t="array" ref="AV5">IFERROR(_xlfn.STDEV.P(IF(BW!$C$1:$DR$1=Stat!AV$2,BW!$C6:$DR6)),"")</f>
        <v/>
      </c>
      <c r="AW5" s="17" t="str">
        <f t="array" ref="AW5">IF(COUNT(IF(BW!$C$1:$DR$1=Stat!AW$2,BW!$C6:$DR6))=0,"",COUNT(IF(BW!$C$1:$DR$1=Stat!AW$2,BW!$C6:$DR6)))</f>
        <v/>
      </c>
      <c r="AX5" s="115" t="str">
        <f>IFERROR(AVERAGEIFS(BW!$C6:$DR6,BW!$C$1:$DR$1,Stat!AX$2),"")</f>
        <v/>
      </c>
      <c r="AY5" s="15" t="str">
        <f t="array" ref="AY5">IFERROR(_xlfn.STDEV.P(IF(BW!$C$1:$DR$1=Stat!AY$2,BW!$C6:$DR6)),"")</f>
        <v/>
      </c>
      <c r="AZ5" s="17" t="str">
        <f t="array" ref="AZ5">IF(COUNT(IF(BW!$C$1:$DR$1=Stat!AZ$2,BW!$C6:$DR6))=0,"",COUNT(IF(BW!$C$1:$DR$1=Stat!AZ$2,BW!$C6:$DR6)))</f>
        <v/>
      </c>
      <c r="BA5" s="115" t="str">
        <f>IFERROR(AVERAGEIFS(BW!$C6:$DR6,BW!$C$1:$DR$1,Stat!BA$2),"")</f>
        <v/>
      </c>
      <c r="BB5" s="15" t="str">
        <f t="array" ref="BB5">IFERROR(_xlfn.STDEV.P(IF(BW!$C$1:$DR$1=Stat!BB$2,BW!$C6:$DR6)),"")</f>
        <v/>
      </c>
      <c r="BC5" s="17" t="str">
        <f t="array" ref="BC5">IF(COUNT(IF(BW!$C$1:$DR$1=Stat!BC$2,BW!$C6:$DR6))=0,"",COUNT(IF(BW!$C$1:$DR$1=Stat!BC$2,BW!$C6:$DR6)))</f>
        <v/>
      </c>
      <c r="BD5" s="115" t="str">
        <f>IFERROR(AVERAGEIFS(BW!$C6:$DR6,BW!$C$1:$DR$1,Stat!BD$2),"")</f>
        <v/>
      </c>
      <c r="BE5" s="15" t="str">
        <f t="array" ref="BE5">IFERROR(_xlfn.STDEV.P(IF(BW!$C$1:$DR$1=Stat!BE$2,BW!$C6:$DR6)),"")</f>
        <v/>
      </c>
      <c r="BF5" s="17" t="str">
        <f t="array" ref="BF5">IF(COUNT(IF(BW!$C$1:$DR$1=Stat!BF$2,BW!$C6:$DR6))=0,"",COUNT(IF(BW!$C$1:$DR$1=Stat!BF$2,BW!$C6:$DR6)))</f>
        <v/>
      </c>
      <c r="BG5" s="115" t="str">
        <f>IFERROR(AVERAGEIFS(BW!$C6:$DR6,BW!$C$1:$DR$1,Stat!BG$2),"")</f>
        <v/>
      </c>
      <c r="BH5" s="15" t="str">
        <f t="array" ref="BH5">IFERROR(_xlfn.STDEV.P(IF(BW!$C$1:$DR$1=Stat!BH$2,BW!$C6:$DR6)),"")</f>
        <v/>
      </c>
      <c r="BI5" s="17" t="str">
        <f t="array" ref="BI5">IF(COUNT(IF(BW!$C$1:$DR$1=Stat!BI$2,BW!$C6:$DR6))=0,"",COUNT(IF(BW!$C$1:$DR$1=Stat!BI$2,BW!$C6:$DR6)))</f>
        <v/>
      </c>
      <c r="BJ5" s="115" t="str">
        <f>IFERROR(AVERAGEIFS(BW!$C6:$DR6,BW!$C$1:$DR$1,Stat!BJ$2),"")</f>
        <v/>
      </c>
      <c r="BK5" s="15" t="str">
        <f t="array" ref="BK5">IFERROR(_xlfn.STDEV.P(IF(BW!$C$1:$DR$1=Stat!BK$2,BW!$C6:$DR6)),"")</f>
        <v/>
      </c>
      <c r="BL5" s="17" t="str">
        <f t="array" ref="BL5">IF(COUNT(IF(BW!$C$1:$DR$1=Stat!BL$2,BW!$C6:$DR6))=0,"",COUNT(IF(BW!$C$1:$DR$1=Stat!BL$2,BW!$C6:$DR6)))</f>
        <v/>
      </c>
      <c r="BM5" s="115" t="str">
        <f>IFERROR(AVERAGEIFS(BW!$C6:$DR6,BW!$C$1:$DR$1,Stat!BM$2),"")</f>
        <v/>
      </c>
      <c r="BN5" s="113" t="str">
        <f t="array" ref="BN5">IFERROR(_xlfn.STDEV.P(IF(BW!$C$1:$DR$1=Stat!BN$2,BW!$C6:$DR6)),"")</f>
        <v/>
      </c>
      <c r="BO5" s="117" t="str">
        <f t="array" ref="BO5">IF(COUNT(IF(BW!$C$1:$DR$1=Stat!BO$2,BW!$C6:$DR6))=0,"",COUNT(IF(BW!$C$1:$DR$1=Stat!BO$2,BW!$C6:$DR6)))</f>
        <v/>
      </c>
      <c r="BP5" s="129" t="str">
        <f>IFERROR(AVERAGE(BWtable[[#This Row],[1]:[120]]),"")</f>
        <v/>
      </c>
      <c r="BQ5" s="113" t="str">
        <f>IFERROR(_xlfn.STDEV.P(BWtable[[#This Row],[1]:[120]]),"")</f>
        <v/>
      </c>
      <c r="BR5" s="117" t="str">
        <f>IF(COUNT(BWtable[[#This Row],[1]:[120]])=0,"",COUNT(BWtable[[#This Row],[1]:[120]]))</f>
        <v/>
      </c>
      <c r="BS5" s="14"/>
    </row>
    <row r="6" spans="1:71">
      <c r="A6" s="14">
        <v>2</v>
      </c>
      <c r="B6" s="116" t="str">
        <f>IFERROR(AVERAGEIFS(TV!$D7:$DS7,TV!$D$1:$DS$1,Stat!B$2),"")</f>
        <v/>
      </c>
      <c r="C6" s="15" t="str">
        <f t="array" ref="C6">IFERROR(_xlfn.STDEV.P(IF(TV!$D$1:$DS$1=Stat!C$2,TV!$D7:$DS7)),"")</f>
        <v/>
      </c>
      <c r="D6" s="17" t="str">
        <f t="array" ref="D6">IF(COUNT(IF(TV!$D$1:$DS$1=Stat!D$2,TV!$D7:$DS7))=0,"",COUNT(IF(TV!$D$1:$DS$1=Stat!D$2,TV!$D7:$DS7)))</f>
        <v/>
      </c>
      <c r="E6" s="116" t="str">
        <f>IFERROR(AVERAGEIFS(TV!$D7:$DS7,TV!$D$1:$DS$1,Stat!E$2),"")</f>
        <v/>
      </c>
      <c r="F6" s="15" t="str">
        <f t="array" ref="F6">IFERROR(_xlfn.STDEV.P(IF(TV!$D$1:$DS$1=Stat!F$2,TV!$D7:$DS7)),"")</f>
        <v/>
      </c>
      <c r="G6" s="17" t="str">
        <f t="array" ref="G6">IF(COUNT(IF(TV!$D$1:$DS$1=Stat!G$2,TV!$D7:$DS7))=0,"",COUNT(IF(TV!$D$1:$DS$1=Stat!G$2,TV!$D7:$DS7)))</f>
        <v/>
      </c>
      <c r="H6" s="116" t="str">
        <f>IFERROR(AVERAGEIFS(TV!$D7:$DS7,TV!$D$1:$DS$1,Stat!H$2),"")</f>
        <v/>
      </c>
      <c r="I6" s="15" t="str">
        <f t="array" ref="I6">IFERROR(_xlfn.STDEV.P(IF(TV!$D$1:$DS$1=Stat!I$2,TV!$D7:$DS7)),"")</f>
        <v/>
      </c>
      <c r="J6" s="17" t="str">
        <f t="array" ref="J6">IF(COUNT(IF(TV!$D$1:$DS$1=Stat!J$2,TV!$D7:$DS7))=0,"",COUNT(IF(TV!$D$1:$DS$1=Stat!J$2,TV!$D7:$DS7)))</f>
        <v/>
      </c>
      <c r="K6" s="116" t="str">
        <f>IFERROR(AVERAGEIFS(TV!$D7:$DS7,TV!$D$1:$DS$1,Stat!K$2),"")</f>
        <v/>
      </c>
      <c r="L6" s="15" t="str">
        <f t="array" ref="L6">IFERROR(_xlfn.STDEV.P(IF(TV!$D$1:$DS$1=Stat!L$2,TV!$D7:$DS7)),"")</f>
        <v/>
      </c>
      <c r="M6" s="17" t="str">
        <f t="array" ref="M6">IF(COUNT(IF(TV!$D$1:$DS$1=Stat!M$2,TV!$D7:$DS7))=0,"",COUNT(IF(TV!$D$1:$DS$1=Stat!M$2,TV!$D7:$DS7)))</f>
        <v/>
      </c>
      <c r="N6" s="116" t="str">
        <f>IFERROR(AVERAGEIFS(TV!$D7:$DS7,TV!$D$1:$DS$1,Stat!N$2),"")</f>
        <v/>
      </c>
      <c r="O6" s="15" t="str">
        <f t="array" ref="O6">IFERROR(_xlfn.STDEV.P(IF(TV!$D$1:$DS$1=Stat!O$2,TV!$D7:$DS7)),"")</f>
        <v/>
      </c>
      <c r="P6" s="17" t="str">
        <f t="array" ref="P6">IF(COUNT(IF(TV!$D$1:$DS$1=Stat!P$2,TV!$D7:$DS7))=0,"",COUNT(IF(TV!$D$1:$DS$1=Stat!P$2,TV!$D7:$DS7)))</f>
        <v/>
      </c>
      <c r="Q6" s="116" t="str">
        <f>IFERROR(AVERAGEIFS(TV!$D7:$DS7,TV!$D$1:$DS$1,Stat!Q$2),"")</f>
        <v/>
      </c>
      <c r="R6" s="15" t="str">
        <f t="array" ref="R6">IFERROR(_xlfn.STDEV.P(IF(TV!$D$1:$DS$1=Stat!R$2,TV!$D7:$DS7)),"")</f>
        <v/>
      </c>
      <c r="S6" s="17" t="str">
        <f t="array" ref="S6">IF(COUNT(IF(TV!$D$1:$DS$1=Stat!S$2,TV!$D7:$DS7))=0,"",COUNT(IF(TV!$D$1:$DS$1=Stat!S$2,TV!$D7:$DS7)))</f>
        <v/>
      </c>
      <c r="T6" s="116" t="str">
        <f>IFERROR(AVERAGEIFS(TV!$D7:$DS7,TV!$D$1:$DS$1,Stat!T$2),"")</f>
        <v/>
      </c>
      <c r="U6" s="15" t="str">
        <f t="array" ref="U6">IFERROR(_xlfn.STDEV.P(IF(TV!$D$1:$DS$1=Stat!U$2,TV!$D7:$DS7)),"")</f>
        <v/>
      </c>
      <c r="V6" s="17" t="str">
        <f t="array" ref="V6">IF(COUNT(IF(TV!$D$1:$DS$1=Stat!V$2,TV!$D7:$DS7))=0,"",COUNT(IF(TV!$D$1:$DS$1=Stat!V$2,TV!$D7:$DS7)))</f>
        <v/>
      </c>
      <c r="W6" s="116" t="str">
        <f>IFERROR(AVERAGEIFS(TV!$D7:$DS7,TV!$D$1:$DS$1,Stat!W$2),"")</f>
        <v/>
      </c>
      <c r="X6" s="15" t="str">
        <f t="array" ref="X6">IFERROR(_xlfn.STDEV.P(IF(TV!$D$1:$DS$1=Stat!X$2,TV!$D7:$DS7)),"")</f>
        <v/>
      </c>
      <c r="Y6" s="17" t="str">
        <f t="array" ref="Y6">IF(COUNT(IF(TV!$D$1:$DS$1=Stat!Y$2,TV!$D7:$DS7))=0,"",COUNT(IF(TV!$D$1:$DS$1=Stat!Y$2,TV!$D7:$DS7)))</f>
        <v/>
      </c>
      <c r="Z6" s="115" t="str">
        <f>IFERROR(AVERAGEIFS(TV!$D7:$DS7,TV!$D$1:$DS$1,Stat!Z$2),"")</f>
        <v/>
      </c>
      <c r="AA6" s="15" t="str">
        <f t="array" ref="AA6">IFERROR(_xlfn.STDEV.P(IF(TV!$D$1:$DS$1=Stat!AA$2,TV!$D7:$DS7)),"")</f>
        <v/>
      </c>
      <c r="AB6" s="17" t="str">
        <f t="array" ref="AB6">IF(COUNT(IF(TV!$D$1:$DS$1=Stat!AB$2,TV!$D7:$DS7))=0,"",COUNT(IF(TV!$D$1:$DS$1=Stat!AB$2,TV!$D7:$DS7)))</f>
        <v/>
      </c>
      <c r="AC6" s="115" t="str">
        <f>IFERROR(AVERAGEIFS(TV!$D7:$DS7,TV!$D$1:$DS$1,Stat!AC$2),"")</f>
        <v/>
      </c>
      <c r="AD6" s="113" t="str">
        <f t="array" ref="AD6">IFERROR(_xlfn.STDEV.P(IF(TV!$D$1:$DS$1=Stat!AD$2,TV!$D7:$DS7)),"")</f>
        <v/>
      </c>
      <c r="AE6" s="117" t="str">
        <f t="array" ref="AE6">IF(COUNT(IF(TV!$D$1:$DS$1=Stat!AE$2,TV!$D7:$DS7))=0,"",COUNT(IF(TV!$D$1:$DS$1=Stat!AE$2,TV!$D7:$DS7)))</f>
        <v/>
      </c>
      <c r="AF6" s="130" t="str">
        <f>IFERROR(AVERAGE(TV!D7:DS7),"")</f>
        <v/>
      </c>
      <c r="AG6" s="113" t="str">
        <f>IFERROR(_xlfn.STDEV.P(TV!D7:DS7),"")</f>
        <v/>
      </c>
      <c r="AH6" s="117" t="str">
        <f>IF(COUNT(TV!D7:DS7)=0,"",COUNT(TV!D7:DS7))</f>
        <v/>
      </c>
      <c r="AJ6" s="14">
        <v>2</v>
      </c>
      <c r="AK6" s="14" t="str">
        <f>INDEX(DataInput[#Headers],1,BW_Stat[[#This Row],[Day '#]]+11)</f>
        <v>3</v>
      </c>
      <c r="AL6" s="115" t="str">
        <f>IFERROR(AVERAGEIFS(BW!$C7:$DR7,BW!$C$1:$DR$1,Stat!AL$2),"")</f>
        <v/>
      </c>
      <c r="AM6" s="15" t="str">
        <f t="array" ref="AM6">IFERROR(_xlfn.STDEV.P(IF(BW!$C$1:$DR$1=Stat!AM$2,BW!$C7:$DR7)),"")</f>
        <v/>
      </c>
      <c r="AN6" s="17" t="str">
        <f t="array" ref="AN6">IF(COUNT(IF(BW!$C$1:$DR$1=Stat!AN$2,BW!$C7:$DR7))=0,"",COUNT(IF(BW!$C$1:$DR$1=Stat!AN$2,BW!$C7:$DR7)))</f>
        <v/>
      </c>
      <c r="AO6" s="115" t="str">
        <f>IFERROR(AVERAGEIFS(BW!$C7:$DR7,BW!$C$1:$DR$1,Stat!AO$2),"")</f>
        <v/>
      </c>
      <c r="AP6" s="15" t="str">
        <f t="array" ref="AP6">IFERROR(_xlfn.STDEV.P(IF(BW!$C$1:$DR$1=Stat!AP$2,BW!$C7:$DR7)),"")</f>
        <v/>
      </c>
      <c r="AQ6" s="17" t="str">
        <f t="array" ref="AQ6">IF(COUNT(IF(BW!$C$1:$DR$1=Stat!AQ$2,BW!$C7:$DR7))=0,"",COUNT(IF(BW!$C$1:$DR$1=Stat!AQ$2,BW!$C7:$DR7)))</f>
        <v/>
      </c>
      <c r="AR6" s="115" t="str">
        <f>IFERROR(AVERAGEIFS(BW!$C7:$DR7,BW!$C$1:$DR$1,Stat!AR$2),"")</f>
        <v/>
      </c>
      <c r="AS6" s="15" t="str">
        <f t="array" ref="AS6">IFERROR(_xlfn.STDEV.P(IF(BW!$C$1:$DR$1=Stat!AS$2,BW!$C7:$DR7)),"")</f>
        <v/>
      </c>
      <c r="AT6" s="17" t="str">
        <f t="array" ref="AT6">IF(COUNT(IF(BW!$C$1:$DR$1=Stat!AT$2,BW!$C7:$DR7))=0,"",COUNT(IF(BW!$C$1:$DR$1=Stat!AT$2,BW!$C7:$DR7)))</f>
        <v/>
      </c>
      <c r="AU6" s="115" t="str">
        <f>IFERROR(AVERAGEIFS(BW!$C7:$DR7,BW!$C$1:$DR$1,Stat!AU$2),"")</f>
        <v/>
      </c>
      <c r="AV6" s="15" t="str">
        <f t="array" ref="AV6">IFERROR(_xlfn.STDEV.P(IF(BW!$C$1:$DR$1=Stat!AV$2,BW!$C7:$DR7)),"")</f>
        <v/>
      </c>
      <c r="AW6" s="17" t="str">
        <f t="array" ref="AW6">IF(COUNT(IF(BW!$C$1:$DR$1=Stat!AW$2,BW!$C7:$DR7))=0,"",COUNT(IF(BW!$C$1:$DR$1=Stat!AW$2,BW!$C7:$DR7)))</f>
        <v/>
      </c>
      <c r="AX6" s="115" t="str">
        <f>IFERROR(AVERAGEIFS(BW!$C7:$DR7,BW!$C$1:$DR$1,Stat!AX$2),"")</f>
        <v/>
      </c>
      <c r="AY6" s="15" t="str">
        <f t="array" ref="AY6">IFERROR(_xlfn.STDEV.P(IF(BW!$C$1:$DR$1=Stat!AY$2,BW!$C7:$DR7)),"")</f>
        <v/>
      </c>
      <c r="AZ6" s="17" t="str">
        <f t="array" ref="AZ6">IF(COUNT(IF(BW!$C$1:$DR$1=Stat!AZ$2,BW!$C7:$DR7))=0,"",COUNT(IF(BW!$C$1:$DR$1=Stat!AZ$2,BW!$C7:$DR7)))</f>
        <v/>
      </c>
      <c r="BA6" s="115" t="str">
        <f>IFERROR(AVERAGEIFS(BW!$C7:$DR7,BW!$C$1:$DR$1,Stat!BA$2),"")</f>
        <v/>
      </c>
      <c r="BB6" s="15" t="str">
        <f t="array" ref="BB6">IFERROR(_xlfn.STDEV.P(IF(BW!$C$1:$DR$1=Stat!BB$2,BW!$C7:$DR7)),"")</f>
        <v/>
      </c>
      <c r="BC6" s="17" t="str">
        <f t="array" ref="BC6">IF(COUNT(IF(BW!$C$1:$DR$1=Stat!BC$2,BW!$C7:$DR7))=0,"",COUNT(IF(BW!$C$1:$DR$1=Stat!BC$2,BW!$C7:$DR7)))</f>
        <v/>
      </c>
      <c r="BD6" s="115" t="str">
        <f>IFERROR(AVERAGEIFS(BW!$C7:$DR7,BW!$C$1:$DR$1,Stat!BD$2),"")</f>
        <v/>
      </c>
      <c r="BE6" s="15" t="str">
        <f t="array" ref="BE6">IFERROR(_xlfn.STDEV.P(IF(BW!$C$1:$DR$1=Stat!BE$2,BW!$C7:$DR7)),"")</f>
        <v/>
      </c>
      <c r="BF6" s="17" t="str">
        <f t="array" ref="BF6">IF(COUNT(IF(BW!$C$1:$DR$1=Stat!BF$2,BW!$C7:$DR7))=0,"",COUNT(IF(BW!$C$1:$DR$1=Stat!BF$2,BW!$C7:$DR7)))</f>
        <v/>
      </c>
      <c r="BG6" s="115" t="str">
        <f>IFERROR(AVERAGEIFS(BW!$C7:$DR7,BW!$C$1:$DR$1,Stat!BG$2),"")</f>
        <v/>
      </c>
      <c r="BH6" s="15" t="str">
        <f t="array" ref="BH6">IFERROR(_xlfn.STDEV.P(IF(BW!$C$1:$DR$1=Stat!BH$2,BW!$C7:$DR7)),"")</f>
        <v/>
      </c>
      <c r="BI6" s="17" t="str">
        <f t="array" ref="BI6">IF(COUNT(IF(BW!$C$1:$DR$1=Stat!BI$2,BW!$C7:$DR7))=0,"",COUNT(IF(BW!$C$1:$DR$1=Stat!BI$2,BW!$C7:$DR7)))</f>
        <v/>
      </c>
      <c r="BJ6" s="115" t="str">
        <f>IFERROR(AVERAGEIFS(BW!$C7:$DR7,BW!$C$1:$DR$1,Stat!BJ$2),"")</f>
        <v/>
      </c>
      <c r="BK6" s="15" t="str">
        <f t="array" ref="BK6">IFERROR(_xlfn.STDEV.P(IF(BW!$C$1:$DR$1=Stat!BK$2,BW!$C7:$DR7)),"")</f>
        <v/>
      </c>
      <c r="BL6" s="17" t="str">
        <f t="array" ref="BL6">IF(COUNT(IF(BW!$C$1:$DR$1=Stat!BL$2,BW!$C7:$DR7))=0,"",COUNT(IF(BW!$C$1:$DR$1=Stat!BL$2,BW!$C7:$DR7)))</f>
        <v/>
      </c>
      <c r="BM6" s="115" t="str">
        <f>IFERROR(AVERAGEIFS(BW!$C7:$DR7,BW!$C$1:$DR$1,Stat!BM$2),"")</f>
        <v/>
      </c>
      <c r="BN6" s="113" t="str">
        <f t="array" ref="BN6">IFERROR(_xlfn.STDEV.P(IF(BW!$C$1:$DR$1=Stat!BN$2,BW!$C7:$DR7)),"")</f>
        <v/>
      </c>
      <c r="BO6" s="117" t="str">
        <f t="array" ref="BO6">IF(COUNT(IF(BW!$C$1:$DR$1=Stat!BO$2,BW!$C7:$DR7))=0,"",COUNT(IF(BW!$C$1:$DR$1=Stat!BO$2,BW!$C7:$DR7)))</f>
        <v/>
      </c>
      <c r="BP6" s="129" t="str">
        <f>IFERROR(AVERAGE(BWtable[[#This Row],[1]:[120]]),"")</f>
        <v/>
      </c>
      <c r="BQ6" s="113" t="str">
        <f>IFERROR(_xlfn.STDEV.P(BWtable[[#This Row],[1]:[120]]),"")</f>
        <v/>
      </c>
      <c r="BR6" s="117">
        <f>IF(COUNT(BWtable[[#This Row],[1]:[120]])=0,"",COUNT(BWtable[[#This Row],[1]:[120]]))</f>
        <v>60</v>
      </c>
      <c r="BS6" s="14"/>
    </row>
    <row r="7" spans="1:71">
      <c r="A7" s="14">
        <v>3</v>
      </c>
      <c r="B7" s="116" t="str">
        <f>IFERROR(AVERAGEIFS(TV!$D8:$DS8,TV!$D$1:$DS$1,Stat!B$2),"")</f>
        <v/>
      </c>
      <c r="C7" s="15" t="str">
        <f t="array" ref="C7">IFERROR(_xlfn.STDEV.P(IF(TV!$D$1:$DS$1=Stat!C$2,TV!$D8:$DS8)),"")</f>
        <v/>
      </c>
      <c r="D7" s="17" t="str">
        <f t="array" ref="D7">IF(COUNT(IF(TV!$D$1:$DS$1=Stat!D$2,TV!$D8:$DS8))=0,"",COUNT(IF(TV!$D$1:$DS$1=Stat!D$2,TV!$D8:$DS8)))</f>
        <v/>
      </c>
      <c r="E7" s="116" t="str">
        <f>IFERROR(AVERAGEIFS(TV!$D8:$DS8,TV!$D$1:$DS$1,Stat!E$2),"")</f>
        <v/>
      </c>
      <c r="F7" s="15" t="str">
        <f t="array" ref="F7">IFERROR(_xlfn.STDEV.P(IF(TV!$D$1:$DS$1=Stat!F$2,TV!$D8:$DS8)),"")</f>
        <v/>
      </c>
      <c r="G7" s="17" t="str">
        <f t="array" ref="G7">IF(COUNT(IF(TV!$D$1:$DS$1=Stat!G$2,TV!$D8:$DS8))=0,"",COUNT(IF(TV!$D$1:$DS$1=Stat!G$2,TV!$D8:$DS8)))</f>
        <v/>
      </c>
      <c r="H7" s="116" t="str">
        <f>IFERROR(AVERAGEIFS(TV!$D8:$DS8,TV!$D$1:$DS$1,Stat!H$2),"")</f>
        <v/>
      </c>
      <c r="I7" s="15" t="str">
        <f t="array" ref="I7">IFERROR(_xlfn.STDEV.P(IF(TV!$D$1:$DS$1=Stat!I$2,TV!$D8:$DS8)),"")</f>
        <v/>
      </c>
      <c r="J7" s="17" t="str">
        <f t="array" ref="J7">IF(COUNT(IF(TV!$D$1:$DS$1=Stat!J$2,TV!$D8:$DS8))=0,"",COUNT(IF(TV!$D$1:$DS$1=Stat!J$2,TV!$D8:$DS8)))</f>
        <v/>
      </c>
      <c r="K7" s="116" t="str">
        <f>IFERROR(AVERAGEIFS(TV!$D8:$DS8,TV!$D$1:$DS$1,Stat!K$2),"")</f>
        <v/>
      </c>
      <c r="L7" s="15" t="str">
        <f t="array" ref="L7">IFERROR(_xlfn.STDEV.P(IF(TV!$D$1:$DS$1=Stat!L$2,TV!$D8:$DS8)),"")</f>
        <v/>
      </c>
      <c r="M7" s="17" t="str">
        <f t="array" ref="M7">IF(COUNT(IF(TV!$D$1:$DS$1=Stat!M$2,TV!$D8:$DS8))=0,"",COUNT(IF(TV!$D$1:$DS$1=Stat!M$2,TV!$D8:$DS8)))</f>
        <v/>
      </c>
      <c r="N7" s="116" t="str">
        <f>IFERROR(AVERAGEIFS(TV!$D8:$DS8,TV!$D$1:$DS$1,Stat!N$2),"")</f>
        <v/>
      </c>
      <c r="O7" s="15" t="str">
        <f t="array" ref="O7">IFERROR(_xlfn.STDEV.P(IF(TV!$D$1:$DS$1=Stat!O$2,TV!$D8:$DS8)),"")</f>
        <v/>
      </c>
      <c r="P7" s="17" t="str">
        <f t="array" ref="P7">IF(COUNT(IF(TV!$D$1:$DS$1=Stat!P$2,TV!$D8:$DS8))=0,"",COUNT(IF(TV!$D$1:$DS$1=Stat!P$2,TV!$D8:$DS8)))</f>
        <v/>
      </c>
      <c r="Q7" s="116" t="str">
        <f>IFERROR(AVERAGEIFS(TV!$D8:$DS8,TV!$D$1:$DS$1,Stat!Q$2),"")</f>
        <v/>
      </c>
      <c r="R7" s="15" t="str">
        <f t="array" ref="R7">IFERROR(_xlfn.STDEV.P(IF(TV!$D$1:$DS$1=Stat!R$2,TV!$D8:$DS8)),"")</f>
        <v/>
      </c>
      <c r="S7" s="17" t="str">
        <f t="array" ref="S7">IF(COUNT(IF(TV!$D$1:$DS$1=Stat!S$2,TV!$D8:$DS8))=0,"",COUNT(IF(TV!$D$1:$DS$1=Stat!S$2,TV!$D8:$DS8)))</f>
        <v/>
      </c>
      <c r="T7" s="116" t="str">
        <f>IFERROR(AVERAGEIFS(TV!$D8:$DS8,TV!$D$1:$DS$1,Stat!T$2),"")</f>
        <v/>
      </c>
      <c r="U7" s="15" t="str">
        <f t="array" ref="U7">IFERROR(_xlfn.STDEV.P(IF(TV!$D$1:$DS$1=Stat!U$2,TV!$D8:$DS8)),"")</f>
        <v/>
      </c>
      <c r="V7" s="17" t="str">
        <f t="array" ref="V7">IF(COUNT(IF(TV!$D$1:$DS$1=Stat!V$2,TV!$D8:$DS8))=0,"",COUNT(IF(TV!$D$1:$DS$1=Stat!V$2,TV!$D8:$DS8)))</f>
        <v/>
      </c>
      <c r="W7" s="116" t="str">
        <f>IFERROR(AVERAGEIFS(TV!$D8:$DS8,TV!$D$1:$DS$1,Stat!W$2),"")</f>
        <v/>
      </c>
      <c r="X7" s="15" t="str">
        <f t="array" ref="X7">IFERROR(_xlfn.STDEV.P(IF(TV!$D$1:$DS$1=Stat!X$2,TV!$D8:$DS8)),"")</f>
        <v/>
      </c>
      <c r="Y7" s="17" t="str">
        <f t="array" ref="Y7">IF(COUNT(IF(TV!$D$1:$DS$1=Stat!Y$2,TV!$D8:$DS8))=0,"",COUNT(IF(TV!$D$1:$DS$1=Stat!Y$2,TV!$D8:$DS8)))</f>
        <v/>
      </c>
      <c r="Z7" s="115" t="str">
        <f>IFERROR(AVERAGEIFS(TV!$D8:$DS8,TV!$D$1:$DS$1,Stat!Z$2),"")</f>
        <v/>
      </c>
      <c r="AA7" s="15" t="str">
        <f t="array" ref="AA7">IFERROR(_xlfn.STDEV.P(IF(TV!$D$1:$DS$1=Stat!AA$2,TV!$D8:$DS8)),"")</f>
        <v/>
      </c>
      <c r="AB7" s="17" t="str">
        <f t="array" ref="AB7">IF(COUNT(IF(TV!$D$1:$DS$1=Stat!AB$2,TV!$D8:$DS8))=0,"",COUNT(IF(TV!$D$1:$DS$1=Stat!AB$2,TV!$D8:$DS8)))</f>
        <v/>
      </c>
      <c r="AC7" s="115" t="str">
        <f>IFERROR(AVERAGEIFS(TV!$D8:$DS8,TV!$D$1:$DS$1,Stat!AC$2),"")</f>
        <v/>
      </c>
      <c r="AD7" s="113" t="str">
        <f t="array" ref="AD7">IFERROR(_xlfn.STDEV.P(IF(TV!$D$1:$DS$1=Stat!AD$2,TV!$D8:$DS8)),"")</f>
        <v/>
      </c>
      <c r="AE7" s="117" t="str">
        <f t="array" ref="AE7">IF(COUNT(IF(TV!$D$1:$DS$1=Stat!AE$2,TV!$D8:$DS8))=0,"",COUNT(IF(TV!$D$1:$DS$1=Stat!AE$2,TV!$D8:$DS8)))</f>
        <v/>
      </c>
      <c r="AF7" s="130" t="str">
        <f>IFERROR(AVERAGE(TV!D8:DS8),"")</f>
        <v/>
      </c>
      <c r="AG7" s="113" t="str">
        <f>IFERROR(_xlfn.STDEV.P(TV!D8:DS8),"")</f>
        <v/>
      </c>
      <c r="AH7" s="117">
        <f>IF(COUNT(TV!D8:DS8)=0,"",COUNT(TV!D8:DS8))</f>
        <v>60</v>
      </c>
      <c r="AJ7" s="14">
        <v>3</v>
      </c>
      <c r="AK7" s="14" t="str">
        <f>INDEX(DataInput[#Headers],1,BW_Stat[[#This Row],[Day '#]]+11)</f>
        <v>4</v>
      </c>
      <c r="AL7" s="115" t="str">
        <f>IFERROR(AVERAGEIFS(BW!$C8:$DR8,BW!$C$1:$DR$1,Stat!AL$2),"")</f>
        <v/>
      </c>
      <c r="AM7" s="15" t="str">
        <f t="array" ref="AM7">IFERROR(_xlfn.STDEV.P(IF(BW!$C$1:$DR$1=Stat!AM$2,BW!$C8:$DR8)),"")</f>
        <v/>
      </c>
      <c r="AN7" s="17" t="str">
        <f t="array" ref="AN7">IF(COUNT(IF(BW!$C$1:$DR$1=Stat!AN$2,BW!$C8:$DR8))=0,"",COUNT(IF(BW!$C$1:$DR$1=Stat!AN$2,BW!$C8:$DR8)))</f>
        <v/>
      </c>
      <c r="AO7" s="115" t="str">
        <f>IFERROR(AVERAGEIFS(BW!$C8:$DR8,BW!$C$1:$DR$1,Stat!AO$2),"")</f>
        <v/>
      </c>
      <c r="AP7" s="15" t="str">
        <f t="array" ref="AP7">IFERROR(_xlfn.STDEV.P(IF(BW!$C$1:$DR$1=Stat!AP$2,BW!$C8:$DR8)),"")</f>
        <v/>
      </c>
      <c r="AQ7" s="17" t="str">
        <f t="array" ref="AQ7">IF(COUNT(IF(BW!$C$1:$DR$1=Stat!AQ$2,BW!$C8:$DR8))=0,"",COUNT(IF(BW!$C$1:$DR$1=Stat!AQ$2,BW!$C8:$DR8)))</f>
        <v/>
      </c>
      <c r="AR7" s="115" t="str">
        <f>IFERROR(AVERAGEIFS(BW!$C8:$DR8,BW!$C$1:$DR$1,Stat!AR$2),"")</f>
        <v/>
      </c>
      <c r="AS7" s="15" t="str">
        <f t="array" ref="AS7">IFERROR(_xlfn.STDEV.P(IF(BW!$C$1:$DR$1=Stat!AS$2,BW!$C8:$DR8)),"")</f>
        <v/>
      </c>
      <c r="AT7" s="17" t="str">
        <f t="array" ref="AT7">IF(COUNT(IF(BW!$C$1:$DR$1=Stat!AT$2,BW!$C8:$DR8))=0,"",COUNT(IF(BW!$C$1:$DR$1=Stat!AT$2,BW!$C8:$DR8)))</f>
        <v/>
      </c>
      <c r="AU7" s="115" t="str">
        <f>IFERROR(AVERAGEIFS(BW!$C8:$DR8,BW!$C$1:$DR$1,Stat!AU$2),"")</f>
        <v/>
      </c>
      <c r="AV7" s="15" t="str">
        <f t="array" ref="AV7">IFERROR(_xlfn.STDEV.P(IF(BW!$C$1:$DR$1=Stat!AV$2,BW!$C8:$DR8)),"")</f>
        <v/>
      </c>
      <c r="AW7" s="17" t="str">
        <f t="array" ref="AW7">IF(COUNT(IF(BW!$C$1:$DR$1=Stat!AW$2,BW!$C8:$DR8))=0,"",COUNT(IF(BW!$C$1:$DR$1=Stat!AW$2,BW!$C8:$DR8)))</f>
        <v/>
      </c>
      <c r="AX7" s="115" t="str">
        <f>IFERROR(AVERAGEIFS(BW!$C8:$DR8,BW!$C$1:$DR$1,Stat!AX$2),"")</f>
        <v/>
      </c>
      <c r="AY7" s="15" t="str">
        <f t="array" ref="AY7">IFERROR(_xlfn.STDEV.P(IF(BW!$C$1:$DR$1=Stat!AY$2,BW!$C8:$DR8)),"")</f>
        <v/>
      </c>
      <c r="AZ7" s="17" t="str">
        <f t="array" ref="AZ7">IF(COUNT(IF(BW!$C$1:$DR$1=Stat!AZ$2,BW!$C8:$DR8))=0,"",COUNT(IF(BW!$C$1:$DR$1=Stat!AZ$2,BW!$C8:$DR8)))</f>
        <v/>
      </c>
      <c r="BA7" s="115" t="str">
        <f>IFERROR(AVERAGEIFS(BW!$C8:$DR8,BW!$C$1:$DR$1,Stat!BA$2),"")</f>
        <v/>
      </c>
      <c r="BB7" s="15" t="str">
        <f t="array" ref="BB7">IFERROR(_xlfn.STDEV.P(IF(BW!$C$1:$DR$1=Stat!BB$2,BW!$C8:$DR8)),"")</f>
        <v/>
      </c>
      <c r="BC7" s="17" t="str">
        <f t="array" ref="BC7">IF(COUNT(IF(BW!$C$1:$DR$1=Stat!BC$2,BW!$C8:$DR8))=0,"",COUNT(IF(BW!$C$1:$DR$1=Stat!BC$2,BW!$C8:$DR8)))</f>
        <v/>
      </c>
      <c r="BD7" s="115" t="str">
        <f>IFERROR(AVERAGEIFS(BW!$C8:$DR8,BW!$C$1:$DR$1,Stat!BD$2),"")</f>
        <v/>
      </c>
      <c r="BE7" s="15" t="str">
        <f t="array" ref="BE7">IFERROR(_xlfn.STDEV.P(IF(BW!$C$1:$DR$1=Stat!BE$2,BW!$C8:$DR8)),"")</f>
        <v/>
      </c>
      <c r="BF7" s="17" t="str">
        <f t="array" ref="BF7">IF(COUNT(IF(BW!$C$1:$DR$1=Stat!BF$2,BW!$C8:$DR8))=0,"",COUNT(IF(BW!$C$1:$DR$1=Stat!BF$2,BW!$C8:$DR8)))</f>
        <v/>
      </c>
      <c r="BG7" s="115" t="str">
        <f>IFERROR(AVERAGEIFS(BW!$C8:$DR8,BW!$C$1:$DR$1,Stat!BG$2),"")</f>
        <v/>
      </c>
      <c r="BH7" s="15" t="str">
        <f t="array" ref="BH7">IFERROR(_xlfn.STDEV.P(IF(BW!$C$1:$DR$1=Stat!BH$2,BW!$C8:$DR8)),"")</f>
        <v/>
      </c>
      <c r="BI7" s="17" t="str">
        <f t="array" ref="BI7">IF(COUNT(IF(BW!$C$1:$DR$1=Stat!BI$2,BW!$C8:$DR8))=0,"",COUNT(IF(BW!$C$1:$DR$1=Stat!BI$2,BW!$C8:$DR8)))</f>
        <v/>
      </c>
      <c r="BJ7" s="115" t="str">
        <f>IFERROR(AVERAGEIFS(BW!$C8:$DR8,BW!$C$1:$DR$1,Stat!BJ$2),"")</f>
        <v/>
      </c>
      <c r="BK7" s="15" t="str">
        <f t="array" ref="BK7">IFERROR(_xlfn.STDEV.P(IF(BW!$C$1:$DR$1=Stat!BK$2,BW!$C8:$DR8)),"")</f>
        <v/>
      </c>
      <c r="BL7" s="17" t="str">
        <f t="array" ref="BL7">IF(COUNT(IF(BW!$C$1:$DR$1=Stat!BL$2,BW!$C8:$DR8))=0,"",COUNT(IF(BW!$C$1:$DR$1=Stat!BL$2,BW!$C8:$DR8)))</f>
        <v/>
      </c>
      <c r="BM7" s="115" t="str">
        <f>IFERROR(AVERAGEIFS(BW!$C8:$DR8,BW!$C$1:$DR$1,Stat!BM$2),"")</f>
        <v/>
      </c>
      <c r="BN7" s="113" t="str">
        <f t="array" ref="BN7">IFERROR(_xlfn.STDEV.P(IF(BW!$C$1:$DR$1=Stat!BN$2,BW!$C8:$DR8)),"")</f>
        <v/>
      </c>
      <c r="BO7" s="117" t="str">
        <f t="array" ref="BO7">IF(COUNT(IF(BW!$C$1:$DR$1=Stat!BO$2,BW!$C8:$DR8))=0,"",COUNT(IF(BW!$C$1:$DR$1=Stat!BO$2,BW!$C8:$DR8)))</f>
        <v/>
      </c>
      <c r="BP7" s="129" t="str">
        <f>IFERROR(AVERAGE(BWtable[[#This Row],[1]:[120]]),"")</f>
        <v/>
      </c>
      <c r="BQ7" s="113" t="str">
        <f>IFERROR(_xlfn.STDEV.P(BWtable[[#This Row],[1]:[120]]),"")</f>
        <v/>
      </c>
      <c r="BR7" s="117">
        <f>IF(COUNT(BWtable[[#This Row],[1]:[120]])=0,"",COUNT(BWtable[[#This Row],[1]:[120]]))</f>
        <v>59</v>
      </c>
      <c r="BS7" s="14"/>
    </row>
    <row r="8" spans="1:71">
      <c r="A8" s="14">
        <v>4</v>
      </c>
      <c r="B8" s="116" t="str">
        <f>IFERROR(AVERAGEIFS(TV!$D9:$DS9,TV!$D$1:$DS$1,Stat!B$2),"")</f>
        <v/>
      </c>
      <c r="C8" s="15" t="str">
        <f t="array" ref="C8">IFERROR(_xlfn.STDEV.P(IF(TV!$D$1:$DS$1=Stat!C$2,TV!$D9:$DS9)),"")</f>
        <v/>
      </c>
      <c r="D8" s="17" t="str">
        <f t="array" ref="D8">IF(COUNT(IF(TV!$D$1:$DS$1=Stat!D$2,TV!$D9:$DS9))=0,"",COUNT(IF(TV!$D$1:$DS$1=Stat!D$2,TV!$D9:$DS9)))</f>
        <v/>
      </c>
      <c r="E8" s="116" t="str">
        <f>IFERROR(AVERAGEIFS(TV!$D9:$DS9,TV!$D$1:$DS$1,Stat!E$2),"")</f>
        <v/>
      </c>
      <c r="F8" s="15" t="str">
        <f t="array" ref="F8">IFERROR(_xlfn.STDEV.P(IF(TV!$D$1:$DS$1=Stat!F$2,TV!$D9:$DS9)),"")</f>
        <v/>
      </c>
      <c r="G8" s="17" t="str">
        <f t="array" ref="G8">IF(COUNT(IF(TV!$D$1:$DS$1=Stat!G$2,TV!$D9:$DS9))=0,"",COUNT(IF(TV!$D$1:$DS$1=Stat!G$2,TV!$D9:$DS9)))</f>
        <v/>
      </c>
      <c r="H8" s="116" t="str">
        <f>IFERROR(AVERAGEIFS(TV!$D9:$DS9,TV!$D$1:$DS$1,Stat!H$2),"")</f>
        <v/>
      </c>
      <c r="I8" s="15" t="str">
        <f t="array" ref="I8">IFERROR(_xlfn.STDEV.P(IF(TV!$D$1:$DS$1=Stat!I$2,TV!$D9:$DS9)),"")</f>
        <v/>
      </c>
      <c r="J8" s="17" t="str">
        <f t="array" ref="J8">IF(COUNT(IF(TV!$D$1:$DS$1=Stat!J$2,TV!$D9:$DS9))=0,"",COUNT(IF(TV!$D$1:$DS$1=Stat!J$2,TV!$D9:$DS9)))</f>
        <v/>
      </c>
      <c r="K8" s="116" t="str">
        <f>IFERROR(AVERAGEIFS(TV!$D9:$DS9,TV!$D$1:$DS$1,Stat!K$2),"")</f>
        <v/>
      </c>
      <c r="L8" s="15" t="str">
        <f t="array" ref="L8">IFERROR(_xlfn.STDEV.P(IF(TV!$D$1:$DS$1=Stat!L$2,TV!$D9:$DS9)),"")</f>
        <v/>
      </c>
      <c r="M8" s="17" t="str">
        <f t="array" ref="M8">IF(COUNT(IF(TV!$D$1:$DS$1=Stat!M$2,TV!$D9:$DS9))=0,"",COUNT(IF(TV!$D$1:$DS$1=Stat!M$2,TV!$D9:$DS9)))</f>
        <v/>
      </c>
      <c r="N8" s="116" t="str">
        <f>IFERROR(AVERAGEIFS(TV!$D9:$DS9,TV!$D$1:$DS$1,Stat!N$2),"")</f>
        <v/>
      </c>
      <c r="O8" s="15" t="str">
        <f t="array" ref="O8">IFERROR(_xlfn.STDEV.P(IF(TV!$D$1:$DS$1=Stat!O$2,TV!$D9:$DS9)),"")</f>
        <v/>
      </c>
      <c r="P8" s="17" t="str">
        <f t="array" ref="P8">IF(COUNT(IF(TV!$D$1:$DS$1=Stat!P$2,TV!$D9:$DS9))=0,"",COUNT(IF(TV!$D$1:$DS$1=Stat!P$2,TV!$D9:$DS9)))</f>
        <v/>
      </c>
      <c r="Q8" s="116" t="str">
        <f>IFERROR(AVERAGEIFS(TV!$D9:$DS9,TV!$D$1:$DS$1,Stat!Q$2),"")</f>
        <v/>
      </c>
      <c r="R8" s="15" t="str">
        <f t="array" ref="R8">IFERROR(_xlfn.STDEV.P(IF(TV!$D$1:$DS$1=Stat!R$2,TV!$D9:$DS9)),"")</f>
        <v/>
      </c>
      <c r="S8" s="17" t="str">
        <f t="array" ref="S8">IF(COUNT(IF(TV!$D$1:$DS$1=Stat!S$2,TV!$D9:$DS9))=0,"",COUNT(IF(TV!$D$1:$DS$1=Stat!S$2,TV!$D9:$DS9)))</f>
        <v/>
      </c>
      <c r="T8" s="116" t="str">
        <f>IFERROR(AVERAGEIFS(TV!$D9:$DS9,TV!$D$1:$DS$1,Stat!T$2),"")</f>
        <v/>
      </c>
      <c r="U8" s="15" t="str">
        <f t="array" ref="U8">IFERROR(_xlfn.STDEV.P(IF(TV!$D$1:$DS$1=Stat!U$2,TV!$D9:$DS9)),"")</f>
        <v/>
      </c>
      <c r="V8" s="17" t="str">
        <f t="array" ref="V8">IF(COUNT(IF(TV!$D$1:$DS$1=Stat!V$2,TV!$D9:$DS9))=0,"",COUNT(IF(TV!$D$1:$DS$1=Stat!V$2,TV!$D9:$DS9)))</f>
        <v/>
      </c>
      <c r="W8" s="116" t="str">
        <f>IFERROR(AVERAGEIFS(TV!$D9:$DS9,TV!$D$1:$DS$1,Stat!W$2),"")</f>
        <v/>
      </c>
      <c r="X8" s="15" t="str">
        <f t="array" ref="X8">IFERROR(_xlfn.STDEV.P(IF(TV!$D$1:$DS$1=Stat!X$2,TV!$D9:$DS9)),"")</f>
        <v/>
      </c>
      <c r="Y8" s="17" t="str">
        <f t="array" ref="Y8">IF(COUNT(IF(TV!$D$1:$DS$1=Stat!Y$2,TV!$D9:$DS9))=0,"",COUNT(IF(TV!$D$1:$DS$1=Stat!Y$2,TV!$D9:$DS9)))</f>
        <v/>
      </c>
      <c r="Z8" s="115" t="str">
        <f>IFERROR(AVERAGEIFS(TV!$D9:$DS9,TV!$D$1:$DS$1,Stat!Z$2),"")</f>
        <v/>
      </c>
      <c r="AA8" s="15" t="str">
        <f t="array" ref="AA8">IFERROR(_xlfn.STDEV.P(IF(TV!$D$1:$DS$1=Stat!AA$2,TV!$D9:$DS9)),"")</f>
        <v/>
      </c>
      <c r="AB8" s="17" t="str">
        <f t="array" ref="AB8">IF(COUNT(IF(TV!$D$1:$DS$1=Stat!AB$2,TV!$D9:$DS9))=0,"",COUNT(IF(TV!$D$1:$DS$1=Stat!AB$2,TV!$D9:$DS9)))</f>
        <v/>
      </c>
      <c r="AC8" s="115" t="str">
        <f>IFERROR(AVERAGEIFS(TV!$D9:$DS9,TV!$D$1:$DS$1,Stat!AC$2),"")</f>
        <v/>
      </c>
      <c r="AD8" s="113" t="str">
        <f t="array" ref="AD8">IFERROR(_xlfn.STDEV.P(IF(TV!$D$1:$DS$1=Stat!AD$2,TV!$D9:$DS9)),"")</f>
        <v/>
      </c>
      <c r="AE8" s="117" t="str">
        <f t="array" ref="AE8">IF(COUNT(IF(TV!$D$1:$DS$1=Stat!AE$2,TV!$D9:$DS9))=0,"",COUNT(IF(TV!$D$1:$DS$1=Stat!AE$2,TV!$D9:$DS9)))</f>
        <v/>
      </c>
      <c r="AF8" s="130" t="str">
        <f>IFERROR(AVERAGE(TV!D9:DS9),"")</f>
        <v/>
      </c>
      <c r="AG8" s="113" t="str">
        <f>IFERROR(_xlfn.STDEV.P(TV!D9:DS9),"")</f>
        <v/>
      </c>
      <c r="AH8" s="117">
        <f>IF(COUNT(TV!D9:DS9)=0,"",COUNT(TV!D9:DS9))</f>
        <v>59</v>
      </c>
      <c r="AJ8" s="14">
        <v>4</v>
      </c>
      <c r="AK8" s="14" t="str">
        <f>INDEX(DataInput[#Headers],1,BW_Stat[[#This Row],[Day '#]]+11)</f>
        <v>5</v>
      </c>
      <c r="AL8" s="115" t="str">
        <f>IFERROR(AVERAGEIFS(BW!$C9:$DR9,BW!$C$1:$DR$1,Stat!AL$2),"")</f>
        <v/>
      </c>
      <c r="AM8" s="15" t="str">
        <f t="array" ref="AM8">IFERROR(_xlfn.STDEV.P(IF(BW!$C$1:$DR$1=Stat!AM$2,BW!$C9:$DR9)),"")</f>
        <v/>
      </c>
      <c r="AN8" s="17" t="str">
        <f t="array" ref="AN8">IF(COUNT(IF(BW!$C$1:$DR$1=Stat!AN$2,BW!$C9:$DR9))=0,"",COUNT(IF(BW!$C$1:$DR$1=Stat!AN$2,BW!$C9:$DR9)))</f>
        <v/>
      </c>
      <c r="AO8" s="115" t="str">
        <f>IFERROR(AVERAGEIFS(BW!$C9:$DR9,BW!$C$1:$DR$1,Stat!AO$2),"")</f>
        <v/>
      </c>
      <c r="AP8" s="15" t="str">
        <f t="array" ref="AP8">IFERROR(_xlfn.STDEV.P(IF(BW!$C$1:$DR$1=Stat!AP$2,BW!$C9:$DR9)),"")</f>
        <v/>
      </c>
      <c r="AQ8" s="17" t="str">
        <f t="array" ref="AQ8">IF(COUNT(IF(BW!$C$1:$DR$1=Stat!AQ$2,BW!$C9:$DR9))=0,"",COUNT(IF(BW!$C$1:$DR$1=Stat!AQ$2,BW!$C9:$DR9)))</f>
        <v/>
      </c>
      <c r="AR8" s="115" t="str">
        <f>IFERROR(AVERAGEIFS(BW!$C9:$DR9,BW!$C$1:$DR$1,Stat!AR$2),"")</f>
        <v/>
      </c>
      <c r="AS8" s="15" t="str">
        <f t="array" ref="AS8">IFERROR(_xlfn.STDEV.P(IF(BW!$C$1:$DR$1=Stat!AS$2,BW!$C9:$DR9)),"")</f>
        <v/>
      </c>
      <c r="AT8" s="17" t="str">
        <f t="array" ref="AT8">IF(COUNT(IF(BW!$C$1:$DR$1=Stat!AT$2,BW!$C9:$DR9))=0,"",COUNT(IF(BW!$C$1:$DR$1=Stat!AT$2,BW!$C9:$DR9)))</f>
        <v/>
      </c>
      <c r="AU8" s="115" t="str">
        <f>IFERROR(AVERAGEIFS(BW!$C9:$DR9,BW!$C$1:$DR$1,Stat!AU$2),"")</f>
        <v/>
      </c>
      <c r="AV8" s="15" t="str">
        <f t="array" ref="AV8">IFERROR(_xlfn.STDEV.P(IF(BW!$C$1:$DR$1=Stat!AV$2,BW!$C9:$DR9)),"")</f>
        <v/>
      </c>
      <c r="AW8" s="17" t="str">
        <f t="array" ref="AW8">IF(COUNT(IF(BW!$C$1:$DR$1=Stat!AW$2,BW!$C9:$DR9))=0,"",COUNT(IF(BW!$C$1:$DR$1=Stat!AW$2,BW!$C9:$DR9)))</f>
        <v/>
      </c>
      <c r="AX8" s="115" t="str">
        <f>IFERROR(AVERAGEIFS(BW!$C9:$DR9,BW!$C$1:$DR$1,Stat!AX$2),"")</f>
        <v/>
      </c>
      <c r="AY8" s="15" t="str">
        <f t="array" ref="AY8">IFERROR(_xlfn.STDEV.P(IF(BW!$C$1:$DR$1=Stat!AY$2,BW!$C9:$DR9)),"")</f>
        <v/>
      </c>
      <c r="AZ8" s="17" t="str">
        <f t="array" ref="AZ8">IF(COUNT(IF(BW!$C$1:$DR$1=Stat!AZ$2,BW!$C9:$DR9))=0,"",COUNT(IF(BW!$C$1:$DR$1=Stat!AZ$2,BW!$C9:$DR9)))</f>
        <v/>
      </c>
      <c r="BA8" s="115" t="str">
        <f>IFERROR(AVERAGEIFS(BW!$C9:$DR9,BW!$C$1:$DR$1,Stat!BA$2),"")</f>
        <v/>
      </c>
      <c r="BB8" s="15" t="str">
        <f t="array" ref="BB8">IFERROR(_xlfn.STDEV.P(IF(BW!$C$1:$DR$1=Stat!BB$2,BW!$C9:$DR9)),"")</f>
        <v/>
      </c>
      <c r="BC8" s="17" t="str">
        <f t="array" ref="BC8">IF(COUNT(IF(BW!$C$1:$DR$1=Stat!BC$2,BW!$C9:$DR9))=0,"",COUNT(IF(BW!$C$1:$DR$1=Stat!BC$2,BW!$C9:$DR9)))</f>
        <v/>
      </c>
      <c r="BD8" s="115" t="str">
        <f>IFERROR(AVERAGEIFS(BW!$C9:$DR9,BW!$C$1:$DR$1,Stat!BD$2),"")</f>
        <v/>
      </c>
      <c r="BE8" s="15" t="str">
        <f t="array" ref="BE8">IFERROR(_xlfn.STDEV.P(IF(BW!$C$1:$DR$1=Stat!BE$2,BW!$C9:$DR9)),"")</f>
        <v/>
      </c>
      <c r="BF8" s="17" t="str">
        <f t="array" ref="BF8">IF(COUNT(IF(BW!$C$1:$DR$1=Stat!BF$2,BW!$C9:$DR9))=0,"",COUNT(IF(BW!$C$1:$DR$1=Stat!BF$2,BW!$C9:$DR9)))</f>
        <v/>
      </c>
      <c r="BG8" s="115" t="str">
        <f>IFERROR(AVERAGEIFS(BW!$C9:$DR9,BW!$C$1:$DR$1,Stat!BG$2),"")</f>
        <v/>
      </c>
      <c r="BH8" s="15" t="str">
        <f t="array" ref="BH8">IFERROR(_xlfn.STDEV.P(IF(BW!$C$1:$DR$1=Stat!BH$2,BW!$C9:$DR9)),"")</f>
        <v/>
      </c>
      <c r="BI8" s="17" t="str">
        <f t="array" ref="BI8">IF(COUNT(IF(BW!$C$1:$DR$1=Stat!BI$2,BW!$C9:$DR9))=0,"",COUNT(IF(BW!$C$1:$DR$1=Stat!BI$2,BW!$C9:$DR9)))</f>
        <v/>
      </c>
      <c r="BJ8" s="115" t="str">
        <f>IFERROR(AVERAGEIFS(BW!$C9:$DR9,BW!$C$1:$DR$1,Stat!BJ$2),"")</f>
        <v/>
      </c>
      <c r="BK8" s="15" t="str">
        <f t="array" ref="BK8">IFERROR(_xlfn.STDEV.P(IF(BW!$C$1:$DR$1=Stat!BK$2,BW!$C9:$DR9)),"")</f>
        <v/>
      </c>
      <c r="BL8" s="17" t="str">
        <f t="array" ref="BL8">IF(COUNT(IF(BW!$C$1:$DR$1=Stat!BL$2,BW!$C9:$DR9))=0,"",COUNT(IF(BW!$C$1:$DR$1=Stat!BL$2,BW!$C9:$DR9)))</f>
        <v/>
      </c>
      <c r="BM8" s="115" t="str">
        <f>IFERROR(AVERAGEIFS(BW!$C9:$DR9,BW!$C$1:$DR$1,Stat!BM$2),"")</f>
        <v/>
      </c>
      <c r="BN8" s="113" t="str">
        <f t="array" ref="BN8">IFERROR(_xlfn.STDEV.P(IF(BW!$C$1:$DR$1=Stat!BN$2,BW!$C9:$DR9)),"")</f>
        <v/>
      </c>
      <c r="BO8" s="117" t="str">
        <f t="array" ref="BO8">IF(COUNT(IF(BW!$C$1:$DR$1=Stat!BO$2,BW!$C9:$DR9))=0,"",COUNT(IF(BW!$C$1:$DR$1=Stat!BO$2,BW!$C9:$DR9)))</f>
        <v/>
      </c>
      <c r="BP8" s="129" t="str">
        <f>IFERROR(AVERAGE(BWtable[[#This Row],[1]:[120]]),"")</f>
        <v/>
      </c>
      <c r="BQ8" s="113" t="str">
        <f>IFERROR(_xlfn.STDEV.P(BWtable[[#This Row],[1]:[120]]),"")</f>
        <v/>
      </c>
      <c r="BR8" s="117">
        <f>IF(COUNT(BWtable[[#This Row],[1]:[120]])=0,"",COUNT(BWtable[[#This Row],[1]:[120]]))</f>
        <v>58</v>
      </c>
      <c r="BS8" s="14"/>
    </row>
    <row r="9" spans="1:71">
      <c r="A9" s="14">
        <v>5</v>
      </c>
      <c r="B9" s="116" t="str">
        <f>IFERROR(AVERAGEIFS(TV!$D10:$DS10,TV!$D$1:$DS$1,Stat!B$2),"")</f>
        <v/>
      </c>
      <c r="C9" s="15" t="str">
        <f t="array" ref="C9">IFERROR(_xlfn.STDEV.P(IF(TV!$D$1:$DS$1=Stat!C$2,TV!$D10:$DS10)),"")</f>
        <v/>
      </c>
      <c r="D9" s="17" t="str">
        <f t="array" ref="D9">IF(COUNT(IF(TV!$D$1:$DS$1=Stat!D$2,TV!$D10:$DS10))=0,"",COUNT(IF(TV!$D$1:$DS$1=Stat!D$2,TV!$D10:$DS10)))</f>
        <v/>
      </c>
      <c r="E9" s="116" t="str">
        <f>IFERROR(AVERAGEIFS(TV!$D10:$DS10,TV!$D$1:$DS$1,Stat!E$2),"")</f>
        <v/>
      </c>
      <c r="F9" s="15" t="str">
        <f t="array" ref="F9">IFERROR(_xlfn.STDEV.P(IF(TV!$D$1:$DS$1=Stat!F$2,TV!$D10:$DS10)),"")</f>
        <v/>
      </c>
      <c r="G9" s="17" t="str">
        <f t="array" ref="G9">IF(COUNT(IF(TV!$D$1:$DS$1=Stat!G$2,TV!$D10:$DS10))=0,"",COUNT(IF(TV!$D$1:$DS$1=Stat!G$2,TV!$D10:$DS10)))</f>
        <v/>
      </c>
      <c r="H9" s="116" t="str">
        <f>IFERROR(AVERAGEIFS(TV!$D10:$DS10,TV!$D$1:$DS$1,Stat!H$2),"")</f>
        <v/>
      </c>
      <c r="I9" s="15" t="str">
        <f t="array" ref="I9">IFERROR(_xlfn.STDEV.P(IF(TV!$D$1:$DS$1=Stat!I$2,TV!$D10:$DS10)),"")</f>
        <v/>
      </c>
      <c r="J9" s="17" t="str">
        <f t="array" ref="J9">IF(COUNT(IF(TV!$D$1:$DS$1=Stat!J$2,TV!$D10:$DS10))=0,"",COUNT(IF(TV!$D$1:$DS$1=Stat!J$2,TV!$D10:$DS10)))</f>
        <v/>
      </c>
      <c r="K9" s="116" t="str">
        <f>IFERROR(AVERAGEIFS(TV!$D10:$DS10,TV!$D$1:$DS$1,Stat!K$2),"")</f>
        <v/>
      </c>
      <c r="L9" s="15" t="str">
        <f t="array" ref="L9">IFERROR(_xlfn.STDEV.P(IF(TV!$D$1:$DS$1=Stat!L$2,TV!$D10:$DS10)),"")</f>
        <v/>
      </c>
      <c r="M9" s="17" t="str">
        <f t="array" ref="M9">IF(COUNT(IF(TV!$D$1:$DS$1=Stat!M$2,TV!$D10:$DS10))=0,"",COUNT(IF(TV!$D$1:$DS$1=Stat!M$2,TV!$D10:$DS10)))</f>
        <v/>
      </c>
      <c r="N9" s="116" t="str">
        <f>IFERROR(AVERAGEIFS(TV!$D10:$DS10,TV!$D$1:$DS$1,Stat!N$2),"")</f>
        <v/>
      </c>
      <c r="O9" s="15" t="str">
        <f t="array" ref="O9">IFERROR(_xlfn.STDEV.P(IF(TV!$D$1:$DS$1=Stat!O$2,TV!$D10:$DS10)),"")</f>
        <v/>
      </c>
      <c r="P9" s="17" t="str">
        <f t="array" ref="P9">IF(COUNT(IF(TV!$D$1:$DS$1=Stat!P$2,TV!$D10:$DS10))=0,"",COUNT(IF(TV!$D$1:$DS$1=Stat!P$2,TV!$D10:$DS10)))</f>
        <v/>
      </c>
      <c r="Q9" s="116" t="str">
        <f>IFERROR(AVERAGEIFS(TV!$D10:$DS10,TV!$D$1:$DS$1,Stat!Q$2),"")</f>
        <v/>
      </c>
      <c r="R9" s="15" t="str">
        <f t="array" ref="R9">IFERROR(_xlfn.STDEV.P(IF(TV!$D$1:$DS$1=Stat!R$2,TV!$D10:$DS10)),"")</f>
        <v/>
      </c>
      <c r="S9" s="17" t="str">
        <f t="array" ref="S9">IF(COUNT(IF(TV!$D$1:$DS$1=Stat!S$2,TV!$D10:$DS10))=0,"",COUNT(IF(TV!$D$1:$DS$1=Stat!S$2,TV!$D10:$DS10)))</f>
        <v/>
      </c>
      <c r="T9" s="116" t="str">
        <f>IFERROR(AVERAGEIFS(TV!$D10:$DS10,TV!$D$1:$DS$1,Stat!T$2),"")</f>
        <v/>
      </c>
      <c r="U9" s="15" t="str">
        <f t="array" ref="U9">IFERROR(_xlfn.STDEV.P(IF(TV!$D$1:$DS$1=Stat!U$2,TV!$D10:$DS10)),"")</f>
        <v/>
      </c>
      <c r="V9" s="17" t="str">
        <f t="array" ref="V9">IF(COUNT(IF(TV!$D$1:$DS$1=Stat!V$2,TV!$D10:$DS10))=0,"",COUNT(IF(TV!$D$1:$DS$1=Stat!V$2,TV!$D10:$DS10)))</f>
        <v/>
      </c>
      <c r="W9" s="116" t="str">
        <f>IFERROR(AVERAGEIFS(TV!$D10:$DS10,TV!$D$1:$DS$1,Stat!W$2),"")</f>
        <v/>
      </c>
      <c r="X9" s="15" t="str">
        <f t="array" ref="X9">IFERROR(_xlfn.STDEV.P(IF(TV!$D$1:$DS$1=Stat!X$2,TV!$D10:$DS10)),"")</f>
        <v/>
      </c>
      <c r="Y9" s="17" t="str">
        <f t="array" ref="Y9">IF(COUNT(IF(TV!$D$1:$DS$1=Stat!Y$2,TV!$D10:$DS10))=0,"",COUNT(IF(TV!$D$1:$DS$1=Stat!Y$2,TV!$D10:$DS10)))</f>
        <v/>
      </c>
      <c r="Z9" s="115" t="str">
        <f>IFERROR(AVERAGEIFS(TV!$D10:$DS10,TV!$D$1:$DS$1,Stat!Z$2),"")</f>
        <v/>
      </c>
      <c r="AA9" s="15" t="str">
        <f t="array" ref="AA9">IFERROR(_xlfn.STDEV.P(IF(TV!$D$1:$DS$1=Stat!AA$2,TV!$D10:$DS10)),"")</f>
        <v/>
      </c>
      <c r="AB9" s="17" t="str">
        <f t="array" ref="AB9">IF(COUNT(IF(TV!$D$1:$DS$1=Stat!AB$2,TV!$D10:$DS10))=0,"",COUNT(IF(TV!$D$1:$DS$1=Stat!AB$2,TV!$D10:$DS10)))</f>
        <v/>
      </c>
      <c r="AC9" s="115" t="str">
        <f>IFERROR(AVERAGEIFS(TV!$D10:$DS10,TV!$D$1:$DS$1,Stat!AC$2),"")</f>
        <v/>
      </c>
      <c r="AD9" s="113" t="str">
        <f t="array" ref="AD9">IFERROR(_xlfn.STDEV.P(IF(TV!$D$1:$DS$1=Stat!AD$2,TV!$D10:$DS10)),"")</f>
        <v/>
      </c>
      <c r="AE9" s="117" t="str">
        <f t="array" ref="AE9">IF(COUNT(IF(TV!$D$1:$DS$1=Stat!AE$2,TV!$D10:$DS10))=0,"",COUNT(IF(TV!$D$1:$DS$1=Stat!AE$2,TV!$D10:$DS10)))</f>
        <v/>
      </c>
      <c r="AF9" s="130" t="str">
        <f>IFERROR(AVERAGE(TV!D10:DS10),"")</f>
        <v/>
      </c>
      <c r="AG9" s="113" t="str">
        <f>IFERROR(_xlfn.STDEV.P(TV!D10:DS10),"")</f>
        <v/>
      </c>
      <c r="AH9" s="117">
        <f>IF(COUNT(TV!D10:DS10)=0,"",COUNT(TV!D10:DS10))</f>
        <v>58</v>
      </c>
      <c r="AJ9" s="14">
        <v>5</v>
      </c>
      <c r="AK9" s="14" t="str">
        <f>INDEX(DataInput[#Headers],1,BW_Stat[[#This Row],[Day '#]]+11)</f>
        <v>6</v>
      </c>
      <c r="AL9" s="115" t="str">
        <f>IFERROR(AVERAGEIFS(BW!$C10:$DR10,BW!$C$1:$DR$1,Stat!AL$2),"")</f>
        <v/>
      </c>
      <c r="AM9" s="15" t="str">
        <f t="array" ref="AM9">IFERROR(_xlfn.STDEV.P(IF(BW!$C$1:$DR$1=Stat!AM$2,BW!$C10:$DR10)),"")</f>
        <v/>
      </c>
      <c r="AN9" s="17" t="str">
        <f t="array" ref="AN9">IF(COUNT(IF(BW!$C$1:$DR$1=Stat!AN$2,BW!$C10:$DR10))=0,"",COUNT(IF(BW!$C$1:$DR$1=Stat!AN$2,BW!$C10:$DR10)))</f>
        <v/>
      </c>
      <c r="AO9" s="115" t="str">
        <f>IFERROR(AVERAGEIFS(BW!$C10:$DR10,BW!$C$1:$DR$1,Stat!AO$2),"")</f>
        <v/>
      </c>
      <c r="AP9" s="15" t="str">
        <f t="array" ref="AP9">IFERROR(_xlfn.STDEV.P(IF(BW!$C$1:$DR$1=Stat!AP$2,BW!$C10:$DR10)),"")</f>
        <v/>
      </c>
      <c r="AQ9" s="17" t="str">
        <f t="array" ref="AQ9">IF(COUNT(IF(BW!$C$1:$DR$1=Stat!AQ$2,BW!$C10:$DR10))=0,"",COUNT(IF(BW!$C$1:$DR$1=Stat!AQ$2,BW!$C10:$DR10)))</f>
        <v/>
      </c>
      <c r="AR9" s="115" t="str">
        <f>IFERROR(AVERAGEIFS(BW!$C10:$DR10,BW!$C$1:$DR$1,Stat!AR$2),"")</f>
        <v/>
      </c>
      <c r="AS9" s="15" t="str">
        <f t="array" ref="AS9">IFERROR(_xlfn.STDEV.P(IF(BW!$C$1:$DR$1=Stat!AS$2,BW!$C10:$DR10)),"")</f>
        <v/>
      </c>
      <c r="AT9" s="17" t="str">
        <f t="array" ref="AT9">IF(COUNT(IF(BW!$C$1:$DR$1=Stat!AT$2,BW!$C10:$DR10))=0,"",COUNT(IF(BW!$C$1:$DR$1=Stat!AT$2,BW!$C10:$DR10)))</f>
        <v/>
      </c>
      <c r="AU9" s="115" t="str">
        <f>IFERROR(AVERAGEIFS(BW!$C10:$DR10,BW!$C$1:$DR$1,Stat!AU$2),"")</f>
        <v/>
      </c>
      <c r="AV9" s="15" t="str">
        <f t="array" ref="AV9">IFERROR(_xlfn.STDEV.P(IF(BW!$C$1:$DR$1=Stat!AV$2,BW!$C10:$DR10)),"")</f>
        <v/>
      </c>
      <c r="AW9" s="17" t="str">
        <f t="array" ref="AW9">IF(COUNT(IF(BW!$C$1:$DR$1=Stat!AW$2,BW!$C10:$DR10))=0,"",COUNT(IF(BW!$C$1:$DR$1=Stat!AW$2,BW!$C10:$DR10)))</f>
        <v/>
      </c>
      <c r="AX9" s="115" t="str">
        <f>IFERROR(AVERAGEIFS(BW!$C10:$DR10,BW!$C$1:$DR$1,Stat!AX$2),"")</f>
        <v/>
      </c>
      <c r="AY9" s="15" t="str">
        <f t="array" ref="AY9">IFERROR(_xlfn.STDEV.P(IF(BW!$C$1:$DR$1=Stat!AY$2,BW!$C10:$DR10)),"")</f>
        <v/>
      </c>
      <c r="AZ9" s="17" t="str">
        <f t="array" ref="AZ9">IF(COUNT(IF(BW!$C$1:$DR$1=Stat!AZ$2,BW!$C10:$DR10))=0,"",COUNT(IF(BW!$C$1:$DR$1=Stat!AZ$2,BW!$C10:$DR10)))</f>
        <v/>
      </c>
      <c r="BA9" s="115" t="str">
        <f>IFERROR(AVERAGEIFS(BW!$C10:$DR10,BW!$C$1:$DR$1,Stat!BA$2),"")</f>
        <v/>
      </c>
      <c r="BB9" s="15" t="str">
        <f t="array" ref="BB9">IFERROR(_xlfn.STDEV.P(IF(BW!$C$1:$DR$1=Stat!BB$2,BW!$C10:$DR10)),"")</f>
        <v/>
      </c>
      <c r="BC9" s="17" t="str">
        <f t="array" ref="BC9">IF(COUNT(IF(BW!$C$1:$DR$1=Stat!BC$2,BW!$C10:$DR10))=0,"",COUNT(IF(BW!$C$1:$DR$1=Stat!BC$2,BW!$C10:$DR10)))</f>
        <v/>
      </c>
      <c r="BD9" s="115" t="str">
        <f>IFERROR(AVERAGEIFS(BW!$C10:$DR10,BW!$C$1:$DR$1,Stat!BD$2),"")</f>
        <v/>
      </c>
      <c r="BE9" s="15" t="str">
        <f t="array" ref="BE9">IFERROR(_xlfn.STDEV.P(IF(BW!$C$1:$DR$1=Stat!BE$2,BW!$C10:$DR10)),"")</f>
        <v/>
      </c>
      <c r="BF9" s="17" t="str">
        <f t="array" ref="BF9">IF(COUNT(IF(BW!$C$1:$DR$1=Stat!BF$2,BW!$C10:$DR10))=0,"",COUNT(IF(BW!$C$1:$DR$1=Stat!BF$2,BW!$C10:$DR10)))</f>
        <v/>
      </c>
      <c r="BG9" s="115" t="str">
        <f>IFERROR(AVERAGEIFS(BW!$C10:$DR10,BW!$C$1:$DR$1,Stat!BG$2),"")</f>
        <v/>
      </c>
      <c r="BH9" s="15" t="str">
        <f t="array" ref="BH9">IFERROR(_xlfn.STDEV.P(IF(BW!$C$1:$DR$1=Stat!BH$2,BW!$C10:$DR10)),"")</f>
        <v/>
      </c>
      <c r="BI9" s="17" t="str">
        <f t="array" ref="BI9">IF(COUNT(IF(BW!$C$1:$DR$1=Stat!BI$2,BW!$C10:$DR10))=0,"",COUNT(IF(BW!$C$1:$DR$1=Stat!BI$2,BW!$C10:$DR10)))</f>
        <v/>
      </c>
      <c r="BJ9" s="115" t="str">
        <f>IFERROR(AVERAGEIFS(BW!$C10:$DR10,BW!$C$1:$DR$1,Stat!BJ$2),"")</f>
        <v/>
      </c>
      <c r="BK9" s="15" t="str">
        <f t="array" ref="BK9">IFERROR(_xlfn.STDEV.P(IF(BW!$C$1:$DR$1=Stat!BK$2,BW!$C10:$DR10)),"")</f>
        <v/>
      </c>
      <c r="BL9" s="17" t="str">
        <f t="array" ref="BL9">IF(COUNT(IF(BW!$C$1:$DR$1=Stat!BL$2,BW!$C10:$DR10))=0,"",COUNT(IF(BW!$C$1:$DR$1=Stat!BL$2,BW!$C10:$DR10)))</f>
        <v/>
      </c>
      <c r="BM9" s="115" t="str">
        <f>IFERROR(AVERAGEIFS(BW!$C10:$DR10,BW!$C$1:$DR$1,Stat!BM$2),"")</f>
        <v/>
      </c>
      <c r="BN9" s="113" t="str">
        <f t="array" ref="BN9">IFERROR(_xlfn.STDEV.P(IF(BW!$C$1:$DR$1=Stat!BN$2,BW!$C10:$DR10)),"")</f>
        <v/>
      </c>
      <c r="BO9" s="117" t="str">
        <f t="array" ref="BO9">IF(COUNT(IF(BW!$C$1:$DR$1=Stat!BO$2,BW!$C10:$DR10))=0,"",COUNT(IF(BW!$C$1:$DR$1=Stat!BO$2,BW!$C10:$DR10)))</f>
        <v/>
      </c>
      <c r="BP9" s="129" t="str">
        <f>IFERROR(AVERAGE(BWtable[[#This Row],[1]:[120]]),"")</f>
        <v/>
      </c>
      <c r="BQ9" s="113" t="str">
        <f>IFERROR(_xlfn.STDEV.P(BWtable[[#This Row],[1]:[120]]),"")</f>
        <v/>
      </c>
      <c r="BR9" s="117">
        <f>IF(COUNT(BWtable[[#This Row],[1]:[120]])=0,"",COUNT(BWtable[[#This Row],[1]:[120]]))</f>
        <v>58</v>
      </c>
      <c r="BS9" s="14"/>
    </row>
    <row r="10" spans="1:71">
      <c r="A10" s="14">
        <v>6</v>
      </c>
      <c r="B10" s="116" t="str">
        <f>IFERROR(AVERAGEIFS(TV!$D11:$DS11,TV!$D$1:$DS$1,Stat!B$2),"")</f>
        <v/>
      </c>
      <c r="C10" s="15" t="str">
        <f t="array" ref="C10">IFERROR(_xlfn.STDEV.P(IF(TV!$D$1:$DS$1=Stat!C$2,TV!$D11:$DS11)),"")</f>
        <v/>
      </c>
      <c r="D10" s="17" t="str">
        <f t="array" ref="D10">IF(COUNT(IF(TV!$D$1:$DS$1=Stat!D$2,TV!$D11:$DS11))=0,"",COUNT(IF(TV!$D$1:$DS$1=Stat!D$2,TV!$D11:$DS11)))</f>
        <v/>
      </c>
      <c r="E10" s="116" t="str">
        <f>IFERROR(AVERAGEIFS(TV!$D11:$DS11,TV!$D$1:$DS$1,Stat!E$2),"")</f>
        <v/>
      </c>
      <c r="F10" s="15" t="str">
        <f t="array" ref="F10">IFERROR(_xlfn.STDEV.P(IF(TV!$D$1:$DS$1=Stat!F$2,TV!$D11:$DS11)),"")</f>
        <v/>
      </c>
      <c r="G10" s="17" t="str">
        <f t="array" ref="G10">IF(COUNT(IF(TV!$D$1:$DS$1=Stat!G$2,TV!$D11:$DS11))=0,"",COUNT(IF(TV!$D$1:$DS$1=Stat!G$2,TV!$D11:$DS11)))</f>
        <v/>
      </c>
      <c r="H10" s="116" t="str">
        <f>IFERROR(AVERAGEIFS(TV!$D11:$DS11,TV!$D$1:$DS$1,Stat!H$2),"")</f>
        <v/>
      </c>
      <c r="I10" s="15" t="str">
        <f t="array" ref="I10">IFERROR(_xlfn.STDEV.P(IF(TV!$D$1:$DS$1=Stat!I$2,TV!$D11:$DS11)),"")</f>
        <v/>
      </c>
      <c r="J10" s="17" t="str">
        <f t="array" ref="J10">IF(COUNT(IF(TV!$D$1:$DS$1=Stat!J$2,TV!$D11:$DS11))=0,"",COUNT(IF(TV!$D$1:$DS$1=Stat!J$2,TV!$D11:$DS11)))</f>
        <v/>
      </c>
      <c r="K10" s="116" t="str">
        <f>IFERROR(AVERAGEIFS(TV!$D11:$DS11,TV!$D$1:$DS$1,Stat!K$2),"")</f>
        <v/>
      </c>
      <c r="L10" s="15" t="str">
        <f t="array" ref="L10">IFERROR(_xlfn.STDEV.P(IF(TV!$D$1:$DS$1=Stat!L$2,TV!$D11:$DS11)),"")</f>
        <v/>
      </c>
      <c r="M10" s="17" t="str">
        <f t="array" ref="M10">IF(COUNT(IF(TV!$D$1:$DS$1=Stat!M$2,TV!$D11:$DS11))=0,"",COUNT(IF(TV!$D$1:$DS$1=Stat!M$2,TV!$D11:$DS11)))</f>
        <v/>
      </c>
      <c r="N10" s="116" t="str">
        <f>IFERROR(AVERAGEIFS(TV!$D11:$DS11,TV!$D$1:$DS$1,Stat!N$2),"")</f>
        <v/>
      </c>
      <c r="O10" s="15" t="str">
        <f t="array" ref="O10">IFERROR(_xlfn.STDEV.P(IF(TV!$D$1:$DS$1=Stat!O$2,TV!$D11:$DS11)),"")</f>
        <v/>
      </c>
      <c r="P10" s="17" t="str">
        <f t="array" ref="P10">IF(COUNT(IF(TV!$D$1:$DS$1=Stat!P$2,TV!$D11:$DS11))=0,"",COUNT(IF(TV!$D$1:$DS$1=Stat!P$2,TV!$D11:$DS11)))</f>
        <v/>
      </c>
      <c r="Q10" s="116" t="str">
        <f>IFERROR(AVERAGEIFS(TV!$D11:$DS11,TV!$D$1:$DS$1,Stat!Q$2),"")</f>
        <v/>
      </c>
      <c r="R10" s="15" t="str">
        <f t="array" ref="R10">IFERROR(_xlfn.STDEV.P(IF(TV!$D$1:$DS$1=Stat!R$2,TV!$D11:$DS11)),"")</f>
        <v/>
      </c>
      <c r="S10" s="17" t="str">
        <f t="array" ref="S10">IF(COUNT(IF(TV!$D$1:$DS$1=Stat!S$2,TV!$D11:$DS11))=0,"",COUNT(IF(TV!$D$1:$DS$1=Stat!S$2,TV!$D11:$DS11)))</f>
        <v/>
      </c>
      <c r="T10" s="116" t="str">
        <f>IFERROR(AVERAGEIFS(TV!$D11:$DS11,TV!$D$1:$DS$1,Stat!T$2),"")</f>
        <v/>
      </c>
      <c r="U10" s="15" t="str">
        <f t="array" ref="U10">IFERROR(_xlfn.STDEV.P(IF(TV!$D$1:$DS$1=Stat!U$2,TV!$D11:$DS11)),"")</f>
        <v/>
      </c>
      <c r="V10" s="17" t="str">
        <f t="array" ref="V10">IF(COUNT(IF(TV!$D$1:$DS$1=Stat!V$2,TV!$D11:$DS11))=0,"",COUNT(IF(TV!$D$1:$DS$1=Stat!V$2,TV!$D11:$DS11)))</f>
        <v/>
      </c>
      <c r="W10" s="116" t="str">
        <f>IFERROR(AVERAGEIFS(TV!$D11:$DS11,TV!$D$1:$DS$1,Stat!W$2),"")</f>
        <v/>
      </c>
      <c r="X10" s="15" t="str">
        <f t="array" ref="X10">IFERROR(_xlfn.STDEV.P(IF(TV!$D$1:$DS$1=Stat!X$2,TV!$D11:$DS11)),"")</f>
        <v/>
      </c>
      <c r="Y10" s="17" t="str">
        <f t="array" ref="Y10">IF(COUNT(IF(TV!$D$1:$DS$1=Stat!Y$2,TV!$D11:$DS11))=0,"",COUNT(IF(TV!$D$1:$DS$1=Stat!Y$2,TV!$D11:$DS11)))</f>
        <v/>
      </c>
      <c r="Z10" s="115" t="str">
        <f>IFERROR(AVERAGEIFS(TV!$D11:$DS11,TV!$D$1:$DS$1,Stat!Z$2),"")</f>
        <v/>
      </c>
      <c r="AA10" s="15" t="str">
        <f t="array" ref="AA10">IFERROR(_xlfn.STDEV.P(IF(TV!$D$1:$DS$1=Stat!AA$2,TV!$D11:$DS11)),"")</f>
        <v/>
      </c>
      <c r="AB10" s="17" t="str">
        <f t="array" ref="AB10">IF(COUNT(IF(TV!$D$1:$DS$1=Stat!AB$2,TV!$D11:$DS11))=0,"",COUNT(IF(TV!$D$1:$DS$1=Stat!AB$2,TV!$D11:$DS11)))</f>
        <v/>
      </c>
      <c r="AC10" s="115" t="str">
        <f>IFERROR(AVERAGEIFS(TV!$D11:$DS11,TV!$D$1:$DS$1,Stat!AC$2),"")</f>
        <v/>
      </c>
      <c r="AD10" s="113" t="str">
        <f t="array" ref="AD10">IFERROR(_xlfn.STDEV.P(IF(TV!$D$1:$DS$1=Stat!AD$2,TV!$D11:$DS11)),"")</f>
        <v/>
      </c>
      <c r="AE10" s="117" t="str">
        <f t="array" ref="AE10">IF(COUNT(IF(TV!$D$1:$DS$1=Stat!AE$2,TV!$D11:$DS11))=0,"",COUNT(IF(TV!$D$1:$DS$1=Stat!AE$2,TV!$D11:$DS11)))</f>
        <v/>
      </c>
      <c r="AF10" s="130" t="str">
        <f>IFERROR(AVERAGE(TV!D11:DS11),"")</f>
        <v/>
      </c>
      <c r="AG10" s="113" t="str">
        <f>IFERROR(_xlfn.STDEV.P(TV!D11:DS11),"")</f>
        <v/>
      </c>
      <c r="AH10" s="117">
        <f>IF(COUNT(TV!D11:DS11)=0,"",COUNT(TV!D11:DS11))</f>
        <v>58</v>
      </c>
      <c r="AJ10" s="14">
        <v>6</v>
      </c>
      <c r="AK10" s="14" t="str">
        <f>INDEX(DataInput[#Headers],1,BW_Stat[[#This Row],[Day '#]]+11)</f>
        <v>7</v>
      </c>
      <c r="AL10" s="115" t="str">
        <f>IFERROR(AVERAGEIFS(BW!$C11:$DR11,BW!$C$1:$DR$1,Stat!AL$2),"")</f>
        <v/>
      </c>
      <c r="AM10" s="15" t="str">
        <f t="array" ref="AM10">IFERROR(_xlfn.STDEV.P(IF(BW!$C$1:$DR$1=Stat!AM$2,BW!$C11:$DR11)),"")</f>
        <v/>
      </c>
      <c r="AN10" s="17" t="str">
        <f t="array" ref="AN10">IF(COUNT(IF(BW!$C$1:$DR$1=Stat!AN$2,BW!$C11:$DR11))=0,"",COUNT(IF(BW!$C$1:$DR$1=Stat!AN$2,BW!$C11:$DR11)))</f>
        <v/>
      </c>
      <c r="AO10" s="115" t="str">
        <f>IFERROR(AVERAGEIFS(BW!$C11:$DR11,BW!$C$1:$DR$1,Stat!AO$2),"")</f>
        <v/>
      </c>
      <c r="AP10" s="15" t="str">
        <f t="array" ref="AP10">IFERROR(_xlfn.STDEV.P(IF(BW!$C$1:$DR$1=Stat!AP$2,BW!$C11:$DR11)),"")</f>
        <v/>
      </c>
      <c r="AQ10" s="17" t="str">
        <f t="array" ref="AQ10">IF(COUNT(IF(BW!$C$1:$DR$1=Stat!AQ$2,BW!$C11:$DR11))=0,"",COUNT(IF(BW!$C$1:$DR$1=Stat!AQ$2,BW!$C11:$DR11)))</f>
        <v/>
      </c>
      <c r="AR10" s="115" t="str">
        <f>IFERROR(AVERAGEIFS(BW!$C11:$DR11,BW!$C$1:$DR$1,Stat!AR$2),"")</f>
        <v/>
      </c>
      <c r="AS10" s="15" t="str">
        <f t="array" ref="AS10">IFERROR(_xlfn.STDEV.P(IF(BW!$C$1:$DR$1=Stat!AS$2,BW!$C11:$DR11)),"")</f>
        <v/>
      </c>
      <c r="AT10" s="17" t="str">
        <f t="array" ref="AT10">IF(COUNT(IF(BW!$C$1:$DR$1=Stat!AT$2,BW!$C11:$DR11))=0,"",COUNT(IF(BW!$C$1:$DR$1=Stat!AT$2,BW!$C11:$DR11)))</f>
        <v/>
      </c>
      <c r="AU10" s="115" t="str">
        <f>IFERROR(AVERAGEIFS(BW!$C11:$DR11,BW!$C$1:$DR$1,Stat!AU$2),"")</f>
        <v/>
      </c>
      <c r="AV10" s="15" t="str">
        <f t="array" ref="AV10">IFERROR(_xlfn.STDEV.P(IF(BW!$C$1:$DR$1=Stat!AV$2,BW!$C11:$DR11)),"")</f>
        <v/>
      </c>
      <c r="AW10" s="17" t="str">
        <f t="array" ref="AW10">IF(COUNT(IF(BW!$C$1:$DR$1=Stat!AW$2,BW!$C11:$DR11))=0,"",COUNT(IF(BW!$C$1:$DR$1=Stat!AW$2,BW!$C11:$DR11)))</f>
        <v/>
      </c>
      <c r="AX10" s="115" t="str">
        <f>IFERROR(AVERAGEIFS(BW!$C11:$DR11,BW!$C$1:$DR$1,Stat!AX$2),"")</f>
        <v/>
      </c>
      <c r="AY10" s="15" t="str">
        <f t="array" ref="AY10">IFERROR(_xlfn.STDEV.P(IF(BW!$C$1:$DR$1=Stat!AY$2,BW!$C11:$DR11)),"")</f>
        <v/>
      </c>
      <c r="AZ10" s="17" t="str">
        <f t="array" ref="AZ10">IF(COUNT(IF(BW!$C$1:$DR$1=Stat!AZ$2,BW!$C11:$DR11))=0,"",COUNT(IF(BW!$C$1:$DR$1=Stat!AZ$2,BW!$C11:$DR11)))</f>
        <v/>
      </c>
      <c r="BA10" s="115" t="str">
        <f>IFERROR(AVERAGEIFS(BW!$C11:$DR11,BW!$C$1:$DR$1,Stat!BA$2),"")</f>
        <v/>
      </c>
      <c r="BB10" s="15" t="str">
        <f t="array" ref="BB10">IFERROR(_xlfn.STDEV.P(IF(BW!$C$1:$DR$1=Stat!BB$2,BW!$C11:$DR11)),"")</f>
        <v/>
      </c>
      <c r="BC10" s="17" t="str">
        <f t="array" ref="BC10">IF(COUNT(IF(BW!$C$1:$DR$1=Stat!BC$2,BW!$C11:$DR11))=0,"",COUNT(IF(BW!$C$1:$DR$1=Stat!BC$2,BW!$C11:$DR11)))</f>
        <v/>
      </c>
      <c r="BD10" s="115" t="str">
        <f>IFERROR(AVERAGEIFS(BW!$C11:$DR11,BW!$C$1:$DR$1,Stat!BD$2),"")</f>
        <v/>
      </c>
      <c r="BE10" s="15" t="str">
        <f t="array" ref="BE10">IFERROR(_xlfn.STDEV.P(IF(BW!$C$1:$DR$1=Stat!BE$2,BW!$C11:$DR11)),"")</f>
        <v/>
      </c>
      <c r="BF10" s="17" t="str">
        <f t="array" ref="BF10">IF(COUNT(IF(BW!$C$1:$DR$1=Stat!BF$2,BW!$C11:$DR11))=0,"",COUNT(IF(BW!$C$1:$DR$1=Stat!BF$2,BW!$C11:$DR11)))</f>
        <v/>
      </c>
      <c r="BG10" s="115" t="str">
        <f>IFERROR(AVERAGEIFS(BW!$C11:$DR11,BW!$C$1:$DR$1,Stat!BG$2),"")</f>
        <v/>
      </c>
      <c r="BH10" s="15" t="str">
        <f t="array" ref="BH10">IFERROR(_xlfn.STDEV.P(IF(BW!$C$1:$DR$1=Stat!BH$2,BW!$C11:$DR11)),"")</f>
        <v/>
      </c>
      <c r="BI10" s="17" t="str">
        <f t="array" ref="BI10">IF(COUNT(IF(BW!$C$1:$DR$1=Stat!BI$2,BW!$C11:$DR11))=0,"",COUNT(IF(BW!$C$1:$DR$1=Stat!BI$2,BW!$C11:$DR11)))</f>
        <v/>
      </c>
      <c r="BJ10" s="115" t="str">
        <f>IFERROR(AVERAGEIFS(BW!$C11:$DR11,BW!$C$1:$DR$1,Stat!BJ$2),"")</f>
        <v/>
      </c>
      <c r="BK10" s="15" t="str">
        <f t="array" ref="BK10">IFERROR(_xlfn.STDEV.P(IF(BW!$C$1:$DR$1=Stat!BK$2,BW!$C11:$DR11)),"")</f>
        <v/>
      </c>
      <c r="BL10" s="17" t="str">
        <f t="array" ref="BL10">IF(COUNT(IF(BW!$C$1:$DR$1=Stat!BL$2,BW!$C11:$DR11))=0,"",COUNT(IF(BW!$C$1:$DR$1=Stat!BL$2,BW!$C11:$DR11)))</f>
        <v/>
      </c>
      <c r="BM10" s="115" t="str">
        <f>IFERROR(AVERAGEIFS(BW!$C11:$DR11,BW!$C$1:$DR$1,Stat!BM$2),"")</f>
        <v/>
      </c>
      <c r="BN10" s="113" t="str">
        <f t="array" ref="BN10">IFERROR(_xlfn.STDEV.P(IF(BW!$C$1:$DR$1=Stat!BN$2,BW!$C11:$DR11)),"")</f>
        <v/>
      </c>
      <c r="BO10" s="117" t="str">
        <f t="array" ref="BO10">IF(COUNT(IF(BW!$C$1:$DR$1=Stat!BO$2,BW!$C11:$DR11))=0,"",COUNT(IF(BW!$C$1:$DR$1=Stat!BO$2,BW!$C11:$DR11)))</f>
        <v/>
      </c>
      <c r="BP10" s="129" t="str">
        <f>IFERROR(AVERAGE(BWtable[[#This Row],[1]:[120]]),"")</f>
        <v/>
      </c>
      <c r="BQ10" s="113" t="str">
        <f>IFERROR(_xlfn.STDEV.P(BWtable[[#This Row],[1]:[120]]),"")</f>
        <v/>
      </c>
      <c r="BR10" s="117">
        <f>IF(COUNT(BWtable[[#This Row],[1]:[120]])=0,"",COUNT(BWtable[[#This Row],[1]:[120]]))</f>
        <v>58</v>
      </c>
      <c r="BS10" s="14"/>
    </row>
    <row r="11" spans="1:71">
      <c r="A11" s="14">
        <v>7</v>
      </c>
      <c r="B11" s="116" t="str">
        <f>IFERROR(AVERAGEIFS(TV!$D12:$DS12,TV!$D$1:$DS$1,Stat!B$2),"")</f>
        <v/>
      </c>
      <c r="C11" s="15" t="str">
        <f t="array" ref="C11">IFERROR(_xlfn.STDEV.P(IF(TV!$D$1:$DS$1=Stat!C$2,TV!$D12:$DS12)),"")</f>
        <v/>
      </c>
      <c r="D11" s="17" t="str">
        <f t="array" ref="D11">IF(COUNT(IF(TV!$D$1:$DS$1=Stat!D$2,TV!$D12:$DS12))=0,"",COUNT(IF(TV!$D$1:$DS$1=Stat!D$2,TV!$D12:$DS12)))</f>
        <v/>
      </c>
      <c r="E11" s="116" t="str">
        <f>IFERROR(AVERAGEIFS(TV!$D12:$DS12,TV!$D$1:$DS$1,Stat!E$2),"")</f>
        <v/>
      </c>
      <c r="F11" s="15" t="str">
        <f t="array" ref="F11">IFERROR(_xlfn.STDEV.P(IF(TV!$D$1:$DS$1=Stat!F$2,TV!$D12:$DS12)),"")</f>
        <v/>
      </c>
      <c r="G11" s="17" t="str">
        <f t="array" ref="G11">IF(COUNT(IF(TV!$D$1:$DS$1=Stat!G$2,TV!$D12:$DS12))=0,"",COUNT(IF(TV!$D$1:$DS$1=Stat!G$2,TV!$D12:$DS12)))</f>
        <v/>
      </c>
      <c r="H11" s="116" t="str">
        <f>IFERROR(AVERAGEIFS(TV!$D12:$DS12,TV!$D$1:$DS$1,Stat!H$2),"")</f>
        <v/>
      </c>
      <c r="I11" s="15" t="str">
        <f t="array" ref="I11">IFERROR(_xlfn.STDEV.P(IF(TV!$D$1:$DS$1=Stat!I$2,TV!$D12:$DS12)),"")</f>
        <v/>
      </c>
      <c r="J11" s="17" t="str">
        <f t="array" ref="J11">IF(COUNT(IF(TV!$D$1:$DS$1=Stat!J$2,TV!$D12:$DS12))=0,"",COUNT(IF(TV!$D$1:$DS$1=Stat!J$2,TV!$D12:$DS12)))</f>
        <v/>
      </c>
      <c r="K11" s="116" t="str">
        <f>IFERROR(AVERAGEIFS(TV!$D12:$DS12,TV!$D$1:$DS$1,Stat!K$2),"")</f>
        <v/>
      </c>
      <c r="L11" s="15" t="str">
        <f t="array" ref="L11">IFERROR(_xlfn.STDEV.P(IF(TV!$D$1:$DS$1=Stat!L$2,TV!$D12:$DS12)),"")</f>
        <v/>
      </c>
      <c r="M11" s="17" t="str">
        <f t="array" ref="M11">IF(COUNT(IF(TV!$D$1:$DS$1=Stat!M$2,TV!$D12:$DS12))=0,"",COUNT(IF(TV!$D$1:$DS$1=Stat!M$2,TV!$D12:$DS12)))</f>
        <v/>
      </c>
      <c r="N11" s="116" t="str">
        <f>IFERROR(AVERAGEIFS(TV!$D12:$DS12,TV!$D$1:$DS$1,Stat!N$2),"")</f>
        <v/>
      </c>
      <c r="O11" s="15" t="str">
        <f t="array" ref="O11">IFERROR(_xlfn.STDEV.P(IF(TV!$D$1:$DS$1=Stat!O$2,TV!$D12:$DS12)),"")</f>
        <v/>
      </c>
      <c r="P11" s="17" t="str">
        <f t="array" ref="P11">IF(COUNT(IF(TV!$D$1:$DS$1=Stat!P$2,TV!$D12:$DS12))=0,"",COUNT(IF(TV!$D$1:$DS$1=Stat!P$2,TV!$D12:$DS12)))</f>
        <v/>
      </c>
      <c r="Q11" s="116" t="str">
        <f>IFERROR(AVERAGEIFS(TV!$D12:$DS12,TV!$D$1:$DS$1,Stat!Q$2),"")</f>
        <v/>
      </c>
      <c r="R11" s="15" t="str">
        <f t="array" ref="R11">IFERROR(_xlfn.STDEV.P(IF(TV!$D$1:$DS$1=Stat!R$2,TV!$D12:$DS12)),"")</f>
        <v/>
      </c>
      <c r="S11" s="17" t="str">
        <f t="array" ref="S11">IF(COUNT(IF(TV!$D$1:$DS$1=Stat!S$2,TV!$D12:$DS12))=0,"",COUNT(IF(TV!$D$1:$DS$1=Stat!S$2,TV!$D12:$DS12)))</f>
        <v/>
      </c>
      <c r="T11" s="116" t="str">
        <f>IFERROR(AVERAGEIFS(TV!$D12:$DS12,TV!$D$1:$DS$1,Stat!T$2),"")</f>
        <v/>
      </c>
      <c r="U11" s="15" t="str">
        <f t="array" ref="U11">IFERROR(_xlfn.STDEV.P(IF(TV!$D$1:$DS$1=Stat!U$2,TV!$D12:$DS12)),"")</f>
        <v/>
      </c>
      <c r="V11" s="17" t="str">
        <f t="array" ref="V11">IF(COUNT(IF(TV!$D$1:$DS$1=Stat!V$2,TV!$D12:$DS12))=0,"",COUNT(IF(TV!$D$1:$DS$1=Stat!V$2,TV!$D12:$DS12)))</f>
        <v/>
      </c>
      <c r="W11" s="116" t="str">
        <f>IFERROR(AVERAGEIFS(TV!$D12:$DS12,TV!$D$1:$DS$1,Stat!W$2),"")</f>
        <v/>
      </c>
      <c r="X11" s="15" t="str">
        <f t="array" ref="X11">IFERROR(_xlfn.STDEV.P(IF(TV!$D$1:$DS$1=Stat!X$2,TV!$D12:$DS12)),"")</f>
        <v/>
      </c>
      <c r="Y11" s="17" t="str">
        <f t="array" ref="Y11">IF(COUNT(IF(TV!$D$1:$DS$1=Stat!Y$2,TV!$D12:$DS12))=0,"",COUNT(IF(TV!$D$1:$DS$1=Stat!Y$2,TV!$D12:$DS12)))</f>
        <v/>
      </c>
      <c r="Z11" s="115" t="str">
        <f>IFERROR(AVERAGEIFS(TV!$D12:$DS12,TV!$D$1:$DS$1,Stat!Z$2),"")</f>
        <v/>
      </c>
      <c r="AA11" s="15" t="str">
        <f t="array" ref="AA11">IFERROR(_xlfn.STDEV.P(IF(TV!$D$1:$DS$1=Stat!AA$2,TV!$D12:$DS12)),"")</f>
        <v/>
      </c>
      <c r="AB11" s="17" t="str">
        <f t="array" ref="AB11">IF(COUNT(IF(TV!$D$1:$DS$1=Stat!AB$2,TV!$D12:$DS12))=0,"",COUNT(IF(TV!$D$1:$DS$1=Stat!AB$2,TV!$D12:$DS12)))</f>
        <v/>
      </c>
      <c r="AC11" s="115" t="str">
        <f>IFERROR(AVERAGEIFS(TV!$D12:$DS12,TV!$D$1:$DS$1,Stat!AC$2),"")</f>
        <v/>
      </c>
      <c r="AD11" s="113" t="str">
        <f t="array" ref="AD11">IFERROR(_xlfn.STDEV.P(IF(TV!$D$1:$DS$1=Stat!AD$2,TV!$D12:$DS12)),"")</f>
        <v/>
      </c>
      <c r="AE11" s="117" t="str">
        <f t="array" ref="AE11">IF(COUNT(IF(TV!$D$1:$DS$1=Stat!AE$2,TV!$D12:$DS12))=0,"",COUNT(IF(TV!$D$1:$DS$1=Stat!AE$2,TV!$D12:$DS12)))</f>
        <v/>
      </c>
      <c r="AF11" s="130" t="str">
        <f>IFERROR(AVERAGE(TV!D12:DS12),"")</f>
        <v/>
      </c>
      <c r="AG11" s="113" t="str">
        <f>IFERROR(_xlfn.STDEV.P(TV!D12:DS12),"")</f>
        <v/>
      </c>
      <c r="AH11" s="117">
        <f>IF(COUNT(TV!D12:DS12)=0,"",COUNT(TV!D12:DS12))</f>
        <v>58</v>
      </c>
      <c r="AJ11" s="14">
        <v>7</v>
      </c>
      <c r="AK11" s="14" t="str">
        <f>INDEX(DataInput[#Headers],1,BW_Stat[[#This Row],[Day '#]]+11)</f>
        <v>8</v>
      </c>
      <c r="AL11" s="115" t="str">
        <f>IFERROR(AVERAGEIFS(BW!$C12:$DR12,BW!$C$1:$DR$1,Stat!AL$2),"")</f>
        <v/>
      </c>
      <c r="AM11" s="15" t="str">
        <f t="array" ref="AM11">IFERROR(_xlfn.STDEV.P(IF(BW!$C$1:$DR$1=Stat!AM$2,BW!$C12:$DR12)),"")</f>
        <v/>
      </c>
      <c r="AN11" s="17" t="str">
        <f t="array" ref="AN11">IF(COUNT(IF(BW!$C$1:$DR$1=Stat!AN$2,BW!$C12:$DR12))=0,"",COUNT(IF(BW!$C$1:$DR$1=Stat!AN$2,BW!$C12:$DR12)))</f>
        <v/>
      </c>
      <c r="AO11" s="115" t="str">
        <f>IFERROR(AVERAGEIFS(BW!$C12:$DR12,BW!$C$1:$DR$1,Stat!AO$2),"")</f>
        <v/>
      </c>
      <c r="AP11" s="15" t="str">
        <f t="array" ref="AP11">IFERROR(_xlfn.STDEV.P(IF(BW!$C$1:$DR$1=Stat!AP$2,BW!$C12:$DR12)),"")</f>
        <v/>
      </c>
      <c r="AQ11" s="17" t="str">
        <f t="array" ref="AQ11">IF(COUNT(IF(BW!$C$1:$DR$1=Stat!AQ$2,BW!$C12:$DR12))=0,"",COUNT(IF(BW!$C$1:$DR$1=Stat!AQ$2,BW!$C12:$DR12)))</f>
        <v/>
      </c>
      <c r="AR11" s="115" t="str">
        <f>IFERROR(AVERAGEIFS(BW!$C12:$DR12,BW!$C$1:$DR$1,Stat!AR$2),"")</f>
        <v/>
      </c>
      <c r="AS11" s="15" t="str">
        <f t="array" ref="AS11">IFERROR(_xlfn.STDEV.P(IF(BW!$C$1:$DR$1=Stat!AS$2,BW!$C12:$DR12)),"")</f>
        <v/>
      </c>
      <c r="AT11" s="17" t="str">
        <f t="array" ref="AT11">IF(COUNT(IF(BW!$C$1:$DR$1=Stat!AT$2,BW!$C12:$DR12))=0,"",COUNT(IF(BW!$C$1:$DR$1=Stat!AT$2,BW!$C12:$DR12)))</f>
        <v/>
      </c>
      <c r="AU11" s="115" t="str">
        <f>IFERROR(AVERAGEIFS(BW!$C12:$DR12,BW!$C$1:$DR$1,Stat!AU$2),"")</f>
        <v/>
      </c>
      <c r="AV11" s="15" t="str">
        <f t="array" ref="AV11">IFERROR(_xlfn.STDEV.P(IF(BW!$C$1:$DR$1=Stat!AV$2,BW!$C12:$DR12)),"")</f>
        <v/>
      </c>
      <c r="AW11" s="17" t="str">
        <f t="array" ref="AW11">IF(COUNT(IF(BW!$C$1:$DR$1=Stat!AW$2,BW!$C12:$DR12))=0,"",COUNT(IF(BW!$C$1:$DR$1=Stat!AW$2,BW!$C12:$DR12)))</f>
        <v/>
      </c>
      <c r="AX11" s="115" t="str">
        <f>IFERROR(AVERAGEIFS(BW!$C12:$DR12,BW!$C$1:$DR$1,Stat!AX$2),"")</f>
        <v/>
      </c>
      <c r="AY11" s="15" t="str">
        <f t="array" ref="AY11">IFERROR(_xlfn.STDEV.P(IF(BW!$C$1:$DR$1=Stat!AY$2,BW!$C12:$DR12)),"")</f>
        <v/>
      </c>
      <c r="AZ11" s="17" t="str">
        <f t="array" ref="AZ11">IF(COUNT(IF(BW!$C$1:$DR$1=Stat!AZ$2,BW!$C12:$DR12))=0,"",COUNT(IF(BW!$C$1:$DR$1=Stat!AZ$2,BW!$C12:$DR12)))</f>
        <v/>
      </c>
      <c r="BA11" s="115" t="str">
        <f>IFERROR(AVERAGEIFS(BW!$C12:$DR12,BW!$C$1:$DR$1,Stat!BA$2),"")</f>
        <v/>
      </c>
      <c r="BB11" s="15" t="str">
        <f t="array" ref="BB11">IFERROR(_xlfn.STDEV.P(IF(BW!$C$1:$DR$1=Stat!BB$2,BW!$C12:$DR12)),"")</f>
        <v/>
      </c>
      <c r="BC11" s="17" t="str">
        <f t="array" ref="BC11">IF(COUNT(IF(BW!$C$1:$DR$1=Stat!BC$2,BW!$C12:$DR12))=0,"",COUNT(IF(BW!$C$1:$DR$1=Stat!BC$2,BW!$C12:$DR12)))</f>
        <v/>
      </c>
      <c r="BD11" s="115" t="str">
        <f>IFERROR(AVERAGEIFS(BW!$C12:$DR12,BW!$C$1:$DR$1,Stat!BD$2),"")</f>
        <v/>
      </c>
      <c r="BE11" s="15" t="str">
        <f t="array" ref="BE11">IFERROR(_xlfn.STDEV.P(IF(BW!$C$1:$DR$1=Stat!BE$2,BW!$C12:$DR12)),"")</f>
        <v/>
      </c>
      <c r="BF11" s="17" t="str">
        <f t="array" ref="BF11">IF(COUNT(IF(BW!$C$1:$DR$1=Stat!BF$2,BW!$C12:$DR12))=0,"",COUNT(IF(BW!$C$1:$DR$1=Stat!BF$2,BW!$C12:$DR12)))</f>
        <v/>
      </c>
      <c r="BG11" s="115" t="str">
        <f>IFERROR(AVERAGEIFS(BW!$C12:$DR12,BW!$C$1:$DR$1,Stat!BG$2),"")</f>
        <v/>
      </c>
      <c r="BH11" s="15" t="str">
        <f t="array" ref="BH11">IFERROR(_xlfn.STDEV.P(IF(BW!$C$1:$DR$1=Stat!BH$2,BW!$C12:$DR12)),"")</f>
        <v/>
      </c>
      <c r="BI11" s="17" t="str">
        <f t="array" ref="BI11">IF(COUNT(IF(BW!$C$1:$DR$1=Stat!BI$2,BW!$C12:$DR12))=0,"",COUNT(IF(BW!$C$1:$DR$1=Stat!BI$2,BW!$C12:$DR12)))</f>
        <v/>
      </c>
      <c r="BJ11" s="115" t="str">
        <f>IFERROR(AVERAGEIFS(BW!$C12:$DR12,BW!$C$1:$DR$1,Stat!BJ$2),"")</f>
        <v/>
      </c>
      <c r="BK11" s="15" t="str">
        <f t="array" ref="BK11">IFERROR(_xlfn.STDEV.P(IF(BW!$C$1:$DR$1=Stat!BK$2,BW!$C12:$DR12)),"")</f>
        <v/>
      </c>
      <c r="BL11" s="17" t="str">
        <f t="array" ref="BL11">IF(COUNT(IF(BW!$C$1:$DR$1=Stat!BL$2,BW!$C12:$DR12))=0,"",COUNT(IF(BW!$C$1:$DR$1=Stat!BL$2,BW!$C12:$DR12)))</f>
        <v/>
      </c>
      <c r="BM11" s="115" t="str">
        <f>IFERROR(AVERAGEIFS(BW!$C12:$DR12,BW!$C$1:$DR$1,Stat!BM$2),"")</f>
        <v/>
      </c>
      <c r="BN11" s="113" t="str">
        <f t="array" ref="BN11">IFERROR(_xlfn.STDEV.P(IF(BW!$C$1:$DR$1=Stat!BN$2,BW!$C12:$DR12)),"")</f>
        <v/>
      </c>
      <c r="BO11" s="117" t="str">
        <f t="array" ref="BO11">IF(COUNT(IF(BW!$C$1:$DR$1=Stat!BO$2,BW!$C12:$DR12))=0,"",COUNT(IF(BW!$C$1:$DR$1=Stat!BO$2,BW!$C12:$DR12)))</f>
        <v/>
      </c>
      <c r="BP11" s="129" t="str">
        <f>IFERROR(AVERAGE(BWtable[[#This Row],[1]:[120]]),"")</f>
        <v/>
      </c>
      <c r="BQ11" s="113" t="str">
        <f>IFERROR(_xlfn.STDEV.P(BWtable[[#This Row],[1]:[120]]),"")</f>
        <v/>
      </c>
      <c r="BR11" s="117">
        <f>IF(COUNT(BWtable[[#This Row],[1]:[120]])=0,"",COUNT(BWtable[[#This Row],[1]:[120]]))</f>
        <v>58</v>
      </c>
      <c r="BS11" s="14"/>
    </row>
    <row r="12" spans="1:71">
      <c r="A12" s="14">
        <v>8</v>
      </c>
      <c r="B12" s="116" t="str">
        <f>IFERROR(AVERAGEIFS(TV!$D13:$DS13,TV!$D$1:$DS$1,Stat!B$2),"")</f>
        <v/>
      </c>
      <c r="C12" s="15" t="str">
        <f t="array" ref="C12">IFERROR(_xlfn.STDEV.P(IF(TV!$D$1:$DS$1=Stat!C$2,TV!$D13:$DS13)),"")</f>
        <v/>
      </c>
      <c r="D12" s="17" t="str">
        <f t="array" ref="D12">IF(COUNT(IF(TV!$D$1:$DS$1=Stat!D$2,TV!$D13:$DS13))=0,"",COUNT(IF(TV!$D$1:$DS$1=Stat!D$2,TV!$D13:$DS13)))</f>
        <v/>
      </c>
      <c r="E12" s="116" t="str">
        <f>IFERROR(AVERAGEIFS(TV!$D13:$DS13,TV!$D$1:$DS$1,Stat!E$2),"")</f>
        <v/>
      </c>
      <c r="F12" s="15" t="str">
        <f t="array" ref="F12">IFERROR(_xlfn.STDEV.P(IF(TV!$D$1:$DS$1=Stat!F$2,TV!$D13:$DS13)),"")</f>
        <v/>
      </c>
      <c r="G12" s="17" t="str">
        <f t="array" ref="G12">IF(COUNT(IF(TV!$D$1:$DS$1=Stat!G$2,TV!$D13:$DS13))=0,"",COUNT(IF(TV!$D$1:$DS$1=Stat!G$2,TV!$D13:$DS13)))</f>
        <v/>
      </c>
      <c r="H12" s="116" t="str">
        <f>IFERROR(AVERAGEIFS(TV!$D13:$DS13,TV!$D$1:$DS$1,Stat!H$2),"")</f>
        <v/>
      </c>
      <c r="I12" s="15" t="str">
        <f t="array" ref="I12">IFERROR(_xlfn.STDEV.P(IF(TV!$D$1:$DS$1=Stat!I$2,TV!$D13:$DS13)),"")</f>
        <v/>
      </c>
      <c r="J12" s="17" t="str">
        <f t="array" ref="J12">IF(COUNT(IF(TV!$D$1:$DS$1=Stat!J$2,TV!$D13:$DS13))=0,"",COUNT(IF(TV!$D$1:$DS$1=Stat!J$2,TV!$D13:$DS13)))</f>
        <v/>
      </c>
      <c r="K12" s="116" t="str">
        <f>IFERROR(AVERAGEIFS(TV!$D13:$DS13,TV!$D$1:$DS$1,Stat!K$2),"")</f>
        <v/>
      </c>
      <c r="L12" s="15" t="str">
        <f t="array" ref="L12">IFERROR(_xlfn.STDEV.P(IF(TV!$D$1:$DS$1=Stat!L$2,TV!$D13:$DS13)),"")</f>
        <v/>
      </c>
      <c r="M12" s="17" t="str">
        <f t="array" ref="M12">IF(COUNT(IF(TV!$D$1:$DS$1=Stat!M$2,TV!$D13:$DS13))=0,"",COUNT(IF(TV!$D$1:$DS$1=Stat!M$2,TV!$D13:$DS13)))</f>
        <v/>
      </c>
      <c r="N12" s="116" t="str">
        <f>IFERROR(AVERAGEIFS(TV!$D13:$DS13,TV!$D$1:$DS$1,Stat!N$2),"")</f>
        <v/>
      </c>
      <c r="O12" s="15" t="str">
        <f t="array" ref="O12">IFERROR(_xlfn.STDEV.P(IF(TV!$D$1:$DS$1=Stat!O$2,TV!$D13:$DS13)),"")</f>
        <v/>
      </c>
      <c r="P12" s="17" t="str">
        <f t="array" ref="P12">IF(COUNT(IF(TV!$D$1:$DS$1=Stat!P$2,TV!$D13:$DS13))=0,"",COUNT(IF(TV!$D$1:$DS$1=Stat!P$2,TV!$D13:$DS13)))</f>
        <v/>
      </c>
      <c r="Q12" s="116" t="str">
        <f>IFERROR(AVERAGEIFS(TV!$D13:$DS13,TV!$D$1:$DS$1,Stat!Q$2),"")</f>
        <v/>
      </c>
      <c r="R12" s="15" t="str">
        <f t="array" ref="R12">IFERROR(_xlfn.STDEV.P(IF(TV!$D$1:$DS$1=Stat!R$2,TV!$D13:$DS13)),"")</f>
        <v/>
      </c>
      <c r="S12" s="17" t="str">
        <f t="array" ref="S12">IF(COUNT(IF(TV!$D$1:$DS$1=Stat!S$2,TV!$D13:$DS13))=0,"",COUNT(IF(TV!$D$1:$DS$1=Stat!S$2,TV!$D13:$DS13)))</f>
        <v/>
      </c>
      <c r="T12" s="116" t="str">
        <f>IFERROR(AVERAGEIFS(TV!$D13:$DS13,TV!$D$1:$DS$1,Stat!T$2),"")</f>
        <v/>
      </c>
      <c r="U12" s="15" t="str">
        <f t="array" ref="U12">IFERROR(_xlfn.STDEV.P(IF(TV!$D$1:$DS$1=Stat!U$2,TV!$D13:$DS13)),"")</f>
        <v/>
      </c>
      <c r="V12" s="17" t="str">
        <f t="array" ref="V12">IF(COUNT(IF(TV!$D$1:$DS$1=Stat!V$2,TV!$D13:$DS13))=0,"",COUNT(IF(TV!$D$1:$DS$1=Stat!V$2,TV!$D13:$DS13)))</f>
        <v/>
      </c>
      <c r="W12" s="116" t="str">
        <f>IFERROR(AVERAGEIFS(TV!$D13:$DS13,TV!$D$1:$DS$1,Stat!W$2),"")</f>
        <v/>
      </c>
      <c r="X12" s="15" t="str">
        <f t="array" ref="X12">IFERROR(_xlfn.STDEV.P(IF(TV!$D$1:$DS$1=Stat!X$2,TV!$D13:$DS13)),"")</f>
        <v/>
      </c>
      <c r="Y12" s="17" t="str">
        <f t="array" ref="Y12">IF(COUNT(IF(TV!$D$1:$DS$1=Stat!Y$2,TV!$D13:$DS13))=0,"",COUNT(IF(TV!$D$1:$DS$1=Stat!Y$2,TV!$D13:$DS13)))</f>
        <v/>
      </c>
      <c r="Z12" s="115" t="str">
        <f>IFERROR(AVERAGEIFS(TV!$D13:$DS13,TV!$D$1:$DS$1,Stat!Z$2),"")</f>
        <v/>
      </c>
      <c r="AA12" s="15" t="str">
        <f t="array" ref="AA12">IFERROR(_xlfn.STDEV.P(IF(TV!$D$1:$DS$1=Stat!AA$2,TV!$D13:$DS13)),"")</f>
        <v/>
      </c>
      <c r="AB12" s="17" t="str">
        <f t="array" ref="AB12">IF(COUNT(IF(TV!$D$1:$DS$1=Stat!AB$2,TV!$D13:$DS13))=0,"",COUNT(IF(TV!$D$1:$DS$1=Stat!AB$2,TV!$D13:$DS13)))</f>
        <v/>
      </c>
      <c r="AC12" s="115" t="str">
        <f>IFERROR(AVERAGEIFS(TV!$D13:$DS13,TV!$D$1:$DS$1,Stat!AC$2),"")</f>
        <v/>
      </c>
      <c r="AD12" s="113" t="str">
        <f t="array" ref="AD12">IFERROR(_xlfn.STDEV.P(IF(TV!$D$1:$DS$1=Stat!AD$2,TV!$D13:$DS13)),"")</f>
        <v/>
      </c>
      <c r="AE12" s="117" t="str">
        <f t="array" ref="AE12">IF(COUNT(IF(TV!$D$1:$DS$1=Stat!AE$2,TV!$D13:$DS13))=0,"",COUNT(IF(TV!$D$1:$DS$1=Stat!AE$2,TV!$D13:$DS13)))</f>
        <v/>
      </c>
      <c r="AF12" s="130" t="str">
        <f>IFERROR(AVERAGE(TV!D13:DS13),"")</f>
        <v/>
      </c>
      <c r="AG12" s="113" t="str">
        <f>IFERROR(_xlfn.STDEV.P(TV!D13:DS13),"")</f>
        <v/>
      </c>
      <c r="AH12" s="117">
        <f>IF(COUNT(TV!D13:DS13)=0,"",COUNT(TV!D13:DS13))</f>
        <v>58</v>
      </c>
      <c r="AJ12" s="14">
        <v>8</v>
      </c>
      <c r="AK12" s="14" t="str">
        <f>INDEX(DataInput[#Headers],1,BW_Stat[[#This Row],[Day '#]]+11)</f>
        <v>9</v>
      </c>
      <c r="AL12" s="115" t="str">
        <f>IFERROR(AVERAGEIFS(BW!$C13:$DR13,BW!$C$1:$DR$1,Stat!AL$2),"")</f>
        <v/>
      </c>
      <c r="AM12" s="15" t="str">
        <f t="array" ref="AM12">IFERROR(_xlfn.STDEV.P(IF(BW!$C$1:$DR$1=Stat!AM$2,BW!$C13:$DR13)),"")</f>
        <v/>
      </c>
      <c r="AN12" s="17" t="str">
        <f t="array" ref="AN12">IF(COUNT(IF(BW!$C$1:$DR$1=Stat!AN$2,BW!$C13:$DR13))=0,"",COUNT(IF(BW!$C$1:$DR$1=Stat!AN$2,BW!$C13:$DR13)))</f>
        <v/>
      </c>
      <c r="AO12" s="115" t="str">
        <f>IFERROR(AVERAGEIFS(BW!$C13:$DR13,BW!$C$1:$DR$1,Stat!AO$2),"")</f>
        <v/>
      </c>
      <c r="AP12" s="15" t="str">
        <f t="array" ref="AP12">IFERROR(_xlfn.STDEV.P(IF(BW!$C$1:$DR$1=Stat!AP$2,BW!$C13:$DR13)),"")</f>
        <v/>
      </c>
      <c r="AQ12" s="17" t="str">
        <f t="array" ref="AQ12">IF(COUNT(IF(BW!$C$1:$DR$1=Stat!AQ$2,BW!$C13:$DR13))=0,"",COUNT(IF(BW!$C$1:$DR$1=Stat!AQ$2,BW!$C13:$DR13)))</f>
        <v/>
      </c>
      <c r="AR12" s="115" t="str">
        <f>IFERROR(AVERAGEIFS(BW!$C13:$DR13,BW!$C$1:$DR$1,Stat!AR$2),"")</f>
        <v/>
      </c>
      <c r="AS12" s="15" t="str">
        <f t="array" ref="AS12">IFERROR(_xlfn.STDEV.P(IF(BW!$C$1:$DR$1=Stat!AS$2,BW!$C13:$DR13)),"")</f>
        <v/>
      </c>
      <c r="AT12" s="17" t="str">
        <f t="array" ref="AT12">IF(COUNT(IF(BW!$C$1:$DR$1=Stat!AT$2,BW!$C13:$DR13))=0,"",COUNT(IF(BW!$C$1:$DR$1=Stat!AT$2,BW!$C13:$DR13)))</f>
        <v/>
      </c>
      <c r="AU12" s="115" t="str">
        <f>IFERROR(AVERAGEIFS(BW!$C13:$DR13,BW!$C$1:$DR$1,Stat!AU$2),"")</f>
        <v/>
      </c>
      <c r="AV12" s="15" t="str">
        <f t="array" ref="AV12">IFERROR(_xlfn.STDEV.P(IF(BW!$C$1:$DR$1=Stat!AV$2,BW!$C13:$DR13)),"")</f>
        <v/>
      </c>
      <c r="AW12" s="17" t="str">
        <f t="array" ref="AW12">IF(COUNT(IF(BW!$C$1:$DR$1=Stat!AW$2,BW!$C13:$DR13))=0,"",COUNT(IF(BW!$C$1:$DR$1=Stat!AW$2,BW!$C13:$DR13)))</f>
        <v/>
      </c>
      <c r="AX12" s="115" t="str">
        <f>IFERROR(AVERAGEIFS(BW!$C13:$DR13,BW!$C$1:$DR$1,Stat!AX$2),"")</f>
        <v/>
      </c>
      <c r="AY12" s="15" t="str">
        <f t="array" ref="AY12">IFERROR(_xlfn.STDEV.P(IF(BW!$C$1:$DR$1=Stat!AY$2,BW!$C13:$DR13)),"")</f>
        <v/>
      </c>
      <c r="AZ12" s="17" t="str">
        <f t="array" ref="AZ12">IF(COUNT(IF(BW!$C$1:$DR$1=Stat!AZ$2,BW!$C13:$DR13))=0,"",COUNT(IF(BW!$C$1:$DR$1=Stat!AZ$2,BW!$C13:$DR13)))</f>
        <v/>
      </c>
      <c r="BA12" s="115" t="str">
        <f>IFERROR(AVERAGEIFS(BW!$C13:$DR13,BW!$C$1:$DR$1,Stat!BA$2),"")</f>
        <v/>
      </c>
      <c r="BB12" s="15" t="str">
        <f t="array" ref="BB12">IFERROR(_xlfn.STDEV.P(IF(BW!$C$1:$DR$1=Stat!BB$2,BW!$C13:$DR13)),"")</f>
        <v/>
      </c>
      <c r="BC12" s="17" t="str">
        <f t="array" ref="BC12">IF(COUNT(IF(BW!$C$1:$DR$1=Stat!BC$2,BW!$C13:$DR13))=0,"",COUNT(IF(BW!$C$1:$DR$1=Stat!BC$2,BW!$C13:$DR13)))</f>
        <v/>
      </c>
      <c r="BD12" s="115" t="str">
        <f>IFERROR(AVERAGEIFS(BW!$C13:$DR13,BW!$C$1:$DR$1,Stat!BD$2),"")</f>
        <v/>
      </c>
      <c r="BE12" s="15" t="str">
        <f t="array" ref="BE12">IFERROR(_xlfn.STDEV.P(IF(BW!$C$1:$DR$1=Stat!BE$2,BW!$C13:$DR13)),"")</f>
        <v/>
      </c>
      <c r="BF12" s="17" t="str">
        <f t="array" ref="BF12">IF(COUNT(IF(BW!$C$1:$DR$1=Stat!BF$2,BW!$C13:$DR13))=0,"",COUNT(IF(BW!$C$1:$DR$1=Stat!BF$2,BW!$C13:$DR13)))</f>
        <v/>
      </c>
      <c r="BG12" s="115" t="str">
        <f>IFERROR(AVERAGEIFS(BW!$C13:$DR13,BW!$C$1:$DR$1,Stat!BG$2),"")</f>
        <v/>
      </c>
      <c r="BH12" s="15" t="str">
        <f t="array" ref="BH12">IFERROR(_xlfn.STDEV.P(IF(BW!$C$1:$DR$1=Stat!BH$2,BW!$C13:$DR13)),"")</f>
        <v/>
      </c>
      <c r="BI12" s="17" t="str">
        <f t="array" ref="BI12">IF(COUNT(IF(BW!$C$1:$DR$1=Stat!BI$2,BW!$C13:$DR13))=0,"",COUNT(IF(BW!$C$1:$DR$1=Stat!BI$2,BW!$C13:$DR13)))</f>
        <v/>
      </c>
      <c r="BJ12" s="115" t="str">
        <f>IFERROR(AVERAGEIFS(BW!$C13:$DR13,BW!$C$1:$DR$1,Stat!BJ$2),"")</f>
        <v/>
      </c>
      <c r="BK12" s="15" t="str">
        <f t="array" ref="BK12">IFERROR(_xlfn.STDEV.P(IF(BW!$C$1:$DR$1=Stat!BK$2,BW!$C13:$DR13)),"")</f>
        <v/>
      </c>
      <c r="BL12" s="17" t="str">
        <f t="array" ref="BL12">IF(COUNT(IF(BW!$C$1:$DR$1=Stat!BL$2,BW!$C13:$DR13))=0,"",COUNT(IF(BW!$C$1:$DR$1=Stat!BL$2,BW!$C13:$DR13)))</f>
        <v/>
      </c>
      <c r="BM12" s="115" t="str">
        <f>IFERROR(AVERAGEIFS(BW!$C13:$DR13,BW!$C$1:$DR$1,Stat!BM$2),"")</f>
        <v/>
      </c>
      <c r="BN12" s="113" t="str">
        <f t="array" ref="BN12">IFERROR(_xlfn.STDEV.P(IF(BW!$C$1:$DR$1=Stat!BN$2,BW!$C13:$DR13)),"")</f>
        <v/>
      </c>
      <c r="BO12" s="117" t="str">
        <f t="array" ref="BO12">IF(COUNT(IF(BW!$C$1:$DR$1=Stat!BO$2,BW!$C13:$DR13))=0,"",COUNT(IF(BW!$C$1:$DR$1=Stat!BO$2,BW!$C13:$DR13)))</f>
        <v/>
      </c>
      <c r="BP12" s="129" t="str">
        <f>IFERROR(AVERAGE(BWtable[[#This Row],[1]:[120]]),"")</f>
        <v/>
      </c>
      <c r="BQ12" s="113" t="str">
        <f>IFERROR(_xlfn.STDEV.P(BWtable[[#This Row],[1]:[120]]),"")</f>
        <v/>
      </c>
      <c r="BR12" s="117">
        <f>IF(COUNT(BWtable[[#This Row],[1]:[120]])=0,"",COUNT(BWtable[[#This Row],[1]:[120]]))</f>
        <v>58</v>
      </c>
      <c r="BS12" s="14"/>
    </row>
    <row r="13" spans="1:71">
      <c r="A13" s="14">
        <v>9</v>
      </c>
      <c r="B13" s="116" t="str">
        <f>IFERROR(AVERAGEIFS(TV!$D14:$DS14,TV!$D$1:$DS$1,Stat!B$2),"")</f>
        <v/>
      </c>
      <c r="C13" s="15" t="str">
        <f t="array" ref="C13">IFERROR(_xlfn.STDEV.P(IF(TV!$D$1:$DS$1=Stat!C$2,TV!$D14:$DS14)),"")</f>
        <v/>
      </c>
      <c r="D13" s="17" t="str">
        <f t="array" ref="D13">IF(COUNT(IF(TV!$D$1:$DS$1=Stat!D$2,TV!$D14:$DS14))=0,"",COUNT(IF(TV!$D$1:$DS$1=Stat!D$2,TV!$D14:$DS14)))</f>
        <v/>
      </c>
      <c r="E13" s="116" t="str">
        <f>IFERROR(AVERAGEIFS(TV!$D14:$DS14,TV!$D$1:$DS$1,Stat!E$2),"")</f>
        <v/>
      </c>
      <c r="F13" s="15" t="str">
        <f t="array" ref="F13">IFERROR(_xlfn.STDEV.P(IF(TV!$D$1:$DS$1=Stat!F$2,TV!$D14:$DS14)),"")</f>
        <v/>
      </c>
      <c r="G13" s="17" t="str">
        <f t="array" ref="G13">IF(COUNT(IF(TV!$D$1:$DS$1=Stat!G$2,TV!$D14:$DS14))=0,"",COUNT(IF(TV!$D$1:$DS$1=Stat!G$2,TV!$D14:$DS14)))</f>
        <v/>
      </c>
      <c r="H13" s="116" t="str">
        <f>IFERROR(AVERAGEIFS(TV!$D14:$DS14,TV!$D$1:$DS$1,Stat!H$2),"")</f>
        <v/>
      </c>
      <c r="I13" s="15" t="str">
        <f t="array" ref="I13">IFERROR(_xlfn.STDEV.P(IF(TV!$D$1:$DS$1=Stat!I$2,TV!$D14:$DS14)),"")</f>
        <v/>
      </c>
      <c r="J13" s="17" t="str">
        <f t="array" ref="J13">IF(COUNT(IF(TV!$D$1:$DS$1=Stat!J$2,TV!$D14:$DS14))=0,"",COUNT(IF(TV!$D$1:$DS$1=Stat!J$2,TV!$D14:$DS14)))</f>
        <v/>
      </c>
      <c r="K13" s="116" t="str">
        <f>IFERROR(AVERAGEIFS(TV!$D14:$DS14,TV!$D$1:$DS$1,Stat!K$2),"")</f>
        <v/>
      </c>
      <c r="L13" s="15" t="str">
        <f t="array" ref="L13">IFERROR(_xlfn.STDEV.P(IF(TV!$D$1:$DS$1=Stat!L$2,TV!$D14:$DS14)),"")</f>
        <v/>
      </c>
      <c r="M13" s="17" t="str">
        <f t="array" ref="M13">IF(COUNT(IF(TV!$D$1:$DS$1=Stat!M$2,TV!$D14:$DS14))=0,"",COUNT(IF(TV!$D$1:$DS$1=Stat!M$2,TV!$D14:$DS14)))</f>
        <v/>
      </c>
      <c r="N13" s="116" t="str">
        <f>IFERROR(AVERAGEIFS(TV!$D14:$DS14,TV!$D$1:$DS$1,Stat!N$2),"")</f>
        <v/>
      </c>
      <c r="O13" s="15" t="str">
        <f t="array" ref="O13">IFERROR(_xlfn.STDEV.P(IF(TV!$D$1:$DS$1=Stat!O$2,TV!$D14:$DS14)),"")</f>
        <v/>
      </c>
      <c r="P13" s="17" t="str">
        <f t="array" ref="P13">IF(COUNT(IF(TV!$D$1:$DS$1=Stat!P$2,TV!$D14:$DS14))=0,"",COUNT(IF(TV!$D$1:$DS$1=Stat!P$2,TV!$D14:$DS14)))</f>
        <v/>
      </c>
      <c r="Q13" s="116" t="str">
        <f>IFERROR(AVERAGEIFS(TV!$D14:$DS14,TV!$D$1:$DS$1,Stat!Q$2),"")</f>
        <v/>
      </c>
      <c r="R13" s="15" t="str">
        <f t="array" ref="R13">IFERROR(_xlfn.STDEV.P(IF(TV!$D$1:$DS$1=Stat!R$2,TV!$D14:$DS14)),"")</f>
        <v/>
      </c>
      <c r="S13" s="17" t="str">
        <f t="array" ref="S13">IF(COUNT(IF(TV!$D$1:$DS$1=Stat!S$2,TV!$D14:$DS14))=0,"",COUNT(IF(TV!$D$1:$DS$1=Stat!S$2,TV!$D14:$DS14)))</f>
        <v/>
      </c>
      <c r="T13" s="116" t="str">
        <f>IFERROR(AVERAGEIFS(TV!$D14:$DS14,TV!$D$1:$DS$1,Stat!T$2),"")</f>
        <v/>
      </c>
      <c r="U13" s="15" t="str">
        <f t="array" ref="U13">IFERROR(_xlfn.STDEV.P(IF(TV!$D$1:$DS$1=Stat!U$2,TV!$D14:$DS14)),"")</f>
        <v/>
      </c>
      <c r="V13" s="17" t="str">
        <f t="array" ref="V13">IF(COUNT(IF(TV!$D$1:$DS$1=Stat!V$2,TV!$D14:$DS14))=0,"",COUNT(IF(TV!$D$1:$DS$1=Stat!V$2,TV!$D14:$DS14)))</f>
        <v/>
      </c>
      <c r="W13" s="116" t="str">
        <f>IFERROR(AVERAGEIFS(TV!$D14:$DS14,TV!$D$1:$DS$1,Stat!W$2),"")</f>
        <v/>
      </c>
      <c r="X13" s="15" t="str">
        <f t="array" ref="X13">IFERROR(_xlfn.STDEV.P(IF(TV!$D$1:$DS$1=Stat!X$2,TV!$D14:$DS14)),"")</f>
        <v/>
      </c>
      <c r="Y13" s="17" t="str">
        <f t="array" ref="Y13">IF(COUNT(IF(TV!$D$1:$DS$1=Stat!Y$2,TV!$D14:$DS14))=0,"",COUNT(IF(TV!$D$1:$DS$1=Stat!Y$2,TV!$D14:$DS14)))</f>
        <v/>
      </c>
      <c r="Z13" s="115" t="str">
        <f>IFERROR(AVERAGEIFS(TV!$D14:$DS14,TV!$D$1:$DS$1,Stat!Z$2),"")</f>
        <v/>
      </c>
      <c r="AA13" s="15" t="str">
        <f t="array" ref="AA13">IFERROR(_xlfn.STDEV.P(IF(TV!$D$1:$DS$1=Stat!AA$2,TV!$D14:$DS14)),"")</f>
        <v/>
      </c>
      <c r="AB13" s="17" t="str">
        <f t="array" ref="AB13">IF(COUNT(IF(TV!$D$1:$DS$1=Stat!AB$2,TV!$D14:$DS14))=0,"",COUNT(IF(TV!$D$1:$DS$1=Stat!AB$2,TV!$D14:$DS14)))</f>
        <v/>
      </c>
      <c r="AC13" s="115" t="str">
        <f>IFERROR(AVERAGEIFS(TV!$D14:$DS14,TV!$D$1:$DS$1,Stat!AC$2),"")</f>
        <v/>
      </c>
      <c r="AD13" s="113" t="str">
        <f t="array" ref="AD13">IFERROR(_xlfn.STDEV.P(IF(TV!$D$1:$DS$1=Stat!AD$2,TV!$D14:$DS14)),"")</f>
        <v/>
      </c>
      <c r="AE13" s="117" t="str">
        <f t="array" ref="AE13">IF(COUNT(IF(TV!$D$1:$DS$1=Stat!AE$2,TV!$D14:$DS14))=0,"",COUNT(IF(TV!$D$1:$DS$1=Stat!AE$2,TV!$D14:$DS14)))</f>
        <v/>
      </c>
      <c r="AF13" s="130" t="str">
        <f>IFERROR(AVERAGE(TV!D14:DS14),"")</f>
        <v/>
      </c>
      <c r="AG13" s="113" t="str">
        <f>IFERROR(_xlfn.STDEV.P(TV!D14:DS14),"")</f>
        <v/>
      </c>
      <c r="AH13" s="117">
        <f>IF(COUNT(TV!D14:DS14)=0,"",COUNT(TV!D14:DS14))</f>
        <v>57</v>
      </c>
      <c r="AJ13" s="14">
        <v>9</v>
      </c>
      <c r="AK13" s="14" t="str">
        <f>INDEX(DataInput[#Headers],1,BW_Stat[[#This Row],[Day '#]]+11)</f>
        <v>10</v>
      </c>
      <c r="AL13" s="115" t="str">
        <f>IFERROR(AVERAGEIFS(BW!$C14:$DR14,BW!$C$1:$DR$1,Stat!AL$2),"")</f>
        <v/>
      </c>
      <c r="AM13" s="15" t="str">
        <f t="array" ref="AM13">IFERROR(_xlfn.STDEV.P(IF(BW!$C$1:$DR$1=Stat!AM$2,BW!$C14:$DR14)),"")</f>
        <v/>
      </c>
      <c r="AN13" s="17" t="str">
        <f t="array" ref="AN13">IF(COUNT(IF(BW!$C$1:$DR$1=Stat!AN$2,BW!$C14:$DR14))=0,"",COUNT(IF(BW!$C$1:$DR$1=Stat!AN$2,BW!$C14:$DR14)))</f>
        <v/>
      </c>
      <c r="AO13" s="115" t="str">
        <f>IFERROR(AVERAGEIFS(BW!$C14:$DR14,BW!$C$1:$DR$1,Stat!AO$2),"")</f>
        <v/>
      </c>
      <c r="AP13" s="15" t="str">
        <f t="array" ref="AP13">IFERROR(_xlfn.STDEV.P(IF(BW!$C$1:$DR$1=Stat!AP$2,BW!$C14:$DR14)),"")</f>
        <v/>
      </c>
      <c r="AQ13" s="17" t="str">
        <f t="array" ref="AQ13">IF(COUNT(IF(BW!$C$1:$DR$1=Stat!AQ$2,BW!$C14:$DR14))=0,"",COUNT(IF(BW!$C$1:$DR$1=Stat!AQ$2,BW!$C14:$DR14)))</f>
        <v/>
      </c>
      <c r="AR13" s="115" t="str">
        <f>IFERROR(AVERAGEIFS(BW!$C14:$DR14,BW!$C$1:$DR$1,Stat!AR$2),"")</f>
        <v/>
      </c>
      <c r="AS13" s="15" t="str">
        <f t="array" ref="AS13">IFERROR(_xlfn.STDEV.P(IF(BW!$C$1:$DR$1=Stat!AS$2,BW!$C14:$DR14)),"")</f>
        <v/>
      </c>
      <c r="AT13" s="17" t="str">
        <f t="array" ref="AT13">IF(COUNT(IF(BW!$C$1:$DR$1=Stat!AT$2,BW!$C14:$DR14))=0,"",COUNT(IF(BW!$C$1:$DR$1=Stat!AT$2,BW!$C14:$DR14)))</f>
        <v/>
      </c>
      <c r="AU13" s="115" t="str">
        <f>IFERROR(AVERAGEIFS(BW!$C14:$DR14,BW!$C$1:$DR$1,Stat!AU$2),"")</f>
        <v/>
      </c>
      <c r="AV13" s="15" t="str">
        <f t="array" ref="AV13">IFERROR(_xlfn.STDEV.P(IF(BW!$C$1:$DR$1=Stat!AV$2,BW!$C14:$DR14)),"")</f>
        <v/>
      </c>
      <c r="AW13" s="17" t="str">
        <f t="array" ref="AW13">IF(COUNT(IF(BW!$C$1:$DR$1=Stat!AW$2,BW!$C14:$DR14))=0,"",COUNT(IF(BW!$C$1:$DR$1=Stat!AW$2,BW!$C14:$DR14)))</f>
        <v/>
      </c>
      <c r="AX13" s="115" t="str">
        <f>IFERROR(AVERAGEIFS(BW!$C14:$DR14,BW!$C$1:$DR$1,Stat!AX$2),"")</f>
        <v/>
      </c>
      <c r="AY13" s="15" t="str">
        <f t="array" ref="AY13">IFERROR(_xlfn.STDEV.P(IF(BW!$C$1:$DR$1=Stat!AY$2,BW!$C14:$DR14)),"")</f>
        <v/>
      </c>
      <c r="AZ13" s="17" t="str">
        <f t="array" ref="AZ13">IF(COUNT(IF(BW!$C$1:$DR$1=Stat!AZ$2,BW!$C14:$DR14))=0,"",COUNT(IF(BW!$C$1:$DR$1=Stat!AZ$2,BW!$C14:$DR14)))</f>
        <v/>
      </c>
      <c r="BA13" s="115" t="str">
        <f>IFERROR(AVERAGEIFS(BW!$C14:$DR14,BW!$C$1:$DR$1,Stat!BA$2),"")</f>
        <v/>
      </c>
      <c r="BB13" s="15" t="str">
        <f t="array" ref="BB13">IFERROR(_xlfn.STDEV.P(IF(BW!$C$1:$DR$1=Stat!BB$2,BW!$C14:$DR14)),"")</f>
        <v/>
      </c>
      <c r="BC13" s="17" t="str">
        <f t="array" ref="BC13">IF(COUNT(IF(BW!$C$1:$DR$1=Stat!BC$2,BW!$C14:$DR14))=0,"",COUNT(IF(BW!$C$1:$DR$1=Stat!BC$2,BW!$C14:$DR14)))</f>
        <v/>
      </c>
      <c r="BD13" s="115" t="str">
        <f>IFERROR(AVERAGEIFS(BW!$C14:$DR14,BW!$C$1:$DR$1,Stat!BD$2),"")</f>
        <v/>
      </c>
      <c r="BE13" s="15" t="str">
        <f t="array" ref="BE13">IFERROR(_xlfn.STDEV.P(IF(BW!$C$1:$DR$1=Stat!BE$2,BW!$C14:$DR14)),"")</f>
        <v/>
      </c>
      <c r="BF13" s="17" t="str">
        <f t="array" ref="BF13">IF(COUNT(IF(BW!$C$1:$DR$1=Stat!BF$2,BW!$C14:$DR14))=0,"",COUNT(IF(BW!$C$1:$DR$1=Stat!BF$2,BW!$C14:$DR14)))</f>
        <v/>
      </c>
      <c r="BG13" s="115" t="str">
        <f>IFERROR(AVERAGEIFS(BW!$C14:$DR14,BW!$C$1:$DR$1,Stat!BG$2),"")</f>
        <v/>
      </c>
      <c r="BH13" s="15" t="str">
        <f t="array" ref="BH13">IFERROR(_xlfn.STDEV.P(IF(BW!$C$1:$DR$1=Stat!BH$2,BW!$C14:$DR14)),"")</f>
        <v/>
      </c>
      <c r="BI13" s="17" t="str">
        <f t="array" ref="BI13">IF(COUNT(IF(BW!$C$1:$DR$1=Stat!BI$2,BW!$C14:$DR14))=0,"",COUNT(IF(BW!$C$1:$DR$1=Stat!BI$2,BW!$C14:$DR14)))</f>
        <v/>
      </c>
      <c r="BJ13" s="115" t="str">
        <f>IFERROR(AVERAGEIFS(BW!$C14:$DR14,BW!$C$1:$DR$1,Stat!BJ$2),"")</f>
        <v/>
      </c>
      <c r="BK13" s="15" t="str">
        <f t="array" ref="BK13">IFERROR(_xlfn.STDEV.P(IF(BW!$C$1:$DR$1=Stat!BK$2,BW!$C14:$DR14)),"")</f>
        <v/>
      </c>
      <c r="BL13" s="17" t="str">
        <f t="array" ref="BL13">IF(COUNT(IF(BW!$C$1:$DR$1=Stat!BL$2,BW!$C14:$DR14))=0,"",COUNT(IF(BW!$C$1:$DR$1=Stat!BL$2,BW!$C14:$DR14)))</f>
        <v/>
      </c>
      <c r="BM13" s="115" t="str">
        <f>IFERROR(AVERAGEIFS(BW!$C14:$DR14,BW!$C$1:$DR$1,Stat!BM$2),"")</f>
        <v/>
      </c>
      <c r="BN13" s="113" t="str">
        <f t="array" ref="BN13">IFERROR(_xlfn.STDEV.P(IF(BW!$C$1:$DR$1=Stat!BN$2,BW!$C14:$DR14)),"")</f>
        <v/>
      </c>
      <c r="BO13" s="117" t="str">
        <f t="array" ref="BO13">IF(COUNT(IF(BW!$C$1:$DR$1=Stat!BO$2,BW!$C14:$DR14))=0,"",COUNT(IF(BW!$C$1:$DR$1=Stat!BO$2,BW!$C14:$DR14)))</f>
        <v/>
      </c>
      <c r="BP13" s="129" t="str">
        <f>IFERROR(AVERAGE(BWtable[[#This Row],[1]:[120]]),"")</f>
        <v/>
      </c>
      <c r="BQ13" s="113" t="str">
        <f>IFERROR(_xlfn.STDEV.P(BWtable[[#This Row],[1]:[120]]),"")</f>
        <v/>
      </c>
      <c r="BR13" s="117">
        <f>IF(COUNT(BWtable[[#This Row],[1]:[120]])=0,"",COUNT(BWtable[[#This Row],[1]:[120]]))</f>
        <v>57</v>
      </c>
      <c r="BS13" s="14"/>
    </row>
    <row r="14" spans="1:71">
      <c r="A14" s="14">
        <v>10</v>
      </c>
      <c r="B14" s="116" t="str">
        <f>IFERROR(AVERAGEIFS(TV!$D15:$DS15,TV!$D$1:$DS$1,Stat!B$2),"")</f>
        <v/>
      </c>
      <c r="C14" s="15" t="str">
        <f t="array" ref="C14">IFERROR(_xlfn.STDEV.P(IF(TV!$D$1:$DS$1=Stat!C$2,TV!$D15:$DS15)),"")</f>
        <v/>
      </c>
      <c r="D14" s="17" t="str">
        <f t="array" ref="D14">IF(COUNT(IF(TV!$D$1:$DS$1=Stat!D$2,TV!$D15:$DS15))=0,"",COUNT(IF(TV!$D$1:$DS$1=Stat!D$2,TV!$D15:$DS15)))</f>
        <v/>
      </c>
      <c r="E14" s="116" t="str">
        <f>IFERROR(AVERAGEIFS(TV!$D15:$DS15,TV!$D$1:$DS$1,Stat!E$2),"")</f>
        <v/>
      </c>
      <c r="F14" s="15" t="str">
        <f t="array" ref="F14">IFERROR(_xlfn.STDEV.P(IF(TV!$D$1:$DS$1=Stat!F$2,TV!$D15:$DS15)),"")</f>
        <v/>
      </c>
      <c r="G14" s="17" t="str">
        <f t="array" ref="G14">IF(COUNT(IF(TV!$D$1:$DS$1=Stat!G$2,TV!$D15:$DS15))=0,"",COUNT(IF(TV!$D$1:$DS$1=Stat!G$2,TV!$D15:$DS15)))</f>
        <v/>
      </c>
      <c r="H14" s="116" t="str">
        <f>IFERROR(AVERAGEIFS(TV!$D15:$DS15,TV!$D$1:$DS$1,Stat!H$2),"")</f>
        <v/>
      </c>
      <c r="I14" s="15" t="str">
        <f t="array" ref="I14">IFERROR(_xlfn.STDEV.P(IF(TV!$D$1:$DS$1=Stat!I$2,TV!$D15:$DS15)),"")</f>
        <v/>
      </c>
      <c r="J14" s="17" t="str">
        <f t="array" ref="J14">IF(COUNT(IF(TV!$D$1:$DS$1=Stat!J$2,TV!$D15:$DS15))=0,"",COUNT(IF(TV!$D$1:$DS$1=Stat!J$2,TV!$D15:$DS15)))</f>
        <v/>
      </c>
      <c r="K14" s="116" t="str">
        <f>IFERROR(AVERAGEIFS(TV!$D15:$DS15,TV!$D$1:$DS$1,Stat!K$2),"")</f>
        <v/>
      </c>
      <c r="L14" s="15" t="str">
        <f t="array" ref="L14">IFERROR(_xlfn.STDEV.P(IF(TV!$D$1:$DS$1=Stat!L$2,TV!$D15:$DS15)),"")</f>
        <v/>
      </c>
      <c r="M14" s="17" t="str">
        <f t="array" ref="M14">IF(COUNT(IF(TV!$D$1:$DS$1=Stat!M$2,TV!$D15:$DS15))=0,"",COUNT(IF(TV!$D$1:$DS$1=Stat!M$2,TV!$D15:$DS15)))</f>
        <v/>
      </c>
      <c r="N14" s="116" t="str">
        <f>IFERROR(AVERAGEIFS(TV!$D15:$DS15,TV!$D$1:$DS$1,Stat!N$2),"")</f>
        <v/>
      </c>
      <c r="O14" s="15" t="str">
        <f t="array" ref="O14">IFERROR(_xlfn.STDEV.P(IF(TV!$D$1:$DS$1=Stat!O$2,TV!$D15:$DS15)),"")</f>
        <v/>
      </c>
      <c r="P14" s="17" t="str">
        <f t="array" ref="P14">IF(COUNT(IF(TV!$D$1:$DS$1=Stat!P$2,TV!$D15:$DS15))=0,"",COUNT(IF(TV!$D$1:$DS$1=Stat!P$2,TV!$D15:$DS15)))</f>
        <v/>
      </c>
      <c r="Q14" s="116" t="str">
        <f>IFERROR(AVERAGEIFS(TV!$D15:$DS15,TV!$D$1:$DS$1,Stat!Q$2),"")</f>
        <v/>
      </c>
      <c r="R14" s="15" t="str">
        <f t="array" ref="R14">IFERROR(_xlfn.STDEV.P(IF(TV!$D$1:$DS$1=Stat!R$2,TV!$D15:$DS15)),"")</f>
        <v/>
      </c>
      <c r="S14" s="17" t="str">
        <f t="array" ref="S14">IF(COUNT(IF(TV!$D$1:$DS$1=Stat!S$2,TV!$D15:$DS15))=0,"",COUNT(IF(TV!$D$1:$DS$1=Stat!S$2,TV!$D15:$DS15)))</f>
        <v/>
      </c>
      <c r="T14" s="116" t="str">
        <f>IFERROR(AVERAGEIFS(TV!$D15:$DS15,TV!$D$1:$DS$1,Stat!T$2),"")</f>
        <v/>
      </c>
      <c r="U14" s="15" t="str">
        <f t="array" ref="U14">IFERROR(_xlfn.STDEV.P(IF(TV!$D$1:$DS$1=Stat!U$2,TV!$D15:$DS15)),"")</f>
        <v/>
      </c>
      <c r="V14" s="17" t="str">
        <f t="array" ref="V14">IF(COUNT(IF(TV!$D$1:$DS$1=Stat!V$2,TV!$D15:$DS15))=0,"",COUNT(IF(TV!$D$1:$DS$1=Stat!V$2,TV!$D15:$DS15)))</f>
        <v/>
      </c>
      <c r="W14" s="116" t="str">
        <f>IFERROR(AVERAGEIFS(TV!$D15:$DS15,TV!$D$1:$DS$1,Stat!W$2),"")</f>
        <v/>
      </c>
      <c r="X14" s="15" t="str">
        <f t="array" ref="X14">IFERROR(_xlfn.STDEV.P(IF(TV!$D$1:$DS$1=Stat!X$2,TV!$D15:$DS15)),"")</f>
        <v/>
      </c>
      <c r="Y14" s="17" t="str">
        <f t="array" ref="Y14">IF(COUNT(IF(TV!$D$1:$DS$1=Stat!Y$2,TV!$D15:$DS15))=0,"",COUNT(IF(TV!$D$1:$DS$1=Stat!Y$2,TV!$D15:$DS15)))</f>
        <v/>
      </c>
      <c r="Z14" s="115" t="str">
        <f>IFERROR(AVERAGEIFS(TV!$D15:$DS15,TV!$D$1:$DS$1,Stat!Z$2),"")</f>
        <v/>
      </c>
      <c r="AA14" s="15" t="str">
        <f t="array" ref="AA14">IFERROR(_xlfn.STDEV.P(IF(TV!$D$1:$DS$1=Stat!AA$2,TV!$D15:$DS15)),"")</f>
        <v/>
      </c>
      <c r="AB14" s="17" t="str">
        <f t="array" ref="AB14">IF(COUNT(IF(TV!$D$1:$DS$1=Stat!AB$2,TV!$D15:$DS15))=0,"",COUNT(IF(TV!$D$1:$DS$1=Stat!AB$2,TV!$D15:$DS15)))</f>
        <v/>
      </c>
      <c r="AC14" s="115" t="str">
        <f>IFERROR(AVERAGEIFS(TV!$D15:$DS15,TV!$D$1:$DS$1,Stat!AC$2),"")</f>
        <v/>
      </c>
      <c r="AD14" s="113" t="str">
        <f t="array" ref="AD14">IFERROR(_xlfn.STDEV.P(IF(TV!$D$1:$DS$1=Stat!AD$2,TV!$D15:$DS15)),"")</f>
        <v/>
      </c>
      <c r="AE14" s="117" t="str">
        <f t="array" ref="AE14">IF(COUNT(IF(TV!$D$1:$DS$1=Stat!AE$2,TV!$D15:$DS15))=0,"",COUNT(IF(TV!$D$1:$DS$1=Stat!AE$2,TV!$D15:$DS15)))</f>
        <v/>
      </c>
      <c r="AF14" s="130" t="str">
        <f>IFERROR(AVERAGE(TV!D15:DS15),"")</f>
        <v/>
      </c>
      <c r="AG14" s="113" t="str">
        <f>IFERROR(_xlfn.STDEV.P(TV!D15:DS15),"")</f>
        <v/>
      </c>
      <c r="AH14" s="117">
        <f>IF(COUNT(TV!D15:DS15)=0,"",COUNT(TV!D15:DS15))</f>
        <v>56</v>
      </c>
      <c r="AJ14" s="14">
        <v>10</v>
      </c>
      <c r="AK14" s="14" t="str">
        <f>INDEX(DataInput[#Headers],1,BW_Stat[[#This Row],[Day '#]]+11)</f>
        <v>11</v>
      </c>
      <c r="AL14" s="115" t="str">
        <f>IFERROR(AVERAGEIFS(BW!$C15:$DR15,BW!$C$1:$DR$1,Stat!AL$2),"")</f>
        <v/>
      </c>
      <c r="AM14" s="15" t="str">
        <f t="array" ref="AM14">IFERROR(_xlfn.STDEV.P(IF(BW!$C$1:$DR$1=Stat!AM$2,BW!$C15:$DR15)),"")</f>
        <v/>
      </c>
      <c r="AN14" s="17" t="str">
        <f t="array" ref="AN14">IF(COUNT(IF(BW!$C$1:$DR$1=Stat!AN$2,BW!$C15:$DR15))=0,"",COUNT(IF(BW!$C$1:$DR$1=Stat!AN$2,BW!$C15:$DR15)))</f>
        <v/>
      </c>
      <c r="AO14" s="115" t="str">
        <f>IFERROR(AVERAGEIFS(BW!$C15:$DR15,BW!$C$1:$DR$1,Stat!AO$2),"")</f>
        <v/>
      </c>
      <c r="AP14" s="15" t="str">
        <f t="array" ref="AP14">IFERROR(_xlfn.STDEV.P(IF(BW!$C$1:$DR$1=Stat!AP$2,BW!$C15:$DR15)),"")</f>
        <v/>
      </c>
      <c r="AQ14" s="17" t="str">
        <f t="array" ref="AQ14">IF(COUNT(IF(BW!$C$1:$DR$1=Stat!AQ$2,BW!$C15:$DR15))=0,"",COUNT(IF(BW!$C$1:$DR$1=Stat!AQ$2,BW!$C15:$DR15)))</f>
        <v/>
      </c>
      <c r="AR14" s="115" t="str">
        <f>IFERROR(AVERAGEIFS(BW!$C15:$DR15,BW!$C$1:$DR$1,Stat!AR$2),"")</f>
        <v/>
      </c>
      <c r="AS14" s="15" t="str">
        <f t="array" ref="AS14">IFERROR(_xlfn.STDEV.P(IF(BW!$C$1:$DR$1=Stat!AS$2,BW!$C15:$DR15)),"")</f>
        <v/>
      </c>
      <c r="AT14" s="17" t="str">
        <f t="array" ref="AT14">IF(COUNT(IF(BW!$C$1:$DR$1=Stat!AT$2,BW!$C15:$DR15))=0,"",COUNT(IF(BW!$C$1:$DR$1=Stat!AT$2,BW!$C15:$DR15)))</f>
        <v/>
      </c>
      <c r="AU14" s="115" t="str">
        <f>IFERROR(AVERAGEIFS(BW!$C15:$DR15,BW!$C$1:$DR$1,Stat!AU$2),"")</f>
        <v/>
      </c>
      <c r="AV14" s="15" t="str">
        <f t="array" ref="AV14">IFERROR(_xlfn.STDEV.P(IF(BW!$C$1:$DR$1=Stat!AV$2,BW!$C15:$DR15)),"")</f>
        <v/>
      </c>
      <c r="AW14" s="17" t="str">
        <f t="array" ref="AW14">IF(COUNT(IF(BW!$C$1:$DR$1=Stat!AW$2,BW!$C15:$DR15))=0,"",COUNT(IF(BW!$C$1:$DR$1=Stat!AW$2,BW!$C15:$DR15)))</f>
        <v/>
      </c>
      <c r="AX14" s="115" t="str">
        <f>IFERROR(AVERAGEIFS(BW!$C15:$DR15,BW!$C$1:$DR$1,Stat!AX$2),"")</f>
        <v/>
      </c>
      <c r="AY14" s="15" t="str">
        <f t="array" ref="AY14">IFERROR(_xlfn.STDEV.P(IF(BW!$C$1:$DR$1=Stat!AY$2,BW!$C15:$DR15)),"")</f>
        <v/>
      </c>
      <c r="AZ14" s="17" t="str">
        <f t="array" ref="AZ14">IF(COUNT(IF(BW!$C$1:$DR$1=Stat!AZ$2,BW!$C15:$DR15))=0,"",COUNT(IF(BW!$C$1:$DR$1=Stat!AZ$2,BW!$C15:$DR15)))</f>
        <v/>
      </c>
      <c r="BA14" s="115" t="str">
        <f>IFERROR(AVERAGEIFS(BW!$C15:$DR15,BW!$C$1:$DR$1,Stat!BA$2),"")</f>
        <v/>
      </c>
      <c r="BB14" s="15" t="str">
        <f t="array" ref="BB14">IFERROR(_xlfn.STDEV.P(IF(BW!$C$1:$DR$1=Stat!BB$2,BW!$C15:$DR15)),"")</f>
        <v/>
      </c>
      <c r="BC14" s="17" t="str">
        <f t="array" ref="BC14">IF(COUNT(IF(BW!$C$1:$DR$1=Stat!BC$2,BW!$C15:$DR15))=0,"",COUNT(IF(BW!$C$1:$DR$1=Stat!BC$2,BW!$C15:$DR15)))</f>
        <v/>
      </c>
      <c r="BD14" s="115" t="str">
        <f>IFERROR(AVERAGEIFS(BW!$C15:$DR15,BW!$C$1:$DR$1,Stat!BD$2),"")</f>
        <v/>
      </c>
      <c r="BE14" s="15" t="str">
        <f t="array" ref="BE14">IFERROR(_xlfn.STDEV.P(IF(BW!$C$1:$DR$1=Stat!BE$2,BW!$C15:$DR15)),"")</f>
        <v/>
      </c>
      <c r="BF14" s="17" t="str">
        <f t="array" ref="BF14">IF(COUNT(IF(BW!$C$1:$DR$1=Stat!BF$2,BW!$C15:$DR15))=0,"",COUNT(IF(BW!$C$1:$DR$1=Stat!BF$2,BW!$C15:$DR15)))</f>
        <v/>
      </c>
      <c r="BG14" s="115" t="str">
        <f>IFERROR(AVERAGEIFS(BW!$C15:$DR15,BW!$C$1:$DR$1,Stat!BG$2),"")</f>
        <v/>
      </c>
      <c r="BH14" s="15" t="str">
        <f t="array" ref="BH14">IFERROR(_xlfn.STDEV.P(IF(BW!$C$1:$DR$1=Stat!BH$2,BW!$C15:$DR15)),"")</f>
        <v/>
      </c>
      <c r="BI14" s="17" t="str">
        <f t="array" ref="BI14">IF(COUNT(IF(BW!$C$1:$DR$1=Stat!BI$2,BW!$C15:$DR15))=0,"",COUNT(IF(BW!$C$1:$DR$1=Stat!BI$2,BW!$C15:$DR15)))</f>
        <v/>
      </c>
      <c r="BJ14" s="115" t="str">
        <f>IFERROR(AVERAGEIFS(BW!$C15:$DR15,BW!$C$1:$DR$1,Stat!BJ$2),"")</f>
        <v/>
      </c>
      <c r="BK14" s="15" t="str">
        <f t="array" ref="BK14">IFERROR(_xlfn.STDEV.P(IF(BW!$C$1:$DR$1=Stat!BK$2,BW!$C15:$DR15)),"")</f>
        <v/>
      </c>
      <c r="BL14" s="17" t="str">
        <f t="array" ref="BL14">IF(COUNT(IF(BW!$C$1:$DR$1=Stat!BL$2,BW!$C15:$DR15))=0,"",COUNT(IF(BW!$C$1:$DR$1=Stat!BL$2,BW!$C15:$DR15)))</f>
        <v/>
      </c>
      <c r="BM14" s="115" t="str">
        <f>IFERROR(AVERAGEIFS(BW!$C15:$DR15,BW!$C$1:$DR$1,Stat!BM$2),"")</f>
        <v/>
      </c>
      <c r="BN14" s="113" t="str">
        <f t="array" ref="BN14">IFERROR(_xlfn.STDEV.P(IF(BW!$C$1:$DR$1=Stat!BN$2,BW!$C15:$DR15)),"")</f>
        <v/>
      </c>
      <c r="BO14" s="117" t="str">
        <f t="array" ref="BO14">IF(COUNT(IF(BW!$C$1:$DR$1=Stat!BO$2,BW!$C15:$DR15))=0,"",COUNT(IF(BW!$C$1:$DR$1=Stat!BO$2,BW!$C15:$DR15)))</f>
        <v/>
      </c>
      <c r="BP14" s="129" t="str">
        <f>IFERROR(AVERAGE(BWtable[[#This Row],[1]:[120]]),"")</f>
        <v/>
      </c>
      <c r="BQ14" s="113" t="str">
        <f>IFERROR(_xlfn.STDEV.P(BWtable[[#This Row],[1]:[120]]),"")</f>
        <v/>
      </c>
      <c r="BR14" s="117">
        <f>IF(COUNT(BWtable[[#This Row],[1]:[120]])=0,"",COUNT(BWtable[[#This Row],[1]:[120]]))</f>
        <v>56</v>
      </c>
      <c r="BS14" s="14"/>
    </row>
    <row r="15" spans="1:71">
      <c r="A15" s="14">
        <v>11</v>
      </c>
      <c r="B15" s="116" t="str">
        <f>IFERROR(AVERAGEIFS(TV!$D16:$DS16,TV!$D$1:$DS$1,Stat!B$2),"")</f>
        <v/>
      </c>
      <c r="C15" s="15" t="str">
        <f t="array" ref="C15">IFERROR(_xlfn.STDEV.P(IF(TV!$D$1:$DS$1=Stat!C$2,TV!$D16:$DS16)),"")</f>
        <v/>
      </c>
      <c r="D15" s="17" t="str">
        <f t="array" ref="D15">IF(COUNT(IF(TV!$D$1:$DS$1=Stat!D$2,TV!$D16:$DS16))=0,"",COUNT(IF(TV!$D$1:$DS$1=Stat!D$2,TV!$D16:$DS16)))</f>
        <v/>
      </c>
      <c r="E15" s="116" t="str">
        <f>IFERROR(AVERAGEIFS(TV!$D16:$DS16,TV!$D$1:$DS$1,Stat!E$2),"")</f>
        <v/>
      </c>
      <c r="F15" s="15" t="str">
        <f t="array" ref="F15">IFERROR(_xlfn.STDEV.P(IF(TV!$D$1:$DS$1=Stat!F$2,TV!$D16:$DS16)),"")</f>
        <v/>
      </c>
      <c r="G15" s="17" t="str">
        <f t="array" ref="G15">IF(COUNT(IF(TV!$D$1:$DS$1=Stat!G$2,TV!$D16:$DS16))=0,"",COUNT(IF(TV!$D$1:$DS$1=Stat!G$2,TV!$D16:$DS16)))</f>
        <v/>
      </c>
      <c r="H15" s="116" t="str">
        <f>IFERROR(AVERAGEIFS(TV!$D16:$DS16,TV!$D$1:$DS$1,Stat!H$2),"")</f>
        <v/>
      </c>
      <c r="I15" s="15" t="str">
        <f t="array" ref="I15">IFERROR(_xlfn.STDEV.P(IF(TV!$D$1:$DS$1=Stat!I$2,TV!$D16:$DS16)),"")</f>
        <v/>
      </c>
      <c r="J15" s="17" t="str">
        <f t="array" ref="J15">IF(COUNT(IF(TV!$D$1:$DS$1=Stat!J$2,TV!$D16:$DS16))=0,"",COUNT(IF(TV!$D$1:$DS$1=Stat!J$2,TV!$D16:$DS16)))</f>
        <v/>
      </c>
      <c r="K15" s="116" t="str">
        <f>IFERROR(AVERAGEIFS(TV!$D16:$DS16,TV!$D$1:$DS$1,Stat!K$2),"")</f>
        <v/>
      </c>
      <c r="L15" s="15" t="str">
        <f t="array" ref="L15">IFERROR(_xlfn.STDEV.P(IF(TV!$D$1:$DS$1=Stat!L$2,TV!$D16:$DS16)),"")</f>
        <v/>
      </c>
      <c r="M15" s="17" t="str">
        <f t="array" ref="M15">IF(COUNT(IF(TV!$D$1:$DS$1=Stat!M$2,TV!$D16:$DS16))=0,"",COUNT(IF(TV!$D$1:$DS$1=Stat!M$2,TV!$D16:$DS16)))</f>
        <v/>
      </c>
      <c r="N15" s="116" t="str">
        <f>IFERROR(AVERAGEIFS(TV!$D16:$DS16,TV!$D$1:$DS$1,Stat!N$2),"")</f>
        <v/>
      </c>
      <c r="O15" s="15" t="str">
        <f t="array" ref="O15">IFERROR(_xlfn.STDEV.P(IF(TV!$D$1:$DS$1=Stat!O$2,TV!$D16:$DS16)),"")</f>
        <v/>
      </c>
      <c r="P15" s="17" t="str">
        <f t="array" ref="P15">IF(COUNT(IF(TV!$D$1:$DS$1=Stat!P$2,TV!$D16:$DS16))=0,"",COUNT(IF(TV!$D$1:$DS$1=Stat!P$2,TV!$D16:$DS16)))</f>
        <v/>
      </c>
      <c r="Q15" s="116" t="str">
        <f>IFERROR(AVERAGEIFS(TV!$D16:$DS16,TV!$D$1:$DS$1,Stat!Q$2),"")</f>
        <v/>
      </c>
      <c r="R15" s="15" t="str">
        <f t="array" ref="R15">IFERROR(_xlfn.STDEV.P(IF(TV!$D$1:$DS$1=Stat!R$2,TV!$D16:$DS16)),"")</f>
        <v/>
      </c>
      <c r="S15" s="17" t="str">
        <f t="array" ref="S15">IF(COUNT(IF(TV!$D$1:$DS$1=Stat!S$2,TV!$D16:$DS16))=0,"",COUNT(IF(TV!$D$1:$DS$1=Stat!S$2,TV!$D16:$DS16)))</f>
        <v/>
      </c>
      <c r="T15" s="116" t="str">
        <f>IFERROR(AVERAGEIFS(TV!$D16:$DS16,TV!$D$1:$DS$1,Stat!T$2),"")</f>
        <v/>
      </c>
      <c r="U15" s="15" t="str">
        <f t="array" ref="U15">IFERROR(_xlfn.STDEV.P(IF(TV!$D$1:$DS$1=Stat!U$2,TV!$D16:$DS16)),"")</f>
        <v/>
      </c>
      <c r="V15" s="17" t="str">
        <f t="array" ref="V15">IF(COUNT(IF(TV!$D$1:$DS$1=Stat!V$2,TV!$D16:$DS16))=0,"",COUNT(IF(TV!$D$1:$DS$1=Stat!V$2,TV!$D16:$DS16)))</f>
        <v/>
      </c>
      <c r="W15" s="116" t="str">
        <f>IFERROR(AVERAGEIFS(TV!$D16:$DS16,TV!$D$1:$DS$1,Stat!W$2),"")</f>
        <v/>
      </c>
      <c r="X15" s="15" t="str">
        <f t="array" ref="X15">IFERROR(_xlfn.STDEV.P(IF(TV!$D$1:$DS$1=Stat!X$2,TV!$D16:$DS16)),"")</f>
        <v/>
      </c>
      <c r="Y15" s="17" t="str">
        <f t="array" ref="Y15">IF(COUNT(IF(TV!$D$1:$DS$1=Stat!Y$2,TV!$D16:$DS16))=0,"",COUNT(IF(TV!$D$1:$DS$1=Stat!Y$2,TV!$D16:$DS16)))</f>
        <v/>
      </c>
      <c r="Z15" s="115" t="str">
        <f>IFERROR(AVERAGEIFS(TV!$D16:$DS16,TV!$D$1:$DS$1,Stat!Z$2),"")</f>
        <v/>
      </c>
      <c r="AA15" s="15" t="str">
        <f t="array" ref="AA15">IFERROR(_xlfn.STDEV.P(IF(TV!$D$1:$DS$1=Stat!AA$2,TV!$D16:$DS16)),"")</f>
        <v/>
      </c>
      <c r="AB15" s="17" t="str">
        <f t="array" ref="AB15">IF(COUNT(IF(TV!$D$1:$DS$1=Stat!AB$2,TV!$D16:$DS16))=0,"",COUNT(IF(TV!$D$1:$DS$1=Stat!AB$2,TV!$D16:$DS16)))</f>
        <v/>
      </c>
      <c r="AC15" s="115" t="str">
        <f>IFERROR(AVERAGEIFS(TV!$D16:$DS16,TV!$D$1:$DS$1,Stat!AC$2),"")</f>
        <v/>
      </c>
      <c r="AD15" s="113" t="str">
        <f t="array" ref="AD15">IFERROR(_xlfn.STDEV.P(IF(TV!$D$1:$DS$1=Stat!AD$2,TV!$D16:$DS16)),"")</f>
        <v/>
      </c>
      <c r="AE15" s="117" t="str">
        <f t="array" ref="AE15">IF(COUNT(IF(TV!$D$1:$DS$1=Stat!AE$2,TV!$D16:$DS16))=0,"",COUNT(IF(TV!$D$1:$DS$1=Stat!AE$2,TV!$D16:$DS16)))</f>
        <v/>
      </c>
      <c r="AF15" s="130" t="str">
        <f>IFERROR(AVERAGE(TV!D16:DS16),"")</f>
        <v/>
      </c>
      <c r="AG15" s="113" t="str">
        <f>IFERROR(_xlfn.STDEV.P(TV!D16:DS16),"")</f>
        <v/>
      </c>
      <c r="AH15" s="117">
        <f>IF(COUNT(TV!D16:DS16)=0,"",COUNT(TV!D16:DS16))</f>
        <v>51</v>
      </c>
      <c r="AJ15" s="14">
        <v>11</v>
      </c>
      <c r="AK15" s="14" t="str">
        <f>INDEX(DataInput[#Headers],1,BW_Stat[[#This Row],[Day '#]]+11)</f>
        <v>12</v>
      </c>
      <c r="AL15" s="115" t="str">
        <f>IFERROR(AVERAGEIFS(BW!$C16:$DR16,BW!$C$1:$DR$1,Stat!AL$2),"")</f>
        <v/>
      </c>
      <c r="AM15" s="15" t="str">
        <f t="array" ref="AM15">IFERROR(_xlfn.STDEV.P(IF(BW!$C$1:$DR$1=Stat!AM$2,BW!$C16:$DR16)),"")</f>
        <v/>
      </c>
      <c r="AN15" s="17" t="str">
        <f t="array" ref="AN15">IF(COUNT(IF(BW!$C$1:$DR$1=Stat!AN$2,BW!$C16:$DR16))=0,"",COUNT(IF(BW!$C$1:$DR$1=Stat!AN$2,BW!$C16:$DR16)))</f>
        <v/>
      </c>
      <c r="AO15" s="115" t="str">
        <f>IFERROR(AVERAGEIFS(BW!$C16:$DR16,BW!$C$1:$DR$1,Stat!AO$2),"")</f>
        <v/>
      </c>
      <c r="AP15" s="15" t="str">
        <f t="array" ref="AP15">IFERROR(_xlfn.STDEV.P(IF(BW!$C$1:$DR$1=Stat!AP$2,BW!$C16:$DR16)),"")</f>
        <v/>
      </c>
      <c r="AQ15" s="17" t="str">
        <f t="array" ref="AQ15">IF(COUNT(IF(BW!$C$1:$DR$1=Stat!AQ$2,BW!$C16:$DR16))=0,"",COUNT(IF(BW!$C$1:$DR$1=Stat!AQ$2,BW!$C16:$DR16)))</f>
        <v/>
      </c>
      <c r="AR15" s="115" t="str">
        <f>IFERROR(AVERAGEIFS(BW!$C16:$DR16,BW!$C$1:$DR$1,Stat!AR$2),"")</f>
        <v/>
      </c>
      <c r="AS15" s="15" t="str">
        <f t="array" ref="AS15">IFERROR(_xlfn.STDEV.P(IF(BW!$C$1:$DR$1=Stat!AS$2,BW!$C16:$DR16)),"")</f>
        <v/>
      </c>
      <c r="AT15" s="17" t="str">
        <f t="array" ref="AT15">IF(COUNT(IF(BW!$C$1:$DR$1=Stat!AT$2,BW!$C16:$DR16))=0,"",COUNT(IF(BW!$C$1:$DR$1=Stat!AT$2,BW!$C16:$DR16)))</f>
        <v/>
      </c>
      <c r="AU15" s="115" t="str">
        <f>IFERROR(AVERAGEIFS(BW!$C16:$DR16,BW!$C$1:$DR$1,Stat!AU$2),"")</f>
        <v/>
      </c>
      <c r="AV15" s="15" t="str">
        <f t="array" ref="AV15">IFERROR(_xlfn.STDEV.P(IF(BW!$C$1:$DR$1=Stat!AV$2,BW!$C16:$DR16)),"")</f>
        <v/>
      </c>
      <c r="AW15" s="17" t="str">
        <f t="array" ref="AW15">IF(COUNT(IF(BW!$C$1:$DR$1=Stat!AW$2,BW!$C16:$DR16))=0,"",COUNT(IF(BW!$C$1:$DR$1=Stat!AW$2,BW!$C16:$DR16)))</f>
        <v/>
      </c>
      <c r="AX15" s="115" t="str">
        <f>IFERROR(AVERAGEIFS(BW!$C16:$DR16,BW!$C$1:$DR$1,Stat!AX$2),"")</f>
        <v/>
      </c>
      <c r="AY15" s="15" t="str">
        <f t="array" ref="AY15">IFERROR(_xlfn.STDEV.P(IF(BW!$C$1:$DR$1=Stat!AY$2,BW!$C16:$DR16)),"")</f>
        <v/>
      </c>
      <c r="AZ15" s="17" t="str">
        <f t="array" ref="AZ15">IF(COUNT(IF(BW!$C$1:$DR$1=Stat!AZ$2,BW!$C16:$DR16))=0,"",COUNT(IF(BW!$C$1:$DR$1=Stat!AZ$2,BW!$C16:$DR16)))</f>
        <v/>
      </c>
      <c r="BA15" s="115" t="str">
        <f>IFERROR(AVERAGEIFS(BW!$C16:$DR16,BW!$C$1:$DR$1,Stat!BA$2),"")</f>
        <v/>
      </c>
      <c r="BB15" s="15" t="str">
        <f t="array" ref="BB15">IFERROR(_xlfn.STDEV.P(IF(BW!$C$1:$DR$1=Stat!BB$2,BW!$C16:$DR16)),"")</f>
        <v/>
      </c>
      <c r="BC15" s="17" t="str">
        <f t="array" ref="BC15">IF(COUNT(IF(BW!$C$1:$DR$1=Stat!BC$2,BW!$C16:$DR16))=0,"",COUNT(IF(BW!$C$1:$DR$1=Stat!BC$2,BW!$C16:$DR16)))</f>
        <v/>
      </c>
      <c r="BD15" s="115" t="str">
        <f>IFERROR(AVERAGEIFS(BW!$C16:$DR16,BW!$C$1:$DR$1,Stat!BD$2),"")</f>
        <v/>
      </c>
      <c r="BE15" s="15" t="str">
        <f t="array" ref="BE15">IFERROR(_xlfn.STDEV.P(IF(BW!$C$1:$DR$1=Stat!BE$2,BW!$C16:$DR16)),"")</f>
        <v/>
      </c>
      <c r="BF15" s="17" t="str">
        <f t="array" ref="BF15">IF(COUNT(IF(BW!$C$1:$DR$1=Stat!BF$2,BW!$C16:$DR16))=0,"",COUNT(IF(BW!$C$1:$DR$1=Stat!BF$2,BW!$C16:$DR16)))</f>
        <v/>
      </c>
      <c r="BG15" s="115" t="str">
        <f>IFERROR(AVERAGEIFS(BW!$C16:$DR16,BW!$C$1:$DR$1,Stat!BG$2),"")</f>
        <v/>
      </c>
      <c r="BH15" s="15" t="str">
        <f t="array" ref="BH15">IFERROR(_xlfn.STDEV.P(IF(BW!$C$1:$DR$1=Stat!BH$2,BW!$C16:$DR16)),"")</f>
        <v/>
      </c>
      <c r="BI15" s="17" t="str">
        <f t="array" ref="BI15">IF(COUNT(IF(BW!$C$1:$DR$1=Stat!BI$2,BW!$C16:$DR16))=0,"",COUNT(IF(BW!$C$1:$DR$1=Stat!BI$2,BW!$C16:$DR16)))</f>
        <v/>
      </c>
      <c r="BJ15" s="115" t="str">
        <f>IFERROR(AVERAGEIFS(BW!$C16:$DR16,BW!$C$1:$DR$1,Stat!BJ$2),"")</f>
        <v/>
      </c>
      <c r="BK15" s="15" t="str">
        <f t="array" ref="BK15">IFERROR(_xlfn.STDEV.P(IF(BW!$C$1:$DR$1=Stat!BK$2,BW!$C16:$DR16)),"")</f>
        <v/>
      </c>
      <c r="BL15" s="17" t="str">
        <f t="array" ref="BL15">IF(COUNT(IF(BW!$C$1:$DR$1=Stat!BL$2,BW!$C16:$DR16))=0,"",COUNT(IF(BW!$C$1:$DR$1=Stat!BL$2,BW!$C16:$DR16)))</f>
        <v/>
      </c>
      <c r="BM15" s="115" t="str">
        <f>IFERROR(AVERAGEIFS(BW!$C16:$DR16,BW!$C$1:$DR$1,Stat!BM$2),"")</f>
        <v/>
      </c>
      <c r="BN15" s="113" t="str">
        <f t="array" ref="BN15">IFERROR(_xlfn.STDEV.P(IF(BW!$C$1:$DR$1=Stat!BN$2,BW!$C16:$DR16)),"")</f>
        <v/>
      </c>
      <c r="BO15" s="117" t="str">
        <f t="array" ref="BO15">IF(COUNT(IF(BW!$C$1:$DR$1=Stat!BO$2,BW!$C16:$DR16))=0,"",COUNT(IF(BW!$C$1:$DR$1=Stat!BO$2,BW!$C16:$DR16)))</f>
        <v/>
      </c>
      <c r="BP15" s="129" t="str">
        <f>IFERROR(AVERAGE(BWtable[[#This Row],[1]:[120]]),"")</f>
        <v/>
      </c>
      <c r="BQ15" s="113" t="str">
        <f>IFERROR(_xlfn.STDEV.P(BWtable[[#This Row],[1]:[120]]),"")</f>
        <v/>
      </c>
      <c r="BR15" s="117">
        <f>IF(COUNT(BWtable[[#This Row],[1]:[120]])=0,"",COUNT(BWtable[[#This Row],[1]:[120]]))</f>
        <v>55</v>
      </c>
      <c r="BS15" s="14"/>
    </row>
    <row r="16" spans="1:71">
      <c r="A16" s="14">
        <v>12</v>
      </c>
      <c r="B16" s="116" t="str">
        <f>IFERROR(AVERAGEIFS(TV!$D17:$DS17,TV!$D$1:$DS$1,Stat!B$2),"")</f>
        <v/>
      </c>
      <c r="C16" s="15" t="str">
        <f t="array" ref="C16">IFERROR(_xlfn.STDEV.P(IF(TV!$D$1:$DS$1=Stat!C$2,TV!$D17:$DS17)),"")</f>
        <v/>
      </c>
      <c r="D16" s="17" t="str">
        <f t="array" ref="D16">IF(COUNT(IF(TV!$D$1:$DS$1=Stat!D$2,TV!$D17:$DS17))=0,"",COUNT(IF(TV!$D$1:$DS$1=Stat!D$2,TV!$D17:$DS17)))</f>
        <v/>
      </c>
      <c r="E16" s="116" t="str">
        <f>IFERROR(AVERAGEIFS(TV!$D17:$DS17,TV!$D$1:$DS$1,Stat!E$2),"")</f>
        <v/>
      </c>
      <c r="F16" s="15" t="str">
        <f t="array" ref="F16">IFERROR(_xlfn.STDEV.P(IF(TV!$D$1:$DS$1=Stat!F$2,TV!$D17:$DS17)),"")</f>
        <v/>
      </c>
      <c r="G16" s="17" t="str">
        <f t="array" ref="G16">IF(COUNT(IF(TV!$D$1:$DS$1=Stat!G$2,TV!$D17:$DS17))=0,"",COUNT(IF(TV!$D$1:$DS$1=Stat!G$2,TV!$D17:$DS17)))</f>
        <v/>
      </c>
      <c r="H16" s="116" t="str">
        <f>IFERROR(AVERAGEIFS(TV!$D17:$DS17,TV!$D$1:$DS$1,Stat!H$2),"")</f>
        <v/>
      </c>
      <c r="I16" s="15" t="str">
        <f t="array" ref="I16">IFERROR(_xlfn.STDEV.P(IF(TV!$D$1:$DS$1=Stat!I$2,TV!$D17:$DS17)),"")</f>
        <v/>
      </c>
      <c r="J16" s="17" t="str">
        <f t="array" ref="J16">IF(COUNT(IF(TV!$D$1:$DS$1=Stat!J$2,TV!$D17:$DS17))=0,"",COUNT(IF(TV!$D$1:$DS$1=Stat!J$2,TV!$D17:$DS17)))</f>
        <v/>
      </c>
      <c r="K16" s="116" t="str">
        <f>IFERROR(AVERAGEIFS(TV!$D17:$DS17,TV!$D$1:$DS$1,Stat!K$2),"")</f>
        <v/>
      </c>
      <c r="L16" s="15" t="str">
        <f t="array" ref="L16">IFERROR(_xlfn.STDEV.P(IF(TV!$D$1:$DS$1=Stat!L$2,TV!$D17:$DS17)),"")</f>
        <v/>
      </c>
      <c r="M16" s="17" t="str">
        <f t="array" ref="M16">IF(COUNT(IF(TV!$D$1:$DS$1=Stat!M$2,TV!$D17:$DS17))=0,"",COUNT(IF(TV!$D$1:$DS$1=Stat!M$2,TV!$D17:$DS17)))</f>
        <v/>
      </c>
      <c r="N16" s="116" t="str">
        <f>IFERROR(AVERAGEIFS(TV!$D17:$DS17,TV!$D$1:$DS$1,Stat!N$2),"")</f>
        <v/>
      </c>
      <c r="O16" s="15" t="str">
        <f t="array" ref="O16">IFERROR(_xlfn.STDEV.P(IF(TV!$D$1:$DS$1=Stat!O$2,TV!$D17:$DS17)),"")</f>
        <v/>
      </c>
      <c r="P16" s="17" t="str">
        <f t="array" ref="P16">IF(COUNT(IF(TV!$D$1:$DS$1=Stat!P$2,TV!$D17:$DS17))=0,"",COUNT(IF(TV!$D$1:$DS$1=Stat!P$2,TV!$D17:$DS17)))</f>
        <v/>
      </c>
      <c r="Q16" s="116" t="str">
        <f>IFERROR(AVERAGEIFS(TV!$D17:$DS17,TV!$D$1:$DS$1,Stat!Q$2),"")</f>
        <v/>
      </c>
      <c r="R16" s="15" t="str">
        <f t="array" ref="R16">IFERROR(_xlfn.STDEV.P(IF(TV!$D$1:$DS$1=Stat!R$2,TV!$D17:$DS17)),"")</f>
        <v/>
      </c>
      <c r="S16" s="17" t="str">
        <f t="array" ref="S16">IF(COUNT(IF(TV!$D$1:$DS$1=Stat!S$2,TV!$D17:$DS17))=0,"",COUNT(IF(TV!$D$1:$DS$1=Stat!S$2,TV!$D17:$DS17)))</f>
        <v/>
      </c>
      <c r="T16" s="116" t="str">
        <f>IFERROR(AVERAGEIFS(TV!$D17:$DS17,TV!$D$1:$DS$1,Stat!T$2),"")</f>
        <v/>
      </c>
      <c r="U16" s="15" t="str">
        <f t="array" ref="U16">IFERROR(_xlfn.STDEV.P(IF(TV!$D$1:$DS$1=Stat!U$2,TV!$D17:$DS17)),"")</f>
        <v/>
      </c>
      <c r="V16" s="17" t="str">
        <f t="array" ref="V16">IF(COUNT(IF(TV!$D$1:$DS$1=Stat!V$2,TV!$D17:$DS17))=0,"",COUNT(IF(TV!$D$1:$DS$1=Stat!V$2,TV!$D17:$DS17)))</f>
        <v/>
      </c>
      <c r="W16" s="116" t="str">
        <f>IFERROR(AVERAGEIFS(TV!$D17:$DS17,TV!$D$1:$DS$1,Stat!W$2),"")</f>
        <v/>
      </c>
      <c r="X16" s="15" t="str">
        <f t="array" ref="X16">IFERROR(_xlfn.STDEV.P(IF(TV!$D$1:$DS$1=Stat!X$2,TV!$D17:$DS17)),"")</f>
        <v/>
      </c>
      <c r="Y16" s="17" t="str">
        <f t="array" ref="Y16">IF(COUNT(IF(TV!$D$1:$DS$1=Stat!Y$2,TV!$D17:$DS17))=0,"",COUNT(IF(TV!$D$1:$DS$1=Stat!Y$2,TV!$D17:$DS17)))</f>
        <v/>
      </c>
      <c r="Z16" s="115" t="str">
        <f>IFERROR(AVERAGEIFS(TV!$D17:$DS17,TV!$D$1:$DS$1,Stat!Z$2),"")</f>
        <v/>
      </c>
      <c r="AA16" s="15" t="str">
        <f t="array" ref="AA16">IFERROR(_xlfn.STDEV.P(IF(TV!$D$1:$DS$1=Stat!AA$2,TV!$D17:$DS17)),"")</f>
        <v/>
      </c>
      <c r="AB16" s="17" t="str">
        <f t="array" ref="AB16">IF(COUNT(IF(TV!$D$1:$DS$1=Stat!AB$2,TV!$D17:$DS17))=0,"",COUNT(IF(TV!$D$1:$DS$1=Stat!AB$2,TV!$D17:$DS17)))</f>
        <v/>
      </c>
      <c r="AC16" s="115" t="str">
        <f>IFERROR(AVERAGEIFS(TV!$D17:$DS17,TV!$D$1:$DS$1,Stat!AC$2),"")</f>
        <v/>
      </c>
      <c r="AD16" s="113" t="str">
        <f t="array" ref="AD16">IFERROR(_xlfn.STDEV.P(IF(TV!$D$1:$DS$1=Stat!AD$2,TV!$D17:$DS17)),"")</f>
        <v/>
      </c>
      <c r="AE16" s="117" t="str">
        <f t="array" ref="AE16">IF(COUNT(IF(TV!$D$1:$DS$1=Stat!AE$2,TV!$D17:$DS17))=0,"",COUNT(IF(TV!$D$1:$DS$1=Stat!AE$2,TV!$D17:$DS17)))</f>
        <v/>
      </c>
      <c r="AF16" s="130" t="str">
        <f>IFERROR(AVERAGE(TV!D17:DS17),"")</f>
        <v/>
      </c>
      <c r="AG16" s="113" t="str">
        <f>IFERROR(_xlfn.STDEV.P(TV!D17:DS17),"")</f>
        <v/>
      </c>
      <c r="AH16" s="117">
        <f>IF(COUNT(TV!D17:DS17)=0,"",COUNT(TV!D17:DS17))</f>
        <v>51</v>
      </c>
      <c r="AJ16" s="14">
        <v>12</v>
      </c>
      <c r="AK16" s="14" t="str">
        <f>INDEX(DataInput[#Headers],1,BW_Stat[[#This Row],[Day '#]]+11)</f>
        <v>13</v>
      </c>
      <c r="AL16" s="115" t="str">
        <f>IFERROR(AVERAGEIFS(BW!$C17:$DR17,BW!$C$1:$DR$1,Stat!AL$2),"")</f>
        <v/>
      </c>
      <c r="AM16" s="15" t="str">
        <f t="array" ref="AM16">IFERROR(_xlfn.STDEV.P(IF(BW!$C$1:$DR$1=Stat!AM$2,BW!$C17:$DR17)),"")</f>
        <v/>
      </c>
      <c r="AN16" s="17" t="str">
        <f t="array" ref="AN16">IF(COUNT(IF(BW!$C$1:$DR$1=Stat!AN$2,BW!$C17:$DR17))=0,"",COUNT(IF(BW!$C$1:$DR$1=Stat!AN$2,BW!$C17:$DR17)))</f>
        <v/>
      </c>
      <c r="AO16" s="115" t="str">
        <f>IFERROR(AVERAGEIFS(BW!$C17:$DR17,BW!$C$1:$DR$1,Stat!AO$2),"")</f>
        <v/>
      </c>
      <c r="AP16" s="15" t="str">
        <f t="array" ref="AP16">IFERROR(_xlfn.STDEV.P(IF(BW!$C$1:$DR$1=Stat!AP$2,BW!$C17:$DR17)),"")</f>
        <v/>
      </c>
      <c r="AQ16" s="17" t="str">
        <f t="array" ref="AQ16">IF(COUNT(IF(BW!$C$1:$DR$1=Stat!AQ$2,BW!$C17:$DR17))=0,"",COUNT(IF(BW!$C$1:$DR$1=Stat!AQ$2,BW!$C17:$DR17)))</f>
        <v/>
      </c>
      <c r="AR16" s="115" t="str">
        <f>IFERROR(AVERAGEIFS(BW!$C17:$DR17,BW!$C$1:$DR$1,Stat!AR$2),"")</f>
        <v/>
      </c>
      <c r="AS16" s="15" t="str">
        <f t="array" ref="AS16">IFERROR(_xlfn.STDEV.P(IF(BW!$C$1:$DR$1=Stat!AS$2,BW!$C17:$DR17)),"")</f>
        <v/>
      </c>
      <c r="AT16" s="17" t="str">
        <f t="array" ref="AT16">IF(COUNT(IF(BW!$C$1:$DR$1=Stat!AT$2,BW!$C17:$DR17))=0,"",COUNT(IF(BW!$C$1:$DR$1=Stat!AT$2,BW!$C17:$DR17)))</f>
        <v/>
      </c>
      <c r="AU16" s="115" t="str">
        <f>IFERROR(AVERAGEIFS(BW!$C17:$DR17,BW!$C$1:$DR$1,Stat!AU$2),"")</f>
        <v/>
      </c>
      <c r="AV16" s="15" t="str">
        <f t="array" ref="AV16">IFERROR(_xlfn.STDEV.P(IF(BW!$C$1:$DR$1=Stat!AV$2,BW!$C17:$DR17)),"")</f>
        <v/>
      </c>
      <c r="AW16" s="17" t="str">
        <f t="array" ref="AW16">IF(COUNT(IF(BW!$C$1:$DR$1=Stat!AW$2,BW!$C17:$DR17))=0,"",COUNT(IF(BW!$C$1:$DR$1=Stat!AW$2,BW!$C17:$DR17)))</f>
        <v/>
      </c>
      <c r="AX16" s="115" t="str">
        <f>IFERROR(AVERAGEIFS(BW!$C17:$DR17,BW!$C$1:$DR$1,Stat!AX$2),"")</f>
        <v/>
      </c>
      <c r="AY16" s="15" t="str">
        <f t="array" ref="AY16">IFERROR(_xlfn.STDEV.P(IF(BW!$C$1:$DR$1=Stat!AY$2,BW!$C17:$DR17)),"")</f>
        <v/>
      </c>
      <c r="AZ16" s="17" t="str">
        <f t="array" ref="AZ16">IF(COUNT(IF(BW!$C$1:$DR$1=Stat!AZ$2,BW!$C17:$DR17))=0,"",COUNT(IF(BW!$C$1:$DR$1=Stat!AZ$2,BW!$C17:$DR17)))</f>
        <v/>
      </c>
      <c r="BA16" s="115" t="str">
        <f>IFERROR(AVERAGEIFS(BW!$C17:$DR17,BW!$C$1:$DR$1,Stat!BA$2),"")</f>
        <v/>
      </c>
      <c r="BB16" s="15" t="str">
        <f t="array" ref="BB16">IFERROR(_xlfn.STDEV.P(IF(BW!$C$1:$DR$1=Stat!BB$2,BW!$C17:$DR17)),"")</f>
        <v/>
      </c>
      <c r="BC16" s="17" t="str">
        <f t="array" ref="BC16">IF(COUNT(IF(BW!$C$1:$DR$1=Stat!BC$2,BW!$C17:$DR17))=0,"",COUNT(IF(BW!$C$1:$DR$1=Stat!BC$2,BW!$C17:$DR17)))</f>
        <v/>
      </c>
      <c r="BD16" s="115" t="str">
        <f>IFERROR(AVERAGEIFS(BW!$C17:$DR17,BW!$C$1:$DR$1,Stat!BD$2),"")</f>
        <v/>
      </c>
      <c r="BE16" s="15" t="str">
        <f t="array" ref="BE16">IFERROR(_xlfn.STDEV.P(IF(BW!$C$1:$DR$1=Stat!BE$2,BW!$C17:$DR17)),"")</f>
        <v/>
      </c>
      <c r="BF16" s="17" t="str">
        <f t="array" ref="BF16">IF(COUNT(IF(BW!$C$1:$DR$1=Stat!BF$2,BW!$C17:$DR17))=0,"",COUNT(IF(BW!$C$1:$DR$1=Stat!BF$2,BW!$C17:$DR17)))</f>
        <v/>
      </c>
      <c r="BG16" s="115" t="str">
        <f>IFERROR(AVERAGEIFS(BW!$C17:$DR17,BW!$C$1:$DR$1,Stat!BG$2),"")</f>
        <v/>
      </c>
      <c r="BH16" s="15" t="str">
        <f t="array" ref="BH16">IFERROR(_xlfn.STDEV.P(IF(BW!$C$1:$DR$1=Stat!BH$2,BW!$C17:$DR17)),"")</f>
        <v/>
      </c>
      <c r="BI16" s="17" t="str">
        <f t="array" ref="BI16">IF(COUNT(IF(BW!$C$1:$DR$1=Stat!BI$2,BW!$C17:$DR17))=0,"",COUNT(IF(BW!$C$1:$DR$1=Stat!BI$2,BW!$C17:$DR17)))</f>
        <v/>
      </c>
      <c r="BJ16" s="115" t="str">
        <f>IFERROR(AVERAGEIFS(BW!$C17:$DR17,BW!$C$1:$DR$1,Stat!BJ$2),"")</f>
        <v/>
      </c>
      <c r="BK16" s="15" t="str">
        <f t="array" ref="BK16">IFERROR(_xlfn.STDEV.P(IF(BW!$C$1:$DR$1=Stat!BK$2,BW!$C17:$DR17)),"")</f>
        <v/>
      </c>
      <c r="BL16" s="17" t="str">
        <f t="array" ref="BL16">IF(COUNT(IF(BW!$C$1:$DR$1=Stat!BL$2,BW!$C17:$DR17))=0,"",COUNT(IF(BW!$C$1:$DR$1=Stat!BL$2,BW!$C17:$DR17)))</f>
        <v/>
      </c>
      <c r="BM16" s="115" t="str">
        <f>IFERROR(AVERAGEIFS(BW!$C17:$DR17,BW!$C$1:$DR$1,Stat!BM$2),"")</f>
        <v/>
      </c>
      <c r="BN16" s="113" t="str">
        <f t="array" ref="BN16">IFERROR(_xlfn.STDEV.P(IF(BW!$C$1:$DR$1=Stat!BN$2,BW!$C17:$DR17)),"")</f>
        <v/>
      </c>
      <c r="BO16" s="117" t="str">
        <f t="array" ref="BO16">IF(COUNT(IF(BW!$C$1:$DR$1=Stat!BO$2,BW!$C17:$DR17))=0,"",COUNT(IF(BW!$C$1:$DR$1=Stat!BO$2,BW!$C17:$DR17)))</f>
        <v/>
      </c>
      <c r="BP16" s="129" t="str">
        <f>IFERROR(AVERAGE(BWtable[[#This Row],[1]:[120]]),"")</f>
        <v/>
      </c>
      <c r="BQ16" s="113" t="str">
        <f>IFERROR(_xlfn.STDEV.P(BWtable[[#This Row],[1]:[120]]),"")</f>
        <v/>
      </c>
      <c r="BR16" s="117">
        <f>IF(COUNT(BWtable[[#This Row],[1]:[120]])=0,"",COUNT(BWtable[[#This Row],[1]:[120]]))</f>
        <v>55</v>
      </c>
      <c r="BS16" s="14"/>
    </row>
    <row r="17" spans="1:71">
      <c r="A17" s="14">
        <v>13</v>
      </c>
      <c r="B17" s="116" t="str">
        <f>IFERROR(AVERAGEIFS(TV!$D18:$DS18,TV!$D$1:$DS$1,Stat!B$2),"")</f>
        <v/>
      </c>
      <c r="C17" s="15" t="str">
        <f t="array" ref="C17">IFERROR(_xlfn.STDEV.P(IF(TV!$D$1:$DS$1=Stat!C$2,TV!$D18:$DS18)),"")</f>
        <v/>
      </c>
      <c r="D17" s="17" t="str">
        <f t="array" ref="D17">IF(COUNT(IF(TV!$D$1:$DS$1=Stat!D$2,TV!$D18:$DS18))=0,"",COUNT(IF(TV!$D$1:$DS$1=Stat!D$2,TV!$D18:$DS18)))</f>
        <v/>
      </c>
      <c r="E17" s="116" t="str">
        <f>IFERROR(AVERAGEIFS(TV!$D18:$DS18,TV!$D$1:$DS$1,Stat!E$2),"")</f>
        <v/>
      </c>
      <c r="F17" s="15" t="str">
        <f t="array" ref="F17">IFERROR(_xlfn.STDEV.P(IF(TV!$D$1:$DS$1=Stat!F$2,TV!$D18:$DS18)),"")</f>
        <v/>
      </c>
      <c r="G17" s="17" t="str">
        <f t="array" ref="G17">IF(COUNT(IF(TV!$D$1:$DS$1=Stat!G$2,TV!$D18:$DS18))=0,"",COUNT(IF(TV!$D$1:$DS$1=Stat!G$2,TV!$D18:$DS18)))</f>
        <v/>
      </c>
      <c r="H17" s="116" t="str">
        <f>IFERROR(AVERAGEIFS(TV!$D18:$DS18,TV!$D$1:$DS$1,Stat!H$2),"")</f>
        <v/>
      </c>
      <c r="I17" s="15" t="str">
        <f t="array" ref="I17">IFERROR(_xlfn.STDEV.P(IF(TV!$D$1:$DS$1=Stat!I$2,TV!$D18:$DS18)),"")</f>
        <v/>
      </c>
      <c r="J17" s="17" t="str">
        <f t="array" ref="J17">IF(COUNT(IF(TV!$D$1:$DS$1=Stat!J$2,TV!$D18:$DS18))=0,"",COUNT(IF(TV!$D$1:$DS$1=Stat!J$2,TV!$D18:$DS18)))</f>
        <v/>
      </c>
      <c r="K17" s="116" t="str">
        <f>IFERROR(AVERAGEIFS(TV!$D18:$DS18,TV!$D$1:$DS$1,Stat!K$2),"")</f>
        <v/>
      </c>
      <c r="L17" s="15" t="str">
        <f t="array" ref="L17">IFERROR(_xlfn.STDEV.P(IF(TV!$D$1:$DS$1=Stat!L$2,TV!$D18:$DS18)),"")</f>
        <v/>
      </c>
      <c r="M17" s="17" t="str">
        <f t="array" ref="M17">IF(COUNT(IF(TV!$D$1:$DS$1=Stat!M$2,TV!$D18:$DS18))=0,"",COUNT(IF(TV!$D$1:$DS$1=Stat!M$2,TV!$D18:$DS18)))</f>
        <v/>
      </c>
      <c r="N17" s="116" t="str">
        <f>IFERROR(AVERAGEIFS(TV!$D18:$DS18,TV!$D$1:$DS$1,Stat!N$2),"")</f>
        <v/>
      </c>
      <c r="O17" s="15" t="str">
        <f t="array" ref="O17">IFERROR(_xlfn.STDEV.P(IF(TV!$D$1:$DS$1=Stat!O$2,TV!$D18:$DS18)),"")</f>
        <v/>
      </c>
      <c r="P17" s="17" t="str">
        <f t="array" ref="P17">IF(COUNT(IF(TV!$D$1:$DS$1=Stat!P$2,TV!$D18:$DS18))=0,"",COUNT(IF(TV!$D$1:$DS$1=Stat!P$2,TV!$D18:$DS18)))</f>
        <v/>
      </c>
      <c r="Q17" s="116" t="str">
        <f>IFERROR(AVERAGEIFS(TV!$D18:$DS18,TV!$D$1:$DS$1,Stat!Q$2),"")</f>
        <v/>
      </c>
      <c r="R17" s="15" t="str">
        <f t="array" ref="R17">IFERROR(_xlfn.STDEV.P(IF(TV!$D$1:$DS$1=Stat!R$2,TV!$D18:$DS18)),"")</f>
        <v/>
      </c>
      <c r="S17" s="17" t="str">
        <f t="array" ref="S17">IF(COUNT(IF(TV!$D$1:$DS$1=Stat!S$2,TV!$D18:$DS18))=0,"",COUNT(IF(TV!$D$1:$DS$1=Stat!S$2,TV!$D18:$DS18)))</f>
        <v/>
      </c>
      <c r="T17" s="116" t="str">
        <f>IFERROR(AVERAGEIFS(TV!$D18:$DS18,TV!$D$1:$DS$1,Stat!T$2),"")</f>
        <v/>
      </c>
      <c r="U17" s="15" t="str">
        <f t="array" ref="U17">IFERROR(_xlfn.STDEV.P(IF(TV!$D$1:$DS$1=Stat!U$2,TV!$D18:$DS18)),"")</f>
        <v/>
      </c>
      <c r="V17" s="17" t="str">
        <f t="array" ref="V17">IF(COUNT(IF(TV!$D$1:$DS$1=Stat!V$2,TV!$D18:$DS18))=0,"",COUNT(IF(TV!$D$1:$DS$1=Stat!V$2,TV!$D18:$DS18)))</f>
        <v/>
      </c>
      <c r="W17" s="116" t="str">
        <f>IFERROR(AVERAGEIFS(TV!$D18:$DS18,TV!$D$1:$DS$1,Stat!W$2),"")</f>
        <v/>
      </c>
      <c r="X17" s="15" t="str">
        <f t="array" ref="X17">IFERROR(_xlfn.STDEV.P(IF(TV!$D$1:$DS$1=Stat!X$2,TV!$D18:$DS18)),"")</f>
        <v/>
      </c>
      <c r="Y17" s="17" t="str">
        <f t="array" ref="Y17">IF(COUNT(IF(TV!$D$1:$DS$1=Stat!Y$2,TV!$D18:$DS18))=0,"",COUNT(IF(TV!$D$1:$DS$1=Stat!Y$2,TV!$D18:$DS18)))</f>
        <v/>
      </c>
      <c r="Z17" s="115" t="str">
        <f>IFERROR(AVERAGEIFS(TV!$D18:$DS18,TV!$D$1:$DS$1,Stat!Z$2),"")</f>
        <v/>
      </c>
      <c r="AA17" s="15" t="str">
        <f t="array" ref="AA17">IFERROR(_xlfn.STDEV.P(IF(TV!$D$1:$DS$1=Stat!AA$2,TV!$D18:$DS18)),"")</f>
        <v/>
      </c>
      <c r="AB17" s="17" t="str">
        <f t="array" ref="AB17">IF(COUNT(IF(TV!$D$1:$DS$1=Stat!AB$2,TV!$D18:$DS18))=0,"",COUNT(IF(TV!$D$1:$DS$1=Stat!AB$2,TV!$D18:$DS18)))</f>
        <v/>
      </c>
      <c r="AC17" s="115" t="str">
        <f>IFERROR(AVERAGEIFS(TV!$D18:$DS18,TV!$D$1:$DS$1,Stat!AC$2),"")</f>
        <v/>
      </c>
      <c r="AD17" s="113" t="str">
        <f t="array" ref="AD17">IFERROR(_xlfn.STDEV.P(IF(TV!$D$1:$DS$1=Stat!AD$2,TV!$D18:$DS18)),"")</f>
        <v/>
      </c>
      <c r="AE17" s="117" t="str">
        <f t="array" ref="AE17">IF(COUNT(IF(TV!$D$1:$DS$1=Stat!AE$2,TV!$D18:$DS18))=0,"",COUNT(IF(TV!$D$1:$DS$1=Stat!AE$2,TV!$D18:$DS18)))</f>
        <v/>
      </c>
      <c r="AF17" s="130" t="str">
        <f>IFERROR(AVERAGE(TV!D18:DS18),"")</f>
        <v/>
      </c>
      <c r="AG17" s="113" t="str">
        <f>IFERROR(_xlfn.STDEV.P(TV!D18:DS18),"")</f>
        <v/>
      </c>
      <c r="AH17" s="117">
        <f>IF(COUNT(TV!D18:DS18)=0,"",COUNT(TV!D18:DS18))</f>
        <v>51</v>
      </c>
      <c r="AJ17" s="14">
        <v>13</v>
      </c>
      <c r="AK17" s="14" t="str">
        <f>INDEX(DataInput[#Headers],1,BW_Stat[[#This Row],[Day '#]]+11)</f>
        <v>14</v>
      </c>
      <c r="AL17" s="115" t="str">
        <f>IFERROR(AVERAGEIFS(BW!$C18:$DR18,BW!$C$1:$DR$1,Stat!AL$2),"")</f>
        <v/>
      </c>
      <c r="AM17" s="15" t="str">
        <f t="array" ref="AM17">IFERROR(_xlfn.STDEV.P(IF(BW!$C$1:$DR$1=Stat!AM$2,BW!$C18:$DR18)),"")</f>
        <v/>
      </c>
      <c r="AN17" s="17" t="str">
        <f t="array" ref="AN17">IF(COUNT(IF(BW!$C$1:$DR$1=Stat!AN$2,BW!$C18:$DR18))=0,"",COUNT(IF(BW!$C$1:$DR$1=Stat!AN$2,BW!$C18:$DR18)))</f>
        <v/>
      </c>
      <c r="AO17" s="115" t="str">
        <f>IFERROR(AVERAGEIFS(BW!$C18:$DR18,BW!$C$1:$DR$1,Stat!AO$2),"")</f>
        <v/>
      </c>
      <c r="AP17" s="15" t="str">
        <f t="array" ref="AP17">IFERROR(_xlfn.STDEV.P(IF(BW!$C$1:$DR$1=Stat!AP$2,BW!$C18:$DR18)),"")</f>
        <v/>
      </c>
      <c r="AQ17" s="17" t="str">
        <f t="array" ref="AQ17">IF(COUNT(IF(BW!$C$1:$DR$1=Stat!AQ$2,BW!$C18:$DR18))=0,"",COUNT(IF(BW!$C$1:$DR$1=Stat!AQ$2,BW!$C18:$DR18)))</f>
        <v/>
      </c>
      <c r="AR17" s="115" t="str">
        <f>IFERROR(AVERAGEIFS(BW!$C18:$DR18,BW!$C$1:$DR$1,Stat!AR$2),"")</f>
        <v/>
      </c>
      <c r="AS17" s="15" t="str">
        <f t="array" ref="AS17">IFERROR(_xlfn.STDEV.P(IF(BW!$C$1:$DR$1=Stat!AS$2,BW!$C18:$DR18)),"")</f>
        <v/>
      </c>
      <c r="AT17" s="17" t="str">
        <f t="array" ref="AT17">IF(COUNT(IF(BW!$C$1:$DR$1=Stat!AT$2,BW!$C18:$DR18))=0,"",COUNT(IF(BW!$C$1:$DR$1=Stat!AT$2,BW!$C18:$DR18)))</f>
        <v/>
      </c>
      <c r="AU17" s="115" t="str">
        <f>IFERROR(AVERAGEIFS(BW!$C18:$DR18,BW!$C$1:$DR$1,Stat!AU$2),"")</f>
        <v/>
      </c>
      <c r="AV17" s="15" t="str">
        <f t="array" ref="AV17">IFERROR(_xlfn.STDEV.P(IF(BW!$C$1:$DR$1=Stat!AV$2,BW!$C18:$DR18)),"")</f>
        <v/>
      </c>
      <c r="AW17" s="17" t="str">
        <f t="array" ref="AW17">IF(COUNT(IF(BW!$C$1:$DR$1=Stat!AW$2,BW!$C18:$DR18))=0,"",COUNT(IF(BW!$C$1:$DR$1=Stat!AW$2,BW!$C18:$DR18)))</f>
        <v/>
      </c>
      <c r="AX17" s="115" t="str">
        <f>IFERROR(AVERAGEIFS(BW!$C18:$DR18,BW!$C$1:$DR$1,Stat!AX$2),"")</f>
        <v/>
      </c>
      <c r="AY17" s="15" t="str">
        <f t="array" ref="AY17">IFERROR(_xlfn.STDEV.P(IF(BW!$C$1:$DR$1=Stat!AY$2,BW!$C18:$DR18)),"")</f>
        <v/>
      </c>
      <c r="AZ17" s="17" t="str">
        <f t="array" ref="AZ17">IF(COUNT(IF(BW!$C$1:$DR$1=Stat!AZ$2,BW!$C18:$DR18))=0,"",COUNT(IF(BW!$C$1:$DR$1=Stat!AZ$2,BW!$C18:$DR18)))</f>
        <v/>
      </c>
      <c r="BA17" s="115" t="str">
        <f>IFERROR(AVERAGEIFS(BW!$C18:$DR18,BW!$C$1:$DR$1,Stat!BA$2),"")</f>
        <v/>
      </c>
      <c r="BB17" s="15" t="str">
        <f t="array" ref="BB17">IFERROR(_xlfn.STDEV.P(IF(BW!$C$1:$DR$1=Stat!BB$2,BW!$C18:$DR18)),"")</f>
        <v/>
      </c>
      <c r="BC17" s="17" t="str">
        <f t="array" ref="BC17">IF(COUNT(IF(BW!$C$1:$DR$1=Stat!BC$2,BW!$C18:$DR18))=0,"",COUNT(IF(BW!$C$1:$DR$1=Stat!BC$2,BW!$C18:$DR18)))</f>
        <v/>
      </c>
      <c r="BD17" s="115" t="str">
        <f>IFERROR(AVERAGEIFS(BW!$C18:$DR18,BW!$C$1:$DR$1,Stat!BD$2),"")</f>
        <v/>
      </c>
      <c r="BE17" s="15" t="str">
        <f t="array" ref="BE17">IFERROR(_xlfn.STDEV.P(IF(BW!$C$1:$DR$1=Stat!BE$2,BW!$C18:$DR18)),"")</f>
        <v/>
      </c>
      <c r="BF17" s="17" t="str">
        <f t="array" ref="BF17">IF(COUNT(IF(BW!$C$1:$DR$1=Stat!BF$2,BW!$C18:$DR18))=0,"",COUNT(IF(BW!$C$1:$DR$1=Stat!BF$2,BW!$C18:$DR18)))</f>
        <v/>
      </c>
      <c r="BG17" s="115" t="str">
        <f>IFERROR(AVERAGEIFS(BW!$C18:$DR18,BW!$C$1:$DR$1,Stat!BG$2),"")</f>
        <v/>
      </c>
      <c r="BH17" s="15" t="str">
        <f t="array" ref="BH17">IFERROR(_xlfn.STDEV.P(IF(BW!$C$1:$DR$1=Stat!BH$2,BW!$C18:$DR18)),"")</f>
        <v/>
      </c>
      <c r="BI17" s="17" t="str">
        <f t="array" ref="BI17">IF(COUNT(IF(BW!$C$1:$DR$1=Stat!BI$2,BW!$C18:$DR18))=0,"",COUNT(IF(BW!$C$1:$DR$1=Stat!BI$2,BW!$C18:$DR18)))</f>
        <v/>
      </c>
      <c r="BJ17" s="115" t="str">
        <f>IFERROR(AVERAGEIFS(BW!$C18:$DR18,BW!$C$1:$DR$1,Stat!BJ$2),"")</f>
        <v/>
      </c>
      <c r="BK17" s="15" t="str">
        <f t="array" ref="BK17">IFERROR(_xlfn.STDEV.P(IF(BW!$C$1:$DR$1=Stat!BK$2,BW!$C18:$DR18)),"")</f>
        <v/>
      </c>
      <c r="BL17" s="17" t="str">
        <f t="array" ref="BL17">IF(COUNT(IF(BW!$C$1:$DR$1=Stat!BL$2,BW!$C18:$DR18))=0,"",COUNT(IF(BW!$C$1:$DR$1=Stat!BL$2,BW!$C18:$DR18)))</f>
        <v/>
      </c>
      <c r="BM17" s="115" t="str">
        <f>IFERROR(AVERAGEIFS(BW!$C18:$DR18,BW!$C$1:$DR$1,Stat!BM$2),"")</f>
        <v/>
      </c>
      <c r="BN17" s="113" t="str">
        <f t="array" ref="BN17">IFERROR(_xlfn.STDEV.P(IF(BW!$C$1:$DR$1=Stat!BN$2,BW!$C18:$DR18)),"")</f>
        <v/>
      </c>
      <c r="BO17" s="117" t="str">
        <f t="array" ref="BO17">IF(COUNT(IF(BW!$C$1:$DR$1=Stat!BO$2,BW!$C18:$DR18))=0,"",COUNT(IF(BW!$C$1:$DR$1=Stat!BO$2,BW!$C18:$DR18)))</f>
        <v/>
      </c>
      <c r="BP17" s="129" t="str">
        <f>IFERROR(AVERAGE(BWtable[[#This Row],[1]:[120]]),"")</f>
        <v/>
      </c>
      <c r="BQ17" s="113" t="str">
        <f>IFERROR(_xlfn.STDEV.P(BWtable[[#This Row],[1]:[120]]),"")</f>
        <v/>
      </c>
      <c r="BR17" s="117">
        <f>IF(COUNT(BWtable[[#This Row],[1]:[120]])=0,"",COUNT(BWtable[[#This Row],[1]:[120]]))</f>
        <v>55</v>
      </c>
      <c r="BS17" s="14"/>
    </row>
    <row r="18" spans="1:71">
      <c r="A18" s="14">
        <v>14</v>
      </c>
      <c r="B18" s="116" t="str">
        <f>IFERROR(AVERAGEIFS(TV!$D19:$DS19,TV!$D$1:$DS$1,Stat!B$2),"")</f>
        <v/>
      </c>
      <c r="C18" s="15" t="str">
        <f t="array" ref="C18">IFERROR(_xlfn.STDEV.P(IF(TV!$D$1:$DS$1=Stat!C$2,TV!$D19:$DS19)),"")</f>
        <v/>
      </c>
      <c r="D18" s="17" t="str">
        <f t="array" ref="D18">IF(COUNT(IF(TV!$D$1:$DS$1=Stat!D$2,TV!$D19:$DS19))=0,"",COUNT(IF(TV!$D$1:$DS$1=Stat!D$2,TV!$D19:$DS19)))</f>
        <v/>
      </c>
      <c r="E18" s="116" t="str">
        <f>IFERROR(AVERAGEIFS(TV!$D19:$DS19,TV!$D$1:$DS$1,Stat!E$2),"")</f>
        <v/>
      </c>
      <c r="F18" s="15" t="str">
        <f t="array" ref="F18">IFERROR(_xlfn.STDEV.P(IF(TV!$D$1:$DS$1=Stat!F$2,TV!$D19:$DS19)),"")</f>
        <v/>
      </c>
      <c r="G18" s="17" t="str">
        <f t="array" ref="G18">IF(COUNT(IF(TV!$D$1:$DS$1=Stat!G$2,TV!$D19:$DS19))=0,"",COUNT(IF(TV!$D$1:$DS$1=Stat!G$2,TV!$D19:$DS19)))</f>
        <v/>
      </c>
      <c r="H18" s="116" t="str">
        <f>IFERROR(AVERAGEIFS(TV!$D19:$DS19,TV!$D$1:$DS$1,Stat!H$2),"")</f>
        <v/>
      </c>
      <c r="I18" s="15" t="str">
        <f t="array" ref="I18">IFERROR(_xlfn.STDEV.P(IF(TV!$D$1:$DS$1=Stat!I$2,TV!$D19:$DS19)),"")</f>
        <v/>
      </c>
      <c r="J18" s="17" t="str">
        <f t="array" ref="J18">IF(COUNT(IF(TV!$D$1:$DS$1=Stat!J$2,TV!$D19:$DS19))=0,"",COUNT(IF(TV!$D$1:$DS$1=Stat!J$2,TV!$D19:$DS19)))</f>
        <v/>
      </c>
      <c r="K18" s="116" t="str">
        <f>IFERROR(AVERAGEIFS(TV!$D19:$DS19,TV!$D$1:$DS$1,Stat!K$2),"")</f>
        <v/>
      </c>
      <c r="L18" s="15" t="str">
        <f t="array" ref="L18">IFERROR(_xlfn.STDEV.P(IF(TV!$D$1:$DS$1=Stat!L$2,TV!$D19:$DS19)),"")</f>
        <v/>
      </c>
      <c r="M18" s="17" t="str">
        <f t="array" ref="M18">IF(COUNT(IF(TV!$D$1:$DS$1=Stat!M$2,TV!$D19:$DS19))=0,"",COUNT(IF(TV!$D$1:$DS$1=Stat!M$2,TV!$D19:$DS19)))</f>
        <v/>
      </c>
      <c r="N18" s="116" t="str">
        <f>IFERROR(AVERAGEIFS(TV!$D19:$DS19,TV!$D$1:$DS$1,Stat!N$2),"")</f>
        <v/>
      </c>
      <c r="O18" s="15" t="str">
        <f t="array" ref="O18">IFERROR(_xlfn.STDEV.P(IF(TV!$D$1:$DS$1=Stat!O$2,TV!$D19:$DS19)),"")</f>
        <v/>
      </c>
      <c r="P18" s="17" t="str">
        <f t="array" ref="P18">IF(COUNT(IF(TV!$D$1:$DS$1=Stat!P$2,TV!$D19:$DS19))=0,"",COUNT(IF(TV!$D$1:$DS$1=Stat!P$2,TV!$D19:$DS19)))</f>
        <v/>
      </c>
      <c r="Q18" s="116" t="str">
        <f>IFERROR(AVERAGEIFS(TV!$D19:$DS19,TV!$D$1:$DS$1,Stat!Q$2),"")</f>
        <v/>
      </c>
      <c r="R18" s="15" t="str">
        <f t="array" ref="R18">IFERROR(_xlfn.STDEV.P(IF(TV!$D$1:$DS$1=Stat!R$2,TV!$D19:$DS19)),"")</f>
        <v/>
      </c>
      <c r="S18" s="17" t="str">
        <f t="array" ref="S18">IF(COUNT(IF(TV!$D$1:$DS$1=Stat!S$2,TV!$D19:$DS19))=0,"",COUNT(IF(TV!$D$1:$DS$1=Stat!S$2,TV!$D19:$DS19)))</f>
        <v/>
      </c>
      <c r="T18" s="116" t="str">
        <f>IFERROR(AVERAGEIFS(TV!$D19:$DS19,TV!$D$1:$DS$1,Stat!T$2),"")</f>
        <v/>
      </c>
      <c r="U18" s="15" t="str">
        <f t="array" ref="U18">IFERROR(_xlfn.STDEV.P(IF(TV!$D$1:$DS$1=Stat!U$2,TV!$D19:$DS19)),"")</f>
        <v/>
      </c>
      <c r="V18" s="17" t="str">
        <f t="array" ref="V18">IF(COUNT(IF(TV!$D$1:$DS$1=Stat!V$2,TV!$D19:$DS19))=0,"",COUNT(IF(TV!$D$1:$DS$1=Stat!V$2,TV!$D19:$DS19)))</f>
        <v/>
      </c>
      <c r="W18" s="116" t="str">
        <f>IFERROR(AVERAGEIFS(TV!$D19:$DS19,TV!$D$1:$DS$1,Stat!W$2),"")</f>
        <v/>
      </c>
      <c r="X18" s="15" t="str">
        <f t="array" ref="X18">IFERROR(_xlfn.STDEV.P(IF(TV!$D$1:$DS$1=Stat!X$2,TV!$D19:$DS19)),"")</f>
        <v/>
      </c>
      <c r="Y18" s="17" t="str">
        <f t="array" ref="Y18">IF(COUNT(IF(TV!$D$1:$DS$1=Stat!Y$2,TV!$D19:$DS19))=0,"",COUNT(IF(TV!$D$1:$DS$1=Stat!Y$2,TV!$D19:$DS19)))</f>
        <v/>
      </c>
      <c r="Z18" s="115" t="str">
        <f>IFERROR(AVERAGEIFS(TV!$D19:$DS19,TV!$D$1:$DS$1,Stat!Z$2),"")</f>
        <v/>
      </c>
      <c r="AA18" s="15" t="str">
        <f t="array" ref="AA18">IFERROR(_xlfn.STDEV.P(IF(TV!$D$1:$DS$1=Stat!AA$2,TV!$D19:$DS19)),"")</f>
        <v/>
      </c>
      <c r="AB18" s="17" t="str">
        <f t="array" ref="AB18">IF(COUNT(IF(TV!$D$1:$DS$1=Stat!AB$2,TV!$D19:$DS19))=0,"",COUNT(IF(TV!$D$1:$DS$1=Stat!AB$2,TV!$D19:$DS19)))</f>
        <v/>
      </c>
      <c r="AC18" s="115" t="str">
        <f>IFERROR(AVERAGEIFS(TV!$D19:$DS19,TV!$D$1:$DS$1,Stat!AC$2),"")</f>
        <v/>
      </c>
      <c r="AD18" s="113" t="str">
        <f t="array" ref="AD18">IFERROR(_xlfn.STDEV.P(IF(TV!$D$1:$DS$1=Stat!AD$2,TV!$D19:$DS19)),"")</f>
        <v/>
      </c>
      <c r="AE18" s="117" t="str">
        <f t="array" ref="AE18">IF(COUNT(IF(TV!$D$1:$DS$1=Stat!AE$2,TV!$D19:$DS19))=0,"",COUNT(IF(TV!$D$1:$DS$1=Stat!AE$2,TV!$D19:$DS19)))</f>
        <v/>
      </c>
      <c r="AF18" s="130" t="str">
        <f>IFERROR(AVERAGE(TV!D19:DS19),"")</f>
        <v/>
      </c>
      <c r="AG18" s="113" t="str">
        <f>IFERROR(_xlfn.STDEV.P(TV!D19:DS19),"")</f>
        <v/>
      </c>
      <c r="AH18" s="117">
        <f>IF(COUNT(TV!D19:DS19)=0,"",COUNT(TV!D19:DS19))</f>
        <v>50</v>
      </c>
      <c r="AJ18" s="14">
        <v>14</v>
      </c>
      <c r="AK18" s="14" t="str">
        <f>INDEX(DataInput[#Headers],1,BW_Stat[[#This Row],[Day '#]]+11)</f>
        <v>15</v>
      </c>
      <c r="AL18" s="115" t="str">
        <f>IFERROR(AVERAGEIFS(BW!$C19:$DR19,BW!$C$1:$DR$1,Stat!AL$2),"")</f>
        <v/>
      </c>
      <c r="AM18" s="15" t="str">
        <f t="array" ref="AM18">IFERROR(_xlfn.STDEV.P(IF(BW!$C$1:$DR$1=Stat!AM$2,BW!$C19:$DR19)),"")</f>
        <v/>
      </c>
      <c r="AN18" s="17" t="str">
        <f t="array" ref="AN18">IF(COUNT(IF(BW!$C$1:$DR$1=Stat!AN$2,BW!$C19:$DR19))=0,"",COUNT(IF(BW!$C$1:$DR$1=Stat!AN$2,BW!$C19:$DR19)))</f>
        <v/>
      </c>
      <c r="AO18" s="115" t="str">
        <f>IFERROR(AVERAGEIFS(BW!$C19:$DR19,BW!$C$1:$DR$1,Stat!AO$2),"")</f>
        <v/>
      </c>
      <c r="AP18" s="15" t="str">
        <f t="array" ref="AP18">IFERROR(_xlfn.STDEV.P(IF(BW!$C$1:$DR$1=Stat!AP$2,BW!$C19:$DR19)),"")</f>
        <v/>
      </c>
      <c r="AQ18" s="17" t="str">
        <f t="array" ref="AQ18">IF(COUNT(IF(BW!$C$1:$DR$1=Stat!AQ$2,BW!$C19:$DR19))=0,"",COUNT(IF(BW!$C$1:$DR$1=Stat!AQ$2,BW!$C19:$DR19)))</f>
        <v/>
      </c>
      <c r="AR18" s="115" t="str">
        <f>IFERROR(AVERAGEIFS(BW!$C19:$DR19,BW!$C$1:$DR$1,Stat!AR$2),"")</f>
        <v/>
      </c>
      <c r="AS18" s="15" t="str">
        <f t="array" ref="AS18">IFERROR(_xlfn.STDEV.P(IF(BW!$C$1:$DR$1=Stat!AS$2,BW!$C19:$DR19)),"")</f>
        <v/>
      </c>
      <c r="AT18" s="17" t="str">
        <f t="array" ref="AT18">IF(COUNT(IF(BW!$C$1:$DR$1=Stat!AT$2,BW!$C19:$DR19))=0,"",COUNT(IF(BW!$C$1:$DR$1=Stat!AT$2,BW!$C19:$DR19)))</f>
        <v/>
      </c>
      <c r="AU18" s="115" t="str">
        <f>IFERROR(AVERAGEIFS(BW!$C19:$DR19,BW!$C$1:$DR$1,Stat!AU$2),"")</f>
        <v/>
      </c>
      <c r="AV18" s="15" t="str">
        <f t="array" ref="AV18">IFERROR(_xlfn.STDEV.P(IF(BW!$C$1:$DR$1=Stat!AV$2,BW!$C19:$DR19)),"")</f>
        <v/>
      </c>
      <c r="AW18" s="17" t="str">
        <f t="array" ref="AW18">IF(COUNT(IF(BW!$C$1:$DR$1=Stat!AW$2,BW!$C19:$DR19))=0,"",COUNT(IF(BW!$C$1:$DR$1=Stat!AW$2,BW!$C19:$DR19)))</f>
        <v/>
      </c>
      <c r="AX18" s="115" t="str">
        <f>IFERROR(AVERAGEIFS(BW!$C19:$DR19,BW!$C$1:$DR$1,Stat!AX$2),"")</f>
        <v/>
      </c>
      <c r="AY18" s="15" t="str">
        <f t="array" ref="AY18">IFERROR(_xlfn.STDEV.P(IF(BW!$C$1:$DR$1=Stat!AY$2,BW!$C19:$DR19)),"")</f>
        <v/>
      </c>
      <c r="AZ18" s="17" t="str">
        <f t="array" ref="AZ18">IF(COUNT(IF(BW!$C$1:$DR$1=Stat!AZ$2,BW!$C19:$DR19))=0,"",COUNT(IF(BW!$C$1:$DR$1=Stat!AZ$2,BW!$C19:$DR19)))</f>
        <v/>
      </c>
      <c r="BA18" s="115" t="str">
        <f>IFERROR(AVERAGEIFS(BW!$C19:$DR19,BW!$C$1:$DR$1,Stat!BA$2),"")</f>
        <v/>
      </c>
      <c r="BB18" s="15" t="str">
        <f t="array" ref="BB18">IFERROR(_xlfn.STDEV.P(IF(BW!$C$1:$DR$1=Stat!BB$2,BW!$C19:$DR19)),"")</f>
        <v/>
      </c>
      <c r="BC18" s="17" t="str">
        <f t="array" ref="BC18">IF(COUNT(IF(BW!$C$1:$DR$1=Stat!BC$2,BW!$C19:$DR19))=0,"",COUNT(IF(BW!$C$1:$DR$1=Stat!BC$2,BW!$C19:$DR19)))</f>
        <v/>
      </c>
      <c r="BD18" s="115" t="str">
        <f>IFERROR(AVERAGEIFS(BW!$C19:$DR19,BW!$C$1:$DR$1,Stat!BD$2),"")</f>
        <v/>
      </c>
      <c r="BE18" s="15" t="str">
        <f t="array" ref="BE18">IFERROR(_xlfn.STDEV.P(IF(BW!$C$1:$DR$1=Stat!BE$2,BW!$C19:$DR19)),"")</f>
        <v/>
      </c>
      <c r="BF18" s="17" t="str">
        <f t="array" ref="BF18">IF(COUNT(IF(BW!$C$1:$DR$1=Stat!BF$2,BW!$C19:$DR19))=0,"",COUNT(IF(BW!$C$1:$DR$1=Stat!BF$2,BW!$C19:$DR19)))</f>
        <v/>
      </c>
      <c r="BG18" s="115" t="str">
        <f>IFERROR(AVERAGEIFS(BW!$C19:$DR19,BW!$C$1:$DR$1,Stat!BG$2),"")</f>
        <v/>
      </c>
      <c r="BH18" s="15" t="str">
        <f t="array" ref="BH18">IFERROR(_xlfn.STDEV.P(IF(BW!$C$1:$DR$1=Stat!BH$2,BW!$C19:$DR19)),"")</f>
        <v/>
      </c>
      <c r="BI18" s="17" t="str">
        <f t="array" ref="BI18">IF(COUNT(IF(BW!$C$1:$DR$1=Stat!BI$2,BW!$C19:$DR19))=0,"",COUNT(IF(BW!$C$1:$DR$1=Stat!BI$2,BW!$C19:$DR19)))</f>
        <v/>
      </c>
      <c r="BJ18" s="115" t="str">
        <f>IFERROR(AVERAGEIFS(BW!$C19:$DR19,BW!$C$1:$DR$1,Stat!BJ$2),"")</f>
        <v/>
      </c>
      <c r="BK18" s="15" t="str">
        <f t="array" ref="BK18">IFERROR(_xlfn.STDEV.P(IF(BW!$C$1:$DR$1=Stat!BK$2,BW!$C19:$DR19)),"")</f>
        <v/>
      </c>
      <c r="BL18" s="17" t="str">
        <f t="array" ref="BL18">IF(COUNT(IF(BW!$C$1:$DR$1=Stat!BL$2,BW!$C19:$DR19))=0,"",COUNT(IF(BW!$C$1:$DR$1=Stat!BL$2,BW!$C19:$DR19)))</f>
        <v/>
      </c>
      <c r="BM18" s="115" t="str">
        <f>IFERROR(AVERAGEIFS(BW!$C19:$DR19,BW!$C$1:$DR$1,Stat!BM$2),"")</f>
        <v/>
      </c>
      <c r="BN18" s="113" t="str">
        <f t="array" ref="BN18">IFERROR(_xlfn.STDEV.P(IF(BW!$C$1:$DR$1=Stat!BN$2,BW!$C19:$DR19)),"")</f>
        <v/>
      </c>
      <c r="BO18" s="117" t="str">
        <f t="array" ref="BO18">IF(COUNT(IF(BW!$C$1:$DR$1=Stat!BO$2,BW!$C19:$DR19))=0,"",COUNT(IF(BW!$C$1:$DR$1=Stat!BO$2,BW!$C19:$DR19)))</f>
        <v/>
      </c>
      <c r="BP18" s="129" t="str">
        <f>IFERROR(AVERAGE(BWtable[[#This Row],[1]:[120]]),"")</f>
        <v/>
      </c>
      <c r="BQ18" s="113" t="str">
        <f>IFERROR(_xlfn.STDEV.P(BWtable[[#This Row],[1]:[120]]),"")</f>
        <v/>
      </c>
      <c r="BR18" s="117">
        <f>IF(COUNT(BWtable[[#This Row],[1]:[120]])=0,"",COUNT(BWtable[[#This Row],[1]:[120]]))</f>
        <v>54</v>
      </c>
      <c r="BS18" s="14"/>
    </row>
    <row r="19" spans="1:71">
      <c r="A19" s="14">
        <v>15</v>
      </c>
      <c r="B19" s="116" t="str">
        <f>IFERROR(AVERAGEIFS(TV!$D20:$DS20,TV!$D$1:$DS$1,Stat!B$2),"")</f>
        <v/>
      </c>
      <c r="C19" s="15" t="str">
        <f t="array" ref="C19">IFERROR(_xlfn.STDEV.P(IF(TV!$D$1:$DS$1=Stat!C$2,TV!$D20:$DS20)),"")</f>
        <v/>
      </c>
      <c r="D19" s="17" t="str">
        <f t="array" ref="D19">IF(COUNT(IF(TV!$D$1:$DS$1=Stat!D$2,TV!$D20:$DS20))=0,"",COUNT(IF(TV!$D$1:$DS$1=Stat!D$2,TV!$D20:$DS20)))</f>
        <v/>
      </c>
      <c r="E19" s="116" t="str">
        <f>IFERROR(AVERAGEIFS(TV!$D20:$DS20,TV!$D$1:$DS$1,Stat!E$2),"")</f>
        <v/>
      </c>
      <c r="F19" s="15" t="str">
        <f t="array" ref="F19">IFERROR(_xlfn.STDEV.P(IF(TV!$D$1:$DS$1=Stat!F$2,TV!$D20:$DS20)),"")</f>
        <v/>
      </c>
      <c r="G19" s="17" t="str">
        <f t="array" ref="G19">IF(COUNT(IF(TV!$D$1:$DS$1=Stat!G$2,TV!$D20:$DS20))=0,"",COUNT(IF(TV!$D$1:$DS$1=Stat!G$2,TV!$D20:$DS20)))</f>
        <v/>
      </c>
      <c r="H19" s="116" t="str">
        <f>IFERROR(AVERAGEIFS(TV!$D20:$DS20,TV!$D$1:$DS$1,Stat!H$2),"")</f>
        <v/>
      </c>
      <c r="I19" s="15" t="str">
        <f t="array" ref="I19">IFERROR(_xlfn.STDEV.P(IF(TV!$D$1:$DS$1=Stat!I$2,TV!$D20:$DS20)),"")</f>
        <v/>
      </c>
      <c r="J19" s="17" t="str">
        <f t="array" ref="J19">IF(COUNT(IF(TV!$D$1:$DS$1=Stat!J$2,TV!$D20:$DS20))=0,"",COUNT(IF(TV!$D$1:$DS$1=Stat!J$2,TV!$D20:$DS20)))</f>
        <v/>
      </c>
      <c r="K19" s="116" t="str">
        <f>IFERROR(AVERAGEIFS(TV!$D20:$DS20,TV!$D$1:$DS$1,Stat!K$2),"")</f>
        <v/>
      </c>
      <c r="L19" s="15" t="str">
        <f t="array" ref="L19">IFERROR(_xlfn.STDEV.P(IF(TV!$D$1:$DS$1=Stat!L$2,TV!$D20:$DS20)),"")</f>
        <v/>
      </c>
      <c r="M19" s="17" t="str">
        <f t="array" ref="M19">IF(COUNT(IF(TV!$D$1:$DS$1=Stat!M$2,TV!$D20:$DS20))=0,"",COUNT(IF(TV!$D$1:$DS$1=Stat!M$2,TV!$D20:$DS20)))</f>
        <v/>
      </c>
      <c r="N19" s="116" t="str">
        <f>IFERROR(AVERAGEIFS(TV!$D20:$DS20,TV!$D$1:$DS$1,Stat!N$2),"")</f>
        <v/>
      </c>
      <c r="O19" s="15" t="str">
        <f t="array" ref="O19">IFERROR(_xlfn.STDEV.P(IF(TV!$D$1:$DS$1=Stat!O$2,TV!$D20:$DS20)),"")</f>
        <v/>
      </c>
      <c r="P19" s="17" t="str">
        <f t="array" ref="P19">IF(COUNT(IF(TV!$D$1:$DS$1=Stat!P$2,TV!$D20:$DS20))=0,"",COUNT(IF(TV!$D$1:$DS$1=Stat!P$2,TV!$D20:$DS20)))</f>
        <v/>
      </c>
      <c r="Q19" s="116" t="str">
        <f>IFERROR(AVERAGEIFS(TV!$D20:$DS20,TV!$D$1:$DS$1,Stat!Q$2),"")</f>
        <v/>
      </c>
      <c r="R19" s="15" t="str">
        <f t="array" ref="R19">IFERROR(_xlfn.STDEV.P(IF(TV!$D$1:$DS$1=Stat!R$2,TV!$D20:$DS20)),"")</f>
        <v/>
      </c>
      <c r="S19" s="17" t="str">
        <f t="array" ref="S19">IF(COUNT(IF(TV!$D$1:$DS$1=Stat!S$2,TV!$D20:$DS20))=0,"",COUNT(IF(TV!$D$1:$DS$1=Stat!S$2,TV!$D20:$DS20)))</f>
        <v/>
      </c>
      <c r="T19" s="116" t="str">
        <f>IFERROR(AVERAGEIFS(TV!$D20:$DS20,TV!$D$1:$DS$1,Stat!T$2),"")</f>
        <v/>
      </c>
      <c r="U19" s="15" t="str">
        <f t="array" ref="U19">IFERROR(_xlfn.STDEV.P(IF(TV!$D$1:$DS$1=Stat!U$2,TV!$D20:$DS20)),"")</f>
        <v/>
      </c>
      <c r="V19" s="17" t="str">
        <f t="array" ref="V19">IF(COUNT(IF(TV!$D$1:$DS$1=Stat!V$2,TV!$D20:$DS20))=0,"",COUNT(IF(TV!$D$1:$DS$1=Stat!V$2,TV!$D20:$DS20)))</f>
        <v/>
      </c>
      <c r="W19" s="116" t="str">
        <f>IFERROR(AVERAGEIFS(TV!$D20:$DS20,TV!$D$1:$DS$1,Stat!W$2),"")</f>
        <v/>
      </c>
      <c r="X19" s="15" t="str">
        <f t="array" ref="X19">IFERROR(_xlfn.STDEV.P(IF(TV!$D$1:$DS$1=Stat!X$2,TV!$D20:$DS20)),"")</f>
        <v/>
      </c>
      <c r="Y19" s="17" t="str">
        <f t="array" ref="Y19">IF(COUNT(IF(TV!$D$1:$DS$1=Stat!Y$2,TV!$D20:$DS20))=0,"",COUNT(IF(TV!$D$1:$DS$1=Stat!Y$2,TV!$D20:$DS20)))</f>
        <v/>
      </c>
      <c r="Z19" s="115" t="str">
        <f>IFERROR(AVERAGEIFS(TV!$D20:$DS20,TV!$D$1:$DS$1,Stat!Z$2),"")</f>
        <v/>
      </c>
      <c r="AA19" s="15" t="str">
        <f t="array" ref="AA19">IFERROR(_xlfn.STDEV.P(IF(TV!$D$1:$DS$1=Stat!AA$2,TV!$D20:$DS20)),"")</f>
        <v/>
      </c>
      <c r="AB19" s="17" t="str">
        <f t="array" ref="AB19">IF(COUNT(IF(TV!$D$1:$DS$1=Stat!AB$2,TV!$D20:$DS20))=0,"",COUNT(IF(TV!$D$1:$DS$1=Stat!AB$2,TV!$D20:$DS20)))</f>
        <v/>
      </c>
      <c r="AC19" s="115" t="str">
        <f>IFERROR(AVERAGEIFS(TV!$D20:$DS20,TV!$D$1:$DS$1,Stat!AC$2),"")</f>
        <v/>
      </c>
      <c r="AD19" s="113" t="str">
        <f t="array" ref="AD19">IFERROR(_xlfn.STDEV.P(IF(TV!$D$1:$DS$1=Stat!AD$2,TV!$D20:$DS20)),"")</f>
        <v/>
      </c>
      <c r="AE19" s="117" t="str">
        <f t="array" ref="AE19">IF(COUNT(IF(TV!$D$1:$DS$1=Stat!AE$2,TV!$D20:$DS20))=0,"",COUNT(IF(TV!$D$1:$DS$1=Stat!AE$2,TV!$D20:$DS20)))</f>
        <v/>
      </c>
      <c r="AF19" s="130" t="str">
        <f>IFERROR(AVERAGE(TV!D20:DS20),"")</f>
        <v/>
      </c>
      <c r="AG19" s="113" t="str">
        <f>IFERROR(_xlfn.STDEV.P(TV!D20:DS20),"")</f>
        <v/>
      </c>
      <c r="AH19" s="117">
        <f>IF(COUNT(TV!D20:DS20)=0,"",COUNT(TV!D20:DS20))</f>
        <v>41</v>
      </c>
      <c r="AJ19" s="14">
        <v>15</v>
      </c>
      <c r="AK19" s="14" t="str">
        <f>INDEX(DataInput[#Headers],1,BW_Stat[[#This Row],[Day '#]]+11)</f>
        <v>16</v>
      </c>
      <c r="AL19" s="115" t="str">
        <f>IFERROR(AVERAGEIFS(BW!$C20:$DR20,BW!$C$1:$DR$1,Stat!AL$2),"")</f>
        <v/>
      </c>
      <c r="AM19" s="15" t="str">
        <f t="array" ref="AM19">IFERROR(_xlfn.STDEV.P(IF(BW!$C$1:$DR$1=Stat!AM$2,BW!$C20:$DR20)),"")</f>
        <v/>
      </c>
      <c r="AN19" s="17" t="str">
        <f t="array" ref="AN19">IF(COUNT(IF(BW!$C$1:$DR$1=Stat!AN$2,BW!$C20:$DR20))=0,"",COUNT(IF(BW!$C$1:$DR$1=Stat!AN$2,BW!$C20:$DR20)))</f>
        <v/>
      </c>
      <c r="AO19" s="115" t="str">
        <f>IFERROR(AVERAGEIFS(BW!$C20:$DR20,BW!$C$1:$DR$1,Stat!AO$2),"")</f>
        <v/>
      </c>
      <c r="AP19" s="15" t="str">
        <f t="array" ref="AP19">IFERROR(_xlfn.STDEV.P(IF(BW!$C$1:$DR$1=Stat!AP$2,BW!$C20:$DR20)),"")</f>
        <v/>
      </c>
      <c r="AQ19" s="17" t="str">
        <f t="array" ref="AQ19">IF(COUNT(IF(BW!$C$1:$DR$1=Stat!AQ$2,BW!$C20:$DR20))=0,"",COUNT(IF(BW!$C$1:$DR$1=Stat!AQ$2,BW!$C20:$DR20)))</f>
        <v/>
      </c>
      <c r="AR19" s="115" t="str">
        <f>IFERROR(AVERAGEIFS(BW!$C20:$DR20,BW!$C$1:$DR$1,Stat!AR$2),"")</f>
        <v/>
      </c>
      <c r="AS19" s="15" t="str">
        <f t="array" ref="AS19">IFERROR(_xlfn.STDEV.P(IF(BW!$C$1:$DR$1=Stat!AS$2,BW!$C20:$DR20)),"")</f>
        <v/>
      </c>
      <c r="AT19" s="17" t="str">
        <f t="array" ref="AT19">IF(COUNT(IF(BW!$C$1:$DR$1=Stat!AT$2,BW!$C20:$DR20))=0,"",COUNT(IF(BW!$C$1:$DR$1=Stat!AT$2,BW!$C20:$DR20)))</f>
        <v/>
      </c>
      <c r="AU19" s="115" t="str">
        <f>IFERROR(AVERAGEIFS(BW!$C20:$DR20,BW!$C$1:$DR$1,Stat!AU$2),"")</f>
        <v/>
      </c>
      <c r="AV19" s="15" t="str">
        <f t="array" ref="AV19">IFERROR(_xlfn.STDEV.P(IF(BW!$C$1:$DR$1=Stat!AV$2,BW!$C20:$DR20)),"")</f>
        <v/>
      </c>
      <c r="AW19" s="17" t="str">
        <f t="array" ref="AW19">IF(COUNT(IF(BW!$C$1:$DR$1=Stat!AW$2,BW!$C20:$DR20))=0,"",COUNT(IF(BW!$C$1:$DR$1=Stat!AW$2,BW!$C20:$DR20)))</f>
        <v/>
      </c>
      <c r="AX19" s="115" t="str">
        <f>IFERROR(AVERAGEIFS(BW!$C20:$DR20,BW!$C$1:$DR$1,Stat!AX$2),"")</f>
        <v/>
      </c>
      <c r="AY19" s="15" t="str">
        <f t="array" ref="AY19">IFERROR(_xlfn.STDEV.P(IF(BW!$C$1:$DR$1=Stat!AY$2,BW!$C20:$DR20)),"")</f>
        <v/>
      </c>
      <c r="AZ19" s="17" t="str">
        <f t="array" ref="AZ19">IF(COUNT(IF(BW!$C$1:$DR$1=Stat!AZ$2,BW!$C20:$DR20))=0,"",COUNT(IF(BW!$C$1:$DR$1=Stat!AZ$2,BW!$C20:$DR20)))</f>
        <v/>
      </c>
      <c r="BA19" s="115" t="str">
        <f>IFERROR(AVERAGEIFS(BW!$C20:$DR20,BW!$C$1:$DR$1,Stat!BA$2),"")</f>
        <v/>
      </c>
      <c r="BB19" s="15" t="str">
        <f t="array" ref="BB19">IFERROR(_xlfn.STDEV.P(IF(BW!$C$1:$DR$1=Stat!BB$2,BW!$C20:$DR20)),"")</f>
        <v/>
      </c>
      <c r="BC19" s="17" t="str">
        <f t="array" ref="BC19">IF(COUNT(IF(BW!$C$1:$DR$1=Stat!BC$2,BW!$C20:$DR20))=0,"",COUNT(IF(BW!$C$1:$DR$1=Stat!BC$2,BW!$C20:$DR20)))</f>
        <v/>
      </c>
      <c r="BD19" s="115" t="str">
        <f>IFERROR(AVERAGEIFS(BW!$C20:$DR20,BW!$C$1:$DR$1,Stat!BD$2),"")</f>
        <v/>
      </c>
      <c r="BE19" s="15" t="str">
        <f t="array" ref="BE19">IFERROR(_xlfn.STDEV.P(IF(BW!$C$1:$DR$1=Stat!BE$2,BW!$C20:$DR20)),"")</f>
        <v/>
      </c>
      <c r="BF19" s="17" t="str">
        <f t="array" ref="BF19">IF(COUNT(IF(BW!$C$1:$DR$1=Stat!BF$2,BW!$C20:$DR20))=0,"",COUNT(IF(BW!$C$1:$DR$1=Stat!BF$2,BW!$C20:$DR20)))</f>
        <v/>
      </c>
      <c r="BG19" s="115" t="str">
        <f>IFERROR(AVERAGEIFS(BW!$C20:$DR20,BW!$C$1:$DR$1,Stat!BG$2),"")</f>
        <v/>
      </c>
      <c r="BH19" s="15" t="str">
        <f t="array" ref="BH19">IFERROR(_xlfn.STDEV.P(IF(BW!$C$1:$DR$1=Stat!BH$2,BW!$C20:$DR20)),"")</f>
        <v/>
      </c>
      <c r="BI19" s="17" t="str">
        <f t="array" ref="BI19">IF(COUNT(IF(BW!$C$1:$DR$1=Stat!BI$2,BW!$C20:$DR20))=0,"",COUNT(IF(BW!$C$1:$DR$1=Stat!BI$2,BW!$C20:$DR20)))</f>
        <v/>
      </c>
      <c r="BJ19" s="115" t="str">
        <f>IFERROR(AVERAGEIFS(BW!$C20:$DR20,BW!$C$1:$DR$1,Stat!BJ$2),"")</f>
        <v/>
      </c>
      <c r="BK19" s="15" t="str">
        <f t="array" ref="BK19">IFERROR(_xlfn.STDEV.P(IF(BW!$C$1:$DR$1=Stat!BK$2,BW!$C20:$DR20)),"")</f>
        <v/>
      </c>
      <c r="BL19" s="17" t="str">
        <f t="array" ref="BL19">IF(COUNT(IF(BW!$C$1:$DR$1=Stat!BL$2,BW!$C20:$DR20))=0,"",COUNT(IF(BW!$C$1:$DR$1=Stat!BL$2,BW!$C20:$DR20)))</f>
        <v/>
      </c>
      <c r="BM19" s="115" t="str">
        <f>IFERROR(AVERAGEIFS(BW!$C20:$DR20,BW!$C$1:$DR$1,Stat!BM$2),"")</f>
        <v/>
      </c>
      <c r="BN19" s="113" t="str">
        <f t="array" ref="BN19">IFERROR(_xlfn.STDEV.P(IF(BW!$C$1:$DR$1=Stat!BN$2,BW!$C20:$DR20)),"")</f>
        <v/>
      </c>
      <c r="BO19" s="117" t="str">
        <f t="array" ref="BO19">IF(COUNT(IF(BW!$C$1:$DR$1=Stat!BO$2,BW!$C20:$DR20))=0,"",COUNT(IF(BW!$C$1:$DR$1=Stat!BO$2,BW!$C20:$DR20)))</f>
        <v/>
      </c>
      <c r="BP19" s="129" t="str">
        <f>IFERROR(AVERAGE(BWtable[[#This Row],[1]:[120]]),"")</f>
        <v/>
      </c>
      <c r="BQ19" s="113" t="str">
        <f>IFERROR(_xlfn.STDEV.P(BWtable[[#This Row],[1]:[120]]),"")</f>
        <v/>
      </c>
      <c r="BR19" s="117">
        <f>IF(COUNT(BWtable[[#This Row],[1]:[120]])=0,"",COUNT(BWtable[[#This Row],[1]:[120]]))</f>
        <v>45</v>
      </c>
      <c r="BS19" s="14"/>
    </row>
    <row r="20" spans="1:71">
      <c r="A20" s="14">
        <v>16</v>
      </c>
      <c r="B20" s="116" t="str">
        <f>IFERROR(AVERAGEIFS(TV!$D21:$DS21,TV!$D$1:$DS$1,Stat!B$2),"")</f>
        <v/>
      </c>
      <c r="C20" s="15" t="str">
        <f t="array" ref="C20">IFERROR(_xlfn.STDEV.P(IF(TV!$D$1:$DS$1=Stat!C$2,TV!$D21:$DS21)),"")</f>
        <v/>
      </c>
      <c r="D20" s="17" t="str">
        <f t="array" ref="D20">IF(COUNT(IF(TV!$D$1:$DS$1=Stat!D$2,TV!$D21:$DS21))=0,"",COUNT(IF(TV!$D$1:$DS$1=Stat!D$2,TV!$D21:$DS21)))</f>
        <v/>
      </c>
      <c r="E20" s="116" t="str">
        <f>IFERROR(AVERAGEIFS(TV!$D21:$DS21,TV!$D$1:$DS$1,Stat!E$2),"")</f>
        <v/>
      </c>
      <c r="F20" s="15" t="str">
        <f t="array" ref="F20">IFERROR(_xlfn.STDEV.P(IF(TV!$D$1:$DS$1=Stat!F$2,TV!$D21:$DS21)),"")</f>
        <v/>
      </c>
      <c r="G20" s="17" t="str">
        <f t="array" ref="G20">IF(COUNT(IF(TV!$D$1:$DS$1=Stat!G$2,TV!$D21:$DS21))=0,"",COUNT(IF(TV!$D$1:$DS$1=Stat!G$2,TV!$D21:$DS21)))</f>
        <v/>
      </c>
      <c r="H20" s="116" t="str">
        <f>IFERROR(AVERAGEIFS(TV!$D21:$DS21,TV!$D$1:$DS$1,Stat!H$2),"")</f>
        <v/>
      </c>
      <c r="I20" s="15" t="str">
        <f t="array" ref="I20">IFERROR(_xlfn.STDEV.P(IF(TV!$D$1:$DS$1=Stat!I$2,TV!$D21:$DS21)),"")</f>
        <v/>
      </c>
      <c r="J20" s="17" t="str">
        <f t="array" ref="J20">IF(COUNT(IF(TV!$D$1:$DS$1=Stat!J$2,TV!$D21:$DS21))=0,"",COUNT(IF(TV!$D$1:$DS$1=Stat!J$2,TV!$D21:$DS21)))</f>
        <v/>
      </c>
      <c r="K20" s="116" t="str">
        <f>IFERROR(AVERAGEIFS(TV!$D21:$DS21,TV!$D$1:$DS$1,Stat!K$2),"")</f>
        <v/>
      </c>
      <c r="L20" s="15" t="str">
        <f t="array" ref="L20">IFERROR(_xlfn.STDEV.P(IF(TV!$D$1:$DS$1=Stat!L$2,TV!$D21:$DS21)),"")</f>
        <v/>
      </c>
      <c r="M20" s="17" t="str">
        <f t="array" ref="M20">IF(COUNT(IF(TV!$D$1:$DS$1=Stat!M$2,TV!$D21:$DS21))=0,"",COUNT(IF(TV!$D$1:$DS$1=Stat!M$2,TV!$D21:$DS21)))</f>
        <v/>
      </c>
      <c r="N20" s="116" t="str">
        <f>IFERROR(AVERAGEIFS(TV!$D21:$DS21,TV!$D$1:$DS$1,Stat!N$2),"")</f>
        <v/>
      </c>
      <c r="O20" s="15" t="str">
        <f t="array" ref="O20">IFERROR(_xlfn.STDEV.P(IF(TV!$D$1:$DS$1=Stat!O$2,TV!$D21:$DS21)),"")</f>
        <v/>
      </c>
      <c r="P20" s="17" t="str">
        <f t="array" ref="P20">IF(COUNT(IF(TV!$D$1:$DS$1=Stat!P$2,TV!$D21:$DS21))=0,"",COUNT(IF(TV!$D$1:$DS$1=Stat!P$2,TV!$D21:$DS21)))</f>
        <v/>
      </c>
      <c r="Q20" s="116" t="str">
        <f>IFERROR(AVERAGEIFS(TV!$D21:$DS21,TV!$D$1:$DS$1,Stat!Q$2),"")</f>
        <v/>
      </c>
      <c r="R20" s="15" t="str">
        <f t="array" ref="R20">IFERROR(_xlfn.STDEV.P(IF(TV!$D$1:$DS$1=Stat!R$2,TV!$D21:$DS21)),"")</f>
        <v/>
      </c>
      <c r="S20" s="17" t="str">
        <f t="array" ref="S20">IF(COUNT(IF(TV!$D$1:$DS$1=Stat!S$2,TV!$D21:$DS21))=0,"",COUNT(IF(TV!$D$1:$DS$1=Stat!S$2,TV!$D21:$DS21)))</f>
        <v/>
      </c>
      <c r="T20" s="116" t="str">
        <f>IFERROR(AVERAGEIFS(TV!$D21:$DS21,TV!$D$1:$DS$1,Stat!T$2),"")</f>
        <v/>
      </c>
      <c r="U20" s="15" t="str">
        <f t="array" ref="U20">IFERROR(_xlfn.STDEV.P(IF(TV!$D$1:$DS$1=Stat!U$2,TV!$D21:$DS21)),"")</f>
        <v/>
      </c>
      <c r="V20" s="17" t="str">
        <f t="array" ref="V20">IF(COUNT(IF(TV!$D$1:$DS$1=Stat!V$2,TV!$D21:$DS21))=0,"",COUNT(IF(TV!$D$1:$DS$1=Stat!V$2,TV!$D21:$DS21)))</f>
        <v/>
      </c>
      <c r="W20" s="116" t="str">
        <f>IFERROR(AVERAGEIFS(TV!$D21:$DS21,TV!$D$1:$DS$1,Stat!W$2),"")</f>
        <v/>
      </c>
      <c r="X20" s="15" t="str">
        <f t="array" ref="X20">IFERROR(_xlfn.STDEV.P(IF(TV!$D$1:$DS$1=Stat!X$2,TV!$D21:$DS21)),"")</f>
        <v/>
      </c>
      <c r="Y20" s="17" t="str">
        <f t="array" ref="Y20">IF(COUNT(IF(TV!$D$1:$DS$1=Stat!Y$2,TV!$D21:$DS21))=0,"",COUNT(IF(TV!$D$1:$DS$1=Stat!Y$2,TV!$D21:$DS21)))</f>
        <v/>
      </c>
      <c r="Z20" s="115" t="str">
        <f>IFERROR(AVERAGEIFS(TV!$D21:$DS21,TV!$D$1:$DS$1,Stat!Z$2),"")</f>
        <v/>
      </c>
      <c r="AA20" s="15" t="str">
        <f t="array" ref="AA20">IFERROR(_xlfn.STDEV.P(IF(TV!$D$1:$DS$1=Stat!AA$2,TV!$D21:$DS21)),"")</f>
        <v/>
      </c>
      <c r="AB20" s="17" t="str">
        <f t="array" ref="AB20">IF(COUNT(IF(TV!$D$1:$DS$1=Stat!AB$2,TV!$D21:$DS21))=0,"",COUNT(IF(TV!$D$1:$DS$1=Stat!AB$2,TV!$D21:$DS21)))</f>
        <v/>
      </c>
      <c r="AC20" s="115" t="str">
        <f>IFERROR(AVERAGEIFS(TV!$D21:$DS21,TV!$D$1:$DS$1,Stat!AC$2),"")</f>
        <v/>
      </c>
      <c r="AD20" s="113" t="str">
        <f t="array" ref="AD20">IFERROR(_xlfn.STDEV.P(IF(TV!$D$1:$DS$1=Stat!AD$2,TV!$D21:$DS21)),"")</f>
        <v/>
      </c>
      <c r="AE20" s="117" t="str">
        <f t="array" ref="AE20">IF(COUNT(IF(TV!$D$1:$DS$1=Stat!AE$2,TV!$D21:$DS21))=0,"",COUNT(IF(TV!$D$1:$DS$1=Stat!AE$2,TV!$D21:$DS21)))</f>
        <v/>
      </c>
      <c r="AF20" s="130" t="str">
        <f>IFERROR(AVERAGE(TV!D21:DS21),"")</f>
        <v/>
      </c>
      <c r="AG20" s="113" t="str">
        <f>IFERROR(_xlfn.STDEV.P(TV!D21:DS21),"")</f>
        <v/>
      </c>
      <c r="AH20" s="117">
        <f>IF(COUNT(TV!D21:DS21)=0,"",COUNT(TV!D21:DS21))</f>
        <v>34</v>
      </c>
      <c r="AJ20" s="14">
        <v>16</v>
      </c>
      <c r="AK20" s="14" t="str">
        <f>INDEX(DataInput[#Headers],1,BW_Stat[[#This Row],[Day '#]]+11)</f>
        <v>17</v>
      </c>
      <c r="AL20" s="115" t="str">
        <f>IFERROR(AVERAGEIFS(BW!$C21:$DR21,BW!$C$1:$DR$1,Stat!AL$2),"")</f>
        <v/>
      </c>
      <c r="AM20" s="15" t="str">
        <f t="array" ref="AM20">IFERROR(_xlfn.STDEV.P(IF(BW!$C$1:$DR$1=Stat!AM$2,BW!$C21:$DR21)),"")</f>
        <v/>
      </c>
      <c r="AN20" s="17" t="str">
        <f t="array" ref="AN20">IF(COUNT(IF(BW!$C$1:$DR$1=Stat!AN$2,BW!$C21:$DR21))=0,"",COUNT(IF(BW!$C$1:$DR$1=Stat!AN$2,BW!$C21:$DR21)))</f>
        <v/>
      </c>
      <c r="AO20" s="115" t="str">
        <f>IFERROR(AVERAGEIFS(BW!$C21:$DR21,BW!$C$1:$DR$1,Stat!AO$2),"")</f>
        <v/>
      </c>
      <c r="AP20" s="15" t="str">
        <f t="array" ref="AP20">IFERROR(_xlfn.STDEV.P(IF(BW!$C$1:$DR$1=Stat!AP$2,BW!$C21:$DR21)),"")</f>
        <v/>
      </c>
      <c r="AQ20" s="17" t="str">
        <f t="array" ref="AQ20">IF(COUNT(IF(BW!$C$1:$DR$1=Stat!AQ$2,BW!$C21:$DR21))=0,"",COUNT(IF(BW!$C$1:$DR$1=Stat!AQ$2,BW!$C21:$DR21)))</f>
        <v/>
      </c>
      <c r="AR20" s="115" t="str">
        <f>IFERROR(AVERAGEIFS(BW!$C21:$DR21,BW!$C$1:$DR$1,Stat!AR$2),"")</f>
        <v/>
      </c>
      <c r="AS20" s="15" t="str">
        <f t="array" ref="AS20">IFERROR(_xlfn.STDEV.P(IF(BW!$C$1:$DR$1=Stat!AS$2,BW!$C21:$DR21)),"")</f>
        <v/>
      </c>
      <c r="AT20" s="17" t="str">
        <f t="array" ref="AT20">IF(COUNT(IF(BW!$C$1:$DR$1=Stat!AT$2,BW!$C21:$DR21))=0,"",COUNT(IF(BW!$C$1:$DR$1=Stat!AT$2,BW!$C21:$DR21)))</f>
        <v/>
      </c>
      <c r="AU20" s="115" t="str">
        <f>IFERROR(AVERAGEIFS(BW!$C21:$DR21,BW!$C$1:$DR$1,Stat!AU$2),"")</f>
        <v/>
      </c>
      <c r="AV20" s="15" t="str">
        <f t="array" ref="AV20">IFERROR(_xlfn.STDEV.P(IF(BW!$C$1:$DR$1=Stat!AV$2,BW!$C21:$DR21)),"")</f>
        <v/>
      </c>
      <c r="AW20" s="17" t="str">
        <f t="array" ref="AW20">IF(COUNT(IF(BW!$C$1:$DR$1=Stat!AW$2,BW!$C21:$DR21))=0,"",COUNT(IF(BW!$C$1:$DR$1=Stat!AW$2,BW!$C21:$DR21)))</f>
        <v/>
      </c>
      <c r="AX20" s="115" t="str">
        <f>IFERROR(AVERAGEIFS(BW!$C21:$DR21,BW!$C$1:$DR$1,Stat!AX$2),"")</f>
        <v/>
      </c>
      <c r="AY20" s="15" t="str">
        <f t="array" ref="AY20">IFERROR(_xlfn.STDEV.P(IF(BW!$C$1:$DR$1=Stat!AY$2,BW!$C21:$DR21)),"")</f>
        <v/>
      </c>
      <c r="AZ20" s="17" t="str">
        <f t="array" ref="AZ20">IF(COUNT(IF(BW!$C$1:$DR$1=Stat!AZ$2,BW!$C21:$DR21))=0,"",COUNT(IF(BW!$C$1:$DR$1=Stat!AZ$2,BW!$C21:$DR21)))</f>
        <v/>
      </c>
      <c r="BA20" s="115" t="str">
        <f>IFERROR(AVERAGEIFS(BW!$C21:$DR21,BW!$C$1:$DR$1,Stat!BA$2),"")</f>
        <v/>
      </c>
      <c r="BB20" s="15" t="str">
        <f t="array" ref="BB20">IFERROR(_xlfn.STDEV.P(IF(BW!$C$1:$DR$1=Stat!BB$2,BW!$C21:$DR21)),"")</f>
        <v/>
      </c>
      <c r="BC20" s="17" t="str">
        <f t="array" ref="BC20">IF(COUNT(IF(BW!$C$1:$DR$1=Stat!BC$2,BW!$C21:$DR21))=0,"",COUNT(IF(BW!$C$1:$DR$1=Stat!BC$2,BW!$C21:$DR21)))</f>
        <v/>
      </c>
      <c r="BD20" s="115" t="str">
        <f>IFERROR(AVERAGEIFS(BW!$C21:$DR21,BW!$C$1:$DR$1,Stat!BD$2),"")</f>
        <v/>
      </c>
      <c r="BE20" s="15" t="str">
        <f t="array" ref="BE20">IFERROR(_xlfn.STDEV.P(IF(BW!$C$1:$DR$1=Stat!BE$2,BW!$C21:$DR21)),"")</f>
        <v/>
      </c>
      <c r="BF20" s="17" t="str">
        <f t="array" ref="BF20">IF(COUNT(IF(BW!$C$1:$DR$1=Stat!BF$2,BW!$C21:$DR21))=0,"",COUNT(IF(BW!$C$1:$DR$1=Stat!BF$2,BW!$C21:$DR21)))</f>
        <v/>
      </c>
      <c r="BG20" s="115" t="str">
        <f>IFERROR(AVERAGEIFS(BW!$C21:$DR21,BW!$C$1:$DR$1,Stat!BG$2),"")</f>
        <v/>
      </c>
      <c r="BH20" s="15" t="str">
        <f t="array" ref="BH20">IFERROR(_xlfn.STDEV.P(IF(BW!$C$1:$DR$1=Stat!BH$2,BW!$C21:$DR21)),"")</f>
        <v/>
      </c>
      <c r="BI20" s="17" t="str">
        <f t="array" ref="BI20">IF(COUNT(IF(BW!$C$1:$DR$1=Stat!BI$2,BW!$C21:$DR21))=0,"",COUNT(IF(BW!$C$1:$DR$1=Stat!BI$2,BW!$C21:$DR21)))</f>
        <v/>
      </c>
      <c r="BJ20" s="115" t="str">
        <f>IFERROR(AVERAGEIFS(BW!$C21:$DR21,BW!$C$1:$DR$1,Stat!BJ$2),"")</f>
        <v/>
      </c>
      <c r="BK20" s="15" t="str">
        <f t="array" ref="BK20">IFERROR(_xlfn.STDEV.P(IF(BW!$C$1:$DR$1=Stat!BK$2,BW!$C21:$DR21)),"")</f>
        <v/>
      </c>
      <c r="BL20" s="17" t="str">
        <f t="array" ref="BL20">IF(COUNT(IF(BW!$C$1:$DR$1=Stat!BL$2,BW!$C21:$DR21))=0,"",COUNT(IF(BW!$C$1:$DR$1=Stat!BL$2,BW!$C21:$DR21)))</f>
        <v/>
      </c>
      <c r="BM20" s="115" t="str">
        <f>IFERROR(AVERAGEIFS(BW!$C21:$DR21,BW!$C$1:$DR$1,Stat!BM$2),"")</f>
        <v/>
      </c>
      <c r="BN20" s="113" t="str">
        <f t="array" ref="BN20">IFERROR(_xlfn.STDEV.P(IF(BW!$C$1:$DR$1=Stat!BN$2,BW!$C21:$DR21)),"")</f>
        <v/>
      </c>
      <c r="BO20" s="117" t="str">
        <f t="array" ref="BO20">IF(COUNT(IF(BW!$C$1:$DR$1=Stat!BO$2,BW!$C21:$DR21))=0,"",COUNT(IF(BW!$C$1:$DR$1=Stat!BO$2,BW!$C21:$DR21)))</f>
        <v/>
      </c>
      <c r="BP20" s="129" t="str">
        <f>IFERROR(AVERAGE(BWtable[[#This Row],[1]:[120]]),"")</f>
        <v/>
      </c>
      <c r="BQ20" s="113" t="str">
        <f>IFERROR(_xlfn.STDEV.P(BWtable[[#This Row],[1]:[120]]),"")</f>
        <v/>
      </c>
      <c r="BR20" s="117">
        <f>IF(COUNT(BWtable[[#This Row],[1]:[120]])=0,"",COUNT(BWtable[[#This Row],[1]:[120]]))</f>
        <v>38</v>
      </c>
      <c r="BS20" s="14"/>
    </row>
    <row r="21" spans="1:71">
      <c r="A21" s="14">
        <v>17</v>
      </c>
      <c r="B21" s="116" t="str">
        <f>IFERROR(AVERAGEIFS(TV!$D22:$DS22,TV!$D$1:$DS$1,Stat!B$2),"")</f>
        <v/>
      </c>
      <c r="C21" s="15" t="str">
        <f t="array" ref="C21">IFERROR(_xlfn.STDEV.P(IF(TV!$D$1:$DS$1=Stat!C$2,TV!$D22:$DS22)),"")</f>
        <v/>
      </c>
      <c r="D21" s="17" t="str">
        <f t="array" ref="D21">IF(COUNT(IF(TV!$D$1:$DS$1=Stat!D$2,TV!$D22:$DS22))=0,"",COUNT(IF(TV!$D$1:$DS$1=Stat!D$2,TV!$D22:$DS22)))</f>
        <v/>
      </c>
      <c r="E21" s="116" t="str">
        <f>IFERROR(AVERAGEIFS(TV!$D22:$DS22,TV!$D$1:$DS$1,Stat!E$2),"")</f>
        <v/>
      </c>
      <c r="F21" s="15" t="str">
        <f t="array" ref="F21">IFERROR(_xlfn.STDEV.P(IF(TV!$D$1:$DS$1=Stat!F$2,TV!$D22:$DS22)),"")</f>
        <v/>
      </c>
      <c r="G21" s="17" t="str">
        <f t="array" ref="G21">IF(COUNT(IF(TV!$D$1:$DS$1=Stat!G$2,TV!$D22:$DS22))=0,"",COUNT(IF(TV!$D$1:$DS$1=Stat!G$2,TV!$D22:$DS22)))</f>
        <v/>
      </c>
      <c r="H21" s="116" t="str">
        <f>IFERROR(AVERAGEIFS(TV!$D22:$DS22,TV!$D$1:$DS$1,Stat!H$2),"")</f>
        <v/>
      </c>
      <c r="I21" s="15" t="str">
        <f t="array" ref="I21">IFERROR(_xlfn.STDEV.P(IF(TV!$D$1:$DS$1=Stat!I$2,TV!$D22:$DS22)),"")</f>
        <v/>
      </c>
      <c r="J21" s="17" t="str">
        <f t="array" ref="J21">IF(COUNT(IF(TV!$D$1:$DS$1=Stat!J$2,TV!$D22:$DS22))=0,"",COUNT(IF(TV!$D$1:$DS$1=Stat!J$2,TV!$D22:$DS22)))</f>
        <v/>
      </c>
      <c r="K21" s="116" t="str">
        <f>IFERROR(AVERAGEIFS(TV!$D22:$DS22,TV!$D$1:$DS$1,Stat!K$2),"")</f>
        <v/>
      </c>
      <c r="L21" s="15" t="str">
        <f t="array" ref="L21">IFERROR(_xlfn.STDEV.P(IF(TV!$D$1:$DS$1=Stat!L$2,TV!$D22:$DS22)),"")</f>
        <v/>
      </c>
      <c r="M21" s="17" t="str">
        <f t="array" ref="M21">IF(COUNT(IF(TV!$D$1:$DS$1=Stat!M$2,TV!$D22:$DS22))=0,"",COUNT(IF(TV!$D$1:$DS$1=Stat!M$2,TV!$D22:$DS22)))</f>
        <v/>
      </c>
      <c r="N21" s="116" t="str">
        <f>IFERROR(AVERAGEIFS(TV!$D22:$DS22,TV!$D$1:$DS$1,Stat!N$2),"")</f>
        <v/>
      </c>
      <c r="O21" s="15" t="str">
        <f t="array" ref="O21">IFERROR(_xlfn.STDEV.P(IF(TV!$D$1:$DS$1=Stat!O$2,TV!$D22:$DS22)),"")</f>
        <v/>
      </c>
      <c r="P21" s="17" t="str">
        <f t="array" ref="P21">IF(COUNT(IF(TV!$D$1:$DS$1=Stat!P$2,TV!$D22:$DS22))=0,"",COUNT(IF(TV!$D$1:$DS$1=Stat!P$2,TV!$D22:$DS22)))</f>
        <v/>
      </c>
      <c r="Q21" s="116" t="str">
        <f>IFERROR(AVERAGEIFS(TV!$D22:$DS22,TV!$D$1:$DS$1,Stat!Q$2),"")</f>
        <v/>
      </c>
      <c r="R21" s="15" t="str">
        <f t="array" ref="R21">IFERROR(_xlfn.STDEV.P(IF(TV!$D$1:$DS$1=Stat!R$2,TV!$D22:$DS22)),"")</f>
        <v/>
      </c>
      <c r="S21" s="17" t="str">
        <f t="array" ref="S21">IF(COUNT(IF(TV!$D$1:$DS$1=Stat!S$2,TV!$D22:$DS22))=0,"",COUNT(IF(TV!$D$1:$DS$1=Stat!S$2,TV!$D22:$DS22)))</f>
        <v/>
      </c>
      <c r="T21" s="116" t="str">
        <f>IFERROR(AVERAGEIFS(TV!$D22:$DS22,TV!$D$1:$DS$1,Stat!T$2),"")</f>
        <v/>
      </c>
      <c r="U21" s="15" t="str">
        <f t="array" ref="U21">IFERROR(_xlfn.STDEV.P(IF(TV!$D$1:$DS$1=Stat!U$2,TV!$D22:$DS22)),"")</f>
        <v/>
      </c>
      <c r="V21" s="17" t="str">
        <f t="array" ref="V21">IF(COUNT(IF(TV!$D$1:$DS$1=Stat!V$2,TV!$D22:$DS22))=0,"",COUNT(IF(TV!$D$1:$DS$1=Stat!V$2,TV!$D22:$DS22)))</f>
        <v/>
      </c>
      <c r="W21" s="116" t="str">
        <f>IFERROR(AVERAGEIFS(TV!$D22:$DS22,TV!$D$1:$DS$1,Stat!W$2),"")</f>
        <v/>
      </c>
      <c r="X21" s="15" t="str">
        <f t="array" ref="X21">IFERROR(_xlfn.STDEV.P(IF(TV!$D$1:$DS$1=Stat!X$2,TV!$D22:$DS22)),"")</f>
        <v/>
      </c>
      <c r="Y21" s="17" t="str">
        <f t="array" ref="Y21">IF(COUNT(IF(TV!$D$1:$DS$1=Stat!Y$2,TV!$D22:$DS22))=0,"",COUNT(IF(TV!$D$1:$DS$1=Stat!Y$2,TV!$D22:$DS22)))</f>
        <v/>
      </c>
      <c r="Z21" s="115" t="str">
        <f>IFERROR(AVERAGEIFS(TV!$D22:$DS22,TV!$D$1:$DS$1,Stat!Z$2),"")</f>
        <v/>
      </c>
      <c r="AA21" s="15" t="str">
        <f t="array" ref="AA21">IFERROR(_xlfn.STDEV.P(IF(TV!$D$1:$DS$1=Stat!AA$2,TV!$D22:$DS22)),"")</f>
        <v/>
      </c>
      <c r="AB21" s="17" t="str">
        <f t="array" ref="AB21">IF(COUNT(IF(TV!$D$1:$DS$1=Stat!AB$2,TV!$D22:$DS22))=0,"",COUNT(IF(TV!$D$1:$DS$1=Stat!AB$2,TV!$D22:$DS22)))</f>
        <v/>
      </c>
      <c r="AC21" s="115" t="str">
        <f>IFERROR(AVERAGEIFS(TV!$D22:$DS22,TV!$D$1:$DS$1,Stat!AC$2),"")</f>
        <v/>
      </c>
      <c r="AD21" s="113" t="str">
        <f t="array" ref="AD21">IFERROR(_xlfn.STDEV.P(IF(TV!$D$1:$DS$1=Stat!AD$2,TV!$D22:$DS22)),"")</f>
        <v/>
      </c>
      <c r="AE21" s="117" t="str">
        <f t="array" ref="AE21">IF(COUNT(IF(TV!$D$1:$DS$1=Stat!AE$2,TV!$D22:$DS22))=0,"",COUNT(IF(TV!$D$1:$DS$1=Stat!AE$2,TV!$D22:$DS22)))</f>
        <v/>
      </c>
      <c r="AF21" s="130" t="str">
        <f>IFERROR(AVERAGE(TV!D22:DS22),"")</f>
        <v/>
      </c>
      <c r="AG21" s="113" t="str">
        <f>IFERROR(_xlfn.STDEV.P(TV!D22:DS22),"")</f>
        <v/>
      </c>
      <c r="AH21" s="117">
        <f>IF(COUNT(TV!D22:DS22)=0,"",COUNT(TV!D22:DS22))</f>
        <v>25</v>
      </c>
      <c r="AJ21" s="14">
        <v>17</v>
      </c>
      <c r="AK21" s="14" t="str">
        <f>INDEX(DataInput[#Headers],1,BW_Stat[[#This Row],[Day '#]]+11)</f>
        <v>18</v>
      </c>
      <c r="AL21" s="115" t="str">
        <f>IFERROR(AVERAGEIFS(BW!$C22:$DR22,BW!$C$1:$DR$1,Stat!AL$2),"")</f>
        <v/>
      </c>
      <c r="AM21" s="15" t="str">
        <f t="array" ref="AM21">IFERROR(_xlfn.STDEV.P(IF(BW!$C$1:$DR$1=Stat!AM$2,BW!$C22:$DR22)),"")</f>
        <v/>
      </c>
      <c r="AN21" s="17" t="str">
        <f t="array" ref="AN21">IF(COUNT(IF(BW!$C$1:$DR$1=Stat!AN$2,BW!$C22:$DR22))=0,"",COUNT(IF(BW!$C$1:$DR$1=Stat!AN$2,BW!$C22:$DR22)))</f>
        <v/>
      </c>
      <c r="AO21" s="115" t="str">
        <f>IFERROR(AVERAGEIFS(BW!$C22:$DR22,BW!$C$1:$DR$1,Stat!AO$2),"")</f>
        <v/>
      </c>
      <c r="AP21" s="15" t="str">
        <f t="array" ref="AP21">IFERROR(_xlfn.STDEV.P(IF(BW!$C$1:$DR$1=Stat!AP$2,BW!$C22:$DR22)),"")</f>
        <v/>
      </c>
      <c r="AQ21" s="17" t="str">
        <f t="array" ref="AQ21">IF(COUNT(IF(BW!$C$1:$DR$1=Stat!AQ$2,BW!$C22:$DR22))=0,"",COUNT(IF(BW!$C$1:$DR$1=Stat!AQ$2,BW!$C22:$DR22)))</f>
        <v/>
      </c>
      <c r="AR21" s="115" t="str">
        <f>IFERROR(AVERAGEIFS(BW!$C22:$DR22,BW!$C$1:$DR$1,Stat!AR$2),"")</f>
        <v/>
      </c>
      <c r="AS21" s="15" t="str">
        <f t="array" ref="AS21">IFERROR(_xlfn.STDEV.P(IF(BW!$C$1:$DR$1=Stat!AS$2,BW!$C22:$DR22)),"")</f>
        <v/>
      </c>
      <c r="AT21" s="17" t="str">
        <f t="array" ref="AT21">IF(COUNT(IF(BW!$C$1:$DR$1=Stat!AT$2,BW!$C22:$DR22))=0,"",COUNT(IF(BW!$C$1:$DR$1=Stat!AT$2,BW!$C22:$DR22)))</f>
        <v/>
      </c>
      <c r="AU21" s="115" t="str">
        <f>IFERROR(AVERAGEIFS(BW!$C22:$DR22,BW!$C$1:$DR$1,Stat!AU$2),"")</f>
        <v/>
      </c>
      <c r="AV21" s="15" t="str">
        <f t="array" ref="AV21">IFERROR(_xlfn.STDEV.P(IF(BW!$C$1:$DR$1=Stat!AV$2,BW!$C22:$DR22)),"")</f>
        <v/>
      </c>
      <c r="AW21" s="17" t="str">
        <f t="array" ref="AW21">IF(COUNT(IF(BW!$C$1:$DR$1=Stat!AW$2,BW!$C22:$DR22))=0,"",COUNT(IF(BW!$C$1:$DR$1=Stat!AW$2,BW!$C22:$DR22)))</f>
        <v/>
      </c>
      <c r="AX21" s="115" t="str">
        <f>IFERROR(AVERAGEIFS(BW!$C22:$DR22,BW!$C$1:$DR$1,Stat!AX$2),"")</f>
        <v/>
      </c>
      <c r="AY21" s="15" t="str">
        <f t="array" ref="AY21">IFERROR(_xlfn.STDEV.P(IF(BW!$C$1:$DR$1=Stat!AY$2,BW!$C22:$DR22)),"")</f>
        <v/>
      </c>
      <c r="AZ21" s="17" t="str">
        <f t="array" ref="AZ21">IF(COUNT(IF(BW!$C$1:$DR$1=Stat!AZ$2,BW!$C22:$DR22))=0,"",COUNT(IF(BW!$C$1:$DR$1=Stat!AZ$2,BW!$C22:$DR22)))</f>
        <v/>
      </c>
      <c r="BA21" s="115" t="str">
        <f>IFERROR(AVERAGEIFS(BW!$C22:$DR22,BW!$C$1:$DR$1,Stat!BA$2),"")</f>
        <v/>
      </c>
      <c r="BB21" s="15" t="str">
        <f t="array" ref="BB21">IFERROR(_xlfn.STDEV.P(IF(BW!$C$1:$DR$1=Stat!BB$2,BW!$C22:$DR22)),"")</f>
        <v/>
      </c>
      <c r="BC21" s="17" t="str">
        <f t="array" ref="BC21">IF(COUNT(IF(BW!$C$1:$DR$1=Stat!BC$2,BW!$C22:$DR22))=0,"",COUNT(IF(BW!$C$1:$DR$1=Stat!BC$2,BW!$C22:$DR22)))</f>
        <v/>
      </c>
      <c r="BD21" s="115" t="str">
        <f>IFERROR(AVERAGEIFS(BW!$C22:$DR22,BW!$C$1:$DR$1,Stat!BD$2),"")</f>
        <v/>
      </c>
      <c r="BE21" s="15" t="str">
        <f t="array" ref="BE21">IFERROR(_xlfn.STDEV.P(IF(BW!$C$1:$DR$1=Stat!BE$2,BW!$C22:$DR22)),"")</f>
        <v/>
      </c>
      <c r="BF21" s="17" t="str">
        <f t="array" ref="BF21">IF(COUNT(IF(BW!$C$1:$DR$1=Stat!BF$2,BW!$C22:$DR22))=0,"",COUNT(IF(BW!$C$1:$DR$1=Stat!BF$2,BW!$C22:$DR22)))</f>
        <v/>
      </c>
      <c r="BG21" s="115" t="str">
        <f>IFERROR(AVERAGEIFS(BW!$C22:$DR22,BW!$C$1:$DR$1,Stat!BG$2),"")</f>
        <v/>
      </c>
      <c r="BH21" s="15" t="str">
        <f t="array" ref="BH21">IFERROR(_xlfn.STDEV.P(IF(BW!$C$1:$DR$1=Stat!BH$2,BW!$C22:$DR22)),"")</f>
        <v/>
      </c>
      <c r="BI21" s="17" t="str">
        <f t="array" ref="BI21">IF(COUNT(IF(BW!$C$1:$DR$1=Stat!BI$2,BW!$C22:$DR22))=0,"",COUNT(IF(BW!$C$1:$DR$1=Stat!BI$2,BW!$C22:$DR22)))</f>
        <v/>
      </c>
      <c r="BJ21" s="115" t="str">
        <f>IFERROR(AVERAGEIFS(BW!$C22:$DR22,BW!$C$1:$DR$1,Stat!BJ$2),"")</f>
        <v/>
      </c>
      <c r="BK21" s="15" t="str">
        <f t="array" ref="BK21">IFERROR(_xlfn.STDEV.P(IF(BW!$C$1:$DR$1=Stat!BK$2,BW!$C22:$DR22)),"")</f>
        <v/>
      </c>
      <c r="BL21" s="17" t="str">
        <f t="array" ref="BL21">IF(COUNT(IF(BW!$C$1:$DR$1=Stat!BL$2,BW!$C22:$DR22))=0,"",COUNT(IF(BW!$C$1:$DR$1=Stat!BL$2,BW!$C22:$DR22)))</f>
        <v/>
      </c>
      <c r="BM21" s="115" t="str">
        <f>IFERROR(AVERAGEIFS(BW!$C22:$DR22,BW!$C$1:$DR$1,Stat!BM$2),"")</f>
        <v/>
      </c>
      <c r="BN21" s="113" t="str">
        <f t="array" ref="BN21">IFERROR(_xlfn.STDEV.P(IF(BW!$C$1:$DR$1=Stat!BN$2,BW!$C22:$DR22)),"")</f>
        <v/>
      </c>
      <c r="BO21" s="117" t="str">
        <f t="array" ref="BO21">IF(COUNT(IF(BW!$C$1:$DR$1=Stat!BO$2,BW!$C22:$DR22))=0,"",COUNT(IF(BW!$C$1:$DR$1=Stat!BO$2,BW!$C22:$DR22)))</f>
        <v/>
      </c>
      <c r="BP21" s="129" t="str">
        <f>IFERROR(AVERAGE(BWtable[[#This Row],[1]:[120]]),"")</f>
        <v/>
      </c>
      <c r="BQ21" s="113" t="str">
        <f>IFERROR(_xlfn.STDEV.P(BWtable[[#This Row],[1]:[120]]),"")</f>
        <v/>
      </c>
      <c r="BR21" s="117">
        <f>IF(COUNT(BWtable[[#This Row],[1]:[120]])=0,"",COUNT(BWtable[[#This Row],[1]:[120]]))</f>
        <v>29</v>
      </c>
      <c r="BS21" s="14"/>
    </row>
    <row r="22" spans="1:71">
      <c r="A22" s="14">
        <v>18</v>
      </c>
      <c r="B22" s="116" t="str">
        <f>IFERROR(AVERAGEIFS(TV!$D23:$DS23,TV!$D$1:$DS$1,Stat!B$2),"")</f>
        <v/>
      </c>
      <c r="C22" s="15" t="str">
        <f t="array" ref="C22">IFERROR(_xlfn.STDEV.P(IF(TV!$D$1:$DS$1=Stat!C$2,TV!$D23:$DS23)),"")</f>
        <v/>
      </c>
      <c r="D22" s="17" t="str">
        <f t="array" ref="D22">IF(COUNT(IF(TV!$D$1:$DS$1=Stat!D$2,TV!$D23:$DS23))=0,"",COUNT(IF(TV!$D$1:$DS$1=Stat!D$2,TV!$D23:$DS23)))</f>
        <v/>
      </c>
      <c r="E22" s="116" t="str">
        <f>IFERROR(AVERAGEIFS(TV!$D23:$DS23,TV!$D$1:$DS$1,Stat!E$2),"")</f>
        <v/>
      </c>
      <c r="F22" s="15" t="str">
        <f t="array" ref="F22">IFERROR(_xlfn.STDEV.P(IF(TV!$D$1:$DS$1=Stat!F$2,TV!$D23:$DS23)),"")</f>
        <v/>
      </c>
      <c r="G22" s="17" t="str">
        <f t="array" ref="G22">IF(COUNT(IF(TV!$D$1:$DS$1=Stat!G$2,TV!$D23:$DS23))=0,"",COUNT(IF(TV!$D$1:$DS$1=Stat!G$2,TV!$D23:$DS23)))</f>
        <v/>
      </c>
      <c r="H22" s="116" t="str">
        <f>IFERROR(AVERAGEIFS(TV!$D23:$DS23,TV!$D$1:$DS$1,Stat!H$2),"")</f>
        <v/>
      </c>
      <c r="I22" s="15" t="str">
        <f t="array" ref="I22">IFERROR(_xlfn.STDEV.P(IF(TV!$D$1:$DS$1=Stat!I$2,TV!$D23:$DS23)),"")</f>
        <v/>
      </c>
      <c r="J22" s="17" t="str">
        <f t="array" ref="J22">IF(COUNT(IF(TV!$D$1:$DS$1=Stat!J$2,TV!$D23:$DS23))=0,"",COUNT(IF(TV!$D$1:$DS$1=Stat!J$2,TV!$D23:$DS23)))</f>
        <v/>
      </c>
      <c r="K22" s="116" t="str">
        <f>IFERROR(AVERAGEIFS(TV!$D23:$DS23,TV!$D$1:$DS$1,Stat!K$2),"")</f>
        <v/>
      </c>
      <c r="L22" s="15" t="str">
        <f t="array" ref="L22">IFERROR(_xlfn.STDEV.P(IF(TV!$D$1:$DS$1=Stat!L$2,TV!$D23:$DS23)),"")</f>
        <v/>
      </c>
      <c r="M22" s="17" t="str">
        <f t="array" ref="M22">IF(COUNT(IF(TV!$D$1:$DS$1=Stat!M$2,TV!$D23:$DS23))=0,"",COUNT(IF(TV!$D$1:$DS$1=Stat!M$2,TV!$D23:$DS23)))</f>
        <v/>
      </c>
      <c r="N22" s="116" t="str">
        <f>IFERROR(AVERAGEIFS(TV!$D23:$DS23,TV!$D$1:$DS$1,Stat!N$2),"")</f>
        <v/>
      </c>
      <c r="O22" s="15" t="str">
        <f t="array" ref="O22">IFERROR(_xlfn.STDEV.P(IF(TV!$D$1:$DS$1=Stat!O$2,TV!$D23:$DS23)),"")</f>
        <v/>
      </c>
      <c r="P22" s="17" t="str">
        <f t="array" ref="P22">IF(COUNT(IF(TV!$D$1:$DS$1=Stat!P$2,TV!$D23:$DS23))=0,"",COUNT(IF(TV!$D$1:$DS$1=Stat!P$2,TV!$D23:$DS23)))</f>
        <v/>
      </c>
      <c r="Q22" s="116" t="str">
        <f>IFERROR(AVERAGEIFS(TV!$D23:$DS23,TV!$D$1:$DS$1,Stat!Q$2),"")</f>
        <v/>
      </c>
      <c r="R22" s="15" t="str">
        <f t="array" ref="R22">IFERROR(_xlfn.STDEV.P(IF(TV!$D$1:$DS$1=Stat!R$2,TV!$D23:$DS23)),"")</f>
        <v/>
      </c>
      <c r="S22" s="17" t="str">
        <f t="array" ref="S22">IF(COUNT(IF(TV!$D$1:$DS$1=Stat!S$2,TV!$D23:$DS23))=0,"",COUNT(IF(TV!$D$1:$DS$1=Stat!S$2,TV!$D23:$DS23)))</f>
        <v/>
      </c>
      <c r="T22" s="116" t="str">
        <f>IFERROR(AVERAGEIFS(TV!$D23:$DS23,TV!$D$1:$DS$1,Stat!T$2),"")</f>
        <v/>
      </c>
      <c r="U22" s="15" t="str">
        <f t="array" ref="U22">IFERROR(_xlfn.STDEV.P(IF(TV!$D$1:$DS$1=Stat!U$2,TV!$D23:$DS23)),"")</f>
        <v/>
      </c>
      <c r="V22" s="17" t="str">
        <f t="array" ref="V22">IF(COUNT(IF(TV!$D$1:$DS$1=Stat!V$2,TV!$D23:$DS23))=0,"",COUNT(IF(TV!$D$1:$DS$1=Stat!V$2,TV!$D23:$DS23)))</f>
        <v/>
      </c>
      <c r="W22" s="116" t="str">
        <f>IFERROR(AVERAGEIFS(TV!$D23:$DS23,TV!$D$1:$DS$1,Stat!W$2),"")</f>
        <v/>
      </c>
      <c r="X22" s="15" t="str">
        <f t="array" ref="X22">IFERROR(_xlfn.STDEV.P(IF(TV!$D$1:$DS$1=Stat!X$2,TV!$D23:$DS23)),"")</f>
        <v/>
      </c>
      <c r="Y22" s="17" t="str">
        <f t="array" ref="Y22">IF(COUNT(IF(TV!$D$1:$DS$1=Stat!Y$2,TV!$D23:$DS23))=0,"",COUNT(IF(TV!$D$1:$DS$1=Stat!Y$2,TV!$D23:$DS23)))</f>
        <v/>
      </c>
      <c r="Z22" s="115" t="str">
        <f>IFERROR(AVERAGEIFS(TV!$D23:$DS23,TV!$D$1:$DS$1,Stat!Z$2),"")</f>
        <v/>
      </c>
      <c r="AA22" s="15" t="str">
        <f t="array" ref="AA22">IFERROR(_xlfn.STDEV.P(IF(TV!$D$1:$DS$1=Stat!AA$2,TV!$D23:$DS23)),"")</f>
        <v/>
      </c>
      <c r="AB22" s="17" t="str">
        <f t="array" ref="AB22">IF(COUNT(IF(TV!$D$1:$DS$1=Stat!AB$2,TV!$D23:$DS23))=0,"",COUNT(IF(TV!$D$1:$DS$1=Stat!AB$2,TV!$D23:$DS23)))</f>
        <v/>
      </c>
      <c r="AC22" s="115" t="str">
        <f>IFERROR(AVERAGEIFS(TV!$D23:$DS23,TV!$D$1:$DS$1,Stat!AC$2),"")</f>
        <v/>
      </c>
      <c r="AD22" s="113" t="str">
        <f t="array" ref="AD22">IFERROR(_xlfn.STDEV.P(IF(TV!$D$1:$DS$1=Stat!AD$2,TV!$D23:$DS23)),"")</f>
        <v/>
      </c>
      <c r="AE22" s="117" t="str">
        <f t="array" ref="AE22">IF(COUNT(IF(TV!$D$1:$DS$1=Stat!AE$2,TV!$D23:$DS23))=0,"",COUNT(IF(TV!$D$1:$DS$1=Stat!AE$2,TV!$D23:$DS23)))</f>
        <v/>
      </c>
      <c r="AF22" s="130" t="str">
        <f>IFERROR(AVERAGE(TV!D23:DS23),"")</f>
        <v/>
      </c>
      <c r="AG22" s="113" t="str">
        <f>IFERROR(_xlfn.STDEV.P(TV!D23:DS23),"")</f>
        <v/>
      </c>
      <c r="AH22" s="117">
        <f>IF(COUNT(TV!D23:DS23)=0,"",COUNT(TV!D23:DS23))</f>
        <v>17</v>
      </c>
      <c r="AJ22" s="14">
        <v>18</v>
      </c>
      <c r="AK22" s="14" t="str">
        <f>INDEX(DataInput[#Headers],1,BW_Stat[[#This Row],[Day '#]]+11)</f>
        <v>19</v>
      </c>
      <c r="AL22" s="115" t="str">
        <f>IFERROR(AVERAGEIFS(BW!$C23:$DR23,BW!$C$1:$DR$1,Stat!AL$2),"")</f>
        <v/>
      </c>
      <c r="AM22" s="15" t="str">
        <f t="array" ref="AM22">IFERROR(_xlfn.STDEV.P(IF(BW!$C$1:$DR$1=Stat!AM$2,BW!$C23:$DR23)),"")</f>
        <v/>
      </c>
      <c r="AN22" s="17" t="str">
        <f t="array" ref="AN22">IF(COUNT(IF(BW!$C$1:$DR$1=Stat!AN$2,BW!$C23:$DR23))=0,"",COUNT(IF(BW!$C$1:$DR$1=Stat!AN$2,BW!$C23:$DR23)))</f>
        <v/>
      </c>
      <c r="AO22" s="115" t="str">
        <f>IFERROR(AVERAGEIFS(BW!$C23:$DR23,BW!$C$1:$DR$1,Stat!AO$2),"")</f>
        <v/>
      </c>
      <c r="AP22" s="15" t="str">
        <f t="array" ref="AP22">IFERROR(_xlfn.STDEV.P(IF(BW!$C$1:$DR$1=Stat!AP$2,BW!$C23:$DR23)),"")</f>
        <v/>
      </c>
      <c r="AQ22" s="17" t="str">
        <f t="array" ref="AQ22">IF(COUNT(IF(BW!$C$1:$DR$1=Stat!AQ$2,BW!$C23:$DR23))=0,"",COUNT(IF(BW!$C$1:$DR$1=Stat!AQ$2,BW!$C23:$DR23)))</f>
        <v/>
      </c>
      <c r="AR22" s="115" t="str">
        <f>IFERROR(AVERAGEIFS(BW!$C23:$DR23,BW!$C$1:$DR$1,Stat!AR$2),"")</f>
        <v/>
      </c>
      <c r="AS22" s="15" t="str">
        <f t="array" ref="AS22">IFERROR(_xlfn.STDEV.P(IF(BW!$C$1:$DR$1=Stat!AS$2,BW!$C23:$DR23)),"")</f>
        <v/>
      </c>
      <c r="AT22" s="17" t="str">
        <f t="array" ref="AT22">IF(COUNT(IF(BW!$C$1:$DR$1=Stat!AT$2,BW!$C23:$DR23))=0,"",COUNT(IF(BW!$C$1:$DR$1=Stat!AT$2,BW!$C23:$DR23)))</f>
        <v/>
      </c>
      <c r="AU22" s="115" t="str">
        <f>IFERROR(AVERAGEIFS(BW!$C23:$DR23,BW!$C$1:$DR$1,Stat!AU$2),"")</f>
        <v/>
      </c>
      <c r="AV22" s="15" t="str">
        <f t="array" ref="AV22">IFERROR(_xlfn.STDEV.P(IF(BW!$C$1:$DR$1=Stat!AV$2,BW!$C23:$DR23)),"")</f>
        <v/>
      </c>
      <c r="AW22" s="17" t="str">
        <f t="array" ref="AW22">IF(COUNT(IF(BW!$C$1:$DR$1=Stat!AW$2,BW!$C23:$DR23))=0,"",COUNT(IF(BW!$C$1:$DR$1=Stat!AW$2,BW!$C23:$DR23)))</f>
        <v/>
      </c>
      <c r="AX22" s="115" t="str">
        <f>IFERROR(AVERAGEIFS(BW!$C23:$DR23,BW!$C$1:$DR$1,Stat!AX$2),"")</f>
        <v/>
      </c>
      <c r="AY22" s="15" t="str">
        <f t="array" ref="AY22">IFERROR(_xlfn.STDEV.P(IF(BW!$C$1:$DR$1=Stat!AY$2,BW!$C23:$DR23)),"")</f>
        <v/>
      </c>
      <c r="AZ22" s="17" t="str">
        <f t="array" ref="AZ22">IF(COUNT(IF(BW!$C$1:$DR$1=Stat!AZ$2,BW!$C23:$DR23))=0,"",COUNT(IF(BW!$C$1:$DR$1=Stat!AZ$2,BW!$C23:$DR23)))</f>
        <v/>
      </c>
      <c r="BA22" s="115" t="str">
        <f>IFERROR(AVERAGEIFS(BW!$C23:$DR23,BW!$C$1:$DR$1,Stat!BA$2),"")</f>
        <v/>
      </c>
      <c r="BB22" s="15" t="str">
        <f t="array" ref="BB22">IFERROR(_xlfn.STDEV.P(IF(BW!$C$1:$DR$1=Stat!BB$2,BW!$C23:$DR23)),"")</f>
        <v/>
      </c>
      <c r="BC22" s="17" t="str">
        <f t="array" ref="BC22">IF(COUNT(IF(BW!$C$1:$DR$1=Stat!BC$2,BW!$C23:$DR23))=0,"",COUNT(IF(BW!$C$1:$DR$1=Stat!BC$2,BW!$C23:$DR23)))</f>
        <v/>
      </c>
      <c r="BD22" s="115" t="str">
        <f>IFERROR(AVERAGEIFS(BW!$C23:$DR23,BW!$C$1:$DR$1,Stat!BD$2),"")</f>
        <v/>
      </c>
      <c r="BE22" s="15" t="str">
        <f t="array" ref="BE22">IFERROR(_xlfn.STDEV.P(IF(BW!$C$1:$DR$1=Stat!BE$2,BW!$C23:$DR23)),"")</f>
        <v/>
      </c>
      <c r="BF22" s="17" t="str">
        <f t="array" ref="BF22">IF(COUNT(IF(BW!$C$1:$DR$1=Stat!BF$2,BW!$C23:$DR23))=0,"",COUNT(IF(BW!$C$1:$DR$1=Stat!BF$2,BW!$C23:$DR23)))</f>
        <v/>
      </c>
      <c r="BG22" s="115" t="str">
        <f>IFERROR(AVERAGEIFS(BW!$C23:$DR23,BW!$C$1:$DR$1,Stat!BG$2),"")</f>
        <v/>
      </c>
      <c r="BH22" s="15" t="str">
        <f t="array" ref="BH22">IFERROR(_xlfn.STDEV.P(IF(BW!$C$1:$DR$1=Stat!BH$2,BW!$C23:$DR23)),"")</f>
        <v/>
      </c>
      <c r="BI22" s="17" t="str">
        <f t="array" ref="BI22">IF(COUNT(IF(BW!$C$1:$DR$1=Stat!BI$2,BW!$C23:$DR23))=0,"",COUNT(IF(BW!$C$1:$DR$1=Stat!BI$2,BW!$C23:$DR23)))</f>
        <v/>
      </c>
      <c r="BJ22" s="115" t="str">
        <f>IFERROR(AVERAGEIFS(BW!$C23:$DR23,BW!$C$1:$DR$1,Stat!BJ$2),"")</f>
        <v/>
      </c>
      <c r="BK22" s="15" t="str">
        <f t="array" ref="BK22">IFERROR(_xlfn.STDEV.P(IF(BW!$C$1:$DR$1=Stat!BK$2,BW!$C23:$DR23)),"")</f>
        <v/>
      </c>
      <c r="BL22" s="17" t="str">
        <f t="array" ref="BL22">IF(COUNT(IF(BW!$C$1:$DR$1=Stat!BL$2,BW!$C23:$DR23))=0,"",COUNT(IF(BW!$C$1:$DR$1=Stat!BL$2,BW!$C23:$DR23)))</f>
        <v/>
      </c>
      <c r="BM22" s="115" t="str">
        <f>IFERROR(AVERAGEIFS(BW!$C23:$DR23,BW!$C$1:$DR$1,Stat!BM$2),"")</f>
        <v/>
      </c>
      <c r="BN22" s="113" t="str">
        <f t="array" ref="BN22">IFERROR(_xlfn.STDEV.P(IF(BW!$C$1:$DR$1=Stat!BN$2,BW!$C23:$DR23)),"")</f>
        <v/>
      </c>
      <c r="BO22" s="117" t="str">
        <f t="array" ref="BO22">IF(COUNT(IF(BW!$C$1:$DR$1=Stat!BO$2,BW!$C23:$DR23))=0,"",COUNT(IF(BW!$C$1:$DR$1=Stat!BO$2,BW!$C23:$DR23)))</f>
        <v/>
      </c>
      <c r="BP22" s="129" t="str">
        <f>IFERROR(AVERAGE(BWtable[[#This Row],[1]:[120]]),"")</f>
        <v/>
      </c>
      <c r="BQ22" s="113" t="str">
        <f>IFERROR(_xlfn.STDEV.P(BWtable[[#This Row],[1]:[120]]),"")</f>
        <v/>
      </c>
      <c r="BR22" s="117">
        <f>IF(COUNT(BWtable[[#This Row],[1]:[120]])=0,"",COUNT(BWtable[[#This Row],[1]:[120]]))</f>
        <v>21</v>
      </c>
      <c r="BS22" s="14"/>
    </row>
    <row r="23" spans="1:71">
      <c r="A23" s="14">
        <v>19</v>
      </c>
      <c r="B23" s="116" t="str">
        <f>IFERROR(AVERAGEIFS(TV!$D24:$DS24,TV!$D$1:$DS$1,Stat!B$2),"")</f>
        <v/>
      </c>
      <c r="C23" s="15" t="str">
        <f t="array" ref="C23">IFERROR(_xlfn.STDEV.P(IF(TV!$D$1:$DS$1=Stat!C$2,TV!$D24:$DS24)),"")</f>
        <v/>
      </c>
      <c r="D23" s="17" t="str">
        <f t="array" ref="D23">IF(COUNT(IF(TV!$D$1:$DS$1=Stat!D$2,TV!$D24:$DS24))=0,"",COUNT(IF(TV!$D$1:$DS$1=Stat!D$2,TV!$D24:$DS24)))</f>
        <v/>
      </c>
      <c r="E23" s="116" t="str">
        <f>IFERROR(AVERAGEIFS(TV!$D24:$DS24,TV!$D$1:$DS$1,Stat!E$2),"")</f>
        <v/>
      </c>
      <c r="F23" s="15" t="str">
        <f t="array" ref="F23">IFERROR(_xlfn.STDEV.P(IF(TV!$D$1:$DS$1=Stat!F$2,TV!$D24:$DS24)),"")</f>
        <v/>
      </c>
      <c r="G23" s="17" t="str">
        <f t="array" ref="G23">IF(COUNT(IF(TV!$D$1:$DS$1=Stat!G$2,TV!$D24:$DS24))=0,"",COUNT(IF(TV!$D$1:$DS$1=Stat!G$2,TV!$D24:$DS24)))</f>
        <v/>
      </c>
      <c r="H23" s="116" t="str">
        <f>IFERROR(AVERAGEIFS(TV!$D24:$DS24,TV!$D$1:$DS$1,Stat!H$2),"")</f>
        <v/>
      </c>
      <c r="I23" s="15" t="str">
        <f t="array" ref="I23">IFERROR(_xlfn.STDEV.P(IF(TV!$D$1:$DS$1=Stat!I$2,TV!$D24:$DS24)),"")</f>
        <v/>
      </c>
      <c r="J23" s="17" t="str">
        <f t="array" ref="J23">IF(COUNT(IF(TV!$D$1:$DS$1=Stat!J$2,TV!$D24:$DS24))=0,"",COUNT(IF(TV!$D$1:$DS$1=Stat!J$2,TV!$D24:$DS24)))</f>
        <v/>
      </c>
      <c r="K23" s="116" t="str">
        <f>IFERROR(AVERAGEIFS(TV!$D24:$DS24,TV!$D$1:$DS$1,Stat!K$2),"")</f>
        <v/>
      </c>
      <c r="L23" s="15" t="str">
        <f t="array" ref="L23">IFERROR(_xlfn.STDEV.P(IF(TV!$D$1:$DS$1=Stat!L$2,TV!$D24:$DS24)),"")</f>
        <v/>
      </c>
      <c r="M23" s="17" t="str">
        <f t="array" ref="M23">IF(COUNT(IF(TV!$D$1:$DS$1=Stat!M$2,TV!$D24:$DS24))=0,"",COUNT(IF(TV!$D$1:$DS$1=Stat!M$2,TV!$D24:$DS24)))</f>
        <v/>
      </c>
      <c r="N23" s="116" t="str">
        <f>IFERROR(AVERAGEIFS(TV!$D24:$DS24,TV!$D$1:$DS$1,Stat!N$2),"")</f>
        <v/>
      </c>
      <c r="O23" s="15" t="str">
        <f t="array" ref="O23">IFERROR(_xlfn.STDEV.P(IF(TV!$D$1:$DS$1=Stat!O$2,TV!$D24:$DS24)),"")</f>
        <v/>
      </c>
      <c r="P23" s="17" t="str">
        <f t="array" ref="P23">IF(COUNT(IF(TV!$D$1:$DS$1=Stat!P$2,TV!$D24:$DS24))=0,"",COUNT(IF(TV!$D$1:$DS$1=Stat!P$2,TV!$D24:$DS24)))</f>
        <v/>
      </c>
      <c r="Q23" s="116" t="str">
        <f>IFERROR(AVERAGEIFS(TV!$D24:$DS24,TV!$D$1:$DS$1,Stat!Q$2),"")</f>
        <v/>
      </c>
      <c r="R23" s="15" t="str">
        <f t="array" ref="R23">IFERROR(_xlfn.STDEV.P(IF(TV!$D$1:$DS$1=Stat!R$2,TV!$D24:$DS24)),"")</f>
        <v/>
      </c>
      <c r="S23" s="17" t="str">
        <f t="array" ref="S23">IF(COUNT(IF(TV!$D$1:$DS$1=Stat!S$2,TV!$D24:$DS24))=0,"",COUNT(IF(TV!$D$1:$DS$1=Stat!S$2,TV!$D24:$DS24)))</f>
        <v/>
      </c>
      <c r="T23" s="116" t="str">
        <f>IFERROR(AVERAGEIFS(TV!$D24:$DS24,TV!$D$1:$DS$1,Stat!T$2),"")</f>
        <v/>
      </c>
      <c r="U23" s="15" t="str">
        <f t="array" ref="U23">IFERROR(_xlfn.STDEV.P(IF(TV!$D$1:$DS$1=Stat!U$2,TV!$D24:$DS24)),"")</f>
        <v/>
      </c>
      <c r="V23" s="17" t="str">
        <f t="array" ref="V23">IF(COUNT(IF(TV!$D$1:$DS$1=Stat!V$2,TV!$D24:$DS24))=0,"",COUNT(IF(TV!$D$1:$DS$1=Stat!V$2,TV!$D24:$DS24)))</f>
        <v/>
      </c>
      <c r="W23" s="116" t="str">
        <f>IFERROR(AVERAGEIFS(TV!$D24:$DS24,TV!$D$1:$DS$1,Stat!W$2),"")</f>
        <v/>
      </c>
      <c r="X23" s="15" t="str">
        <f t="array" ref="X23">IFERROR(_xlfn.STDEV.P(IF(TV!$D$1:$DS$1=Stat!X$2,TV!$D24:$DS24)),"")</f>
        <v/>
      </c>
      <c r="Y23" s="17" t="str">
        <f t="array" ref="Y23">IF(COUNT(IF(TV!$D$1:$DS$1=Stat!Y$2,TV!$D24:$DS24))=0,"",COUNT(IF(TV!$D$1:$DS$1=Stat!Y$2,TV!$D24:$DS24)))</f>
        <v/>
      </c>
      <c r="Z23" s="115" t="str">
        <f>IFERROR(AVERAGEIFS(TV!$D24:$DS24,TV!$D$1:$DS$1,Stat!Z$2),"")</f>
        <v/>
      </c>
      <c r="AA23" s="15" t="str">
        <f t="array" ref="AA23">IFERROR(_xlfn.STDEV.P(IF(TV!$D$1:$DS$1=Stat!AA$2,TV!$D24:$DS24)),"")</f>
        <v/>
      </c>
      <c r="AB23" s="17" t="str">
        <f t="array" ref="AB23">IF(COUNT(IF(TV!$D$1:$DS$1=Stat!AB$2,TV!$D24:$DS24))=0,"",COUNT(IF(TV!$D$1:$DS$1=Stat!AB$2,TV!$D24:$DS24)))</f>
        <v/>
      </c>
      <c r="AC23" s="115" t="str">
        <f>IFERROR(AVERAGEIFS(TV!$D24:$DS24,TV!$D$1:$DS$1,Stat!AC$2),"")</f>
        <v/>
      </c>
      <c r="AD23" s="113" t="str">
        <f t="array" ref="AD23">IFERROR(_xlfn.STDEV.P(IF(TV!$D$1:$DS$1=Stat!AD$2,TV!$D24:$DS24)),"")</f>
        <v/>
      </c>
      <c r="AE23" s="117" t="str">
        <f t="array" ref="AE23">IF(COUNT(IF(TV!$D$1:$DS$1=Stat!AE$2,TV!$D24:$DS24))=0,"",COUNT(IF(TV!$D$1:$DS$1=Stat!AE$2,TV!$D24:$DS24)))</f>
        <v/>
      </c>
      <c r="AF23" s="130" t="str">
        <f>IFERROR(AVERAGE(TV!D24:DS24),"")</f>
        <v/>
      </c>
      <c r="AG23" s="113" t="str">
        <f>IFERROR(_xlfn.STDEV.P(TV!D24:DS24),"")</f>
        <v/>
      </c>
      <c r="AH23" s="117">
        <f>IF(COUNT(TV!D24:DS24)=0,"",COUNT(TV!D24:DS24))</f>
        <v>12</v>
      </c>
      <c r="AJ23" s="14">
        <v>19</v>
      </c>
      <c r="AK23" s="14" t="str">
        <f>INDEX(DataInput[#Headers],1,BW_Stat[[#This Row],[Day '#]]+11)</f>
        <v>20</v>
      </c>
      <c r="AL23" s="115" t="str">
        <f>IFERROR(AVERAGEIFS(BW!$C24:$DR24,BW!$C$1:$DR$1,Stat!AL$2),"")</f>
        <v/>
      </c>
      <c r="AM23" s="15" t="str">
        <f t="array" ref="AM23">IFERROR(_xlfn.STDEV.P(IF(BW!$C$1:$DR$1=Stat!AM$2,BW!$C24:$DR24)),"")</f>
        <v/>
      </c>
      <c r="AN23" s="17" t="str">
        <f t="array" ref="AN23">IF(COUNT(IF(BW!$C$1:$DR$1=Stat!AN$2,BW!$C24:$DR24))=0,"",COUNT(IF(BW!$C$1:$DR$1=Stat!AN$2,BW!$C24:$DR24)))</f>
        <v/>
      </c>
      <c r="AO23" s="115" t="str">
        <f>IFERROR(AVERAGEIFS(BW!$C24:$DR24,BW!$C$1:$DR$1,Stat!AO$2),"")</f>
        <v/>
      </c>
      <c r="AP23" s="15" t="str">
        <f t="array" ref="AP23">IFERROR(_xlfn.STDEV.P(IF(BW!$C$1:$DR$1=Stat!AP$2,BW!$C24:$DR24)),"")</f>
        <v/>
      </c>
      <c r="AQ23" s="17" t="str">
        <f t="array" ref="AQ23">IF(COUNT(IF(BW!$C$1:$DR$1=Stat!AQ$2,BW!$C24:$DR24))=0,"",COUNT(IF(BW!$C$1:$DR$1=Stat!AQ$2,BW!$C24:$DR24)))</f>
        <v/>
      </c>
      <c r="AR23" s="115" t="str">
        <f>IFERROR(AVERAGEIFS(BW!$C24:$DR24,BW!$C$1:$DR$1,Stat!AR$2),"")</f>
        <v/>
      </c>
      <c r="AS23" s="15" t="str">
        <f t="array" ref="AS23">IFERROR(_xlfn.STDEV.P(IF(BW!$C$1:$DR$1=Stat!AS$2,BW!$C24:$DR24)),"")</f>
        <v/>
      </c>
      <c r="AT23" s="17" t="str">
        <f t="array" ref="AT23">IF(COUNT(IF(BW!$C$1:$DR$1=Stat!AT$2,BW!$C24:$DR24))=0,"",COUNT(IF(BW!$C$1:$DR$1=Stat!AT$2,BW!$C24:$DR24)))</f>
        <v/>
      </c>
      <c r="AU23" s="115" t="str">
        <f>IFERROR(AVERAGEIFS(BW!$C24:$DR24,BW!$C$1:$DR$1,Stat!AU$2),"")</f>
        <v/>
      </c>
      <c r="AV23" s="15" t="str">
        <f t="array" ref="AV23">IFERROR(_xlfn.STDEV.P(IF(BW!$C$1:$DR$1=Stat!AV$2,BW!$C24:$DR24)),"")</f>
        <v/>
      </c>
      <c r="AW23" s="17" t="str">
        <f t="array" ref="AW23">IF(COUNT(IF(BW!$C$1:$DR$1=Stat!AW$2,BW!$C24:$DR24))=0,"",COUNT(IF(BW!$C$1:$DR$1=Stat!AW$2,BW!$C24:$DR24)))</f>
        <v/>
      </c>
      <c r="AX23" s="115" t="str">
        <f>IFERROR(AVERAGEIFS(BW!$C24:$DR24,BW!$C$1:$DR$1,Stat!AX$2),"")</f>
        <v/>
      </c>
      <c r="AY23" s="15" t="str">
        <f t="array" ref="AY23">IFERROR(_xlfn.STDEV.P(IF(BW!$C$1:$DR$1=Stat!AY$2,BW!$C24:$DR24)),"")</f>
        <v/>
      </c>
      <c r="AZ23" s="17" t="str">
        <f t="array" ref="AZ23">IF(COUNT(IF(BW!$C$1:$DR$1=Stat!AZ$2,BW!$C24:$DR24))=0,"",COUNT(IF(BW!$C$1:$DR$1=Stat!AZ$2,BW!$C24:$DR24)))</f>
        <v/>
      </c>
      <c r="BA23" s="115" t="str">
        <f>IFERROR(AVERAGEIFS(BW!$C24:$DR24,BW!$C$1:$DR$1,Stat!BA$2),"")</f>
        <v/>
      </c>
      <c r="BB23" s="15" t="str">
        <f t="array" ref="BB23">IFERROR(_xlfn.STDEV.P(IF(BW!$C$1:$DR$1=Stat!BB$2,BW!$C24:$DR24)),"")</f>
        <v/>
      </c>
      <c r="BC23" s="17" t="str">
        <f t="array" ref="BC23">IF(COUNT(IF(BW!$C$1:$DR$1=Stat!BC$2,BW!$C24:$DR24))=0,"",COUNT(IF(BW!$C$1:$DR$1=Stat!BC$2,BW!$C24:$DR24)))</f>
        <v/>
      </c>
      <c r="BD23" s="115" t="str">
        <f>IFERROR(AVERAGEIFS(BW!$C24:$DR24,BW!$C$1:$DR$1,Stat!BD$2),"")</f>
        <v/>
      </c>
      <c r="BE23" s="15" t="str">
        <f t="array" ref="BE23">IFERROR(_xlfn.STDEV.P(IF(BW!$C$1:$DR$1=Stat!BE$2,BW!$C24:$DR24)),"")</f>
        <v/>
      </c>
      <c r="BF23" s="17" t="str">
        <f t="array" ref="BF23">IF(COUNT(IF(BW!$C$1:$DR$1=Stat!BF$2,BW!$C24:$DR24))=0,"",COUNT(IF(BW!$C$1:$DR$1=Stat!BF$2,BW!$C24:$DR24)))</f>
        <v/>
      </c>
      <c r="BG23" s="115" t="str">
        <f>IFERROR(AVERAGEIFS(BW!$C24:$DR24,BW!$C$1:$DR$1,Stat!BG$2),"")</f>
        <v/>
      </c>
      <c r="BH23" s="15" t="str">
        <f t="array" ref="BH23">IFERROR(_xlfn.STDEV.P(IF(BW!$C$1:$DR$1=Stat!BH$2,BW!$C24:$DR24)),"")</f>
        <v/>
      </c>
      <c r="BI23" s="17" t="str">
        <f t="array" ref="BI23">IF(COUNT(IF(BW!$C$1:$DR$1=Stat!BI$2,BW!$C24:$DR24))=0,"",COUNT(IF(BW!$C$1:$DR$1=Stat!BI$2,BW!$C24:$DR24)))</f>
        <v/>
      </c>
      <c r="BJ23" s="115" t="str">
        <f>IFERROR(AVERAGEIFS(BW!$C24:$DR24,BW!$C$1:$DR$1,Stat!BJ$2),"")</f>
        <v/>
      </c>
      <c r="BK23" s="15" t="str">
        <f t="array" ref="BK23">IFERROR(_xlfn.STDEV.P(IF(BW!$C$1:$DR$1=Stat!BK$2,BW!$C24:$DR24)),"")</f>
        <v/>
      </c>
      <c r="BL23" s="17" t="str">
        <f t="array" ref="BL23">IF(COUNT(IF(BW!$C$1:$DR$1=Stat!BL$2,BW!$C24:$DR24))=0,"",COUNT(IF(BW!$C$1:$DR$1=Stat!BL$2,BW!$C24:$DR24)))</f>
        <v/>
      </c>
      <c r="BM23" s="115" t="str">
        <f>IFERROR(AVERAGEIFS(BW!$C24:$DR24,BW!$C$1:$DR$1,Stat!BM$2),"")</f>
        <v/>
      </c>
      <c r="BN23" s="113" t="str">
        <f t="array" ref="BN23">IFERROR(_xlfn.STDEV.P(IF(BW!$C$1:$DR$1=Stat!BN$2,BW!$C24:$DR24)),"")</f>
        <v/>
      </c>
      <c r="BO23" s="117" t="str">
        <f t="array" ref="BO23">IF(COUNT(IF(BW!$C$1:$DR$1=Stat!BO$2,BW!$C24:$DR24))=0,"",COUNT(IF(BW!$C$1:$DR$1=Stat!BO$2,BW!$C24:$DR24)))</f>
        <v/>
      </c>
      <c r="BP23" s="129" t="str">
        <f>IFERROR(AVERAGE(BWtable[[#This Row],[1]:[120]]),"")</f>
        <v/>
      </c>
      <c r="BQ23" s="113" t="str">
        <f>IFERROR(_xlfn.STDEV.P(BWtable[[#This Row],[1]:[120]]),"")</f>
        <v/>
      </c>
      <c r="BR23" s="117">
        <f>IF(COUNT(BWtable[[#This Row],[1]:[120]])=0,"",COUNT(BWtable[[#This Row],[1]:[120]]))</f>
        <v>16</v>
      </c>
      <c r="BS23" s="14"/>
    </row>
    <row r="24" spans="1:71">
      <c r="A24" s="14">
        <v>20</v>
      </c>
      <c r="B24" s="116" t="str">
        <f>IFERROR(AVERAGEIFS(TV!$D25:$DS25,TV!$D$1:$DS$1,Stat!B$2),"")</f>
        <v/>
      </c>
      <c r="C24" s="15" t="str">
        <f t="array" ref="C24">IFERROR(_xlfn.STDEV.P(IF(TV!$D$1:$DS$1=Stat!C$2,TV!$D25:$DS25)),"")</f>
        <v/>
      </c>
      <c r="D24" s="17" t="str">
        <f t="array" ref="D24">IF(COUNT(IF(TV!$D$1:$DS$1=Stat!D$2,TV!$D25:$DS25))=0,"",COUNT(IF(TV!$D$1:$DS$1=Stat!D$2,TV!$D25:$DS25)))</f>
        <v/>
      </c>
      <c r="E24" s="116" t="str">
        <f>IFERROR(AVERAGEIFS(TV!$D25:$DS25,TV!$D$1:$DS$1,Stat!E$2),"")</f>
        <v/>
      </c>
      <c r="F24" s="15" t="str">
        <f t="array" ref="F24">IFERROR(_xlfn.STDEV.P(IF(TV!$D$1:$DS$1=Stat!F$2,TV!$D25:$DS25)),"")</f>
        <v/>
      </c>
      <c r="G24" s="17" t="str">
        <f t="array" ref="G24">IF(COUNT(IF(TV!$D$1:$DS$1=Stat!G$2,TV!$D25:$DS25))=0,"",COUNT(IF(TV!$D$1:$DS$1=Stat!G$2,TV!$D25:$DS25)))</f>
        <v/>
      </c>
      <c r="H24" s="116" t="str">
        <f>IFERROR(AVERAGEIFS(TV!$D25:$DS25,TV!$D$1:$DS$1,Stat!H$2),"")</f>
        <v/>
      </c>
      <c r="I24" s="15" t="str">
        <f t="array" ref="I24">IFERROR(_xlfn.STDEV.P(IF(TV!$D$1:$DS$1=Stat!I$2,TV!$D25:$DS25)),"")</f>
        <v/>
      </c>
      <c r="J24" s="17" t="str">
        <f t="array" ref="J24">IF(COUNT(IF(TV!$D$1:$DS$1=Stat!J$2,TV!$D25:$DS25))=0,"",COUNT(IF(TV!$D$1:$DS$1=Stat!J$2,TV!$D25:$DS25)))</f>
        <v/>
      </c>
      <c r="K24" s="116" t="str">
        <f>IFERROR(AVERAGEIFS(TV!$D25:$DS25,TV!$D$1:$DS$1,Stat!K$2),"")</f>
        <v/>
      </c>
      <c r="L24" s="15" t="str">
        <f t="array" ref="L24">IFERROR(_xlfn.STDEV.P(IF(TV!$D$1:$DS$1=Stat!L$2,TV!$D25:$DS25)),"")</f>
        <v/>
      </c>
      <c r="M24" s="17" t="str">
        <f t="array" ref="M24">IF(COUNT(IF(TV!$D$1:$DS$1=Stat!M$2,TV!$D25:$DS25))=0,"",COUNT(IF(TV!$D$1:$DS$1=Stat!M$2,TV!$D25:$DS25)))</f>
        <v/>
      </c>
      <c r="N24" s="116" t="str">
        <f>IFERROR(AVERAGEIFS(TV!$D25:$DS25,TV!$D$1:$DS$1,Stat!N$2),"")</f>
        <v/>
      </c>
      <c r="O24" s="15" t="str">
        <f t="array" ref="O24">IFERROR(_xlfn.STDEV.P(IF(TV!$D$1:$DS$1=Stat!O$2,TV!$D25:$DS25)),"")</f>
        <v/>
      </c>
      <c r="P24" s="17" t="str">
        <f t="array" ref="P24">IF(COUNT(IF(TV!$D$1:$DS$1=Stat!P$2,TV!$D25:$DS25))=0,"",COUNT(IF(TV!$D$1:$DS$1=Stat!P$2,TV!$D25:$DS25)))</f>
        <v/>
      </c>
      <c r="Q24" s="116" t="str">
        <f>IFERROR(AVERAGEIFS(TV!$D25:$DS25,TV!$D$1:$DS$1,Stat!Q$2),"")</f>
        <v/>
      </c>
      <c r="R24" s="15" t="str">
        <f t="array" ref="R24">IFERROR(_xlfn.STDEV.P(IF(TV!$D$1:$DS$1=Stat!R$2,TV!$D25:$DS25)),"")</f>
        <v/>
      </c>
      <c r="S24" s="17" t="str">
        <f t="array" ref="S24">IF(COUNT(IF(TV!$D$1:$DS$1=Stat!S$2,TV!$D25:$DS25))=0,"",COUNT(IF(TV!$D$1:$DS$1=Stat!S$2,TV!$D25:$DS25)))</f>
        <v/>
      </c>
      <c r="T24" s="116" t="str">
        <f>IFERROR(AVERAGEIFS(TV!$D25:$DS25,TV!$D$1:$DS$1,Stat!T$2),"")</f>
        <v/>
      </c>
      <c r="U24" s="15" t="str">
        <f t="array" ref="U24">IFERROR(_xlfn.STDEV.P(IF(TV!$D$1:$DS$1=Stat!U$2,TV!$D25:$DS25)),"")</f>
        <v/>
      </c>
      <c r="V24" s="17" t="str">
        <f t="array" ref="V24">IF(COUNT(IF(TV!$D$1:$DS$1=Stat!V$2,TV!$D25:$DS25))=0,"",COUNT(IF(TV!$D$1:$DS$1=Stat!V$2,TV!$D25:$DS25)))</f>
        <v/>
      </c>
      <c r="W24" s="116" t="str">
        <f>IFERROR(AVERAGEIFS(TV!$D25:$DS25,TV!$D$1:$DS$1,Stat!W$2),"")</f>
        <v/>
      </c>
      <c r="X24" s="15" t="str">
        <f t="array" ref="X24">IFERROR(_xlfn.STDEV.P(IF(TV!$D$1:$DS$1=Stat!X$2,TV!$D25:$DS25)),"")</f>
        <v/>
      </c>
      <c r="Y24" s="17" t="str">
        <f t="array" ref="Y24">IF(COUNT(IF(TV!$D$1:$DS$1=Stat!Y$2,TV!$D25:$DS25))=0,"",COUNT(IF(TV!$D$1:$DS$1=Stat!Y$2,TV!$D25:$DS25)))</f>
        <v/>
      </c>
      <c r="Z24" s="115" t="str">
        <f>IFERROR(AVERAGEIFS(TV!$D25:$DS25,TV!$D$1:$DS$1,Stat!Z$2),"")</f>
        <v/>
      </c>
      <c r="AA24" s="15" t="str">
        <f t="array" ref="AA24">IFERROR(_xlfn.STDEV.P(IF(TV!$D$1:$DS$1=Stat!AA$2,TV!$D25:$DS25)),"")</f>
        <v/>
      </c>
      <c r="AB24" s="17" t="str">
        <f t="array" ref="AB24">IF(COUNT(IF(TV!$D$1:$DS$1=Stat!AB$2,TV!$D25:$DS25))=0,"",COUNT(IF(TV!$D$1:$DS$1=Stat!AB$2,TV!$D25:$DS25)))</f>
        <v/>
      </c>
      <c r="AC24" s="115" t="str">
        <f>IFERROR(AVERAGEIFS(TV!$D25:$DS25,TV!$D$1:$DS$1,Stat!AC$2),"")</f>
        <v/>
      </c>
      <c r="AD24" s="113" t="str">
        <f t="array" ref="AD24">IFERROR(_xlfn.STDEV.P(IF(TV!$D$1:$DS$1=Stat!AD$2,TV!$D25:$DS25)),"")</f>
        <v/>
      </c>
      <c r="AE24" s="117" t="str">
        <f t="array" ref="AE24">IF(COUNT(IF(TV!$D$1:$DS$1=Stat!AE$2,TV!$D25:$DS25))=0,"",COUNT(IF(TV!$D$1:$DS$1=Stat!AE$2,TV!$D25:$DS25)))</f>
        <v/>
      </c>
      <c r="AF24" s="130" t="str">
        <f>IFERROR(AVERAGE(TV!D25:DS25),"")</f>
        <v/>
      </c>
      <c r="AG24" s="113" t="str">
        <f>IFERROR(_xlfn.STDEV.P(TV!D25:DS25),"")</f>
        <v/>
      </c>
      <c r="AH24" s="117">
        <f>IF(COUNT(TV!D25:DS25)=0,"",COUNT(TV!D25:DS25))</f>
        <v>12</v>
      </c>
      <c r="AJ24" s="14">
        <v>20</v>
      </c>
      <c r="AK24" s="14" t="str">
        <f>INDEX(DataInput[#Headers],1,BW_Stat[[#This Row],[Day '#]]+11)</f>
        <v>21</v>
      </c>
      <c r="AL24" s="115" t="str">
        <f>IFERROR(AVERAGEIFS(BW!$C25:$DR25,BW!$C$1:$DR$1,Stat!AL$2),"")</f>
        <v/>
      </c>
      <c r="AM24" s="15" t="str">
        <f t="array" ref="AM24">IFERROR(_xlfn.STDEV.P(IF(BW!$C$1:$DR$1=Stat!AM$2,BW!$C25:$DR25)),"")</f>
        <v/>
      </c>
      <c r="AN24" s="17" t="str">
        <f t="array" ref="AN24">IF(COUNT(IF(BW!$C$1:$DR$1=Stat!AN$2,BW!$C25:$DR25))=0,"",COUNT(IF(BW!$C$1:$DR$1=Stat!AN$2,BW!$C25:$DR25)))</f>
        <v/>
      </c>
      <c r="AO24" s="115" t="str">
        <f>IFERROR(AVERAGEIFS(BW!$C25:$DR25,BW!$C$1:$DR$1,Stat!AO$2),"")</f>
        <v/>
      </c>
      <c r="AP24" s="15" t="str">
        <f t="array" ref="AP24">IFERROR(_xlfn.STDEV.P(IF(BW!$C$1:$DR$1=Stat!AP$2,BW!$C25:$DR25)),"")</f>
        <v/>
      </c>
      <c r="AQ24" s="17" t="str">
        <f t="array" ref="AQ24">IF(COUNT(IF(BW!$C$1:$DR$1=Stat!AQ$2,BW!$C25:$DR25))=0,"",COUNT(IF(BW!$C$1:$DR$1=Stat!AQ$2,BW!$C25:$DR25)))</f>
        <v/>
      </c>
      <c r="AR24" s="115" t="str">
        <f>IFERROR(AVERAGEIFS(BW!$C25:$DR25,BW!$C$1:$DR$1,Stat!AR$2),"")</f>
        <v/>
      </c>
      <c r="AS24" s="15" t="str">
        <f t="array" ref="AS24">IFERROR(_xlfn.STDEV.P(IF(BW!$C$1:$DR$1=Stat!AS$2,BW!$C25:$DR25)),"")</f>
        <v/>
      </c>
      <c r="AT24" s="17" t="str">
        <f t="array" ref="AT24">IF(COUNT(IF(BW!$C$1:$DR$1=Stat!AT$2,BW!$C25:$DR25))=0,"",COUNT(IF(BW!$C$1:$DR$1=Stat!AT$2,BW!$C25:$DR25)))</f>
        <v/>
      </c>
      <c r="AU24" s="115" t="str">
        <f>IFERROR(AVERAGEIFS(BW!$C25:$DR25,BW!$C$1:$DR$1,Stat!AU$2),"")</f>
        <v/>
      </c>
      <c r="AV24" s="15" t="str">
        <f t="array" ref="AV24">IFERROR(_xlfn.STDEV.P(IF(BW!$C$1:$DR$1=Stat!AV$2,BW!$C25:$DR25)),"")</f>
        <v/>
      </c>
      <c r="AW24" s="17" t="str">
        <f t="array" ref="AW24">IF(COUNT(IF(BW!$C$1:$DR$1=Stat!AW$2,BW!$C25:$DR25))=0,"",COUNT(IF(BW!$C$1:$DR$1=Stat!AW$2,BW!$C25:$DR25)))</f>
        <v/>
      </c>
      <c r="AX24" s="115" t="str">
        <f>IFERROR(AVERAGEIFS(BW!$C25:$DR25,BW!$C$1:$DR$1,Stat!AX$2),"")</f>
        <v/>
      </c>
      <c r="AY24" s="15" t="str">
        <f t="array" ref="AY24">IFERROR(_xlfn.STDEV.P(IF(BW!$C$1:$DR$1=Stat!AY$2,BW!$C25:$DR25)),"")</f>
        <v/>
      </c>
      <c r="AZ24" s="17" t="str">
        <f t="array" ref="AZ24">IF(COUNT(IF(BW!$C$1:$DR$1=Stat!AZ$2,BW!$C25:$DR25))=0,"",COUNT(IF(BW!$C$1:$DR$1=Stat!AZ$2,BW!$C25:$DR25)))</f>
        <v/>
      </c>
      <c r="BA24" s="115" t="str">
        <f>IFERROR(AVERAGEIFS(BW!$C25:$DR25,BW!$C$1:$DR$1,Stat!BA$2),"")</f>
        <v/>
      </c>
      <c r="BB24" s="15" t="str">
        <f t="array" ref="BB24">IFERROR(_xlfn.STDEV.P(IF(BW!$C$1:$DR$1=Stat!BB$2,BW!$C25:$DR25)),"")</f>
        <v/>
      </c>
      <c r="BC24" s="17" t="str">
        <f t="array" ref="BC24">IF(COUNT(IF(BW!$C$1:$DR$1=Stat!BC$2,BW!$C25:$DR25))=0,"",COUNT(IF(BW!$C$1:$DR$1=Stat!BC$2,BW!$C25:$DR25)))</f>
        <v/>
      </c>
      <c r="BD24" s="115" t="str">
        <f>IFERROR(AVERAGEIFS(BW!$C25:$DR25,BW!$C$1:$DR$1,Stat!BD$2),"")</f>
        <v/>
      </c>
      <c r="BE24" s="15" t="str">
        <f t="array" ref="BE24">IFERROR(_xlfn.STDEV.P(IF(BW!$C$1:$DR$1=Stat!BE$2,BW!$C25:$DR25)),"")</f>
        <v/>
      </c>
      <c r="BF24" s="17" t="str">
        <f t="array" ref="BF24">IF(COUNT(IF(BW!$C$1:$DR$1=Stat!BF$2,BW!$C25:$DR25))=0,"",COUNT(IF(BW!$C$1:$DR$1=Stat!BF$2,BW!$C25:$DR25)))</f>
        <v/>
      </c>
      <c r="BG24" s="115" t="str">
        <f>IFERROR(AVERAGEIFS(BW!$C25:$DR25,BW!$C$1:$DR$1,Stat!BG$2),"")</f>
        <v/>
      </c>
      <c r="BH24" s="15" t="str">
        <f t="array" ref="BH24">IFERROR(_xlfn.STDEV.P(IF(BW!$C$1:$DR$1=Stat!BH$2,BW!$C25:$DR25)),"")</f>
        <v/>
      </c>
      <c r="BI24" s="17" t="str">
        <f t="array" ref="BI24">IF(COUNT(IF(BW!$C$1:$DR$1=Stat!BI$2,BW!$C25:$DR25))=0,"",COUNT(IF(BW!$C$1:$DR$1=Stat!BI$2,BW!$C25:$DR25)))</f>
        <v/>
      </c>
      <c r="BJ24" s="115" t="str">
        <f>IFERROR(AVERAGEIFS(BW!$C25:$DR25,BW!$C$1:$DR$1,Stat!BJ$2),"")</f>
        <v/>
      </c>
      <c r="BK24" s="15" t="str">
        <f t="array" ref="BK24">IFERROR(_xlfn.STDEV.P(IF(BW!$C$1:$DR$1=Stat!BK$2,BW!$C25:$DR25)),"")</f>
        <v/>
      </c>
      <c r="BL24" s="17" t="str">
        <f t="array" ref="BL24">IF(COUNT(IF(BW!$C$1:$DR$1=Stat!BL$2,BW!$C25:$DR25))=0,"",COUNT(IF(BW!$C$1:$DR$1=Stat!BL$2,BW!$C25:$DR25)))</f>
        <v/>
      </c>
      <c r="BM24" s="115" t="str">
        <f>IFERROR(AVERAGEIFS(BW!$C25:$DR25,BW!$C$1:$DR$1,Stat!BM$2),"")</f>
        <v/>
      </c>
      <c r="BN24" s="113" t="str">
        <f t="array" ref="BN24">IFERROR(_xlfn.STDEV.P(IF(BW!$C$1:$DR$1=Stat!BN$2,BW!$C25:$DR25)),"")</f>
        <v/>
      </c>
      <c r="BO24" s="117" t="str">
        <f t="array" ref="BO24">IF(COUNT(IF(BW!$C$1:$DR$1=Stat!BO$2,BW!$C25:$DR25))=0,"",COUNT(IF(BW!$C$1:$DR$1=Stat!BO$2,BW!$C25:$DR25)))</f>
        <v/>
      </c>
      <c r="BP24" s="129" t="str">
        <f>IFERROR(AVERAGE(BWtable[[#This Row],[1]:[120]]),"")</f>
        <v/>
      </c>
      <c r="BQ24" s="113" t="str">
        <f>IFERROR(_xlfn.STDEV.P(BWtable[[#This Row],[1]:[120]]),"")</f>
        <v/>
      </c>
      <c r="BR24" s="117">
        <f>IF(COUNT(BWtable[[#This Row],[1]:[120]])=0,"",COUNT(BWtable[[#This Row],[1]:[120]]))</f>
        <v>16</v>
      </c>
      <c r="BS24" s="14"/>
    </row>
    <row r="25" spans="1:71">
      <c r="A25" s="14">
        <v>21</v>
      </c>
      <c r="B25" s="116" t="str">
        <f>IFERROR(AVERAGEIFS(TV!$D26:$DS26,TV!$D$1:$DS$1,Stat!B$2),"")</f>
        <v/>
      </c>
      <c r="C25" s="15" t="str">
        <f t="array" ref="C25">IFERROR(_xlfn.STDEV.P(IF(TV!$D$1:$DS$1=Stat!C$2,TV!$D26:$DS26)),"")</f>
        <v/>
      </c>
      <c r="D25" s="17" t="str">
        <f t="array" ref="D25">IF(COUNT(IF(TV!$D$1:$DS$1=Stat!D$2,TV!$D26:$DS26))=0,"",COUNT(IF(TV!$D$1:$DS$1=Stat!D$2,TV!$D26:$DS26)))</f>
        <v/>
      </c>
      <c r="E25" s="116" t="str">
        <f>IFERROR(AVERAGEIFS(TV!$D26:$DS26,TV!$D$1:$DS$1,Stat!E$2),"")</f>
        <v/>
      </c>
      <c r="F25" s="15" t="str">
        <f t="array" ref="F25">IFERROR(_xlfn.STDEV.P(IF(TV!$D$1:$DS$1=Stat!F$2,TV!$D26:$DS26)),"")</f>
        <v/>
      </c>
      <c r="G25" s="17" t="str">
        <f t="array" ref="G25">IF(COUNT(IF(TV!$D$1:$DS$1=Stat!G$2,TV!$D26:$DS26))=0,"",COUNT(IF(TV!$D$1:$DS$1=Stat!G$2,TV!$D26:$DS26)))</f>
        <v/>
      </c>
      <c r="H25" s="116" t="str">
        <f>IFERROR(AVERAGEIFS(TV!$D26:$DS26,TV!$D$1:$DS$1,Stat!H$2),"")</f>
        <v/>
      </c>
      <c r="I25" s="15" t="str">
        <f t="array" ref="I25">IFERROR(_xlfn.STDEV.P(IF(TV!$D$1:$DS$1=Stat!I$2,TV!$D26:$DS26)),"")</f>
        <v/>
      </c>
      <c r="J25" s="17" t="str">
        <f t="array" ref="J25">IF(COUNT(IF(TV!$D$1:$DS$1=Stat!J$2,TV!$D26:$DS26))=0,"",COUNT(IF(TV!$D$1:$DS$1=Stat!J$2,TV!$D26:$DS26)))</f>
        <v/>
      </c>
      <c r="K25" s="116" t="str">
        <f>IFERROR(AVERAGEIFS(TV!$D26:$DS26,TV!$D$1:$DS$1,Stat!K$2),"")</f>
        <v/>
      </c>
      <c r="L25" s="15" t="str">
        <f t="array" ref="L25">IFERROR(_xlfn.STDEV.P(IF(TV!$D$1:$DS$1=Stat!L$2,TV!$D26:$DS26)),"")</f>
        <v/>
      </c>
      <c r="M25" s="17" t="str">
        <f t="array" ref="M25">IF(COUNT(IF(TV!$D$1:$DS$1=Stat!M$2,TV!$D26:$DS26))=0,"",COUNT(IF(TV!$D$1:$DS$1=Stat!M$2,TV!$D26:$DS26)))</f>
        <v/>
      </c>
      <c r="N25" s="116" t="str">
        <f>IFERROR(AVERAGEIFS(TV!$D26:$DS26,TV!$D$1:$DS$1,Stat!N$2),"")</f>
        <v/>
      </c>
      <c r="O25" s="15" t="str">
        <f t="array" ref="O25">IFERROR(_xlfn.STDEV.P(IF(TV!$D$1:$DS$1=Stat!O$2,TV!$D26:$DS26)),"")</f>
        <v/>
      </c>
      <c r="P25" s="17" t="str">
        <f t="array" ref="P25">IF(COUNT(IF(TV!$D$1:$DS$1=Stat!P$2,TV!$D26:$DS26))=0,"",COUNT(IF(TV!$D$1:$DS$1=Stat!P$2,TV!$D26:$DS26)))</f>
        <v/>
      </c>
      <c r="Q25" s="116" t="str">
        <f>IFERROR(AVERAGEIFS(TV!$D26:$DS26,TV!$D$1:$DS$1,Stat!Q$2),"")</f>
        <v/>
      </c>
      <c r="R25" s="15" t="str">
        <f t="array" ref="R25">IFERROR(_xlfn.STDEV.P(IF(TV!$D$1:$DS$1=Stat!R$2,TV!$D26:$DS26)),"")</f>
        <v/>
      </c>
      <c r="S25" s="17" t="str">
        <f t="array" ref="S25">IF(COUNT(IF(TV!$D$1:$DS$1=Stat!S$2,TV!$D26:$DS26))=0,"",COUNT(IF(TV!$D$1:$DS$1=Stat!S$2,TV!$D26:$DS26)))</f>
        <v/>
      </c>
      <c r="T25" s="116" t="str">
        <f>IFERROR(AVERAGEIFS(TV!$D26:$DS26,TV!$D$1:$DS$1,Stat!T$2),"")</f>
        <v/>
      </c>
      <c r="U25" s="15" t="str">
        <f t="array" ref="U25">IFERROR(_xlfn.STDEV.P(IF(TV!$D$1:$DS$1=Stat!U$2,TV!$D26:$DS26)),"")</f>
        <v/>
      </c>
      <c r="V25" s="17" t="str">
        <f t="array" ref="V25">IF(COUNT(IF(TV!$D$1:$DS$1=Stat!V$2,TV!$D26:$DS26))=0,"",COUNT(IF(TV!$D$1:$DS$1=Stat!V$2,TV!$D26:$DS26)))</f>
        <v/>
      </c>
      <c r="W25" s="116" t="str">
        <f>IFERROR(AVERAGEIFS(TV!$D26:$DS26,TV!$D$1:$DS$1,Stat!W$2),"")</f>
        <v/>
      </c>
      <c r="X25" s="15" t="str">
        <f t="array" ref="X25">IFERROR(_xlfn.STDEV.P(IF(TV!$D$1:$DS$1=Stat!X$2,TV!$D26:$DS26)),"")</f>
        <v/>
      </c>
      <c r="Y25" s="17" t="str">
        <f t="array" ref="Y25">IF(COUNT(IF(TV!$D$1:$DS$1=Stat!Y$2,TV!$D26:$DS26))=0,"",COUNT(IF(TV!$D$1:$DS$1=Stat!Y$2,TV!$D26:$DS26)))</f>
        <v/>
      </c>
      <c r="Z25" s="115" t="str">
        <f>IFERROR(AVERAGEIFS(TV!$D26:$DS26,TV!$D$1:$DS$1,Stat!Z$2),"")</f>
        <v/>
      </c>
      <c r="AA25" s="15" t="str">
        <f t="array" ref="AA25">IFERROR(_xlfn.STDEV.P(IF(TV!$D$1:$DS$1=Stat!AA$2,TV!$D26:$DS26)),"")</f>
        <v/>
      </c>
      <c r="AB25" s="17" t="str">
        <f t="array" ref="AB25">IF(COUNT(IF(TV!$D$1:$DS$1=Stat!AB$2,TV!$D26:$DS26))=0,"",COUNT(IF(TV!$D$1:$DS$1=Stat!AB$2,TV!$D26:$DS26)))</f>
        <v/>
      </c>
      <c r="AC25" s="115" t="str">
        <f>IFERROR(AVERAGEIFS(TV!$D26:$DS26,TV!$D$1:$DS$1,Stat!AC$2),"")</f>
        <v/>
      </c>
      <c r="AD25" s="113" t="str">
        <f t="array" ref="AD25">IFERROR(_xlfn.STDEV.P(IF(TV!$D$1:$DS$1=Stat!AD$2,TV!$D26:$DS26)),"")</f>
        <v/>
      </c>
      <c r="AE25" s="117" t="str">
        <f t="array" ref="AE25">IF(COUNT(IF(TV!$D$1:$DS$1=Stat!AE$2,TV!$D26:$DS26))=0,"",COUNT(IF(TV!$D$1:$DS$1=Stat!AE$2,TV!$D26:$DS26)))</f>
        <v/>
      </c>
      <c r="AF25" s="130" t="str">
        <f>IFERROR(AVERAGE(TV!D26:DS26),"")</f>
        <v/>
      </c>
      <c r="AG25" s="113" t="str">
        <f>IFERROR(_xlfn.STDEV.P(TV!D26:DS26),"")</f>
        <v/>
      </c>
      <c r="AH25" s="117">
        <f>IF(COUNT(TV!D26:DS26)=0,"",COUNT(TV!D26:DS26))</f>
        <v>12</v>
      </c>
      <c r="AJ25" s="14">
        <v>21</v>
      </c>
      <c r="AK25" s="14" t="str">
        <f>INDEX(DataInput[#Headers],1,BW_Stat[[#This Row],[Day '#]]+11)</f>
        <v>22</v>
      </c>
      <c r="AL25" s="115" t="str">
        <f>IFERROR(AVERAGEIFS(BW!$C26:$DR26,BW!$C$1:$DR$1,Stat!AL$2),"")</f>
        <v/>
      </c>
      <c r="AM25" s="15" t="str">
        <f t="array" ref="AM25">IFERROR(_xlfn.STDEV.P(IF(BW!$C$1:$DR$1=Stat!AM$2,BW!$C26:$DR26)),"")</f>
        <v/>
      </c>
      <c r="AN25" s="17" t="str">
        <f t="array" ref="AN25">IF(COUNT(IF(BW!$C$1:$DR$1=Stat!AN$2,BW!$C26:$DR26))=0,"",COUNT(IF(BW!$C$1:$DR$1=Stat!AN$2,BW!$C26:$DR26)))</f>
        <v/>
      </c>
      <c r="AO25" s="115" t="str">
        <f>IFERROR(AVERAGEIFS(BW!$C26:$DR26,BW!$C$1:$DR$1,Stat!AO$2),"")</f>
        <v/>
      </c>
      <c r="AP25" s="15" t="str">
        <f t="array" ref="AP25">IFERROR(_xlfn.STDEV.P(IF(BW!$C$1:$DR$1=Stat!AP$2,BW!$C26:$DR26)),"")</f>
        <v/>
      </c>
      <c r="AQ25" s="17" t="str">
        <f t="array" ref="AQ25">IF(COUNT(IF(BW!$C$1:$DR$1=Stat!AQ$2,BW!$C26:$DR26))=0,"",COUNT(IF(BW!$C$1:$DR$1=Stat!AQ$2,BW!$C26:$DR26)))</f>
        <v/>
      </c>
      <c r="AR25" s="115" t="str">
        <f>IFERROR(AVERAGEIFS(BW!$C26:$DR26,BW!$C$1:$DR$1,Stat!AR$2),"")</f>
        <v/>
      </c>
      <c r="AS25" s="15" t="str">
        <f t="array" ref="AS25">IFERROR(_xlfn.STDEV.P(IF(BW!$C$1:$DR$1=Stat!AS$2,BW!$C26:$DR26)),"")</f>
        <v/>
      </c>
      <c r="AT25" s="17" t="str">
        <f t="array" ref="AT25">IF(COUNT(IF(BW!$C$1:$DR$1=Stat!AT$2,BW!$C26:$DR26))=0,"",COUNT(IF(BW!$C$1:$DR$1=Stat!AT$2,BW!$C26:$DR26)))</f>
        <v/>
      </c>
      <c r="AU25" s="115" t="str">
        <f>IFERROR(AVERAGEIFS(BW!$C26:$DR26,BW!$C$1:$DR$1,Stat!AU$2),"")</f>
        <v/>
      </c>
      <c r="AV25" s="15" t="str">
        <f t="array" ref="AV25">IFERROR(_xlfn.STDEV.P(IF(BW!$C$1:$DR$1=Stat!AV$2,BW!$C26:$DR26)),"")</f>
        <v/>
      </c>
      <c r="AW25" s="17" t="str">
        <f t="array" ref="AW25">IF(COUNT(IF(BW!$C$1:$DR$1=Stat!AW$2,BW!$C26:$DR26))=0,"",COUNT(IF(BW!$C$1:$DR$1=Stat!AW$2,BW!$C26:$DR26)))</f>
        <v/>
      </c>
      <c r="AX25" s="115" t="str">
        <f>IFERROR(AVERAGEIFS(BW!$C26:$DR26,BW!$C$1:$DR$1,Stat!AX$2),"")</f>
        <v/>
      </c>
      <c r="AY25" s="15" t="str">
        <f t="array" ref="AY25">IFERROR(_xlfn.STDEV.P(IF(BW!$C$1:$DR$1=Stat!AY$2,BW!$C26:$DR26)),"")</f>
        <v/>
      </c>
      <c r="AZ25" s="17" t="str">
        <f t="array" ref="AZ25">IF(COUNT(IF(BW!$C$1:$DR$1=Stat!AZ$2,BW!$C26:$DR26))=0,"",COUNT(IF(BW!$C$1:$DR$1=Stat!AZ$2,BW!$C26:$DR26)))</f>
        <v/>
      </c>
      <c r="BA25" s="115" t="str">
        <f>IFERROR(AVERAGEIFS(BW!$C26:$DR26,BW!$C$1:$DR$1,Stat!BA$2),"")</f>
        <v/>
      </c>
      <c r="BB25" s="15" t="str">
        <f t="array" ref="BB25">IFERROR(_xlfn.STDEV.P(IF(BW!$C$1:$DR$1=Stat!BB$2,BW!$C26:$DR26)),"")</f>
        <v/>
      </c>
      <c r="BC25" s="17" t="str">
        <f t="array" ref="BC25">IF(COUNT(IF(BW!$C$1:$DR$1=Stat!BC$2,BW!$C26:$DR26))=0,"",COUNT(IF(BW!$C$1:$DR$1=Stat!BC$2,BW!$C26:$DR26)))</f>
        <v/>
      </c>
      <c r="BD25" s="115" t="str">
        <f>IFERROR(AVERAGEIFS(BW!$C26:$DR26,BW!$C$1:$DR$1,Stat!BD$2),"")</f>
        <v/>
      </c>
      <c r="BE25" s="15" t="str">
        <f t="array" ref="BE25">IFERROR(_xlfn.STDEV.P(IF(BW!$C$1:$DR$1=Stat!BE$2,BW!$C26:$DR26)),"")</f>
        <v/>
      </c>
      <c r="BF25" s="17" t="str">
        <f t="array" ref="BF25">IF(COUNT(IF(BW!$C$1:$DR$1=Stat!BF$2,BW!$C26:$DR26))=0,"",COUNT(IF(BW!$C$1:$DR$1=Stat!BF$2,BW!$C26:$DR26)))</f>
        <v/>
      </c>
      <c r="BG25" s="115" t="str">
        <f>IFERROR(AVERAGEIFS(BW!$C26:$DR26,BW!$C$1:$DR$1,Stat!BG$2),"")</f>
        <v/>
      </c>
      <c r="BH25" s="15" t="str">
        <f t="array" ref="BH25">IFERROR(_xlfn.STDEV.P(IF(BW!$C$1:$DR$1=Stat!BH$2,BW!$C26:$DR26)),"")</f>
        <v/>
      </c>
      <c r="BI25" s="17" t="str">
        <f t="array" ref="BI25">IF(COUNT(IF(BW!$C$1:$DR$1=Stat!BI$2,BW!$C26:$DR26))=0,"",COUNT(IF(BW!$C$1:$DR$1=Stat!BI$2,BW!$C26:$DR26)))</f>
        <v/>
      </c>
      <c r="BJ25" s="115" t="str">
        <f>IFERROR(AVERAGEIFS(BW!$C26:$DR26,BW!$C$1:$DR$1,Stat!BJ$2),"")</f>
        <v/>
      </c>
      <c r="BK25" s="15" t="str">
        <f t="array" ref="BK25">IFERROR(_xlfn.STDEV.P(IF(BW!$C$1:$DR$1=Stat!BK$2,BW!$C26:$DR26)),"")</f>
        <v/>
      </c>
      <c r="BL25" s="17" t="str">
        <f t="array" ref="BL25">IF(COUNT(IF(BW!$C$1:$DR$1=Stat!BL$2,BW!$C26:$DR26))=0,"",COUNT(IF(BW!$C$1:$DR$1=Stat!BL$2,BW!$C26:$DR26)))</f>
        <v/>
      </c>
      <c r="BM25" s="115" t="str">
        <f>IFERROR(AVERAGEIFS(BW!$C26:$DR26,BW!$C$1:$DR$1,Stat!BM$2),"")</f>
        <v/>
      </c>
      <c r="BN25" s="113" t="str">
        <f t="array" ref="BN25">IFERROR(_xlfn.STDEV.P(IF(BW!$C$1:$DR$1=Stat!BN$2,BW!$C26:$DR26)),"")</f>
        <v/>
      </c>
      <c r="BO25" s="117" t="str">
        <f t="array" ref="BO25">IF(COUNT(IF(BW!$C$1:$DR$1=Stat!BO$2,BW!$C26:$DR26))=0,"",COUNT(IF(BW!$C$1:$DR$1=Stat!BO$2,BW!$C26:$DR26)))</f>
        <v/>
      </c>
      <c r="BP25" s="129" t="str">
        <f>IFERROR(AVERAGE(BWtable[[#This Row],[1]:[120]]),"")</f>
        <v/>
      </c>
      <c r="BQ25" s="113" t="str">
        <f>IFERROR(_xlfn.STDEV.P(BWtable[[#This Row],[1]:[120]]),"")</f>
        <v/>
      </c>
      <c r="BR25" s="117">
        <f>IF(COUNT(BWtable[[#This Row],[1]:[120]])=0,"",COUNT(BWtable[[#This Row],[1]:[120]]))</f>
        <v>16</v>
      </c>
      <c r="BS25" s="14"/>
    </row>
    <row r="26" spans="1:71">
      <c r="A26" s="14">
        <v>22</v>
      </c>
      <c r="B26" s="116" t="str">
        <f>IFERROR(AVERAGEIFS(TV!$D27:$DS27,TV!$D$1:$DS$1,Stat!B$2),"")</f>
        <v/>
      </c>
      <c r="C26" s="15" t="str">
        <f t="array" ref="C26">IFERROR(_xlfn.STDEV.P(IF(TV!$D$1:$DS$1=Stat!C$2,TV!$D27:$DS27)),"")</f>
        <v/>
      </c>
      <c r="D26" s="17" t="str">
        <f t="array" ref="D26">IF(COUNT(IF(TV!$D$1:$DS$1=Stat!D$2,TV!$D27:$DS27))=0,"",COUNT(IF(TV!$D$1:$DS$1=Stat!D$2,TV!$D27:$DS27)))</f>
        <v/>
      </c>
      <c r="E26" s="116" t="str">
        <f>IFERROR(AVERAGEIFS(TV!$D27:$DS27,TV!$D$1:$DS$1,Stat!E$2),"")</f>
        <v/>
      </c>
      <c r="F26" s="15" t="str">
        <f t="array" ref="F26">IFERROR(_xlfn.STDEV.P(IF(TV!$D$1:$DS$1=Stat!F$2,TV!$D27:$DS27)),"")</f>
        <v/>
      </c>
      <c r="G26" s="17" t="str">
        <f t="array" ref="G26">IF(COUNT(IF(TV!$D$1:$DS$1=Stat!G$2,TV!$D27:$DS27))=0,"",COUNT(IF(TV!$D$1:$DS$1=Stat!G$2,TV!$D27:$DS27)))</f>
        <v/>
      </c>
      <c r="H26" s="116" t="str">
        <f>IFERROR(AVERAGEIFS(TV!$D27:$DS27,TV!$D$1:$DS$1,Stat!H$2),"")</f>
        <v/>
      </c>
      <c r="I26" s="15" t="str">
        <f t="array" ref="I26">IFERROR(_xlfn.STDEV.P(IF(TV!$D$1:$DS$1=Stat!I$2,TV!$D27:$DS27)),"")</f>
        <v/>
      </c>
      <c r="J26" s="17" t="str">
        <f t="array" ref="J26">IF(COUNT(IF(TV!$D$1:$DS$1=Stat!J$2,TV!$D27:$DS27))=0,"",COUNT(IF(TV!$D$1:$DS$1=Stat!J$2,TV!$D27:$DS27)))</f>
        <v/>
      </c>
      <c r="K26" s="116" t="str">
        <f>IFERROR(AVERAGEIFS(TV!$D27:$DS27,TV!$D$1:$DS$1,Stat!K$2),"")</f>
        <v/>
      </c>
      <c r="L26" s="15" t="str">
        <f t="array" ref="L26">IFERROR(_xlfn.STDEV.P(IF(TV!$D$1:$DS$1=Stat!L$2,TV!$D27:$DS27)),"")</f>
        <v/>
      </c>
      <c r="M26" s="17" t="str">
        <f t="array" ref="M26">IF(COUNT(IF(TV!$D$1:$DS$1=Stat!M$2,TV!$D27:$DS27))=0,"",COUNT(IF(TV!$D$1:$DS$1=Stat!M$2,TV!$D27:$DS27)))</f>
        <v/>
      </c>
      <c r="N26" s="116" t="str">
        <f>IFERROR(AVERAGEIFS(TV!$D27:$DS27,TV!$D$1:$DS$1,Stat!N$2),"")</f>
        <v/>
      </c>
      <c r="O26" s="15" t="str">
        <f t="array" ref="O26">IFERROR(_xlfn.STDEV.P(IF(TV!$D$1:$DS$1=Stat!O$2,TV!$D27:$DS27)),"")</f>
        <v/>
      </c>
      <c r="P26" s="17" t="str">
        <f t="array" ref="P26">IF(COUNT(IF(TV!$D$1:$DS$1=Stat!P$2,TV!$D27:$DS27))=0,"",COUNT(IF(TV!$D$1:$DS$1=Stat!P$2,TV!$D27:$DS27)))</f>
        <v/>
      </c>
      <c r="Q26" s="116" t="str">
        <f>IFERROR(AVERAGEIFS(TV!$D27:$DS27,TV!$D$1:$DS$1,Stat!Q$2),"")</f>
        <v/>
      </c>
      <c r="R26" s="15" t="str">
        <f t="array" ref="R26">IFERROR(_xlfn.STDEV.P(IF(TV!$D$1:$DS$1=Stat!R$2,TV!$D27:$DS27)),"")</f>
        <v/>
      </c>
      <c r="S26" s="17" t="str">
        <f t="array" ref="S26">IF(COUNT(IF(TV!$D$1:$DS$1=Stat!S$2,TV!$D27:$DS27))=0,"",COUNT(IF(TV!$D$1:$DS$1=Stat!S$2,TV!$D27:$DS27)))</f>
        <v/>
      </c>
      <c r="T26" s="116" t="str">
        <f>IFERROR(AVERAGEIFS(TV!$D27:$DS27,TV!$D$1:$DS$1,Stat!T$2),"")</f>
        <v/>
      </c>
      <c r="U26" s="15" t="str">
        <f t="array" ref="U26">IFERROR(_xlfn.STDEV.P(IF(TV!$D$1:$DS$1=Stat!U$2,TV!$D27:$DS27)),"")</f>
        <v/>
      </c>
      <c r="V26" s="17" t="str">
        <f t="array" ref="V26">IF(COUNT(IF(TV!$D$1:$DS$1=Stat!V$2,TV!$D27:$DS27))=0,"",COUNT(IF(TV!$D$1:$DS$1=Stat!V$2,TV!$D27:$DS27)))</f>
        <v/>
      </c>
      <c r="W26" s="116" t="str">
        <f>IFERROR(AVERAGEIFS(TV!$D27:$DS27,TV!$D$1:$DS$1,Stat!W$2),"")</f>
        <v/>
      </c>
      <c r="X26" s="15" t="str">
        <f t="array" ref="X26">IFERROR(_xlfn.STDEV.P(IF(TV!$D$1:$DS$1=Stat!X$2,TV!$D27:$DS27)),"")</f>
        <v/>
      </c>
      <c r="Y26" s="17" t="str">
        <f t="array" ref="Y26">IF(COUNT(IF(TV!$D$1:$DS$1=Stat!Y$2,TV!$D27:$DS27))=0,"",COUNT(IF(TV!$D$1:$DS$1=Stat!Y$2,TV!$D27:$DS27)))</f>
        <v/>
      </c>
      <c r="Z26" s="115" t="str">
        <f>IFERROR(AVERAGEIFS(TV!$D27:$DS27,TV!$D$1:$DS$1,Stat!Z$2),"")</f>
        <v/>
      </c>
      <c r="AA26" s="15" t="str">
        <f t="array" ref="AA26">IFERROR(_xlfn.STDEV.P(IF(TV!$D$1:$DS$1=Stat!AA$2,TV!$D27:$DS27)),"")</f>
        <v/>
      </c>
      <c r="AB26" s="17" t="str">
        <f t="array" ref="AB26">IF(COUNT(IF(TV!$D$1:$DS$1=Stat!AB$2,TV!$D27:$DS27))=0,"",COUNT(IF(TV!$D$1:$DS$1=Stat!AB$2,TV!$D27:$DS27)))</f>
        <v/>
      </c>
      <c r="AC26" s="115" t="str">
        <f>IFERROR(AVERAGEIFS(TV!$D27:$DS27,TV!$D$1:$DS$1,Stat!AC$2),"")</f>
        <v/>
      </c>
      <c r="AD26" s="113" t="str">
        <f t="array" ref="AD26">IFERROR(_xlfn.STDEV.P(IF(TV!$D$1:$DS$1=Stat!AD$2,TV!$D27:$DS27)),"")</f>
        <v/>
      </c>
      <c r="AE26" s="117" t="str">
        <f t="array" ref="AE26">IF(COUNT(IF(TV!$D$1:$DS$1=Stat!AE$2,TV!$D27:$DS27))=0,"",COUNT(IF(TV!$D$1:$DS$1=Stat!AE$2,TV!$D27:$DS27)))</f>
        <v/>
      </c>
      <c r="AF26" s="130" t="str">
        <f>IFERROR(AVERAGE(TV!D27:DS27),"")</f>
        <v/>
      </c>
      <c r="AG26" s="113" t="str">
        <f>IFERROR(_xlfn.STDEV.P(TV!D27:DS27),"")</f>
        <v/>
      </c>
      <c r="AH26" s="117">
        <f>IF(COUNT(TV!D27:DS27)=0,"",COUNT(TV!D27:DS27))</f>
        <v>12</v>
      </c>
      <c r="AJ26" s="14">
        <v>22</v>
      </c>
      <c r="AK26" s="14" t="str">
        <f>INDEX(DataInput[#Headers],1,BW_Stat[[#This Row],[Day '#]]+11)</f>
        <v>23</v>
      </c>
      <c r="AL26" s="115" t="str">
        <f>IFERROR(AVERAGEIFS(BW!$C27:$DR27,BW!$C$1:$DR$1,Stat!AL$2),"")</f>
        <v/>
      </c>
      <c r="AM26" s="15" t="str">
        <f t="array" ref="AM26">IFERROR(_xlfn.STDEV.P(IF(BW!$C$1:$DR$1=Stat!AM$2,BW!$C27:$DR27)),"")</f>
        <v/>
      </c>
      <c r="AN26" s="17" t="str">
        <f t="array" ref="AN26">IF(COUNT(IF(BW!$C$1:$DR$1=Stat!AN$2,BW!$C27:$DR27))=0,"",COUNT(IF(BW!$C$1:$DR$1=Stat!AN$2,BW!$C27:$DR27)))</f>
        <v/>
      </c>
      <c r="AO26" s="115" t="str">
        <f>IFERROR(AVERAGEIFS(BW!$C27:$DR27,BW!$C$1:$DR$1,Stat!AO$2),"")</f>
        <v/>
      </c>
      <c r="AP26" s="15" t="str">
        <f t="array" ref="AP26">IFERROR(_xlfn.STDEV.P(IF(BW!$C$1:$DR$1=Stat!AP$2,BW!$C27:$DR27)),"")</f>
        <v/>
      </c>
      <c r="AQ26" s="17" t="str">
        <f t="array" ref="AQ26">IF(COUNT(IF(BW!$C$1:$DR$1=Stat!AQ$2,BW!$C27:$DR27))=0,"",COUNT(IF(BW!$C$1:$DR$1=Stat!AQ$2,BW!$C27:$DR27)))</f>
        <v/>
      </c>
      <c r="AR26" s="115" t="str">
        <f>IFERROR(AVERAGEIFS(BW!$C27:$DR27,BW!$C$1:$DR$1,Stat!AR$2),"")</f>
        <v/>
      </c>
      <c r="AS26" s="15" t="str">
        <f t="array" ref="AS26">IFERROR(_xlfn.STDEV.P(IF(BW!$C$1:$DR$1=Stat!AS$2,BW!$C27:$DR27)),"")</f>
        <v/>
      </c>
      <c r="AT26" s="17" t="str">
        <f t="array" ref="AT26">IF(COUNT(IF(BW!$C$1:$DR$1=Stat!AT$2,BW!$C27:$DR27))=0,"",COUNT(IF(BW!$C$1:$DR$1=Stat!AT$2,BW!$C27:$DR27)))</f>
        <v/>
      </c>
      <c r="AU26" s="115" t="str">
        <f>IFERROR(AVERAGEIFS(BW!$C27:$DR27,BW!$C$1:$DR$1,Stat!AU$2),"")</f>
        <v/>
      </c>
      <c r="AV26" s="15" t="str">
        <f t="array" ref="AV26">IFERROR(_xlfn.STDEV.P(IF(BW!$C$1:$DR$1=Stat!AV$2,BW!$C27:$DR27)),"")</f>
        <v/>
      </c>
      <c r="AW26" s="17" t="str">
        <f t="array" ref="AW26">IF(COUNT(IF(BW!$C$1:$DR$1=Stat!AW$2,BW!$C27:$DR27))=0,"",COUNT(IF(BW!$C$1:$DR$1=Stat!AW$2,BW!$C27:$DR27)))</f>
        <v/>
      </c>
      <c r="AX26" s="115" t="str">
        <f>IFERROR(AVERAGEIFS(BW!$C27:$DR27,BW!$C$1:$DR$1,Stat!AX$2),"")</f>
        <v/>
      </c>
      <c r="AY26" s="15" t="str">
        <f t="array" ref="AY26">IFERROR(_xlfn.STDEV.P(IF(BW!$C$1:$DR$1=Stat!AY$2,BW!$C27:$DR27)),"")</f>
        <v/>
      </c>
      <c r="AZ26" s="17" t="str">
        <f t="array" ref="AZ26">IF(COUNT(IF(BW!$C$1:$DR$1=Stat!AZ$2,BW!$C27:$DR27))=0,"",COUNT(IF(BW!$C$1:$DR$1=Stat!AZ$2,BW!$C27:$DR27)))</f>
        <v/>
      </c>
      <c r="BA26" s="115" t="str">
        <f>IFERROR(AVERAGEIFS(BW!$C27:$DR27,BW!$C$1:$DR$1,Stat!BA$2),"")</f>
        <v/>
      </c>
      <c r="BB26" s="15" t="str">
        <f t="array" ref="BB26">IFERROR(_xlfn.STDEV.P(IF(BW!$C$1:$DR$1=Stat!BB$2,BW!$C27:$DR27)),"")</f>
        <v/>
      </c>
      <c r="BC26" s="17" t="str">
        <f t="array" ref="BC26">IF(COUNT(IF(BW!$C$1:$DR$1=Stat!BC$2,BW!$C27:$DR27))=0,"",COUNT(IF(BW!$C$1:$DR$1=Stat!BC$2,BW!$C27:$DR27)))</f>
        <v/>
      </c>
      <c r="BD26" s="115" t="str">
        <f>IFERROR(AVERAGEIFS(BW!$C27:$DR27,BW!$C$1:$DR$1,Stat!BD$2),"")</f>
        <v/>
      </c>
      <c r="BE26" s="15" t="str">
        <f t="array" ref="BE26">IFERROR(_xlfn.STDEV.P(IF(BW!$C$1:$DR$1=Stat!BE$2,BW!$C27:$DR27)),"")</f>
        <v/>
      </c>
      <c r="BF26" s="17" t="str">
        <f t="array" ref="BF26">IF(COUNT(IF(BW!$C$1:$DR$1=Stat!BF$2,BW!$C27:$DR27))=0,"",COUNT(IF(BW!$C$1:$DR$1=Stat!BF$2,BW!$C27:$DR27)))</f>
        <v/>
      </c>
      <c r="BG26" s="115" t="str">
        <f>IFERROR(AVERAGEIFS(BW!$C27:$DR27,BW!$C$1:$DR$1,Stat!BG$2),"")</f>
        <v/>
      </c>
      <c r="BH26" s="15" t="str">
        <f t="array" ref="BH26">IFERROR(_xlfn.STDEV.P(IF(BW!$C$1:$DR$1=Stat!BH$2,BW!$C27:$DR27)),"")</f>
        <v/>
      </c>
      <c r="BI26" s="17" t="str">
        <f t="array" ref="BI26">IF(COUNT(IF(BW!$C$1:$DR$1=Stat!BI$2,BW!$C27:$DR27))=0,"",COUNT(IF(BW!$C$1:$DR$1=Stat!BI$2,BW!$C27:$DR27)))</f>
        <v/>
      </c>
      <c r="BJ26" s="115" t="str">
        <f>IFERROR(AVERAGEIFS(BW!$C27:$DR27,BW!$C$1:$DR$1,Stat!BJ$2),"")</f>
        <v/>
      </c>
      <c r="BK26" s="15" t="str">
        <f t="array" ref="BK26">IFERROR(_xlfn.STDEV.P(IF(BW!$C$1:$DR$1=Stat!BK$2,BW!$C27:$DR27)),"")</f>
        <v/>
      </c>
      <c r="BL26" s="17" t="str">
        <f t="array" ref="BL26">IF(COUNT(IF(BW!$C$1:$DR$1=Stat!BL$2,BW!$C27:$DR27))=0,"",COUNT(IF(BW!$C$1:$DR$1=Stat!BL$2,BW!$C27:$DR27)))</f>
        <v/>
      </c>
      <c r="BM26" s="115" t="str">
        <f>IFERROR(AVERAGEIFS(BW!$C27:$DR27,BW!$C$1:$DR$1,Stat!BM$2),"")</f>
        <v/>
      </c>
      <c r="BN26" s="113" t="str">
        <f t="array" ref="BN26">IFERROR(_xlfn.STDEV.P(IF(BW!$C$1:$DR$1=Stat!BN$2,BW!$C27:$DR27)),"")</f>
        <v/>
      </c>
      <c r="BO26" s="117" t="str">
        <f t="array" ref="BO26">IF(COUNT(IF(BW!$C$1:$DR$1=Stat!BO$2,BW!$C27:$DR27))=0,"",COUNT(IF(BW!$C$1:$DR$1=Stat!BO$2,BW!$C27:$DR27)))</f>
        <v/>
      </c>
      <c r="BP26" s="129" t="str">
        <f>IFERROR(AVERAGE(BWtable[[#This Row],[1]:[120]]),"")</f>
        <v/>
      </c>
      <c r="BQ26" s="113" t="str">
        <f>IFERROR(_xlfn.STDEV.P(BWtable[[#This Row],[1]:[120]]),"")</f>
        <v/>
      </c>
      <c r="BR26" s="117">
        <f>IF(COUNT(BWtable[[#This Row],[1]:[120]])=0,"",COUNT(BWtable[[#This Row],[1]:[120]]))</f>
        <v>16</v>
      </c>
      <c r="BS26" s="14"/>
    </row>
    <row r="27" spans="1:71">
      <c r="A27" s="14">
        <v>23</v>
      </c>
      <c r="B27" s="116" t="str">
        <f>IFERROR(AVERAGEIFS(TV!$D28:$DS28,TV!$D$1:$DS$1,Stat!B$2),"")</f>
        <v/>
      </c>
      <c r="C27" s="15" t="str">
        <f t="array" ref="C27">IFERROR(_xlfn.STDEV.P(IF(TV!$D$1:$DS$1=Stat!C$2,TV!$D28:$DS28)),"")</f>
        <v/>
      </c>
      <c r="D27" s="17" t="str">
        <f t="array" ref="D27">IF(COUNT(IF(TV!$D$1:$DS$1=Stat!D$2,TV!$D28:$DS28))=0,"",COUNT(IF(TV!$D$1:$DS$1=Stat!D$2,TV!$D28:$DS28)))</f>
        <v/>
      </c>
      <c r="E27" s="116" t="str">
        <f>IFERROR(AVERAGEIFS(TV!$D28:$DS28,TV!$D$1:$DS$1,Stat!E$2),"")</f>
        <v/>
      </c>
      <c r="F27" s="15" t="str">
        <f t="array" ref="F27">IFERROR(_xlfn.STDEV.P(IF(TV!$D$1:$DS$1=Stat!F$2,TV!$D28:$DS28)),"")</f>
        <v/>
      </c>
      <c r="G27" s="17" t="str">
        <f t="array" ref="G27">IF(COUNT(IF(TV!$D$1:$DS$1=Stat!G$2,TV!$D28:$DS28))=0,"",COUNT(IF(TV!$D$1:$DS$1=Stat!G$2,TV!$D28:$DS28)))</f>
        <v/>
      </c>
      <c r="H27" s="116" t="str">
        <f>IFERROR(AVERAGEIFS(TV!$D28:$DS28,TV!$D$1:$DS$1,Stat!H$2),"")</f>
        <v/>
      </c>
      <c r="I27" s="15" t="str">
        <f t="array" ref="I27">IFERROR(_xlfn.STDEV.P(IF(TV!$D$1:$DS$1=Stat!I$2,TV!$D28:$DS28)),"")</f>
        <v/>
      </c>
      <c r="J27" s="17" t="str">
        <f t="array" ref="J27">IF(COUNT(IF(TV!$D$1:$DS$1=Stat!J$2,TV!$D28:$DS28))=0,"",COUNT(IF(TV!$D$1:$DS$1=Stat!J$2,TV!$D28:$DS28)))</f>
        <v/>
      </c>
      <c r="K27" s="116" t="str">
        <f>IFERROR(AVERAGEIFS(TV!$D28:$DS28,TV!$D$1:$DS$1,Stat!K$2),"")</f>
        <v/>
      </c>
      <c r="L27" s="15" t="str">
        <f t="array" ref="L27">IFERROR(_xlfn.STDEV.P(IF(TV!$D$1:$DS$1=Stat!L$2,TV!$D28:$DS28)),"")</f>
        <v/>
      </c>
      <c r="M27" s="17" t="str">
        <f t="array" ref="M27">IF(COUNT(IF(TV!$D$1:$DS$1=Stat!M$2,TV!$D28:$DS28))=0,"",COUNT(IF(TV!$D$1:$DS$1=Stat!M$2,TV!$D28:$DS28)))</f>
        <v/>
      </c>
      <c r="N27" s="116" t="str">
        <f>IFERROR(AVERAGEIFS(TV!$D28:$DS28,TV!$D$1:$DS$1,Stat!N$2),"")</f>
        <v/>
      </c>
      <c r="O27" s="15" t="str">
        <f t="array" ref="O27">IFERROR(_xlfn.STDEV.P(IF(TV!$D$1:$DS$1=Stat!O$2,TV!$D28:$DS28)),"")</f>
        <v/>
      </c>
      <c r="P27" s="17" t="str">
        <f t="array" ref="P27">IF(COUNT(IF(TV!$D$1:$DS$1=Stat!P$2,TV!$D28:$DS28))=0,"",COUNT(IF(TV!$D$1:$DS$1=Stat!P$2,TV!$D28:$DS28)))</f>
        <v/>
      </c>
      <c r="Q27" s="116" t="str">
        <f>IFERROR(AVERAGEIFS(TV!$D28:$DS28,TV!$D$1:$DS$1,Stat!Q$2),"")</f>
        <v/>
      </c>
      <c r="R27" s="15" t="str">
        <f t="array" ref="R27">IFERROR(_xlfn.STDEV.P(IF(TV!$D$1:$DS$1=Stat!R$2,TV!$D28:$DS28)),"")</f>
        <v/>
      </c>
      <c r="S27" s="17" t="str">
        <f t="array" ref="S27">IF(COUNT(IF(TV!$D$1:$DS$1=Stat!S$2,TV!$D28:$DS28))=0,"",COUNT(IF(TV!$D$1:$DS$1=Stat!S$2,TV!$D28:$DS28)))</f>
        <v/>
      </c>
      <c r="T27" s="116" t="str">
        <f>IFERROR(AVERAGEIFS(TV!$D28:$DS28,TV!$D$1:$DS$1,Stat!T$2),"")</f>
        <v/>
      </c>
      <c r="U27" s="15" t="str">
        <f t="array" ref="U27">IFERROR(_xlfn.STDEV.P(IF(TV!$D$1:$DS$1=Stat!U$2,TV!$D28:$DS28)),"")</f>
        <v/>
      </c>
      <c r="V27" s="17" t="str">
        <f t="array" ref="V27">IF(COUNT(IF(TV!$D$1:$DS$1=Stat!V$2,TV!$D28:$DS28))=0,"",COUNT(IF(TV!$D$1:$DS$1=Stat!V$2,TV!$D28:$DS28)))</f>
        <v/>
      </c>
      <c r="W27" s="116" t="str">
        <f>IFERROR(AVERAGEIFS(TV!$D28:$DS28,TV!$D$1:$DS$1,Stat!W$2),"")</f>
        <v/>
      </c>
      <c r="X27" s="15" t="str">
        <f t="array" ref="X27">IFERROR(_xlfn.STDEV.P(IF(TV!$D$1:$DS$1=Stat!X$2,TV!$D28:$DS28)),"")</f>
        <v/>
      </c>
      <c r="Y27" s="17" t="str">
        <f t="array" ref="Y27">IF(COUNT(IF(TV!$D$1:$DS$1=Stat!Y$2,TV!$D28:$DS28))=0,"",COUNT(IF(TV!$D$1:$DS$1=Stat!Y$2,TV!$D28:$DS28)))</f>
        <v/>
      </c>
      <c r="Z27" s="115" t="str">
        <f>IFERROR(AVERAGEIFS(TV!$D28:$DS28,TV!$D$1:$DS$1,Stat!Z$2),"")</f>
        <v/>
      </c>
      <c r="AA27" s="15" t="str">
        <f t="array" ref="AA27">IFERROR(_xlfn.STDEV.P(IF(TV!$D$1:$DS$1=Stat!AA$2,TV!$D28:$DS28)),"")</f>
        <v/>
      </c>
      <c r="AB27" s="17" t="str">
        <f t="array" ref="AB27">IF(COUNT(IF(TV!$D$1:$DS$1=Stat!AB$2,TV!$D28:$DS28))=0,"",COUNT(IF(TV!$D$1:$DS$1=Stat!AB$2,TV!$D28:$DS28)))</f>
        <v/>
      </c>
      <c r="AC27" s="115" t="str">
        <f>IFERROR(AVERAGEIFS(TV!$D28:$DS28,TV!$D$1:$DS$1,Stat!AC$2),"")</f>
        <v/>
      </c>
      <c r="AD27" s="113" t="str">
        <f t="array" ref="AD27">IFERROR(_xlfn.STDEV.P(IF(TV!$D$1:$DS$1=Stat!AD$2,TV!$D28:$DS28)),"")</f>
        <v/>
      </c>
      <c r="AE27" s="117" t="str">
        <f t="array" ref="AE27">IF(COUNT(IF(TV!$D$1:$DS$1=Stat!AE$2,TV!$D28:$DS28))=0,"",COUNT(IF(TV!$D$1:$DS$1=Stat!AE$2,TV!$D28:$DS28)))</f>
        <v/>
      </c>
      <c r="AF27" s="130" t="str">
        <f>IFERROR(AVERAGE(TV!D28:DS28),"")</f>
        <v/>
      </c>
      <c r="AG27" s="113" t="str">
        <f>IFERROR(_xlfn.STDEV.P(TV!D28:DS28),"")</f>
        <v/>
      </c>
      <c r="AH27" s="117" t="str">
        <f>IF(COUNT(TV!D28:DS28)=0,"",COUNT(TV!D28:DS28))</f>
        <v/>
      </c>
      <c r="AJ27" s="14">
        <v>23</v>
      </c>
      <c r="AK27" s="14" t="str">
        <f>INDEX(DataInput[#Headers],1,BW_Stat[[#This Row],[Day '#]]+11)</f>
        <v>24</v>
      </c>
      <c r="AL27" s="115" t="str">
        <f>IFERROR(AVERAGEIFS(BW!$C28:$DR28,BW!$C$1:$DR$1,Stat!AL$2),"")</f>
        <v/>
      </c>
      <c r="AM27" s="15" t="str">
        <f t="array" ref="AM27">IFERROR(_xlfn.STDEV.P(IF(BW!$C$1:$DR$1=Stat!AM$2,BW!$C28:$DR28)),"")</f>
        <v/>
      </c>
      <c r="AN27" s="17" t="str">
        <f t="array" ref="AN27">IF(COUNT(IF(BW!$C$1:$DR$1=Stat!AN$2,BW!$C28:$DR28))=0,"",COUNT(IF(BW!$C$1:$DR$1=Stat!AN$2,BW!$C28:$DR28)))</f>
        <v/>
      </c>
      <c r="AO27" s="115" t="str">
        <f>IFERROR(AVERAGEIFS(BW!$C28:$DR28,BW!$C$1:$DR$1,Stat!AO$2),"")</f>
        <v/>
      </c>
      <c r="AP27" s="15" t="str">
        <f t="array" ref="AP27">IFERROR(_xlfn.STDEV.P(IF(BW!$C$1:$DR$1=Stat!AP$2,BW!$C28:$DR28)),"")</f>
        <v/>
      </c>
      <c r="AQ27" s="17" t="str">
        <f t="array" ref="AQ27">IF(COUNT(IF(BW!$C$1:$DR$1=Stat!AQ$2,BW!$C28:$DR28))=0,"",COUNT(IF(BW!$C$1:$DR$1=Stat!AQ$2,BW!$C28:$DR28)))</f>
        <v/>
      </c>
      <c r="AR27" s="115" t="str">
        <f>IFERROR(AVERAGEIFS(BW!$C28:$DR28,BW!$C$1:$DR$1,Stat!AR$2),"")</f>
        <v/>
      </c>
      <c r="AS27" s="15" t="str">
        <f t="array" ref="AS27">IFERROR(_xlfn.STDEV.P(IF(BW!$C$1:$DR$1=Stat!AS$2,BW!$C28:$DR28)),"")</f>
        <v/>
      </c>
      <c r="AT27" s="17" t="str">
        <f t="array" ref="AT27">IF(COUNT(IF(BW!$C$1:$DR$1=Stat!AT$2,BW!$C28:$DR28))=0,"",COUNT(IF(BW!$C$1:$DR$1=Stat!AT$2,BW!$C28:$DR28)))</f>
        <v/>
      </c>
      <c r="AU27" s="115" t="str">
        <f>IFERROR(AVERAGEIFS(BW!$C28:$DR28,BW!$C$1:$DR$1,Stat!AU$2),"")</f>
        <v/>
      </c>
      <c r="AV27" s="15" t="str">
        <f t="array" ref="AV27">IFERROR(_xlfn.STDEV.P(IF(BW!$C$1:$DR$1=Stat!AV$2,BW!$C28:$DR28)),"")</f>
        <v/>
      </c>
      <c r="AW27" s="17" t="str">
        <f t="array" ref="AW27">IF(COUNT(IF(BW!$C$1:$DR$1=Stat!AW$2,BW!$C28:$DR28))=0,"",COUNT(IF(BW!$C$1:$DR$1=Stat!AW$2,BW!$C28:$DR28)))</f>
        <v/>
      </c>
      <c r="AX27" s="115" t="str">
        <f>IFERROR(AVERAGEIFS(BW!$C28:$DR28,BW!$C$1:$DR$1,Stat!AX$2),"")</f>
        <v/>
      </c>
      <c r="AY27" s="15" t="str">
        <f t="array" ref="AY27">IFERROR(_xlfn.STDEV.P(IF(BW!$C$1:$DR$1=Stat!AY$2,BW!$C28:$DR28)),"")</f>
        <v/>
      </c>
      <c r="AZ27" s="17" t="str">
        <f t="array" ref="AZ27">IF(COUNT(IF(BW!$C$1:$DR$1=Stat!AZ$2,BW!$C28:$DR28))=0,"",COUNT(IF(BW!$C$1:$DR$1=Stat!AZ$2,BW!$C28:$DR28)))</f>
        <v/>
      </c>
      <c r="BA27" s="115" t="str">
        <f>IFERROR(AVERAGEIFS(BW!$C28:$DR28,BW!$C$1:$DR$1,Stat!BA$2),"")</f>
        <v/>
      </c>
      <c r="BB27" s="15" t="str">
        <f t="array" ref="BB27">IFERROR(_xlfn.STDEV.P(IF(BW!$C$1:$DR$1=Stat!BB$2,BW!$C28:$DR28)),"")</f>
        <v/>
      </c>
      <c r="BC27" s="17" t="str">
        <f t="array" ref="BC27">IF(COUNT(IF(BW!$C$1:$DR$1=Stat!BC$2,BW!$C28:$DR28))=0,"",COUNT(IF(BW!$C$1:$DR$1=Stat!BC$2,BW!$C28:$DR28)))</f>
        <v/>
      </c>
      <c r="BD27" s="115" t="str">
        <f>IFERROR(AVERAGEIFS(BW!$C28:$DR28,BW!$C$1:$DR$1,Stat!BD$2),"")</f>
        <v/>
      </c>
      <c r="BE27" s="15" t="str">
        <f t="array" ref="BE27">IFERROR(_xlfn.STDEV.P(IF(BW!$C$1:$DR$1=Stat!BE$2,BW!$C28:$DR28)),"")</f>
        <v/>
      </c>
      <c r="BF27" s="17" t="str">
        <f t="array" ref="BF27">IF(COUNT(IF(BW!$C$1:$DR$1=Stat!BF$2,BW!$C28:$DR28))=0,"",COUNT(IF(BW!$C$1:$DR$1=Stat!BF$2,BW!$C28:$DR28)))</f>
        <v/>
      </c>
      <c r="BG27" s="115" t="str">
        <f>IFERROR(AVERAGEIFS(BW!$C28:$DR28,BW!$C$1:$DR$1,Stat!BG$2),"")</f>
        <v/>
      </c>
      <c r="BH27" s="15" t="str">
        <f t="array" ref="BH27">IFERROR(_xlfn.STDEV.P(IF(BW!$C$1:$DR$1=Stat!BH$2,BW!$C28:$DR28)),"")</f>
        <v/>
      </c>
      <c r="BI27" s="17" t="str">
        <f t="array" ref="BI27">IF(COUNT(IF(BW!$C$1:$DR$1=Stat!BI$2,BW!$C28:$DR28))=0,"",COUNT(IF(BW!$C$1:$DR$1=Stat!BI$2,BW!$C28:$DR28)))</f>
        <v/>
      </c>
      <c r="BJ27" s="115" t="str">
        <f>IFERROR(AVERAGEIFS(BW!$C28:$DR28,BW!$C$1:$DR$1,Stat!BJ$2),"")</f>
        <v/>
      </c>
      <c r="BK27" s="15" t="str">
        <f t="array" ref="BK27">IFERROR(_xlfn.STDEV.P(IF(BW!$C$1:$DR$1=Stat!BK$2,BW!$C28:$DR28)),"")</f>
        <v/>
      </c>
      <c r="BL27" s="17" t="str">
        <f t="array" ref="BL27">IF(COUNT(IF(BW!$C$1:$DR$1=Stat!BL$2,BW!$C28:$DR28))=0,"",COUNT(IF(BW!$C$1:$DR$1=Stat!BL$2,BW!$C28:$DR28)))</f>
        <v/>
      </c>
      <c r="BM27" s="115" t="str">
        <f>IFERROR(AVERAGEIFS(BW!$C28:$DR28,BW!$C$1:$DR$1,Stat!BM$2),"")</f>
        <v/>
      </c>
      <c r="BN27" s="113" t="str">
        <f t="array" ref="BN27">IFERROR(_xlfn.STDEV.P(IF(BW!$C$1:$DR$1=Stat!BN$2,BW!$C28:$DR28)),"")</f>
        <v/>
      </c>
      <c r="BO27" s="117" t="str">
        <f t="array" ref="BO27">IF(COUNT(IF(BW!$C$1:$DR$1=Stat!BO$2,BW!$C28:$DR28))=0,"",COUNT(IF(BW!$C$1:$DR$1=Stat!BO$2,BW!$C28:$DR28)))</f>
        <v/>
      </c>
      <c r="BP27" s="129" t="str">
        <f>IFERROR(AVERAGE(BWtable[[#This Row],[1]:[120]]),"")</f>
        <v/>
      </c>
      <c r="BQ27" s="113" t="str">
        <f>IFERROR(_xlfn.STDEV.P(BWtable[[#This Row],[1]:[120]]),"")</f>
        <v/>
      </c>
      <c r="BR27" s="117" t="str">
        <f>IF(COUNT(BWtable[[#This Row],[1]:[120]])=0,"",COUNT(BWtable[[#This Row],[1]:[120]]))</f>
        <v/>
      </c>
      <c r="BS27" s="14"/>
    </row>
    <row r="28" spans="1:71">
      <c r="A28" s="14">
        <v>24</v>
      </c>
      <c r="B28" s="116" t="str">
        <f>IFERROR(AVERAGEIFS(TV!$D29:$DS29,TV!$D$1:$DS$1,Stat!B$2),"")</f>
        <v/>
      </c>
      <c r="C28" s="15" t="str">
        <f t="array" ref="C28">IFERROR(_xlfn.STDEV.P(IF(TV!$D$1:$DS$1=Stat!C$2,TV!$D29:$DS29)),"")</f>
        <v/>
      </c>
      <c r="D28" s="17" t="str">
        <f t="array" ref="D28">IF(COUNT(IF(TV!$D$1:$DS$1=Stat!D$2,TV!$D29:$DS29))=0,"",COUNT(IF(TV!$D$1:$DS$1=Stat!D$2,TV!$D29:$DS29)))</f>
        <v/>
      </c>
      <c r="E28" s="116" t="str">
        <f>IFERROR(AVERAGEIFS(TV!$D29:$DS29,TV!$D$1:$DS$1,Stat!E$2),"")</f>
        <v/>
      </c>
      <c r="F28" s="15" t="str">
        <f t="array" ref="F28">IFERROR(_xlfn.STDEV.P(IF(TV!$D$1:$DS$1=Stat!F$2,TV!$D29:$DS29)),"")</f>
        <v/>
      </c>
      <c r="G28" s="17" t="str">
        <f t="array" ref="G28">IF(COUNT(IF(TV!$D$1:$DS$1=Stat!G$2,TV!$D29:$DS29))=0,"",COUNT(IF(TV!$D$1:$DS$1=Stat!G$2,TV!$D29:$DS29)))</f>
        <v/>
      </c>
      <c r="H28" s="116" t="str">
        <f>IFERROR(AVERAGEIFS(TV!$D29:$DS29,TV!$D$1:$DS$1,Stat!H$2),"")</f>
        <v/>
      </c>
      <c r="I28" s="15" t="str">
        <f t="array" ref="I28">IFERROR(_xlfn.STDEV.P(IF(TV!$D$1:$DS$1=Stat!I$2,TV!$D29:$DS29)),"")</f>
        <v/>
      </c>
      <c r="J28" s="17" t="str">
        <f t="array" ref="J28">IF(COUNT(IF(TV!$D$1:$DS$1=Stat!J$2,TV!$D29:$DS29))=0,"",COUNT(IF(TV!$D$1:$DS$1=Stat!J$2,TV!$D29:$DS29)))</f>
        <v/>
      </c>
      <c r="K28" s="116" t="str">
        <f>IFERROR(AVERAGEIFS(TV!$D29:$DS29,TV!$D$1:$DS$1,Stat!K$2),"")</f>
        <v/>
      </c>
      <c r="L28" s="15" t="str">
        <f t="array" ref="L28">IFERROR(_xlfn.STDEV.P(IF(TV!$D$1:$DS$1=Stat!L$2,TV!$D29:$DS29)),"")</f>
        <v/>
      </c>
      <c r="M28" s="17" t="str">
        <f t="array" ref="M28">IF(COUNT(IF(TV!$D$1:$DS$1=Stat!M$2,TV!$D29:$DS29))=0,"",COUNT(IF(TV!$D$1:$DS$1=Stat!M$2,TV!$D29:$DS29)))</f>
        <v/>
      </c>
      <c r="N28" s="116" t="str">
        <f>IFERROR(AVERAGEIFS(TV!$D29:$DS29,TV!$D$1:$DS$1,Stat!N$2),"")</f>
        <v/>
      </c>
      <c r="O28" s="15" t="str">
        <f t="array" ref="O28">IFERROR(_xlfn.STDEV.P(IF(TV!$D$1:$DS$1=Stat!O$2,TV!$D29:$DS29)),"")</f>
        <v/>
      </c>
      <c r="P28" s="17" t="str">
        <f t="array" ref="P28">IF(COUNT(IF(TV!$D$1:$DS$1=Stat!P$2,TV!$D29:$DS29))=0,"",COUNT(IF(TV!$D$1:$DS$1=Stat!P$2,TV!$D29:$DS29)))</f>
        <v/>
      </c>
      <c r="Q28" s="116" t="str">
        <f>IFERROR(AVERAGEIFS(TV!$D29:$DS29,TV!$D$1:$DS$1,Stat!Q$2),"")</f>
        <v/>
      </c>
      <c r="R28" s="15" t="str">
        <f t="array" ref="R28">IFERROR(_xlfn.STDEV.P(IF(TV!$D$1:$DS$1=Stat!R$2,TV!$D29:$DS29)),"")</f>
        <v/>
      </c>
      <c r="S28" s="17" t="str">
        <f t="array" ref="S28">IF(COUNT(IF(TV!$D$1:$DS$1=Stat!S$2,TV!$D29:$DS29))=0,"",COUNT(IF(TV!$D$1:$DS$1=Stat!S$2,TV!$D29:$DS29)))</f>
        <v/>
      </c>
      <c r="T28" s="116" t="str">
        <f>IFERROR(AVERAGEIFS(TV!$D29:$DS29,TV!$D$1:$DS$1,Stat!T$2),"")</f>
        <v/>
      </c>
      <c r="U28" s="15" t="str">
        <f t="array" ref="U28">IFERROR(_xlfn.STDEV.P(IF(TV!$D$1:$DS$1=Stat!U$2,TV!$D29:$DS29)),"")</f>
        <v/>
      </c>
      <c r="V28" s="17" t="str">
        <f t="array" ref="V28">IF(COUNT(IF(TV!$D$1:$DS$1=Stat!V$2,TV!$D29:$DS29))=0,"",COUNT(IF(TV!$D$1:$DS$1=Stat!V$2,TV!$D29:$DS29)))</f>
        <v/>
      </c>
      <c r="W28" s="116" t="str">
        <f>IFERROR(AVERAGEIFS(TV!$D29:$DS29,TV!$D$1:$DS$1,Stat!W$2),"")</f>
        <v/>
      </c>
      <c r="X28" s="15" t="str">
        <f t="array" ref="X28">IFERROR(_xlfn.STDEV.P(IF(TV!$D$1:$DS$1=Stat!X$2,TV!$D29:$DS29)),"")</f>
        <v/>
      </c>
      <c r="Y28" s="17" t="str">
        <f t="array" ref="Y28">IF(COUNT(IF(TV!$D$1:$DS$1=Stat!Y$2,TV!$D29:$DS29))=0,"",COUNT(IF(TV!$D$1:$DS$1=Stat!Y$2,TV!$D29:$DS29)))</f>
        <v/>
      </c>
      <c r="Z28" s="115" t="str">
        <f>IFERROR(AVERAGEIFS(TV!$D29:$DS29,TV!$D$1:$DS$1,Stat!Z$2),"")</f>
        <v/>
      </c>
      <c r="AA28" s="15" t="str">
        <f t="array" ref="AA28">IFERROR(_xlfn.STDEV.P(IF(TV!$D$1:$DS$1=Stat!AA$2,TV!$D29:$DS29)),"")</f>
        <v/>
      </c>
      <c r="AB28" s="17" t="str">
        <f t="array" ref="AB28">IF(COUNT(IF(TV!$D$1:$DS$1=Stat!AB$2,TV!$D29:$DS29))=0,"",COUNT(IF(TV!$D$1:$DS$1=Stat!AB$2,TV!$D29:$DS29)))</f>
        <v/>
      </c>
      <c r="AC28" s="115" t="str">
        <f>IFERROR(AVERAGEIFS(TV!$D29:$DS29,TV!$D$1:$DS$1,Stat!AC$2),"")</f>
        <v/>
      </c>
      <c r="AD28" s="113" t="str">
        <f t="array" ref="AD28">IFERROR(_xlfn.STDEV.P(IF(TV!$D$1:$DS$1=Stat!AD$2,TV!$D29:$DS29)),"")</f>
        <v/>
      </c>
      <c r="AE28" s="117" t="str">
        <f t="array" ref="AE28">IF(COUNT(IF(TV!$D$1:$DS$1=Stat!AE$2,TV!$D29:$DS29))=0,"",COUNT(IF(TV!$D$1:$DS$1=Stat!AE$2,TV!$D29:$DS29)))</f>
        <v/>
      </c>
      <c r="AF28" s="130" t="str">
        <f>IFERROR(AVERAGE(TV!D29:DS29),"")</f>
        <v/>
      </c>
      <c r="AG28" s="113" t="str">
        <f>IFERROR(_xlfn.STDEV.P(TV!D29:DS29),"")</f>
        <v/>
      </c>
      <c r="AH28" s="117" t="str">
        <f>IF(COUNT(TV!D29:DS29)=0,"",COUNT(TV!D29:DS29))</f>
        <v/>
      </c>
      <c r="AJ28" s="14">
        <v>24</v>
      </c>
      <c r="AK28" s="14" t="str">
        <f>INDEX(DataInput[#Headers],1,BW_Stat[[#This Row],[Day '#]]+11)</f>
        <v>25</v>
      </c>
      <c r="AL28" s="115" t="str">
        <f>IFERROR(AVERAGEIFS(BW!$C29:$DR29,BW!$C$1:$DR$1,Stat!AL$2),"")</f>
        <v/>
      </c>
      <c r="AM28" s="15" t="str">
        <f t="array" ref="AM28">IFERROR(_xlfn.STDEV.P(IF(BW!$C$1:$DR$1=Stat!AM$2,BW!$C29:$DR29)),"")</f>
        <v/>
      </c>
      <c r="AN28" s="17" t="str">
        <f t="array" ref="AN28">IF(COUNT(IF(BW!$C$1:$DR$1=Stat!AN$2,BW!$C29:$DR29))=0,"",COUNT(IF(BW!$C$1:$DR$1=Stat!AN$2,BW!$C29:$DR29)))</f>
        <v/>
      </c>
      <c r="AO28" s="115" t="str">
        <f>IFERROR(AVERAGEIFS(BW!$C29:$DR29,BW!$C$1:$DR$1,Stat!AO$2),"")</f>
        <v/>
      </c>
      <c r="AP28" s="15" t="str">
        <f t="array" ref="AP28">IFERROR(_xlfn.STDEV.P(IF(BW!$C$1:$DR$1=Stat!AP$2,BW!$C29:$DR29)),"")</f>
        <v/>
      </c>
      <c r="AQ28" s="17" t="str">
        <f t="array" ref="AQ28">IF(COUNT(IF(BW!$C$1:$DR$1=Stat!AQ$2,BW!$C29:$DR29))=0,"",COUNT(IF(BW!$C$1:$DR$1=Stat!AQ$2,BW!$C29:$DR29)))</f>
        <v/>
      </c>
      <c r="AR28" s="115" t="str">
        <f>IFERROR(AVERAGEIFS(BW!$C29:$DR29,BW!$C$1:$DR$1,Stat!AR$2),"")</f>
        <v/>
      </c>
      <c r="AS28" s="15" t="str">
        <f t="array" ref="AS28">IFERROR(_xlfn.STDEV.P(IF(BW!$C$1:$DR$1=Stat!AS$2,BW!$C29:$DR29)),"")</f>
        <v/>
      </c>
      <c r="AT28" s="17" t="str">
        <f t="array" ref="AT28">IF(COUNT(IF(BW!$C$1:$DR$1=Stat!AT$2,BW!$C29:$DR29))=0,"",COUNT(IF(BW!$C$1:$DR$1=Stat!AT$2,BW!$C29:$DR29)))</f>
        <v/>
      </c>
      <c r="AU28" s="115" t="str">
        <f>IFERROR(AVERAGEIFS(BW!$C29:$DR29,BW!$C$1:$DR$1,Stat!AU$2),"")</f>
        <v/>
      </c>
      <c r="AV28" s="15" t="str">
        <f t="array" ref="AV28">IFERROR(_xlfn.STDEV.P(IF(BW!$C$1:$DR$1=Stat!AV$2,BW!$C29:$DR29)),"")</f>
        <v/>
      </c>
      <c r="AW28" s="17" t="str">
        <f t="array" ref="AW28">IF(COUNT(IF(BW!$C$1:$DR$1=Stat!AW$2,BW!$C29:$DR29))=0,"",COUNT(IF(BW!$C$1:$DR$1=Stat!AW$2,BW!$C29:$DR29)))</f>
        <v/>
      </c>
      <c r="AX28" s="115" t="str">
        <f>IFERROR(AVERAGEIFS(BW!$C29:$DR29,BW!$C$1:$DR$1,Stat!AX$2),"")</f>
        <v/>
      </c>
      <c r="AY28" s="15" t="str">
        <f t="array" ref="AY28">IFERROR(_xlfn.STDEV.P(IF(BW!$C$1:$DR$1=Stat!AY$2,BW!$C29:$DR29)),"")</f>
        <v/>
      </c>
      <c r="AZ28" s="17" t="str">
        <f t="array" ref="AZ28">IF(COUNT(IF(BW!$C$1:$DR$1=Stat!AZ$2,BW!$C29:$DR29))=0,"",COUNT(IF(BW!$C$1:$DR$1=Stat!AZ$2,BW!$C29:$DR29)))</f>
        <v/>
      </c>
      <c r="BA28" s="115" t="str">
        <f>IFERROR(AVERAGEIFS(BW!$C29:$DR29,BW!$C$1:$DR$1,Stat!BA$2),"")</f>
        <v/>
      </c>
      <c r="BB28" s="15" t="str">
        <f t="array" ref="BB28">IFERROR(_xlfn.STDEV.P(IF(BW!$C$1:$DR$1=Stat!BB$2,BW!$C29:$DR29)),"")</f>
        <v/>
      </c>
      <c r="BC28" s="17" t="str">
        <f t="array" ref="BC28">IF(COUNT(IF(BW!$C$1:$DR$1=Stat!BC$2,BW!$C29:$DR29))=0,"",COUNT(IF(BW!$C$1:$DR$1=Stat!BC$2,BW!$C29:$DR29)))</f>
        <v/>
      </c>
      <c r="BD28" s="115" t="str">
        <f>IFERROR(AVERAGEIFS(BW!$C29:$DR29,BW!$C$1:$DR$1,Stat!BD$2),"")</f>
        <v/>
      </c>
      <c r="BE28" s="15" t="str">
        <f t="array" ref="BE28">IFERROR(_xlfn.STDEV.P(IF(BW!$C$1:$DR$1=Stat!BE$2,BW!$C29:$DR29)),"")</f>
        <v/>
      </c>
      <c r="BF28" s="17" t="str">
        <f t="array" ref="BF28">IF(COUNT(IF(BW!$C$1:$DR$1=Stat!BF$2,BW!$C29:$DR29))=0,"",COUNT(IF(BW!$C$1:$DR$1=Stat!BF$2,BW!$C29:$DR29)))</f>
        <v/>
      </c>
      <c r="BG28" s="115" t="str">
        <f>IFERROR(AVERAGEIFS(BW!$C29:$DR29,BW!$C$1:$DR$1,Stat!BG$2),"")</f>
        <v/>
      </c>
      <c r="BH28" s="15" t="str">
        <f t="array" ref="BH28">IFERROR(_xlfn.STDEV.P(IF(BW!$C$1:$DR$1=Stat!BH$2,BW!$C29:$DR29)),"")</f>
        <v/>
      </c>
      <c r="BI28" s="17" t="str">
        <f t="array" ref="BI28">IF(COUNT(IF(BW!$C$1:$DR$1=Stat!BI$2,BW!$C29:$DR29))=0,"",COUNT(IF(BW!$C$1:$DR$1=Stat!BI$2,BW!$C29:$DR29)))</f>
        <v/>
      </c>
      <c r="BJ28" s="115" t="str">
        <f>IFERROR(AVERAGEIFS(BW!$C29:$DR29,BW!$C$1:$DR$1,Stat!BJ$2),"")</f>
        <v/>
      </c>
      <c r="BK28" s="15" t="str">
        <f t="array" ref="BK28">IFERROR(_xlfn.STDEV.P(IF(BW!$C$1:$DR$1=Stat!BK$2,BW!$C29:$DR29)),"")</f>
        <v/>
      </c>
      <c r="BL28" s="17" t="str">
        <f t="array" ref="BL28">IF(COUNT(IF(BW!$C$1:$DR$1=Stat!BL$2,BW!$C29:$DR29))=0,"",COUNT(IF(BW!$C$1:$DR$1=Stat!BL$2,BW!$C29:$DR29)))</f>
        <v/>
      </c>
      <c r="BM28" s="115" t="str">
        <f>IFERROR(AVERAGEIFS(BW!$C29:$DR29,BW!$C$1:$DR$1,Stat!BM$2),"")</f>
        <v/>
      </c>
      <c r="BN28" s="113" t="str">
        <f t="array" ref="BN28">IFERROR(_xlfn.STDEV.P(IF(BW!$C$1:$DR$1=Stat!BN$2,BW!$C29:$DR29)),"")</f>
        <v/>
      </c>
      <c r="BO28" s="117" t="str">
        <f t="array" ref="BO28">IF(COUNT(IF(BW!$C$1:$DR$1=Stat!BO$2,BW!$C29:$DR29))=0,"",COUNT(IF(BW!$C$1:$DR$1=Stat!BO$2,BW!$C29:$DR29)))</f>
        <v/>
      </c>
      <c r="BP28" s="129" t="str">
        <f>IFERROR(AVERAGE(BWtable[[#This Row],[1]:[120]]),"")</f>
        <v/>
      </c>
      <c r="BQ28" s="113" t="str">
        <f>IFERROR(_xlfn.STDEV.P(BWtable[[#This Row],[1]:[120]]),"")</f>
        <v/>
      </c>
      <c r="BR28" s="117" t="str">
        <f>IF(COUNT(BWtable[[#This Row],[1]:[120]])=0,"",COUNT(BWtable[[#This Row],[1]:[120]]))</f>
        <v/>
      </c>
      <c r="BS28" s="14"/>
    </row>
    <row r="29" spans="1:71">
      <c r="A29" s="14">
        <v>25</v>
      </c>
      <c r="B29" s="116" t="str">
        <f>IFERROR(AVERAGEIFS(TV!$D30:$DS30,TV!$D$1:$DS$1,Stat!B$2),"")</f>
        <v/>
      </c>
      <c r="C29" s="15" t="str">
        <f t="array" ref="C29">IFERROR(_xlfn.STDEV.P(IF(TV!$D$1:$DS$1=Stat!C$2,TV!$D30:$DS30)),"")</f>
        <v/>
      </c>
      <c r="D29" s="17" t="str">
        <f t="array" ref="D29">IF(COUNT(IF(TV!$D$1:$DS$1=Stat!D$2,TV!$D30:$DS30))=0,"",COUNT(IF(TV!$D$1:$DS$1=Stat!D$2,TV!$D30:$DS30)))</f>
        <v/>
      </c>
      <c r="E29" s="116" t="str">
        <f>IFERROR(AVERAGEIFS(TV!$D30:$DS30,TV!$D$1:$DS$1,Stat!E$2),"")</f>
        <v/>
      </c>
      <c r="F29" s="15" t="str">
        <f t="array" ref="F29">IFERROR(_xlfn.STDEV.P(IF(TV!$D$1:$DS$1=Stat!F$2,TV!$D30:$DS30)),"")</f>
        <v/>
      </c>
      <c r="G29" s="17" t="str">
        <f t="array" ref="G29">IF(COUNT(IF(TV!$D$1:$DS$1=Stat!G$2,TV!$D30:$DS30))=0,"",COUNT(IF(TV!$D$1:$DS$1=Stat!G$2,TV!$D30:$DS30)))</f>
        <v/>
      </c>
      <c r="H29" s="116" t="str">
        <f>IFERROR(AVERAGEIFS(TV!$D30:$DS30,TV!$D$1:$DS$1,Stat!H$2),"")</f>
        <v/>
      </c>
      <c r="I29" s="15" t="str">
        <f t="array" ref="I29">IFERROR(_xlfn.STDEV.P(IF(TV!$D$1:$DS$1=Stat!I$2,TV!$D30:$DS30)),"")</f>
        <v/>
      </c>
      <c r="J29" s="17" t="str">
        <f t="array" ref="J29">IF(COUNT(IF(TV!$D$1:$DS$1=Stat!J$2,TV!$D30:$DS30))=0,"",COUNT(IF(TV!$D$1:$DS$1=Stat!J$2,TV!$D30:$DS30)))</f>
        <v/>
      </c>
      <c r="K29" s="116" t="str">
        <f>IFERROR(AVERAGEIFS(TV!$D30:$DS30,TV!$D$1:$DS$1,Stat!K$2),"")</f>
        <v/>
      </c>
      <c r="L29" s="15" t="str">
        <f t="array" ref="L29">IFERROR(_xlfn.STDEV.P(IF(TV!$D$1:$DS$1=Stat!L$2,TV!$D30:$DS30)),"")</f>
        <v/>
      </c>
      <c r="M29" s="17" t="str">
        <f t="array" ref="M29">IF(COUNT(IF(TV!$D$1:$DS$1=Stat!M$2,TV!$D30:$DS30))=0,"",COUNT(IF(TV!$D$1:$DS$1=Stat!M$2,TV!$D30:$DS30)))</f>
        <v/>
      </c>
      <c r="N29" s="116" t="str">
        <f>IFERROR(AVERAGEIFS(TV!$D30:$DS30,TV!$D$1:$DS$1,Stat!N$2),"")</f>
        <v/>
      </c>
      <c r="O29" s="15" t="str">
        <f t="array" ref="O29">IFERROR(_xlfn.STDEV.P(IF(TV!$D$1:$DS$1=Stat!O$2,TV!$D30:$DS30)),"")</f>
        <v/>
      </c>
      <c r="P29" s="17" t="str">
        <f t="array" ref="P29">IF(COUNT(IF(TV!$D$1:$DS$1=Stat!P$2,TV!$D30:$DS30))=0,"",COUNT(IF(TV!$D$1:$DS$1=Stat!P$2,TV!$D30:$DS30)))</f>
        <v/>
      </c>
      <c r="Q29" s="116" t="str">
        <f>IFERROR(AVERAGEIFS(TV!$D30:$DS30,TV!$D$1:$DS$1,Stat!Q$2),"")</f>
        <v/>
      </c>
      <c r="R29" s="15" t="str">
        <f t="array" ref="R29">IFERROR(_xlfn.STDEV.P(IF(TV!$D$1:$DS$1=Stat!R$2,TV!$D30:$DS30)),"")</f>
        <v/>
      </c>
      <c r="S29" s="17" t="str">
        <f t="array" ref="S29">IF(COUNT(IF(TV!$D$1:$DS$1=Stat!S$2,TV!$D30:$DS30))=0,"",COUNT(IF(TV!$D$1:$DS$1=Stat!S$2,TV!$D30:$DS30)))</f>
        <v/>
      </c>
      <c r="T29" s="116" t="str">
        <f>IFERROR(AVERAGEIFS(TV!$D30:$DS30,TV!$D$1:$DS$1,Stat!T$2),"")</f>
        <v/>
      </c>
      <c r="U29" s="15" t="str">
        <f t="array" ref="U29">IFERROR(_xlfn.STDEV.P(IF(TV!$D$1:$DS$1=Stat!U$2,TV!$D30:$DS30)),"")</f>
        <v/>
      </c>
      <c r="V29" s="17" t="str">
        <f t="array" ref="V29">IF(COUNT(IF(TV!$D$1:$DS$1=Stat!V$2,TV!$D30:$DS30))=0,"",COUNT(IF(TV!$D$1:$DS$1=Stat!V$2,TV!$D30:$DS30)))</f>
        <v/>
      </c>
      <c r="W29" s="116" t="str">
        <f>IFERROR(AVERAGEIFS(TV!$D30:$DS30,TV!$D$1:$DS$1,Stat!W$2),"")</f>
        <v/>
      </c>
      <c r="X29" s="15" t="str">
        <f t="array" ref="X29">IFERROR(_xlfn.STDEV.P(IF(TV!$D$1:$DS$1=Stat!X$2,TV!$D30:$DS30)),"")</f>
        <v/>
      </c>
      <c r="Y29" s="17" t="str">
        <f t="array" ref="Y29">IF(COUNT(IF(TV!$D$1:$DS$1=Stat!Y$2,TV!$D30:$DS30))=0,"",COUNT(IF(TV!$D$1:$DS$1=Stat!Y$2,TV!$D30:$DS30)))</f>
        <v/>
      </c>
      <c r="Z29" s="115" t="str">
        <f>IFERROR(AVERAGEIFS(TV!$D30:$DS30,TV!$D$1:$DS$1,Stat!Z$2),"")</f>
        <v/>
      </c>
      <c r="AA29" s="15" t="str">
        <f t="array" ref="AA29">IFERROR(_xlfn.STDEV.P(IF(TV!$D$1:$DS$1=Stat!AA$2,TV!$D30:$DS30)),"")</f>
        <v/>
      </c>
      <c r="AB29" s="17" t="str">
        <f t="array" ref="AB29">IF(COUNT(IF(TV!$D$1:$DS$1=Stat!AB$2,TV!$D30:$DS30))=0,"",COUNT(IF(TV!$D$1:$DS$1=Stat!AB$2,TV!$D30:$DS30)))</f>
        <v/>
      </c>
      <c r="AC29" s="115" t="str">
        <f>IFERROR(AVERAGEIFS(TV!$D30:$DS30,TV!$D$1:$DS$1,Stat!AC$2),"")</f>
        <v/>
      </c>
      <c r="AD29" s="113" t="str">
        <f t="array" ref="AD29">IFERROR(_xlfn.STDEV.P(IF(TV!$D$1:$DS$1=Stat!AD$2,TV!$D30:$DS30)),"")</f>
        <v/>
      </c>
      <c r="AE29" s="117" t="str">
        <f t="array" ref="AE29">IF(COUNT(IF(TV!$D$1:$DS$1=Stat!AE$2,TV!$D30:$DS30))=0,"",COUNT(IF(TV!$D$1:$DS$1=Stat!AE$2,TV!$D30:$DS30)))</f>
        <v/>
      </c>
      <c r="AF29" s="130" t="str">
        <f>IFERROR(AVERAGE(TV!D30:DS30),"")</f>
        <v/>
      </c>
      <c r="AG29" s="113" t="str">
        <f>IFERROR(_xlfn.STDEV.P(TV!D30:DS30),"")</f>
        <v/>
      </c>
      <c r="AH29" s="117" t="str">
        <f>IF(COUNT(TV!D30:DS30)=0,"",COUNT(TV!D30:DS30))</f>
        <v/>
      </c>
      <c r="AJ29" s="14">
        <v>25</v>
      </c>
      <c r="AK29" s="14" t="str">
        <f>INDEX(DataInput[#Headers],1,BW_Stat[[#This Row],[Day '#]]+11)</f>
        <v>26</v>
      </c>
      <c r="AL29" s="115" t="str">
        <f>IFERROR(AVERAGEIFS(BW!$C30:$DR30,BW!$C$1:$DR$1,Stat!AL$2),"")</f>
        <v/>
      </c>
      <c r="AM29" s="15" t="str">
        <f t="array" ref="AM29">IFERROR(_xlfn.STDEV.P(IF(BW!$C$1:$DR$1=Stat!AM$2,BW!$C30:$DR30)),"")</f>
        <v/>
      </c>
      <c r="AN29" s="17" t="str">
        <f t="array" ref="AN29">IF(COUNT(IF(BW!$C$1:$DR$1=Stat!AN$2,BW!$C30:$DR30))=0,"",COUNT(IF(BW!$C$1:$DR$1=Stat!AN$2,BW!$C30:$DR30)))</f>
        <v/>
      </c>
      <c r="AO29" s="115" t="str">
        <f>IFERROR(AVERAGEIFS(BW!$C30:$DR30,BW!$C$1:$DR$1,Stat!AO$2),"")</f>
        <v/>
      </c>
      <c r="AP29" s="15" t="str">
        <f t="array" ref="AP29">IFERROR(_xlfn.STDEV.P(IF(BW!$C$1:$DR$1=Stat!AP$2,BW!$C30:$DR30)),"")</f>
        <v/>
      </c>
      <c r="AQ29" s="17" t="str">
        <f t="array" ref="AQ29">IF(COUNT(IF(BW!$C$1:$DR$1=Stat!AQ$2,BW!$C30:$DR30))=0,"",COUNT(IF(BW!$C$1:$DR$1=Stat!AQ$2,BW!$C30:$DR30)))</f>
        <v/>
      </c>
      <c r="AR29" s="115" t="str">
        <f>IFERROR(AVERAGEIFS(BW!$C30:$DR30,BW!$C$1:$DR$1,Stat!AR$2),"")</f>
        <v/>
      </c>
      <c r="AS29" s="15" t="str">
        <f t="array" ref="AS29">IFERROR(_xlfn.STDEV.P(IF(BW!$C$1:$DR$1=Stat!AS$2,BW!$C30:$DR30)),"")</f>
        <v/>
      </c>
      <c r="AT29" s="17" t="str">
        <f t="array" ref="AT29">IF(COUNT(IF(BW!$C$1:$DR$1=Stat!AT$2,BW!$C30:$DR30))=0,"",COUNT(IF(BW!$C$1:$DR$1=Stat!AT$2,BW!$C30:$DR30)))</f>
        <v/>
      </c>
      <c r="AU29" s="115" t="str">
        <f>IFERROR(AVERAGEIFS(BW!$C30:$DR30,BW!$C$1:$DR$1,Stat!AU$2),"")</f>
        <v/>
      </c>
      <c r="AV29" s="15" t="str">
        <f t="array" ref="AV29">IFERROR(_xlfn.STDEV.P(IF(BW!$C$1:$DR$1=Stat!AV$2,BW!$C30:$DR30)),"")</f>
        <v/>
      </c>
      <c r="AW29" s="17" t="str">
        <f t="array" ref="AW29">IF(COUNT(IF(BW!$C$1:$DR$1=Stat!AW$2,BW!$C30:$DR30))=0,"",COUNT(IF(BW!$C$1:$DR$1=Stat!AW$2,BW!$C30:$DR30)))</f>
        <v/>
      </c>
      <c r="AX29" s="115" t="str">
        <f>IFERROR(AVERAGEIFS(BW!$C30:$DR30,BW!$C$1:$DR$1,Stat!AX$2),"")</f>
        <v/>
      </c>
      <c r="AY29" s="15" t="str">
        <f t="array" ref="AY29">IFERROR(_xlfn.STDEV.P(IF(BW!$C$1:$DR$1=Stat!AY$2,BW!$C30:$DR30)),"")</f>
        <v/>
      </c>
      <c r="AZ29" s="17" t="str">
        <f t="array" ref="AZ29">IF(COUNT(IF(BW!$C$1:$DR$1=Stat!AZ$2,BW!$C30:$DR30))=0,"",COUNT(IF(BW!$C$1:$DR$1=Stat!AZ$2,BW!$C30:$DR30)))</f>
        <v/>
      </c>
      <c r="BA29" s="115" t="str">
        <f>IFERROR(AVERAGEIFS(BW!$C30:$DR30,BW!$C$1:$DR$1,Stat!BA$2),"")</f>
        <v/>
      </c>
      <c r="BB29" s="15" t="str">
        <f t="array" ref="BB29">IFERROR(_xlfn.STDEV.P(IF(BW!$C$1:$DR$1=Stat!BB$2,BW!$C30:$DR30)),"")</f>
        <v/>
      </c>
      <c r="BC29" s="17" t="str">
        <f t="array" ref="BC29">IF(COUNT(IF(BW!$C$1:$DR$1=Stat!BC$2,BW!$C30:$DR30))=0,"",COUNT(IF(BW!$C$1:$DR$1=Stat!BC$2,BW!$C30:$DR30)))</f>
        <v/>
      </c>
      <c r="BD29" s="115" t="str">
        <f>IFERROR(AVERAGEIFS(BW!$C30:$DR30,BW!$C$1:$DR$1,Stat!BD$2),"")</f>
        <v/>
      </c>
      <c r="BE29" s="15" t="str">
        <f t="array" ref="BE29">IFERROR(_xlfn.STDEV.P(IF(BW!$C$1:$DR$1=Stat!BE$2,BW!$C30:$DR30)),"")</f>
        <v/>
      </c>
      <c r="BF29" s="17" t="str">
        <f t="array" ref="BF29">IF(COUNT(IF(BW!$C$1:$DR$1=Stat!BF$2,BW!$C30:$DR30))=0,"",COUNT(IF(BW!$C$1:$DR$1=Stat!BF$2,BW!$C30:$DR30)))</f>
        <v/>
      </c>
      <c r="BG29" s="115" t="str">
        <f>IFERROR(AVERAGEIFS(BW!$C30:$DR30,BW!$C$1:$DR$1,Stat!BG$2),"")</f>
        <v/>
      </c>
      <c r="BH29" s="15" t="str">
        <f t="array" ref="BH29">IFERROR(_xlfn.STDEV.P(IF(BW!$C$1:$DR$1=Stat!BH$2,BW!$C30:$DR30)),"")</f>
        <v/>
      </c>
      <c r="BI29" s="17" t="str">
        <f t="array" ref="BI29">IF(COUNT(IF(BW!$C$1:$DR$1=Stat!BI$2,BW!$C30:$DR30))=0,"",COUNT(IF(BW!$C$1:$DR$1=Stat!BI$2,BW!$C30:$DR30)))</f>
        <v/>
      </c>
      <c r="BJ29" s="115" t="str">
        <f>IFERROR(AVERAGEIFS(BW!$C30:$DR30,BW!$C$1:$DR$1,Stat!BJ$2),"")</f>
        <v/>
      </c>
      <c r="BK29" s="15" t="str">
        <f t="array" ref="BK29">IFERROR(_xlfn.STDEV.P(IF(BW!$C$1:$DR$1=Stat!BK$2,BW!$C30:$DR30)),"")</f>
        <v/>
      </c>
      <c r="BL29" s="17" t="str">
        <f t="array" ref="BL29">IF(COUNT(IF(BW!$C$1:$DR$1=Stat!BL$2,BW!$C30:$DR30))=0,"",COUNT(IF(BW!$C$1:$DR$1=Stat!BL$2,BW!$C30:$DR30)))</f>
        <v/>
      </c>
      <c r="BM29" s="115" t="str">
        <f>IFERROR(AVERAGEIFS(BW!$C30:$DR30,BW!$C$1:$DR$1,Stat!BM$2),"")</f>
        <v/>
      </c>
      <c r="BN29" s="113" t="str">
        <f t="array" ref="BN29">IFERROR(_xlfn.STDEV.P(IF(BW!$C$1:$DR$1=Stat!BN$2,BW!$C30:$DR30)),"")</f>
        <v/>
      </c>
      <c r="BO29" s="117" t="str">
        <f t="array" ref="BO29">IF(COUNT(IF(BW!$C$1:$DR$1=Stat!BO$2,BW!$C30:$DR30))=0,"",COUNT(IF(BW!$C$1:$DR$1=Stat!BO$2,BW!$C30:$DR30)))</f>
        <v/>
      </c>
      <c r="BP29" s="129" t="str">
        <f>IFERROR(AVERAGE(BWtable[[#This Row],[1]:[120]]),"")</f>
        <v/>
      </c>
      <c r="BQ29" s="113" t="str">
        <f>IFERROR(_xlfn.STDEV.P(BWtable[[#This Row],[1]:[120]]),"")</f>
        <v/>
      </c>
      <c r="BR29" s="117" t="str">
        <f>IF(COUNT(BWtable[[#This Row],[1]:[120]])=0,"",COUNT(BWtable[[#This Row],[1]:[120]]))</f>
        <v/>
      </c>
      <c r="BS29" s="14"/>
    </row>
    <row r="30" spans="1:71">
      <c r="A30" s="14">
        <v>26</v>
      </c>
      <c r="B30" s="116" t="str">
        <f>IFERROR(AVERAGEIFS(TV!$D31:$DS31,TV!$D$1:$DS$1,Stat!B$2),"")</f>
        <v/>
      </c>
      <c r="C30" s="15" t="str">
        <f t="array" ref="C30">IFERROR(_xlfn.STDEV.P(IF(TV!$D$1:$DS$1=Stat!C$2,TV!$D31:$DS31)),"")</f>
        <v/>
      </c>
      <c r="D30" s="17" t="str">
        <f t="array" ref="D30">IF(COUNT(IF(TV!$D$1:$DS$1=Stat!D$2,TV!$D31:$DS31))=0,"",COUNT(IF(TV!$D$1:$DS$1=Stat!D$2,TV!$D31:$DS31)))</f>
        <v/>
      </c>
      <c r="E30" s="116" t="str">
        <f>IFERROR(AVERAGEIFS(TV!$D31:$DS31,TV!$D$1:$DS$1,Stat!E$2),"")</f>
        <v/>
      </c>
      <c r="F30" s="15" t="str">
        <f t="array" ref="F30">IFERROR(_xlfn.STDEV.P(IF(TV!$D$1:$DS$1=Stat!F$2,TV!$D31:$DS31)),"")</f>
        <v/>
      </c>
      <c r="G30" s="17" t="str">
        <f t="array" ref="G30">IF(COUNT(IF(TV!$D$1:$DS$1=Stat!G$2,TV!$D31:$DS31))=0,"",COUNT(IF(TV!$D$1:$DS$1=Stat!G$2,TV!$D31:$DS31)))</f>
        <v/>
      </c>
      <c r="H30" s="116" t="str">
        <f>IFERROR(AVERAGEIFS(TV!$D31:$DS31,TV!$D$1:$DS$1,Stat!H$2),"")</f>
        <v/>
      </c>
      <c r="I30" s="15" t="str">
        <f t="array" ref="I30">IFERROR(_xlfn.STDEV.P(IF(TV!$D$1:$DS$1=Stat!I$2,TV!$D31:$DS31)),"")</f>
        <v/>
      </c>
      <c r="J30" s="17" t="str">
        <f t="array" ref="J30">IF(COUNT(IF(TV!$D$1:$DS$1=Stat!J$2,TV!$D31:$DS31))=0,"",COUNT(IF(TV!$D$1:$DS$1=Stat!J$2,TV!$D31:$DS31)))</f>
        <v/>
      </c>
      <c r="K30" s="116" t="str">
        <f>IFERROR(AVERAGEIFS(TV!$D31:$DS31,TV!$D$1:$DS$1,Stat!K$2),"")</f>
        <v/>
      </c>
      <c r="L30" s="15" t="str">
        <f t="array" ref="L30">IFERROR(_xlfn.STDEV.P(IF(TV!$D$1:$DS$1=Stat!L$2,TV!$D31:$DS31)),"")</f>
        <v/>
      </c>
      <c r="M30" s="17" t="str">
        <f t="array" ref="M30">IF(COUNT(IF(TV!$D$1:$DS$1=Stat!M$2,TV!$D31:$DS31))=0,"",COUNT(IF(TV!$D$1:$DS$1=Stat!M$2,TV!$D31:$DS31)))</f>
        <v/>
      </c>
      <c r="N30" s="116" t="str">
        <f>IFERROR(AVERAGEIFS(TV!$D31:$DS31,TV!$D$1:$DS$1,Stat!N$2),"")</f>
        <v/>
      </c>
      <c r="O30" s="15" t="str">
        <f t="array" ref="O30">IFERROR(_xlfn.STDEV.P(IF(TV!$D$1:$DS$1=Stat!O$2,TV!$D31:$DS31)),"")</f>
        <v/>
      </c>
      <c r="P30" s="17" t="str">
        <f t="array" ref="P30">IF(COUNT(IF(TV!$D$1:$DS$1=Stat!P$2,TV!$D31:$DS31))=0,"",COUNT(IF(TV!$D$1:$DS$1=Stat!P$2,TV!$D31:$DS31)))</f>
        <v/>
      </c>
      <c r="Q30" s="116" t="str">
        <f>IFERROR(AVERAGEIFS(TV!$D31:$DS31,TV!$D$1:$DS$1,Stat!Q$2),"")</f>
        <v/>
      </c>
      <c r="R30" s="15" t="str">
        <f t="array" ref="R30">IFERROR(_xlfn.STDEV.P(IF(TV!$D$1:$DS$1=Stat!R$2,TV!$D31:$DS31)),"")</f>
        <v/>
      </c>
      <c r="S30" s="17" t="str">
        <f t="array" ref="S30">IF(COUNT(IF(TV!$D$1:$DS$1=Stat!S$2,TV!$D31:$DS31))=0,"",COUNT(IF(TV!$D$1:$DS$1=Stat!S$2,TV!$D31:$DS31)))</f>
        <v/>
      </c>
      <c r="T30" s="116" t="str">
        <f>IFERROR(AVERAGEIFS(TV!$D31:$DS31,TV!$D$1:$DS$1,Stat!T$2),"")</f>
        <v/>
      </c>
      <c r="U30" s="15" t="str">
        <f t="array" ref="U30">IFERROR(_xlfn.STDEV.P(IF(TV!$D$1:$DS$1=Stat!U$2,TV!$D31:$DS31)),"")</f>
        <v/>
      </c>
      <c r="V30" s="17" t="str">
        <f t="array" ref="V30">IF(COUNT(IF(TV!$D$1:$DS$1=Stat!V$2,TV!$D31:$DS31))=0,"",COUNT(IF(TV!$D$1:$DS$1=Stat!V$2,TV!$D31:$DS31)))</f>
        <v/>
      </c>
      <c r="W30" s="116" t="str">
        <f>IFERROR(AVERAGEIFS(TV!$D31:$DS31,TV!$D$1:$DS$1,Stat!W$2),"")</f>
        <v/>
      </c>
      <c r="X30" s="15" t="str">
        <f t="array" ref="X30">IFERROR(_xlfn.STDEV.P(IF(TV!$D$1:$DS$1=Stat!X$2,TV!$D31:$DS31)),"")</f>
        <v/>
      </c>
      <c r="Y30" s="17" t="str">
        <f t="array" ref="Y30">IF(COUNT(IF(TV!$D$1:$DS$1=Stat!Y$2,TV!$D31:$DS31))=0,"",COUNT(IF(TV!$D$1:$DS$1=Stat!Y$2,TV!$D31:$DS31)))</f>
        <v/>
      </c>
      <c r="Z30" s="115" t="str">
        <f>IFERROR(AVERAGEIFS(TV!$D31:$DS31,TV!$D$1:$DS$1,Stat!Z$2),"")</f>
        <v/>
      </c>
      <c r="AA30" s="15" t="str">
        <f t="array" ref="AA30">IFERROR(_xlfn.STDEV.P(IF(TV!$D$1:$DS$1=Stat!AA$2,TV!$D31:$DS31)),"")</f>
        <v/>
      </c>
      <c r="AB30" s="17" t="str">
        <f t="array" ref="AB30">IF(COUNT(IF(TV!$D$1:$DS$1=Stat!AB$2,TV!$D31:$DS31))=0,"",COUNT(IF(TV!$D$1:$DS$1=Stat!AB$2,TV!$D31:$DS31)))</f>
        <v/>
      </c>
      <c r="AC30" s="115" t="str">
        <f>IFERROR(AVERAGEIFS(TV!$D31:$DS31,TV!$D$1:$DS$1,Stat!AC$2),"")</f>
        <v/>
      </c>
      <c r="AD30" s="113" t="str">
        <f t="array" ref="AD30">IFERROR(_xlfn.STDEV.P(IF(TV!$D$1:$DS$1=Stat!AD$2,TV!$D31:$DS31)),"")</f>
        <v/>
      </c>
      <c r="AE30" s="117" t="str">
        <f t="array" ref="AE30">IF(COUNT(IF(TV!$D$1:$DS$1=Stat!AE$2,TV!$D31:$DS31))=0,"",COUNT(IF(TV!$D$1:$DS$1=Stat!AE$2,TV!$D31:$DS31)))</f>
        <v/>
      </c>
      <c r="AF30" s="130" t="str">
        <f>IFERROR(AVERAGE(TV!D31:DS31),"")</f>
        <v/>
      </c>
      <c r="AG30" s="113" t="str">
        <f>IFERROR(_xlfn.STDEV.P(TV!D31:DS31),"")</f>
        <v/>
      </c>
      <c r="AH30" s="117" t="str">
        <f>IF(COUNT(TV!D31:DS31)=0,"",COUNT(TV!D31:DS31))</f>
        <v/>
      </c>
      <c r="AJ30" s="14">
        <v>26</v>
      </c>
      <c r="AK30" s="14" t="str">
        <f>INDEX(DataInput[#Headers],1,BW_Stat[[#This Row],[Day '#]]+11)</f>
        <v>27</v>
      </c>
      <c r="AL30" s="115" t="str">
        <f>IFERROR(AVERAGEIFS(BW!$C31:$DR31,BW!$C$1:$DR$1,Stat!AL$2),"")</f>
        <v/>
      </c>
      <c r="AM30" s="15" t="str">
        <f t="array" ref="AM30">IFERROR(_xlfn.STDEV.P(IF(BW!$C$1:$DR$1=Stat!AM$2,BW!$C31:$DR31)),"")</f>
        <v/>
      </c>
      <c r="AN30" s="17" t="str">
        <f t="array" ref="AN30">IF(COUNT(IF(BW!$C$1:$DR$1=Stat!AN$2,BW!$C31:$DR31))=0,"",COUNT(IF(BW!$C$1:$DR$1=Stat!AN$2,BW!$C31:$DR31)))</f>
        <v/>
      </c>
      <c r="AO30" s="115" t="str">
        <f>IFERROR(AVERAGEIFS(BW!$C31:$DR31,BW!$C$1:$DR$1,Stat!AO$2),"")</f>
        <v/>
      </c>
      <c r="AP30" s="15" t="str">
        <f t="array" ref="AP30">IFERROR(_xlfn.STDEV.P(IF(BW!$C$1:$DR$1=Stat!AP$2,BW!$C31:$DR31)),"")</f>
        <v/>
      </c>
      <c r="AQ30" s="17" t="str">
        <f t="array" ref="AQ30">IF(COUNT(IF(BW!$C$1:$DR$1=Stat!AQ$2,BW!$C31:$DR31))=0,"",COUNT(IF(BW!$C$1:$DR$1=Stat!AQ$2,BW!$C31:$DR31)))</f>
        <v/>
      </c>
      <c r="AR30" s="115" t="str">
        <f>IFERROR(AVERAGEIFS(BW!$C31:$DR31,BW!$C$1:$DR$1,Stat!AR$2),"")</f>
        <v/>
      </c>
      <c r="AS30" s="15" t="str">
        <f t="array" ref="AS30">IFERROR(_xlfn.STDEV.P(IF(BW!$C$1:$DR$1=Stat!AS$2,BW!$C31:$DR31)),"")</f>
        <v/>
      </c>
      <c r="AT30" s="17" t="str">
        <f t="array" ref="AT30">IF(COUNT(IF(BW!$C$1:$DR$1=Stat!AT$2,BW!$C31:$DR31))=0,"",COUNT(IF(BW!$C$1:$DR$1=Stat!AT$2,BW!$C31:$DR31)))</f>
        <v/>
      </c>
      <c r="AU30" s="115" t="str">
        <f>IFERROR(AVERAGEIFS(BW!$C31:$DR31,BW!$C$1:$DR$1,Stat!AU$2),"")</f>
        <v/>
      </c>
      <c r="AV30" s="15" t="str">
        <f t="array" ref="AV30">IFERROR(_xlfn.STDEV.P(IF(BW!$C$1:$DR$1=Stat!AV$2,BW!$C31:$DR31)),"")</f>
        <v/>
      </c>
      <c r="AW30" s="17" t="str">
        <f t="array" ref="AW30">IF(COUNT(IF(BW!$C$1:$DR$1=Stat!AW$2,BW!$C31:$DR31))=0,"",COUNT(IF(BW!$C$1:$DR$1=Stat!AW$2,BW!$C31:$DR31)))</f>
        <v/>
      </c>
      <c r="AX30" s="115" t="str">
        <f>IFERROR(AVERAGEIFS(BW!$C31:$DR31,BW!$C$1:$DR$1,Stat!AX$2),"")</f>
        <v/>
      </c>
      <c r="AY30" s="15" t="str">
        <f t="array" ref="AY30">IFERROR(_xlfn.STDEV.P(IF(BW!$C$1:$DR$1=Stat!AY$2,BW!$C31:$DR31)),"")</f>
        <v/>
      </c>
      <c r="AZ30" s="17" t="str">
        <f t="array" ref="AZ30">IF(COUNT(IF(BW!$C$1:$DR$1=Stat!AZ$2,BW!$C31:$DR31))=0,"",COUNT(IF(BW!$C$1:$DR$1=Stat!AZ$2,BW!$C31:$DR31)))</f>
        <v/>
      </c>
      <c r="BA30" s="115" t="str">
        <f>IFERROR(AVERAGEIFS(BW!$C31:$DR31,BW!$C$1:$DR$1,Stat!BA$2),"")</f>
        <v/>
      </c>
      <c r="BB30" s="15" t="str">
        <f t="array" ref="BB30">IFERROR(_xlfn.STDEV.P(IF(BW!$C$1:$DR$1=Stat!BB$2,BW!$C31:$DR31)),"")</f>
        <v/>
      </c>
      <c r="BC30" s="17" t="str">
        <f t="array" ref="BC30">IF(COUNT(IF(BW!$C$1:$DR$1=Stat!BC$2,BW!$C31:$DR31))=0,"",COUNT(IF(BW!$C$1:$DR$1=Stat!BC$2,BW!$C31:$DR31)))</f>
        <v/>
      </c>
      <c r="BD30" s="115" t="str">
        <f>IFERROR(AVERAGEIFS(BW!$C31:$DR31,BW!$C$1:$DR$1,Stat!BD$2),"")</f>
        <v/>
      </c>
      <c r="BE30" s="15" t="str">
        <f t="array" ref="BE30">IFERROR(_xlfn.STDEV.P(IF(BW!$C$1:$DR$1=Stat!BE$2,BW!$C31:$DR31)),"")</f>
        <v/>
      </c>
      <c r="BF30" s="17" t="str">
        <f t="array" ref="BF30">IF(COUNT(IF(BW!$C$1:$DR$1=Stat!BF$2,BW!$C31:$DR31))=0,"",COUNT(IF(BW!$C$1:$DR$1=Stat!BF$2,BW!$C31:$DR31)))</f>
        <v/>
      </c>
      <c r="BG30" s="115" t="str">
        <f>IFERROR(AVERAGEIFS(BW!$C31:$DR31,BW!$C$1:$DR$1,Stat!BG$2),"")</f>
        <v/>
      </c>
      <c r="BH30" s="15" t="str">
        <f t="array" ref="BH30">IFERROR(_xlfn.STDEV.P(IF(BW!$C$1:$DR$1=Stat!BH$2,BW!$C31:$DR31)),"")</f>
        <v/>
      </c>
      <c r="BI30" s="17" t="str">
        <f t="array" ref="BI30">IF(COUNT(IF(BW!$C$1:$DR$1=Stat!BI$2,BW!$C31:$DR31))=0,"",COUNT(IF(BW!$C$1:$DR$1=Stat!BI$2,BW!$C31:$DR31)))</f>
        <v/>
      </c>
      <c r="BJ30" s="115" t="str">
        <f>IFERROR(AVERAGEIFS(BW!$C31:$DR31,BW!$C$1:$DR$1,Stat!BJ$2),"")</f>
        <v/>
      </c>
      <c r="BK30" s="15" t="str">
        <f t="array" ref="BK30">IFERROR(_xlfn.STDEV.P(IF(BW!$C$1:$DR$1=Stat!BK$2,BW!$C31:$DR31)),"")</f>
        <v/>
      </c>
      <c r="BL30" s="17" t="str">
        <f t="array" ref="BL30">IF(COUNT(IF(BW!$C$1:$DR$1=Stat!BL$2,BW!$C31:$DR31))=0,"",COUNT(IF(BW!$C$1:$DR$1=Stat!BL$2,BW!$C31:$DR31)))</f>
        <v/>
      </c>
      <c r="BM30" s="115" t="str">
        <f>IFERROR(AVERAGEIFS(BW!$C31:$DR31,BW!$C$1:$DR$1,Stat!BM$2),"")</f>
        <v/>
      </c>
      <c r="BN30" s="113" t="str">
        <f t="array" ref="BN30">IFERROR(_xlfn.STDEV.P(IF(BW!$C$1:$DR$1=Stat!BN$2,BW!$C31:$DR31)),"")</f>
        <v/>
      </c>
      <c r="BO30" s="117" t="str">
        <f t="array" ref="BO30">IF(COUNT(IF(BW!$C$1:$DR$1=Stat!BO$2,BW!$C31:$DR31))=0,"",COUNT(IF(BW!$C$1:$DR$1=Stat!BO$2,BW!$C31:$DR31)))</f>
        <v/>
      </c>
      <c r="BP30" s="129" t="str">
        <f>IFERROR(AVERAGE(BWtable[[#This Row],[1]:[120]]),"")</f>
        <v/>
      </c>
      <c r="BQ30" s="113" t="str">
        <f>IFERROR(_xlfn.STDEV.P(BWtable[[#This Row],[1]:[120]]),"")</f>
        <v/>
      </c>
      <c r="BR30" s="117" t="str">
        <f>IF(COUNT(BWtable[[#This Row],[1]:[120]])=0,"",COUNT(BWtable[[#This Row],[1]:[120]]))</f>
        <v/>
      </c>
      <c r="BS30" s="14"/>
    </row>
    <row r="31" spans="1:71">
      <c r="A31" s="14">
        <v>27</v>
      </c>
      <c r="B31" s="116" t="str">
        <f>IFERROR(AVERAGEIFS(TV!$D32:$DS32,TV!$D$1:$DS$1,Stat!B$2),"")</f>
        <v/>
      </c>
      <c r="C31" s="15" t="str">
        <f t="array" ref="C31">IFERROR(_xlfn.STDEV.P(IF(TV!$D$1:$DS$1=Stat!C$2,TV!$D32:$DS32)),"")</f>
        <v/>
      </c>
      <c r="D31" s="17" t="str">
        <f t="array" ref="D31">IF(COUNT(IF(TV!$D$1:$DS$1=Stat!D$2,TV!$D32:$DS32))=0,"",COUNT(IF(TV!$D$1:$DS$1=Stat!D$2,TV!$D32:$DS32)))</f>
        <v/>
      </c>
      <c r="E31" s="116" t="str">
        <f>IFERROR(AVERAGEIFS(TV!$D32:$DS32,TV!$D$1:$DS$1,Stat!E$2),"")</f>
        <v/>
      </c>
      <c r="F31" s="15" t="str">
        <f t="array" ref="F31">IFERROR(_xlfn.STDEV.P(IF(TV!$D$1:$DS$1=Stat!F$2,TV!$D32:$DS32)),"")</f>
        <v/>
      </c>
      <c r="G31" s="17" t="str">
        <f t="array" ref="G31">IF(COUNT(IF(TV!$D$1:$DS$1=Stat!G$2,TV!$D32:$DS32))=0,"",COUNT(IF(TV!$D$1:$DS$1=Stat!G$2,TV!$D32:$DS32)))</f>
        <v/>
      </c>
      <c r="H31" s="116" t="str">
        <f>IFERROR(AVERAGEIFS(TV!$D32:$DS32,TV!$D$1:$DS$1,Stat!H$2),"")</f>
        <v/>
      </c>
      <c r="I31" s="15" t="str">
        <f t="array" ref="I31">IFERROR(_xlfn.STDEV.P(IF(TV!$D$1:$DS$1=Stat!I$2,TV!$D32:$DS32)),"")</f>
        <v/>
      </c>
      <c r="J31" s="17" t="str">
        <f t="array" ref="J31">IF(COUNT(IF(TV!$D$1:$DS$1=Stat!J$2,TV!$D32:$DS32))=0,"",COUNT(IF(TV!$D$1:$DS$1=Stat!J$2,TV!$D32:$DS32)))</f>
        <v/>
      </c>
      <c r="K31" s="116" t="str">
        <f>IFERROR(AVERAGEIFS(TV!$D32:$DS32,TV!$D$1:$DS$1,Stat!K$2),"")</f>
        <v/>
      </c>
      <c r="L31" s="15" t="str">
        <f t="array" ref="L31">IFERROR(_xlfn.STDEV.P(IF(TV!$D$1:$DS$1=Stat!L$2,TV!$D32:$DS32)),"")</f>
        <v/>
      </c>
      <c r="M31" s="17" t="str">
        <f t="array" ref="M31">IF(COUNT(IF(TV!$D$1:$DS$1=Stat!M$2,TV!$D32:$DS32))=0,"",COUNT(IF(TV!$D$1:$DS$1=Stat!M$2,TV!$D32:$DS32)))</f>
        <v/>
      </c>
      <c r="N31" s="116" t="str">
        <f>IFERROR(AVERAGEIFS(TV!$D32:$DS32,TV!$D$1:$DS$1,Stat!N$2),"")</f>
        <v/>
      </c>
      <c r="O31" s="15" t="str">
        <f t="array" ref="O31">IFERROR(_xlfn.STDEV.P(IF(TV!$D$1:$DS$1=Stat!O$2,TV!$D32:$DS32)),"")</f>
        <v/>
      </c>
      <c r="P31" s="17" t="str">
        <f t="array" ref="P31">IF(COUNT(IF(TV!$D$1:$DS$1=Stat!P$2,TV!$D32:$DS32))=0,"",COUNT(IF(TV!$D$1:$DS$1=Stat!P$2,TV!$D32:$DS32)))</f>
        <v/>
      </c>
      <c r="Q31" s="116" t="str">
        <f>IFERROR(AVERAGEIFS(TV!$D32:$DS32,TV!$D$1:$DS$1,Stat!Q$2),"")</f>
        <v/>
      </c>
      <c r="R31" s="15" t="str">
        <f t="array" ref="R31">IFERROR(_xlfn.STDEV.P(IF(TV!$D$1:$DS$1=Stat!R$2,TV!$D32:$DS32)),"")</f>
        <v/>
      </c>
      <c r="S31" s="17" t="str">
        <f t="array" ref="S31">IF(COUNT(IF(TV!$D$1:$DS$1=Stat!S$2,TV!$D32:$DS32))=0,"",COUNT(IF(TV!$D$1:$DS$1=Stat!S$2,TV!$D32:$DS32)))</f>
        <v/>
      </c>
      <c r="T31" s="116" t="str">
        <f>IFERROR(AVERAGEIFS(TV!$D32:$DS32,TV!$D$1:$DS$1,Stat!T$2),"")</f>
        <v/>
      </c>
      <c r="U31" s="15" t="str">
        <f t="array" ref="U31">IFERROR(_xlfn.STDEV.P(IF(TV!$D$1:$DS$1=Stat!U$2,TV!$D32:$DS32)),"")</f>
        <v/>
      </c>
      <c r="V31" s="17" t="str">
        <f t="array" ref="V31">IF(COUNT(IF(TV!$D$1:$DS$1=Stat!V$2,TV!$D32:$DS32))=0,"",COUNT(IF(TV!$D$1:$DS$1=Stat!V$2,TV!$D32:$DS32)))</f>
        <v/>
      </c>
      <c r="W31" s="116" t="str">
        <f>IFERROR(AVERAGEIFS(TV!$D32:$DS32,TV!$D$1:$DS$1,Stat!W$2),"")</f>
        <v/>
      </c>
      <c r="X31" s="15" t="str">
        <f t="array" ref="X31">IFERROR(_xlfn.STDEV.P(IF(TV!$D$1:$DS$1=Stat!X$2,TV!$D32:$DS32)),"")</f>
        <v/>
      </c>
      <c r="Y31" s="17" t="str">
        <f t="array" ref="Y31">IF(COUNT(IF(TV!$D$1:$DS$1=Stat!Y$2,TV!$D32:$DS32))=0,"",COUNT(IF(TV!$D$1:$DS$1=Stat!Y$2,TV!$D32:$DS32)))</f>
        <v/>
      </c>
      <c r="Z31" s="115" t="str">
        <f>IFERROR(AVERAGEIFS(TV!$D32:$DS32,TV!$D$1:$DS$1,Stat!Z$2),"")</f>
        <v/>
      </c>
      <c r="AA31" s="15" t="str">
        <f t="array" ref="AA31">IFERROR(_xlfn.STDEV.P(IF(TV!$D$1:$DS$1=Stat!AA$2,TV!$D32:$DS32)),"")</f>
        <v/>
      </c>
      <c r="AB31" s="17" t="str">
        <f t="array" ref="AB31">IF(COUNT(IF(TV!$D$1:$DS$1=Stat!AB$2,TV!$D32:$DS32))=0,"",COUNT(IF(TV!$D$1:$DS$1=Stat!AB$2,TV!$D32:$DS32)))</f>
        <v/>
      </c>
      <c r="AC31" s="115" t="str">
        <f>IFERROR(AVERAGEIFS(TV!$D32:$DS32,TV!$D$1:$DS$1,Stat!AC$2),"")</f>
        <v/>
      </c>
      <c r="AD31" s="113" t="str">
        <f t="array" ref="AD31">IFERROR(_xlfn.STDEV.P(IF(TV!$D$1:$DS$1=Stat!AD$2,TV!$D32:$DS32)),"")</f>
        <v/>
      </c>
      <c r="AE31" s="117" t="str">
        <f t="array" ref="AE31">IF(COUNT(IF(TV!$D$1:$DS$1=Stat!AE$2,TV!$D32:$DS32))=0,"",COUNT(IF(TV!$D$1:$DS$1=Stat!AE$2,TV!$D32:$DS32)))</f>
        <v/>
      </c>
      <c r="AF31" s="130" t="str">
        <f>IFERROR(AVERAGE(TV!D32:DS32),"")</f>
        <v/>
      </c>
      <c r="AG31" s="113" t="str">
        <f>IFERROR(_xlfn.STDEV.P(TV!D32:DS32),"")</f>
        <v/>
      </c>
      <c r="AH31" s="117" t="str">
        <f>IF(COUNT(TV!D32:DS32)=0,"",COUNT(TV!D32:DS32))</f>
        <v/>
      </c>
      <c r="AJ31" s="14">
        <v>27</v>
      </c>
      <c r="AK31" s="14" t="str">
        <f>INDEX(DataInput[#Headers],1,BW_Stat[[#This Row],[Day '#]]+11)</f>
        <v>28</v>
      </c>
      <c r="AL31" s="115" t="str">
        <f>IFERROR(AVERAGEIFS(BW!$C32:$DR32,BW!$C$1:$DR$1,Stat!AL$2),"")</f>
        <v/>
      </c>
      <c r="AM31" s="15" t="str">
        <f t="array" ref="AM31">IFERROR(_xlfn.STDEV.P(IF(BW!$C$1:$DR$1=Stat!AM$2,BW!$C32:$DR32)),"")</f>
        <v/>
      </c>
      <c r="AN31" s="17" t="str">
        <f t="array" ref="AN31">IF(COUNT(IF(BW!$C$1:$DR$1=Stat!AN$2,BW!$C32:$DR32))=0,"",COUNT(IF(BW!$C$1:$DR$1=Stat!AN$2,BW!$C32:$DR32)))</f>
        <v/>
      </c>
      <c r="AO31" s="115" t="str">
        <f>IFERROR(AVERAGEIFS(BW!$C32:$DR32,BW!$C$1:$DR$1,Stat!AO$2),"")</f>
        <v/>
      </c>
      <c r="AP31" s="15" t="str">
        <f t="array" ref="AP31">IFERROR(_xlfn.STDEV.P(IF(BW!$C$1:$DR$1=Stat!AP$2,BW!$C32:$DR32)),"")</f>
        <v/>
      </c>
      <c r="AQ31" s="17" t="str">
        <f t="array" ref="AQ31">IF(COUNT(IF(BW!$C$1:$DR$1=Stat!AQ$2,BW!$C32:$DR32))=0,"",COUNT(IF(BW!$C$1:$DR$1=Stat!AQ$2,BW!$C32:$DR32)))</f>
        <v/>
      </c>
      <c r="AR31" s="115" t="str">
        <f>IFERROR(AVERAGEIFS(BW!$C32:$DR32,BW!$C$1:$DR$1,Stat!AR$2),"")</f>
        <v/>
      </c>
      <c r="AS31" s="15" t="str">
        <f t="array" ref="AS31">IFERROR(_xlfn.STDEV.P(IF(BW!$C$1:$DR$1=Stat!AS$2,BW!$C32:$DR32)),"")</f>
        <v/>
      </c>
      <c r="AT31" s="17" t="str">
        <f t="array" ref="AT31">IF(COUNT(IF(BW!$C$1:$DR$1=Stat!AT$2,BW!$C32:$DR32))=0,"",COUNT(IF(BW!$C$1:$DR$1=Stat!AT$2,BW!$C32:$DR32)))</f>
        <v/>
      </c>
      <c r="AU31" s="115" t="str">
        <f>IFERROR(AVERAGEIFS(BW!$C32:$DR32,BW!$C$1:$DR$1,Stat!AU$2),"")</f>
        <v/>
      </c>
      <c r="AV31" s="15" t="str">
        <f t="array" ref="AV31">IFERROR(_xlfn.STDEV.P(IF(BW!$C$1:$DR$1=Stat!AV$2,BW!$C32:$DR32)),"")</f>
        <v/>
      </c>
      <c r="AW31" s="17" t="str">
        <f t="array" ref="AW31">IF(COUNT(IF(BW!$C$1:$DR$1=Stat!AW$2,BW!$C32:$DR32))=0,"",COUNT(IF(BW!$C$1:$DR$1=Stat!AW$2,BW!$C32:$DR32)))</f>
        <v/>
      </c>
      <c r="AX31" s="115" t="str">
        <f>IFERROR(AVERAGEIFS(BW!$C32:$DR32,BW!$C$1:$DR$1,Stat!AX$2),"")</f>
        <v/>
      </c>
      <c r="AY31" s="15" t="str">
        <f t="array" ref="AY31">IFERROR(_xlfn.STDEV.P(IF(BW!$C$1:$DR$1=Stat!AY$2,BW!$C32:$DR32)),"")</f>
        <v/>
      </c>
      <c r="AZ31" s="17" t="str">
        <f t="array" ref="AZ31">IF(COUNT(IF(BW!$C$1:$DR$1=Stat!AZ$2,BW!$C32:$DR32))=0,"",COUNT(IF(BW!$C$1:$DR$1=Stat!AZ$2,BW!$C32:$DR32)))</f>
        <v/>
      </c>
      <c r="BA31" s="115" t="str">
        <f>IFERROR(AVERAGEIFS(BW!$C32:$DR32,BW!$C$1:$DR$1,Stat!BA$2),"")</f>
        <v/>
      </c>
      <c r="BB31" s="15" t="str">
        <f t="array" ref="BB31">IFERROR(_xlfn.STDEV.P(IF(BW!$C$1:$DR$1=Stat!BB$2,BW!$C32:$DR32)),"")</f>
        <v/>
      </c>
      <c r="BC31" s="17" t="str">
        <f t="array" ref="BC31">IF(COUNT(IF(BW!$C$1:$DR$1=Stat!BC$2,BW!$C32:$DR32))=0,"",COUNT(IF(BW!$C$1:$DR$1=Stat!BC$2,BW!$C32:$DR32)))</f>
        <v/>
      </c>
      <c r="BD31" s="115" t="str">
        <f>IFERROR(AVERAGEIFS(BW!$C32:$DR32,BW!$C$1:$DR$1,Stat!BD$2),"")</f>
        <v/>
      </c>
      <c r="BE31" s="15" t="str">
        <f t="array" ref="BE31">IFERROR(_xlfn.STDEV.P(IF(BW!$C$1:$DR$1=Stat!BE$2,BW!$C32:$DR32)),"")</f>
        <v/>
      </c>
      <c r="BF31" s="17" t="str">
        <f t="array" ref="BF31">IF(COUNT(IF(BW!$C$1:$DR$1=Stat!BF$2,BW!$C32:$DR32))=0,"",COUNT(IF(BW!$C$1:$DR$1=Stat!BF$2,BW!$C32:$DR32)))</f>
        <v/>
      </c>
      <c r="BG31" s="115" t="str">
        <f>IFERROR(AVERAGEIFS(BW!$C32:$DR32,BW!$C$1:$DR$1,Stat!BG$2),"")</f>
        <v/>
      </c>
      <c r="BH31" s="15" t="str">
        <f t="array" ref="BH31">IFERROR(_xlfn.STDEV.P(IF(BW!$C$1:$DR$1=Stat!BH$2,BW!$C32:$DR32)),"")</f>
        <v/>
      </c>
      <c r="BI31" s="17" t="str">
        <f t="array" ref="BI31">IF(COUNT(IF(BW!$C$1:$DR$1=Stat!BI$2,BW!$C32:$DR32))=0,"",COUNT(IF(BW!$C$1:$DR$1=Stat!BI$2,BW!$C32:$DR32)))</f>
        <v/>
      </c>
      <c r="BJ31" s="115" t="str">
        <f>IFERROR(AVERAGEIFS(BW!$C32:$DR32,BW!$C$1:$DR$1,Stat!BJ$2),"")</f>
        <v/>
      </c>
      <c r="BK31" s="15" t="str">
        <f t="array" ref="BK31">IFERROR(_xlfn.STDEV.P(IF(BW!$C$1:$DR$1=Stat!BK$2,BW!$C32:$DR32)),"")</f>
        <v/>
      </c>
      <c r="BL31" s="17" t="str">
        <f t="array" ref="BL31">IF(COUNT(IF(BW!$C$1:$DR$1=Stat!BL$2,BW!$C32:$DR32))=0,"",COUNT(IF(BW!$C$1:$DR$1=Stat!BL$2,BW!$C32:$DR32)))</f>
        <v/>
      </c>
      <c r="BM31" s="115" t="str">
        <f>IFERROR(AVERAGEIFS(BW!$C32:$DR32,BW!$C$1:$DR$1,Stat!BM$2),"")</f>
        <v/>
      </c>
      <c r="BN31" s="113" t="str">
        <f t="array" ref="BN31">IFERROR(_xlfn.STDEV.P(IF(BW!$C$1:$DR$1=Stat!BN$2,BW!$C32:$DR32)),"")</f>
        <v/>
      </c>
      <c r="BO31" s="117" t="str">
        <f t="array" ref="BO31">IF(COUNT(IF(BW!$C$1:$DR$1=Stat!BO$2,BW!$C32:$DR32))=0,"",COUNT(IF(BW!$C$1:$DR$1=Stat!BO$2,BW!$C32:$DR32)))</f>
        <v/>
      </c>
      <c r="BP31" s="129" t="str">
        <f>IFERROR(AVERAGE(BWtable[[#This Row],[1]:[120]]),"")</f>
        <v/>
      </c>
      <c r="BQ31" s="113" t="str">
        <f>IFERROR(_xlfn.STDEV.P(BWtable[[#This Row],[1]:[120]]),"")</f>
        <v/>
      </c>
      <c r="BR31" s="117" t="str">
        <f>IF(COUNT(BWtable[[#This Row],[1]:[120]])=0,"",COUNT(BWtable[[#This Row],[1]:[120]]))</f>
        <v/>
      </c>
      <c r="BS31" s="14"/>
    </row>
    <row r="32" spans="1:71">
      <c r="A32" s="14">
        <v>28</v>
      </c>
      <c r="B32" s="116" t="str">
        <f>IFERROR(AVERAGEIFS(TV!$D33:$DS33,TV!$D$1:$DS$1,Stat!B$2),"")</f>
        <v/>
      </c>
      <c r="C32" s="15" t="str">
        <f t="array" ref="C32">IFERROR(_xlfn.STDEV.P(IF(TV!$D$1:$DS$1=Stat!C$2,TV!$D33:$DS33)),"")</f>
        <v/>
      </c>
      <c r="D32" s="17" t="str">
        <f t="array" ref="D32">IF(COUNT(IF(TV!$D$1:$DS$1=Stat!D$2,TV!$D33:$DS33))=0,"",COUNT(IF(TV!$D$1:$DS$1=Stat!D$2,TV!$D33:$DS33)))</f>
        <v/>
      </c>
      <c r="E32" s="116" t="str">
        <f>IFERROR(AVERAGEIFS(TV!$D33:$DS33,TV!$D$1:$DS$1,Stat!E$2),"")</f>
        <v/>
      </c>
      <c r="F32" s="15" t="str">
        <f t="array" ref="F32">IFERROR(_xlfn.STDEV.P(IF(TV!$D$1:$DS$1=Stat!F$2,TV!$D33:$DS33)),"")</f>
        <v/>
      </c>
      <c r="G32" s="17" t="str">
        <f t="array" ref="G32">IF(COUNT(IF(TV!$D$1:$DS$1=Stat!G$2,TV!$D33:$DS33))=0,"",COUNT(IF(TV!$D$1:$DS$1=Stat!G$2,TV!$D33:$DS33)))</f>
        <v/>
      </c>
      <c r="H32" s="116" t="str">
        <f>IFERROR(AVERAGEIFS(TV!$D33:$DS33,TV!$D$1:$DS$1,Stat!H$2),"")</f>
        <v/>
      </c>
      <c r="I32" s="15" t="str">
        <f t="array" ref="I32">IFERROR(_xlfn.STDEV.P(IF(TV!$D$1:$DS$1=Stat!I$2,TV!$D33:$DS33)),"")</f>
        <v/>
      </c>
      <c r="J32" s="17" t="str">
        <f t="array" ref="J32">IF(COUNT(IF(TV!$D$1:$DS$1=Stat!J$2,TV!$D33:$DS33))=0,"",COUNT(IF(TV!$D$1:$DS$1=Stat!J$2,TV!$D33:$DS33)))</f>
        <v/>
      </c>
      <c r="K32" s="116" t="str">
        <f>IFERROR(AVERAGEIFS(TV!$D33:$DS33,TV!$D$1:$DS$1,Stat!K$2),"")</f>
        <v/>
      </c>
      <c r="L32" s="15" t="str">
        <f t="array" ref="L32">IFERROR(_xlfn.STDEV.P(IF(TV!$D$1:$DS$1=Stat!L$2,TV!$D33:$DS33)),"")</f>
        <v/>
      </c>
      <c r="M32" s="17" t="str">
        <f t="array" ref="M32">IF(COUNT(IF(TV!$D$1:$DS$1=Stat!M$2,TV!$D33:$DS33))=0,"",COUNT(IF(TV!$D$1:$DS$1=Stat!M$2,TV!$D33:$DS33)))</f>
        <v/>
      </c>
      <c r="N32" s="116" t="str">
        <f>IFERROR(AVERAGEIFS(TV!$D33:$DS33,TV!$D$1:$DS$1,Stat!N$2),"")</f>
        <v/>
      </c>
      <c r="O32" s="15" t="str">
        <f t="array" ref="O32">IFERROR(_xlfn.STDEV.P(IF(TV!$D$1:$DS$1=Stat!O$2,TV!$D33:$DS33)),"")</f>
        <v/>
      </c>
      <c r="P32" s="17" t="str">
        <f t="array" ref="P32">IF(COUNT(IF(TV!$D$1:$DS$1=Stat!P$2,TV!$D33:$DS33))=0,"",COUNT(IF(TV!$D$1:$DS$1=Stat!P$2,TV!$D33:$DS33)))</f>
        <v/>
      </c>
      <c r="Q32" s="116" t="str">
        <f>IFERROR(AVERAGEIFS(TV!$D33:$DS33,TV!$D$1:$DS$1,Stat!Q$2),"")</f>
        <v/>
      </c>
      <c r="R32" s="15" t="str">
        <f t="array" ref="R32">IFERROR(_xlfn.STDEV.P(IF(TV!$D$1:$DS$1=Stat!R$2,TV!$D33:$DS33)),"")</f>
        <v/>
      </c>
      <c r="S32" s="17" t="str">
        <f t="array" ref="S32">IF(COUNT(IF(TV!$D$1:$DS$1=Stat!S$2,TV!$D33:$DS33))=0,"",COUNT(IF(TV!$D$1:$DS$1=Stat!S$2,TV!$D33:$DS33)))</f>
        <v/>
      </c>
      <c r="T32" s="116" t="str">
        <f>IFERROR(AVERAGEIFS(TV!$D33:$DS33,TV!$D$1:$DS$1,Stat!T$2),"")</f>
        <v/>
      </c>
      <c r="U32" s="15" t="str">
        <f t="array" ref="U32">IFERROR(_xlfn.STDEV.P(IF(TV!$D$1:$DS$1=Stat!U$2,TV!$D33:$DS33)),"")</f>
        <v/>
      </c>
      <c r="V32" s="17" t="str">
        <f t="array" ref="V32">IF(COUNT(IF(TV!$D$1:$DS$1=Stat!V$2,TV!$D33:$DS33))=0,"",COUNT(IF(TV!$D$1:$DS$1=Stat!V$2,TV!$D33:$DS33)))</f>
        <v/>
      </c>
      <c r="W32" s="116" t="str">
        <f>IFERROR(AVERAGEIFS(TV!$D33:$DS33,TV!$D$1:$DS$1,Stat!W$2),"")</f>
        <v/>
      </c>
      <c r="X32" s="15" t="str">
        <f t="array" ref="X32">IFERROR(_xlfn.STDEV.P(IF(TV!$D$1:$DS$1=Stat!X$2,TV!$D33:$DS33)),"")</f>
        <v/>
      </c>
      <c r="Y32" s="17" t="str">
        <f t="array" ref="Y32">IF(COUNT(IF(TV!$D$1:$DS$1=Stat!Y$2,TV!$D33:$DS33))=0,"",COUNT(IF(TV!$D$1:$DS$1=Stat!Y$2,TV!$D33:$DS33)))</f>
        <v/>
      </c>
      <c r="Z32" s="115" t="str">
        <f>IFERROR(AVERAGEIFS(TV!$D33:$DS33,TV!$D$1:$DS$1,Stat!Z$2),"")</f>
        <v/>
      </c>
      <c r="AA32" s="15" t="str">
        <f t="array" ref="AA32">IFERROR(_xlfn.STDEV.P(IF(TV!$D$1:$DS$1=Stat!AA$2,TV!$D33:$DS33)),"")</f>
        <v/>
      </c>
      <c r="AB32" s="17" t="str">
        <f t="array" ref="AB32">IF(COUNT(IF(TV!$D$1:$DS$1=Stat!AB$2,TV!$D33:$DS33))=0,"",COUNT(IF(TV!$D$1:$DS$1=Stat!AB$2,TV!$D33:$DS33)))</f>
        <v/>
      </c>
      <c r="AC32" s="115" t="str">
        <f>IFERROR(AVERAGEIFS(TV!$D33:$DS33,TV!$D$1:$DS$1,Stat!AC$2),"")</f>
        <v/>
      </c>
      <c r="AD32" s="113" t="str">
        <f t="array" ref="AD32">IFERROR(_xlfn.STDEV.P(IF(TV!$D$1:$DS$1=Stat!AD$2,TV!$D33:$DS33)),"")</f>
        <v/>
      </c>
      <c r="AE32" s="117" t="str">
        <f t="array" ref="AE32">IF(COUNT(IF(TV!$D$1:$DS$1=Stat!AE$2,TV!$D33:$DS33))=0,"",COUNT(IF(TV!$D$1:$DS$1=Stat!AE$2,TV!$D33:$DS33)))</f>
        <v/>
      </c>
      <c r="AF32" s="130" t="str">
        <f>IFERROR(AVERAGE(TV!D33:DS33),"")</f>
        <v/>
      </c>
      <c r="AG32" s="113" t="str">
        <f>IFERROR(_xlfn.STDEV.P(TV!D33:DS33),"")</f>
        <v/>
      </c>
      <c r="AH32" s="117" t="str">
        <f>IF(COUNT(TV!D33:DS33)=0,"",COUNT(TV!D33:DS33))</f>
        <v/>
      </c>
      <c r="AJ32" s="14">
        <v>28</v>
      </c>
      <c r="AK32" s="14" t="str">
        <f>INDEX(DataInput[#Headers],1,BW_Stat[[#This Row],[Day '#]]+11)</f>
        <v>29</v>
      </c>
      <c r="AL32" s="115" t="str">
        <f>IFERROR(AVERAGEIFS(BW!$C33:$DR33,BW!$C$1:$DR$1,Stat!AL$2),"")</f>
        <v/>
      </c>
      <c r="AM32" s="15" t="str">
        <f t="array" ref="AM32">IFERROR(_xlfn.STDEV.P(IF(BW!$C$1:$DR$1=Stat!AM$2,BW!$C33:$DR33)),"")</f>
        <v/>
      </c>
      <c r="AN32" s="17" t="str">
        <f t="array" ref="AN32">IF(COUNT(IF(BW!$C$1:$DR$1=Stat!AN$2,BW!$C33:$DR33))=0,"",COUNT(IF(BW!$C$1:$DR$1=Stat!AN$2,BW!$C33:$DR33)))</f>
        <v/>
      </c>
      <c r="AO32" s="115" t="str">
        <f>IFERROR(AVERAGEIFS(BW!$C33:$DR33,BW!$C$1:$DR$1,Stat!AO$2),"")</f>
        <v/>
      </c>
      <c r="AP32" s="15" t="str">
        <f t="array" ref="AP32">IFERROR(_xlfn.STDEV.P(IF(BW!$C$1:$DR$1=Stat!AP$2,BW!$C33:$DR33)),"")</f>
        <v/>
      </c>
      <c r="AQ32" s="17" t="str">
        <f t="array" ref="AQ32">IF(COUNT(IF(BW!$C$1:$DR$1=Stat!AQ$2,BW!$C33:$DR33))=0,"",COUNT(IF(BW!$C$1:$DR$1=Stat!AQ$2,BW!$C33:$DR33)))</f>
        <v/>
      </c>
      <c r="AR32" s="115" t="str">
        <f>IFERROR(AVERAGEIFS(BW!$C33:$DR33,BW!$C$1:$DR$1,Stat!AR$2),"")</f>
        <v/>
      </c>
      <c r="AS32" s="15" t="str">
        <f t="array" ref="AS32">IFERROR(_xlfn.STDEV.P(IF(BW!$C$1:$DR$1=Stat!AS$2,BW!$C33:$DR33)),"")</f>
        <v/>
      </c>
      <c r="AT32" s="17" t="str">
        <f t="array" ref="AT32">IF(COUNT(IF(BW!$C$1:$DR$1=Stat!AT$2,BW!$C33:$DR33))=0,"",COUNT(IF(BW!$C$1:$DR$1=Stat!AT$2,BW!$C33:$DR33)))</f>
        <v/>
      </c>
      <c r="AU32" s="115" t="str">
        <f>IFERROR(AVERAGEIFS(BW!$C33:$DR33,BW!$C$1:$DR$1,Stat!AU$2),"")</f>
        <v/>
      </c>
      <c r="AV32" s="15" t="str">
        <f t="array" ref="AV32">IFERROR(_xlfn.STDEV.P(IF(BW!$C$1:$DR$1=Stat!AV$2,BW!$C33:$DR33)),"")</f>
        <v/>
      </c>
      <c r="AW32" s="17" t="str">
        <f t="array" ref="AW32">IF(COUNT(IF(BW!$C$1:$DR$1=Stat!AW$2,BW!$C33:$DR33))=0,"",COUNT(IF(BW!$C$1:$DR$1=Stat!AW$2,BW!$C33:$DR33)))</f>
        <v/>
      </c>
      <c r="AX32" s="115" t="str">
        <f>IFERROR(AVERAGEIFS(BW!$C33:$DR33,BW!$C$1:$DR$1,Stat!AX$2),"")</f>
        <v/>
      </c>
      <c r="AY32" s="15" t="str">
        <f t="array" ref="AY32">IFERROR(_xlfn.STDEV.P(IF(BW!$C$1:$DR$1=Stat!AY$2,BW!$C33:$DR33)),"")</f>
        <v/>
      </c>
      <c r="AZ32" s="17" t="str">
        <f t="array" ref="AZ32">IF(COUNT(IF(BW!$C$1:$DR$1=Stat!AZ$2,BW!$C33:$DR33))=0,"",COUNT(IF(BW!$C$1:$DR$1=Stat!AZ$2,BW!$C33:$DR33)))</f>
        <v/>
      </c>
      <c r="BA32" s="115" t="str">
        <f>IFERROR(AVERAGEIFS(BW!$C33:$DR33,BW!$C$1:$DR$1,Stat!BA$2),"")</f>
        <v/>
      </c>
      <c r="BB32" s="15" t="str">
        <f t="array" ref="BB32">IFERROR(_xlfn.STDEV.P(IF(BW!$C$1:$DR$1=Stat!BB$2,BW!$C33:$DR33)),"")</f>
        <v/>
      </c>
      <c r="BC32" s="17" t="str">
        <f t="array" ref="BC32">IF(COUNT(IF(BW!$C$1:$DR$1=Stat!BC$2,BW!$C33:$DR33))=0,"",COUNT(IF(BW!$C$1:$DR$1=Stat!BC$2,BW!$C33:$DR33)))</f>
        <v/>
      </c>
      <c r="BD32" s="115" t="str">
        <f>IFERROR(AVERAGEIFS(BW!$C33:$DR33,BW!$C$1:$DR$1,Stat!BD$2),"")</f>
        <v/>
      </c>
      <c r="BE32" s="15" t="str">
        <f t="array" ref="BE32">IFERROR(_xlfn.STDEV.P(IF(BW!$C$1:$DR$1=Stat!BE$2,BW!$C33:$DR33)),"")</f>
        <v/>
      </c>
      <c r="BF32" s="17" t="str">
        <f t="array" ref="BF32">IF(COUNT(IF(BW!$C$1:$DR$1=Stat!BF$2,BW!$C33:$DR33))=0,"",COUNT(IF(BW!$C$1:$DR$1=Stat!BF$2,BW!$C33:$DR33)))</f>
        <v/>
      </c>
      <c r="BG32" s="115" t="str">
        <f>IFERROR(AVERAGEIFS(BW!$C33:$DR33,BW!$C$1:$DR$1,Stat!BG$2),"")</f>
        <v/>
      </c>
      <c r="BH32" s="15" t="str">
        <f t="array" ref="BH32">IFERROR(_xlfn.STDEV.P(IF(BW!$C$1:$DR$1=Stat!BH$2,BW!$C33:$DR33)),"")</f>
        <v/>
      </c>
      <c r="BI32" s="17" t="str">
        <f t="array" ref="BI32">IF(COUNT(IF(BW!$C$1:$DR$1=Stat!BI$2,BW!$C33:$DR33))=0,"",COUNT(IF(BW!$C$1:$DR$1=Stat!BI$2,BW!$C33:$DR33)))</f>
        <v/>
      </c>
      <c r="BJ32" s="115" t="str">
        <f>IFERROR(AVERAGEIFS(BW!$C33:$DR33,BW!$C$1:$DR$1,Stat!BJ$2),"")</f>
        <v/>
      </c>
      <c r="BK32" s="15" t="str">
        <f t="array" ref="BK32">IFERROR(_xlfn.STDEV.P(IF(BW!$C$1:$DR$1=Stat!BK$2,BW!$C33:$DR33)),"")</f>
        <v/>
      </c>
      <c r="BL32" s="17" t="str">
        <f t="array" ref="BL32">IF(COUNT(IF(BW!$C$1:$DR$1=Stat!BL$2,BW!$C33:$DR33))=0,"",COUNT(IF(BW!$C$1:$DR$1=Stat!BL$2,BW!$C33:$DR33)))</f>
        <v/>
      </c>
      <c r="BM32" s="115" t="str">
        <f>IFERROR(AVERAGEIFS(BW!$C33:$DR33,BW!$C$1:$DR$1,Stat!BM$2),"")</f>
        <v/>
      </c>
      <c r="BN32" s="113" t="str">
        <f t="array" ref="BN32">IFERROR(_xlfn.STDEV.P(IF(BW!$C$1:$DR$1=Stat!BN$2,BW!$C33:$DR33)),"")</f>
        <v/>
      </c>
      <c r="BO32" s="117" t="str">
        <f t="array" ref="BO32">IF(COUNT(IF(BW!$C$1:$DR$1=Stat!BO$2,BW!$C33:$DR33))=0,"",COUNT(IF(BW!$C$1:$DR$1=Stat!BO$2,BW!$C33:$DR33)))</f>
        <v/>
      </c>
      <c r="BP32" s="129" t="str">
        <f>IFERROR(AVERAGE(BWtable[[#This Row],[1]:[120]]),"")</f>
        <v/>
      </c>
      <c r="BQ32" s="113" t="str">
        <f>IFERROR(_xlfn.STDEV.P(BWtable[[#This Row],[1]:[120]]),"")</f>
        <v/>
      </c>
      <c r="BR32" s="117" t="str">
        <f>IF(COUNT(BWtable[[#This Row],[1]:[120]])=0,"",COUNT(BWtable[[#This Row],[1]:[120]]))</f>
        <v/>
      </c>
      <c r="BS32" s="14"/>
    </row>
    <row r="33" spans="1:71">
      <c r="A33" s="14">
        <v>29</v>
      </c>
      <c r="B33" s="116" t="str">
        <f>IFERROR(AVERAGEIFS(TV!$D34:$DS34,TV!$D$1:$DS$1,Stat!B$2),"")</f>
        <v/>
      </c>
      <c r="C33" s="15" t="str">
        <f t="array" ref="C33">IFERROR(_xlfn.STDEV.P(IF(TV!$D$1:$DS$1=Stat!C$2,TV!$D34:$DS34)),"")</f>
        <v/>
      </c>
      <c r="D33" s="17" t="str">
        <f t="array" ref="D33">IF(COUNT(IF(TV!$D$1:$DS$1=Stat!D$2,TV!$D34:$DS34))=0,"",COUNT(IF(TV!$D$1:$DS$1=Stat!D$2,TV!$D34:$DS34)))</f>
        <v/>
      </c>
      <c r="E33" s="116" t="str">
        <f>IFERROR(AVERAGEIFS(TV!$D34:$DS34,TV!$D$1:$DS$1,Stat!E$2),"")</f>
        <v/>
      </c>
      <c r="F33" s="15" t="str">
        <f t="array" ref="F33">IFERROR(_xlfn.STDEV.P(IF(TV!$D$1:$DS$1=Stat!F$2,TV!$D34:$DS34)),"")</f>
        <v/>
      </c>
      <c r="G33" s="17" t="str">
        <f t="array" ref="G33">IF(COUNT(IF(TV!$D$1:$DS$1=Stat!G$2,TV!$D34:$DS34))=0,"",COUNT(IF(TV!$D$1:$DS$1=Stat!G$2,TV!$D34:$DS34)))</f>
        <v/>
      </c>
      <c r="H33" s="116" t="str">
        <f>IFERROR(AVERAGEIFS(TV!$D34:$DS34,TV!$D$1:$DS$1,Stat!H$2),"")</f>
        <v/>
      </c>
      <c r="I33" s="15" t="str">
        <f t="array" ref="I33">IFERROR(_xlfn.STDEV.P(IF(TV!$D$1:$DS$1=Stat!I$2,TV!$D34:$DS34)),"")</f>
        <v/>
      </c>
      <c r="J33" s="17" t="str">
        <f t="array" ref="J33">IF(COUNT(IF(TV!$D$1:$DS$1=Stat!J$2,TV!$D34:$DS34))=0,"",COUNT(IF(TV!$D$1:$DS$1=Stat!J$2,TV!$D34:$DS34)))</f>
        <v/>
      </c>
      <c r="K33" s="116" t="str">
        <f>IFERROR(AVERAGEIFS(TV!$D34:$DS34,TV!$D$1:$DS$1,Stat!K$2),"")</f>
        <v/>
      </c>
      <c r="L33" s="15" t="str">
        <f t="array" ref="L33">IFERROR(_xlfn.STDEV.P(IF(TV!$D$1:$DS$1=Stat!L$2,TV!$D34:$DS34)),"")</f>
        <v/>
      </c>
      <c r="M33" s="17" t="str">
        <f t="array" ref="M33">IF(COUNT(IF(TV!$D$1:$DS$1=Stat!M$2,TV!$D34:$DS34))=0,"",COUNT(IF(TV!$D$1:$DS$1=Stat!M$2,TV!$D34:$DS34)))</f>
        <v/>
      </c>
      <c r="N33" s="116" t="str">
        <f>IFERROR(AVERAGEIFS(TV!$D34:$DS34,TV!$D$1:$DS$1,Stat!N$2),"")</f>
        <v/>
      </c>
      <c r="O33" s="15" t="str">
        <f t="array" ref="O33">IFERROR(_xlfn.STDEV.P(IF(TV!$D$1:$DS$1=Stat!O$2,TV!$D34:$DS34)),"")</f>
        <v/>
      </c>
      <c r="P33" s="17" t="str">
        <f t="array" ref="P33">IF(COUNT(IF(TV!$D$1:$DS$1=Stat!P$2,TV!$D34:$DS34))=0,"",COUNT(IF(TV!$D$1:$DS$1=Stat!P$2,TV!$D34:$DS34)))</f>
        <v/>
      </c>
      <c r="Q33" s="116" t="str">
        <f>IFERROR(AVERAGEIFS(TV!$D34:$DS34,TV!$D$1:$DS$1,Stat!Q$2),"")</f>
        <v/>
      </c>
      <c r="R33" s="15" t="str">
        <f t="array" ref="R33">IFERROR(_xlfn.STDEV.P(IF(TV!$D$1:$DS$1=Stat!R$2,TV!$D34:$DS34)),"")</f>
        <v/>
      </c>
      <c r="S33" s="17" t="str">
        <f t="array" ref="S33">IF(COUNT(IF(TV!$D$1:$DS$1=Stat!S$2,TV!$D34:$DS34))=0,"",COUNT(IF(TV!$D$1:$DS$1=Stat!S$2,TV!$D34:$DS34)))</f>
        <v/>
      </c>
      <c r="T33" s="116" t="str">
        <f>IFERROR(AVERAGEIFS(TV!$D34:$DS34,TV!$D$1:$DS$1,Stat!T$2),"")</f>
        <v/>
      </c>
      <c r="U33" s="15" t="str">
        <f t="array" ref="U33">IFERROR(_xlfn.STDEV.P(IF(TV!$D$1:$DS$1=Stat!U$2,TV!$D34:$DS34)),"")</f>
        <v/>
      </c>
      <c r="V33" s="17" t="str">
        <f t="array" ref="V33">IF(COUNT(IF(TV!$D$1:$DS$1=Stat!V$2,TV!$D34:$DS34))=0,"",COUNT(IF(TV!$D$1:$DS$1=Stat!V$2,TV!$D34:$DS34)))</f>
        <v/>
      </c>
      <c r="W33" s="116" t="str">
        <f>IFERROR(AVERAGEIFS(TV!$D34:$DS34,TV!$D$1:$DS$1,Stat!W$2),"")</f>
        <v/>
      </c>
      <c r="X33" s="15" t="str">
        <f t="array" ref="X33">IFERROR(_xlfn.STDEV.P(IF(TV!$D$1:$DS$1=Stat!X$2,TV!$D34:$DS34)),"")</f>
        <v/>
      </c>
      <c r="Y33" s="17" t="str">
        <f t="array" ref="Y33">IF(COUNT(IF(TV!$D$1:$DS$1=Stat!Y$2,TV!$D34:$DS34))=0,"",COUNT(IF(TV!$D$1:$DS$1=Stat!Y$2,TV!$D34:$DS34)))</f>
        <v/>
      </c>
      <c r="Z33" s="115" t="str">
        <f>IFERROR(AVERAGEIFS(TV!$D34:$DS34,TV!$D$1:$DS$1,Stat!Z$2),"")</f>
        <v/>
      </c>
      <c r="AA33" s="15" t="str">
        <f t="array" ref="AA33">IFERROR(_xlfn.STDEV.P(IF(TV!$D$1:$DS$1=Stat!AA$2,TV!$D34:$DS34)),"")</f>
        <v/>
      </c>
      <c r="AB33" s="17" t="str">
        <f t="array" ref="AB33">IF(COUNT(IF(TV!$D$1:$DS$1=Stat!AB$2,TV!$D34:$DS34))=0,"",COUNT(IF(TV!$D$1:$DS$1=Stat!AB$2,TV!$D34:$DS34)))</f>
        <v/>
      </c>
      <c r="AC33" s="115" t="str">
        <f>IFERROR(AVERAGEIFS(TV!$D34:$DS34,TV!$D$1:$DS$1,Stat!AC$2),"")</f>
        <v/>
      </c>
      <c r="AD33" s="113" t="str">
        <f t="array" ref="AD33">IFERROR(_xlfn.STDEV.P(IF(TV!$D$1:$DS$1=Stat!AD$2,TV!$D34:$DS34)),"")</f>
        <v/>
      </c>
      <c r="AE33" s="117" t="str">
        <f t="array" ref="AE33">IF(COUNT(IF(TV!$D$1:$DS$1=Stat!AE$2,TV!$D34:$DS34))=0,"",COUNT(IF(TV!$D$1:$DS$1=Stat!AE$2,TV!$D34:$DS34)))</f>
        <v/>
      </c>
      <c r="AF33" s="130" t="str">
        <f>IFERROR(AVERAGE(TV!D34:DS34),"")</f>
        <v/>
      </c>
      <c r="AG33" s="113" t="str">
        <f>IFERROR(_xlfn.STDEV.P(TV!D34:DS34),"")</f>
        <v/>
      </c>
      <c r="AH33" s="117" t="str">
        <f>IF(COUNT(TV!D34:DS34)=0,"",COUNT(TV!D34:DS34))</f>
        <v/>
      </c>
      <c r="AJ33" s="14">
        <v>29</v>
      </c>
      <c r="AK33" s="14" t="str">
        <f>INDEX(DataInput[#Headers],1,BW_Stat[[#This Row],[Day '#]]+11)</f>
        <v>30</v>
      </c>
      <c r="AL33" s="115" t="str">
        <f>IFERROR(AVERAGEIFS(BW!$C34:$DR34,BW!$C$1:$DR$1,Stat!AL$2),"")</f>
        <v/>
      </c>
      <c r="AM33" s="15" t="str">
        <f t="array" ref="AM33">IFERROR(_xlfn.STDEV.P(IF(BW!$C$1:$DR$1=Stat!AM$2,BW!$C34:$DR34)),"")</f>
        <v/>
      </c>
      <c r="AN33" s="17" t="str">
        <f t="array" ref="AN33">IF(COUNT(IF(BW!$C$1:$DR$1=Stat!AN$2,BW!$C34:$DR34))=0,"",COUNT(IF(BW!$C$1:$DR$1=Stat!AN$2,BW!$C34:$DR34)))</f>
        <v/>
      </c>
      <c r="AO33" s="115" t="str">
        <f>IFERROR(AVERAGEIFS(BW!$C34:$DR34,BW!$C$1:$DR$1,Stat!AO$2),"")</f>
        <v/>
      </c>
      <c r="AP33" s="15" t="str">
        <f t="array" ref="AP33">IFERROR(_xlfn.STDEV.P(IF(BW!$C$1:$DR$1=Stat!AP$2,BW!$C34:$DR34)),"")</f>
        <v/>
      </c>
      <c r="AQ33" s="17" t="str">
        <f t="array" ref="AQ33">IF(COUNT(IF(BW!$C$1:$DR$1=Stat!AQ$2,BW!$C34:$DR34))=0,"",COUNT(IF(BW!$C$1:$DR$1=Stat!AQ$2,BW!$C34:$DR34)))</f>
        <v/>
      </c>
      <c r="AR33" s="115" t="str">
        <f>IFERROR(AVERAGEIFS(BW!$C34:$DR34,BW!$C$1:$DR$1,Stat!AR$2),"")</f>
        <v/>
      </c>
      <c r="AS33" s="15" t="str">
        <f t="array" ref="AS33">IFERROR(_xlfn.STDEV.P(IF(BW!$C$1:$DR$1=Stat!AS$2,BW!$C34:$DR34)),"")</f>
        <v/>
      </c>
      <c r="AT33" s="17" t="str">
        <f t="array" ref="AT33">IF(COUNT(IF(BW!$C$1:$DR$1=Stat!AT$2,BW!$C34:$DR34))=0,"",COUNT(IF(BW!$C$1:$DR$1=Stat!AT$2,BW!$C34:$DR34)))</f>
        <v/>
      </c>
      <c r="AU33" s="115" t="str">
        <f>IFERROR(AVERAGEIFS(BW!$C34:$DR34,BW!$C$1:$DR$1,Stat!AU$2),"")</f>
        <v/>
      </c>
      <c r="AV33" s="15" t="str">
        <f t="array" ref="AV33">IFERROR(_xlfn.STDEV.P(IF(BW!$C$1:$DR$1=Stat!AV$2,BW!$C34:$DR34)),"")</f>
        <v/>
      </c>
      <c r="AW33" s="17" t="str">
        <f t="array" ref="AW33">IF(COUNT(IF(BW!$C$1:$DR$1=Stat!AW$2,BW!$C34:$DR34))=0,"",COUNT(IF(BW!$C$1:$DR$1=Stat!AW$2,BW!$C34:$DR34)))</f>
        <v/>
      </c>
      <c r="AX33" s="115" t="str">
        <f>IFERROR(AVERAGEIFS(BW!$C34:$DR34,BW!$C$1:$DR$1,Stat!AX$2),"")</f>
        <v/>
      </c>
      <c r="AY33" s="15" t="str">
        <f t="array" ref="AY33">IFERROR(_xlfn.STDEV.P(IF(BW!$C$1:$DR$1=Stat!AY$2,BW!$C34:$DR34)),"")</f>
        <v/>
      </c>
      <c r="AZ33" s="17" t="str">
        <f t="array" ref="AZ33">IF(COUNT(IF(BW!$C$1:$DR$1=Stat!AZ$2,BW!$C34:$DR34))=0,"",COUNT(IF(BW!$C$1:$DR$1=Stat!AZ$2,BW!$C34:$DR34)))</f>
        <v/>
      </c>
      <c r="BA33" s="115" t="str">
        <f>IFERROR(AVERAGEIFS(BW!$C34:$DR34,BW!$C$1:$DR$1,Stat!BA$2),"")</f>
        <v/>
      </c>
      <c r="BB33" s="15" t="str">
        <f t="array" ref="BB33">IFERROR(_xlfn.STDEV.P(IF(BW!$C$1:$DR$1=Stat!BB$2,BW!$C34:$DR34)),"")</f>
        <v/>
      </c>
      <c r="BC33" s="17" t="str">
        <f t="array" ref="BC33">IF(COUNT(IF(BW!$C$1:$DR$1=Stat!BC$2,BW!$C34:$DR34))=0,"",COUNT(IF(BW!$C$1:$DR$1=Stat!BC$2,BW!$C34:$DR34)))</f>
        <v/>
      </c>
      <c r="BD33" s="115" t="str">
        <f>IFERROR(AVERAGEIFS(BW!$C34:$DR34,BW!$C$1:$DR$1,Stat!BD$2),"")</f>
        <v/>
      </c>
      <c r="BE33" s="15" t="str">
        <f t="array" ref="BE33">IFERROR(_xlfn.STDEV.P(IF(BW!$C$1:$DR$1=Stat!BE$2,BW!$C34:$DR34)),"")</f>
        <v/>
      </c>
      <c r="BF33" s="17" t="str">
        <f t="array" ref="BF33">IF(COUNT(IF(BW!$C$1:$DR$1=Stat!BF$2,BW!$C34:$DR34))=0,"",COUNT(IF(BW!$C$1:$DR$1=Stat!BF$2,BW!$C34:$DR34)))</f>
        <v/>
      </c>
      <c r="BG33" s="115" t="str">
        <f>IFERROR(AVERAGEIFS(BW!$C34:$DR34,BW!$C$1:$DR$1,Stat!BG$2),"")</f>
        <v/>
      </c>
      <c r="BH33" s="15" t="str">
        <f t="array" ref="BH33">IFERROR(_xlfn.STDEV.P(IF(BW!$C$1:$DR$1=Stat!BH$2,BW!$C34:$DR34)),"")</f>
        <v/>
      </c>
      <c r="BI33" s="17" t="str">
        <f t="array" ref="BI33">IF(COUNT(IF(BW!$C$1:$DR$1=Stat!BI$2,BW!$C34:$DR34))=0,"",COUNT(IF(BW!$C$1:$DR$1=Stat!BI$2,BW!$C34:$DR34)))</f>
        <v/>
      </c>
      <c r="BJ33" s="115" t="str">
        <f>IFERROR(AVERAGEIFS(BW!$C34:$DR34,BW!$C$1:$DR$1,Stat!BJ$2),"")</f>
        <v/>
      </c>
      <c r="BK33" s="15" t="str">
        <f t="array" ref="BK33">IFERROR(_xlfn.STDEV.P(IF(BW!$C$1:$DR$1=Stat!BK$2,BW!$C34:$DR34)),"")</f>
        <v/>
      </c>
      <c r="BL33" s="17" t="str">
        <f t="array" ref="BL33">IF(COUNT(IF(BW!$C$1:$DR$1=Stat!BL$2,BW!$C34:$DR34))=0,"",COUNT(IF(BW!$C$1:$DR$1=Stat!BL$2,BW!$C34:$DR34)))</f>
        <v/>
      </c>
      <c r="BM33" s="115" t="str">
        <f>IFERROR(AVERAGEIFS(BW!$C34:$DR34,BW!$C$1:$DR$1,Stat!BM$2),"")</f>
        <v/>
      </c>
      <c r="BN33" s="113" t="str">
        <f t="array" ref="BN33">IFERROR(_xlfn.STDEV.P(IF(BW!$C$1:$DR$1=Stat!BN$2,BW!$C34:$DR34)),"")</f>
        <v/>
      </c>
      <c r="BO33" s="117" t="str">
        <f t="array" ref="BO33">IF(COUNT(IF(BW!$C$1:$DR$1=Stat!BO$2,BW!$C34:$DR34))=0,"",COUNT(IF(BW!$C$1:$DR$1=Stat!BO$2,BW!$C34:$DR34)))</f>
        <v/>
      </c>
      <c r="BP33" s="129" t="str">
        <f>IFERROR(AVERAGE(BWtable[[#This Row],[1]:[120]]),"")</f>
        <v/>
      </c>
      <c r="BQ33" s="113" t="str">
        <f>IFERROR(_xlfn.STDEV.P(BWtable[[#This Row],[1]:[120]]),"")</f>
        <v/>
      </c>
      <c r="BR33" s="117" t="str">
        <f>IF(COUNT(BWtable[[#This Row],[1]:[120]])=0,"",COUNT(BWtable[[#This Row],[1]:[120]]))</f>
        <v/>
      </c>
      <c r="BS33" s="14"/>
    </row>
    <row r="34" spans="1:71">
      <c r="A34" s="14">
        <v>30</v>
      </c>
      <c r="B34" s="116" t="str">
        <f>IFERROR(AVERAGEIFS(TV!$D35:$DS35,TV!$D$1:$DS$1,Stat!B$2),"")</f>
        <v/>
      </c>
      <c r="C34" s="15" t="str">
        <f t="array" ref="C34">IFERROR(_xlfn.STDEV.P(IF(TV!$D$1:$DS$1=Stat!C$2,TV!$D35:$DS35)),"")</f>
        <v/>
      </c>
      <c r="D34" s="17" t="str">
        <f t="array" ref="D34">IF(COUNT(IF(TV!$D$1:$DS$1=Stat!D$2,TV!$D35:$DS35))=0,"",COUNT(IF(TV!$D$1:$DS$1=Stat!D$2,TV!$D35:$DS35)))</f>
        <v/>
      </c>
      <c r="E34" s="116" t="str">
        <f>IFERROR(AVERAGEIFS(TV!$D35:$DS35,TV!$D$1:$DS$1,Stat!E$2),"")</f>
        <v/>
      </c>
      <c r="F34" s="15" t="str">
        <f t="array" ref="F34">IFERROR(_xlfn.STDEV.P(IF(TV!$D$1:$DS$1=Stat!F$2,TV!$D35:$DS35)),"")</f>
        <v/>
      </c>
      <c r="G34" s="17" t="str">
        <f t="array" ref="G34">IF(COUNT(IF(TV!$D$1:$DS$1=Stat!G$2,TV!$D35:$DS35))=0,"",COUNT(IF(TV!$D$1:$DS$1=Stat!G$2,TV!$D35:$DS35)))</f>
        <v/>
      </c>
      <c r="H34" s="116" t="str">
        <f>IFERROR(AVERAGEIFS(TV!$D35:$DS35,TV!$D$1:$DS$1,Stat!H$2),"")</f>
        <v/>
      </c>
      <c r="I34" s="15" t="str">
        <f t="array" ref="I34">IFERROR(_xlfn.STDEV.P(IF(TV!$D$1:$DS$1=Stat!I$2,TV!$D35:$DS35)),"")</f>
        <v/>
      </c>
      <c r="J34" s="17" t="str">
        <f t="array" ref="J34">IF(COUNT(IF(TV!$D$1:$DS$1=Stat!J$2,TV!$D35:$DS35))=0,"",COUNT(IF(TV!$D$1:$DS$1=Stat!J$2,TV!$D35:$DS35)))</f>
        <v/>
      </c>
      <c r="K34" s="116" t="str">
        <f>IFERROR(AVERAGEIFS(TV!$D35:$DS35,TV!$D$1:$DS$1,Stat!K$2),"")</f>
        <v/>
      </c>
      <c r="L34" s="15" t="str">
        <f t="array" ref="L34">IFERROR(_xlfn.STDEV.P(IF(TV!$D$1:$DS$1=Stat!L$2,TV!$D35:$DS35)),"")</f>
        <v/>
      </c>
      <c r="M34" s="17" t="str">
        <f t="array" ref="M34">IF(COUNT(IF(TV!$D$1:$DS$1=Stat!M$2,TV!$D35:$DS35))=0,"",COUNT(IF(TV!$D$1:$DS$1=Stat!M$2,TV!$D35:$DS35)))</f>
        <v/>
      </c>
      <c r="N34" s="116" t="str">
        <f>IFERROR(AVERAGEIFS(TV!$D35:$DS35,TV!$D$1:$DS$1,Stat!N$2),"")</f>
        <v/>
      </c>
      <c r="O34" s="15" t="str">
        <f t="array" ref="O34">IFERROR(_xlfn.STDEV.P(IF(TV!$D$1:$DS$1=Stat!O$2,TV!$D35:$DS35)),"")</f>
        <v/>
      </c>
      <c r="P34" s="17" t="str">
        <f t="array" ref="P34">IF(COUNT(IF(TV!$D$1:$DS$1=Stat!P$2,TV!$D35:$DS35))=0,"",COUNT(IF(TV!$D$1:$DS$1=Stat!P$2,TV!$D35:$DS35)))</f>
        <v/>
      </c>
      <c r="Q34" s="116" t="str">
        <f>IFERROR(AVERAGEIFS(TV!$D35:$DS35,TV!$D$1:$DS$1,Stat!Q$2),"")</f>
        <v/>
      </c>
      <c r="R34" s="15" t="str">
        <f t="array" ref="R34">IFERROR(_xlfn.STDEV.P(IF(TV!$D$1:$DS$1=Stat!R$2,TV!$D35:$DS35)),"")</f>
        <v/>
      </c>
      <c r="S34" s="17" t="str">
        <f t="array" ref="S34">IF(COUNT(IF(TV!$D$1:$DS$1=Stat!S$2,TV!$D35:$DS35))=0,"",COUNT(IF(TV!$D$1:$DS$1=Stat!S$2,TV!$D35:$DS35)))</f>
        <v/>
      </c>
      <c r="T34" s="116" t="str">
        <f>IFERROR(AVERAGEIFS(TV!$D35:$DS35,TV!$D$1:$DS$1,Stat!T$2),"")</f>
        <v/>
      </c>
      <c r="U34" s="15" t="str">
        <f t="array" ref="U34">IFERROR(_xlfn.STDEV.P(IF(TV!$D$1:$DS$1=Stat!U$2,TV!$D35:$DS35)),"")</f>
        <v/>
      </c>
      <c r="V34" s="17" t="str">
        <f t="array" ref="V34">IF(COUNT(IF(TV!$D$1:$DS$1=Stat!V$2,TV!$D35:$DS35))=0,"",COUNT(IF(TV!$D$1:$DS$1=Stat!V$2,TV!$D35:$DS35)))</f>
        <v/>
      </c>
      <c r="W34" s="116" t="str">
        <f>IFERROR(AVERAGEIFS(TV!$D35:$DS35,TV!$D$1:$DS$1,Stat!W$2),"")</f>
        <v/>
      </c>
      <c r="X34" s="15" t="str">
        <f t="array" ref="X34">IFERROR(_xlfn.STDEV.P(IF(TV!$D$1:$DS$1=Stat!X$2,TV!$D35:$DS35)),"")</f>
        <v/>
      </c>
      <c r="Y34" s="17" t="str">
        <f t="array" ref="Y34">IF(COUNT(IF(TV!$D$1:$DS$1=Stat!Y$2,TV!$D35:$DS35))=0,"",COUNT(IF(TV!$D$1:$DS$1=Stat!Y$2,TV!$D35:$DS35)))</f>
        <v/>
      </c>
      <c r="Z34" s="115" t="str">
        <f>IFERROR(AVERAGEIFS(TV!$D35:$DS35,TV!$D$1:$DS$1,Stat!Z$2),"")</f>
        <v/>
      </c>
      <c r="AA34" s="15" t="str">
        <f t="array" ref="AA34">IFERROR(_xlfn.STDEV.P(IF(TV!$D$1:$DS$1=Stat!AA$2,TV!$D35:$DS35)),"")</f>
        <v/>
      </c>
      <c r="AB34" s="17" t="str">
        <f t="array" ref="AB34">IF(COUNT(IF(TV!$D$1:$DS$1=Stat!AB$2,TV!$D35:$DS35))=0,"",COUNT(IF(TV!$D$1:$DS$1=Stat!AB$2,TV!$D35:$DS35)))</f>
        <v/>
      </c>
      <c r="AC34" s="115" t="str">
        <f>IFERROR(AVERAGEIFS(TV!$D35:$DS35,TV!$D$1:$DS$1,Stat!AC$2),"")</f>
        <v/>
      </c>
      <c r="AD34" s="113" t="str">
        <f t="array" ref="AD34">IFERROR(_xlfn.STDEV.P(IF(TV!$D$1:$DS$1=Stat!AD$2,TV!$D35:$DS35)),"")</f>
        <v/>
      </c>
      <c r="AE34" s="117" t="str">
        <f t="array" ref="AE34">IF(COUNT(IF(TV!$D$1:$DS$1=Stat!AE$2,TV!$D35:$DS35))=0,"",COUNT(IF(TV!$D$1:$DS$1=Stat!AE$2,TV!$D35:$DS35)))</f>
        <v/>
      </c>
      <c r="AF34" s="130" t="str">
        <f>IFERROR(AVERAGE(TV!D35:DS35),"")</f>
        <v/>
      </c>
      <c r="AG34" s="113" t="str">
        <f>IFERROR(_xlfn.STDEV.P(TV!D35:DS35),"")</f>
        <v/>
      </c>
      <c r="AH34" s="117" t="str">
        <f>IF(COUNT(TV!D35:DS35)=0,"",COUNT(TV!D35:DS35))</f>
        <v/>
      </c>
      <c r="AJ34" s="14">
        <v>30</v>
      </c>
      <c r="AK34" s="14" t="str">
        <f>INDEX(DataInput[#Headers],1,BW_Stat[[#This Row],[Day '#]]+11)</f>
        <v>31</v>
      </c>
      <c r="AL34" s="115" t="str">
        <f>IFERROR(AVERAGEIFS(BW!$C35:$DR35,BW!$C$1:$DR$1,Stat!AL$2),"")</f>
        <v/>
      </c>
      <c r="AM34" s="15" t="str">
        <f t="array" ref="AM34">IFERROR(_xlfn.STDEV.P(IF(BW!$C$1:$DR$1=Stat!AM$2,BW!$C35:$DR35)),"")</f>
        <v/>
      </c>
      <c r="AN34" s="17" t="str">
        <f t="array" ref="AN34">IF(COUNT(IF(BW!$C$1:$DR$1=Stat!AN$2,BW!$C35:$DR35))=0,"",COUNT(IF(BW!$C$1:$DR$1=Stat!AN$2,BW!$C35:$DR35)))</f>
        <v/>
      </c>
      <c r="AO34" s="115" t="str">
        <f>IFERROR(AVERAGEIFS(BW!$C35:$DR35,BW!$C$1:$DR$1,Stat!AO$2),"")</f>
        <v/>
      </c>
      <c r="AP34" s="15" t="str">
        <f t="array" ref="AP34">IFERROR(_xlfn.STDEV.P(IF(BW!$C$1:$DR$1=Stat!AP$2,BW!$C35:$DR35)),"")</f>
        <v/>
      </c>
      <c r="AQ34" s="17" t="str">
        <f t="array" ref="AQ34">IF(COUNT(IF(BW!$C$1:$DR$1=Stat!AQ$2,BW!$C35:$DR35))=0,"",COUNT(IF(BW!$C$1:$DR$1=Stat!AQ$2,BW!$C35:$DR35)))</f>
        <v/>
      </c>
      <c r="AR34" s="115" t="str">
        <f>IFERROR(AVERAGEIFS(BW!$C35:$DR35,BW!$C$1:$DR$1,Stat!AR$2),"")</f>
        <v/>
      </c>
      <c r="AS34" s="15" t="str">
        <f t="array" ref="AS34">IFERROR(_xlfn.STDEV.P(IF(BW!$C$1:$DR$1=Stat!AS$2,BW!$C35:$DR35)),"")</f>
        <v/>
      </c>
      <c r="AT34" s="17" t="str">
        <f t="array" ref="AT34">IF(COUNT(IF(BW!$C$1:$DR$1=Stat!AT$2,BW!$C35:$DR35))=0,"",COUNT(IF(BW!$C$1:$DR$1=Stat!AT$2,BW!$C35:$DR35)))</f>
        <v/>
      </c>
      <c r="AU34" s="115" t="str">
        <f>IFERROR(AVERAGEIFS(BW!$C35:$DR35,BW!$C$1:$DR$1,Stat!AU$2),"")</f>
        <v/>
      </c>
      <c r="AV34" s="15" t="str">
        <f t="array" ref="AV34">IFERROR(_xlfn.STDEV.P(IF(BW!$C$1:$DR$1=Stat!AV$2,BW!$C35:$DR35)),"")</f>
        <v/>
      </c>
      <c r="AW34" s="17" t="str">
        <f t="array" ref="AW34">IF(COUNT(IF(BW!$C$1:$DR$1=Stat!AW$2,BW!$C35:$DR35))=0,"",COUNT(IF(BW!$C$1:$DR$1=Stat!AW$2,BW!$C35:$DR35)))</f>
        <v/>
      </c>
      <c r="AX34" s="115" t="str">
        <f>IFERROR(AVERAGEIFS(BW!$C35:$DR35,BW!$C$1:$DR$1,Stat!AX$2),"")</f>
        <v/>
      </c>
      <c r="AY34" s="15" t="str">
        <f t="array" ref="AY34">IFERROR(_xlfn.STDEV.P(IF(BW!$C$1:$DR$1=Stat!AY$2,BW!$C35:$DR35)),"")</f>
        <v/>
      </c>
      <c r="AZ34" s="17" t="str">
        <f t="array" ref="AZ34">IF(COUNT(IF(BW!$C$1:$DR$1=Stat!AZ$2,BW!$C35:$DR35))=0,"",COUNT(IF(BW!$C$1:$DR$1=Stat!AZ$2,BW!$C35:$DR35)))</f>
        <v/>
      </c>
      <c r="BA34" s="115" t="str">
        <f>IFERROR(AVERAGEIFS(BW!$C35:$DR35,BW!$C$1:$DR$1,Stat!BA$2),"")</f>
        <v/>
      </c>
      <c r="BB34" s="15" t="str">
        <f t="array" ref="BB34">IFERROR(_xlfn.STDEV.P(IF(BW!$C$1:$DR$1=Stat!BB$2,BW!$C35:$DR35)),"")</f>
        <v/>
      </c>
      <c r="BC34" s="17" t="str">
        <f t="array" ref="BC34">IF(COUNT(IF(BW!$C$1:$DR$1=Stat!BC$2,BW!$C35:$DR35))=0,"",COUNT(IF(BW!$C$1:$DR$1=Stat!BC$2,BW!$C35:$DR35)))</f>
        <v/>
      </c>
      <c r="BD34" s="115" t="str">
        <f>IFERROR(AVERAGEIFS(BW!$C35:$DR35,BW!$C$1:$DR$1,Stat!BD$2),"")</f>
        <v/>
      </c>
      <c r="BE34" s="15" t="str">
        <f t="array" ref="BE34">IFERROR(_xlfn.STDEV.P(IF(BW!$C$1:$DR$1=Stat!BE$2,BW!$C35:$DR35)),"")</f>
        <v/>
      </c>
      <c r="BF34" s="17" t="str">
        <f t="array" ref="BF34">IF(COUNT(IF(BW!$C$1:$DR$1=Stat!BF$2,BW!$C35:$DR35))=0,"",COUNT(IF(BW!$C$1:$DR$1=Stat!BF$2,BW!$C35:$DR35)))</f>
        <v/>
      </c>
      <c r="BG34" s="115" t="str">
        <f>IFERROR(AVERAGEIFS(BW!$C35:$DR35,BW!$C$1:$DR$1,Stat!BG$2),"")</f>
        <v/>
      </c>
      <c r="BH34" s="15" t="str">
        <f t="array" ref="BH34">IFERROR(_xlfn.STDEV.P(IF(BW!$C$1:$DR$1=Stat!BH$2,BW!$C35:$DR35)),"")</f>
        <v/>
      </c>
      <c r="BI34" s="17" t="str">
        <f t="array" ref="BI34">IF(COUNT(IF(BW!$C$1:$DR$1=Stat!BI$2,BW!$C35:$DR35))=0,"",COUNT(IF(BW!$C$1:$DR$1=Stat!BI$2,BW!$C35:$DR35)))</f>
        <v/>
      </c>
      <c r="BJ34" s="115" t="str">
        <f>IFERROR(AVERAGEIFS(BW!$C35:$DR35,BW!$C$1:$DR$1,Stat!BJ$2),"")</f>
        <v/>
      </c>
      <c r="BK34" s="15" t="str">
        <f t="array" ref="BK34">IFERROR(_xlfn.STDEV.P(IF(BW!$C$1:$DR$1=Stat!BK$2,BW!$C35:$DR35)),"")</f>
        <v/>
      </c>
      <c r="BL34" s="17" t="str">
        <f t="array" ref="BL34">IF(COUNT(IF(BW!$C$1:$DR$1=Stat!BL$2,BW!$C35:$DR35))=0,"",COUNT(IF(BW!$C$1:$DR$1=Stat!BL$2,BW!$C35:$DR35)))</f>
        <v/>
      </c>
      <c r="BM34" s="115" t="str">
        <f>IFERROR(AVERAGEIFS(BW!$C35:$DR35,BW!$C$1:$DR$1,Stat!BM$2),"")</f>
        <v/>
      </c>
      <c r="BN34" s="113" t="str">
        <f t="array" ref="BN34">IFERROR(_xlfn.STDEV.P(IF(BW!$C$1:$DR$1=Stat!BN$2,BW!$C35:$DR35)),"")</f>
        <v/>
      </c>
      <c r="BO34" s="117" t="str">
        <f t="array" ref="BO34">IF(COUNT(IF(BW!$C$1:$DR$1=Stat!BO$2,BW!$C35:$DR35))=0,"",COUNT(IF(BW!$C$1:$DR$1=Stat!BO$2,BW!$C35:$DR35)))</f>
        <v/>
      </c>
      <c r="BP34" s="129" t="str">
        <f>IFERROR(AVERAGE(BWtable[[#This Row],[1]:[120]]),"")</f>
        <v/>
      </c>
      <c r="BQ34" s="113" t="str">
        <f>IFERROR(_xlfn.STDEV.P(BWtable[[#This Row],[1]:[120]]),"")</f>
        <v/>
      </c>
      <c r="BR34" s="117" t="str">
        <f>IF(COUNT(BWtable[[#This Row],[1]:[120]])=0,"",COUNT(BWtable[[#This Row],[1]:[120]]))</f>
        <v/>
      </c>
      <c r="BS34" s="14"/>
    </row>
    <row r="35" spans="1:71">
      <c r="A35" s="14">
        <v>31</v>
      </c>
      <c r="B35" s="116" t="str">
        <f>IFERROR(AVERAGEIFS(TV!$D36:$DS36,TV!$D$1:$DS$1,Stat!B$2),"")</f>
        <v/>
      </c>
      <c r="C35" s="15" t="str">
        <f t="array" ref="C35">IFERROR(_xlfn.STDEV.P(IF(TV!$D$1:$DS$1=Stat!C$2,TV!$D36:$DS36)),"")</f>
        <v/>
      </c>
      <c r="D35" s="17" t="str">
        <f t="array" ref="D35">IF(COUNT(IF(TV!$D$1:$DS$1=Stat!D$2,TV!$D36:$DS36))=0,"",COUNT(IF(TV!$D$1:$DS$1=Stat!D$2,TV!$D36:$DS36)))</f>
        <v/>
      </c>
      <c r="E35" s="116" t="str">
        <f>IFERROR(AVERAGEIFS(TV!$D36:$DS36,TV!$D$1:$DS$1,Stat!E$2),"")</f>
        <v/>
      </c>
      <c r="F35" s="15" t="str">
        <f t="array" ref="F35">IFERROR(_xlfn.STDEV.P(IF(TV!$D$1:$DS$1=Stat!F$2,TV!$D36:$DS36)),"")</f>
        <v/>
      </c>
      <c r="G35" s="17" t="str">
        <f t="array" ref="G35">IF(COUNT(IF(TV!$D$1:$DS$1=Stat!G$2,TV!$D36:$DS36))=0,"",COUNT(IF(TV!$D$1:$DS$1=Stat!G$2,TV!$D36:$DS36)))</f>
        <v/>
      </c>
      <c r="H35" s="116" t="str">
        <f>IFERROR(AVERAGEIFS(TV!$D36:$DS36,TV!$D$1:$DS$1,Stat!H$2),"")</f>
        <v/>
      </c>
      <c r="I35" s="15" t="str">
        <f t="array" ref="I35">IFERROR(_xlfn.STDEV.P(IF(TV!$D$1:$DS$1=Stat!I$2,TV!$D36:$DS36)),"")</f>
        <v/>
      </c>
      <c r="J35" s="17" t="str">
        <f t="array" ref="J35">IF(COUNT(IF(TV!$D$1:$DS$1=Stat!J$2,TV!$D36:$DS36))=0,"",COUNT(IF(TV!$D$1:$DS$1=Stat!J$2,TV!$D36:$DS36)))</f>
        <v/>
      </c>
      <c r="K35" s="116" t="str">
        <f>IFERROR(AVERAGEIFS(TV!$D36:$DS36,TV!$D$1:$DS$1,Stat!K$2),"")</f>
        <v/>
      </c>
      <c r="L35" s="15" t="str">
        <f t="array" ref="L35">IFERROR(_xlfn.STDEV.P(IF(TV!$D$1:$DS$1=Stat!L$2,TV!$D36:$DS36)),"")</f>
        <v/>
      </c>
      <c r="M35" s="17" t="str">
        <f t="array" ref="M35">IF(COUNT(IF(TV!$D$1:$DS$1=Stat!M$2,TV!$D36:$DS36))=0,"",COUNT(IF(TV!$D$1:$DS$1=Stat!M$2,TV!$D36:$DS36)))</f>
        <v/>
      </c>
      <c r="N35" s="116" t="str">
        <f>IFERROR(AVERAGEIFS(TV!$D36:$DS36,TV!$D$1:$DS$1,Stat!N$2),"")</f>
        <v/>
      </c>
      <c r="O35" s="15" t="str">
        <f t="array" ref="O35">IFERROR(_xlfn.STDEV.P(IF(TV!$D$1:$DS$1=Stat!O$2,TV!$D36:$DS36)),"")</f>
        <v/>
      </c>
      <c r="P35" s="17" t="str">
        <f t="array" ref="P35">IF(COUNT(IF(TV!$D$1:$DS$1=Stat!P$2,TV!$D36:$DS36))=0,"",COUNT(IF(TV!$D$1:$DS$1=Stat!P$2,TV!$D36:$DS36)))</f>
        <v/>
      </c>
      <c r="Q35" s="116" t="str">
        <f>IFERROR(AVERAGEIFS(TV!$D36:$DS36,TV!$D$1:$DS$1,Stat!Q$2),"")</f>
        <v/>
      </c>
      <c r="R35" s="15" t="str">
        <f t="array" ref="R35">IFERROR(_xlfn.STDEV.P(IF(TV!$D$1:$DS$1=Stat!R$2,TV!$D36:$DS36)),"")</f>
        <v/>
      </c>
      <c r="S35" s="17" t="str">
        <f t="array" ref="S35">IF(COUNT(IF(TV!$D$1:$DS$1=Stat!S$2,TV!$D36:$DS36))=0,"",COUNT(IF(TV!$D$1:$DS$1=Stat!S$2,TV!$D36:$DS36)))</f>
        <v/>
      </c>
      <c r="T35" s="116" t="str">
        <f>IFERROR(AVERAGEIFS(TV!$D36:$DS36,TV!$D$1:$DS$1,Stat!T$2),"")</f>
        <v/>
      </c>
      <c r="U35" s="15" t="str">
        <f t="array" ref="U35">IFERROR(_xlfn.STDEV.P(IF(TV!$D$1:$DS$1=Stat!U$2,TV!$D36:$DS36)),"")</f>
        <v/>
      </c>
      <c r="V35" s="17" t="str">
        <f t="array" ref="V35">IF(COUNT(IF(TV!$D$1:$DS$1=Stat!V$2,TV!$D36:$DS36))=0,"",COUNT(IF(TV!$D$1:$DS$1=Stat!V$2,TV!$D36:$DS36)))</f>
        <v/>
      </c>
      <c r="W35" s="116" t="str">
        <f>IFERROR(AVERAGEIFS(TV!$D36:$DS36,TV!$D$1:$DS$1,Stat!W$2),"")</f>
        <v/>
      </c>
      <c r="X35" s="15" t="str">
        <f t="array" ref="X35">IFERROR(_xlfn.STDEV.P(IF(TV!$D$1:$DS$1=Stat!X$2,TV!$D36:$DS36)),"")</f>
        <v/>
      </c>
      <c r="Y35" s="17" t="str">
        <f t="array" ref="Y35">IF(COUNT(IF(TV!$D$1:$DS$1=Stat!Y$2,TV!$D36:$DS36))=0,"",COUNT(IF(TV!$D$1:$DS$1=Stat!Y$2,TV!$D36:$DS36)))</f>
        <v/>
      </c>
      <c r="Z35" s="115" t="str">
        <f>IFERROR(AVERAGEIFS(TV!$D36:$DS36,TV!$D$1:$DS$1,Stat!Z$2),"")</f>
        <v/>
      </c>
      <c r="AA35" s="15" t="str">
        <f t="array" ref="AA35">IFERROR(_xlfn.STDEV.P(IF(TV!$D$1:$DS$1=Stat!AA$2,TV!$D36:$DS36)),"")</f>
        <v/>
      </c>
      <c r="AB35" s="17" t="str">
        <f t="array" ref="AB35">IF(COUNT(IF(TV!$D$1:$DS$1=Stat!AB$2,TV!$D36:$DS36))=0,"",COUNT(IF(TV!$D$1:$DS$1=Stat!AB$2,TV!$D36:$DS36)))</f>
        <v/>
      </c>
      <c r="AC35" s="115" t="str">
        <f>IFERROR(AVERAGEIFS(TV!$D36:$DS36,TV!$D$1:$DS$1,Stat!AC$2),"")</f>
        <v/>
      </c>
      <c r="AD35" s="113" t="str">
        <f t="array" ref="AD35">IFERROR(_xlfn.STDEV.P(IF(TV!$D$1:$DS$1=Stat!AD$2,TV!$D36:$DS36)),"")</f>
        <v/>
      </c>
      <c r="AE35" s="117" t="str">
        <f t="array" ref="AE35">IF(COUNT(IF(TV!$D$1:$DS$1=Stat!AE$2,TV!$D36:$DS36))=0,"",COUNT(IF(TV!$D$1:$DS$1=Stat!AE$2,TV!$D36:$DS36)))</f>
        <v/>
      </c>
      <c r="AF35" s="130" t="str">
        <f>IFERROR(AVERAGE(TV!D36:DS36),"")</f>
        <v/>
      </c>
      <c r="AG35" s="113" t="str">
        <f>IFERROR(_xlfn.STDEV.P(TV!D36:DS36),"")</f>
        <v/>
      </c>
      <c r="AH35" s="117" t="str">
        <f>IF(COUNT(TV!D36:DS36)=0,"",COUNT(TV!D36:DS36))</f>
        <v/>
      </c>
      <c r="AJ35" s="14">
        <v>31</v>
      </c>
      <c r="AK35" s="14" t="str">
        <f>INDEX(DataInput[#Headers],1,BW_Stat[[#This Row],[Day '#]]+11)</f>
        <v>32</v>
      </c>
      <c r="AL35" s="115" t="str">
        <f>IFERROR(AVERAGEIFS(BW!$C36:$DR36,BW!$C$1:$DR$1,Stat!AL$2),"")</f>
        <v/>
      </c>
      <c r="AM35" s="15" t="str">
        <f t="array" ref="AM35">IFERROR(_xlfn.STDEV.P(IF(BW!$C$1:$DR$1=Stat!AM$2,BW!$C36:$DR36)),"")</f>
        <v/>
      </c>
      <c r="AN35" s="17" t="str">
        <f t="array" ref="AN35">IF(COUNT(IF(BW!$C$1:$DR$1=Stat!AN$2,BW!$C36:$DR36))=0,"",COUNT(IF(BW!$C$1:$DR$1=Stat!AN$2,BW!$C36:$DR36)))</f>
        <v/>
      </c>
      <c r="AO35" s="115" t="str">
        <f>IFERROR(AVERAGEIFS(BW!$C36:$DR36,BW!$C$1:$DR$1,Stat!AO$2),"")</f>
        <v/>
      </c>
      <c r="AP35" s="15" t="str">
        <f t="array" ref="AP35">IFERROR(_xlfn.STDEV.P(IF(BW!$C$1:$DR$1=Stat!AP$2,BW!$C36:$DR36)),"")</f>
        <v/>
      </c>
      <c r="AQ35" s="17" t="str">
        <f t="array" ref="AQ35">IF(COUNT(IF(BW!$C$1:$DR$1=Stat!AQ$2,BW!$C36:$DR36))=0,"",COUNT(IF(BW!$C$1:$DR$1=Stat!AQ$2,BW!$C36:$DR36)))</f>
        <v/>
      </c>
      <c r="AR35" s="115" t="str">
        <f>IFERROR(AVERAGEIFS(BW!$C36:$DR36,BW!$C$1:$DR$1,Stat!AR$2),"")</f>
        <v/>
      </c>
      <c r="AS35" s="15" t="str">
        <f t="array" ref="AS35">IFERROR(_xlfn.STDEV.P(IF(BW!$C$1:$DR$1=Stat!AS$2,BW!$C36:$DR36)),"")</f>
        <v/>
      </c>
      <c r="AT35" s="17" t="str">
        <f t="array" ref="AT35">IF(COUNT(IF(BW!$C$1:$DR$1=Stat!AT$2,BW!$C36:$DR36))=0,"",COUNT(IF(BW!$C$1:$DR$1=Stat!AT$2,BW!$C36:$DR36)))</f>
        <v/>
      </c>
      <c r="AU35" s="115" t="str">
        <f>IFERROR(AVERAGEIFS(BW!$C36:$DR36,BW!$C$1:$DR$1,Stat!AU$2),"")</f>
        <v/>
      </c>
      <c r="AV35" s="15" t="str">
        <f t="array" ref="AV35">IFERROR(_xlfn.STDEV.P(IF(BW!$C$1:$DR$1=Stat!AV$2,BW!$C36:$DR36)),"")</f>
        <v/>
      </c>
      <c r="AW35" s="17" t="str">
        <f t="array" ref="AW35">IF(COUNT(IF(BW!$C$1:$DR$1=Stat!AW$2,BW!$C36:$DR36))=0,"",COUNT(IF(BW!$C$1:$DR$1=Stat!AW$2,BW!$C36:$DR36)))</f>
        <v/>
      </c>
      <c r="AX35" s="115" t="str">
        <f>IFERROR(AVERAGEIFS(BW!$C36:$DR36,BW!$C$1:$DR$1,Stat!AX$2),"")</f>
        <v/>
      </c>
      <c r="AY35" s="15" t="str">
        <f t="array" ref="AY35">IFERROR(_xlfn.STDEV.P(IF(BW!$C$1:$DR$1=Stat!AY$2,BW!$C36:$DR36)),"")</f>
        <v/>
      </c>
      <c r="AZ35" s="17" t="str">
        <f t="array" ref="AZ35">IF(COUNT(IF(BW!$C$1:$DR$1=Stat!AZ$2,BW!$C36:$DR36))=0,"",COUNT(IF(BW!$C$1:$DR$1=Stat!AZ$2,BW!$C36:$DR36)))</f>
        <v/>
      </c>
      <c r="BA35" s="115" t="str">
        <f>IFERROR(AVERAGEIFS(BW!$C36:$DR36,BW!$C$1:$DR$1,Stat!BA$2),"")</f>
        <v/>
      </c>
      <c r="BB35" s="15" t="str">
        <f t="array" ref="BB35">IFERROR(_xlfn.STDEV.P(IF(BW!$C$1:$DR$1=Stat!BB$2,BW!$C36:$DR36)),"")</f>
        <v/>
      </c>
      <c r="BC35" s="17" t="str">
        <f t="array" ref="BC35">IF(COUNT(IF(BW!$C$1:$DR$1=Stat!BC$2,BW!$C36:$DR36))=0,"",COUNT(IF(BW!$C$1:$DR$1=Stat!BC$2,BW!$C36:$DR36)))</f>
        <v/>
      </c>
      <c r="BD35" s="115" t="str">
        <f>IFERROR(AVERAGEIFS(BW!$C36:$DR36,BW!$C$1:$DR$1,Stat!BD$2),"")</f>
        <v/>
      </c>
      <c r="BE35" s="15" t="str">
        <f t="array" ref="BE35">IFERROR(_xlfn.STDEV.P(IF(BW!$C$1:$DR$1=Stat!BE$2,BW!$C36:$DR36)),"")</f>
        <v/>
      </c>
      <c r="BF35" s="17" t="str">
        <f t="array" ref="BF35">IF(COUNT(IF(BW!$C$1:$DR$1=Stat!BF$2,BW!$C36:$DR36))=0,"",COUNT(IF(BW!$C$1:$DR$1=Stat!BF$2,BW!$C36:$DR36)))</f>
        <v/>
      </c>
      <c r="BG35" s="115" t="str">
        <f>IFERROR(AVERAGEIFS(BW!$C36:$DR36,BW!$C$1:$DR$1,Stat!BG$2),"")</f>
        <v/>
      </c>
      <c r="BH35" s="15" t="str">
        <f t="array" ref="BH35">IFERROR(_xlfn.STDEV.P(IF(BW!$C$1:$DR$1=Stat!BH$2,BW!$C36:$DR36)),"")</f>
        <v/>
      </c>
      <c r="BI35" s="17" t="str">
        <f t="array" ref="BI35">IF(COUNT(IF(BW!$C$1:$DR$1=Stat!BI$2,BW!$C36:$DR36))=0,"",COUNT(IF(BW!$C$1:$DR$1=Stat!BI$2,BW!$C36:$DR36)))</f>
        <v/>
      </c>
      <c r="BJ35" s="115" t="str">
        <f>IFERROR(AVERAGEIFS(BW!$C36:$DR36,BW!$C$1:$DR$1,Stat!BJ$2),"")</f>
        <v/>
      </c>
      <c r="BK35" s="15" t="str">
        <f t="array" ref="BK35">IFERROR(_xlfn.STDEV.P(IF(BW!$C$1:$DR$1=Stat!BK$2,BW!$C36:$DR36)),"")</f>
        <v/>
      </c>
      <c r="BL35" s="17" t="str">
        <f t="array" ref="BL35">IF(COUNT(IF(BW!$C$1:$DR$1=Stat!BL$2,BW!$C36:$DR36))=0,"",COUNT(IF(BW!$C$1:$DR$1=Stat!BL$2,BW!$C36:$DR36)))</f>
        <v/>
      </c>
      <c r="BM35" s="115" t="str">
        <f>IFERROR(AVERAGEIFS(BW!$C36:$DR36,BW!$C$1:$DR$1,Stat!BM$2),"")</f>
        <v/>
      </c>
      <c r="BN35" s="113" t="str">
        <f t="array" ref="BN35">IFERROR(_xlfn.STDEV.P(IF(BW!$C$1:$DR$1=Stat!BN$2,BW!$C36:$DR36)),"")</f>
        <v/>
      </c>
      <c r="BO35" s="117" t="str">
        <f t="array" ref="BO35">IF(COUNT(IF(BW!$C$1:$DR$1=Stat!BO$2,BW!$C36:$DR36))=0,"",COUNT(IF(BW!$C$1:$DR$1=Stat!BO$2,BW!$C36:$DR36)))</f>
        <v/>
      </c>
      <c r="BP35" s="129" t="str">
        <f>IFERROR(AVERAGE(BWtable[[#This Row],[1]:[120]]),"")</f>
        <v/>
      </c>
      <c r="BQ35" s="113" t="str">
        <f>IFERROR(_xlfn.STDEV.P(BWtable[[#This Row],[1]:[120]]),"")</f>
        <v/>
      </c>
      <c r="BR35" s="117" t="str">
        <f>IF(COUNT(BWtable[[#This Row],[1]:[120]])=0,"",COUNT(BWtable[[#This Row],[1]:[120]]))</f>
        <v/>
      </c>
      <c r="BS35" s="14"/>
    </row>
    <row r="36" spans="1:71">
      <c r="A36" s="14">
        <v>32</v>
      </c>
      <c r="B36" s="116" t="str">
        <f>IFERROR(AVERAGEIFS(TV!$D37:$DS37,TV!$D$1:$DS$1,Stat!B$2),"")</f>
        <v/>
      </c>
      <c r="C36" s="15" t="str">
        <f t="array" ref="C36">IFERROR(_xlfn.STDEV.P(IF(TV!$D$1:$DS$1=Stat!C$2,TV!$D37:$DS37)),"")</f>
        <v/>
      </c>
      <c r="D36" s="17" t="str">
        <f t="array" ref="D36">IF(COUNT(IF(TV!$D$1:$DS$1=Stat!D$2,TV!$D37:$DS37))=0,"",COUNT(IF(TV!$D$1:$DS$1=Stat!D$2,TV!$D37:$DS37)))</f>
        <v/>
      </c>
      <c r="E36" s="116" t="str">
        <f>IFERROR(AVERAGEIFS(TV!$D37:$DS37,TV!$D$1:$DS$1,Stat!E$2),"")</f>
        <v/>
      </c>
      <c r="F36" s="15" t="str">
        <f t="array" ref="F36">IFERROR(_xlfn.STDEV.P(IF(TV!$D$1:$DS$1=Stat!F$2,TV!$D37:$DS37)),"")</f>
        <v/>
      </c>
      <c r="G36" s="17" t="str">
        <f t="array" ref="G36">IF(COUNT(IF(TV!$D$1:$DS$1=Stat!G$2,TV!$D37:$DS37))=0,"",COUNT(IF(TV!$D$1:$DS$1=Stat!G$2,TV!$D37:$DS37)))</f>
        <v/>
      </c>
      <c r="H36" s="116" t="str">
        <f>IFERROR(AVERAGEIFS(TV!$D37:$DS37,TV!$D$1:$DS$1,Stat!H$2),"")</f>
        <v/>
      </c>
      <c r="I36" s="15" t="str">
        <f t="array" ref="I36">IFERROR(_xlfn.STDEV.P(IF(TV!$D$1:$DS$1=Stat!I$2,TV!$D37:$DS37)),"")</f>
        <v/>
      </c>
      <c r="J36" s="17" t="str">
        <f t="array" ref="J36">IF(COUNT(IF(TV!$D$1:$DS$1=Stat!J$2,TV!$D37:$DS37))=0,"",COUNT(IF(TV!$D$1:$DS$1=Stat!J$2,TV!$D37:$DS37)))</f>
        <v/>
      </c>
      <c r="K36" s="116" t="str">
        <f>IFERROR(AVERAGEIFS(TV!$D37:$DS37,TV!$D$1:$DS$1,Stat!K$2),"")</f>
        <v/>
      </c>
      <c r="L36" s="15" t="str">
        <f t="array" ref="L36">IFERROR(_xlfn.STDEV.P(IF(TV!$D$1:$DS$1=Stat!L$2,TV!$D37:$DS37)),"")</f>
        <v/>
      </c>
      <c r="M36" s="17" t="str">
        <f t="array" ref="M36">IF(COUNT(IF(TV!$D$1:$DS$1=Stat!M$2,TV!$D37:$DS37))=0,"",COUNT(IF(TV!$D$1:$DS$1=Stat!M$2,TV!$D37:$DS37)))</f>
        <v/>
      </c>
      <c r="N36" s="116" t="str">
        <f>IFERROR(AVERAGEIFS(TV!$D37:$DS37,TV!$D$1:$DS$1,Stat!N$2),"")</f>
        <v/>
      </c>
      <c r="O36" s="15" t="str">
        <f t="array" ref="O36">IFERROR(_xlfn.STDEV.P(IF(TV!$D$1:$DS$1=Stat!O$2,TV!$D37:$DS37)),"")</f>
        <v/>
      </c>
      <c r="P36" s="17" t="str">
        <f t="array" ref="P36">IF(COUNT(IF(TV!$D$1:$DS$1=Stat!P$2,TV!$D37:$DS37))=0,"",COUNT(IF(TV!$D$1:$DS$1=Stat!P$2,TV!$D37:$DS37)))</f>
        <v/>
      </c>
      <c r="Q36" s="116" t="str">
        <f>IFERROR(AVERAGEIFS(TV!$D37:$DS37,TV!$D$1:$DS$1,Stat!Q$2),"")</f>
        <v/>
      </c>
      <c r="R36" s="15" t="str">
        <f t="array" ref="R36">IFERROR(_xlfn.STDEV.P(IF(TV!$D$1:$DS$1=Stat!R$2,TV!$D37:$DS37)),"")</f>
        <v/>
      </c>
      <c r="S36" s="17" t="str">
        <f t="array" ref="S36">IF(COUNT(IF(TV!$D$1:$DS$1=Stat!S$2,TV!$D37:$DS37))=0,"",COUNT(IF(TV!$D$1:$DS$1=Stat!S$2,TV!$D37:$DS37)))</f>
        <v/>
      </c>
      <c r="T36" s="116" t="str">
        <f>IFERROR(AVERAGEIFS(TV!$D37:$DS37,TV!$D$1:$DS$1,Stat!T$2),"")</f>
        <v/>
      </c>
      <c r="U36" s="15" t="str">
        <f t="array" ref="U36">IFERROR(_xlfn.STDEV.P(IF(TV!$D$1:$DS$1=Stat!U$2,TV!$D37:$DS37)),"")</f>
        <v/>
      </c>
      <c r="V36" s="17" t="str">
        <f t="array" ref="V36">IF(COUNT(IF(TV!$D$1:$DS$1=Stat!V$2,TV!$D37:$DS37))=0,"",COUNT(IF(TV!$D$1:$DS$1=Stat!V$2,TV!$D37:$DS37)))</f>
        <v/>
      </c>
      <c r="W36" s="116" t="str">
        <f>IFERROR(AVERAGEIFS(TV!$D37:$DS37,TV!$D$1:$DS$1,Stat!W$2),"")</f>
        <v/>
      </c>
      <c r="X36" s="15" t="str">
        <f t="array" ref="X36">IFERROR(_xlfn.STDEV.P(IF(TV!$D$1:$DS$1=Stat!X$2,TV!$D37:$DS37)),"")</f>
        <v/>
      </c>
      <c r="Y36" s="17" t="str">
        <f t="array" ref="Y36">IF(COUNT(IF(TV!$D$1:$DS$1=Stat!Y$2,TV!$D37:$DS37))=0,"",COUNT(IF(TV!$D$1:$DS$1=Stat!Y$2,TV!$D37:$DS37)))</f>
        <v/>
      </c>
      <c r="Z36" s="115" t="str">
        <f>IFERROR(AVERAGEIFS(TV!$D37:$DS37,TV!$D$1:$DS$1,Stat!Z$2),"")</f>
        <v/>
      </c>
      <c r="AA36" s="15" t="str">
        <f t="array" ref="AA36">IFERROR(_xlfn.STDEV.P(IF(TV!$D$1:$DS$1=Stat!AA$2,TV!$D37:$DS37)),"")</f>
        <v/>
      </c>
      <c r="AB36" s="17" t="str">
        <f t="array" ref="AB36">IF(COUNT(IF(TV!$D$1:$DS$1=Stat!AB$2,TV!$D37:$DS37))=0,"",COUNT(IF(TV!$D$1:$DS$1=Stat!AB$2,TV!$D37:$DS37)))</f>
        <v/>
      </c>
      <c r="AC36" s="115" t="str">
        <f>IFERROR(AVERAGEIFS(TV!$D37:$DS37,TV!$D$1:$DS$1,Stat!AC$2),"")</f>
        <v/>
      </c>
      <c r="AD36" s="113" t="str">
        <f t="array" ref="AD36">IFERROR(_xlfn.STDEV.P(IF(TV!$D$1:$DS$1=Stat!AD$2,TV!$D37:$DS37)),"")</f>
        <v/>
      </c>
      <c r="AE36" s="117" t="str">
        <f t="array" ref="AE36">IF(COUNT(IF(TV!$D$1:$DS$1=Stat!AE$2,TV!$D37:$DS37))=0,"",COUNT(IF(TV!$D$1:$DS$1=Stat!AE$2,TV!$D37:$DS37)))</f>
        <v/>
      </c>
      <c r="AF36" s="130" t="str">
        <f>IFERROR(AVERAGE(TV!D37:DS37),"")</f>
        <v/>
      </c>
      <c r="AG36" s="113" t="str">
        <f>IFERROR(_xlfn.STDEV.P(TV!D37:DS37),"")</f>
        <v/>
      </c>
      <c r="AH36" s="117" t="str">
        <f>IF(COUNT(TV!D37:DS37)=0,"",COUNT(TV!D37:DS37))</f>
        <v/>
      </c>
      <c r="AJ36" s="14">
        <v>32</v>
      </c>
      <c r="AK36" s="14" t="str">
        <f>INDEX(DataInput[#Headers],1,BW_Stat[[#This Row],[Day '#]]+11)</f>
        <v>33</v>
      </c>
      <c r="AL36" s="115" t="str">
        <f>IFERROR(AVERAGEIFS(BW!$C37:$DR37,BW!$C$1:$DR$1,Stat!AL$2),"")</f>
        <v/>
      </c>
      <c r="AM36" s="15" t="str">
        <f t="array" ref="AM36">IFERROR(_xlfn.STDEV.P(IF(BW!$C$1:$DR$1=Stat!AM$2,BW!$C37:$DR37)),"")</f>
        <v/>
      </c>
      <c r="AN36" s="17" t="str">
        <f t="array" ref="AN36">IF(COUNT(IF(BW!$C$1:$DR$1=Stat!AN$2,BW!$C37:$DR37))=0,"",COUNT(IF(BW!$C$1:$DR$1=Stat!AN$2,BW!$C37:$DR37)))</f>
        <v/>
      </c>
      <c r="AO36" s="115" t="str">
        <f>IFERROR(AVERAGEIFS(BW!$C37:$DR37,BW!$C$1:$DR$1,Stat!AO$2),"")</f>
        <v/>
      </c>
      <c r="AP36" s="15" t="str">
        <f t="array" ref="AP36">IFERROR(_xlfn.STDEV.P(IF(BW!$C$1:$DR$1=Stat!AP$2,BW!$C37:$DR37)),"")</f>
        <v/>
      </c>
      <c r="AQ36" s="17" t="str">
        <f t="array" ref="AQ36">IF(COUNT(IF(BW!$C$1:$DR$1=Stat!AQ$2,BW!$C37:$DR37))=0,"",COUNT(IF(BW!$C$1:$DR$1=Stat!AQ$2,BW!$C37:$DR37)))</f>
        <v/>
      </c>
      <c r="AR36" s="115" t="str">
        <f>IFERROR(AVERAGEIFS(BW!$C37:$DR37,BW!$C$1:$DR$1,Stat!AR$2),"")</f>
        <v/>
      </c>
      <c r="AS36" s="15" t="str">
        <f t="array" ref="AS36">IFERROR(_xlfn.STDEV.P(IF(BW!$C$1:$DR$1=Stat!AS$2,BW!$C37:$DR37)),"")</f>
        <v/>
      </c>
      <c r="AT36" s="17" t="str">
        <f t="array" ref="AT36">IF(COUNT(IF(BW!$C$1:$DR$1=Stat!AT$2,BW!$C37:$DR37))=0,"",COUNT(IF(BW!$C$1:$DR$1=Stat!AT$2,BW!$C37:$DR37)))</f>
        <v/>
      </c>
      <c r="AU36" s="115" t="str">
        <f>IFERROR(AVERAGEIFS(BW!$C37:$DR37,BW!$C$1:$DR$1,Stat!AU$2),"")</f>
        <v/>
      </c>
      <c r="AV36" s="15" t="str">
        <f t="array" ref="AV36">IFERROR(_xlfn.STDEV.P(IF(BW!$C$1:$DR$1=Stat!AV$2,BW!$C37:$DR37)),"")</f>
        <v/>
      </c>
      <c r="AW36" s="17" t="str">
        <f t="array" ref="AW36">IF(COUNT(IF(BW!$C$1:$DR$1=Stat!AW$2,BW!$C37:$DR37))=0,"",COUNT(IF(BW!$C$1:$DR$1=Stat!AW$2,BW!$C37:$DR37)))</f>
        <v/>
      </c>
      <c r="AX36" s="115" t="str">
        <f>IFERROR(AVERAGEIFS(BW!$C37:$DR37,BW!$C$1:$DR$1,Stat!AX$2),"")</f>
        <v/>
      </c>
      <c r="AY36" s="15" t="str">
        <f t="array" ref="AY36">IFERROR(_xlfn.STDEV.P(IF(BW!$C$1:$DR$1=Stat!AY$2,BW!$C37:$DR37)),"")</f>
        <v/>
      </c>
      <c r="AZ36" s="17" t="str">
        <f t="array" ref="AZ36">IF(COUNT(IF(BW!$C$1:$DR$1=Stat!AZ$2,BW!$C37:$DR37))=0,"",COUNT(IF(BW!$C$1:$DR$1=Stat!AZ$2,BW!$C37:$DR37)))</f>
        <v/>
      </c>
      <c r="BA36" s="115" t="str">
        <f>IFERROR(AVERAGEIFS(BW!$C37:$DR37,BW!$C$1:$DR$1,Stat!BA$2),"")</f>
        <v/>
      </c>
      <c r="BB36" s="15" t="str">
        <f t="array" ref="BB36">IFERROR(_xlfn.STDEV.P(IF(BW!$C$1:$DR$1=Stat!BB$2,BW!$C37:$DR37)),"")</f>
        <v/>
      </c>
      <c r="BC36" s="17" t="str">
        <f t="array" ref="BC36">IF(COUNT(IF(BW!$C$1:$DR$1=Stat!BC$2,BW!$C37:$DR37))=0,"",COUNT(IF(BW!$C$1:$DR$1=Stat!BC$2,BW!$C37:$DR37)))</f>
        <v/>
      </c>
      <c r="BD36" s="115" t="str">
        <f>IFERROR(AVERAGEIFS(BW!$C37:$DR37,BW!$C$1:$DR$1,Stat!BD$2),"")</f>
        <v/>
      </c>
      <c r="BE36" s="15" t="str">
        <f t="array" ref="BE36">IFERROR(_xlfn.STDEV.P(IF(BW!$C$1:$DR$1=Stat!BE$2,BW!$C37:$DR37)),"")</f>
        <v/>
      </c>
      <c r="BF36" s="17" t="str">
        <f t="array" ref="BF36">IF(COUNT(IF(BW!$C$1:$DR$1=Stat!BF$2,BW!$C37:$DR37))=0,"",COUNT(IF(BW!$C$1:$DR$1=Stat!BF$2,BW!$C37:$DR37)))</f>
        <v/>
      </c>
      <c r="BG36" s="115" t="str">
        <f>IFERROR(AVERAGEIFS(BW!$C37:$DR37,BW!$C$1:$DR$1,Stat!BG$2),"")</f>
        <v/>
      </c>
      <c r="BH36" s="15" t="str">
        <f t="array" ref="BH36">IFERROR(_xlfn.STDEV.P(IF(BW!$C$1:$DR$1=Stat!BH$2,BW!$C37:$DR37)),"")</f>
        <v/>
      </c>
      <c r="BI36" s="17" t="str">
        <f t="array" ref="BI36">IF(COUNT(IF(BW!$C$1:$DR$1=Stat!BI$2,BW!$C37:$DR37))=0,"",COUNT(IF(BW!$C$1:$DR$1=Stat!BI$2,BW!$C37:$DR37)))</f>
        <v/>
      </c>
      <c r="BJ36" s="115" t="str">
        <f>IFERROR(AVERAGEIFS(BW!$C37:$DR37,BW!$C$1:$DR$1,Stat!BJ$2),"")</f>
        <v/>
      </c>
      <c r="BK36" s="15" t="str">
        <f t="array" ref="BK36">IFERROR(_xlfn.STDEV.P(IF(BW!$C$1:$DR$1=Stat!BK$2,BW!$C37:$DR37)),"")</f>
        <v/>
      </c>
      <c r="BL36" s="17" t="str">
        <f t="array" ref="BL36">IF(COUNT(IF(BW!$C$1:$DR$1=Stat!BL$2,BW!$C37:$DR37))=0,"",COUNT(IF(BW!$C$1:$DR$1=Stat!BL$2,BW!$C37:$DR37)))</f>
        <v/>
      </c>
      <c r="BM36" s="115" t="str">
        <f>IFERROR(AVERAGEIFS(BW!$C37:$DR37,BW!$C$1:$DR$1,Stat!BM$2),"")</f>
        <v/>
      </c>
      <c r="BN36" s="113" t="str">
        <f t="array" ref="BN36">IFERROR(_xlfn.STDEV.P(IF(BW!$C$1:$DR$1=Stat!BN$2,BW!$C37:$DR37)),"")</f>
        <v/>
      </c>
      <c r="BO36" s="117" t="str">
        <f t="array" ref="BO36">IF(COUNT(IF(BW!$C$1:$DR$1=Stat!BO$2,BW!$C37:$DR37))=0,"",COUNT(IF(BW!$C$1:$DR$1=Stat!BO$2,BW!$C37:$DR37)))</f>
        <v/>
      </c>
      <c r="BP36" s="129" t="str">
        <f>IFERROR(AVERAGE(BWtable[[#This Row],[1]:[120]]),"")</f>
        <v/>
      </c>
      <c r="BQ36" s="113" t="str">
        <f>IFERROR(_xlfn.STDEV.P(BWtable[[#This Row],[1]:[120]]),"")</f>
        <v/>
      </c>
      <c r="BR36" s="117" t="str">
        <f>IF(COUNT(BWtable[[#This Row],[1]:[120]])=0,"",COUNT(BWtable[[#This Row],[1]:[120]]))</f>
        <v/>
      </c>
      <c r="BS36" s="14"/>
    </row>
    <row r="37" spans="1:71">
      <c r="A37" s="14">
        <v>33</v>
      </c>
      <c r="B37" s="116" t="str">
        <f>IFERROR(AVERAGEIFS(TV!$D38:$DS38,TV!$D$1:$DS$1,Stat!B$2),"")</f>
        <v/>
      </c>
      <c r="C37" s="15" t="str">
        <f t="array" ref="C37">IFERROR(_xlfn.STDEV.P(IF(TV!$D$1:$DS$1=Stat!C$2,TV!$D38:$DS38)),"")</f>
        <v/>
      </c>
      <c r="D37" s="17" t="str">
        <f t="array" ref="D37">IF(COUNT(IF(TV!$D$1:$DS$1=Stat!D$2,TV!$D38:$DS38))=0,"",COUNT(IF(TV!$D$1:$DS$1=Stat!D$2,TV!$D38:$DS38)))</f>
        <v/>
      </c>
      <c r="E37" s="116" t="str">
        <f>IFERROR(AVERAGEIFS(TV!$D38:$DS38,TV!$D$1:$DS$1,Stat!E$2),"")</f>
        <v/>
      </c>
      <c r="F37" s="15" t="str">
        <f t="array" ref="F37">IFERROR(_xlfn.STDEV.P(IF(TV!$D$1:$DS$1=Stat!F$2,TV!$D38:$DS38)),"")</f>
        <v/>
      </c>
      <c r="G37" s="17" t="str">
        <f t="array" ref="G37">IF(COUNT(IF(TV!$D$1:$DS$1=Stat!G$2,TV!$D38:$DS38))=0,"",COUNT(IF(TV!$D$1:$DS$1=Stat!G$2,TV!$D38:$DS38)))</f>
        <v/>
      </c>
      <c r="H37" s="116" t="str">
        <f>IFERROR(AVERAGEIFS(TV!$D38:$DS38,TV!$D$1:$DS$1,Stat!H$2),"")</f>
        <v/>
      </c>
      <c r="I37" s="15" t="str">
        <f t="array" ref="I37">IFERROR(_xlfn.STDEV.P(IF(TV!$D$1:$DS$1=Stat!I$2,TV!$D38:$DS38)),"")</f>
        <v/>
      </c>
      <c r="J37" s="17" t="str">
        <f t="array" ref="J37">IF(COUNT(IF(TV!$D$1:$DS$1=Stat!J$2,TV!$D38:$DS38))=0,"",COUNT(IF(TV!$D$1:$DS$1=Stat!J$2,TV!$D38:$DS38)))</f>
        <v/>
      </c>
      <c r="K37" s="116" t="str">
        <f>IFERROR(AVERAGEIFS(TV!$D38:$DS38,TV!$D$1:$DS$1,Stat!K$2),"")</f>
        <v/>
      </c>
      <c r="L37" s="15" t="str">
        <f t="array" ref="L37">IFERROR(_xlfn.STDEV.P(IF(TV!$D$1:$DS$1=Stat!L$2,TV!$D38:$DS38)),"")</f>
        <v/>
      </c>
      <c r="M37" s="17" t="str">
        <f t="array" ref="M37">IF(COUNT(IF(TV!$D$1:$DS$1=Stat!M$2,TV!$D38:$DS38))=0,"",COUNT(IF(TV!$D$1:$DS$1=Stat!M$2,TV!$D38:$DS38)))</f>
        <v/>
      </c>
      <c r="N37" s="116" t="str">
        <f>IFERROR(AVERAGEIFS(TV!$D38:$DS38,TV!$D$1:$DS$1,Stat!N$2),"")</f>
        <v/>
      </c>
      <c r="O37" s="15" t="str">
        <f t="array" ref="O37">IFERROR(_xlfn.STDEV.P(IF(TV!$D$1:$DS$1=Stat!O$2,TV!$D38:$DS38)),"")</f>
        <v/>
      </c>
      <c r="P37" s="17" t="str">
        <f t="array" ref="P37">IF(COUNT(IF(TV!$D$1:$DS$1=Stat!P$2,TV!$D38:$DS38))=0,"",COUNT(IF(TV!$D$1:$DS$1=Stat!P$2,TV!$D38:$DS38)))</f>
        <v/>
      </c>
      <c r="Q37" s="116" t="str">
        <f>IFERROR(AVERAGEIFS(TV!$D38:$DS38,TV!$D$1:$DS$1,Stat!Q$2),"")</f>
        <v/>
      </c>
      <c r="R37" s="15" t="str">
        <f t="array" ref="R37">IFERROR(_xlfn.STDEV.P(IF(TV!$D$1:$DS$1=Stat!R$2,TV!$D38:$DS38)),"")</f>
        <v/>
      </c>
      <c r="S37" s="17" t="str">
        <f t="array" ref="S37">IF(COUNT(IF(TV!$D$1:$DS$1=Stat!S$2,TV!$D38:$DS38))=0,"",COUNT(IF(TV!$D$1:$DS$1=Stat!S$2,TV!$D38:$DS38)))</f>
        <v/>
      </c>
      <c r="T37" s="116" t="str">
        <f>IFERROR(AVERAGEIFS(TV!$D38:$DS38,TV!$D$1:$DS$1,Stat!T$2),"")</f>
        <v/>
      </c>
      <c r="U37" s="15" t="str">
        <f t="array" ref="U37">IFERROR(_xlfn.STDEV.P(IF(TV!$D$1:$DS$1=Stat!U$2,TV!$D38:$DS38)),"")</f>
        <v/>
      </c>
      <c r="V37" s="17" t="str">
        <f t="array" ref="V37">IF(COUNT(IF(TV!$D$1:$DS$1=Stat!V$2,TV!$D38:$DS38))=0,"",COUNT(IF(TV!$D$1:$DS$1=Stat!V$2,TV!$D38:$DS38)))</f>
        <v/>
      </c>
      <c r="W37" s="116" t="str">
        <f>IFERROR(AVERAGEIFS(TV!$D38:$DS38,TV!$D$1:$DS$1,Stat!W$2),"")</f>
        <v/>
      </c>
      <c r="X37" s="15" t="str">
        <f t="array" ref="X37">IFERROR(_xlfn.STDEV.P(IF(TV!$D$1:$DS$1=Stat!X$2,TV!$D38:$DS38)),"")</f>
        <v/>
      </c>
      <c r="Y37" s="17" t="str">
        <f t="array" ref="Y37">IF(COUNT(IF(TV!$D$1:$DS$1=Stat!Y$2,TV!$D38:$DS38))=0,"",COUNT(IF(TV!$D$1:$DS$1=Stat!Y$2,TV!$D38:$DS38)))</f>
        <v/>
      </c>
      <c r="Z37" s="115" t="str">
        <f>IFERROR(AVERAGEIFS(TV!$D38:$DS38,TV!$D$1:$DS$1,Stat!Z$2),"")</f>
        <v/>
      </c>
      <c r="AA37" s="15" t="str">
        <f t="array" ref="AA37">IFERROR(_xlfn.STDEV.P(IF(TV!$D$1:$DS$1=Stat!AA$2,TV!$D38:$DS38)),"")</f>
        <v/>
      </c>
      <c r="AB37" s="17" t="str">
        <f t="array" ref="AB37">IF(COUNT(IF(TV!$D$1:$DS$1=Stat!AB$2,TV!$D38:$DS38))=0,"",COUNT(IF(TV!$D$1:$DS$1=Stat!AB$2,TV!$D38:$DS38)))</f>
        <v/>
      </c>
      <c r="AC37" s="115" t="str">
        <f>IFERROR(AVERAGEIFS(TV!$D38:$DS38,TV!$D$1:$DS$1,Stat!AC$2),"")</f>
        <v/>
      </c>
      <c r="AD37" s="113" t="str">
        <f t="array" ref="AD37">IFERROR(_xlfn.STDEV.P(IF(TV!$D$1:$DS$1=Stat!AD$2,TV!$D38:$DS38)),"")</f>
        <v/>
      </c>
      <c r="AE37" s="117" t="str">
        <f t="array" ref="AE37">IF(COUNT(IF(TV!$D$1:$DS$1=Stat!AE$2,TV!$D38:$DS38))=0,"",COUNT(IF(TV!$D$1:$DS$1=Stat!AE$2,TV!$D38:$DS38)))</f>
        <v/>
      </c>
      <c r="AF37" s="130" t="str">
        <f>IFERROR(AVERAGE(TV!D38:DS38),"")</f>
        <v/>
      </c>
      <c r="AG37" s="113" t="str">
        <f>IFERROR(_xlfn.STDEV.P(TV!D38:DS38),"")</f>
        <v/>
      </c>
      <c r="AH37" s="117" t="str">
        <f>IF(COUNT(TV!D38:DS38)=0,"",COUNT(TV!D38:DS38))</f>
        <v/>
      </c>
      <c r="AJ37" s="14">
        <v>33</v>
      </c>
      <c r="AK37" s="14" t="str">
        <f>INDEX(DataInput[#Headers],1,BW_Stat[[#This Row],[Day '#]]+11)</f>
        <v>34</v>
      </c>
      <c r="AL37" s="115" t="str">
        <f>IFERROR(AVERAGEIFS(BW!$C38:$DR38,BW!$C$1:$DR$1,Stat!AL$2),"")</f>
        <v/>
      </c>
      <c r="AM37" s="15" t="str">
        <f t="array" ref="AM37">IFERROR(_xlfn.STDEV.P(IF(BW!$C$1:$DR$1=Stat!AM$2,BW!$C38:$DR38)),"")</f>
        <v/>
      </c>
      <c r="AN37" s="17" t="str">
        <f t="array" ref="AN37">IF(COUNT(IF(BW!$C$1:$DR$1=Stat!AN$2,BW!$C38:$DR38))=0,"",COUNT(IF(BW!$C$1:$DR$1=Stat!AN$2,BW!$C38:$DR38)))</f>
        <v/>
      </c>
      <c r="AO37" s="115" t="str">
        <f>IFERROR(AVERAGEIFS(BW!$C38:$DR38,BW!$C$1:$DR$1,Stat!AO$2),"")</f>
        <v/>
      </c>
      <c r="AP37" s="15" t="str">
        <f t="array" ref="AP37">IFERROR(_xlfn.STDEV.P(IF(BW!$C$1:$DR$1=Stat!AP$2,BW!$C38:$DR38)),"")</f>
        <v/>
      </c>
      <c r="AQ37" s="17" t="str">
        <f t="array" ref="AQ37">IF(COUNT(IF(BW!$C$1:$DR$1=Stat!AQ$2,BW!$C38:$DR38))=0,"",COUNT(IF(BW!$C$1:$DR$1=Stat!AQ$2,BW!$C38:$DR38)))</f>
        <v/>
      </c>
      <c r="AR37" s="115" t="str">
        <f>IFERROR(AVERAGEIFS(BW!$C38:$DR38,BW!$C$1:$DR$1,Stat!AR$2),"")</f>
        <v/>
      </c>
      <c r="AS37" s="15" t="str">
        <f t="array" ref="AS37">IFERROR(_xlfn.STDEV.P(IF(BW!$C$1:$DR$1=Stat!AS$2,BW!$C38:$DR38)),"")</f>
        <v/>
      </c>
      <c r="AT37" s="17" t="str">
        <f t="array" ref="AT37">IF(COUNT(IF(BW!$C$1:$DR$1=Stat!AT$2,BW!$C38:$DR38))=0,"",COUNT(IF(BW!$C$1:$DR$1=Stat!AT$2,BW!$C38:$DR38)))</f>
        <v/>
      </c>
      <c r="AU37" s="115" t="str">
        <f>IFERROR(AVERAGEIFS(BW!$C38:$DR38,BW!$C$1:$DR$1,Stat!AU$2),"")</f>
        <v/>
      </c>
      <c r="AV37" s="15" t="str">
        <f t="array" ref="AV37">IFERROR(_xlfn.STDEV.P(IF(BW!$C$1:$DR$1=Stat!AV$2,BW!$C38:$DR38)),"")</f>
        <v/>
      </c>
      <c r="AW37" s="17" t="str">
        <f t="array" ref="AW37">IF(COUNT(IF(BW!$C$1:$DR$1=Stat!AW$2,BW!$C38:$DR38))=0,"",COUNT(IF(BW!$C$1:$DR$1=Stat!AW$2,BW!$C38:$DR38)))</f>
        <v/>
      </c>
      <c r="AX37" s="115" t="str">
        <f>IFERROR(AVERAGEIFS(BW!$C38:$DR38,BW!$C$1:$DR$1,Stat!AX$2),"")</f>
        <v/>
      </c>
      <c r="AY37" s="15" t="str">
        <f t="array" ref="AY37">IFERROR(_xlfn.STDEV.P(IF(BW!$C$1:$DR$1=Stat!AY$2,BW!$C38:$DR38)),"")</f>
        <v/>
      </c>
      <c r="AZ37" s="17" t="str">
        <f t="array" ref="AZ37">IF(COUNT(IF(BW!$C$1:$DR$1=Stat!AZ$2,BW!$C38:$DR38))=0,"",COUNT(IF(BW!$C$1:$DR$1=Stat!AZ$2,BW!$C38:$DR38)))</f>
        <v/>
      </c>
      <c r="BA37" s="115" t="str">
        <f>IFERROR(AVERAGEIFS(BW!$C38:$DR38,BW!$C$1:$DR$1,Stat!BA$2),"")</f>
        <v/>
      </c>
      <c r="BB37" s="15" t="str">
        <f t="array" ref="BB37">IFERROR(_xlfn.STDEV.P(IF(BW!$C$1:$DR$1=Stat!BB$2,BW!$C38:$DR38)),"")</f>
        <v/>
      </c>
      <c r="BC37" s="17" t="str">
        <f t="array" ref="BC37">IF(COUNT(IF(BW!$C$1:$DR$1=Stat!BC$2,BW!$C38:$DR38))=0,"",COUNT(IF(BW!$C$1:$DR$1=Stat!BC$2,BW!$C38:$DR38)))</f>
        <v/>
      </c>
      <c r="BD37" s="115" t="str">
        <f>IFERROR(AVERAGEIFS(BW!$C38:$DR38,BW!$C$1:$DR$1,Stat!BD$2),"")</f>
        <v/>
      </c>
      <c r="BE37" s="15" t="str">
        <f t="array" ref="BE37">IFERROR(_xlfn.STDEV.P(IF(BW!$C$1:$DR$1=Stat!BE$2,BW!$C38:$DR38)),"")</f>
        <v/>
      </c>
      <c r="BF37" s="17" t="str">
        <f t="array" ref="BF37">IF(COUNT(IF(BW!$C$1:$DR$1=Stat!BF$2,BW!$C38:$DR38))=0,"",COUNT(IF(BW!$C$1:$DR$1=Stat!BF$2,BW!$C38:$DR38)))</f>
        <v/>
      </c>
      <c r="BG37" s="115" t="str">
        <f>IFERROR(AVERAGEIFS(BW!$C38:$DR38,BW!$C$1:$DR$1,Stat!BG$2),"")</f>
        <v/>
      </c>
      <c r="BH37" s="15" t="str">
        <f t="array" ref="BH37">IFERROR(_xlfn.STDEV.P(IF(BW!$C$1:$DR$1=Stat!BH$2,BW!$C38:$DR38)),"")</f>
        <v/>
      </c>
      <c r="BI37" s="17" t="str">
        <f t="array" ref="BI37">IF(COUNT(IF(BW!$C$1:$DR$1=Stat!BI$2,BW!$C38:$DR38))=0,"",COUNT(IF(BW!$C$1:$DR$1=Stat!BI$2,BW!$C38:$DR38)))</f>
        <v/>
      </c>
      <c r="BJ37" s="115" t="str">
        <f>IFERROR(AVERAGEIFS(BW!$C38:$DR38,BW!$C$1:$DR$1,Stat!BJ$2),"")</f>
        <v/>
      </c>
      <c r="BK37" s="15" t="str">
        <f t="array" ref="BK37">IFERROR(_xlfn.STDEV.P(IF(BW!$C$1:$DR$1=Stat!BK$2,BW!$C38:$DR38)),"")</f>
        <v/>
      </c>
      <c r="BL37" s="17" t="str">
        <f t="array" ref="BL37">IF(COUNT(IF(BW!$C$1:$DR$1=Stat!BL$2,BW!$C38:$DR38))=0,"",COUNT(IF(BW!$C$1:$DR$1=Stat!BL$2,BW!$C38:$DR38)))</f>
        <v/>
      </c>
      <c r="BM37" s="115" t="str">
        <f>IFERROR(AVERAGEIFS(BW!$C38:$DR38,BW!$C$1:$DR$1,Stat!BM$2),"")</f>
        <v/>
      </c>
      <c r="BN37" s="113" t="str">
        <f t="array" ref="BN37">IFERROR(_xlfn.STDEV.P(IF(BW!$C$1:$DR$1=Stat!BN$2,BW!$C38:$DR38)),"")</f>
        <v/>
      </c>
      <c r="BO37" s="117" t="str">
        <f t="array" ref="BO37">IF(COUNT(IF(BW!$C$1:$DR$1=Stat!BO$2,BW!$C38:$DR38))=0,"",COUNT(IF(BW!$C$1:$DR$1=Stat!BO$2,BW!$C38:$DR38)))</f>
        <v/>
      </c>
      <c r="BP37" s="129" t="str">
        <f>IFERROR(AVERAGE(BWtable[[#This Row],[1]:[120]]),"")</f>
        <v/>
      </c>
      <c r="BQ37" s="113" t="str">
        <f>IFERROR(_xlfn.STDEV.P(BWtable[[#This Row],[1]:[120]]),"")</f>
        <v/>
      </c>
      <c r="BR37" s="117" t="str">
        <f>IF(COUNT(BWtable[[#This Row],[1]:[120]])=0,"",COUNT(BWtable[[#This Row],[1]:[120]]))</f>
        <v/>
      </c>
      <c r="BS37" s="14"/>
    </row>
    <row r="38" spans="1:71">
      <c r="A38" s="14">
        <v>34</v>
      </c>
      <c r="B38" s="116" t="str">
        <f>IFERROR(AVERAGEIFS(TV!$D39:$DS39,TV!$D$1:$DS$1,Stat!B$2),"")</f>
        <v/>
      </c>
      <c r="C38" s="15" t="str">
        <f t="array" ref="C38">IFERROR(_xlfn.STDEV.P(IF(TV!$D$1:$DS$1=Stat!C$2,TV!$D39:$DS39)),"")</f>
        <v/>
      </c>
      <c r="D38" s="17" t="str">
        <f t="array" ref="D38">IF(COUNT(IF(TV!$D$1:$DS$1=Stat!D$2,TV!$D39:$DS39))=0,"",COUNT(IF(TV!$D$1:$DS$1=Stat!D$2,TV!$D39:$DS39)))</f>
        <v/>
      </c>
      <c r="E38" s="116" t="str">
        <f>IFERROR(AVERAGEIFS(TV!$D39:$DS39,TV!$D$1:$DS$1,Stat!E$2),"")</f>
        <v/>
      </c>
      <c r="F38" s="15" t="str">
        <f t="array" ref="F38">IFERROR(_xlfn.STDEV.P(IF(TV!$D$1:$DS$1=Stat!F$2,TV!$D39:$DS39)),"")</f>
        <v/>
      </c>
      <c r="G38" s="17" t="str">
        <f t="array" ref="G38">IF(COUNT(IF(TV!$D$1:$DS$1=Stat!G$2,TV!$D39:$DS39))=0,"",COUNT(IF(TV!$D$1:$DS$1=Stat!G$2,TV!$D39:$DS39)))</f>
        <v/>
      </c>
      <c r="H38" s="116" t="str">
        <f>IFERROR(AVERAGEIFS(TV!$D39:$DS39,TV!$D$1:$DS$1,Stat!H$2),"")</f>
        <v/>
      </c>
      <c r="I38" s="15" t="str">
        <f t="array" ref="I38">IFERROR(_xlfn.STDEV.P(IF(TV!$D$1:$DS$1=Stat!I$2,TV!$D39:$DS39)),"")</f>
        <v/>
      </c>
      <c r="J38" s="17" t="str">
        <f t="array" ref="J38">IF(COUNT(IF(TV!$D$1:$DS$1=Stat!J$2,TV!$D39:$DS39))=0,"",COUNT(IF(TV!$D$1:$DS$1=Stat!J$2,TV!$D39:$DS39)))</f>
        <v/>
      </c>
      <c r="K38" s="116" t="str">
        <f>IFERROR(AVERAGEIFS(TV!$D39:$DS39,TV!$D$1:$DS$1,Stat!K$2),"")</f>
        <v/>
      </c>
      <c r="L38" s="15" t="str">
        <f t="array" ref="L38">IFERROR(_xlfn.STDEV.P(IF(TV!$D$1:$DS$1=Stat!L$2,TV!$D39:$DS39)),"")</f>
        <v/>
      </c>
      <c r="M38" s="17" t="str">
        <f t="array" ref="M38">IF(COUNT(IF(TV!$D$1:$DS$1=Stat!M$2,TV!$D39:$DS39))=0,"",COUNT(IF(TV!$D$1:$DS$1=Stat!M$2,TV!$D39:$DS39)))</f>
        <v/>
      </c>
      <c r="N38" s="116" t="str">
        <f>IFERROR(AVERAGEIFS(TV!$D39:$DS39,TV!$D$1:$DS$1,Stat!N$2),"")</f>
        <v/>
      </c>
      <c r="O38" s="15" t="str">
        <f t="array" ref="O38">IFERROR(_xlfn.STDEV.P(IF(TV!$D$1:$DS$1=Stat!O$2,TV!$D39:$DS39)),"")</f>
        <v/>
      </c>
      <c r="P38" s="17" t="str">
        <f t="array" ref="P38">IF(COUNT(IF(TV!$D$1:$DS$1=Stat!P$2,TV!$D39:$DS39))=0,"",COUNT(IF(TV!$D$1:$DS$1=Stat!P$2,TV!$D39:$DS39)))</f>
        <v/>
      </c>
      <c r="Q38" s="116" t="str">
        <f>IFERROR(AVERAGEIFS(TV!$D39:$DS39,TV!$D$1:$DS$1,Stat!Q$2),"")</f>
        <v/>
      </c>
      <c r="R38" s="15" t="str">
        <f t="array" ref="R38">IFERROR(_xlfn.STDEV.P(IF(TV!$D$1:$DS$1=Stat!R$2,TV!$D39:$DS39)),"")</f>
        <v/>
      </c>
      <c r="S38" s="17" t="str">
        <f t="array" ref="S38">IF(COUNT(IF(TV!$D$1:$DS$1=Stat!S$2,TV!$D39:$DS39))=0,"",COUNT(IF(TV!$D$1:$DS$1=Stat!S$2,TV!$D39:$DS39)))</f>
        <v/>
      </c>
      <c r="T38" s="116" t="str">
        <f>IFERROR(AVERAGEIFS(TV!$D39:$DS39,TV!$D$1:$DS$1,Stat!T$2),"")</f>
        <v/>
      </c>
      <c r="U38" s="15" t="str">
        <f t="array" ref="U38">IFERROR(_xlfn.STDEV.P(IF(TV!$D$1:$DS$1=Stat!U$2,TV!$D39:$DS39)),"")</f>
        <v/>
      </c>
      <c r="V38" s="17" t="str">
        <f t="array" ref="V38">IF(COUNT(IF(TV!$D$1:$DS$1=Stat!V$2,TV!$D39:$DS39))=0,"",COUNT(IF(TV!$D$1:$DS$1=Stat!V$2,TV!$D39:$DS39)))</f>
        <v/>
      </c>
      <c r="W38" s="116" t="str">
        <f>IFERROR(AVERAGEIFS(TV!$D39:$DS39,TV!$D$1:$DS$1,Stat!W$2),"")</f>
        <v/>
      </c>
      <c r="X38" s="15" t="str">
        <f t="array" ref="X38">IFERROR(_xlfn.STDEV.P(IF(TV!$D$1:$DS$1=Stat!X$2,TV!$D39:$DS39)),"")</f>
        <v/>
      </c>
      <c r="Y38" s="17" t="str">
        <f t="array" ref="Y38">IF(COUNT(IF(TV!$D$1:$DS$1=Stat!Y$2,TV!$D39:$DS39))=0,"",COUNT(IF(TV!$D$1:$DS$1=Stat!Y$2,TV!$D39:$DS39)))</f>
        <v/>
      </c>
      <c r="Z38" s="115" t="str">
        <f>IFERROR(AVERAGEIFS(TV!$D39:$DS39,TV!$D$1:$DS$1,Stat!Z$2),"")</f>
        <v/>
      </c>
      <c r="AA38" s="15" t="str">
        <f t="array" ref="AA38">IFERROR(_xlfn.STDEV.P(IF(TV!$D$1:$DS$1=Stat!AA$2,TV!$D39:$DS39)),"")</f>
        <v/>
      </c>
      <c r="AB38" s="17" t="str">
        <f t="array" ref="AB38">IF(COUNT(IF(TV!$D$1:$DS$1=Stat!AB$2,TV!$D39:$DS39))=0,"",COUNT(IF(TV!$D$1:$DS$1=Stat!AB$2,TV!$D39:$DS39)))</f>
        <v/>
      </c>
      <c r="AC38" s="115" t="str">
        <f>IFERROR(AVERAGEIFS(TV!$D39:$DS39,TV!$D$1:$DS$1,Stat!AC$2),"")</f>
        <v/>
      </c>
      <c r="AD38" s="113" t="str">
        <f t="array" ref="AD38">IFERROR(_xlfn.STDEV.P(IF(TV!$D$1:$DS$1=Stat!AD$2,TV!$D39:$DS39)),"")</f>
        <v/>
      </c>
      <c r="AE38" s="117" t="str">
        <f t="array" ref="AE38">IF(COUNT(IF(TV!$D$1:$DS$1=Stat!AE$2,TV!$D39:$DS39))=0,"",COUNT(IF(TV!$D$1:$DS$1=Stat!AE$2,TV!$D39:$DS39)))</f>
        <v/>
      </c>
      <c r="AF38" s="130" t="str">
        <f>IFERROR(AVERAGE(TV!D39:DS39),"")</f>
        <v/>
      </c>
      <c r="AG38" s="113" t="str">
        <f>IFERROR(_xlfn.STDEV.P(TV!D39:DS39),"")</f>
        <v/>
      </c>
      <c r="AH38" s="117" t="str">
        <f>IF(COUNT(TV!D39:DS39)=0,"",COUNT(TV!D39:DS39))</f>
        <v/>
      </c>
      <c r="AJ38" s="14">
        <v>34</v>
      </c>
      <c r="AK38" s="14" t="str">
        <f>INDEX(DataInput[#Headers],1,BW_Stat[[#This Row],[Day '#]]+11)</f>
        <v>35</v>
      </c>
      <c r="AL38" s="115" t="str">
        <f>IFERROR(AVERAGEIFS(BW!$C39:$DR39,BW!$C$1:$DR$1,Stat!AL$2),"")</f>
        <v/>
      </c>
      <c r="AM38" s="15" t="str">
        <f t="array" ref="AM38">IFERROR(_xlfn.STDEV.P(IF(BW!$C$1:$DR$1=Stat!AM$2,BW!$C39:$DR39)),"")</f>
        <v/>
      </c>
      <c r="AN38" s="17" t="str">
        <f t="array" ref="AN38">IF(COUNT(IF(BW!$C$1:$DR$1=Stat!AN$2,BW!$C39:$DR39))=0,"",COUNT(IF(BW!$C$1:$DR$1=Stat!AN$2,BW!$C39:$DR39)))</f>
        <v/>
      </c>
      <c r="AO38" s="115" t="str">
        <f>IFERROR(AVERAGEIFS(BW!$C39:$DR39,BW!$C$1:$DR$1,Stat!AO$2),"")</f>
        <v/>
      </c>
      <c r="AP38" s="15" t="str">
        <f t="array" ref="AP38">IFERROR(_xlfn.STDEV.P(IF(BW!$C$1:$DR$1=Stat!AP$2,BW!$C39:$DR39)),"")</f>
        <v/>
      </c>
      <c r="AQ38" s="17" t="str">
        <f t="array" ref="AQ38">IF(COUNT(IF(BW!$C$1:$DR$1=Stat!AQ$2,BW!$C39:$DR39))=0,"",COUNT(IF(BW!$C$1:$DR$1=Stat!AQ$2,BW!$C39:$DR39)))</f>
        <v/>
      </c>
      <c r="AR38" s="115" t="str">
        <f>IFERROR(AVERAGEIFS(BW!$C39:$DR39,BW!$C$1:$DR$1,Stat!AR$2),"")</f>
        <v/>
      </c>
      <c r="AS38" s="15" t="str">
        <f t="array" ref="AS38">IFERROR(_xlfn.STDEV.P(IF(BW!$C$1:$DR$1=Stat!AS$2,BW!$C39:$DR39)),"")</f>
        <v/>
      </c>
      <c r="AT38" s="17" t="str">
        <f t="array" ref="AT38">IF(COUNT(IF(BW!$C$1:$DR$1=Stat!AT$2,BW!$C39:$DR39))=0,"",COUNT(IF(BW!$C$1:$DR$1=Stat!AT$2,BW!$C39:$DR39)))</f>
        <v/>
      </c>
      <c r="AU38" s="115" t="str">
        <f>IFERROR(AVERAGEIFS(BW!$C39:$DR39,BW!$C$1:$DR$1,Stat!AU$2),"")</f>
        <v/>
      </c>
      <c r="AV38" s="15" t="str">
        <f t="array" ref="AV38">IFERROR(_xlfn.STDEV.P(IF(BW!$C$1:$DR$1=Stat!AV$2,BW!$C39:$DR39)),"")</f>
        <v/>
      </c>
      <c r="AW38" s="17" t="str">
        <f t="array" ref="AW38">IF(COUNT(IF(BW!$C$1:$DR$1=Stat!AW$2,BW!$C39:$DR39))=0,"",COUNT(IF(BW!$C$1:$DR$1=Stat!AW$2,BW!$C39:$DR39)))</f>
        <v/>
      </c>
      <c r="AX38" s="115" t="str">
        <f>IFERROR(AVERAGEIFS(BW!$C39:$DR39,BW!$C$1:$DR$1,Stat!AX$2),"")</f>
        <v/>
      </c>
      <c r="AY38" s="15" t="str">
        <f t="array" ref="AY38">IFERROR(_xlfn.STDEV.P(IF(BW!$C$1:$DR$1=Stat!AY$2,BW!$C39:$DR39)),"")</f>
        <v/>
      </c>
      <c r="AZ38" s="17" t="str">
        <f t="array" ref="AZ38">IF(COUNT(IF(BW!$C$1:$DR$1=Stat!AZ$2,BW!$C39:$DR39))=0,"",COUNT(IF(BW!$C$1:$DR$1=Stat!AZ$2,BW!$C39:$DR39)))</f>
        <v/>
      </c>
      <c r="BA38" s="115" t="str">
        <f>IFERROR(AVERAGEIFS(BW!$C39:$DR39,BW!$C$1:$DR$1,Stat!BA$2),"")</f>
        <v/>
      </c>
      <c r="BB38" s="15" t="str">
        <f t="array" ref="BB38">IFERROR(_xlfn.STDEV.P(IF(BW!$C$1:$DR$1=Stat!BB$2,BW!$C39:$DR39)),"")</f>
        <v/>
      </c>
      <c r="BC38" s="17" t="str">
        <f t="array" ref="BC38">IF(COUNT(IF(BW!$C$1:$DR$1=Stat!BC$2,BW!$C39:$DR39))=0,"",COUNT(IF(BW!$C$1:$DR$1=Stat!BC$2,BW!$C39:$DR39)))</f>
        <v/>
      </c>
      <c r="BD38" s="115" t="str">
        <f>IFERROR(AVERAGEIFS(BW!$C39:$DR39,BW!$C$1:$DR$1,Stat!BD$2),"")</f>
        <v/>
      </c>
      <c r="BE38" s="15" t="str">
        <f t="array" ref="BE38">IFERROR(_xlfn.STDEV.P(IF(BW!$C$1:$DR$1=Stat!BE$2,BW!$C39:$DR39)),"")</f>
        <v/>
      </c>
      <c r="BF38" s="17" t="str">
        <f t="array" ref="BF38">IF(COUNT(IF(BW!$C$1:$DR$1=Stat!BF$2,BW!$C39:$DR39))=0,"",COUNT(IF(BW!$C$1:$DR$1=Stat!BF$2,BW!$C39:$DR39)))</f>
        <v/>
      </c>
      <c r="BG38" s="115" t="str">
        <f>IFERROR(AVERAGEIFS(BW!$C39:$DR39,BW!$C$1:$DR$1,Stat!BG$2),"")</f>
        <v/>
      </c>
      <c r="BH38" s="15" t="str">
        <f t="array" ref="BH38">IFERROR(_xlfn.STDEV.P(IF(BW!$C$1:$DR$1=Stat!BH$2,BW!$C39:$DR39)),"")</f>
        <v/>
      </c>
      <c r="BI38" s="17" t="str">
        <f t="array" ref="BI38">IF(COUNT(IF(BW!$C$1:$DR$1=Stat!BI$2,BW!$C39:$DR39))=0,"",COUNT(IF(BW!$C$1:$DR$1=Stat!BI$2,BW!$C39:$DR39)))</f>
        <v/>
      </c>
      <c r="BJ38" s="115" t="str">
        <f>IFERROR(AVERAGEIFS(BW!$C39:$DR39,BW!$C$1:$DR$1,Stat!BJ$2),"")</f>
        <v/>
      </c>
      <c r="BK38" s="15" t="str">
        <f t="array" ref="BK38">IFERROR(_xlfn.STDEV.P(IF(BW!$C$1:$DR$1=Stat!BK$2,BW!$C39:$DR39)),"")</f>
        <v/>
      </c>
      <c r="BL38" s="17" t="str">
        <f t="array" ref="BL38">IF(COUNT(IF(BW!$C$1:$DR$1=Stat!BL$2,BW!$C39:$DR39))=0,"",COUNT(IF(BW!$C$1:$DR$1=Stat!BL$2,BW!$C39:$DR39)))</f>
        <v/>
      </c>
      <c r="BM38" s="115" t="str">
        <f>IFERROR(AVERAGEIFS(BW!$C39:$DR39,BW!$C$1:$DR$1,Stat!BM$2),"")</f>
        <v/>
      </c>
      <c r="BN38" s="113" t="str">
        <f t="array" ref="BN38">IFERROR(_xlfn.STDEV.P(IF(BW!$C$1:$DR$1=Stat!BN$2,BW!$C39:$DR39)),"")</f>
        <v/>
      </c>
      <c r="BO38" s="117" t="str">
        <f t="array" ref="BO38">IF(COUNT(IF(BW!$C$1:$DR$1=Stat!BO$2,BW!$C39:$DR39))=0,"",COUNT(IF(BW!$C$1:$DR$1=Stat!BO$2,BW!$C39:$DR39)))</f>
        <v/>
      </c>
      <c r="BP38" s="129" t="str">
        <f>IFERROR(AVERAGE(BWtable[[#This Row],[1]:[120]]),"")</f>
        <v/>
      </c>
      <c r="BQ38" s="113" t="str">
        <f>IFERROR(_xlfn.STDEV.P(BWtable[[#This Row],[1]:[120]]),"")</f>
        <v/>
      </c>
      <c r="BR38" s="117" t="str">
        <f>IF(COUNT(BWtable[[#This Row],[1]:[120]])=0,"",COUNT(BWtable[[#This Row],[1]:[120]]))</f>
        <v/>
      </c>
      <c r="BS38" s="14"/>
    </row>
    <row r="39" spans="1:71">
      <c r="A39" s="14">
        <v>35</v>
      </c>
      <c r="B39" s="116" t="str">
        <f>IFERROR(AVERAGEIFS(TV!$D40:$DS40,TV!$D$1:$DS$1,Stat!B$2),"")</f>
        <v/>
      </c>
      <c r="C39" s="15" t="str">
        <f t="array" ref="C39">IFERROR(_xlfn.STDEV.P(IF(TV!$D$1:$DS$1=Stat!C$2,TV!$D40:$DS40)),"")</f>
        <v/>
      </c>
      <c r="D39" s="17" t="str">
        <f t="array" ref="D39">IF(COUNT(IF(TV!$D$1:$DS$1=Stat!D$2,TV!$D40:$DS40))=0,"",COUNT(IF(TV!$D$1:$DS$1=Stat!D$2,TV!$D40:$DS40)))</f>
        <v/>
      </c>
      <c r="E39" s="116" t="str">
        <f>IFERROR(AVERAGEIFS(TV!$D40:$DS40,TV!$D$1:$DS$1,Stat!E$2),"")</f>
        <v/>
      </c>
      <c r="F39" s="15" t="str">
        <f t="array" ref="F39">IFERROR(_xlfn.STDEV.P(IF(TV!$D$1:$DS$1=Stat!F$2,TV!$D40:$DS40)),"")</f>
        <v/>
      </c>
      <c r="G39" s="17" t="str">
        <f t="array" ref="G39">IF(COUNT(IF(TV!$D$1:$DS$1=Stat!G$2,TV!$D40:$DS40))=0,"",COUNT(IF(TV!$D$1:$DS$1=Stat!G$2,TV!$D40:$DS40)))</f>
        <v/>
      </c>
      <c r="H39" s="116" t="str">
        <f>IFERROR(AVERAGEIFS(TV!$D40:$DS40,TV!$D$1:$DS$1,Stat!H$2),"")</f>
        <v/>
      </c>
      <c r="I39" s="15" t="str">
        <f t="array" ref="I39">IFERROR(_xlfn.STDEV.P(IF(TV!$D$1:$DS$1=Stat!I$2,TV!$D40:$DS40)),"")</f>
        <v/>
      </c>
      <c r="J39" s="17" t="str">
        <f t="array" ref="J39">IF(COUNT(IF(TV!$D$1:$DS$1=Stat!J$2,TV!$D40:$DS40))=0,"",COUNT(IF(TV!$D$1:$DS$1=Stat!J$2,TV!$D40:$DS40)))</f>
        <v/>
      </c>
      <c r="K39" s="116" t="str">
        <f>IFERROR(AVERAGEIFS(TV!$D40:$DS40,TV!$D$1:$DS$1,Stat!K$2),"")</f>
        <v/>
      </c>
      <c r="L39" s="15" t="str">
        <f t="array" ref="L39">IFERROR(_xlfn.STDEV.P(IF(TV!$D$1:$DS$1=Stat!L$2,TV!$D40:$DS40)),"")</f>
        <v/>
      </c>
      <c r="M39" s="17" t="str">
        <f t="array" ref="M39">IF(COUNT(IF(TV!$D$1:$DS$1=Stat!M$2,TV!$D40:$DS40))=0,"",COUNT(IF(TV!$D$1:$DS$1=Stat!M$2,TV!$D40:$DS40)))</f>
        <v/>
      </c>
      <c r="N39" s="116" t="str">
        <f>IFERROR(AVERAGEIFS(TV!$D40:$DS40,TV!$D$1:$DS$1,Stat!N$2),"")</f>
        <v/>
      </c>
      <c r="O39" s="15" t="str">
        <f t="array" ref="O39">IFERROR(_xlfn.STDEV.P(IF(TV!$D$1:$DS$1=Stat!O$2,TV!$D40:$DS40)),"")</f>
        <v/>
      </c>
      <c r="P39" s="17" t="str">
        <f t="array" ref="P39">IF(COUNT(IF(TV!$D$1:$DS$1=Stat!P$2,TV!$D40:$DS40))=0,"",COUNT(IF(TV!$D$1:$DS$1=Stat!P$2,TV!$D40:$DS40)))</f>
        <v/>
      </c>
      <c r="Q39" s="116" t="str">
        <f>IFERROR(AVERAGEIFS(TV!$D40:$DS40,TV!$D$1:$DS$1,Stat!Q$2),"")</f>
        <v/>
      </c>
      <c r="R39" s="15" t="str">
        <f t="array" ref="R39">IFERROR(_xlfn.STDEV.P(IF(TV!$D$1:$DS$1=Stat!R$2,TV!$D40:$DS40)),"")</f>
        <v/>
      </c>
      <c r="S39" s="17" t="str">
        <f t="array" ref="S39">IF(COUNT(IF(TV!$D$1:$DS$1=Stat!S$2,TV!$D40:$DS40))=0,"",COUNT(IF(TV!$D$1:$DS$1=Stat!S$2,TV!$D40:$DS40)))</f>
        <v/>
      </c>
      <c r="T39" s="116" t="str">
        <f>IFERROR(AVERAGEIFS(TV!$D40:$DS40,TV!$D$1:$DS$1,Stat!T$2),"")</f>
        <v/>
      </c>
      <c r="U39" s="15" t="str">
        <f t="array" ref="U39">IFERROR(_xlfn.STDEV.P(IF(TV!$D$1:$DS$1=Stat!U$2,TV!$D40:$DS40)),"")</f>
        <v/>
      </c>
      <c r="V39" s="17" t="str">
        <f t="array" ref="V39">IF(COUNT(IF(TV!$D$1:$DS$1=Stat!V$2,TV!$D40:$DS40))=0,"",COUNT(IF(TV!$D$1:$DS$1=Stat!V$2,TV!$D40:$DS40)))</f>
        <v/>
      </c>
      <c r="W39" s="116" t="str">
        <f>IFERROR(AVERAGEIFS(TV!$D40:$DS40,TV!$D$1:$DS$1,Stat!W$2),"")</f>
        <v/>
      </c>
      <c r="X39" s="15" t="str">
        <f t="array" ref="X39">IFERROR(_xlfn.STDEV.P(IF(TV!$D$1:$DS$1=Stat!X$2,TV!$D40:$DS40)),"")</f>
        <v/>
      </c>
      <c r="Y39" s="17" t="str">
        <f t="array" ref="Y39">IF(COUNT(IF(TV!$D$1:$DS$1=Stat!Y$2,TV!$D40:$DS40))=0,"",COUNT(IF(TV!$D$1:$DS$1=Stat!Y$2,TV!$D40:$DS40)))</f>
        <v/>
      </c>
      <c r="Z39" s="116" t="str">
        <f>IFERROR(AVERAGEIFS(TV!$D40:$DS40,TV!$D$1:$DS$1,Stat!Z$2),"")</f>
        <v/>
      </c>
      <c r="AA39" s="15" t="str">
        <f t="array" ref="AA39">IFERROR(_xlfn.STDEV.P(IF(TV!$D$1:$DS$1=Stat!AA$2,TV!$D40:$DS40)),"")</f>
        <v/>
      </c>
      <c r="AB39" s="17" t="str">
        <f t="array" ref="AB39">IF(COUNT(IF(TV!$D$1:$DS$1=Stat!AB$2,TV!$D40:$DS40))=0,"",COUNT(IF(TV!$D$1:$DS$1=Stat!AB$2,TV!$D40:$DS40)))</f>
        <v/>
      </c>
      <c r="AC39" s="116" t="str">
        <f>IFERROR(AVERAGEIFS(TV!$D40:$DS40,TV!$D$1:$DS$1,Stat!AC$2),"")</f>
        <v/>
      </c>
      <c r="AD39" s="113" t="str">
        <f t="array" ref="AD39">IFERROR(_xlfn.STDEV.P(IF(TV!$D$1:$DS$1=Stat!AD$2,TV!$D40:$DS40)),"")</f>
        <v/>
      </c>
      <c r="AE39" s="117" t="str">
        <f t="array" ref="AE39">IF(COUNT(IF(TV!$D$1:$DS$1=Stat!AE$2,TV!$D40:$DS40))=0,"",COUNT(IF(TV!$D$1:$DS$1=Stat!AE$2,TV!$D40:$DS40)))</f>
        <v/>
      </c>
      <c r="AF39" s="130" t="str">
        <f>IFERROR(AVERAGE(TV!D40:DS40),"")</f>
        <v/>
      </c>
      <c r="AG39" s="113" t="str">
        <f>IFERROR(_xlfn.STDEV.P(TV!D40:DS40),"")</f>
        <v/>
      </c>
      <c r="AH39" s="117" t="str">
        <f>IF(COUNT(TV!D40:DS40)=0,"",COUNT(TV!D40:DS40))</f>
        <v/>
      </c>
      <c r="AJ39" s="14">
        <v>35</v>
      </c>
      <c r="AK39" s="14" t="str">
        <f>INDEX(DataInput[#Headers],1,BW_Stat[[#This Row],[Day '#]]+11)</f>
        <v>36</v>
      </c>
      <c r="AL39" s="115" t="str">
        <f>IFERROR(AVERAGEIFS(BW!$C40:$DR40,BW!$C$1:$DR$1,Stat!AL$2),"")</f>
        <v/>
      </c>
      <c r="AM39" s="15" t="str">
        <f t="array" ref="AM39">IFERROR(_xlfn.STDEV.P(IF(BW!$C$1:$DR$1=Stat!AM$2,BW!$C40:$DR40)),"")</f>
        <v/>
      </c>
      <c r="AN39" s="17" t="str">
        <f t="array" ref="AN39">IF(COUNT(IF(BW!$C$1:$DR$1=Stat!AN$2,BW!$C40:$DR40))=0,"",COUNT(IF(BW!$C$1:$DR$1=Stat!AN$2,BW!$C40:$DR40)))</f>
        <v/>
      </c>
      <c r="AO39" s="115" t="str">
        <f>IFERROR(AVERAGEIFS(BW!$C40:$DR40,BW!$C$1:$DR$1,Stat!AO$2),"")</f>
        <v/>
      </c>
      <c r="AP39" s="15" t="str">
        <f t="array" ref="AP39">IFERROR(_xlfn.STDEV.P(IF(BW!$C$1:$DR$1=Stat!AP$2,BW!$C40:$DR40)),"")</f>
        <v/>
      </c>
      <c r="AQ39" s="17" t="str">
        <f t="array" ref="AQ39">IF(COUNT(IF(BW!$C$1:$DR$1=Stat!AQ$2,BW!$C40:$DR40))=0,"",COUNT(IF(BW!$C$1:$DR$1=Stat!AQ$2,BW!$C40:$DR40)))</f>
        <v/>
      </c>
      <c r="AR39" s="115" t="str">
        <f>IFERROR(AVERAGEIFS(BW!$C40:$DR40,BW!$C$1:$DR$1,Stat!AR$2),"")</f>
        <v/>
      </c>
      <c r="AS39" s="15" t="str">
        <f t="array" ref="AS39">IFERROR(_xlfn.STDEV.P(IF(BW!$C$1:$DR$1=Stat!AS$2,BW!$C40:$DR40)),"")</f>
        <v/>
      </c>
      <c r="AT39" s="17" t="str">
        <f t="array" ref="AT39">IF(COUNT(IF(BW!$C$1:$DR$1=Stat!AT$2,BW!$C40:$DR40))=0,"",COUNT(IF(BW!$C$1:$DR$1=Stat!AT$2,BW!$C40:$DR40)))</f>
        <v/>
      </c>
      <c r="AU39" s="115" t="str">
        <f>IFERROR(AVERAGEIFS(BW!$C40:$DR40,BW!$C$1:$DR$1,Stat!AU$2),"")</f>
        <v/>
      </c>
      <c r="AV39" s="15" t="str">
        <f t="array" ref="AV39">IFERROR(_xlfn.STDEV.P(IF(BW!$C$1:$DR$1=Stat!AV$2,BW!$C40:$DR40)),"")</f>
        <v/>
      </c>
      <c r="AW39" s="17" t="str">
        <f t="array" ref="AW39">IF(COUNT(IF(BW!$C$1:$DR$1=Stat!AW$2,BW!$C40:$DR40))=0,"",COUNT(IF(BW!$C$1:$DR$1=Stat!AW$2,BW!$C40:$DR40)))</f>
        <v/>
      </c>
      <c r="AX39" s="115" t="str">
        <f>IFERROR(AVERAGEIFS(BW!$C40:$DR40,BW!$C$1:$DR$1,Stat!AX$2),"")</f>
        <v/>
      </c>
      <c r="AY39" s="15" t="str">
        <f t="array" ref="AY39">IFERROR(_xlfn.STDEV.P(IF(BW!$C$1:$DR$1=Stat!AY$2,BW!$C40:$DR40)),"")</f>
        <v/>
      </c>
      <c r="AZ39" s="17" t="str">
        <f t="array" ref="AZ39">IF(COUNT(IF(BW!$C$1:$DR$1=Stat!AZ$2,BW!$C40:$DR40))=0,"",COUNT(IF(BW!$C$1:$DR$1=Stat!AZ$2,BW!$C40:$DR40)))</f>
        <v/>
      </c>
      <c r="BA39" s="115" t="str">
        <f>IFERROR(AVERAGEIFS(BW!$C40:$DR40,BW!$C$1:$DR$1,Stat!BA$2),"")</f>
        <v/>
      </c>
      <c r="BB39" s="15" t="str">
        <f t="array" ref="BB39">IFERROR(_xlfn.STDEV.P(IF(BW!$C$1:$DR$1=Stat!BB$2,BW!$C40:$DR40)),"")</f>
        <v/>
      </c>
      <c r="BC39" s="17" t="str">
        <f t="array" ref="BC39">IF(COUNT(IF(BW!$C$1:$DR$1=Stat!BC$2,BW!$C40:$DR40))=0,"",COUNT(IF(BW!$C$1:$DR$1=Stat!BC$2,BW!$C40:$DR40)))</f>
        <v/>
      </c>
      <c r="BD39" s="115" t="str">
        <f>IFERROR(AVERAGEIFS(BW!$C40:$DR40,BW!$C$1:$DR$1,Stat!BD$2),"")</f>
        <v/>
      </c>
      <c r="BE39" s="15" t="str">
        <f t="array" ref="BE39">IFERROR(_xlfn.STDEV.P(IF(BW!$C$1:$DR$1=Stat!BE$2,BW!$C40:$DR40)),"")</f>
        <v/>
      </c>
      <c r="BF39" s="17" t="str">
        <f t="array" ref="BF39">IF(COUNT(IF(BW!$C$1:$DR$1=Stat!BF$2,BW!$C40:$DR40))=0,"",COUNT(IF(BW!$C$1:$DR$1=Stat!BF$2,BW!$C40:$DR40)))</f>
        <v/>
      </c>
      <c r="BG39" s="115" t="str">
        <f>IFERROR(AVERAGEIFS(BW!$C40:$DR40,BW!$C$1:$DR$1,Stat!BG$2),"")</f>
        <v/>
      </c>
      <c r="BH39" s="15" t="str">
        <f t="array" ref="BH39">IFERROR(_xlfn.STDEV.P(IF(BW!$C$1:$DR$1=Stat!BH$2,BW!$C40:$DR40)),"")</f>
        <v/>
      </c>
      <c r="BI39" s="17" t="str">
        <f t="array" ref="BI39">IF(COUNT(IF(BW!$C$1:$DR$1=Stat!BI$2,BW!$C40:$DR40))=0,"",COUNT(IF(BW!$C$1:$DR$1=Stat!BI$2,BW!$C40:$DR40)))</f>
        <v/>
      </c>
      <c r="BJ39" s="115" t="str">
        <f>IFERROR(AVERAGEIFS(BW!$C40:$DR40,BW!$C$1:$DR$1,Stat!BJ$2),"")</f>
        <v/>
      </c>
      <c r="BK39" s="15" t="str">
        <f t="array" ref="BK39">IFERROR(_xlfn.STDEV.P(IF(BW!$C$1:$DR$1=Stat!BK$2,BW!$C40:$DR40)),"")</f>
        <v/>
      </c>
      <c r="BL39" s="17" t="str">
        <f t="array" ref="BL39">IF(COUNT(IF(BW!$C$1:$DR$1=Stat!BL$2,BW!$C40:$DR40))=0,"",COUNT(IF(BW!$C$1:$DR$1=Stat!BL$2,BW!$C40:$DR40)))</f>
        <v/>
      </c>
      <c r="BM39" s="115" t="str">
        <f>IFERROR(AVERAGEIFS(BW!$C40:$DR40,BW!$C$1:$DR$1,Stat!BM$2),"")</f>
        <v/>
      </c>
      <c r="BN39" s="113" t="str">
        <f t="array" ref="BN39">IFERROR(_xlfn.STDEV.P(IF(BW!$C$1:$DR$1=Stat!BN$2,BW!$C40:$DR40)),"")</f>
        <v/>
      </c>
      <c r="BO39" s="117" t="str">
        <f t="array" ref="BO39">IF(COUNT(IF(BW!$C$1:$DR$1=Stat!BO$2,BW!$C40:$DR40))=0,"",COUNT(IF(BW!$C$1:$DR$1=Stat!BO$2,BW!$C40:$DR40)))</f>
        <v/>
      </c>
      <c r="BP39" s="129" t="str">
        <f>IFERROR(AVERAGE(BWtable[[#This Row],[1]:[120]]),"")</f>
        <v/>
      </c>
      <c r="BQ39" s="113" t="str">
        <f>IFERROR(_xlfn.STDEV.P(BWtable[[#This Row],[1]:[120]]),"")</f>
        <v/>
      </c>
      <c r="BR39" s="117" t="str">
        <f>IF(COUNT(BWtable[[#This Row],[1]:[120]])=0,"",COUNT(BWtable[[#This Row],[1]:[120]]))</f>
        <v/>
      </c>
      <c r="BS39" s="14"/>
    </row>
    <row r="40" spans="1:71">
      <c r="A40" s="14">
        <v>36</v>
      </c>
      <c r="B40" s="116" t="str">
        <f>IFERROR(AVERAGEIFS(TV!$D41:$DS41,TV!$D$1:$DS$1,Stat!B$2),"")</f>
        <v/>
      </c>
      <c r="C40" s="15" t="str">
        <f t="array" ref="C40">IFERROR(_xlfn.STDEV.P(IF(TV!$D$1:$DS$1=Stat!C$2,TV!$D41:$DS41)),"")</f>
        <v/>
      </c>
      <c r="D40" s="17" t="str">
        <f t="array" ref="D40">IF(COUNT(IF(TV!$D$1:$DS$1=Stat!D$2,TV!$D41:$DS41))=0,"",COUNT(IF(TV!$D$1:$DS$1=Stat!D$2,TV!$D41:$DS41)))</f>
        <v/>
      </c>
      <c r="E40" s="116" t="str">
        <f>IFERROR(AVERAGEIFS(TV!$D41:$DS41,TV!$D$1:$DS$1,Stat!E$2),"")</f>
        <v/>
      </c>
      <c r="F40" s="15" t="str">
        <f t="array" ref="F40">IFERROR(_xlfn.STDEV.P(IF(TV!$D$1:$DS$1=Stat!F$2,TV!$D41:$DS41)),"")</f>
        <v/>
      </c>
      <c r="G40" s="17" t="str">
        <f t="array" ref="G40">IF(COUNT(IF(TV!$D$1:$DS$1=Stat!G$2,TV!$D41:$DS41))=0,"",COUNT(IF(TV!$D$1:$DS$1=Stat!G$2,TV!$D41:$DS41)))</f>
        <v/>
      </c>
      <c r="H40" s="116" t="str">
        <f>IFERROR(AVERAGEIFS(TV!$D41:$DS41,TV!$D$1:$DS$1,Stat!H$2),"")</f>
        <v/>
      </c>
      <c r="I40" s="15" t="str">
        <f t="array" ref="I40">IFERROR(_xlfn.STDEV.P(IF(TV!$D$1:$DS$1=Stat!I$2,TV!$D41:$DS41)),"")</f>
        <v/>
      </c>
      <c r="J40" s="17" t="str">
        <f t="array" ref="J40">IF(COUNT(IF(TV!$D$1:$DS$1=Stat!J$2,TV!$D41:$DS41))=0,"",COUNT(IF(TV!$D$1:$DS$1=Stat!J$2,TV!$D41:$DS41)))</f>
        <v/>
      </c>
      <c r="K40" s="116" t="str">
        <f>IFERROR(AVERAGEIFS(TV!$D41:$DS41,TV!$D$1:$DS$1,Stat!K$2),"")</f>
        <v/>
      </c>
      <c r="L40" s="15" t="str">
        <f t="array" ref="L40">IFERROR(_xlfn.STDEV.P(IF(TV!$D$1:$DS$1=Stat!L$2,TV!$D41:$DS41)),"")</f>
        <v/>
      </c>
      <c r="M40" s="17" t="str">
        <f t="array" ref="M40">IF(COUNT(IF(TV!$D$1:$DS$1=Stat!M$2,TV!$D41:$DS41))=0,"",COUNT(IF(TV!$D$1:$DS$1=Stat!M$2,TV!$D41:$DS41)))</f>
        <v/>
      </c>
      <c r="N40" s="116" t="str">
        <f>IFERROR(AVERAGEIFS(TV!$D41:$DS41,TV!$D$1:$DS$1,Stat!N$2),"")</f>
        <v/>
      </c>
      <c r="O40" s="15" t="str">
        <f t="array" ref="O40">IFERROR(_xlfn.STDEV.P(IF(TV!$D$1:$DS$1=Stat!O$2,TV!$D41:$DS41)),"")</f>
        <v/>
      </c>
      <c r="P40" s="17" t="str">
        <f t="array" ref="P40">IF(COUNT(IF(TV!$D$1:$DS$1=Stat!P$2,TV!$D41:$DS41))=0,"",COUNT(IF(TV!$D$1:$DS$1=Stat!P$2,TV!$D41:$DS41)))</f>
        <v/>
      </c>
      <c r="Q40" s="116" t="str">
        <f>IFERROR(AVERAGEIFS(TV!$D41:$DS41,TV!$D$1:$DS$1,Stat!Q$2),"")</f>
        <v/>
      </c>
      <c r="R40" s="15" t="str">
        <f t="array" ref="R40">IFERROR(_xlfn.STDEV.P(IF(TV!$D$1:$DS$1=Stat!R$2,TV!$D41:$DS41)),"")</f>
        <v/>
      </c>
      <c r="S40" s="17" t="str">
        <f t="array" ref="S40">IF(COUNT(IF(TV!$D$1:$DS$1=Stat!S$2,TV!$D41:$DS41))=0,"",COUNT(IF(TV!$D$1:$DS$1=Stat!S$2,TV!$D41:$DS41)))</f>
        <v/>
      </c>
      <c r="T40" s="116" t="str">
        <f>IFERROR(AVERAGEIFS(TV!$D41:$DS41,TV!$D$1:$DS$1,Stat!T$2),"")</f>
        <v/>
      </c>
      <c r="U40" s="15" t="str">
        <f t="array" ref="U40">IFERROR(_xlfn.STDEV.P(IF(TV!$D$1:$DS$1=Stat!U$2,TV!$D41:$DS41)),"")</f>
        <v/>
      </c>
      <c r="V40" s="17" t="str">
        <f t="array" ref="V40">IF(COUNT(IF(TV!$D$1:$DS$1=Stat!V$2,TV!$D41:$DS41))=0,"",COUNT(IF(TV!$D$1:$DS$1=Stat!V$2,TV!$D41:$DS41)))</f>
        <v/>
      </c>
      <c r="W40" s="116" t="str">
        <f>IFERROR(AVERAGEIFS(TV!$D41:$DS41,TV!$D$1:$DS$1,Stat!W$2),"")</f>
        <v/>
      </c>
      <c r="X40" s="15" t="str">
        <f t="array" ref="X40">IFERROR(_xlfn.STDEV.P(IF(TV!$D$1:$DS$1=Stat!X$2,TV!$D41:$DS41)),"")</f>
        <v/>
      </c>
      <c r="Y40" s="17" t="str">
        <f t="array" ref="Y40">IF(COUNT(IF(TV!$D$1:$DS$1=Stat!Y$2,TV!$D41:$DS41))=0,"",COUNT(IF(TV!$D$1:$DS$1=Stat!Y$2,TV!$D41:$DS41)))</f>
        <v/>
      </c>
      <c r="Z40" s="116" t="str">
        <f>IFERROR(AVERAGEIFS(TV!$D41:$DS41,TV!$D$1:$DS$1,Stat!Z$2),"")</f>
        <v/>
      </c>
      <c r="AA40" s="15" t="str">
        <f t="array" ref="AA40">IFERROR(_xlfn.STDEV.P(IF(TV!$D$1:$DS$1=Stat!AA$2,TV!$D41:$DS41)),"")</f>
        <v/>
      </c>
      <c r="AB40" s="17" t="str">
        <f t="array" ref="AB40">IF(COUNT(IF(TV!$D$1:$DS$1=Stat!AB$2,TV!$D41:$DS41))=0,"",COUNT(IF(TV!$D$1:$DS$1=Stat!AB$2,TV!$D41:$DS41)))</f>
        <v/>
      </c>
      <c r="AC40" s="116" t="str">
        <f>IFERROR(AVERAGEIFS(TV!$D41:$DS41,TV!$D$1:$DS$1,Stat!AC$2),"")</f>
        <v/>
      </c>
      <c r="AD40" s="113" t="str">
        <f t="array" ref="AD40">IFERROR(_xlfn.STDEV.P(IF(TV!$D$1:$DS$1=Stat!AD$2,TV!$D41:$DS41)),"")</f>
        <v/>
      </c>
      <c r="AE40" s="117" t="str">
        <f t="array" ref="AE40">IF(COUNT(IF(TV!$D$1:$DS$1=Stat!AE$2,TV!$D41:$DS41))=0,"",COUNT(IF(TV!$D$1:$DS$1=Stat!AE$2,TV!$D41:$DS41)))</f>
        <v/>
      </c>
      <c r="AF40" s="130" t="str">
        <f>IFERROR(AVERAGE(TV!D41:DS41),"")</f>
        <v/>
      </c>
      <c r="AG40" s="113" t="str">
        <f>IFERROR(_xlfn.STDEV.P(TV!D41:DS41),"")</f>
        <v/>
      </c>
      <c r="AH40" s="117" t="str">
        <f>IF(COUNT(TV!D41:DS41)=0,"",COUNT(TV!D41:DS41))</f>
        <v/>
      </c>
      <c r="AJ40" s="14">
        <v>36</v>
      </c>
      <c r="AK40" s="14" t="str">
        <f>INDEX(DataInput[#Headers],1,BW_Stat[[#This Row],[Day '#]]+11)</f>
        <v>37</v>
      </c>
      <c r="AL40" s="115" t="str">
        <f>IFERROR(AVERAGEIFS(BW!$C41:$DR41,BW!$C$1:$DR$1,Stat!AL$2),"")</f>
        <v/>
      </c>
      <c r="AM40" s="15" t="str">
        <f t="array" ref="AM40">IFERROR(_xlfn.STDEV.P(IF(BW!$C$1:$DR$1=Stat!AM$2,BW!$C41:$DR41)),"")</f>
        <v/>
      </c>
      <c r="AN40" s="17" t="str">
        <f t="array" ref="AN40">IF(COUNT(IF(BW!$C$1:$DR$1=Stat!AN$2,BW!$C41:$DR41))=0,"",COUNT(IF(BW!$C$1:$DR$1=Stat!AN$2,BW!$C41:$DR41)))</f>
        <v/>
      </c>
      <c r="AO40" s="115" t="str">
        <f>IFERROR(AVERAGEIFS(BW!$C41:$DR41,BW!$C$1:$DR$1,Stat!AO$2),"")</f>
        <v/>
      </c>
      <c r="AP40" s="15" t="str">
        <f t="array" ref="AP40">IFERROR(_xlfn.STDEV.P(IF(BW!$C$1:$DR$1=Stat!AP$2,BW!$C41:$DR41)),"")</f>
        <v/>
      </c>
      <c r="AQ40" s="17" t="str">
        <f t="array" ref="AQ40">IF(COUNT(IF(BW!$C$1:$DR$1=Stat!AQ$2,BW!$C41:$DR41))=0,"",COUNT(IF(BW!$C$1:$DR$1=Stat!AQ$2,BW!$C41:$DR41)))</f>
        <v/>
      </c>
      <c r="AR40" s="115" t="str">
        <f>IFERROR(AVERAGEIFS(BW!$C41:$DR41,BW!$C$1:$DR$1,Stat!AR$2),"")</f>
        <v/>
      </c>
      <c r="AS40" s="15" t="str">
        <f t="array" ref="AS40">IFERROR(_xlfn.STDEV.P(IF(BW!$C$1:$DR$1=Stat!AS$2,BW!$C41:$DR41)),"")</f>
        <v/>
      </c>
      <c r="AT40" s="17" t="str">
        <f t="array" ref="AT40">IF(COUNT(IF(BW!$C$1:$DR$1=Stat!AT$2,BW!$C41:$DR41))=0,"",COUNT(IF(BW!$C$1:$DR$1=Stat!AT$2,BW!$C41:$DR41)))</f>
        <v/>
      </c>
      <c r="AU40" s="115" t="str">
        <f>IFERROR(AVERAGEIFS(BW!$C41:$DR41,BW!$C$1:$DR$1,Stat!AU$2),"")</f>
        <v/>
      </c>
      <c r="AV40" s="15" t="str">
        <f t="array" ref="AV40">IFERROR(_xlfn.STDEV.P(IF(BW!$C$1:$DR$1=Stat!AV$2,BW!$C41:$DR41)),"")</f>
        <v/>
      </c>
      <c r="AW40" s="17" t="str">
        <f t="array" ref="AW40">IF(COUNT(IF(BW!$C$1:$DR$1=Stat!AW$2,BW!$C41:$DR41))=0,"",COUNT(IF(BW!$C$1:$DR$1=Stat!AW$2,BW!$C41:$DR41)))</f>
        <v/>
      </c>
      <c r="AX40" s="115" t="str">
        <f>IFERROR(AVERAGEIFS(BW!$C41:$DR41,BW!$C$1:$DR$1,Stat!AX$2),"")</f>
        <v/>
      </c>
      <c r="AY40" s="15" t="str">
        <f t="array" ref="AY40">IFERROR(_xlfn.STDEV.P(IF(BW!$C$1:$DR$1=Stat!AY$2,BW!$C41:$DR41)),"")</f>
        <v/>
      </c>
      <c r="AZ40" s="17" t="str">
        <f t="array" ref="AZ40">IF(COUNT(IF(BW!$C$1:$DR$1=Stat!AZ$2,BW!$C41:$DR41))=0,"",COUNT(IF(BW!$C$1:$DR$1=Stat!AZ$2,BW!$C41:$DR41)))</f>
        <v/>
      </c>
      <c r="BA40" s="115" t="str">
        <f>IFERROR(AVERAGEIFS(BW!$C41:$DR41,BW!$C$1:$DR$1,Stat!BA$2),"")</f>
        <v/>
      </c>
      <c r="BB40" s="15" t="str">
        <f t="array" ref="BB40">IFERROR(_xlfn.STDEV.P(IF(BW!$C$1:$DR$1=Stat!BB$2,BW!$C41:$DR41)),"")</f>
        <v/>
      </c>
      <c r="BC40" s="17" t="str">
        <f t="array" ref="BC40">IF(COUNT(IF(BW!$C$1:$DR$1=Stat!BC$2,BW!$C41:$DR41))=0,"",COUNT(IF(BW!$C$1:$DR$1=Stat!BC$2,BW!$C41:$DR41)))</f>
        <v/>
      </c>
      <c r="BD40" s="115" t="str">
        <f>IFERROR(AVERAGEIFS(BW!$C41:$DR41,BW!$C$1:$DR$1,Stat!BD$2),"")</f>
        <v/>
      </c>
      <c r="BE40" s="15" t="str">
        <f t="array" ref="BE40">IFERROR(_xlfn.STDEV.P(IF(BW!$C$1:$DR$1=Stat!BE$2,BW!$C41:$DR41)),"")</f>
        <v/>
      </c>
      <c r="BF40" s="17" t="str">
        <f t="array" ref="BF40">IF(COUNT(IF(BW!$C$1:$DR$1=Stat!BF$2,BW!$C41:$DR41))=0,"",COUNT(IF(BW!$C$1:$DR$1=Stat!BF$2,BW!$C41:$DR41)))</f>
        <v/>
      </c>
      <c r="BG40" s="115" t="str">
        <f>IFERROR(AVERAGEIFS(BW!$C41:$DR41,BW!$C$1:$DR$1,Stat!BG$2),"")</f>
        <v/>
      </c>
      <c r="BH40" s="15" t="str">
        <f t="array" ref="BH40">IFERROR(_xlfn.STDEV.P(IF(BW!$C$1:$DR$1=Stat!BH$2,BW!$C41:$DR41)),"")</f>
        <v/>
      </c>
      <c r="BI40" s="17" t="str">
        <f t="array" ref="BI40">IF(COUNT(IF(BW!$C$1:$DR$1=Stat!BI$2,BW!$C41:$DR41))=0,"",COUNT(IF(BW!$C$1:$DR$1=Stat!BI$2,BW!$C41:$DR41)))</f>
        <v/>
      </c>
      <c r="BJ40" s="115" t="str">
        <f>IFERROR(AVERAGEIFS(BW!$C41:$DR41,BW!$C$1:$DR$1,Stat!BJ$2),"")</f>
        <v/>
      </c>
      <c r="BK40" s="15" t="str">
        <f t="array" ref="BK40">IFERROR(_xlfn.STDEV.P(IF(BW!$C$1:$DR$1=Stat!BK$2,BW!$C41:$DR41)),"")</f>
        <v/>
      </c>
      <c r="BL40" s="17" t="str">
        <f t="array" ref="BL40">IF(COUNT(IF(BW!$C$1:$DR$1=Stat!BL$2,BW!$C41:$DR41))=0,"",COUNT(IF(BW!$C$1:$DR$1=Stat!BL$2,BW!$C41:$DR41)))</f>
        <v/>
      </c>
      <c r="BM40" s="115" t="str">
        <f>IFERROR(AVERAGEIFS(BW!$C41:$DR41,BW!$C$1:$DR$1,Stat!BM$2),"")</f>
        <v/>
      </c>
      <c r="BN40" s="113" t="str">
        <f t="array" ref="BN40">IFERROR(_xlfn.STDEV.P(IF(BW!$C$1:$DR$1=Stat!BN$2,BW!$C41:$DR41)),"")</f>
        <v/>
      </c>
      <c r="BO40" s="117" t="str">
        <f t="array" ref="BO40">IF(COUNT(IF(BW!$C$1:$DR$1=Stat!BO$2,BW!$C41:$DR41))=0,"",COUNT(IF(BW!$C$1:$DR$1=Stat!BO$2,BW!$C41:$DR41)))</f>
        <v/>
      </c>
      <c r="BP40" s="129" t="str">
        <f>IFERROR(AVERAGE(BWtable[[#This Row],[1]:[120]]),"")</f>
        <v/>
      </c>
      <c r="BQ40" s="113" t="str">
        <f>IFERROR(_xlfn.STDEV.P(BWtable[[#This Row],[1]:[120]]),"")</f>
        <v/>
      </c>
      <c r="BR40" s="117" t="str">
        <f>IF(COUNT(BWtable[[#This Row],[1]:[120]])=0,"",COUNT(BWtable[[#This Row],[1]:[120]]))</f>
        <v/>
      </c>
      <c r="BS40" s="14"/>
    </row>
    <row r="41" spans="1:71">
      <c r="A41" s="14">
        <v>37</v>
      </c>
      <c r="B41" s="116" t="str">
        <f>IFERROR(AVERAGEIFS(TV!$D42:$DS42,TV!$D$1:$DS$1,Stat!B$2),"")</f>
        <v/>
      </c>
      <c r="C41" s="15" t="str">
        <f t="array" ref="C41">IFERROR(_xlfn.STDEV.P(IF(TV!$D$1:$DS$1=Stat!C$2,TV!$D42:$DS42)),"")</f>
        <v/>
      </c>
      <c r="D41" s="17" t="str">
        <f t="array" ref="D41">IF(COUNT(IF(TV!$D$1:$DS$1=Stat!D$2,TV!$D42:$DS42))=0,"",COUNT(IF(TV!$D$1:$DS$1=Stat!D$2,TV!$D42:$DS42)))</f>
        <v/>
      </c>
      <c r="E41" s="116" t="str">
        <f>IFERROR(AVERAGEIFS(TV!$D42:$DS42,TV!$D$1:$DS$1,Stat!E$2),"")</f>
        <v/>
      </c>
      <c r="F41" s="15" t="str">
        <f t="array" ref="F41">IFERROR(_xlfn.STDEV.P(IF(TV!$D$1:$DS$1=Stat!F$2,TV!$D42:$DS42)),"")</f>
        <v/>
      </c>
      <c r="G41" s="17" t="str">
        <f t="array" ref="G41">IF(COUNT(IF(TV!$D$1:$DS$1=Stat!G$2,TV!$D42:$DS42))=0,"",COUNT(IF(TV!$D$1:$DS$1=Stat!G$2,TV!$D42:$DS42)))</f>
        <v/>
      </c>
      <c r="H41" s="116" t="str">
        <f>IFERROR(AVERAGEIFS(TV!$D42:$DS42,TV!$D$1:$DS$1,Stat!H$2),"")</f>
        <v/>
      </c>
      <c r="I41" s="15" t="str">
        <f t="array" ref="I41">IFERROR(_xlfn.STDEV.P(IF(TV!$D$1:$DS$1=Stat!I$2,TV!$D42:$DS42)),"")</f>
        <v/>
      </c>
      <c r="J41" s="17" t="str">
        <f t="array" ref="J41">IF(COUNT(IF(TV!$D$1:$DS$1=Stat!J$2,TV!$D42:$DS42))=0,"",COUNT(IF(TV!$D$1:$DS$1=Stat!J$2,TV!$D42:$DS42)))</f>
        <v/>
      </c>
      <c r="K41" s="116" t="str">
        <f>IFERROR(AVERAGEIFS(TV!$D42:$DS42,TV!$D$1:$DS$1,Stat!K$2),"")</f>
        <v/>
      </c>
      <c r="L41" s="15" t="str">
        <f t="array" ref="L41">IFERROR(_xlfn.STDEV.P(IF(TV!$D$1:$DS$1=Stat!L$2,TV!$D42:$DS42)),"")</f>
        <v/>
      </c>
      <c r="M41" s="17" t="str">
        <f t="array" ref="M41">IF(COUNT(IF(TV!$D$1:$DS$1=Stat!M$2,TV!$D42:$DS42))=0,"",COUNT(IF(TV!$D$1:$DS$1=Stat!M$2,TV!$D42:$DS42)))</f>
        <v/>
      </c>
      <c r="N41" s="116" t="str">
        <f>IFERROR(AVERAGEIFS(TV!$D42:$DS42,TV!$D$1:$DS$1,Stat!N$2),"")</f>
        <v/>
      </c>
      <c r="O41" s="15" t="str">
        <f t="array" ref="O41">IFERROR(_xlfn.STDEV.P(IF(TV!$D$1:$DS$1=Stat!O$2,TV!$D42:$DS42)),"")</f>
        <v/>
      </c>
      <c r="P41" s="17" t="str">
        <f t="array" ref="P41">IF(COUNT(IF(TV!$D$1:$DS$1=Stat!P$2,TV!$D42:$DS42))=0,"",COUNT(IF(TV!$D$1:$DS$1=Stat!P$2,TV!$D42:$DS42)))</f>
        <v/>
      </c>
      <c r="Q41" s="116" t="str">
        <f>IFERROR(AVERAGEIFS(TV!$D42:$DS42,TV!$D$1:$DS$1,Stat!Q$2),"")</f>
        <v/>
      </c>
      <c r="R41" s="15" t="str">
        <f t="array" ref="R41">IFERROR(_xlfn.STDEV.P(IF(TV!$D$1:$DS$1=Stat!R$2,TV!$D42:$DS42)),"")</f>
        <v/>
      </c>
      <c r="S41" s="17" t="str">
        <f t="array" ref="S41">IF(COUNT(IF(TV!$D$1:$DS$1=Stat!S$2,TV!$D42:$DS42))=0,"",COUNT(IF(TV!$D$1:$DS$1=Stat!S$2,TV!$D42:$DS42)))</f>
        <v/>
      </c>
      <c r="T41" s="116" t="str">
        <f>IFERROR(AVERAGEIFS(TV!$D42:$DS42,TV!$D$1:$DS$1,Stat!T$2),"")</f>
        <v/>
      </c>
      <c r="U41" s="15" t="str">
        <f t="array" ref="U41">IFERROR(_xlfn.STDEV.P(IF(TV!$D$1:$DS$1=Stat!U$2,TV!$D42:$DS42)),"")</f>
        <v/>
      </c>
      <c r="V41" s="17" t="str">
        <f t="array" ref="V41">IF(COUNT(IF(TV!$D$1:$DS$1=Stat!V$2,TV!$D42:$DS42))=0,"",COUNT(IF(TV!$D$1:$DS$1=Stat!V$2,TV!$D42:$DS42)))</f>
        <v/>
      </c>
      <c r="W41" s="116" t="str">
        <f>IFERROR(AVERAGEIFS(TV!$D42:$DS42,TV!$D$1:$DS$1,Stat!W$2),"")</f>
        <v/>
      </c>
      <c r="X41" s="15" t="str">
        <f t="array" ref="X41">IFERROR(_xlfn.STDEV.P(IF(TV!$D$1:$DS$1=Stat!X$2,TV!$D42:$DS42)),"")</f>
        <v/>
      </c>
      <c r="Y41" s="17" t="str">
        <f t="array" ref="Y41">IF(COUNT(IF(TV!$D$1:$DS$1=Stat!Y$2,TV!$D42:$DS42))=0,"",COUNT(IF(TV!$D$1:$DS$1=Stat!Y$2,TV!$D42:$DS42)))</f>
        <v/>
      </c>
      <c r="Z41" s="116" t="str">
        <f>IFERROR(AVERAGEIFS(TV!$D42:$DS42,TV!$D$1:$DS$1,Stat!Z$2),"")</f>
        <v/>
      </c>
      <c r="AA41" s="15" t="str">
        <f t="array" ref="AA41">IFERROR(_xlfn.STDEV.P(IF(TV!$D$1:$DS$1=Stat!AA$2,TV!$D42:$DS42)),"")</f>
        <v/>
      </c>
      <c r="AB41" s="17" t="str">
        <f t="array" ref="AB41">IF(COUNT(IF(TV!$D$1:$DS$1=Stat!AB$2,TV!$D42:$DS42))=0,"",COUNT(IF(TV!$D$1:$DS$1=Stat!AB$2,TV!$D42:$DS42)))</f>
        <v/>
      </c>
      <c r="AC41" s="116" t="str">
        <f>IFERROR(AVERAGEIFS(TV!$D42:$DS42,TV!$D$1:$DS$1,Stat!AC$2),"")</f>
        <v/>
      </c>
      <c r="AD41" s="113" t="str">
        <f t="array" ref="AD41">IFERROR(_xlfn.STDEV.P(IF(TV!$D$1:$DS$1=Stat!AD$2,TV!$D42:$DS42)),"")</f>
        <v/>
      </c>
      <c r="AE41" s="117" t="str">
        <f t="array" ref="AE41">IF(COUNT(IF(TV!$D$1:$DS$1=Stat!AE$2,TV!$D42:$DS42))=0,"",COUNT(IF(TV!$D$1:$DS$1=Stat!AE$2,TV!$D42:$DS42)))</f>
        <v/>
      </c>
      <c r="AF41" s="130" t="str">
        <f>IFERROR(AVERAGE(TV!D42:DS42),"")</f>
        <v/>
      </c>
      <c r="AG41" s="113" t="str">
        <f>IFERROR(_xlfn.STDEV.P(TV!D42:DS42),"")</f>
        <v/>
      </c>
      <c r="AH41" s="117" t="str">
        <f>IF(COUNT(TV!D42:DS42)=0,"",COUNT(TV!D42:DS42))</f>
        <v/>
      </c>
      <c r="AJ41" s="14">
        <v>37</v>
      </c>
      <c r="AK41" s="14" t="str">
        <f>INDEX(DataInput[#Headers],1,BW_Stat[[#This Row],[Day '#]]+11)</f>
        <v>38</v>
      </c>
      <c r="AL41" s="115" t="str">
        <f>IFERROR(AVERAGEIFS(BW!$C42:$DR42,BW!$C$1:$DR$1,Stat!AL$2),"")</f>
        <v/>
      </c>
      <c r="AM41" s="15" t="str">
        <f t="array" ref="AM41">IFERROR(_xlfn.STDEV.P(IF(BW!$C$1:$DR$1=Stat!AM$2,BW!$C42:$DR42)),"")</f>
        <v/>
      </c>
      <c r="AN41" s="17" t="str">
        <f t="array" ref="AN41">IF(COUNT(IF(BW!$C$1:$DR$1=Stat!AN$2,BW!$C42:$DR42))=0,"",COUNT(IF(BW!$C$1:$DR$1=Stat!AN$2,BW!$C42:$DR42)))</f>
        <v/>
      </c>
      <c r="AO41" s="115" t="str">
        <f>IFERROR(AVERAGEIFS(BW!$C42:$DR42,BW!$C$1:$DR$1,Stat!AO$2),"")</f>
        <v/>
      </c>
      <c r="AP41" s="15" t="str">
        <f t="array" ref="AP41">IFERROR(_xlfn.STDEV.P(IF(BW!$C$1:$DR$1=Stat!AP$2,BW!$C42:$DR42)),"")</f>
        <v/>
      </c>
      <c r="AQ41" s="17" t="str">
        <f t="array" ref="AQ41">IF(COUNT(IF(BW!$C$1:$DR$1=Stat!AQ$2,BW!$C42:$DR42))=0,"",COUNT(IF(BW!$C$1:$DR$1=Stat!AQ$2,BW!$C42:$DR42)))</f>
        <v/>
      </c>
      <c r="AR41" s="115" t="str">
        <f>IFERROR(AVERAGEIFS(BW!$C42:$DR42,BW!$C$1:$DR$1,Stat!AR$2),"")</f>
        <v/>
      </c>
      <c r="AS41" s="15" t="str">
        <f t="array" ref="AS41">IFERROR(_xlfn.STDEV.P(IF(BW!$C$1:$DR$1=Stat!AS$2,BW!$C42:$DR42)),"")</f>
        <v/>
      </c>
      <c r="AT41" s="17" t="str">
        <f t="array" ref="AT41">IF(COUNT(IF(BW!$C$1:$DR$1=Stat!AT$2,BW!$C42:$DR42))=0,"",COUNT(IF(BW!$C$1:$DR$1=Stat!AT$2,BW!$C42:$DR42)))</f>
        <v/>
      </c>
      <c r="AU41" s="115" t="str">
        <f>IFERROR(AVERAGEIFS(BW!$C42:$DR42,BW!$C$1:$DR$1,Stat!AU$2),"")</f>
        <v/>
      </c>
      <c r="AV41" s="15" t="str">
        <f t="array" ref="AV41">IFERROR(_xlfn.STDEV.P(IF(BW!$C$1:$DR$1=Stat!AV$2,BW!$C42:$DR42)),"")</f>
        <v/>
      </c>
      <c r="AW41" s="17" t="str">
        <f t="array" ref="AW41">IF(COUNT(IF(BW!$C$1:$DR$1=Stat!AW$2,BW!$C42:$DR42))=0,"",COUNT(IF(BW!$C$1:$DR$1=Stat!AW$2,BW!$C42:$DR42)))</f>
        <v/>
      </c>
      <c r="AX41" s="115" t="str">
        <f>IFERROR(AVERAGEIFS(BW!$C42:$DR42,BW!$C$1:$DR$1,Stat!AX$2),"")</f>
        <v/>
      </c>
      <c r="AY41" s="15" t="str">
        <f t="array" ref="AY41">IFERROR(_xlfn.STDEV.P(IF(BW!$C$1:$DR$1=Stat!AY$2,BW!$C42:$DR42)),"")</f>
        <v/>
      </c>
      <c r="AZ41" s="17" t="str">
        <f t="array" ref="AZ41">IF(COUNT(IF(BW!$C$1:$DR$1=Stat!AZ$2,BW!$C42:$DR42))=0,"",COUNT(IF(BW!$C$1:$DR$1=Stat!AZ$2,BW!$C42:$DR42)))</f>
        <v/>
      </c>
      <c r="BA41" s="115" t="str">
        <f>IFERROR(AVERAGEIFS(BW!$C42:$DR42,BW!$C$1:$DR$1,Stat!BA$2),"")</f>
        <v/>
      </c>
      <c r="BB41" s="15" t="str">
        <f t="array" ref="BB41">IFERROR(_xlfn.STDEV.P(IF(BW!$C$1:$DR$1=Stat!BB$2,BW!$C42:$DR42)),"")</f>
        <v/>
      </c>
      <c r="BC41" s="17" t="str">
        <f t="array" ref="BC41">IF(COUNT(IF(BW!$C$1:$DR$1=Stat!BC$2,BW!$C42:$DR42))=0,"",COUNT(IF(BW!$C$1:$DR$1=Stat!BC$2,BW!$C42:$DR42)))</f>
        <v/>
      </c>
      <c r="BD41" s="115" t="str">
        <f>IFERROR(AVERAGEIFS(BW!$C42:$DR42,BW!$C$1:$DR$1,Stat!BD$2),"")</f>
        <v/>
      </c>
      <c r="BE41" s="15" t="str">
        <f t="array" ref="BE41">IFERROR(_xlfn.STDEV.P(IF(BW!$C$1:$DR$1=Stat!BE$2,BW!$C42:$DR42)),"")</f>
        <v/>
      </c>
      <c r="BF41" s="17" t="str">
        <f t="array" ref="BF41">IF(COUNT(IF(BW!$C$1:$DR$1=Stat!BF$2,BW!$C42:$DR42))=0,"",COUNT(IF(BW!$C$1:$DR$1=Stat!BF$2,BW!$C42:$DR42)))</f>
        <v/>
      </c>
      <c r="BG41" s="115" t="str">
        <f>IFERROR(AVERAGEIFS(BW!$C42:$DR42,BW!$C$1:$DR$1,Stat!BG$2),"")</f>
        <v/>
      </c>
      <c r="BH41" s="15" t="str">
        <f t="array" ref="BH41">IFERROR(_xlfn.STDEV.P(IF(BW!$C$1:$DR$1=Stat!BH$2,BW!$C42:$DR42)),"")</f>
        <v/>
      </c>
      <c r="BI41" s="17" t="str">
        <f t="array" ref="BI41">IF(COUNT(IF(BW!$C$1:$DR$1=Stat!BI$2,BW!$C42:$DR42))=0,"",COUNT(IF(BW!$C$1:$DR$1=Stat!BI$2,BW!$C42:$DR42)))</f>
        <v/>
      </c>
      <c r="BJ41" s="115" t="str">
        <f>IFERROR(AVERAGEIFS(BW!$C42:$DR42,BW!$C$1:$DR$1,Stat!BJ$2),"")</f>
        <v/>
      </c>
      <c r="BK41" s="15" t="str">
        <f t="array" ref="BK41">IFERROR(_xlfn.STDEV.P(IF(BW!$C$1:$DR$1=Stat!BK$2,BW!$C42:$DR42)),"")</f>
        <v/>
      </c>
      <c r="BL41" s="17" t="str">
        <f t="array" ref="BL41">IF(COUNT(IF(BW!$C$1:$DR$1=Stat!BL$2,BW!$C42:$DR42))=0,"",COUNT(IF(BW!$C$1:$DR$1=Stat!BL$2,BW!$C42:$DR42)))</f>
        <v/>
      </c>
      <c r="BM41" s="115" t="str">
        <f>IFERROR(AVERAGEIFS(BW!$C42:$DR42,BW!$C$1:$DR$1,Stat!BM$2),"")</f>
        <v/>
      </c>
      <c r="BN41" s="113" t="str">
        <f t="array" ref="BN41">IFERROR(_xlfn.STDEV.P(IF(BW!$C$1:$DR$1=Stat!BN$2,BW!$C42:$DR42)),"")</f>
        <v/>
      </c>
      <c r="BO41" s="117" t="str">
        <f t="array" ref="BO41">IF(COUNT(IF(BW!$C$1:$DR$1=Stat!BO$2,BW!$C42:$DR42))=0,"",COUNT(IF(BW!$C$1:$DR$1=Stat!BO$2,BW!$C42:$DR42)))</f>
        <v/>
      </c>
      <c r="BP41" s="129" t="str">
        <f>IFERROR(AVERAGE(BWtable[[#This Row],[1]:[120]]),"")</f>
        <v/>
      </c>
      <c r="BQ41" s="113" t="str">
        <f>IFERROR(_xlfn.STDEV.P(BWtable[[#This Row],[1]:[120]]),"")</f>
        <v/>
      </c>
      <c r="BR41" s="117" t="str">
        <f>IF(COUNT(BWtable[[#This Row],[1]:[120]])=0,"",COUNT(BWtable[[#This Row],[1]:[120]]))</f>
        <v/>
      </c>
      <c r="BS41" s="14"/>
    </row>
    <row r="42" spans="1:71">
      <c r="A42" s="14">
        <v>38</v>
      </c>
      <c r="B42" s="116" t="str">
        <f>IFERROR(AVERAGEIFS(TV!$D43:$DS43,TV!$D$1:$DS$1,Stat!B$2),"")</f>
        <v/>
      </c>
      <c r="C42" s="15" t="str">
        <f t="array" ref="C42">IFERROR(_xlfn.STDEV.P(IF(TV!$D$1:$DS$1=Stat!C$2,TV!$D43:$DS43)),"")</f>
        <v/>
      </c>
      <c r="D42" s="17" t="str">
        <f t="array" ref="D42">IF(COUNT(IF(TV!$D$1:$DS$1=Stat!D$2,TV!$D43:$DS43))=0,"",COUNT(IF(TV!$D$1:$DS$1=Stat!D$2,TV!$D43:$DS43)))</f>
        <v/>
      </c>
      <c r="E42" s="116" t="str">
        <f>IFERROR(AVERAGEIFS(TV!$D43:$DS43,TV!$D$1:$DS$1,Stat!E$2),"")</f>
        <v/>
      </c>
      <c r="F42" s="15" t="str">
        <f t="array" ref="F42">IFERROR(_xlfn.STDEV.P(IF(TV!$D$1:$DS$1=Stat!F$2,TV!$D43:$DS43)),"")</f>
        <v/>
      </c>
      <c r="G42" s="17" t="str">
        <f t="array" ref="G42">IF(COUNT(IF(TV!$D$1:$DS$1=Stat!G$2,TV!$D43:$DS43))=0,"",COUNT(IF(TV!$D$1:$DS$1=Stat!G$2,TV!$D43:$DS43)))</f>
        <v/>
      </c>
      <c r="H42" s="116" t="str">
        <f>IFERROR(AVERAGEIFS(TV!$D43:$DS43,TV!$D$1:$DS$1,Stat!H$2),"")</f>
        <v/>
      </c>
      <c r="I42" s="15" t="str">
        <f t="array" ref="I42">IFERROR(_xlfn.STDEV.P(IF(TV!$D$1:$DS$1=Stat!I$2,TV!$D43:$DS43)),"")</f>
        <v/>
      </c>
      <c r="J42" s="17" t="str">
        <f t="array" ref="J42">IF(COUNT(IF(TV!$D$1:$DS$1=Stat!J$2,TV!$D43:$DS43))=0,"",COUNT(IF(TV!$D$1:$DS$1=Stat!J$2,TV!$D43:$DS43)))</f>
        <v/>
      </c>
      <c r="K42" s="116" t="str">
        <f>IFERROR(AVERAGEIFS(TV!$D43:$DS43,TV!$D$1:$DS$1,Stat!K$2),"")</f>
        <v/>
      </c>
      <c r="L42" s="15" t="str">
        <f t="array" ref="L42">IFERROR(_xlfn.STDEV.P(IF(TV!$D$1:$DS$1=Stat!L$2,TV!$D43:$DS43)),"")</f>
        <v/>
      </c>
      <c r="M42" s="17" t="str">
        <f t="array" ref="M42">IF(COUNT(IF(TV!$D$1:$DS$1=Stat!M$2,TV!$D43:$DS43))=0,"",COUNT(IF(TV!$D$1:$DS$1=Stat!M$2,TV!$D43:$DS43)))</f>
        <v/>
      </c>
      <c r="N42" s="116" t="str">
        <f>IFERROR(AVERAGEIFS(TV!$D43:$DS43,TV!$D$1:$DS$1,Stat!N$2),"")</f>
        <v/>
      </c>
      <c r="O42" s="15" t="str">
        <f t="array" ref="O42">IFERROR(_xlfn.STDEV.P(IF(TV!$D$1:$DS$1=Stat!O$2,TV!$D43:$DS43)),"")</f>
        <v/>
      </c>
      <c r="P42" s="17" t="str">
        <f t="array" ref="P42">IF(COUNT(IF(TV!$D$1:$DS$1=Stat!P$2,TV!$D43:$DS43))=0,"",COUNT(IF(TV!$D$1:$DS$1=Stat!P$2,TV!$D43:$DS43)))</f>
        <v/>
      </c>
      <c r="Q42" s="116" t="str">
        <f>IFERROR(AVERAGEIFS(TV!$D43:$DS43,TV!$D$1:$DS$1,Stat!Q$2),"")</f>
        <v/>
      </c>
      <c r="R42" s="15" t="str">
        <f t="array" ref="R42">IFERROR(_xlfn.STDEV.P(IF(TV!$D$1:$DS$1=Stat!R$2,TV!$D43:$DS43)),"")</f>
        <v/>
      </c>
      <c r="S42" s="17" t="str">
        <f t="array" ref="S42">IF(COUNT(IF(TV!$D$1:$DS$1=Stat!S$2,TV!$D43:$DS43))=0,"",COUNT(IF(TV!$D$1:$DS$1=Stat!S$2,TV!$D43:$DS43)))</f>
        <v/>
      </c>
      <c r="T42" s="116" t="str">
        <f>IFERROR(AVERAGEIFS(TV!$D43:$DS43,TV!$D$1:$DS$1,Stat!T$2),"")</f>
        <v/>
      </c>
      <c r="U42" s="15" t="str">
        <f t="array" ref="U42">IFERROR(_xlfn.STDEV.P(IF(TV!$D$1:$DS$1=Stat!U$2,TV!$D43:$DS43)),"")</f>
        <v/>
      </c>
      <c r="V42" s="17" t="str">
        <f t="array" ref="V42">IF(COUNT(IF(TV!$D$1:$DS$1=Stat!V$2,TV!$D43:$DS43))=0,"",COUNT(IF(TV!$D$1:$DS$1=Stat!V$2,TV!$D43:$DS43)))</f>
        <v/>
      </c>
      <c r="W42" s="116" t="str">
        <f>IFERROR(AVERAGEIFS(TV!$D43:$DS43,TV!$D$1:$DS$1,Stat!W$2),"")</f>
        <v/>
      </c>
      <c r="X42" s="15" t="str">
        <f t="array" ref="X42">IFERROR(_xlfn.STDEV.P(IF(TV!$D$1:$DS$1=Stat!X$2,TV!$D43:$DS43)),"")</f>
        <v/>
      </c>
      <c r="Y42" s="17" t="str">
        <f t="array" ref="Y42">IF(COUNT(IF(TV!$D$1:$DS$1=Stat!Y$2,TV!$D43:$DS43))=0,"",COUNT(IF(TV!$D$1:$DS$1=Stat!Y$2,TV!$D43:$DS43)))</f>
        <v/>
      </c>
      <c r="Z42" s="116" t="str">
        <f>IFERROR(AVERAGEIFS(TV!$D43:$DS43,TV!$D$1:$DS$1,Stat!Z$2),"")</f>
        <v/>
      </c>
      <c r="AA42" s="15" t="str">
        <f t="array" ref="AA42">IFERROR(_xlfn.STDEV.P(IF(TV!$D$1:$DS$1=Stat!AA$2,TV!$D43:$DS43)),"")</f>
        <v/>
      </c>
      <c r="AB42" s="17" t="str">
        <f t="array" ref="AB42">IF(COUNT(IF(TV!$D$1:$DS$1=Stat!AB$2,TV!$D43:$DS43))=0,"",COUNT(IF(TV!$D$1:$DS$1=Stat!AB$2,TV!$D43:$DS43)))</f>
        <v/>
      </c>
      <c r="AC42" s="116" t="str">
        <f>IFERROR(AVERAGEIFS(TV!$D43:$DS43,TV!$D$1:$DS$1,Stat!AC$2),"")</f>
        <v/>
      </c>
      <c r="AD42" s="113" t="str">
        <f t="array" ref="AD42">IFERROR(_xlfn.STDEV.P(IF(TV!$D$1:$DS$1=Stat!AD$2,TV!$D43:$DS43)),"")</f>
        <v/>
      </c>
      <c r="AE42" s="117" t="str">
        <f t="array" ref="AE42">IF(COUNT(IF(TV!$D$1:$DS$1=Stat!AE$2,TV!$D43:$DS43))=0,"",COUNT(IF(TV!$D$1:$DS$1=Stat!AE$2,TV!$D43:$DS43)))</f>
        <v/>
      </c>
      <c r="AF42" s="130" t="str">
        <f>IFERROR(AVERAGE(TV!D43:DS43),"")</f>
        <v/>
      </c>
      <c r="AG42" s="113" t="str">
        <f>IFERROR(_xlfn.STDEV.P(TV!D43:DS43),"")</f>
        <v/>
      </c>
      <c r="AH42" s="117" t="str">
        <f>IF(COUNT(TV!D43:DS43)=0,"",COUNT(TV!D43:DS43))</f>
        <v/>
      </c>
      <c r="AJ42" s="14">
        <v>38</v>
      </c>
      <c r="AK42" s="14" t="str">
        <f>INDEX(DataInput[#Headers],1,BW_Stat[[#This Row],[Day '#]]+11)</f>
        <v>39</v>
      </c>
      <c r="AL42" s="115" t="str">
        <f>IFERROR(AVERAGEIFS(BW!$C43:$DR43,BW!$C$1:$DR$1,Stat!AL$2),"")</f>
        <v/>
      </c>
      <c r="AM42" s="15" t="str">
        <f t="array" ref="AM42">IFERROR(_xlfn.STDEV.P(IF(BW!$C$1:$DR$1=Stat!AM$2,BW!$C43:$DR43)),"")</f>
        <v/>
      </c>
      <c r="AN42" s="17" t="str">
        <f t="array" ref="AN42">IF(COUNT(IF(BW!$C$1:$DR$1=Stat!AN$2,BW!$C43:$DR43))=0,"",COUNT(IF(BW!$C$1:$DR$1=Stat!AN$2,BW!$C43:$DR43)))</f>
        <v/>
      </c>
      <c r="AO42" s="115" t="str">
        <f>IFERROR(AVERAGEIFS(BW!$C43:$DR43,BW!$C$1:$DR$1,Stat!AO$2),"")</f>
        <v/>
      </c>
      <c r="AP42" s="15" t="str">
        <f t="array" ref="AP42">IFERROR(_xlfn.STDEV.P(IF(BW!$C$1:$DR$1=Stat!AP$2,BW!$C43:$DR43)),"")</f>
        <v/>
      </c>
      <c r="AQ42" s="17" t="str">
        <f t="array" ref="AQ42">IF(COUNT(IF(BW!$C$1:$DR$1=Stat!AQ$2,BW!$C43:$DR43))=0,"",COUNT(IF(BW!$C$1:$DR$1=Stat!AQ$2,BW!$C43:$DR43)))</f>
        <v/>
      </c>
      <c r="AR42" s="115" t="str">
        <f>IFERROR(AVERAGEIFS(BW!$C43:$DR43,BW!$C$1:$DR$1,Stat!AR$2),"")</f>
        <v/>
      </c>
      <c r="AS42" s="15" t="str">
        <f t="array" ref="AS42">IFERROR(_xlfn.STDEV.P(IF(BW!$C$1:$DR$1=Stat!AS$2,BW!$C43:$DR43)),"")</f>
        <v/>
      </c>
      <c r="AT42" s="17" t="str">
        <f t="array" ref="AT42">IF(COUNT(IF(BW!$C$1:$DR$1=Stat!AT$2,BW!$C43:$DR43))=0,"",COUNT(IF(BW!$C$1:$DR$1=Stat!AT$2,BW!$C43:$DR43)))</f>
        <v/>
      </c>
      <c r="AU42" s="115" t="str">
        <f>IFERROR(AVERAGEIFS(BW!$C43:$DR43,BW!$C$1:$DR$1,Stat!AU$2),"")</f>
        <v/>
      </c>
      <c r="AV42" s="15" t="str">
        <f t="array" ref="AV42">IFERROR(_xlfn.STDEV.P(IF(BW!$C$1:$DR$1=Stat!AV$2,BW!$C43:$DR43)),"")</f>
        <v/>
      </c>
      <c r="AW42" s="17" t="str">
        <f t="array" ref="AW42">IF(COUNT(IF(BW!$C$1:$DR$1=Stat!AW$2,BW!$C43:$DR43))=0,"",COUNT(IF(BW!$C$1:$DR$1=Stat!AW$2,BW!$C43:$DR43)))</f>
        <v/>
      </c>
      <c r="AX42" s="115" t="str">
        <f>IFERROR(AVERAGEIFS(BW!$C43:$DR43,BW!$C$1:$DR$1,Stat!AX$2),"")</f>
        <v/>
      </c>
      <c r="AY42" s="15" t="str">
        <f t="array" ref="AY42">IFERROR(_xlfn.STDEV.P(IF(BW!$C$1:$DR$1=Stat!AY$2,BW!$C43:$DR43)),"")</f>
        <v/>
      </c>
      <c r="AZ42" s="17" t="str">
        <f t="array" ref="AZ42">IF(COUNT(IF(BW!$C$1:$DR$1=Stat!AZ$2,BW!$C43:$DR43))=0,"",COUNT(IF(BW!$C$1:$DR$1=Stat!AZ$2,BW!$C43:$DR43)))</f>
        <v/>
      </c>
      <c r="BA42" s="115" t="str">
        <f>IFERROR(AVERAGEIFS(BW!$C43:$DR43,BW!$C$1:$DR$1,Stat!BA$2),"")</f>
        <v/>
      </c>
      <c r="BB42" s="15" t="str">
        <f t="array" ref="BB42">IFERROR(_xlfn.STDEV.P(IF(BW!$C$1:$DR$1=Stat!BB$2,BW!$C43:$DR43)),"")</f>
        <v/>
      </c>
      <c r="BC42" s="17" t="str">
        <f t="array" ref="BC42">IF(COUNT(IF(BW!$C$1:$DR$1=Stat!BC$2,BW!$C43:$DR43))=0,"",COUNT(IF(BW!$C$1:$DR$1=Stat!BC$2,BW!$C43:$DR43)))</f>
        <v/>
      </c>
      <c r="BD42" s="115" t="str">
        <f>IFERROR(AVERAGEIFS(BW!$C43:$DR43,BW!$C$1:$DR$1,Stat!BD$2),"")</f>
        <v/>
      </c>
      <c r="BE42" s="15" t="str">
        <f t="array" ref="BE42">IFERROR(_xlfn.STDEV.P(IF(BW!$C$1:$DR$1=Stat!BE$2,BW!$C43:$DR43)),"")</f>
        <v/>
      </c>
      <c r="BF42" s="17" t="str">
        <f t="array" ref="BF42">IF(COUNT(IF(BW!$C$1:$DR$1=Stat!BF$2,BW!$C43:$DR43))=0,"",COUNT(IF(BW!$C$1:$DR$1=Stat!BF$2,BW!$C43:$DR43)))</f>
        <v/>
      </c>
      <c r="BG42" s="115" t="str">
        <f>IFERROR(AVERAGEIFS(BW!$C43:$DR43,BW!$C$1:$DR$1,Stat!BG$2),"")</f>
        <v/>
      </c>
      <c r="BH42" s="15" t="str">
        <f t="array" ref="BH42">IFERROR(_xlfn.STDEV.P(IF(BW!$C$1:$DR$1=Stat!BH$2,BW!$C43:$DR43)),"")</f>
        <v/>
      </c>
      <c r="BI42" s="17" t="str">
        <f t="array" ref="BI42">IF(COUNT(IF(BW!$C$1:$DR$1=Stat!BI$2,BW!$C43:$DR43))=0,"",COUNT(IF(BW!$C$1:$DR$1=Stat!BI$2,BW!$C43:$DR43)))</f>
        <v/>
      </c>
      <c r="BJ42" s="115" t="str">
        <f>IFERROR(AVERAGEIFS(BW!$C43:$DR43,BW!$C$1:$DR$1,Stat!BJ$2),"")</f>
        <v/>
      </c>
      <c r="BK42" s="15" t="str">
        <f t="array" ref="BK42">IFERROR(_xlfn.STDEV.P(IF(BW!$C$1:$DR$1=Stat!BK$2,BW!$C43:$DR43)),"")</f>
        <v/>
      </c>
      <c r="BL42" s="17" t="str">
        <f t="array" ref="BL42">IF(COUNT(IF(BW!$C$1:$DR$1=Stat!BL$2,BW!$C43:$DR43))=0,"",COUNT(IF(BW!$C$1:$DR$1=Stat!BL$2,BW!$C43:$DR43)))</f>
        <v/>
      </c>
      <c r="BM42" s="115" t="str">
        <f>IFERROR(AVERAGEIFS(BW!$C43:$DR43,BW!$C$1:$DR$1,Stat!BM$2),"")</f>
        <v/>
      </c>
      <c r="BN42" s="113" t="str">
        <f t="array" ref="BN42">IFERROR(_xlfn.STDEV.P(IF(BW!$C$1:$DR$1=Stat!BN$2,BW!$C43:$DR43)),"")</f>
        <v/>
      </c>
      <c r="BO42" s="117" t="str">
        <f t="array" ref="BO42">IF(COUNT(IF(BW!$C$1:$DR$1=Stat!BO$2,BW!$C43:$DR43))=0,"",COUNT(IF(BW!$C$1:$DR$1=Stat!BO$2,BW!$C43:$DR43)))</f>
        <v/>
      </c>
      <c r="BP42" s="129" t="str">
        <f>IFERROR(AVERAGE(BWtable[[#This Row],[1]:[120]]),"")</f>
        <v/>
      </c>
      <c r="BQ42" s="113" t="str">
        <f>IFERROR(_xlfn.STDEV.P(BWtable[[#This Row],[1]:[120]]),"")</f>
        <v/>
      </c>
      <c r="BR42" s="117" t="str">
        <f>IF(COUNT(BWtable[[#This Row],[1]:[120]])=0,"",COUNT(BWtable[[#This Row],[1]:[120]]))</f>
        <v/>
      </c>
      <c r="BS42" s="14"/>
    </row>
    <row r="43" spans="1:71">
      <c r="A43" s="14">
        <v>39</v>
      </c>
      <c r="B43" s="116" t="str">
        <f>IFERROR(AVERAGEIFS(TV!$D44:$DS44,TV!$D$1:$DS$1,Stat!B$2),"")</f>
        <v/>
      </c>
      <c r="C43" s="15" t="str">
        <f t="array" ref="C43">IFERROR(_xlfn.STDEV.P(IF(TV!$D$1:$DS$1=Stat!C$2,TV!$D44:$DS44)),"")</f>
        <v/>
      </c>
      <c r="D43" s="17" t="str">
        <f t="array" ref="D43">IF(COUNT(IF(TV!$D$1:$DS$1=Stat!D$2,TV!$D44:$DS44))=0,"",COUNT(IF(TV!$D$1:$DS$1=Stat!D$2,TV!$D44:$DS44)))</f>
        <v/>
      </c>
      <c r="E43" s="116" t="str">
        <f>IFERROR(AVERAGEIFS(TV!$D44:$DS44,TV!$D$1:$DS$1,Stat!E$2),"")</f>
        <v/>
      </c>
      <c r="F43" s="15" t="str">
        <f t="array" ref="F43">IFERROR(_xlfn.STDEV.P(IF(TV!$D$1:$DS$1=Stat!F$2,TV!$D44:$DS44)),"")</f>
        <v/>
      </c>
      <c r="G43" s="17" t="str">
        <f t="array" ref="G43">IF(COUNT(IF(TV!$D$1:$DS$1=Stat!G$2,TV!$D44:$DS44))=0,"",COUNT(IF(TV!$D$1:$DS$1=Stat!G$2,TV!$D44:$DS44)))</f>
        <v/>
      </c>
      <c r="H43" s="116" t="str">
        <f>IFERROR(AVERAGEIFS(TV!$D44:$DS44,TV!$D$1:$DS$1,Stat!H$2),"")</f>
        <v/>
      </c>
      <c r="I43" s="15" t="str">
        <f t="array" ref="I43">IFERROR(_xlfn.STDEV.P(IF(TV!$D$1:$DS$1=Stat!I$2,TV!$D44:$DS44)),"")</f>
        <v/>
      </c>
      <c r="J43" s="17" t="str">
        <f t="array" ref="J43">IF(COUNT(IF(TV!$D$1:$DS$1=Stat!J$2,TV!$D44:$DS44))=0,"",COUNT(IF(TV!$D$1:$DS$1=Stat!J$2,TV!$D44:$DS44)))</f>
        <v/>
      </c>
      <c r="K43" s="116" t="str">
        <f>IFERROR(AVERAGEIFS(TV!$D44:$DS44,TV!$D$1:$DS$1,Stat!K$2),"")</f>
        <v/>
      </c>
      <c r="L43" s="15" t="str">
        <f t="array" ref="L43">IFERROR(_xlfn.STDEV.P(IF(TV!$D$1:$DS$1=Stat!L$2,TV!$D44:$DS44)),"")</f>
        <v/>
      </c>
      <c r="M43" s="17" t="str">
        <f t="array" ref="M43">IF(COUNT(IF(TV!$D$1:$DS$1=Stat!M$2,TV!$D44:$DS44))=0,"",COUNT(IF(TV!$D$1:$DS$1=Stat!M$2,TV!$D44:$DS44)))</f>
        <v/>
      </c>
      <c r="N43" s="116" t="str">
        <f>IFERROR(AVERAGEIFS(TV!$D44:$DS44,TV!$D$1:$DS$1,Stat!N$2),"")</f>
        <v/>
      </c>
      <c r="O43" s="15" t="str">
        <f t="array" ref="O43">IFERROR(_xlfn.STDEV.P(IF(TV!$D$1:$DS$1=Stat!O$2,TV!$D44:$DS44)),"")</f>
        <v/>
      </c>
      <c r="P43" s="17" t="str">
        <f t="array" ref="P43">IF(COUNT(IF(TV!$D$1:$DS$1=Stat!P$2,TV!$D44:$DS44))=0,"",COUNT(IF(TV!$D$1:$DS$1=Stat!P$2,TV!$D44:$DS44)))</f>
        <v/>
      </c>
      <c r="Q43" s="116" t="str">
        <f>IFERROR(AVERAGEIFS(TV!$D44:$DS44,TV!$D$1:$DS$1,Stat!Q$2),"")</f>
        <v/>
      </c>
      <c r="R43" s="15" t="str">
        <f t="array" ref="R43">IFERROR(_xlfn.STDEV.P(IF(TV!$D$1:$DS$1=Stat!R$2,TV!$D44:$DS44)),"")</f>
        <v/>
      </c>
      <c r="S43" s="17" t="str">
        <f t="array" ref="S43">IF(COUNT(IF(TV!$D$1:$DS$1=Stat!S$2,TV!$D44:$DS44))=0,"",COUNT(IF(TV!$D$1:$DS$1=Stat!S$2,TV!$D44:$DS44)))</f>
        <v/>
      </c>
      <c r="T43" s="116" t="str">
        <f>IFERROR(AVERAGEIFS(TV!$D44:$DS44,TV!$D$1:$DS$1,Stat!T$2),"")</f>
        <v/>
      </c>
      <c r="U43" s="15" t="str">
        <f t="array" ref="U43">IFERROR(_xlfn.STDEV.P(IF(TV!$D$1:$DS$1=Stat!U$2,TV!$D44:$DS44)),"")</f>
        <v/>
      </c>
      <c r="V43" s="17" t="str">
        <f t="array" ref="V43">IF(COUNT(IF(TV!$D$1:$DS$1=Stat!V$2,TV!$D44:$DS44))=0,"",COUNT(IF(TV!$D$1:$DS$1=Stat!V$2,TV!$D44:$DS44)))</f>
        <v/>
      </c>
      <c r="W43" s="116" t="str">
        <f>IFERROR(AVERAGEIFS(TV!$D44:$DS44,TV!$D$1:$DS$1,Stat!W$2),"")</f>
        <v/>
      </c>
      <c r="X43" s="15" t="str">
        <f t="array" ref="X43">IFERROR(_xlfn.STDEV.P(IF(TV!$D$1:$DS$1=Stat!X$2,TV!$D44:$DS44)),"")</f>
        <v/>
      </c>
      <c r="Y43" s="17" t="str">
        <f t="array" ref="Y43">IF(COUNT(IF(TV!$D$1:$DS$1=Stat!Y$2,TV!$D44:$DS44))=0,"",COUNT(IF(TV!$D$1:$DS$1=Stat!Y$2,TV!$D44:$DS44)))</f>
        <v/>
      </c>
      <c r="Z43" s="116" t="str">
        <f>IFERROR(AVERAGEIFS(TV!$D44:$DS44,TV!$D$1:$DS$1,Stat!Z$2),"")</f>
        <v/>
      </c>
      <c r="AA43" s="15" t="str">
        <f t="array" ref="AA43">IFERROR(_xlfn.STDEV.P(IF(TV!$D$1:$DS$1=Stat!AA$2,TV!$D44:$DS44)),"")</f>
        <v/>
      </c>
      <c r="AB43" s="17" t="str">
        <f t="array" ref="AB43">IF(COUNT(IF(TV!$D$1:$DS$1=Stat!AB$2,TV!$D44:$DS44))=0,"",COUNT(IF(TV!$D$1:$DS$1=Stat!AB$2,TV!$D44:$DS44)))</f>
        <v/>
      </c>
      <c r="AC43" s="116" t="str">
        <f>IFERROR(AVERAGEIFS(TV!$D44:$DS44,TV!$D$1:$DS$1,Stat!AC$2),"")</f>
        <v/>
      </c>
      <c r="AD43" s="113" t="str">
        <f t="array" ref="AD43">IFERROR(_xlfn.STDEV.P(IF(TV!$D$1:$DS$1=Stat!AD$2,TV!$D44:$DS44)),"")</f>
        <v/>
      </c>
      <c r="AE43" s="117" t="str">
        <f t="array" ref="AE43">IF(COUNT(IF(TV!$D$1:$DS$1=Stat!AE$2,TV!$D44:$DS44))=0,"",COUNT(IF(TV!$D$1:$DS$1=Stat!AE$2,TV!$D44:$DS44)))</f>
        <v/>
      </c>
      <c r="AF43" s="130" t="str">
        <f>IFERROR(AVERAGE(TV!D44:DS44),"")</f>
        <v/>
      </c>
      <c r="AG43" s="113" t="str">
        <f>IFERROR(_xlfn.STDEV.P(TV!D44:DS44),"")</f>
        <v/>
      </c>
      <c r="AH43" s="117" t="str">
        <f>IF(COUNT(TV!D44:DS44)=0,"",COUNT(TV!D44:DS44))</f>
        <v/>
      </c>
      <c r="AJ43" s="14">
        <v>39</v>
      </c>
      <c r="AK43" s="14" t="str">
        <f>INDEX(DataInput[#Headers],1,BW_Stat[[#This Row],[Day '#]]+11)</f>
        <v>40</v>
      </c>
      <c r="AL43" s="115" t="str">
        <f>IFERROR(AVERAGEIFS(BW!$C44:$DR44,BW!$C$1:$DR$1,Stat!AL$2),"")</f>
        <v/>
      </c>
      <c r="AM43" s="15" t="str">
        <f t="array" ref="AM43">IFERROR(_xlfn.STDEV.P(IF(BW!$C$1:$DR$1=Stat!AM$2,BW!$C44:$DR44)),"")</f>
        <v/>
      </c>
      <c r="AN43" s="17" t="str">
        <f t="array" ref="AN43">IF(COUNT(IF(BW!$C$1:$DR$1=Stat!AN$2,BW!$C44:$DR44))=0,"",COUNT(IF(BW!$C$1:$DR$1=Stat!AN$2,BW!$C44:$DR44)))</f>
        <v/>
      </c>
      <c r="AO43" s="115" t="str">
        <f>IFERROR(AVERAGEIFS(BW!$C44:$DR44,BW!$C$1:$DR$1,Stat!AO$2),"")</f>
        <v/>
      </c>
      <c r="AP43" s="15" t="str">
        <f t="array" ref="AP43">IFERROR(_xlfn.STDEV.P(IF(BW!$C$1:$DR$1=Stat!AP$2,BW!$C44:$DR44)),"")</f>
        <v/>
      </c>
      <c r="AQ43" s="17" t="str">
        <f t="array" ref="AQ43">IF(COUNT(IF(BW!$C$1:$DR$1=Stat!AQ$2,BW!$C44:$DR44))=0,"",COUNT(IF(BW!$C$1:$DR$1=Stat!AQ$2,BW!$C44:$DR44)))</f>
        <v/>
      </c>
      <c r="AR43" s="115" t="str">
        <f>IFERROR(AVERAGEIFS(BW!$C44:$DR44,BW!$C$1:$DR$1,Stat!AR$2),"")</f>
        <v/>
      </c>
      <c r="AS43" s="15" t="str">
        <f t="array" ref="AS43">IFERROR(_xlfn.STDEV.P(IF(BW!$C$1:$DR$1=Stat!AS$2,BW!$C44:$DR44)),"")</f>
        <v/>
      </c>
      <c r="AT43" s="17" t="str">
        <f t="array" ref="AT43">IF(COUNT(IF(BW!$C$1:$DR$1=Stat!AT$2,BW!$C44:$DR44))=0,"",COUNT(IF(BW!$C$1:$DR$1=Stat!AT$2,BW!$C44:$DR44)))</f>
        <v/>
      </c>
      <c r="AU43" s="115" t="str">
        <f>IFERROR(AVERAGEIFS(BW!$C44:$DR44,BW!$C$1:$DR$1,Stat!AU$2),"")</f>
        <v/>
      </c>
      <c r="AV43" s="15" t="str">
        <f t="array" ref="AV43">IFERROR(_xlfn.STDEV.P(IF(BW!$C$1:$DR$1=Stat!AV$2,BW!$C44:$DR44)),"")</f>
        <v/>
      </c>
      <c r="AW43" s="17" t="str">
        <f t="array" ref="AW43">IF(COUNT(IF(BW!$C$1:$DR$1=Stat!AW$2,BW!$C44:$DR44))=0,"",COUNT(IF(BW!$C$1:$DR$1=Stat!AW$2,BW!$C44:$DR44)))</f>
        <v/>
      </c>
      <c r="AX43" s="115" t="str">
        <f>IFERROR(AVERAGEIFS(BW!$C44:$DR44,BW!$C$1:$DR$1,Stat!AX$2),"")</f>
        <v/>
      </c>
      <c r="AY43" s="15" t="str">
        <f t="array" ref="AY43">IFERROR(_xlfn.STDEV.P(IF(BW!$C$1:$DR$1=Stat!AY$2,BW!$C44:$DR44)),"")</f>
        <v/>
      </c>
      <c r="AZ43" s="17" t="str">
        <f t="array" ref="AZ43">IF(COUNT(IF(BW!$C$1:$DR$1=Stat!AZ$2,BW!$C44:$DR44))=0,"",COUNT(IF(BW!$C$1:$DR$1=Stat!AZ$2,BW!$C44:$DR44)))</f>
        <v/>
      </c>
      <c r="BA43" s="115" t="str">
        <f>IFERROR(AVERAGEIFS(BW!$C44:$DR44,BW!$C$1:$DR$1,Stat!BA$2),"")</f>
        <v/>
      </c>
      <c r="BB43" s="15" t="str">
        <f t="array" ref="BB43">IFERROR(_xlfn.STDEV.P(IF(BW!$C$1:$DR$1=Stat!BB$2,BW!$C44:$DR44)),"")</f>
        <v/>
      </c>
      <c r="BC43" s="17" t="str">
        <f t="array" ref="BC43">IF(COUNT(IF(BW!$C$1:$DR$1=Stat!BC$2,BW!$C44:$DR44))=0,"",COUNT(IF(BW!$C$1:$DR$1=Stat!BC$2,BW!$C44:$DR44)))</f>
        <v/>
      </c>
      <c r="BD43" s="115" t="str">
        <f>IFERROR(AVERAGEIFS(BW!$C44:$DR44,BW!$C$1:$DR$1,Stat!BD$2),"")</f>
        <v/>
      </c>
      <c r="BE43" s="15" t="str">
        <f t="array" ref="BE43">IFERROR(_xlfn.STDEV.P(IF(BW!$C$1:$DR$1=Stat!BE$2,BW!$C44:$DR44)),"")</f>
        <v/>
      </c>
      <c r="BF43" s="17" t="str">
        <f t="array" ref="BF43">IF(COUNT(IF(BW!$C$1:$DR$1=Stat!BF$2,BW!$C44:$DR44))=0,"",COUNT(IF(BW!$C$1:$DR$1=Stat!BF$2,BW!$C44:$DR44)))</f>
        <v/>
      </c>
      <c r="BG43" s="115" t="str">
        <f>IFERROR(AVERAGEIFS(BW!$C44:$DR44,BW!$C$1:$DR$1,Stat!BG$2),"")</f>
        <v/>
      </c>
      <c r="BH43" s="15" t="str">
        <f t="array" ref="BH43">IFERROR(_xlfn.STDEV.P(IF(BW!$C$1:$DR$1=Stat!BH$2,BW!$C44:$DR44)),"")</f>
        <v/>
      </c>
      <c r="BI43" s="17" t="str">
        <f t="array" ref="BI43">IF(COUNT(IF(BW!$C$1:$DR$1=Stat!BI$2,BW!$C44:$DR44))=0,"",COUNT(IF(BW!$C$1:$DR$1=Stat!BI$2,BW!$C44:$DR44)))</f>
        <v/>
      </c>
      <c r="BJ43" s="115" t="str">
        <f>IFERROR(AVERAGEIFS(BW!$C44:$DR44,BW!$C$1:$DR$1,Stat!BJ$2),"")</f>
        <v/>
      </c>
      <c r="BK43" s="15" t="str">
        <f t="array" ref="BK43">IFERROR(_xlfn.STDEV.P(IF(BW!$C$1:$DR$1=Stat!BK$2,BW!$C44:$DR44)),"")</f>
        <v/>
      </c>
      <c r="BL43" s="17" t="str">
        <f t="array" ref="BL43">IF(COUNT(IF(BW!$C$1:$DR$1=Stat!BL$2,BW!$C44:$DR44))=0,"",COUNT(IF(BW!$C$1:$DR$1=Stat!BL$2,BW!$C44:$DR44)))</f>
        <v/>
      </c>
      <c r="BM43" s="115" t="str">
        <f>IFERROR(AVERAGEIFS(BW!$C44:$DR44,BW!$C$1:$DR$1,Stat!BM$2),"")</f>
        <v/>
      </c>
      <c r="BN43" s="113" t="str">
        <f t="array" ref="BN43">IFERROR(_xlfn.STDEV.P(IF(BW!$C$1:$DR$1=Stat!BN$2,BW!$C44:$DR44)),"")</f>
        <v/>
      </c>
      <c r="BO43" s="117" t="str">
        <f t="array" ref="BO43">IF(COUNT(IF(BW!$C$1:$DR$1=Stat!BO$2,BW!$C44:$DR44))=0,"",COUNT(IF(BW!$C$1:$DR$1=Stat!BO$2,BW!$C44:$DR44)))</f>
        <v/>
      </c>
      <c r="BP43" s="129" t="str">
        <f>IFERROR(AVERAGE(BWtable[[#This Row],[1]:[120]]),"")</f>
        <v/>
      </c>
      <c r="BQ43" s="113" t="str">
        <f>IFERROR(_xlfn.STDEV.P(BWtable[[#This Row],[1]:[120]]),"")</f>
        <v/>
      </c>
      <c r="BR43" s="117" t="str">
        <f>IF(COUNT(BWtable[[#This Row],[1]:[120]])=0,"",COUNT(BWtable[[#This Row],[1]:[120]]))</f>
        <v/>
      </c>
      <c r="BS43" s="14"/>
    </row>
    <row r="44" spans="1:71">
      <c r="A44" s="14">
        <v>40</v>
      </c>
      <c r="B44" s="116" t="str">
        <f>IFERROR(AVERAGEIFS(TV!$D45:$DS45,TV!$D$1:$DS$1,Stat!B$2),"")</f>
        <v/>
      </c>
      <c r="C44" s="15" t="str">
        <f t="array" ref="C44">IFERROR(_xlfn.STDEV.P(IF(TV!$D$1:$DS$1=Stat!C$2,TV!$D45:$DS45)),"")</f>
        <v/>
      </c>
      <c r="D44" s="17" t="str">
        <f t="array" ref="D44">IF(COUNT(IF(TV!$D$1:$DS$1=Stat!D$2,TV!$D45:$DS45))=0,"",COUNT(IF(TV!$D$1:$DS$1=Stat!D$2,TV!$D45:$DS45)))</f>
        <v/>
      </c>
      <c r="E44" s="116" t="str">
        <f>IFERROR(AVERAGEIFS(TV!$D45:$DS45,TV!$D$1:$DS$1,Stat!E$2),"")</f>
        <v/>
      </c>
      <c r="F44" s="15" t="str">
        <f t="array" ref="F44">IFERROR(_xlfn.STDEV.P(IF(TV!$D$1:$DS$1=Stat!F$2,TV!$D45:$DS45)),"")</f>
        <v/>
      </c>
      <c r="G44" s="17" t="str">
        <f t="array" ref="G44">IF(COUNT(IF(TV!$D$1:$DS$1=Stat!G$2,TV!$D45:$DS45))=0,"",COUNT(IF(TV!$D$1:$DS$1=Stat!G$2,TV!$D45:$DS45)))</f>
        <v/>
      </c>
      <c r="H44" s="116" t="str">
        <f>IFERROR(AVERAGEIFS(TV!$D45:$DS45,TV!$D$1:$DS$1,Stat!H$2),"")</f>
        <v/>
      </c>
      <c r="I44" s="15" t="str">
        <f t="array" ref="I44">IFERROR(_xlfn.STDEV.P(IF(TV!$D$1:$DS$1=Stat!I$2,TV!$D45:$DS45)),"")</f>
        <v/>
      </c>
      <c r="J44" s="17" t="str">
        <f t="array" ref="J44">IF(COUNT(IF(TV!$D$1:$DS$1=Stat!J$2,TV!$D45:$DS45))=0,"",COUNT(IF(TV!$D$1:$DS$1=Stat!J$2,TV!$D45:$DS45)))</f>
        <v/>
      </c>
      <c r="K44" s="116" t="str">
        <f>IFERROR(AVERAGEIFS(TV!$D45:$DS45,TV!$D$1:$DS$1,Stat!K$2),"")</f>
        <v/>
      </c>
      <c r="L44" s="15" t="str">
        <f t="array" ref="L44">IFERROR(_xlfn.STDEV.P(IF(TV!$D$1:$DS$1=Stat!L$2,TV!$D45:$DS45)),"")</f>
        <v/>
      </c>
      <c r="M44" s="17" t="str">
        <f t="array" ref="M44">IF(COUNT(IF(TV!$D$1:$DS$1=Stat!M$2,TV!$D45:$DS45))=0,"",COUNT(IF(TV!$D$1:$DS$1=Stat!M$2,TV!$D45:$DS45)))</f>
        <v/>
      </c>
      <c r="N44" s="116" t="str">
        <f>IFERROR(AVERAGEIFS(TV!$D45:$DS45,TV!$D$1:$DS$1,Stat!N$2),"")</f>
        <v/>
      </c>
      <c r="O44" s="15" t="str">
        <f t="array" ref="O44">IFERROR(_xlfn.STDEV.P(IF(TV!$D$1:$DS$1=Stat!O$2,TV!$D45:$DS45)),"")</f>
        <v/>
      </c>
      <c r="P44" s="17" t="str">
        <f t="array" ref="P44">IF(COUNT(IF(TV!$D$1:$DS$1=Stat!P$2,TV!$D45:$DS45))=0,"",COUNT(IF(TV!$D$1:$DS$1=Stat!P$2,TV!$D45:$DS45)))</f>
        <v/>
      </c>
      <c r="Q44" s="116" t="str">
        <f>IFERROR(AVERAGEIFS(TV!$D45:$DS45,TV!$D$1:$DS$1,Stat!Q$2),"")</f>
        <v/>
      </c>
      <c r="R44" s="15" t="str">
        <f t="array" ref="R44">IFERROR(_xlfn.STDEV.P(IF(TV!$D$1:$DS$1=Stat!R$2,TV!$D45:$DS45)),"")</f>
        <v/>
      </c>
      <c r="S44" s="17" t="str">
        <f t="array" ref="S44">IF(COUNT(IF(TV!$D$1:$DS$1=Stat!S$2,TV!$D45:$DS45))=0,"",COUNT(IF(TV!$D$1:$DS$1=Stat!S$2,TV!$D45:$DS45)))</f>
        <v/>
      </c>
      <c r="T44" s="116" t="str">
        <f>IFERROR(AVERAGEIFS(TV!$D45:$DS45,TV!$D$1:$DS$1,Stat!T$2),"")</f>
        <v/>
      </c>
      <c r="U44" s="15" t="str">
        <f t="array" ref="U44">IFERROR(_xlfn.STDEV.P(IF(TV!$D$1:$DS$1=Stat!U$2,TV!$D45:$DS45)),"")</f>
        <v/>
      </c>
      <c r="V44" s="17" t="str">
        <f t="array" ref="V44">IF(COUNT(IF(TV!$D$1:$DS$1=Stat!V$2,TV!$D45:$DS45))=0,"",COUNT(IF(TV!$D$1:$DS$1=Stat!V$2,TV!$D45:$DS45)))</f>
        <v/>
      </c>
      <c r="W44" s="116" t="str">
        <f>IFERROR(AVERAGEIFS(TV!$D45:$DS45,TV!$D$1:$DS$1,Stat!W$2),"")</f>
        <v/>
      </c>
      <c r="X44" s="15" t="str">
        <f t="array" ref="X44">IFERROR(_xlfn.STDEV.P(IF(TV!$D$1:$DS$1=Stat!X$2,TV!$D45:$DS45)),"")</f>
        <v/>
      </c>
      <c r="Y44" s="17" t="str">
        <f t="array" ref="Y44">IF(COUNT(IF(TV!$D$1:$DS$1=Stat!Y$2,TV!$D45:$DS45))=0,"",COUNT(IF(TV!$D$1:$DS$1=Stat!Y$2,TV!$D45:$DS45)))</f>
        <v/>
      </c>
      <c r="Z44" s="116" t="str">
        <f>IFERROR(AVERAGEIFS(TV!$D45:$DS45,TV!$D$1:$DS$1,Stat!Z$2),"")</f>
        <v/>
      </c>
      <c r="AA44" s="15" t="str">
        <f t="array" ref="AA44">IFERROR(_xlfn.STDEV.P(IF(TV!$D$1:$DS$1=Stat!AA$2,TV!$D45:$DS45)),"")</f>
        <v/>
      </c>
      <c r="AB44" s="17" t="str">
        <f t="array" ref="AB44">IF(COUNT(IF(TV!$D$1:$DS$1=Stat!AB$2,TV!$D45:$DS45))=0,"",COUNT(IF(TV!$D$1:$DS$1=Stat!AB$2,TV!$D45:$DS45)))</f>
        <v/>
      </c>
      <c r="AC44" s="116" t="str">
        <f>IFERROR(AVERAGEIFS(TV!$D45:$DS45,TV!$D$1:$DS$1,Stat!AC$2),"")</f>
        <v/>
      </c>
      <c r="AD44" s="113" t="str">
        <f t="array" ref="AD44">IFERROR(_xlfn.STDEV.P(IF(TV!$D$1:$DS$1=Stat!AD$2,TV!$D45:$DS45)),"")</f>
        <v/>
      </c>
      <c r="AE44" s="117" t="str">
        <f t="array" ref="AE44">IF(COUNT(IF(TV!$D$1:$DS$1=Stat!AE$2,TV!$D45:$DS45))=0,"",COUNT(IF(TV!$D$1:$DS$1=Stat!AE$2,TV!$D45:$DS45)))</f>
        <v/>
      </c>
      <c r="AF44" s="130" t="str">
        <f>IFERROR(AVERAGE(TV!D45:DS45),"")</f>
        <v/>
      </c>
      <c r="AG44" s="113" t="str">
        <f>IFERROR(_xlfn.STDEV.P(TV!D45:DS45),"")</f>
        <v/>
      </c>
      <c r="AH44" s="117" t="str">
        <f>IF(COUNT(TV!D45:DS45)=0,"",COUNT(TV!D45:DS45))</f>
        <v/>
      </c>
      <c r="AJ44" s="14">
        <v>40</v>
      </c>
      <c r="AK44" s="14" t="str">
        <f>INDEX(DataInput[#Headers],1,BW_Stat[[#This Row],[Day '#]]+11)</f>
        <v>41</v>
      </c>
      <c r="AL44" s="115" t="str">
        <f>IFERROR(AVERAGEIFS(BW!$C45:$DR45,BW!$C$1:$DR$1,Stat!AL$2),"")</f>
        <v/>
      </c>
      <c r="AM44" s="15" t="str">
        <f t="array" ref="AM44">IFERROR(_xlfn.STDEV.P(IF(BW!$C$1:$DR$1=Stat!AM$2,BW!$C45:$DR45)),"")</f>
        <v/>
      </c>
      <c r="AN44" s="17" t="str">
        <f t="array" ref="AN44">IF(COUNT(IF(BW!$C$1:$DR$1=Stat!AN$2,BW!$C45:$DR45))=0,"",COUNT(IF(BW!$C$1:$DR$1=Stat!AN$2,BW!$C45:$DR45)))</f>
        <v/>
      </c>
      <c r="AO44" s="115" t="str">
        <f>IFERROR(AVERAGEIFS(BW!$C45:$DR45,BW!$C$1:$DR$1,Stat!AO$2),"")</f>
        <v/>
      </c>
      <c r="AP44" s="15" t="str">
        <f t="array" ref="AP44">IFERROR(_xlfn.STDEV.P(IF(BW!$C$1:$DR$1=Stat!AP$2,BW!$C45:$DR45)),"")</f>
        <v/>
      </c>
      <c r="AQ44" s="17" t="str">
        <f t="array" ref="AQ44">IF(COUNT(IF(BW!$C$1:$DR$1=Stat!AQ$2,BW!$C45:$DR45))=0,"",COUNT(IF(BW!$C$1:$DR$1=Stat!AQ$2,BW!$C45:$DR45)))</f>
        <v/>
      </c>
      <c r="AR44" s="115" t="str">
        <f>IFERROR(AVERAGEIFS(BW!$C45:$DR45,BW!$C$1:$DR$1,Stat!AR$2),"")</f>
        <v/>
      </c>
      <c r="AS44" s="15" t="str">
        <f t="array" ref="AS44">IFERROR(_xlfn.STDEV.P(IF(BW!$C$1:$DR$1=Stat!AS$2,BW!$C45:$DR45)),"")</f>
        <v/>
      </c>
      <c r="AT44" s="17" t="str">
        <f t="array" ref="AT44">IF(COUNT(IF(BW!$C$1:$DR$1=Stat!AT$2,BW!$C45:$DR45))=0,"",COUNT(IF(BW!$C$1:$DR$1=Stat!AT$2,BW!$C45:$DR45)))</f>
        <v/>
      </c>
      <c r="AU44" s="115" t="str">
        <f>IFERROR(AVERAGEIFS(BW!$C45:$DR45,BW!$C$1:$DR$1,Stat!AU$2),"")</f>
        <v/>
      </c>
      <c r="AV44" s="15" t="str">
        <f t="array" ref="AV44">IFERROR(_xlfn.STDEV.P(IF(BW!$C$1:$DR$1=Stat!AV$2,BW!$C45:$DR45)),"")</f>
        <v/>
      </c>
      <c r="AW44" s="17" t="str">
        <f t="array" ref="AW44">IF(COUNT(IF(BW!$C$1:$DR$1=Stat!AW$2,BW!$C45:$DR45))=0,"",COUNT(IF(BW!$C$1:$DR$1=Stat!AW$2,BW!$C45:$DR45)))</f>
        <v/>
      </c>
      <c r="AX44" s="115" t="str">
        <f>IFERROR(AVERAGEIFS(BW!$C45:$DR45,BW!$C$1:$DR$1,Stat!AX$2),"")</f>
        <v/>
      </c>
      <c r="AY44" s="15" t="str">
        <f t="array" ref="AY44">IFERROR(_xlfn.STDEV.P(IF(BW!$C$1:$DR$1=Stat!AY$2,BW!$C45:$DR45)),"")</f>
        <v/>
      </c>
      <c r="AZ44" s="17" t="str">
        <f t="array" ref="AZ44">IF(COUNT(IF(BW!$C$1:$DR$1=Stat!AZ$2,BW!$C45:$DR45))=0,"",COUNT(IF(BW!$C$1:$DR$1=Stat!AZ$2,BW!$C45:$DR45)))</f>
        <v/>
      </c>
      <c r="BA44" s="115" t="str">
        <f>IFERROR(AVERAGEIFS(BW!$C45:$DR45,BW!$C$1:$DR$1,Stat!BA$2),"")</f>
        <v/>
      </c>
      <c r="BB44" s="15" t="str">
        <f t="array" ref="BB44">IFERROR(_xlfn.STDEV.P(IF(BW!$C$1:$DR$1=Stat!BB$2,BW!$C45:$DR45)),"")</f>
        <v/>
      </c>
      <c r="BC44" s="17" t="str">
        <f t="array" ref="BC44">IF(COUNT(IF(BW!$C$1:$DR$1=Stat!BC$2,BW!$C45:$DR45))=0,"",COUNT(IF(BW!$C$1:$DR$1=Stat!BC$2,BW!$C45:$DR45)))</f>
        <v/>
      </c>
      <c r="BD44" s="115" t="str">
        <f>IFERROR(AVERAGEIFS(BW!$C45:$DR45,BW!$C$1:$DR$1,Stat!BD$2),"")</f>
        <v/>
      </c>
      <c r="BE44" s="15" t="str">
        <f t="array" ref="BE44">IFERROR(_xlfn.STDEV.P(IF(BW!$C$1:$DR$1=Stat!BE$2,BW!$C45:$DR45)),"")</f>
        <v/>
      </c>
      <c r="BF44" s="17" t="str">
        <f t="array" ref="BF44">IF(COUNT(IF(BW!$C$1:$DR$1=Stat!BF$2,BW!$C45:$DR45))=0,"",COUNT(IF(BW!$C$1:$DR$1=Stat!BF$2,BW!$C45:$DR45)))</f>
        <v/>
      </c>
      <c r="BG44" s="115" t="str">
        <f>IFERROR(AVERAGEIFS(BW!$C45:$DR45,BW!$C$1:$DR$1,Stat!BG$2),"")</f>
        <v/>
      </c>
      <c r="BH44" s="15" t="str">
        <f t="array" ref="BH44">IFERROR(_xlfn.STDEV.P(IF(BW!$C$1:$DR$1=Stat!BH$2,BW!$C45:$DR45)),"")</f>
        <v/>
      </c>
      <c r="BI44" s="17" t="str">
        <f t="array" ref="BI44">IF(COUNT(IF(BW!$C$1:$DR$1=Stat!BI$2,BW!$C45:$DR45))=0,"",COUNT(IF(BW!$C$1:$DR$1=Stat!BI$2,BW!$C45:$DR45)))</f>
        <v/>
      </c>
      <c r="BJ44" s="115" t="str">
        <f>IFERROR(AVERAGEIFS(BW!$C45:$DR45,BW!$C$1:$DR$1,Stat!BJ$2),"")</f>
        <v/>
      </c>
      <c r="BK44" s="15" t="str">
        <f t="array" ref="BK44">IFERROR(_xlfn.STDEV.P(IF(BW!$C$1:$DR$1=Stat!BK$2,BW!$C45:$DR45)),"")</f>
        <v/>
      </c>
      <c r="BL44" s="17" t="str">
        <f t="array" ref="BL44">IF(COUNT(IF(BW!$C$1:$DR$1=Stat!BL$2,BW!$C45:$DR45))=0,"",COUNT(IF(BW!$C$1:$DR$1=Stat!BL$2,BW!$C45:$DR45)))</f>
        <v/>
      </c>
      <c r="BM44" s="115" t="str">
        <f>IFERROR(AVERAGEIFS(BW!$C45:$DR45,BW!$C$1:$DR$1,Stat!BM$2),"")</f>
        <v/>
      </c>
      <c r="BN44" s="113" t="str">
        <f t="array" ref="BN44">IFERROR(_xlfn.STDEV.P(IF(BW!$C$1:$DR$1=Stat!BN$2,BW!$C45:$DR45)),"")</f>
        <v/>
      </c>
      <c r="BO44" s="117" t="str">
        <f t="array" ref="BO44">IF(COUNT(IF(BW!$C$1:$DR$1=Stat!BO$2,BW!$C45:$DR45))=0,"",COUNT(IF(BW!$C$1:$DR$1=Stat!BO$2,BW!$C45:$DR45)))</f>
        <v/>
      </c>
      <c r="BP44" s="129" t="str">
        <f>IFERROR(AVERAGE(BWtable[[#This Row],[1]:[120]]),"")</f>
        <v/>
      </c>
      <c r="BQ44" s="113" t="str">
        <f>IFERROR(_xlfn.STDEV.P(BWtable[[#This Row],[1]:[120]]),"")</f>
        <v/>
      </c>
      <c r="BR44" s="117" t="str">
        <f>IF(COUNT(BWtable[[#This Row],[1]:[120]])=0,"",COUNT(BWtable[[#This Row],[1]:[120]]))</f>
        <v/>
      </c>
      <c r="BS44" s="14"/>
    </row>
    <row r="45" spans="1:71">
      <c r="A45" s="14">
        <v>41</v>
      </c>
      <c r="B45" s="116" t="str">
        <f>IFERROR(AVERAGEIFS(TV!$D46:$DS46,TV!$D$1:$DS$1,Stat!B$2),"")</f>
        <v/>
      </c>
      <c r="C45" s="15" t="str">
        <f t="array" ref="C45">IFERROR(_xlfn.STDEV.P(IF(TV!$D$1:$DS$1=Stat!C$2,TV!$D46:$DS46)),"")</f>
        <v/>
      </c>
      <c r="D45" s="17" t="str">
        <f t="array" ref="D45">IF(COUNT(IF(TV!$D$1:$DS$1=Stat!D$2,TV!$D46:$DS46))=0,"",COUNT(IF(TV!$D$1:$DS$1=Stat!D$2,TV!$D46:$DS46)))</f>
        <v/>
      </c>
      <c r="E45" s="116" t="str">
        <f>IFERROR(AVERAGEIFS(TV!$D46:$DS46,TV!$D$1:$DS$1,Stat!E$2),"")</f>
        <v/>
      </c>
      <c r="F45" s="15" t="str">
        <f t="array" ref="F45">IFERROR(_xlfn.STDEV.P(IF(TV!$D$1:$DS$1=Stat!F$2,TV!$D46:$DS46)),"")</f>
        <v/>
      </c>
      <c r="G45" s="17" t="str">
        <f t="array" ref="G45">IF(COUNT(IF(TV!$D$1:$DS$1=Stat!G$2,TV!$D46:$DS46))=0,"",COUNT(IF(TV!$D$1:$DS$1=Stat!G$2,TV!$D46:$DS46)))</f>
        <v/>
      </c>
      <c r="H45" s="116" t="str">
        <f>IFERROR(AVERAGEIFS(TV!$D46:$DS46,TV!$D$1:$DS$1,Stat!H$2),"")</f>
        <v/>
      </c>
      <c r="I45" s="15" t="str">
        <f t="array" ref="I45">IFERROR(_xlfn.STDEV.P(IF(TV!$D$1:$DS$1=Stat!I$2,TV!$D46:$DS46)),"")</f>
        <v/>
      </c>
      <c r="J45" s="17" t="str">
        <f t="array" ref="J45">IF(COUNT(IF(TV!$D$1:$DS$1=Stat!J$2,TV!$D46:$DS46))=0,"",COUNT(IF(TV!$D$1:$DS$1=Stat!J$2,TV!$D46:$DS46)))</f>
        <v/>
      </c>
      <c r="K45" s="116" t="str">
        <f>IFERROR(AVERAGEIFS(TV!$D46:$DS46,TV!$D$1:$DS$1,Stat!K$2),"")</f>
        <v/>
      </c>
      <c r="L45" s="15" t="str">
        <f t="array" ref="L45">IFERROR(_xlfn.STDEV.P(IF(TV!$D$1:$DS$1=Stat!L$2,TV!$D46:$DS46)),"")</f>
        <v/>
      </c>
      <c r="M45" s="17" t="str">
        <f t="array" ref="M45">IF(COUNT(IF(TV!$D$1:$DS$1=Stat!M$2,TV!$D46:$DS46))=0,"",COUNT(IF(TV!$D$1:$DS$1=Stat!M$2,TV!$D46:$DS46)))</f>
        <v/>
      </c>
      <c r="N45" s="116" t="str">
        <f>IFERROR(AVERAGEIFS(TV!$D46:$DS46,TV!$D$1:$DS$1,Stat!N$2),"")</f>
        <v/>
      </c>
      <c r="O45" s="15" t="str">
        <f t="array" ref="O45">IFERROR(_xlfn.STDEV.P(IF(TV!$D$1:$DS$1=Stat!O$2,TV!$D46:$DS46)),"")</f>
        <v/>
      </c>
      <c r="P45" s="17" t="str">
        <f t="array" ref="P45">IF(COUNT(IF(TV!$D$1:$DS$1=Stat!P$2,TV!$D46:$DS46))=0,"",COUNT(IF(TV!$D$1:$DS$1=Stat!P$2,TV!$D46:$DS46)))</f>
        <v/>
      </c>
      <c r="Q45" s="116" t="str">
        <f>IFERROR(AVERAGEIFS(TV!$D46:$DS46,TV!$D$1:$DS$1,Stat!Q$2),"")</f>
        <v/>
      </c>
      <c r="R45" s="15" t="str">
        <f t="array" ref="R45">IFERROR(_xlfn.STDEV.P(IF(TV!$D$1:$DS$1=Stat!R$2,TV!$D46:$DS46)),"")</f>
        <v/>
      </c>
      <c r="S45" s="17" t="str">
        <f t="array" ref="S45">IF(COUNT(IF(TV!$D$1:$DS$1=Stat!S$2,TV!$D46:$DS46))=0,"",COUNT(IF(TV!$D$1:$DS$1=Stat!S$2,TV!$D46:$DS46)))</f>
        <v/>
      </c>
      <c r="T45" s="116" t="str">
        <f>IFERROR(AVERAGEIFS(TV!$D46:$DS46,TV!$D$1:$DS$1,Stat!T$2),"")</f>
        <v/>
      </c>
      <c r="U45" s="15" t="str">
        <f t="array" ref="U45">IFERROR(_xlfn.STDEV.P(IF(TV!$D$1:$DS$1=Stat!U$2,TV!$D46:$DS46)),"")</f>
        <v/>
      </c>
      <c r="V45" s="17" t="str">
        <f t="array" ref="V45">IF(COUNT(IF(TV!$D$1:$DS$1=Stat!V$2,TV!$D46:$DS46))=0,"",COUNT(IF(TV!$D$1:$DS$1=Stat!V$2,TV!$D46:$DS46)))</f>
        <v/>
      </c>
      <c r="W45" s="116" t="str">
        <f>IFERROR(AVERAGEIFS(TV!$D46:$DS46,TV!$D$1:$DS$1,Stat!W$2),"")</f>
        <v/>
      </c>
      <c r="X45" s="15" t="str">
        <f t="array" ref="X45">IFERROR(_xlfn.STDEV.P(IF(TV!$D$1:$DS$1=Stat!X$2,TV!$D46:$DS46)),"")</f>
        <v/>
      </c>
      <c r="Y45" s="17" t="str">
        <f t="array" ref="Y45">IF(COUNT(IF(TV!$D$1:$DS$1=Stat!Y$2,TV!$D46:$DS46))=0,"",COUNT(IF(TV!$D$1:$DS$1=Stat!Y$2,TV!$D46:$DS46)))</f>
        <v/>
      </c>
      <c r="Z45" s="116" t="str">
        <f>IFERROR(AVERAGEIFS(TV!$D46:$DS46,TV!$D$1:$DS$1,Stat!Z$2),"")</f>
        <v/>
      </c>
      <c r="AA45" s="15" t="str">
        <f t="array" ref="AA45">IFERROR(_xlfn.STDEV.P(IF(TV!$D$1:$DS$1=Stat!AA$2,TV!$D46:$DS46)),"")</f>
        <v/>
      </c>
      <c r="AB45" s="17" t="str">
        <f t="array" ref="AB45">IF(COUNT(IF(TV!$D$1:$DS$1=Stat!AB$2,TV!$D46:$DS46))=0,"",COUNT(IF(TV!$D$1:$DS$1=Stat!AB$2,TV!$D46:$DS46)))</f>
        <v/>
      </c>
      <c r="AC45" s="116" t="str">
        <f>IFERROR(AVERAGEIFS(TV!$D46:$DS46,TV!$D$1:$DS$1,Stat!AC$2),"")</f>
        <v/>
      </c>
      <c r="AD45" s="113" t="str">
        <f t="array" ref="AD45">IFERROR(_xlfn.STDEV.P(IF(TV!$D$1:$DS$1=Stat!AD$2,TV!$D46:$DS46)),"")</f>
        <v/>
      </c>
      <c r="AE45" s="117" t="str">
        <f t="array" ref="AE45">IF(COUNT(IF(TV!$D$1:$DS$1=Stat!AE$2,TV!$D46:$DS46))=0,"",COUNT(IF(TV!$D$1:$DS$1=Stat!AE$2,TV!$D46:$DS46)))</f>
        <v/>
      </c>
      <c r="AF45" s="130" t="str">
        <f>IFERROR(AVERAGE(TV!D46:DS46),"")</f>
        <v/>
      </c>
      <c r="AG45" s="113" t="str">
        <f>IFERROR(_xlfn.STDEV.P(TV!D46:DS46),"")</f>
        <v/>
      </c>
      <c r="AH45" s="117" t="str">
        <f>IF(COUNT(TV!D46:DS46)=0,"",COUNT(TV!D46:DS46))</f>
        <v/>
      </c>
      <c r="AJ45" s="14">
        <v>41</v>
      </c>
      <c r="AK45" s="14" t="str">
        <f>INDEX(DataInput[#Headers],1,BW_Stat[[#This Row],[Day '#]]+11)</f>
        <v>42</v>
      </c>
      <c r="AL45" s="115" t="str">
        <f>IFERROR(AVERAGEIFS(BW!$C46:$DR46,BW!$C$1:$DR$1,Stat!AL$2),"")</f>
        <v/>
      </c>
      <c r="AM45" s="15" t="str">
        <f t="array" ref="AM45">IFERROR(_xlfn.STDEV.P(IF(BW!$C$1:$DR$1=Stat!AM$2,BW!$C46:$DR46)),"")</f>
        <v/>
      </c>
      <c r="AN45" s="17" t="str">
        <f t="array" ref="AN45">IF(COUNT(IF(BW!$C$1:$DR$1=Stat!AN$2,BW!$C46:$DR46))=0,"",COUNT(IF(BW!$C$1:$DR$1=Stat!AN$2,BW!$C46:$DR46)))</f>
        <v/>
      </c>
      <c r="AO45" s="115" t="str">
        <f>IFERROR(AVERAGEIFS(BW!$C46:$DR46,BW!$C$1:$DR$1,Stat!AO$2),"")</f>
        <v/>
      </c>
      <c r="AP45" s="15" t="str">
        <f t="array" ref="AP45">IFERROR(_xlfn.STDEV.P(IF(BW!$C$1:$DR$1=Stat!AP$2,BW!$C46:$DR46)),"")</f>
        <v/>
      </c>
      <c r="AQ45" s="17" t="str">
        <f t="array" ref="AQ45">IF(COUNT(IF(BW!$C$1:$DR$1=Stat!AQ$2,BW!$C46:$DR46))=0,"",COUNT(IF(BW!$C$1:$DR$1=Stat!AQ$2,BW!$C46:$DR46)))</f>
        <v/>
      </c>
      <c r="AR45" s="115" t="str">
        <f>IFERROR(AVERAGEIFS(BW!$C46:$DR46,BW!$C$1:$DR$1,Stat!AR$2),"")</f>
        <v/>
      </c>
      <c r="AS45" s="15" t="str">
        <f t="array" ref="AS45">IFERROR(_xlfn.STDEV.P(IF(BW!$C$1:$DR$1=Stat!AS$2,BW!$C46:$DR46)),"")</f>
        <v/>
      </c>
      <c r="AT45" s="17" t="str">
        <f t="array" ref="AT45">IF(COUNT(IF(BW!$C$1:$DR$1=Stat!AT$2,BW!$C46:$DR46))=0,"",COUNT(IF(BW!$C$1:$DR$1=Stat!AT$2,BW!$C46:$DR46)))</f>
        <v/>
      </c>
      <c r="AU45" s="115" t="str">
        <f>IFERROR(AVERAGEIFS(BW!$C46:$DR46,BW!$C$1:$DR$1,Stat!AU$2),"")</f>
        <v/>
      </c>
      <c r="AV45" s="15" t="str">
        <f t="array" ref="AV45">IFERROR(_xlfn.STDEV.P(IF(BW!$C$1:$DR$1=Stat!AV$2,BW!$C46:$DR46)),"")</f>
        <v/>
      </c>
      <c r="AW45" s="17" t="str">
        <f t="array" ref="AW45">IF(COUNT(IF(BW!$C$1:$DR$1=Stat!AW$2,BW!$C46:$DR46))=0,"",COUNT(IF(BW!$C$1:$DR$1=Stat!AW$2,BW!$C46:$DR46)))</f>
        <v/>
      </c>
      <c r="AX45" s="115" t="str">
        <f>IFERROR(AVERAGEIFS(BW!$C46:$DR46,BW!$C$1:$DR$1,Stat!AX$2),"")</f>
        <v/>
      </c>
      <c r="AY45" s="15" t="str">
        <f t="array" ref="AY45">IFERROR(_xlfn.STDEV.P(IF(BW!$C$1:$DR$1=Stat!AY$2,BW!$C46:$DR46)),"")</f>
        <v/>
      </c>
      <c r="AZ45" s="17" t="str">
        <f t="array" ref="AZ45">IF(COUNT(IF(BW!$C$1:$DR$1=Stat!AZ$2,BW!$C46:$DR46))=0,"",COUNT(IF(BW!$C$1:$DR$1=Stat!AZ$2,BW!$C46:$DR46)))</f>
        <v/>
      </c>
      <c r="BA45" s="115" t="str">
        <f>IFERROR(AVERAGEIFS(BW!$C46:$DR46,BW!$C$1:$DR$1,Stat!BA$2),"")</f>
        <v/>
      </c>
      <c r="BB45" s="15" t="str">
        <f t="array" ref="BB45">IFERROR(_xlfn.STDEV.P(IF(BW!$C$1:$DR$1=Stat!BB$2,BW!$C46:$DR46)),"")</f>
        <v/>
      </c>
      <c r="BC45" s="17" t="str">
        <f t="array" ref="BC45">IF(COUNT(IF(BW!$C$1:$DR$1=Stat!BC$2,BW!$C46:$DR46))=0,"",COUNT(IF(BW!$C$1:$DR$1=Stat!BC$2,BW!$C46:$DR46)))</f>
        <v/>
      </c>
      <c r="BD45" s="115" t="str">
        <f>IFERROR(AVERAGEIFS(BW!$C46:$DR46,BW!$C$1:$DR$1,Stat!BD$2),"")</f>
        <v/>
      </c>
      <c r="BE45" s="15" t="str">
        <f t="array" ref="BE45">IFERROR(_xlfn.STDEV.P(IF(BW!$C$1:$DR$1=Stat!BE$2,BW!$C46:$DR46)),"")</f>
        <v/>
      </c>
      <c r="BF45" s="17" t="str">
        <f t="array" ref="BF45">IF(COUNT(IF(BW!$C$1:$DR$1=Stat!BF$2,BW!$C46:$DR46))=0,"",COUNT(IF(BW!$C$1:$DR$1=Stat!BF$2,BW!$C46:$DR46)))</f>
        <v/>
      </c>
      <c r="BG45" s="115" t="str">
        <f>IFERROR(AVERAGEIFS(BW!$C46:$DR46,BW!$C$1:$DR$1,Stat!BG$2),"")</f>
        <v/>
      </c>
      <c r="BH45" s="15" t="str">
        <f t="array" ref="BH45">IFERROR(_xlfn.STDEV.P(IF(BW!$C$1:$DR$1=Stat!BH$2,BW!$C46:$DR46)),"")</f>
        <v/>
      </c>
      <c r="BI45" s="17" t="str">
        <f t="array" ref="BI45">IF(COUNT(IF(BW!$C$1:$DR$1=Stat!BI$2,BW!$C46:$DR46))=0,"",COUNT(IF(BW!$C$1:$DR$1=Stat!BI$2,BW!$C46:$DR46)))</f>
        <v/>
      </c>
      <c r="BJ45" s="115" t="str">
        <f>IFERROR(AVERAGEIFS(BW!$C46:$DR46,BW!$C$1:$DR$1,Stat!BJ$2),"")</f>
        <v/>
      </c>
      <c r="BK45" s="15" t="str">
        <f t="array" ref="BK45">IFERROR(_xlfn.STDEV.P(IF(BW!$C$1:$DR$1=Stat!BK$2,BW!$C46:$DR46)),"")</f>
        <v/>
      </c>
      <c r="BL45" s="17" t="str">
        <f t="array" ref="BL45">IF(COUNT(IF(BW!$C$1:$DR$1=Stat!BL$2,BW!$C46:$DR46))=0,"",COUNT(IF(BW!$C$1:$DR$1=Stat!BL$2,BW!$C46:$DR46)))</f>
        <v/>
      </c>
      <c r="BM45" s="115" t="str">
        <f>IFERROR(AVERAGEIFS(BW!$C46:$DR46,BW!$C$1:$DR$1,Stat!BM$2),"")</f>
        <v/>
      </c>
      <c r="BN45" s="113" t="str">
        <f t="array" ref="BN45">IFERROR(_xlfn.STDEV.P(IF(BW!$C$1:$DR$1=Stat!BN$2,BW!$C46:$DR46)),"")</f>
        <v/>
      </c>
      <c r="BO45" s="117" t="str">
        <f t="array" ref="BO45">IF(COUNT(IF(BW!$C$1:$DR$1=Stat!BO$2,BW!$C46:$DR46))=0,"",COUNT(IF(BW!$C$1:$DR$1=Stat!BO$2,BW!$C46:$DR46)))</f>
        <v/>
      </c>
      <c r="BP45" s="129" t="str">
        <f>IFERROR(AVERAGE(BWtable[[#This Row],[1]:[120]]),"")</f>
        <v/>
      </c>
      <c r="BQ45" s="113" t="str">
        <f>IFERROR(_xlfn.STDEV.P(BWtable[[#This Row],[1]:[120]]),"")</f>
        <v/>
      </c>
      <c r="BR45" s="117" t="str">
        <f>IF(COUNT(BWtable[[#This Row],[1]:[120]])=0,"",COUNT(BWtable[[#This Row],[1]:[120]]))</f>
        <v/>
      </c>
      <c r="BS45" s="14"/>
    </row>
    <row r="46" spans="1:71">
      <c r="A46" s="14">
        <v>42</v>
      </c>
      <c r="B46" s="116" t="str">
        <f>IFERROR(AVERAGEIFS(TV!$D47:$DS47,TV!$D$1:$DS$1,Stat!B$2),"")</f>
        <v/>
      </c>
      <c r="C46" s="15" t="str">
        <f t="array" ref="C46">IFERROR(_xlfn.STDEV.P(IF(TV!$D$1:$DS$1=Stat!C$2,TV!$D47:$DS47)),"")</f>
        <v/>
      </c>
      <c r="D46" s="17" t="str">
        <f t="array" ref="D46">IF(COUNT(IF(TV!$D$1:$DS$1=Stat!D$2,TV!$D47:$DS47))=0,"",COUNT(IF(TV!$D$1:$DS$1=Stat!D$2,TV!$D47:$DS47)))</f>
        <v/>
      </c>
      <c r="E46" s="116" t="str">
        <f>IFERROR(AVERAGEIFS(TV!$D47:$DS47,TV!$D$1:$DS$1,Stat!E$2),"")</f>
        <v/>
      </c>
      <c r="F46" s="15" t="str">
        <f t="array" ref="F46">IFERROR(_xlfn.STDEV.P(IF(TV!$D$1:$DS$1=Stat!F$2,TV!$D47:$DS47)),"")</f>
        <v/>
      </c>
      <c r="G46" s="17" t="str">
        <f t="array" ref="G46">IF(COUNT(IF(TV!$D$1:$DS$1=Stat!G$2,TV!$D47:$DS47))=0,"",COUNT(IF(TV!$D$1:$DS$1=Stat!G$2,TV!$D47:$DS47)))</f>
        <v/>
      </c>
      <c r="H46" s="116" t="str">
        <f>IFERROR(AVERAGEIFS(TV!$D47:$DS47,TV!$D$1:$DS$1,Stat!H$2),"")</f>
        <v/>
      </c>
      <c r="I46" s="15" t="str">
        <f t="array" ref="I46">IFERROR(_xlfn.STDEV.P(IF(TV!$D$1:$DS$1=Stat!I$2,TV!$D47:$DS47)),"")</f>
        <v/>
      </c>
      <c r="J46" s="17" t="str">
        <f t="array" ref="J46">IF(COUNT(IF(TV!$D$1:$DS$1=Stat!J$2,TV!$D47:$DS47))=0,"",COUNT(IF(TV!$D$1:$DS$1=Stat!J$2,TV!$D47:$DS47)))</f>
        <v/>
      </c>
      <c r="K46" s="116" t="str">
        <f>IFERROR(AVERAGEIFS(TV!$D47:$DS47,TV!$D$1:$DS$1,Stat!K$2),"")</f>
        <v/>
      </c>
      <c r="L46" s="15" t="str">
        <f t="array" ref="L46">IFERROR(_xlfn.STDEV.P(IF(TV!$D$1:$DS$1=Stat!L$2,TV!$D47:$DS47)),"")</f>
        <v/>
      </c>
      <c r="M46" s="17" t="str">
        <f t="array" ref="M46">IF(COUNT(IF(TV!$D$1:$DS$1=Stat!M$2,TV!$D47:$DS47))=0,"",COUNT(IF(TV!$D$1:$DS$1=Stat!M$2,TV!$D47:$DS47)))</f>
        <v/>
      </c>
      <c r="N46" s="116" t="str">
        <f>IFERROR(AVERAGEIFS(TV!$D47:$DS47,TV!$D$1:$DS$1,Stat!N$2),"")</f>
        <v/>
      </c>
      <c r="O46" s="15" t="str">
        <f t="array" ref="O46">IFERROR(_xlfn.STDEV.P(IF(TV!$D$1:$DS$1=Stat!O$2,TV!$D47:$DS47)),"")</f>
        <v/>
      </c>
      <c r="P46" s="17" t="str">
        <f t="array" ref="P46">IF(COUNT(IF(TV!$D$1:$DS$1=Stat!P$2,TV!$D47:$DS47))=0,"",COUNT(IF(TV!$D$1:$DS$1=Stat!P$2,TV!$D47:$DS47)))</f>
        <v/>
      </c>
      <c r="Q46" s="116" t="str">
        <f>IFERROR(AVERAGEIFS(TV!$D47:$DS47,TV!$D$1:$DS$1,Stat!Q$2),"")</f>
        <v/>
      </c>
      <c r="R46" s="15" t="str">
        <f t="array" ref="R46">IFERROR(_xlfn.STDEV.P(IF(TV!$D$1:$DS$1=Stat!R$2,TV!$D47:$DS47)),"")</f>
        <v/>
      </c>
      <c r="S46" s="17" t="str">
        <f t="array" ref="S46">IF(COUNT(IF(TV!$D$1:$DS$1=Stat!S$2,TV!$D47:$DS47))=0,"",COUNT(IF(TV!$D$1:$DS$1=Stat!S$2,TV!$D47:$DS47)))</f>
        <v/>
      </c>
      <c r="T46" s="116" t="str">
        <f>IFERROR(AVERAGEIFS(TV!$D47:$DS47,TV!$D$1:$DS$1,Stat!T$2),"")</f>
        <v/>
      </c>
      <c r="U46" s="15" t="str">
        <f t="array" ref="U46">IFERROR(_xlfn.STDEV.P(IF(TV!$D$1:$DS$1=Stat!U$2,TV!$D47:$DS47)),"")</f>
        <v/>
      </c>
      <c r="V46" s="17" t="str">
        <f t="array" ref="V46">IF(COUNT(IF(TV!$D$1:$DS$1=Stat!V$2,TV!$D47:$DS47))=0,"",COUNT(IF(TV!$D$1:$DS$1=Stat!V$2,TV!$D47:$DS47)))</f>
        <v/>
      </c>
      <c r="W46" s="116" t="str">
        <f>IFERROR(AVERAGEIFS(TV!$D47:$DS47,TV!$D$1:$DS$1,Stat!W$2),"")</f>
        <v/>
      </c>
      <c r="X46" s="15" t="str">
        <f t="array" ref="X46">IFERROR(_xlfn.STDEV.P(IF(TV!$D$1:$DS$1=Stat!X$2,TV!$D47:$DS47)),"")</f>
        <v/>
      </c>
      <c r="Y46" s="17" t="str">
        <f t="array" ref="Y46">IF(COUNT(IF(TV!$D$1:$DS$1=Stat!Y$2,TV!$D47:$DS47))=0,"",COUNT(IF(TV!$D$1:$DS$1=Stat!Y$2,TV!$D47:$DS47)))</f>
        <v/>
      </c>
      <c r="Z46" s="116" t="str">
        <f>IFERROR(AVERAGEIFS(TV!$D47:$DS47,TV!$D$1:$DS$1,Stat!Z$2),"")</f>
        <v/>
      </c>
      <c r="AA46" s="15" t="str">
        <f t="array" ref="AA46">IFERROR(_xlfn.STDEV.P(IF(TV!$D$1:$DS$1=Stat!AA$2,TV!$D47:$DS47)),"")</f>
        <v/>
      </c>
      <c r="AB46" s="17" t="str">
        <f t="array" ref="AB46">IF(COUNT(IF(TV!$D$1:$DS$1=Stat!AB$2,TV!$D47:$DS47))=0,"",COUNT(IF(TV!$D$1:$DS$1=Stat!AB$2,TV!$D47:$DS47)))</f>
        <v/>
      </c>
      <c r="AC46" s="116" t="str">
        <f>IFERROR(AVERAGEIFS(TV!$D47:$DS47,TV!$D$1:$DS$1,Stat!AC$2),"")</f>
        <v/>
      </c>
      <c r="AD46" s="113" t="str">
        <f t="array" ref="AD46">IFERROR(_xlfn.STDEV.P(IF(TV!$D$1:$DS$1=Stat!AD$2,TV!$D47:$DS47)),"")</f>
        <v/>
      </c>
      <c r="AE46" s="117" t="str">
        <f t="array" ref="AE46">IF(COUNT(IF(TV!$D$1:$DS$1=Stat!AE$2,TV!$D47:$DS47))=0,"",COUNT(IF(TV!$D$1:$DS$1=Stat!AE$2,TV!$D47:$DS47)))</f>
        <v/>
      </c>
      <c r="AF46" s="130" t="str">
        <f>IFERROR(AVERAGE(TV!D47:DS47),"")</f>
        <v/>
      </c>
      <c r="AG46" s="113" t="str">
        <f>IFERROR(_xlfn.STDEV.P(TV!D47:DS47),"")</f>
        <v/>
      </c>
      <c r="AH46" s="117" t="str">
        <f>IF(COUNT(TV!D47:DS47)=0,"",COUNT(TV!D47:DS47))</f>
        <v/>
      </c>
      <c r="AJ46" s="14">
        <v>42</v>
      </c>
      <c r="AK46" s="14" t="str">
        <f>INDEX(DataInput[#Headers],1,BW_Stat[[#This Row],[Day '#]]+11)</f>
        <v>43</v>
      </c>
      <c r="AL46" s="115" t="str">
        <f>IFERROR(AVERAGEIFS(BW!$C47:$DR47,BW!$C$1:$DR$1,Stat!AL$2),"")</f>
        <v/>
      </c>
      <c r="AM46" s="15" t="str">
        <f t="array" ref="AM46">IFERROR(_xlfn.STDEV.P(IF(BW!$C$1:$DR$1=Stat!AM$2,BW!$C47:$DR47)),"")</f>
        <v/>
      </c>
      <c r="AN46" s="17" t="str">
        <f t="array" ref="AN46">IF(COUNT(IF(BW!$C$1:$DR$1=Stat!AN$2,BW!$C47:$DR47))=0,"",COUNT(IF(BW!$C$1:$DR$1=Stat!AN$2,BW!$C47:$DR47)))</f>
        <v/>
      </c>
      <c r="AO46" s="115" t="str">
        <f>IFERROR(AVERAGEIFS(BW!$C47:$DR47,BW!$C$1:$DR$1,Stat!AO$2),"")</f>
        <v/>
      </c>
      <c r="AP46" s="15" t="str">
        <f t="array" ref="AP46">IFERROR(_xlfn.STDEV.P(IF(BW!$C$1:$DR$1=Stat!AP$2,BW!$C47:$DR47)),"")</f>
        <v/>
      </c>
      <c r="AQ46" s="17" t="str">
        <f t="array" ref="AQ46">IF(COUNT(IF(BW!$C$1:$DR$1=Stat!AQ$2,BW!$C47:$DR47))=0,"",COUNT(IF(BW!$C$1:$DR$1=Stat!AQ$2,BW!$C47:$DR47)))</f>
        <v/>
      </c>
      <c r="AR46" s="115" t="str">
        <f>IFERROR(AVERAGEIFS(BW!$C47:$DR47,BW!$C$1:$DR$1,Stat!AR$2),"")</f>
        <v/>
      </c>
      <c r="AS46" s="15" t="str">
        <f t="array" ref="AS46">IFERROR(_xlfn.STDEV.P(IF(BW!$C$1:$DR$1=Stat!AS$2,BW!$C47:$DR47)),"")</f>
        <v/>
      </c>
      <c r="AT46" s="17" t="str">
        <f t="array" ref="AT46">IF(COUNT(IF(BW!$C$1:$DR$1=Stat!AT$2,BW!$C47:$DR47))=0,"",COUNT(IF(BW!$C$1:$DR$1=Stat!AT$2,BW!$C47:$DR47)))</f>
        <v/>
      </c>
      <c r="AU46" s="115" t="str">
        <f>IFERROR(AVERAGEIFS(BW!$C47:$DR47,BW!$C$1:$DR$1,Stat!AU$2),"")</f>
        <v/>
      </c>
      <c r="AV46" s="15" t="str">
        <f t="array" ref="AV46">IFERROR(_xlfn.STDEV.P(IF(BW!$C$1:$DR$1=Stat!AV$2,BW!$C47:$DR47)),"")</f>
        <v/>
      </c>
      <c r="AW46" s="17" t="str">
        <f t="array" ref="AW46">IF(COUNT(IF(BW!$C$1:$DR$1=Stat!AW$2,BW!$C47:$DR47))=0,"",COUNT(IF(BW!$C$1:$DR$1=Stat!AW$2,BW!$C47:$DR47)))</f>
        <v/>
      </c>
      <c r="AX46" s="115" t="str">
        <f>IFERROR(AVERAGEIFS(BW!$C47:$DR47,BW!$C$1:$DR$1,Stat!AX$2),"")</f>
        <v/>
      </c>
      <c r="AY46" s="15" t="str">
        <f t="array" ref="AY46">IFERROR(_xlfn.STDEV.P(IF(BW!$C$1:$DR$1=Stat!AY$2,BW!$C47:$DR47)),"")</f>
        <v/>
      </c>
      <c r="AZ46" s="17" t="str">
        <f t="array" ref="AZ46">IF(COUNT(IF(BW!$C$1:$DR$1=Stat!AZ$2,BW!$C47:$DR47))=0,"",COUNT(IF(BW!$C$1:$DR$1=Stat!AZ$2,BW!$C47:$DR47)))</f>
        <v/>
      </c>
      <c r="BA46" s="115" t="str">
        <f>IFERROR(AVERAGEIFS(BW!$C47:$DR47,BW!$C$1:$DR$1,Stat!BA$2),"")</f>
        <v/>
      </c>
      <c r="BB46" s="15" t="str">
        <f t="array" ref="BB46">IFERROR(_xlfn.STDEV.P(IF(BW!$C$1:$DR$1=Stat!BB$2,BW!$C47:$DR47)),"")</f>
        <v/>
      </c>
      <c r="BC46" s="17" t="str">
        <f t="array" ref="BC46">IF(COUNT(IF(BW!$C$1:$DR$1=Stat!BC$2,BW!$C47:$DR47))=0,"",COUNT(IF(BW!$C$1:$DR$1=Stat!BC$2,BW!$C47:$DR47)))</f>
        <v/>
      </c>
      <c r="BD46" s="115" t="str">
        <f>IFERROR(AVERAGEIFS(BW!$C47:$DR47,BW!$C$1:$DR$1,Stat!BD$2),"")</f>
        <v/>
      </c>
      <c r="BE46" s="15" t="str">
        <f t="array" ref="BE46">IFERROR(_xlfn.STDEV.P(IF(BW!$C$1:$DR$1=Stat!BE$2,BW!$C47:$DR47)),"")</f>
        <v/>
      </c>
      <c r="BF46" s="17" t="str">
        <f t="array" ref="BF46">IF(COUNT(IF(BW!$C$1:$DR$1=Stat!BF$2,BW!$C47:$DR47))=0,"",COUNT(IF(BW!$C$1:$DR$1=Stat!BF$2,BW!$C47:$DR47)))</f>
        <v/>
      </c>
      <c r="BG46" s="115" t="str">
        <f>IFERROR(AVERAGEIFS(BW!$C47:$DR47,BW!$C$1:$DR$1,Stat!BG$2),"")</f>
        <v/>
      </c>
      <c r="BH46" s="15" t="str">
        <f t="array" ref="BH46">IFERROR(_xlfn.STDEV.P(IF(BW!$C$1:$DR$1=Stat!BH$2,BW!$C47:$DR47)),"")</f>
        <v/>
      </c>
      <c r="BI46" s="17" t="str">
        <f t="array" ref="BI46">IF(COUNT(IF(BW!$C$1:$DR$1=Stat!BI$2,BW!$C47:$DR47))=0,"",COUNT(IF(BW!$C$1:$DR$1=Stat!BI$2,BW!$C47:$DR47)))</f>
        <v/>
      </c>
      <c r="BJ46" s="115" t="str">
        <f>IFERROR(AVERAGEIFS(BW!$C47:$DR47,BW!$C$1:$DR$1,Stat!BJ$2),"")</f>
        <v/>
      </c>
      <c r="BK46" s="15" t="str">
        <f t="array" ref="BK46">IFERROR(_xlfn.STDEV.P(IF(BW!$C$1:$DR$1=Stat!BK$2,BW!$C47:$DR47)),"")</f>
        <v/>
      </c>
      <c r="BL46" s="17" t="str">
        <f t="array" ref="BL46">IF(COUNT(IF(BW!$C$1:$DR$1=Stat!BL$2,BW!$C47:$DR47))=0,"",COUNT(IF(BW!$C$1:$DR$1=Stat!BL$2,BW!$C47:$DR47)))</f>
        <v/>
      </c>
      <c r="BM46" s="115" t="str">
        <f>IFERROR(AVERAGEIFS(BW!$C47:$DR47,BW!$C$1:$DR$1,Stat!BM$2),"")</f>
        <v/>
      </c>
      <c r="BN46" s="113" t="str">
        <f t="array" ref="BN46">IFERROR(_xlfn.STDEV.P(IF(BW!$C$1:$DR$1=Stat!BN$2,BW!$C47:$DR47)),"")</f>
        <v/>
      </c>
      <c r="BO46" s="117" t="str">
        <f t="array" ref="BO46">IF(COUNT(IF(BW!$C$1:$DR$1=Stat!BO$2,BW!$C47:$DR47))=0,"",COUNT(IF(BW!$C$1:$DR$1=Stat!BO$2,BW!$C47:$DR47)))</f>
        <v/>
      </c>
      <c r="BP46" s="129" t="str">
        <f>IFERROR(AVERAGE(BWtable[[#This Row],[1]:[120]]),"")</f>
        <v/>
      </c>
      <c r="BQ46" s="113" t="str">
        <f>IFERROR(_xlfn.STDEV.P(BWtable[[#This Row],[1]:[120]]),"")</f>
        <v/>
      </c>
      <c r="BR46" s="117" t="str">
        <f>IF(COUNT(BWtable[[#This Row],[1]:[120]])=0,"",COUNT(BWtable[[#This Row],[1]:[120]]))</f>
        <v/>
      </c>
      <c r="BS46" s="14"/>
    </row>
    <row r="47" spans="1:71">
      <c r="A47" s="14">
        <v>43</v>
      </c>
      <c r="B47" s="116" t="str">
        <f>IFERROR(AVERAGEIFS(TV!$D48:$DS48,TV!$D$1:$DS$1,Stat!B$2),"")</f>
        <v/>
      </c>
      <c r="C47" s="15" t="str">
        <f t="array" ref="C47">IFERROR(_xlfn.STDEV.P(IF(TV!$D$1:$DS$1=Stat!C$2,TV!$D48:$DS48)),"")</f>
        <v/>
      </c>
      <c r="D47" s="17" t="str">
        <f t="array" ref="D47">IF(COUNT(IF(TV!$D$1:$DS$1=Stat!D$2,TV!$D48:$DS48))=0,"",COUNT(IF(TV!$D$1:$DS$1=Stat!D$2,TV!$D48:$DS48)))</f>
        <v/>
      </c>
      <c r="E47" s="116" t="str">
        <f>IFERROR(AVERAGEIFS(TV!$D48:$DS48,TV!$D$1:$DS$1,Stat!E$2),"")</f>
        <v/>
      </c>
      <c r="F47" s="15" t="str">
        <f t="array" ref="F47">IFERROR(_xlfn.STDEV.P(IF(TV!$D$1:$DS$1=Stat!F$2,TV!$D48:$DS48)),"")</f>
        <v/>
      </c>
      <c r="G47" s="17" t="str">
        <f t="array" ref="G47">IF(COUNT(IF(TV!$D$1:$DS$1=Stat!G$2,TV!$D48:$DS48))=0,"",COUNT(IF(TV!$D$1:$DS$1=Stat!G$2,TV!$D48:$DS48)))</f>
        <v/>
      </c>
      <c r="H47" s="116" t="str">
        <f>IFERROR(AVERAGEIFS(TV!$D48:$DS48,TV!$D$1:$DS$1,Stat!H$2),"")</f>
        <v/>
      </c>
      <c r="I47" s="15" t="str">
        <f t="array" ref="I47">IFERROR(_xlfn.STDEV.P(IF(TV!$D$1:$DS$1=Stat!I$2,TV!$D48:$DS48)),"")</f>
        <v/>
      </c>
      <c r="J47" s="17" t="str">
        <f t="array" ref="J47">IF(COUNT(IF(TV!$D$1:$DS$1=Stat!J$2,TV!$D48:$DS48))=0,"",COUNT(IF(TV!$D$1:$DS$1=Stat!J$2,TV!$D48:$DS48)))</f>
        <v/>
      </c>
      <c r="K47" s="116" t="str">
        <f>IFERROR(AVERAGEIFS(TV!$D48:$DS48,TV!$D$1:$DS$1,Stat!K$2),"")</f>
        <v/>
      </c>
      <c r="L47" s="15" t="str">
        <f t="array" ref="L47">IFERROR(_xlfn.STDEV.P(IF(TV!$D$1:$DS$1=Stat!L$2,TV!$D48:$DS48)),"")</f>
        <v/>
      </c>
      <c r="M47" s="17" t="str">
        <f t="array" ref="M47">IF(COUNT(IF(TV!$D$1:$DS$1=Stat!M$2,TV!$D48:$DS48))=0,"",COUNT(IF(TV!$D$1:$DS$1=Stat!M$2,TV!$D48:$DS48)))</f>
        <v/>
      </c>
      <c r="N47" s="116" t="str">
        <f>IFERROR(AVERAGEIFS(TV!$D48:$DS48,TV!$D$1:$DS$1,Stat!N$2),"")</f>
        <v/>
      </c>
      <c r="O47" s="15" t="str">
        <f t="array" ref="O47">IFERROR(_xlfn.STDEV.P(IF(TV!$D$1:$DS$1=Stat!O$2,TV!$D48:$DS48)),"")</f>
        <v/>
      </c>
      <c r="P47" s="17" t="str">
        <f t="array" ref="P47">IF(COUNT(IF(TV!$D$1:$DS$1=Stat!P$2,TV!$D48:$DS48))=0,"",COUNT(IF(TV!$D$1:$DS$1=Stat!P$2,TV!$D48:$DS48)))</f>
        <v/>
      </c>
      <c r="Q47" s="116" t="str">
        <f>IFERROR(AVERAGEIFS(TV!$D48:$DS48,TV!$D$1:$DS$1,Stat!Q$2),"")</f>
        <v/>
      </c>
      <c r="R47" s="15" t="str">
        <f t="array" ref="R47">IFERROR(_xlfn.STDEV.P(IF(TV!$D$1:$DS$1=Stat!R$2,TV!$D48:$DS48)),"")</f>
        <v/>
      </c>
      <c r="S47" s="17" t="str">
        <f t="array" ref="S47">IF(COUNT(IF(TV!$D$1:$DS$1=Stat!S$2,TV!$D48:$DS48))=0,"",COUNT(IF(TV!$D$1:$DS$1=Stat!S$2,TV!$D48:$DS48)))</f>
        <v/>
      </c>
      <c r="T47" s="116" t="str">
        <f>IFERROR(AVERAGEIFS(TV!$D48:$DS48,TV!$D$1:$DS$1,Stat!T$2),"")</f>
        <v/>
      </c>
      <c r="U47" s="15" t="str">
        <f t="array" ref="U47">IFERROR(_xlfn.STDEV.P(IF(TV!$D$1:$DS$1=Stat!U$2,TV!$D48:$DS48)),"")</f>
        <v/>
      </c>
      <c r="V47" s="17" t="str">
        <f t="array" ref="V47">IF(COUNT(IF(TV!$D$1:$DS$1=Stat!V$2,TV!$D48:$DS48))=0,"",COUNT(IF(TV!$D$1:$DS$1=Stat!V$2,TV!$D48:$DS48)))</f>
        <v/>
      </c>
      <c r="W47" s="116" t="str">
        <f>IFERROR(AVERAGEIFS(TV!$D48:$DS48,TV!$D$1:$DS$1,Stat!W$2),"")</f>
        <v/>
      </c>
      <c r="X47" s="15" t="str">
        <f t="array" ref="X47">IFERROR(_xlfn.STDEV.P(IF(TV!$D$1:$DS$1=Stat!X$2,TV!$D48:$DS48)),"")</f>
        <v/>
      </c>
      <c r="Y47" s="17" t="str">
        <f t="array" ref="Y47">IF(COUNT(IF(TV!$D$1:$DS$1=Stat!Y$2,TV!$D48:$DS48))=0,"",COUNT(IF(TV!$D$1:$DS$1=Stat!Y$2,TV!$D48:$DS48)))</f>
        <v/>
      </c>
      <c r="Z47" s="116" t="str">
        <f>IFERROR(AVERAGEIFS(TV!$D48:$DS48,TV!$D$1:$DS$1,Stat!Z$2),"")</f>
        <v/>
      </c>
      <c r="AA47" s="15" t="str">
        <f t="array" ref="AA47">IFERROR(_xlfn.STDEV.P(IF(TV!$D$1:$DS$1=Stat!AA$2,TV!$D48:$DS48)),"")</f>
        <v/>
      </c>
      <c r="AB47" s="17" t="str">
        <f t="array" ref="AB47">IF(COUNT(IF(TV!$D$1:$DS$1=Stat!AB$2,TV!$D48:$DS48))=0,"",COUNT(IF(TV!$D$1:$DS$1=Stat!AB$2,TV!$D48:$DS48)))</f>
        <v/>
      </c>
      <c r="AC47" s="116" t="str">
        <f>IFERROR(AVERAGEIFS(TV!$D48:$DS48,TV!$D$1:$DS$1,Stat!AC$2),"")</f>
        <v/>
      </c>
      <c r="AD47" s="113" t="str">
        <f t="array" ref="AD47">IFERROR(_xlfn.STDEV.P(IF(TV!$D$1:$DS$1=Stat!AD$2,TV!$D48:$DS48)),"")</f>
        <v/>
      </c>
      <c r="AE47" s="117" t="str">
        <f t="array" ref="AE47">IF(COUNT(IF(TV!$D$1:$DS$1=Stat!AE$2,TV!$D48:$DS48))=0,"",COUNT(IF(TV!$D$1:$DS$1=Stat!AE$2,TV!$D48:$DS48)))</f>
        <v/>
      </c>
      <c r="AF47" s="130" t="str">
        <f>IFERROR(AVERAGE(TV!D48:DS48),"")</f>
        <v/>
      </c>
      <c r="AG47" s="113" t="str">
        <f>IFERROR(_xlfn.STDEV.P(TV!D48:DS48),"")</f>
        <v/>
      </c>
      <c r="AH47" s="117" t="str">
        <f>IF(COUNT(TV!D48:DS48)=0,"",COUNT(TV!D48:DS48))</f>
        <v/>
      </c>
      <c r="AJ47" s="14">
        <v>43</v>
      </c>
      <c r="AK47" s="14" t="str">
        <f>INDEX(DataInput[#Headers],1,BW_Stat[[#This Row],[Day '#]]+11)</f>
        <v>44</v>
      </c>
      <c r="AL47" s="115" t="str">
        <f>IFERROR(AVERAGEIFS(BW!$C48:$DR48,BW!$C$1:$DR$1,Stat!AL$2),"")</f>
        <v/>
      </c>
      <c r="AM47" s="15" t="str">
        <f t="array" ref="AM47">IFERROR(_xlfn.STDEV.P(IF(BW!$C$1:$DR$1=Stat!AM$2,BW!$C48:$DR48)),"")</f>
        <v/>
      </c>
      <c r="AN47" s="17" t="str">
        <f t="array" ref="AN47">IF(COUNT(IF(BW!$C$1:$DR$1=Stat!AN$2,BW!$C48:$DR48))=0,"",COUNT(IF(BW!$C$1:$DR$1=Stat!AN$2,BW!$C48:$DR48)))</f>
        <v/>
      </c>
      <c r="AO47" s="115" t="str">
        <f>IFERROR(AVERAGEIFS(BW!$C48:$DR48,BW!$C$1:$DR$1,Stat!AO$2),"")</f>
        <v/>
      </c>
      <c r="AP47" s="15" t="str">
        <f t="array" ref="AP47">IFERROR(_xlfn.STDEV.P(IF(BW!$C$1:$DR$1=Stat!AP$2,BW!$C48:$DR48)),"")</f>
        <v/>
      </c>
      <c r="AQ47" s="17" t="str">
        <f t="array" ref="AQ47">IF(COUNT(IF(BW!$C$1:$DR$1=Stat!AQ$2,BW!$C48:$DR48))=0,"",COUNT(IF(BW!$C$1:$DR$1=Stat!AQ$2,BW!$C48:$DR48)))</f>
        <v/>
      </c>
      <c r="AR47" s="115" t="str">
        <f>IFERROR(AVERAGEIFS(BW!$C48:$DR48,BW!$C$1:$DR$1,Stat!AR$2),"")</f>
        <v/>
      </c>
      <c r="AS47" s="15" t="str">
        <f t="array" ref="AS47">IFERROR(_xlfn.STDEV.P(IF(BW!$C$1:$DR$1=Stat!AS$2,BW!$C48:$DR48)),"")</f>
        <v/>
      </c>
      <c r="AT47" s="17" t="str">
        <f t="array" ref="AT47">IF(COUNT(IF(BW!$C$1:$DR$1=Stat!AT$2,BW!$C48:$DR48))=0,"",COUNT(IF(BW!$C$1:$DR$1=Stat!AT$2,BW!$C48:$DR48)))</f>
        <v/>
      </c>
      <c r="AU47" s="115" t="str">
        <f>IFERROR(AVERAGEIFS(BW!$C48:$DR48,BW!$C$1:$DR$1,Stat!AU$2),"")</f>
        <v/>
      </c>
      <c r="AV47" s="15" t="str">
        <f t="array" ref="AV47">IFERROR(_xlfn.STDEV.P(IF(BW!$C$1:$DR$1=Stat!AV$2,BW!$C48:$DR48)),"")</f>
        <v/>
      </c>
      <c r="AW47" s="17" t="str">
        <f t="array" ref="AW47">IF(COUNT(IF(BW!$C$1:$DR$1=Stat!AW$2,BW!$C48:$DR48))=0,"",COUNT(IF(BW!$C$1:$DR$1=Stat!AW$2,BW!$C48:$DR48)))</f>
        <v/>
      </c>
      <c r="AX47" s="115" t="str">
        <f>IFERROR(AVERAGEIFS(BW!$C48:$DR48,BW!$C$1:$DR$1,Stat!AX$2),"")</f>
        <v/>
      </c>
      <c r="AY47" s="15" t="str">
        <f t="array" ref="AY47">IFERROR(_xlfn.STDEV.P(IF(BW!$C$1:$DR$1=Stat!AY$2,BW!$C48:$DR48)),"")</f>
        <v/>
      </c>
      <c r="AZ47" s="17" t="str">
        <f t="array" ref="AZ47">IF(COUNT(IF(BW!$C$1:$DR$1=Stat!AZ$2,BW!$C48:$DR48))=0,"",COUNT(IF(BW!$C$1:$DR$1=Stat!AZ$2,BW!$C48:$DR48)))</f>
        <v/>
      </c>
      <c r="BA47" s="115" t="str">
        <f>IFERROR(AVERAGEIFS(BW!$C48:$DR48,BW!$C$1:$DR$1,Stat!BA$2),"")</f>
        <v/>
      </c>
      <c r="BB47" s="15" t="str">
        <f t="array" ref="BB47">IFERROR(_xlfn.STDEV.P(IF(BW!$C$1:$DR$1=Stat!BB$2,BW!$C48:$DR48)),"")</f>
        <v/>
      </c>
      <c r="BC47" s="17" t="str">
        <f t="array" ref="BC47">IF(COUNT(IF(BW!$C$1:$DR$1=Stat!BC$2,BW!$C48:$DR48))=0,"",COUNT(IF(BW!$C$1:$DR$1=Stat!BC$2,BW!$C48:$DR48)))</f>
        <v/>
      </c>
      <c r="BD47" s="115" t="str">
        <f>IFERROR(AVERAGEIFS(BW!$C48:$DR48,BW!$C$1:$DR$1,Stat!BD$2),"")</f>
        <v/>
      </c>
      <c r="BE47" s="15" t="str">
        <f t="array" ref="BE47">IFERROR(_xlfn.STDEV.P(IF(BW!$C$1:$DR$1=Stat!BE$2,BW!$C48:$DR48)),"")</f>
        <v/>
      </c>
      <c r="BF47" s="17" t="str">
        <f t="array" ref="BF47">IF(COUNT(IF(BW!$C$1:$DR$1=Stat!BF$2,BW!$C48:$DR48))=0,"",COUNT(IF(BW!$C$1:$DR$1=Stat!BF$2,BW!$C48:$DR48)))</f>
        <v/>
      </c>
      <c r="BG47" s="115" t="str">
        <f>IFERROR(AVERAGEIFS(BW!$C48:$DR48,BW!$C$1:$DR$1,Stat!BG$2),"")</f>
        <v/>
      </c>
      <c r="BH47" s="15" t="str">
        <f t="array" ref="BH47">IFERROR(_xlfn.STDEV.P(IF(BW!$C$1:$DR$1=Stat!BH$2,BW!$C48:$DR48)),"")</f>
        <v/>
      </c>
      <c r="BI47" s="17" t="str">
        <f t="array" ref="BI47">IF(COUNT(IF(BW!$C$1:$DR$1=Stat!BI$2,BW!$C48:$DR48))=0,"",COUNT(IF(BW!$C$1:$DR$1=Stat!BI$2,BW!$C48:$DR48)))</f>
        <v/>
      </c>
      <c r="BJ47" s="115" t="str">
        <f>IFERROR(AVERAGEIFS(BW!$C48:$DR48,BW!$C$1:$DR$1,Stat!BJ$2),"")</f>
        <v/>
      </c>
      <c r="BK47" s="15" t="str">
        <f t="array" ref="BK47">IFERROR(_xlfn.STDEV.P(IF(BW!$C$1:$DR$1=Stat!BK$2,BW!$C48:$DR48)),"")</f>
        <v/>
      </c>
      <c r="BL47" s="17" t="str">
        <f t="array" ref="BL47">IF(COUNT(IF(BW!$C$1:$DR$1=Stat!BL$2,BW!$C48:$DR48))=0,"",COUNT(IF(BW!$C$1:$DR$1=Stat!BL$2,BW!$C48:$DR48)))</f>
        <v/>
      </c>
      <c r="BM47" s="115" t="str">
        <f>IFERROR(AVERAGEIFS(BW!$C48:$DR48,BW!$C$1:$DR$1,Stat!BM$2),"")</f>
        <v/>
      </c>
      <c r="BN47" s="113" t="str">
        <f t="array" ref="BN47">IFERROR(_xlfn.STDEV.P(IF(BW!$C$1:$DR$1=Stat!BN$2,BW!$C48:$DR48)),"")</f>
        <v/>
      </c>
      <c r="BO47" s="117" t="str">
        <f t="array" ref="BO47">IF(COUNT(IF(BW!$C$1:$DR$1=Stat!BO$2,BW!$C48:$DR48))=0,"",COUNT(IF(BW!$C$1:$DR$1=Stat!BO$2,BW!$C48:$DR48)))</f>
        <v/>
      </c>
      <c r="BP47" s="129" t="str">
        <f>IFERROR(AVERAGE(BWtable[[#This Row],[1]:[120]]),"")</f>
        <v/>
      </c>
      <c r="BQ47" s="113" t="str">
        <f>IFERROR(_xlfn.STDEV.P(BWtable[[#This Row],[1]:[120]]),"")</f>
        <v/>
      </c>
      <c r="BR47" s="117" t="str">
        <f>IF(COUNT(BWtable[[#This Row],[1]:[120]])=0,"",COUNT(BWtable[[#This Row],[1]:[120]]))</f>
        <v/>
      </c>
      <c r="BS47" s="14"/>
    </row>
    <row r="48" spans="1:71">
      <c r="A48" s="14">
        <v>44</v>
      </c>
      <c r="B48" s="116" t="str">
        <f>IFERROR(AVERAGEIFS(TV!$D49:$DS49,TV!$D$1:$DS$1,Stat!B$2),"")</f>
        <v/>
      </c>
      <c r="C48" s="15" t="str">
        <f t="array" ref="C48">IFERROR(_xlfn.STDEV.P(IF(TV!$D$1:$DS$1=Stat!C$2,TV!$D49:$DS49)),"")</f>
        <v/>
      </c>
      <c r="D48" s="17" t="str">
        <f t="array" ref="D48">IF(COUNT(IF(TV!$D$1:$DS$1=Stat!D$2,TV!$D49:$DS49))=0,"",COUNT(IF(TV!$D$1:$DS$1=Stat!D$2,TV!$D49:$DS49)))</f>
        <v/>
      </c>
      <c r="E48" s="116" t="str">
        <f>IFERROR(AVERAGEIFS(TV!$D49:$DS49,TV!$D$1:$DS$1,Stat!E$2),"")</f>
        <v/>
      </c>
      <c r="F48" s="15" t="str">
        <f t="array" ref="F48">IFERROR(_xlfn.STDEV.P(IF(TV!$D$1:$DS$1=Stat!F$2,TV!$D49:$DS49)),"")</f>
        <v/>
      </c>
      <c r="G48" s="17" t="str">
        <f t="array" ref="G48">IF(COUNT(IF(TV!$D$1:$DS$1=Stat!G$2,TV!$D49:$DS49))=0,"",COUNT(IF(TV!$D$1:$DS$1=Stat!G$2,TV!$D49:$DS49)))</f>
        <v/>
      </c>
      <c r="H48" s="116" t="str">
        <f>IFERROR(AVERAGEIFS(TV!$D49:$DS49,TV!$D$1:$DS$1,Stat!H$2),"")</f>
        <v/>
      </c>
      <c r="I48" s="15" t="str">
        <f t="array" ref="I48">IFERROR(_xlfn.STDEV.P(IF(TV!$D$1:$DS$1=Stat!I$2,TV!$D49:$DS49)),"")</f>
        <v/>
      </c>
      <c r="J48" s="17" t="str">
        <f t="array" ref="J48">IF(COUNT(IF(TV!$D$1:$DS$1=Stat!J$2,TV!$D49:$DS49))=0,"",COUNT(IF(TV!$D$1:$DS$1=Stat!J$2,TV!$D49:$DS49)))</f>
        <v/>
      </c>
      <c r="K48" s="116" t="str">
        <f>IFERROR(AVERAGEIFS(TV!$D49:$DS49,TV!$D$1:$DS$1,Stat!K$2),"")</f>
        <v/>
      </c>
      <c r="L48" s="15" t="str">
        <f t="array" ref="L48">IFERROR(_xlfn.STDEV.P(IF(TV!$D$1:$DS$1=Stat!L$2,TV!$D49:$DS49)),"")</f>
        <v/>
      </c>
      <c r="M48" s="17" t="str">
        <f t="array" ref="M48">IF(COUNT(IF(TV!$D$1:$DS$1=Stat!M$2,TV!$D49:$DS49))=0,"",COUNT(IF(TV!$D$1:$DS$1=Stat!M$2,TV!$D49:$DS49)))</f>
        <v/>
      </c>
      <c r="N48" s="116" t="str">
        <f>IFERROR(AVERAGEIFS(TV!$D49:$DS49,TV!$D$1:$DS$1,Stat!N$2),"")</f>
        <v/>
      </c>
      <c r="O48" s="15" t="str">
        <f t="array" ref="O48">IFERROR(_xlfn.STDEV.P(IF(TV!$D$1:$DS$1=Stat!O$2,TV!$D49:$DS49)),"")</f>
        <v/>
      </c>
      <c r="P48" s="17" t="str">
        <f t="array" ref="P48">IF(COUNT(IF(TV!$D$1:$DS$1=Stat!P$2,TV!$D49:$DS49))=0,"",COUNT(IF(TV!$D$1:$DS$1=Stat!P$2,TV!$D49:$DS49)))</f>
        <v/>
      </c>
      <c r="Q48" s="116" t="str">
        <f>IFERROR(AVERAGEIFS(TV!$D49:$DS49,TV!$D$1:$DS$1,Stat!Q$2),"")</f>
        <v/>
      </c>
      <c r="R48" s="15" t="str">
        <f t="array" ref="R48">IFERROR(_xlfn.STDEV.P(IF(TV!$D$1:$DS$1=Stat!R$2,TV!$D49:$DS49)),"")</f>
        <v/>
      </c>
      <c r="S48" s="17" t="str">
        <f t="array" ref="S48">IF(COUNT(IF(TV!$D$1:$DS$1=Stat!S$2,TV!$D49:$DS49))=0,"",COUNT(IF(TV!$D$1:$DS$1=Stat!S$2,TV!$D49:$DS49)))</f>
        <v/>
      </c>
      <c r="T48" s="116" t="str">
        <f>IFERROR(AVERAGEIFS(TV!$D49:$DS49,TV!$D$1:$DS$1,Stat!T$2),"")</f>
        <v/>
      </c>
      <c r="U48" s="15" t="str">
        <f t="array" ref="U48">IFERROR(_xlfn.STDEV.P(IF(TV!$D$1:$DS$1=Stat!U$2,TV!$D49:$DS49)),"")</f>
        <v/>
      </c>
      <c r="V48" s="17" t="str">
        <f t="array" ref="V48">IF(COUNT(IF(TV!$D$1:$DS$1=Stat!V$2,TV!$D49:$DS49))=0,"",COUNT(IF(TV!$D$1:$DS$1=Stat!V$2,TV!$D49:$DS49)))</f>
        <v/>
      </c>
      <c r="W48" s="116" t="str">
        <f>IFERROR(AVERAGEIFS(TV!$D49:$DS49,TV!$D$1:$DS$1,Stat!W$2),"")</f>
        <v/>
      </c>
      <c r="X48" s="15" t="str">
        <f t="array" ref="X48">IFERROR(_xlfn.STDEV.P(IF(TV!$D$1:$DS$1=Stat!X$2,TV!$D49:$DS49)),"")</f>
        <v/>
      </c>
      <c r="Y48" s="17" t="str">
        <f t="array" ref="Y48">IF(COUNT(IF(TV!$D$1:$DS$1=Stat!Y$2,TV!$D49:$DS49))=0,"",COUNT(IF(TV!$D$1:$DS$1=Stat!Y$2,TV!$D49:$DS49)))</f>
        <v/>
      </c>
      <c r="Z48" s="116" t="str">
        <f>IFERROR(AVERAGEIFS(TV!$D49:$DS49,TV!$D$1:$DS$1,Stat!Z$2),"")</f>
        <v/>
      </c>
      <c r="AA48" s="15" t="str">
        <f t="array" ref="AA48">IFERROR(_xlfn.STDEV.P(IF(TV!$D$1:$DS$1=Stat!AA$2,TV!$D49:$DS49)),"")</f>
        <v/>
      </c>
      <c r="AB48" s="17" t="str">
        <f t="array" ref="AB48">IF(COUNT(IF(TV!$D$1:$DS$1=Stat!AB$2,TV!$D49:$DS49))=0,"",COUNT(IF(TV!$D$1:$DS$1=Stat!AB$2,TV!$D49:$DS49)))</f>
        <v/>
      </c>
      <c r="AC48" s="116" t="str">
        <f>IFERROR(AVERAGEIFS(TV!$D49:$DS49,TV!$D$1:$DS$1,Stat!AC$2),"")</f>
        <v/>
      </c>
      <c r="AD48" s="113" t="str">
        <f t="array" ref="AD48">IFERROR(_xlfn.STDEV.P(IF(TV!$D$1:$DS$1=Stat!AD$2,TV!$D49:$DS49)),"")</f>
        <v/>
      </c>
      <c r="AE48" s="117" t="str">
        <f t="array" ref="AE48">IF(COUNT(IF(TV!$D$1:$DS$1=Stat!AE$2,TV!$D49:$DS49))=0,"",COUNT(IF(TV!$D$1:$DS$1=Stat!AE$2,TV!$D49:$DS49)))</f>
        <v/>
      </c>
      <c r="AF48" s="130" t="str">
        <f>IFERROR(AVERAGE(TV!D49:DS49),"")</f>
        <v/>
      </c>
      <c r="AG48" s="113" t="str">
        <f>IFERROR(_xlfn.STDEV.P(TV!D49:DS49),"")</f>
        <v/>
      </c>
      <c r="AH48" s="117" t="str">
        <f>IF(COUNT(TV!D49:DS49)=0,"",COUNT(TV!D49:DS49))</f>
        <v/>
      </c>
      <c r="AJ48" s="14">
        <v>44</v>
      </c>
      <c r="AK48" s="14" t="str">
        <f>INDEX(DataInput[#Headers],1,BW_Stat[[#This Row],[Day '#]]+11)</f>
        <v>45</v>
      </c>
      <c r="AL48" s="115" t="str">
        <f>IFERROR(AVERAGEIFS(BW!$C49:$DR49,BW!$C$1:$DR$1,Stat!AL$2),"")</f>
        <v/>
      </c>
      <c r="AM48" s="15" t="str">
        <f t="array" ref="AM48">IFERROR(_xlfn.STDEV.P(IF(BW!$C$1:$DR$1=Stat!AM$2,BW!$C49:$DR49)),"")</f>
        <v/>
      </c>
      <c r="AN48" s="17" t="str">
        <f t="array" ref="AN48">IF(COUNT(IF(BW!$C$1:$DR$1=Stat!AN$2,BW!$C49:$DR49))=0,"",COUNT(IF(BW!$C$1:$DR$1=Stat!AN$2,BW!$C49:$DR49)))</f>
        <v/>
      </c>
      <c r="AO48" s="115" t="str">
        <f>IFERROR(AVERAGEIFS(BW!$C49:$DR49,BW!$C$1:$DR$1,Stat!AO$2),"")</f>
        <v/>
      </c>
      <c r="AP48" s="15" t="str">
        <f t="array" ref="AP48">IFERROR(_xlfn.STDEV.P(IF(BW!$C$1:$DR$1=Stat!AP$2,BW!$C49:$DR49)),"")</f>
        <v/>
      </c>
      <c r="AQ48" s="17" t="str">
        <f t="array" ref="AQ48">IF(COUNT(IF(BW!$C$1:$DR$1=Stat!AQ$2,BW!$C49:$DR49))=0,"",COUNT(IF(BW!$C$1:$DR$1=Stat!AQ$2,BW!$C49:$DR49)))</f>
        <v/>
      </c>
      <c r="AR48" s="115" t="str">
        <f>IFERROR(AVERAGEIFS(BW!$C49:$DR49,BW!$C$1:$DR$1,Stat!AR$2),"")</f>
        <v/>
      </c>
      <c r="AS48" s="15" t="str">
        <f t="array" ref="AS48">IFERROR(_xlfn.STDEV.P(IF(BW!$C$1:$DR$1=Stat!AS$2,BW!$C49:$DR49)),"")</f>
        <v/>
      </c>
      <c r="AT48" s="17" t="str">
        <f t="array" ref="AT48">IF(COUNT(IF(BW!$C$1:$DR$1=Stat!AT$2,BW!$C49:$DR49))=0,"",COUNT(IF(BW!$C$1:$DR$1=Stat!AT$2,BW!$C49:$DR49)))</f>
        <v/>
      </c>
      <c r="AU48" s="115" t="str">
        <f>IFERROR(AVERAGEIFS(BW!$C49:$DR49,BW!$C$1:$DR$1,Stat!AU$2),"")</f>
        <v/>
      </c>
      <c r="AV48" s="15" t="str">
        <f t="array" ref="AV48">IFERROR(_xlfn.STDEV.P(IF(BW!$C$1:$DR$1=Stat!AV$2,BW!$C49:$DR49)),"")</f>
        <v/>
      </c>
      <c r="AW48" s="17" t="str">
        <f t="array" ref="AW48">IF(COUNT(IF(BW!$C$1:$DR$1=Stat!AW$2,BW!$C49:$DR49))=0,"",COUNT(IF(BW!$C$1:$DR$1=Stat!AW$2,BW!$C49:$DR49)))</f>
        <v/>
      </c>
      <c r="AX48" s="115" t="str">
        <f>IFERROR(AVERAGEIFS(BW!$C49:$DR49,BW!$C$1:$DR$1,Stat!AX$2),"")</f>
        <v/>
      </c>
      <c r="AY48" s="15" t="str">
        <f t="array" ref="AY48">IFERROR(_xlfn.STDEV.P(IF(BW!$C$1:$DR$1=Stat!AY$2,BW!$C49:$DR49)),"")</f>
        <v/>
      </c>
      <c r="AZ48" s="17" t="str">
        <f t="array" ref="AZ48">IF(COUNT(IF(BW!$C$1:$DR$1=Stat!AZ$2,BW!$C49:$DR49))=0,"",COUNT(IF(BW!$C$1:$DR$1=Stat!AZ$2,BW!$C49:$DR49)))</f>
        <v/>
      </c>
      <c r="BA48" s="115" t="str">
        <f>IFERROR(AVERAGEIFS(BW!$C49:$DR49,BW!$C$1:$DR$1,Stat!BA$2),"")</f>
        <v/>
      </c>
      <c r="BB48" s="15" t="str">
        <f t="array" ref="BB48">IFERROR(_xlfn.STDEV.P(IF(BW!$C$1:$DR$1=Stat!BB$2,BW!$C49:$DR49)),"")</f>
        <v/>
      </c>
      <c r="BC48" s="17" t="str">
        <f t="array" ref="BC48">IF(COUNT(IF(BW!$C$1:$DR$1=Stat!BC$2,BW!$C49:$DR49))=0,"",COUNT(IF(BW!$C$1:$DR$1=Stat!BC$2,BW!$C49:$DR49)))</f>
        <v/>
      </c>
      <c r="BD48" s="115" t="str">
        <f>IFERROR(AVERAGEIFS(BW!$C49:$DR49,BW!$C$1:$DR$1,Stat!BD$2),"")</f>
        <v/>
      </c>
      <c r="BE48" s="15" t="str">
        <f t="array" ref="BE48">IFERROR(_xlfn.STDEV.P(IF(BW!$C$1:$DR$1=Stat!BE$2,BW!$C49:$DR49)),"")</f>
        <v/>
      </c>
      <c r="BF48" s="17" t="str">
        <f t="array" ref="BF48">IF(COUNT(IF(BW!$C$1:$DR$1=Stat!BF$2,BW!$C49:$DR49))=0,"",COUNT(IF(BW!$C$1:$DR$1=Stat!BF$2,BW!$C49:$DR49)))</f>
        <v/>
      </c>
      <c r="BG48" s="115" t="str">
        <f>IFERROR(AVERAGEIFS(BW!$C49:$DR49,BW!$C$1:$DR$1,Stat!BG$2),"")</f>
        <v/>
      </c>
      <c r="BH48" s="15" t="str">
        <f t="array" ref="BH48">IFERROR(_xlfn.STDEV.P(IF(BW!$C$1:$DR$1=Stat!BH$2,BW!$C49:$DR49)),"")</f>
        <v/>
      </c>
      <c r="BI48" s="17" t="str">
        <f t="array" ref="BI48">IF(COUNT(IF(BW!$C$1:$DR$1=Stat!BI$2,BW!$C49:$DR49))=0,"",COUNT(IF(BW!$C$1:$DR$1=Stat!BI$2,BW!$C49:$DR49)))</f>
        <v/>
      </c>
      <c r="BJ48" s="115" t="str">
        <f>IFERROR(AVERAGEIFS(BW!$C49:$DR49,BW!$C$1:$DR$1,Stat!BJ$2),"")</f>
        <v/>
      </c>
      <c r="BK48" s="15" t="str">
        <f t="array" ref="BK48">IFERROR(_xlfn.STDEV.P(IF(BW!$C$1:$DR$1=Stat!BK$2,BW!$C49:$DR49)),"")</f>
        <v/>
      </c>
      <c r="BL48" s="17" t="str">
        <f t="array" ref="BL48">IF(COUNT(IF(BW!$C$1:$DR$1=Stat!BL$2,BW!$C49:$DR49))=0,"",COUNT(IF(BW!$C$1:$DR$1=Stat!BL$2,BW!$C49:$DR49)))</f>
        <v/>
      </c>
      <c r="BM48" s="115" t="str">
        <f>IFERROR(AVERAGEIFS(BW!$C49:$DR49,BW!$C$1:$DR$1,Stat!BM$2),"")</f>
        <v/>
      </c>
      <c r="BN48" s="113" t="str">
        <f t="array" ref="BN48">IFERROR(_xlfn.STDEV.P(IF(BW!$C$1:$DR$1=Stat!BN$2,BW!$C49:$DR49)),"")</f>
        <v/>
      </c>
      <c r="BO48" s="117" t="str">
        <f t="array" ref="BO48">IF(COUNT(IF(BW!$C$1:$DR$1=Stat!BO$2,BW!$C49:$DR49))=0,"",COUNT(IF(BW!$C$1:$DR$1=Stat!BO$2,BW!$C49:$DR49)))</f>
        <v/>
      </c>
      <c r="BP48" s="129" t="str">
        <f>IFERROR(AVERAGE(BWtable[[#This Row],[1]:[120]]),"")</f>
        <v/>
      </c>
      <c r="BQ48" s="113" t="str">
        <f>IFERROR(_xlfn.STDEV.P(BWtable[[#This Row],[1]:[120]]),"")</f>
        <v/>
      </c>
      <c r="BR48" s="117" t="str">
        <f>IF(COUNT(BWtable[[#This Row],[1]:[120]])=0,"",COUNT(BWtable[[#This Row],[1]:[120]]))</f>
        <v/>
      </c>
      <c r="BS48" s="14"/>
    </row>
    <row r="49" spans="1:71">
      <c r="A49" s="14">
        <v>45</v>
      </c>
      <c r="B49" s="116" t="str">
        <f>IFERROR(AVERAGEIFS(TV!$D50:$DS50,TV!$D$1:$DS$1,Stat!B$2),"")</f>
        <v/>
      </c>
      <c r="C49" s="15" t="str">
        <f t="array" ref="C49">IFERROR(_xlfn.STDEV.P(IF(TV!$D$1:$DS$1=Stat!C$2,TV!$D50:$DS50)),"")</f>
        <v/>
      </c>
      <c r="D49" s="17" t="str">
        <f t="array" ref="D49">IF(COUNT(IF(TV!$D$1:$DS$1=Stat!D$2,TV!$D50:$DS50))=0,"",COUNT(IF(TV!$D$1:$DS$1=Stat!D$2,TV!$D50:$DS50)))</f>
        <v/>
      </c>
      <c r="E49" s="116" t="str">
        <f>IFERROR(AVERAGEIFS(TV!$D50:$DS50,TV!$D$1:$DS$1,Stat!E$2),"")</f>
        <v/>
      </c>
      <c r="F49" s="15" t="str">
        <f t="array" ref="F49">IFERROR(_xlfn.STDEV.P(IF(TV!$D$1:$DS$1=Stat!F$2,TV!$D50:$DS50)),"")</f>
        <v/>
      </c>
      <c r="G49" s="17" t="str">
        <f t="array" ref="G49">IF(COUNT(IF(TV!$D$1:$DS$1=Stat!G$2,TV!$D50:$DS50))=0,"",COUNT(IF(TV!$D$1:$DS$1=Stat!G$2,TV!$D50:$DS50)))</f>
        <v/>
      </c>
      <c r="H49" s="116" t="str">
        <f>IFERROR(AVERAGEIFS(TV!$D50:$DS50,TV!$D$1:$DS$1,Stat!H$2),"")</f>
        <v/>
      </c>
      <c r="I49" s="15" t="str">
        <f t="array" ref="I49">IFERROR(_xlfn.STDEV.P(IF(TV!$D$1:$DS$1=Stat!I$2,TV!$D50:$DS50)),"")</f>
        <v/>
      </c>
      <c r="J49" s="17" t="str">
        <f t="array" ref="J49">IF(COUNT(IF(TV!$D$1:$DS$1=Stat!J$2,TV!$D50:$DS50))=0,"",COUNT(IF(TV!$D$1:$DS$1=Stat!J$2,TV!$D50:$DS50)))</f>
        <v/>
      </c>
      <c r="K49" s="116" t="str">
        <f>IFERROR(AVERAGEIFS(TV!$D50:$DS50,TV!$D$1:$DS$1,Stat!K$2),"")</f>
        <v/>
      </c>
      <c r="L49" s="15" t="str">
        <f t="array" ref="L49">IFERROR(_xlfn.STDEV.P(IF(TV!$D$1:$DS$1=Stat!L$2,TV!$D50:$DS50)),"")</f>
        <v/>
      </c>
      <c r="M49" s="17" t="str">
        <f t="array" ref="M49">IF(COUNT(IF(TV!$D$1:$DS$1=Stat!M$2,TV!$D50:$DS50))=0,"",COUNT(IF(TV!$D$1:$DS$1=Stat!M$2,TV!$D50:$DS50)))</f>
        <v/>
      </c>
      <c r="N49" s="116" t="str">
        <f>IFERROR(AVERAGEIFS(TV!$D50:$DS50,TV!$D$1:$DS$1,Stat!N$2),"")</f>
        <v/>
      </c>
      <c r="O49" s="15" t="str">
        <f t="array" ref="O49">IFERROR(_xlfn.STDEV.P(IF(TV!$D$1:$DS$1=Stat!O$2,TV!$D50:$DS50)),"")</f>
        <v/>
      </c>
      <c r="P49" s="17" t="str">
        <f t="array" ref="P49">IF(COUNT(IF(TV!$D$1:$DS$1=Stat!P$2,TV!$D50:$DS50))=0,"",COUNT(IF(TV!$D$1:$DS$1=Stat!P$2,TV!$D50:$DS50)))</f>
        <v/>
      </c>
      <c r="Q49" s="116" t="str">
        <f>IFERROR(AVERAGEIFS(TV!$D50:$DS50,TV!$D$1:$DS$1,Stat!Q$2),"")</f>
        <v/>
      </c>
      <c r="R49" s="15" t="str">
        <f t="array" ref="R49">IFERROR(_xlfn.STDEV.P(IF(TV!$D$1:$DS$1=Stat!R$2,TV!$D50:$DS50)),"")</f>
        <v/>
      </c>
      <c r="S49" s="17" t="str">
        <f t="array" ref="S49">IF(COUNT(IF(TV!$D$1:$DS$1=Stat!S$2,TV!$D50:$DS50))=0,"",COUNT(IF(TV!$D$1:$DS$1=Stat!S$2,TV!$D50:$DS50)))</f>
        <v/>
      </c>
      <c r="T49" s="116" t="str">
        <f>IFERROR(AVERAGEIFS(TV!$D50:$DS50,TV!$D$1:$DS$1,Stat!T$2),"")</f>
        <v/>
      </c>
      <c r="U49" s="15" t="str">
        <f t="array" ref="U49">IFERROR(_xlfn.STDEV.P(IF(TV!$D$1:$DS$1=Stat!U$2,TV!$D50:$DS50)),"")</f>
        <v/>
      </c>
      <c r="V49" s="17" t="str">
        <f t="array" ref="V49">IF(COUNT(IF(TV!$D$1:$DS$1=Stat!V$2,TV!$D50:$DS50))=0,"",COUNT(IF(TV!$D$1:$DS$1=Stat!V$2,TV!$D50:$DS50)))</f>
        <v/>
      </c>
      <c r="W49" s="116" t="str">
        <f>IFERROR(AVERAGEIFS(TV!$D50:$DS50,TV!$D$1:$DS$1,Stat!W$2),"")</f>
        <v/>
      </c>
      <c r="X49" s="15" t="str">
        <f t="array" ref="X49">IFERROR(_xlfn.STDEV.P(IF(TV!$D$1:$DS$1=Stat!X$2,TV!$D50:$DS50)),"")</f>
        <v/>
      </c>
      <c r="Y49" s="17" t="str">
        <f t="array" ref="Y49">IF(COUNT(IF(TV!$D$1:$DS$1=Stat!Y$2,TV!$D50:$DS50))=0,"",COUNT(IF(TV!$D$1:$DS$1=Stat!Y$2,TV!$D50:$DS50)))</f>
        <v/>
      </c>
      <c r="Z49" s="116" t="str">
        <f>IFERROR(AVERAGEIFS(TV!$D50:$DS50,TV!$D$1:$DS$1,Stat!Z$2),"")</f>
        <v/>
      </c>
      <c r="AA49" s="15" t="str">
        <f t="array" ref="AA49">IFERROR(_xlfn.STDEV.P(IF(TV!$D$1:$DS$1=Stat!AA$2,TV!$D50:$DS50)),"")</f>
        <v/>
      </c>
      <c r="AB49" s="17" t="str">
        <f t="array" ref="AB49">IF(COUNT(IF(TV!$D$1:$DS$1=Stat!AB$2,TV!$D50:$DS50))=0,"",COUNT(IF(TV!$D$1:$DS$1=Stat!AB$2,TV!$D50:$DS50)))</f>
        <v/>
      </c>
      <c r="AC49" s="116" t="str">
        <f>IFERROR(AVERAGEIFS(TV!$D50:$DS50,TV!$D$1:$DS$1,Stat!AC$2),"")</f>
        <v/>
      </c>
      <c r="AD49" s="113" t="str">
        <f t="array" ref="AD49">IFERROR(_xlfn.STDEV.P(IF(TV!$D$1:$DS$1=Stat!AD$2,TV!$D50:$DS50)),"")</f>
        <v/>
      </c>
      <c r="AE49" s="117" t="str">
        <f t="array" ref="AE49">IF(COUNT(IF(TV!$D$1:$DS$1=Stat!AE$2,TV!$D50:$DS50))=0,"",COUNT(IF(TV!$D$1:$DS$1=Stat!AE$2,TV!$D50:$DS50)))</f>
        <v/>
      </c>
      <c r="AF49" s="130" t="str">
        <f>IFERROR(AVERAGE(TV!D50:DS50),"")</f>
        <v/>
      </c>
      <c r="AG49" s="113" t="str">
        <f>IFERROR(_xlfn.STDEV.P(TV!D50:DS50),"")</f>
        <v/>
      </c>
      <c r="AH49" s="117" t="str">
        <f>IF(COUNT(TV!D50:DS50)=0,"",COUNT(TV!D50:DS50))</f>
        <v/>
      </c>
      <c r="AJ49" s="14">
        <v>45</v>
      </c>
      <c r="AK49" s="14" t="str">
        <f>INDEX(DataInput[#Headers],1,BW_Stat[[#This Row],[Day '#]]+11)</f>
        <v>Necropsy</v>
      </c>
      <c r="AL49" s="115" t="str">
        <f>IFERROR(AVERAGEIFS(BW!$C50:$DR50,BW!$C$1:$DR$1,Stat!AL$2),"")</f>
        <v/>
      </c>
      <c r="AM49" s="15" t="str">
        <f t="array" ref="AM49">IFERROR(_xlfn.STDEV.P(IF(BW!$C$1:$DR$1=Stat!AM$2,BW!$C50:$DR50)),"")</f>
        <v/>
      </c>
      <c r="AN49" s="17" t="str">
        <f t="array" ref="AN49">IF(COUNT(IF(BW!$C$1:$DR$1=Stat!AN$2,BW!$C50:$DR50))=0,"",COUNT(IF(BW!$C$1:$DR$1=Stat!AN$2,BW!$C50:$DR50)))</f>
        <v/>
      </c>
      <c r="AO49" s="115" t="str">
        <f>IFERROR(AVERAGEIFS(BW!$C50:$DR50,BW!$C$1:$DR$1,Stat!AO$2),"")</f>
        <v/>
      </c>
      <c r="AP49" s="15" t="str">
        <f t="array" ref="AP49">IFERROR(_xlfn.STDEV.P(IF(BW!$C$1:$DR$1=Stat!AP$2,BW!$C50:$DR50)),"")</f>
        <v/>
      </c>
      <c r="AQ49" s="17" t="str">
        <f t="array" ref="AQ49">IF(COUNT(IF(BW!$C$1:$DR$1=Stat!AQ$2,BW!$C50:$DR50))=0,"",COUNT(IF(BW!$C$1:$DR$1=Stat!AQ$2,BW!$C50:$DR50)))</f>
        <v/>
      </c>
      <c r="AR49" s="115" t="str">
        <f>IFERROR(AVERAGEIFS(BW!$C50:$DR50,BW!$C$1:$DR$1,Stat!AR$2),"")</f>
        <v/>
      </c>
      <c r="AS49" s="15" t="str">
        <f t="array" ref="AS49">IFERROR(_xlfn.STDEV.P(IF(BW!$C$1:$DR$1=Stat!AS$2,BW!$C50:$DR50)),"")</f>
        <v/>
      </c>
      <c r="AT49" s="17" t="str">
        <f t="array" ref="AT49">IF(COUNT(IF(BW!$C$1:$DR$1=Stat!AT$2,BW!$C50:$DR50))=0,"",COUNT(IF(BW!$C$1:$DR$1=Stat!AT$2,BW!$C50:$DR50)))</f>
        <v/>
      </c>
      <c r="AU49" s="115" t="str">
        <f>IFERROR(AVERAGEIFS(BW!$C50:$DR50,BW!$C$1:$DR$1,Stat!AU$2),"")</f>
        <v/>
      </c>
      <c r="AV49" s="15" t="str">
        <f t="array" ref="AV49">IFERROR(_xlfn.STDEV.P(IF(BW!$C$1:$DR$1=Stat!AV$2,BW!$C50:$DR50)),"")</f>
        <v/>
      </c>
      <c r="AW49" s="17" t="str">
        <f t="array" ref="AW49">IF(COUNT(IF(BW!$C$1:$DR$1=Stat!AW$2,BW!$C50:$DR50))=0,"",COUNT(IF(BW!$C$1:$DR$1=Stat!AW$2,BW!$C50:$DR50)))</f>
        <v/>
      </c>
      <c r="AX49" s="115" t="str">
        <f>IFERROR(AVERAGEIFS(BW!$C50:$DR50,BW!$C$1:$DR$1,Stat!AX$2),"")</f>
        <v/>
      </c>
      <c r="AY49" s="15" t="str">
        <f t="array" ref="AY49">IFERROR(_xlfn.STDEV.P(IF(BW!$C$1:$DR$1=Stat!AY$2,BW!$C50:$DR50)),"")</f>
        <v/>
      </c>
      <c r="AZ49" s="17" t="str">
        <f t="array" ref="AZ49">IF(COUNT(IF(BW!$C$1:$DR$1=Stat!AZ$2,BW!$C50:$DR50))=0,"",COUNT(IF(BW!$C$1:$DR$1=Stat!AZ$2,BW!$C50:$DR50)))</f>
        <v/>
      </c>
      <c r="BA49" s="115" t="str">
        <f>IFERROR(AVERAGEIFS(BW!$C50:$DR50,BW!$C$1:$DR$1,Stat!BA$2),"")</f>
        <v/>
      </c>
      <c r="BB49" s="15" t="str">
        <f t="array" ref="BB49">IFERROR(_xlfn.STDEV.P(IF(BW!$C$1:$DR$1=Stat!BB$2,BW!$C50:$DR50)),"")</f>
        <v/>
      </c>
      <c r="BC49" s="17" t="str">
        <f t="array" ref="BC49">IF(COUNT(IF(BW!$C$1:$DR$1=Stat!BC$2,BW!$C50:$DR50))=0,"",COUNT(IF(BW!$C$1:$DR$1=Stat!BC$2,BW!$C50:$DR50)))</f>
        <v/>
      </c>
      <c r="BD49" s="115" t="str">
        <f>IFERROR(AVERAGEIFS(BW!$C50:$DR50,BW!$C$1:$DR$1,Stat!BD$2),"")</f>
        <v/>
      </c>
      <c r="BE49" s="15" t="str">
        <f t="array" ref="BE49">IFERROR(_xlfn.STDEV.P(IF(BW!$C$1:$DR$1=Stat!BE$2,BW!$C50:$DR50)),"")</f>
        <v/>
      </c>
      <c r="BF49" s="17" t="str">
        <f t="array" ref="BF49">IF(COUNT(IF(BW!$C$1:$DR$1=Stat!BF$2,BW!$C50:$DR50))=0,"",COUNT(IF(BW!$C$1:$DR$1=Stat!BF$2,BW!$C50:$DR50)))</f>
        <v/>
      </c>
      <c r="BG49" s="115" t="str">
        <f>IFERROR(AVERAGEIFS(BW!$C50:$DR50,BW!$C$1:$DR$1,Stat!BG$2),"")</f>
        <v/>
      </c>
      <c r="BH49" s="15" t="str">
        <f t="array" ref="BH49">IFERROR(_xlfn.STDEV.P(IF(BW!$C$1:$DR$1=Stat!BH$2,BW!$C50:$DR50)),"")</f>
        <v/>
      </c>
      <c r="BI49" s="17" t="str">
        <f t="array" ref="BI49">IF(COUNT(IF(BW!$C$1:$DR$1=Stat!BI$2,BW!$C50:$DR50))=0,"",COUNT(IF(BW!$C$1:$DR$1=Stat!BI$2,BW!$C50:$DR50)))</f>
        <v/>
      </c>
      <c r="BJ49" s="115" t="str">
        <f>IFERROR(AVERAGEIFS(BW!$C50:$DR50,BW!$C$1:$DR$1,Stat!BJ$2),"")</f>
        <v/>
      </c>
      <c r="BK49" s="15" t="str">
        <f t="array" ref="BK49">IFERROR(_xlfn.STDEV.P(IF(BW!$C$1:$DR$1=Stat!BK$2,BW!$C50:$DR50)),"")</f>
        <v/>
      </c>
      <c r="BL49" s="17" t="str">
        <f t="array" ref="BL49">IF(COUNT(IF(BW!$C$1:$DR$1=Stat!BL$2,BW!$C50:$DR50))=0,"",COUNT(IF(BW!$C$1:$DR$1=Stat!BL$2,BW!$C50:$DR50)))</f>
        <v/>
      </c>
      <c r="BM49" s="115" t="str">
        <f>IFERROR(AVERAGEIFS(BW!$C50:$DR50,BW!$C$1:$DR$1,Stat!BM$2),"")</f>
        <v/>
      </c>
      <c r="BN49" s="113" t="str">
        <f t="array" ref="BN49">IFERROR(_xlfn.STDEV.P(IF(BW!$C$1:$DR$1=Stat!BN$2,BW!$C50:$DR50)),"")</f>
        <v/>
      </c>
      <c r="BO49" s="117" t="str">
        <f t="array" ref="BO49">IF(COUNT(IF(BW!$C$1:$DR$1=Stat!BO$2,BW!$C50:$DR50))=0,"",COUNT(IF(BW!$C$1:$DR$1=Stat!BO$2,BW!$C50:$DR50)))</f>
        <v/>
      </c>
      <c r="BP49" s="129" t="str">
        <f>IFERROR(AVERAGE(BWtable[[#This Row],[1]:[120]]),"")</f>
        <v/>
      </c>
      <c r="BQ49" s="113" t="str">
        <f>IFERROR(_xlfn.STDEV.P(BWtable[[#This Row],[1]:[120]]),"")</f>
        <v/>
      </c>
      <c r="BR49" s="117" t="str">
        <f>IF(COUNT(BWtable[[#This Row],[1]:[120]])=0,"",COUNT(BWtable[[#This Row],[1]:[120]]))</f>
        <v/>
      </c>
      <c r="BS49" s="14"/>
    </row>
    <row r="51" spans="1:71">
      <c r="B51" s="114" t="s">
        <v>8</v>
      </c>
      <c r="C51" s="14" t="s">
        <v>8</v>
      </c>
      <c r="D51" s="14" t="s">
        <v>8</v>
      </c>
      <c r="E51" s="114" t="s">
        <v>9</v>
      </c>
      <c r="F51" s="14" t="s">
        <v>9</v>
      </c>
      <c r="G51" s="14" t="s">
        <v>9</v>
      </c>
      <c r="H51" s="114" t="s">
        <v>122</v>
      </c>
      <c r="I51" s="14" t="s">
        <v>122</v>
      </c>
      <c r="J51" s="14" t="s">
        <v>122</v>
      </c>
      <c r="K51" s="114" t="s">
        <v>123</v>
      </c>
      <c r="L51" s="14" t="s">
        <v>123</v>
      </c>
      <c r="M51" s="14" t="s">
        <v>123</v>
      </c>
      <c r="N51" s="114" t="s">
        <v>124</v>
      </c>
      <c r="O51" s="14" t="s">
        <v>124</v>
      </c>
      <c r="P51" s="14" t="s">
        <v>124</v>
      </c>
      <c r="Q51" s="114" t="s">
        <v>125</v>
      </c>
      <c r="R51" s="14" t="s">
        <v>125</v>
      </c>
      <c r="S51" s="14" t="s">
        <v>125</v>
      </c>
      <c r="T51" s="114" t="s">
        <v>126</v>
      </c>
      <c r="U51" s="14" t="s">
        <v>126</v>
      </c>
      <c r="V51" s="14" t="s">
        <v>126</v>
      </c>
      <c r="W51" s="114" t="s">
        <v>127</v>
      </c>
      <c r="X51" s="14" t="s">
        <v>127</v>
      </c>
      <c r="Y51" s="14" t="s">
        <v>127</v>
      </c>
      <c r="Z51" s="114" t="s">
        <v>128</v>
      </c>
      <c r="AA51" s="14" t="s">
        <v>128</v>
      </c>
      <c r="AB51" s="14" t="s">
        <v>128</v>
      </c>
      <c r="AC51" s="114" t="s">
        <v>129</v>
      </c>
      <c r="AD51" s="14" t="s">
        <v>129</v>
      </c>
      <c r="AE51" s="14" t="s">
        <v>129</v>
      </c>
    </row>
    <row r="52" spans="1:71">
      <c r="A52" s="14" t="s">
        <v>273</v>
      </c>
      <c r="B52" s="114" t="s">
        <v>195</v>
      </c>
      <c r="C52" s="14" t="s">
        <v>196</v>
      </c>
      <c r="D52" s="14" t="s">
        <v>215</v>
      </c>
      <c r="E52" s="114" t="s">
        <v>197</v>
      </c>
      <c r="F52" s="14" t="s">
        <v>198</v>
      </c>
      <c r="G52" s="14" t="s">
        <v>216</v>
      </c>
      <c r="H52" s="114" t="s">
        <v>199</v>
      </c>
      <c r="I52" s="14" t="s">
        <v>200</v>
      </c>
      <c r="J52" s="14" t="s">
        <v>217</v>
      </c>
      <c r="K52" s="114" t="s">
        <v>201</v>
      </c>
      <c r="L52" s="14" t="s">
        <v>202</v>
      </c>
      <c r="M52" s="14" t="s">
        <v>218</v>
      </c>
      <c r="N52" s="114" t="s">
        <v>203</v>
      </c>
      <c r="O52" s="14" t="s">
        <v>204</v>
      </c>
      <c r="P52" s="14" t="s">
        <v>219</v>
      </c>
      <c r="Q52" s="114" t="s">
        <v>205</v>
      </c>
      <c r="R52" s="14" t="s">
        <v>206</v>
      </c>
      <c r="S52" s="14" t="s">
        <v>220</v>
      </c>
      <c r="T52" s="114" t="s">
        <v>207</v>
      </c>
      <c r="U52" s="14" t="s">
        <v>208</v>
      </c>
      <c r="V52" s="14" t="s">
        <v>221</v>
      </c>
      <c r="W52" s="114" t="s">
        <v>209</v>
      </c>
      <c r="X52" s="14" t="s">
        <v>210</v>
      </c>
      <c r="Y52" s="14" t="s">
        <v>222</v>
      </c>
      <c r="Z52" s="114" t="s">
        <v>211</v>
      </c>
      <c r="AA52" s="14" t="s">
        <v>212</v>
      </c>
      <c r="AB52" s="14" t="s">
        <v>223</v>
      </c>
      <c r="AC52" s="114" t="s">
        <v>213</v>
      </c>
      <c r="AD52" s="14" t="s">
        <v>214</v>
      </c>
      <c r="AE52" s="14" t="s">
        <v>224</v>
      </c>
      <c r="AF52" s="14" t="s">
        <v>226</v>
      </c>
      <c r="AG52" s="14" t="s">
        <v>247</v>
      </c>
      <c r="AH52" s="14" t="s">
        <v>248</v>
      </c>
      <c r="BP52" s="131"/>
      <c r="BQ52" s="14"/>
      <c r="BR52" s="17"/>
      <c r="BS52" s="14"/>
    </row>
    <row r="53" spans="1:71">
      <c r="A53" s="14">
        <v>0</v>
      </c>
      <c r="B53" s="116" t="str">
        <f ca="1">IFERROR(AVERAGEIFS(OFFSET(INDEX(TV_after_Tx[#Headers],1,MATCH(TEXT(TV_Stat12[[#This Row],[Day '# after Tx]],0),TV_after_Tx[#Headers],0)),1,0,120,1),TV_after_Tx[Group],Stat!B$51),"")</f>
        <v/>
      </c>
      <c r="C53" s="131" t="str">
        <f t="array" aca="1" ref="C53" ca="1">IFERROR(_xlfn.STDEV.P(IF(TV_after_Tx[Group]=Stat!C$51,OFFSET(INDEX(TV_after_Tx[#Headers],1,MATCH(TEXT(TV_Stat12[[#This Row],[Day '# after Tx]],0),TV_after_Tx[#Headers],0)),1,0,120,1))),"")</f>
        <v/>
      </c>
      <c r="D53" s="17" t="str">
        <f ca="1">IF(COUNTIFS(OFFSET(INDEX(TV_after_Tx[#Headers],1,MATCH(TEXT(TV_Stat12[[#This Row],[Day '# after Tx]],0),TV_after_Tx[#Headers],0)),1,0,120,1),"&gt;0",TV_after_Tx[Group],Stat!D$51)&gt;0,COUNTIFS(OFFSET(INDEX(TV_after_Tx[#Headers],1,MATCH(TEXT(TV_Stat12[[#This Row],[Day '# after Tx]],0),TV_after_Tx[#Headers],0)),1,0,120,1),"&gt;0",TV_after_Tx[Group],Stat!D$51),"")</f>
        <v/>
      </c>
      <c r="E53" s="116" t="str">
        <f ca="1">IFERROR(AVERAGEIFS(OFFSET(INDEX(TV_after_Tx[#Headers],1,MATCH(TEXT(TV_Stat12[[#This Row],[Day '# after Tx]],0),TV_after_Tx[#Headers],0)),1,0,120,1),TV_after_Tx[Group],Stat!E$51),"")</f>
        <v/>
      </c>
      <c r="F53" s="131" t="str">
        <f t="array" aca="1" ref="F53" ca="1">IFERROR(_xlfn.STDEV.P(IF(TV_after_Tx[Group]=Stat!F$51,OFFSET(INDEX(TV_after_Tx[#Headers],1,MATCH(TEXT(TV_Stat12[[#This Row],[Day '# after Tx]],0),TV_after_Tx[#Headers],0)),1,0,120,1))),"")</f>
        <v/>
      </c>
      <c r="G53" s="17" t="str">
        <f ca="1">IF(COUNTIFS(OFFSET(INDEX(TV_after_Tx[#Headers],1,MATCH(TEXT(TV_Stat12[[#This Row],[Day '# after Tx]],0),TV_after_Tx[#Headers],0)),1,0,120,1),"&gt;0",TV_after_Tx[Group],Stat!G$51)&gt;0,COUNTIFS(OFFSET(INDEX(TV_after_Tx[#Headers],1,MATCH(TEXT(TV_Stat12[[#This Row],[Day '# after Tx]],0),TV_after_Tx[#Headers],0)),1,0,120,1),"&gt;0",TV_after_Tx[Group],Stat!G$51),"")</f>
        <v/>
      </c>
      <c r="H53" s="116" t="str">
        <f ca="1">IFERROR(AVERAGEIFS(OFFSET(INDEX(TV_after_Tx[#Headers],1,MATCH(TEXT(TV_Stat12[[#This Row],[Day '# after Tx]],0),TV_after_Tx[#Headers],0)),1,0,120,1),TV_after_Tx[Group],Stat!H$51),"")</f>
        <v/>
      </c>
      <c r="I53" s="131" t="str">
        <f t="array" aca="1" ref="I53" ca="1">IFERROR(_xlfn.STDEV.P(IF(TV_after_Tx[Group]=Stat!I$51,OFFSET(INDEX(TV_after_Tx[#Headers],1,MATCH(TEXT(TV_Stat12[[#This Row],[Day '# after Tx]],0),TV_after_Tx[#Headers],0)),1,0,120,1))),"")</f>
        <v/>
      </c>
      <c r="J53" s="17" t="str">
        <f ca="1">IF(COUNTIFS(OFFSET(INDEX(TV_after_Tx[#Headers],1,MATCH(TEXT(TV_Stat12[[#This Row],[Day '# after Tx]],0),TV_after_Tx[#Headers],0)),1,0,120,1),"&gt;0",TV_after_Tx[Group],Stat!J$51)&gt;0,COUNTIFS(OFFSET(INDEX(TV_after_Tx[#Headers],1,MATCH(TEXT(TV_Stat12[[#This Row],[Day '# after Tx]],0),TV_after_Tx[#Headers],0)),1,0,120,1),"&gt;0",TV_after_Tx[Group],Stat!J$51),"")</f>
        <v/>
      </c>
      <c r="K53" s="116" t="str">
        <f ca="1">IFERROR(AVERAGEIFS(OFFSET(INDEX(TV_after_Tx[#Headers],1,MATCH(TEXT(TV_Stat12[[#This Row],[Day '# after Tx]],0),TV_after_Tx[#Headers],0)),1,0,120,1),TV_after_Tx[Group],Stat!K$51),"")</f>
        <v/>
      </c>
      <c r="L53" s="131" t="str">
        <f t="array" aca="1" ref="L53" ca="1">IFERROR(_xlfn.STDEV.P(IF(TV_after_Tx[Group]=Stat!L$51,OFFSET(INDEX(TV_after_Tx[#Headers],1,MATCH(TEXT(TV_Stat12[[#This Row],[Day '# after Tx]],0),TV_after_Tx[#Headers],0)),1,0,120,1))),"")</f>
        <v/>
      </c>
      <c r="M53" s="17" t="str">
        <f ca="1">IF(COUNTIFS(OFFSET(INDEX(TV_after_Tx[#Headers],1,MATCH(TEXT(TV_Stat12[[#This Row],[Day '# after Tx]],0),TV_after_Tx[#Headers],0)),1,0,120,1),"&gt;0",TV_after_Tx[Group],Stat!M$51)&gt;0,COUNTIFS(OFFSET(INDEX(TV_after_Tx[#Headers],1,MATCH(TEXT(TV_Stat12[[#This Row],[Day '# after Tx]],0),TV_after_Tx[#Headers],0)),1,0,120,1),"&gt;0",TV_after_Tx[Group],Stat!M$51),"")</f>
        <v/>
      </c>
      <c r="N53" s="116" t="str">
        <f ca="1">IFERROR(AVERAGEIFS(OFFSET(INDEX(TV_after_Tx[#Headers],1,MATCH(TEXT(TV_Stat12[[#This Row],[Day '# after Tx]],0),TV_after_Tx[#Headers],0)),1,0,120,1),TV_after_Tx[Group],Stat!N$51),"")</f>
        <v/>
      </c>
      <c r="O53" s="131" t="str">
        <f t="array" aca="1" ref="O53" ca="1">IFERROR(_xlfn.STDEV.P(IF(TV_after_Tx[Group]=Stat!O$51,OFFSET(INDEX(TV_after_Tx[#Headers],1,MATCH(TEXT(TV_Stat12[[#This Row],[Day '# after Tx]],0),TV_after_Tx[#Headers],0)),1,0,120,1))),"")</f>
        <v/>
      </c>
      <c r="P53" s="17" t="str">
        <f ca="1">IF(COUNTIFS(OFFSET(INDEX(TV_after_Tx[#Headers],1,MATCH(TEXT(TV_Stat12[[#This Row],[Day '# after Tx]],0),TV_after_Tx[#Headers],0)),1,0,120,1),"&gt;0",TV_after_Tx[Group],Stat!P$51)&gt;0,COUNTIFS(OFFSET(INDEX(TV_after_Tx[#Headers],1,MATCH(TEXT(TV_Stat12[[#This Row],[Day '# after Tx]],0),TV_after_Tx[#Headers],0)),1,0,120,1),"&gt;0",TV_after_Tx[Group],Stat!P$51),"")</f>
        <v/>
      </c>
      <c r="Q53" s="116" t="str">
        <f ca="1">IFERROR(AVERAGEIFS(OFFSET(INDEX(TV_after_Tx[#Headers],1,MATCH(TEXT(TV_Stat12[[#This Row],[Day '# after Tx]],0),TV_after_Tx[#Headers],0)),1,0,120,1),TV_after_Tx[Group],Stat!Q$51),"")</f>
        <v/>
      </c>
      <c r="R53" s="131" t="str">
        <f t="array" aca="1" ref="R53" ca="1">IFERROR(_xlfn.STDEV.P(IF(TV_after_Tx[Group]=Stat!R$51,OFFSET(INDEX(TV_after_Tx[#Headers],1,MATCH(TEXT(TV_Stat12[[#This Row],[Day '# after Tx]],0),TV_after_Tx[#Headers],0)),1,0,120,1))),"")</f>
        <v/>
      </c>
      <c r="S53" s="17" t="str">
        <f ca="1">IF(COUNTIFS(OFFSET(INDEX(TV_after_Tx[#Headers],1,MATCH(TEXT(TV_Stat12[[#This Row],[Day '# after Tx]],0),TV_after_Tx[#Headers],0)),1,0,120,1),"&gt;0",TV_after_Tx[Group],Stat!S$51)&gt;0,COUNTIFS(OFFSET(INDEX(TV_after_Tx[#Headers],1,MATCH(TEXT(TV_Stat12[[#This Row],[Day '# after Tx]],0),TV_after_Tx[#Headers],0)),1,0,120,1),"&gt;0",TV_after_Tx[Group],Stat!S$51),"")</f>
        <v/>
      </c>
      <c r="T53" s="116" t="str">
        <f ca="1">IFERROR(AVERAGEIFS(OFFSET(INDEX(TV_after_Tx[#Headers],1,MATCH(TEXT(TV_Stat12[[#This Row],[Day '# after Tx]],0),TV_after_Tx[#Headers],0)),1,0,120,1),TV_after_Tx[Group],Stat!T$51),"")</f>
        <v/>
      </c>
      <c r="U53" s="131" t="str">
        <f t="array" aca="1" ref="U53" ca="1">IFERROR(_xlfn.STDEV.P(IF(TV_after_Tx[Group]=Stat!U$51,OFFSET(INDEX(TV_after_Tx[#Headers],1,MATCH(TEXT(TV_Stat12[[#This Row],[Day '# after Tx]],0),TV_after_Tx[#Headers],0)),1,0,120,1))),"")</f>
        <v/>
      </c>
      <c r="V53" s="17" t="str">
        <f ca="1">IF(COUNTIFS(OFFSET(INDEX(TV_after_Tx[#Headers],1,MATCH(TEXT(TV_Stat12[[#This Row],[Day '# after Tx]],0),TV_after_Tx[#Headers],0)),1,0,120,1),"&gt;0",TV_after_Tx[Group],Stat!V$51)&gt;0,COUNTIFS(OFFSET(INDEX(TV_after_Tx[#Headers],1,MATCH(TEXT(TV_Stat12[[#This Row],[Day '# after Tx]],0),TV_after_Tx[#Headers],0)),1,0,120,1),"&gt;0",TV_after_Tx[Group],Stat!V$51),"")</f>
        <v/>
      </c>
      <c r="W53" s="116" t="str">
        <f ca="1">IFERROR(AVERAGEIFS(OFFSET(INDEX(TV_after_Tx[#Headers],1,MATCH(TEXT(TV_Stat12[[#This Row],[Day '# after Tx]],0),TV_after_Tx[#Headers],0)),1,0,120,1),TV_after_Tx[Group],Stat!W$51),"")</f>
        <v/>
      </c>
      <c r="X53" s="131" t="str">
        <f t="array" aca="1" ref="X53" ca="1">IFERROR(_xlfn.STDEV.P(IF(TV_after_Tx[Group]=Stat!X$51,OFFSET(INDEX(TV_after_Tx[#Headers],1,MATCH(TEXT(TV_Stat12[[#This Row],[Day '# after Tx]],0),TV_after_Tx[#Headers],0)),1,0,120,1))),"")</f>
        <v/>
      </c>
      <c r="Y53" s="17" t="str">
        <f ca="1">IF(COUNTIFS(OFFSET(INDEX(TV_after_Tx[#Headers],1,MATCH(TEXT(TV_Stat12[[#This Row],[Day '# after Tx]],0),TV_after_Tx[#Headers],0)),1,0,120,1),"&gt;0",TV_after_Tx[Group],Stat!Y$51)&gt;0,COUNTIFS(OFFSET(INDEX(TV_after_Tx[#Headers],1,MATCH(TEXT(TV_Stat12[[#This Row],[Day '# after Tx]],0),TV_after_Tx[#Headers],0)),1,0,120,1),"&gt;0",TV_after_Tx[Group],Stat!Y$51),"")</f>
        <v/>
      </c>
      <c r="Z53" s="116" t="str">
        <f ca="1">IFERROR(AVERAGEIFS(OFFSET(INDEX(TV_after_Tx[#Headers],1,MATCH(TEXT(TV_Stat12[[#This Row],[Day '# after Tx]],0),TV_after_Tx[#Headers],0)),1,0,120,1),TV_after_Tx[Group],Stat!Z$51),"")</f>
        <v/>
      </c>
      <c r="AA53" s="131" t="str">
        <f t="array" aca="1" ref="AA53" ca="1">IFERROR(_xlfn.STDEV.P(IF(TV_after_Tx[Group]=Stat!AA$51,OFFSET(INDEX(TV_after_Tx[#Headers],1,MATCH(TEXT(TV_Stat12[[#This Row],[Day '# after Tx]],0),TV_after_Tx[#Headers],0)),1,0,120,1))),"")</f>
        <v/>
      </c>
      <c r="AB53" s="17" t="str">
        <f ca="1">IF(COUNTIFS(OFFSET(INDEX(TV_after_Tx[#Headers],1,MATCH(TEXT(TV_Stat12[[#This Row],[Day '# after Tx]],0),TV_after_Tx[#Headers],0)),1,0,120,1),"&gt;0",TV_after_Tx[Group],Stat!AB$51)&gt;0,COUNTIFS(OFFSET(INDEX(TV_after_Tx[#Headers],1,MATCH(TEXT(TV_Stat12[[#This Row],[Day '# after Tx]],0),TV_after_Tx[#Headers],0)),1,0,120,1),"&gt;0",TV_after_Tx[Group],Stat!AB$51),"")</f>
        <v/>
      </c>
      <c r="AC53" s="116" t="str">
        <f ca="1">IFERROR(AVERAGEIFS(OFFSET(INDEX(TV_after_Tx[#Headers],1,MATCH(TEXT(TV_Stat12[[#This Row],[Day '# after Tx]],0),TV_after_Tx[#Headers],0)),1,0,120,1),TV_after_Tx[Group],Stat!AC$51),"")</f>
        <v/>
      </c>
      <c r="AD53" s="131" t="str">
        <f t="array" aca="1" ref="AD53" ca="1">IFERROR(_xlfn.STDEV.P(IF(TV_after_Tx[Group]=Stat!AD$51,OFFSET(INDEX(TV_after_Tx[#Headers],1,MATCH(TEXT(TV_Stat12[[#This Row],[Day '# after Tx]],0),TV_after_Tx[#Headers],0)),1,0,120,1))),"")</f>
        <v/>
      </c>
      <c r="AE53" s="17" t="str">
        <f ca="1">IF(COUNTIFS(OFFSET(INDEX(TV_after_Tx[#Headers],1,MATCH(TEXT(TV_Stat12[[#This Row],[Day '# after Tx]],0),TV_after_Tx[#Headers],0)),1,0,120,1),"&gt;0",TV_after_Tx[Group],Stat!AE$51)&gt;0,COUNTIFS(OFFSET(INDEX(TV_after_Tx[#Headers],1,MATCH(TEXT(TV_Stat12[[#This Row],[Day '# after Tx]],0),TV_after_Tx[#Headers],0)),1,0,120,1),"&gt;0",TV_after_Tx[Group],Stat!AE$51),"")</f>
        <v/>
      </c>
      <c r="AF53" s="116" t="str">
        <f ca="1">IFERROR(AVERAGE(OFFSET(INDEX(TV_after_Tx[#Headers],1,MATCH(TEXT(TV_Stat12[[#This Row],[Day '# after Tx]],0),TV_after_Tx[#Headers],0)),1,0,120,1)),"")</f>
        <v/>
      </c>
      <c r="AG53" s="131" t="str">
        <f ca="1">IFERROR(_xlfn.STDEV.P(OFFSET(INDEX(TV_after_Tx[#Headers],1,MATCH(TEXT(TV_Stat12[[#This Row],[Day '# after Tx]],0),TV_after_Tx[#Headers],0)),1,0,120,1)),"")</f>
        <v/>
      </c>
      <c r="AH53" s="17" t="str">
        <f ca="1">IF(COUNTIF(OFFSET(INDEX(TV_after_Tx[#Headers],1,MATCH(TEXT(TV_Stat12[[#This Row],[Day '# after Tx]],0),TV_after_Tx[#Headers],0)),1,0,120,1),"&gt;0")&gt;0,COUNTIF(OFFSET(INDEX(TV_after_Tx[#Headers],1,MATCH(TEXT(TV_Stat12[[#This Row],[Day '# after Tx]],0),TV_after_Tx[#Headers],0)),1,0,120,1),"&gt;0"),"")</f>
        <v/>
      </c>
      <c r="BQ53" s="14"/>
      <c r="BS53" s="14"/>
    </row>
    <row r="54" spans="1:71">
      <c r="A54" s="14">
        <v>1</v>
      </c>
      <c r="B54" s="116" t="str">
        <f ca="1">IFERROR(AVERAGEIFS(OFFSET(INDEX(TV_after_Tx[#Headers],1,MATCH(TEXT(TV_Stat12[[#This Row],[Day '# after Tx]],0),TV_after_Tx[#Headers],0)),1,0,120,1),TV_after_Tx[Group],Stat!B$51),"")</f>
        <v/>
      </c>
      <c r="C54" s="131" t="str">
        <f t="array" aca="1" ref="C54" ca="1">IFERROR(_xlfn.STDEV.P(IF(TV_after_Tx[Group]=Stat!C$51,OFFSET(INDEX(TV_after_Tx[#Headers],1,MATCH(TEXT(TV_Stat12[[#This Row],[Day '# after Tx]],0),TV_after_Tx[#Headers],0)),1,0,120,1))),"")</f>
        <v/>
      </c>
      <c r="D54" s="17" t="str">
        <f ca="1">IF(COUNTIFS(OFFSET(INDEX(TV_after_Tx[#Headers],1,MATCH(TEXT(TV_Stat12[[#This Row],[Day '# after Tx]],0),TV_after_Tx[#Headers],0)),1,0,120,1),"&gt;0",TV_after_Tx[Group],Stat!D$51)&gt;0,COUNTIFS(OFFSET(INDEX(TV_after_Tx[#Headers],1,MATCH(TEXT(TV_Stat12[[#This Row],[Day '# after Tx]],0),TV_after_Tx[#Headers],0)),1,0,120,1),"&gt;0",TV_after_Tx[Group],Stat!D$51),"")</f>
        <v/>
      </c>
      <c r="E54" s="116" t="str">
        <f ca="1">IFERROR(AVERAGEIFS(OFFSET(INDEX(TV_after_Tx[#Headers],1,MATCH(TEXT(TV_Stat12[[#This Row],[Day '# after Tx]],0),TV_after_Tx[#Headers],0)),1,0,120,1),TV_after_Tx[Group],Stat!E$51),"")</f>
        <v/>
      </c>
      <c r="F54" s="131" t="str">
        <f t="array" aca="1" ref="F54" ca="1">IFERROR(_xlfn.STDEV.P(IF(TV_after_Tx[Group]=Stat!F$51,OFFSET(INDEX(TV_after_Tx[#Headers],1,MATCH(TEXT(TV_Stat12[[#This Row],[Day '# after Tx]],0),TV_after_Tx[#Headers],0)),1,0,120,1))),"")</f>
        <v/>
      </c>
      <c r="G54" s="17" t="str">
        <f ca="1">IF(COUNTIFS(OFFSET(INDEX(TV_after_Tx[#Headers],1,MATCH(TEXT(TV_Stat12[[#This Row],[Day '# after Tx]],0),TV_after_Tx[#Headers],0)),1,0,120,1),"&gt;0",TV_after_Tx[Group],Stat!G$51)&gt;0,COUNTIFS(OFFSET(INDEX(TV_after_Tx[#Headers],1,MATCH(TEXT(TV_Stat12[[#This Row],[Day '# after Tx]],0),TV_after_Tx[#Headers],0)),1,0,120,1),"&gt;0",TV_after_Tx[Group],Stat!G$51),"")</f>
        <v/>
      </c>
      <c r="H54" s="116" t="str">
        <f ca="1">IFERROR(AVERAGEIFS(OFFSET(INDEX(TV_after_Tx[#Headers],1,MATCH(TEXT(TV_Stat12[[#This Row],[Day '# after Tx]],0),TV_after_Tx[#Headers],0)),1,0,120,1),TV_after_Tx[Group],Stat!H$51),"")</f>
        <v/>
      </c>
      <c r="I54" s="131" t="str">
        <f t="array" aca="1" ref="I54" ca="1">IFERROR(_xlfn.STDEV.P(IF(TV_after_Tx[Group]=Stat!I$51,OFFSET(INDEX(TV_after_Tx[#Headers],1,MATCH(TEXT(TV_Stat12[[#This Row],[Day '# after Tx]],0),TV_after_Tx[#Headers],0)),1,0,120,1))),"")</f>
        <v/>
      </c>
      <c r="J54" s="17" t="str">
        <f ca="1">IF(COUNTIFS(OFFSET(INDEX(TV_after_Tx[#Headers],1,MATCH(TEXT(TV_Stat12[[#This Row],[Day '# after Tx]],0),TV_after_Tx[#Headers],0)),1,0,120,1),"&gt;0",TV_after_Tx[Group],Stat!J$51)&gt;0,COUNTIFS(OFFSET(INDEX(TV_after_Tx[#Headers],1,MATCH(TEXT(TV_Stat12[[#This Row],[Day '# after Tx]],0),TV_after_Tx[#Headers],0)),1,0,120,1),"&gt;0",TV_after_Tx[Group],Stat!J$51),"")</f>
        <v/>
      </c>
      <c r="K54" s="116" t="str">
        <f ca="1">IFERROR(AVERAGEIFS(OFFSET(INDEX(TV_after_Tx[#Headers],1,MATCH(TEXT(TV_Stat12[[#This Row],[Day '# after Tx]],0),TV_after_Tx[#Headers],0)),1,0,120,1),TV_after_Tx[Group],Stat!K$51),"")</f>
        <v/>
      </c>
      <c r="L54" s="131" t="str">
        <f t="array" aca="1" ref="L54" ca="1">IFERROR(_xlfn.STDEV.P(IF(TV_after_Tx[Group]=Stat!L$51,OFFSET(INDEX(TV_after_Tx[#Headers],1,MATCH(TEXT(TV_Stat12[[#This Row],[Day '# after Tx]],0),TV_after_Tx[#Headers],0)),1,0,120,1))),"")</f>
        <v/>
      </c>
      <c r="M54" s="17" t="str">
        <f ca="1">IF(COUNTIFS(OFFSET(INDEX(TV_after_Tx[#Headers],1,MATCH(TEXT(TV_Stat12[[#This Row],[Day '# after Tx]],0),TV_after_Tx[#Headers],0)),1,0,120,1),"&gt;0",TV_after_Tx[Group],Stat!M$51)&gt;0,COUNTIFS(OFFSET(INDEX(TV_after_Tx[#Headers],1,MATCH(TEXT(TV_Stat12[[#This Row],[Day '# after Tx]],0),TV_after_Tx[#Headers],0)),1,0,120,1),"&gt;0",TV_after_Tx[Group],Stat!M$51),"")</f>
        <v/>
      </c>
      <c r="N54" s="116" t="str">
        <f ca="1">IFERROR(AVERAGEIFS(OFFSET(INDEX(TV_after_Tx[#Headers],1,MATCH(TEXT(TV_Stat12[[#This Row],[Day '# after Tx]],0),TV_after_Tx[#Headers],0)),1,0,120,1),TV_after_Tx[Group],Stat!N$51),"")</f>
        <v/>
      </c>
      <c r="O54" s="131" t="str">
        <f t="array" aca="1" ref="O54" ca="1">IFERROR(_xlfn.STDEV.P(IF(TV_after_Tx[Group]=Stat!O$51,OFFSET(INDEX(TV_after_Tx[#Headers],1,MATCH(TEXT(TV_Stat12[[#This Row],[Day '# after Tx]],0),TV_after_Tx[#Headers],0)),1,0,120,1))),"")</f>
        <v/>
      </c>
      <c r="P54" s="17" t="str">
        <f ca="1">IF(COUNTIFS(OFFSET(INDEX(TV_after_Tx[#Headers],1,MATCH(TEXT(TV_Stat12[[#This Row],[Day '# after Tx]],0),TV_after_Tx[#Headers],0)),1,0,120,1),"&gt;0",TV_after_Tx[Group],Stat!P$51)&gt;0,COUNTIFS(OFFSET(INDEX(TV_after_Tx[#Headers],1,MATCH(TEXT(TV_Stat12[[#This Row],[Day '# after Tx]],0),TV_after_Tx[#Headers],0)),1,0,120,1),"&gt;0",TV_after_Tx[Group],Stat!P$51),"")</f>
        <v/>
      </c>
      <c r="Q54" s="116" t="str">
        <f ca="1">IFERROR(AVERAGEIFS(OFFSET(INDEX(TV_after_Tx[#Headers],1,MATCH(TEXT(TV_Stat12[[#This Row],[Day '# after Tx]],0),TV_after_Tx[#Headers],0)),1,0,120,1),TV_after_Tx[Group],Stat!Q$51),"")</f>
        <v/>
      </c>
      <c r="R54" s="131" t="str">
        <f t="array" aca="1" ref="R54" ca="1">IFERROR(_xlfn.STDEV.P(IF(TV_after_Tx[Group]=Stat!R$51,OFFSET(INDEX(TV_after_Tx[#Headers],1,MATCH(TEXT(TV_Stat12[[#This Row],[Day '# after Tx]],0),TV_after_Tx[#Headers],0)),1,0,120,1))),"")</f>
        <v/>
      </c>
      <c r="S54" s="17" t="str">
        <f ca="1">IF(COUNTIFS(OFFSET(INDEX(TV_after_Tx[#Headers],1,MATCH(TEXT(TV_Stat12[[#This Row],[Day '# after Tx]],0),TV_after_Tx[#Headers],0)),1,0,120,1),"&gt;0",TV_after_Tx[Group],Stat!S$51)&gt;0,COUNTIFS(OFFSET(INDEX(TV_after_Tx[#Headers],1,MATCH(TEXT(TV_Stat12[[#This Row],[Day '# after Tx]],0),TV_after_Tx[#Headers],0)),1,0,120,1),"&gt;0",TV_after_Tx[Group],Stat!S$51),"")</f>
        <v/>
      </c>
      <c r="T54" s="116" t="str">
        <f ca="1">IFERROR(AVERAGEIFS(OFFSET(INDEX(TV_after_Tx[#Headers],1,MATCH(TEXT(TV_Stat12[[#This Row],[Day '# after Tx]],0),TV_after_Tx[#Headers],0)),1,0,120,1),TV_after_Tx[Group],Stat!T$51),"")</f>
        <v/>
      </c>
      <c r="U54" s="131" t="str">
        <f t="array" aca="1" ref="U54" ca="1">IFERROR(_xlfn.STDEV.P(IF(TV_after_Tx[Group]=Stat!U$51,OFFSET(INDEX(TV_after_Tx[#Headers],1,MATCH(TEXT(TV_Stat12[[#This Row],[Day '# after Tx]],0),TV_after_Tx[#Headers],0)),1,0,120,1))),"")</f>
        <v/>
      </c>
      <c r="V54" s="17" t="str">
        <f ca="1">IF(COUNTIFS(OFFSET(INDEX(TV_after_Tx[#Headers],1,MATCH(TEXT(TV_Stat12[[#This Row],[Day '# after Tx]],0),TV_after_Tx[#Headers],0)),1,0,120,1),"&gt;0",TV_after_Tx[Group],Stat!V$51)&gt;0,COUNTIFS(OFFSET(INDEX(TV_after_Tx[#Headers],1,MATCH(TEXT(TV_Stat12[[#This Row],[Day '# after Tx]],0),TV_after_Tx[#Headers],0)),1,0,120,1),"&gt;0",TV_after_Tx[Group],Stat!V$51),"")</f>
        <v/>
      </c>
      <c r="W54" s="116" t="str">
        <f ca="1">IFERROR(AVERAGEIFS(OFFSET(INDEX(TV_after_Tx[#Headers],1,MATCH(TEXT(TV_Stat12[[#This Row],[Day '# after Tx]],0),TV_after_Tx[#Headers],0)),1,0,120,1),TV_after_Tx[Group],Stat!W$51),"")</f>
        <v/>
      </c>
      <c r="X54" s="131" t="str">
        <f t="array" aca="1" ref="X54" ca="1">IFERROR(_xlfn.STDEV.P(IF(TV_after_Tx[Group]=Stat!X$51,OFFSET(INDEX(TV_after_Tx[#Headers],1,MATCH(TEXT(TV_Stat12[[#This Row],[Day '# after Tx]],0),TV_after_Tx[#Headers],0)),1,0,120,1))),"")</f>
        <v/>
      </c>
      <c r="Y54" s="17" t="str">
        <f ca="1">IF(COUNTIFS(OFFSET(INDEX(TV_after_Tx[#Headers],1,MATCH(TEXT(TV_Stat12[[#This Row],[Day '# after Tx]],0),TV_after_Tx[#Headers],0)),1,0,120,1),"&gt;0",TV_after_Tx[Group],Stat!Y$51)&gt;0,COUNTIFS(OFFSET(INDEX(TV_after_Tx[#Headers],1,MATCH(TEXT(TV_Stat12[[#This Row],[Day '# after Tx]],0),TV_after_Tx[#Headers],0)),1,0,120,1),"&gt;0",TV_after_Tx[Group],Stat!Y$51),"")</f>
        <v/>
      </c>
      <c r="Z54" s="116" t="str">
        <f ca="1">IFERROR(AVERAGEIFS(OFFSET(INDEX(TV_after_Tx[#Headers],1,MATCH(TEXT(TV_Stat12[[#This Row],[Day '# after Tx]],0),TV_after_Tx[#Headers],0)),1,0,120,1),TV_after_Tx[Group],Stat!Z$51),"")</f>
        <v/>
      </c>
      <c r="AA54" s="131" t="str">
        <f t="array" aca="1" ref="AA54" ca="1">IFERROR(_xlfn.STDEV.P(IF(TV_after_Tx[Group]=Stat!AA$51,OFFSET(INDEX(TV_after_Tx[#Headers],1,MATCH(TEXT(TV_Stat12[[#This Row],[Day '# after Tx]],0),TV_after_Tx[#Headers],0)),1,0,120,1))),"")</f>
        <v/>
      </c>
      <c r="AB54" s="17" t="str">
        <f ca="1">IF(COUNTIFS(OFFSET(INDEX(TV_after_Tx[#Headers],1,MATCH(TEXT(TV_Stat12[[#This Row],[Day '# after Tx]],0),TV_after_Tx[#Headers],0)),1,0,120,1),"&gt;0",TV_after_Tx[Group],Stat!AB$51)&gt;0,COUNTIFS(OFFSET(INDEX(TV_after_Tx[#Headers],1,MATCH(TEXT(TV_Stat12[[#This Row],[Day '# after Tx]],0),TV_after_Tx[#Headers],0)),1,0,120,1),"&gt;0",TV_after_Tx[Group],Stat!AB$51),"")</f>
        <v/>
      </c>
      <c r="AC54" s="116" t="str">
        <f ca="1">IFERROR(AVERAGEIFS(OFFSET(INDEX(TV_after_Tx[#Headers],1,MATCH(TEXT(TV_Stat12[[#This Row],[Day '# after Tx]],0),TV_after_Tx[#Headers],0)),1,0,120,1),TV_after_Tx[Group],Stat!AC$51),"")</f>
        <v/>
      </c>
      <c r="AD54" s="131" t="str">
        <f t="array" aca="1" ref="AD54" ca="1">IFERROR(_xlfn.STDEV.P(IF(TV_after_Tx[Group]=Stat!AD$51,OFFSET(INDEX(TV_after_Tx[#Headers],1,MATCH(TEXT(TV_Stat12[[#This Row],[Day '# after Tx]],0),TV_after_Tx[#Headers],0)),1,0,120,1))),"")</f>
        <v/>
      </c>
      <c r="AE54" s="17" t="str">
        <f ca="1">IF(COUNTIFS(OFFSET(INDEX(TV_after_Tx[#Headers],1,MATCH(TEXT(TV_Stat12[[#This Row],[Day '# after Tx]],0),TV_after_Tx[#Headers],0)),1,0,120,1),"&gt;0",TV_after_Tx[Group],Stat!AE$51)&gt;0,COUNTIFS(OFFSET(INDEX(TV_after_Tx[#Headers],1,MATCH(TEXT(TV_Stat12[[#This Row],[Day '# after Tx]],0),TV_after_Tx[#Headers],0)),1,0,120,1),"&gt;0",TV_after_Tx[Group],Stat!AE$51),"")</f>
        <v/>
      </c>
      <c r="AF54" s="116" t="str">
        <f ca="1">IFERROR(AVERAGE(OFFSET(INDEX(TV_after_Tx[#Headers],1,MATCH(TEXT(TV_Stat12[[#This Row],[Day '# after Tx]],0),TV_after_Tx[#Headers],0)),1,0,120,1)),"")</f>
        <v/>
      </c>
      <c r="AG54" s="131" t="str">
        <f ca="1">IFERROR(_xlfn.STDEV.P(OFFSET(INDEX(TV_after_Tx[#Headers],1,MATCH(TEXT(TV_Stat12[[#This Row],[Day '# after Tx]],0),TV_after_Tx[#Headers],0)),1,0,120,1)),"")</f>
        <v/>
      </c>
      <c r="AH54" s="17" t="str">
        <f ca="1">IF(COUNTIF(OFFSET(INDEX(TV_after_Tx[#Headers],1,MATCH(TEXT(TV_Stat12[[#This Row],[Day '# after Tx]],0),TV_after_Tx[#Headers],0)),1,0,120,1),"&gt;0")&gt;0,COUNTIF(OFFSET(INDEX(TV_after_Tx[#Headers],1,MATCH(TEXT(TV_Stat12[[#This Row],[Day '# after Tx]],0),TV_after_Tx[#Headers],0)),1,0,120,1),"&gt;0"),"")</f>
        <v/>
      </c>
      <c r="BQ54" s="14"/>
      <c r="BS54" s="14"/>
    </row>
    <row r="55" spans="1:71">
      <c r="A55" s="14">
        <v>2</v>
      </c>
      <c r="B55" s="116" t="str">
        <f ca="1">IFERROR(AVERAGEIFS(OFFSET(INDEX(TV_after_Tx[#Headers],1,MATCH(TEXT(TV_Stat12[[#This Row],[Day '# after Tx]],0),TV_after_Tx[#Headers],0)),1,0,120,1),TV_after_Tx[Group],Stat!B$51),"")</f>
        <v/>
      </c>
      <c r="C55" s="131" t="str">
        <f t="array" aca="1" ref="C55" ca="1">IFERROR(_xlfn.STDEV.P(IF(TV_after_Tx[Group]=Stat!C$51,OFFSET(INDEX(TV_after_Tx[#Headers],1,MATCH(TEXT(TV_Stat12[[#This Row],[Day '# after Tx]],0),TV_after_Tx[#Headers],0)),1,0,120,1))),"")</f>
        <v/>
      </c>
      <c r="D55" s="17" t="str">
        <f ca="1">IF(COUNTIFS(OFFSET(INDEX(TV_after_Tx[#Headers],1,MATCH(TEXT(TV_Stat12[[#This Row],[Day '# after Tx]],0),TV_after_Tx[#Headers],0)),1,0,120,1),"&gt;0",TV_after_Tx[Group],Stat!D$51)&gt;0,COUNTIFS(OFFSET(INDEX(TV_after_Tx[#Headers],1,MATCH(TEXT(TV_Stat12[[#This Row],[Day '# after Tx]],0),TV_after_Tx[#Headers],0)),1,0,120,1),"&gt;0",TV_after_Tx[Group],Stat!D$51),"")</f>
        <v/>
      </c>
      <c r="E55" s="116" t="str">
        <f ca="1">IFERROR(AVERAGEIFS(OFFSET(INDEX(TV_after_Tx[#Headers],1,MATCH(TEXT(TV_Stat12[[#This Row],[Day '# after Tx]],0),TV_after_Tx[#Headers],0)),1,0,120,1),TV_after_Tx[Group],Stat!E$51),"")</f>
        <v/>
      </c>
      <c r="F55" s="131" t="str">
        <f t="array" aca="1" ref="F55" ca="1">IFERROR(_xlfn.STDEV.P(IF(TV_after_Tx[Group]=Stat!F$51,OFFSET(INDEX(TV_after_Tx[#Headers],1,MATCH(TEXT(TV_Stat12[[#This Row],[Day '# after Tx]],0),TV_after_Tx[#Headers],0)),1,0,120,1))),"")</f>
        <v/>
      </c>
      <c r="G55" s="17" t="str">
        <f ca="1">IF(COUNTIFS(OFFSET(INDEX(TV_after_Tx[#Headers],1,MATCH(TEXT(TV_Stat12[[#This Row],[Day '# after Tx]],0),TV_after_Tx[#Headers],0)),1,0,120,1),"&gt;0",TV_after_Tx[Group],Stat!G$51)&gt;0,COUNTIFS(OFFSET(INDEX(TV_after_Tx[#Headers],1,MATCH(TEXT(TV_Stat12[[#This Row],[Day '# after Tx]],0),TV_after_Tx[#Headers],0)),1,0,120,1),"&gt;0",TV_after_Tx[Group],Stat!G$51),"")</f>
        <v/>
      </c>
      <c r="H55" s="116" t="str">
        <f ca="1">IFERROR(AVERAGEIFS(OFFSET(INDEX(TV_after_Tx[#Headers],1,MATCH(TEXT(TV_Stat12[[#This Row],[Day '# after Tx]],0),TV_after_Tx[#Headers],0)),1,0,120,1),TV_after_Tx[Group],Stat!H$51),"")</f>
        <v/>
      </c>
      <c r="I55" s="131" t="str">
        <f t="array" aca="1" ref="I55" ca="1">IFERROR(_xlfn.STDEV.P(IF(TV_after_Tx[Group]=Stat!I$51,OFFSET(INDEX(TV_after_Tx[#Headers],1,MATCH(TEXT(TV_Stat12[[#This Row],[Day '# after Tx]],0),TV_after_Tx[#Headers],0)),1,0,120,1))),"")</f>
        <v/>
      </c>
      <c r="J55" s="17" t="str">
        <f ca="1">IF(COUNTIFS(OFFSET(INDEX(TV_after_Tx[#Headers],1,MATCH(TEXT(TV_Stat12[[#This Row],[Day '# after Tx]],0),TV_after_Tx[#Headers],0)),1,0,120,1),"&gt;0",TV_after_Tx[Group],Stat!J$51)&gt;0,COUNTIFS(OFFSET(INDEX(TV_after_Tx[#Headers],1,MATCH(TEXT(TV_Stat12[[#This Row],[Day '# after Tx]],0),TV_after_Tx[#Headers],0)),1,0,120,1),"&gt;0",TV_after_Tx[Group],Stat!J$51),"")</f>
        <v/>
      </c>
      <c r="K55" s="116" t="str">
        <f ca="1">IFERROR(AVERAGEIFS(OFFSET(INDEX(TV_after_Tx[#Headers],1,MATCH(TEXT(TV_Stat12[[#This Row],[Day '# after Tx]],0),TV_after_Tx[#Headers],0)),1,0,120,1),TV_after_Tx[Group],Stat!K$51),"")</f>
        <v/>
      </c>
      <c r="L55" s="131" t="str">
        <f t="array" aca="1" ref="L55" ca="1">IFERROR(_xlfn.STDEV.P(IF(TV_after_Tx[Group]=Stat!L$51,OFFSET(INDEX(TV_after_Tx[#Headers],1,MATCH(TEXT(TV_Stat12[[#This Row],[Day '# after Tx]],0),TV_after_Tx[#Headers],0)),1,0,120,1))),"")</f>
        <v/>
      </c>
      <c r="M55" s="17" t="str">
        <f ca="1">IF(COUNTIFS(OFFSET(INDEX(TV_after_Tx[#Headers],1,MATCH(TEXT(TV_Stat12[[#This Row],[Day '# after Tx]],0),TV_after_Tx[#Headers],0)),1,0,120,1),"&gt;0",TV_after_Tx[Group],Stat!M$51)&gt;0,COUNTIFS(OFFSET(INDEX(TV_after_Tx[#Headers],1,MATCH(TEXT(TV_Stat12[[#This Row],[Day '# after Tx]],0),TV_after_Tx[#Headers],0)),1,0,120,1),"&gt;0",TV_after_Tx[Group],Stat!M$51),"")</f>
        <v/>
      </c>
      <c r="N55" s="116" t="str">
        <f ca="1">IFERROR(AVERAGEIFS(OFFSET(INDEX(TV_after_Tx[#Headers],1,MATCH(TEXT(TV_Stat12[[#This Row],[Day '# after Tx]],0),TV_after_Tx[#Headers],0)),1,0,120,1),TV_after_Tx[Group],Stat!N$51),"")</f>
        <v/>
      </c>
      <c r="O55" s="131" t="str">
        <f t="array" aca="1" ref="O55" ca="1">IFERROR(_xlfn.STDEV.P(IF(TV_after_Tx[Group]=Stat!O$51,OFFSET(INDEX(TV_after_Tx[#Headers],1,MATCH(TEXT(TV_Stat12[[#This Row],[Day '# after Tx]],0),TV_after_Tx[#Headers],0)),1,0,120,1))),"")</f>
        <v/>
      </c>
      <c r="P55" s="17" t="str">
        <f ca="1">IF(COUNTIFS(OFFSET(INDEX(TV_after_Tx[#Headers],1,MATCH(TEXT(TV_Stat12[[#This Row],[Day '# after Tx]],0),TV_after_Tx[#Headers],0)),1,0,120,1),"&gt;0",TV_after_Tx[Group],Stat!P$51)&gt;0,COUNTIFS(OFFSET(INDEX(TV_after_Tx[#Headers],1,MATCH(TEXT(TV_Stat12[[#This Row],[Day '# after Tx]],0),TV_after_Tx[#Headers],0)),1,0,120,1),"&gt;0",TV_after_Tx[Group],Stat!P$51),"")</f>
        <v/>
      </c>
      <c r="Q55" s="116" t="str">
        <f ca="1">IFERROR(AVERAGEIFS(OFFSET(INDEX(TV_after_Tx[#Headers],1,MATCH(TEXT(TV_Stat12[[#This Row],[Day '# after Tx]],0),TV_after_Tx[#Headers],0)),1,0,120,1),TV_after_Tx[Group],Stat!Q$51),"")</f>
        <v/>
      </c>
      <c r="R55" s="131" t="str">
        <f t="array" aca="1" ref="R55" ca="1">IFERROR(_xlfn.STDEV.P(IF(TV_after_Tx[Group]=Stat!R$51,OFFSET(INDEX(TV_after_Tx[#Headers],1,MATCH(TEXT(TV_Stat12[[#This Row],[Day '# after Tx]],0),TV_after_Tx[#Headers],0)),1,0,120,1))),"")</f>
        <v/>
      </c>
      <c r="S55" s="17" t="str">
        <f ca="1">IF(COUNTIFS(OFFSET(INDEX(TV_after_Tx[#Headers],1,MATCH(TEXT(TV_Stat12[[#This Row],[Day '# after Tx]],0),TV_after_Tx[#Headers],0)),1,0,120,1),"&gt;0",TV_after_Tx[Group],Stat!S$51)&gt;0,COUNTIFS(OFFSET(INDEX(TV_after_Tx[#Headers],1,MATCH(TEXT(TV_Stat12[[#This Row],[Day '# after Tx]],0),TV_after_Tx[#Headers],0)),1,0,120,1),"&gt;0",TV_after_Tx[Group],Stat!S$51),"")</f>
        <v/>
      </c>
      <c r="T55" s="116" t="str">
        <f ca="1">IFERROR(AVERAGEIFS(OFFSET(INDEX(TV_after_Tx[#Headers],1,MATCH(TEXT(TV_Stat12[[#This Row],[Day '# after Tx]],0),TV_after_Tx[#Headers],0)),1,0,120,1),TV_after_Tx[Group],Stat!T$51),"")</f>
        <v/>
      </c>
      <c r="U55" s="131" t="str">
        <f t="array" aca="1" ref="U55" ca="1">IFERROR(_xlfn.STDEV.P(IF(TV_after_Tx[Group]=Stat!U$51,OFFSET(INDEX(TV_after_Tx[#Headers],1,MATCH(TEXT(TV_Stat12[[#This Row],[Day '# after Tx]],0),TV_after_Tx[#Headers],0)),1,0,120,1))),"")</f>
        <v/>
      </c>
      <c r="V55" s="17" t="str">
        <f ca="1">IF(COUNTIFS(OFFSET(INDEX(TV_after_Tx[#Headers],1,MATCH(TEXT(TV_Stat12[[#This Row],[Day '# after Tx]],0),TV_after_Tx[#Headers],0)),1,0,120,1),"&gt;0",TV_after_Tx[Group],Stat!V$51)&gt;0,COUNTIFS(OFFSET(INDEX(TV_after_Tx[#Headers],1,MATCH(TEXT(TV_Stat12[[#This Row],[Day '# after Tx]],0),TV_after_Tx[#Headers],0)),1,0,120,1),"&gt;0",TV_after_Tx[Group],Stat!V$51),"")</f>
        <v/>
      </c>
      <c r="W55" s="116" t="str">
        <f ca="1">IFERROR(AVERAGEIFS(OFFSET(INDEX(TV_after_Tx[#Headers],1,MATCH(TEXT(TV_Stat12[[#This Row],[Day '# after Tx]],0),TV_after_Tx[#Headers],0)),1,0,120,1),TV_after_Tx[Group],Stat!W$51),"")</f>
        <v/>
      </c>
      <c r="X55" s="131" t="str">
        <f t="array" aca="1" ref="X55" ca="1">IFERROR(_xlfn.STDEV.P(IF(TV_after_Tx[Group]=Stat!X$51,OFFSET(INDEX(TV_after_Tx[#Headers],1,MATCH(TEXT(TV_Stat12[[#This Row],[Day '# after Tx]],0),TV_after_Tx[#Headers],0)),1,0,120,1))),"")</f>
        <v/>
      </c>
      <c r="Y55" s="17" t="str">
        <f ca="1">IF(COUNTIFS(OFFSET(INDEX(TV_after_Tx[#Headers],1,MATCH(TEXT(TV_Stat12[[#This Row],[Day '# after Tx]],0),TV_after_Tx[#Headers],0)),1,0,120,1),"&gt;0",TV_after_Tx[Group],Stat!Y$51)&gt;0,COUNTIFS(OFFSET(INDEX(TV_after_Tx[#Headers],1,MATCH(TEXT(TV_Stat12[[#This Row],[Day '# after Tx]],0),TV_after_Tx[#Headers],0)),1,0,120,1),"&gt;0",TV_after_Tx[Group],Stat!Y$51),"")</f>
        <v/>
      </c>
      <c r="Z55" s="116" t="str">
        <f ca="1">IFERROR(AVERAGEIFS(OFFSET(INDEX(TV_after_Tx[#Headers],1,MATCH(TEXT(TV_Stat12[[#This Row],[Day '# after Tx]],0),TV_after_Tx[#Headers],0)),1,0,120,1),TV_after_Tx[Group],Stat!Z$51),"")</f>
        <v/>
      </c>
      <c r="AA55" s="131" t="str">
        <f t="array" aca="1" ref="AA55" ca="1">IFERROR(_xlfn.STDEV.P(IF(TV_after_Tx[Group]=Stat!AA$51,OFFSET(INDEX(TV_after_Tx[#Headers],1,MATCH(TEXT(TV_Stat12[[#This Row],[Day '# after Tx]],0),TV_after_Tx[#Headers],0)),1,0,120,1))),"")</f>
        <v/>
      </c>
      <c r="AB55" s="17" t="str">
        <f ca="1">IF(COUNTIFS(OFFSET(INDEX(TV_after_Tx[#Headers],1,MATCH(TEXT(TV_Stat12[[#This Row],[Day '# after Tx]],0),TV_after_Tx[#Headers],0)),1,0,120,1),"&gt;0",TV_after_Tx[Group],Stat!AB$51)&gt;0,COUNTIFS(OFFSET(INDEX(TV_after_Tx[#Headers],1,MATCH(TEXT(TV_Stat12[[#This Row],[Day '# after Tx]],0),TV_after_Tx[#Headers],0)),1,0,120,1),"&gt;0",TV_after_Tx[Group],Stat!AB$51),"")</f>
        <v/>
      </c>
      <c r="AC55" s="116" t="str">
        <f ca="1">IFERROR(AVERAGEIFS(OFFSET(INDEX(TV_after_Tx[#Headers],1,MATCH(TEXT(TV_Stat12[[#This Row],[Day '# after Tx]],0),TV_after_Tx[#Headers],0)),1,0,120,1),TV_after_Tx[Group],Stat!AC$51),"")</f>
        <v/>
      </c>
      <c r="AD55" s="131" t="str">
        <f t="array" aca="1" ref="AD55" ca="1">IFERROR(_xlfn.STDEV.P(IF(TV_after_Tx[Group]=Stat!AD$51,OFFSET(INDEX(TV_after_Tx[#Headers],1,MATCH(TEXT(TV_Stat12[[#This Row],[Day '# after Tx]],0),TV_after_Tx[#Headers],0)),1,0,120,1))),"")</f>
        <v/>
      </c>
      <c r="AE55" s="17" t="str">
        <f ca="1">IF(COUNTIFS(OFFSET(INDEX(TV_after_Tx[#Headers],1,MATCH(TEXT(TV_Stat12[[#This Row],[Day '# after Tx]],0),TV_after_Tx[#Headers],0)),1,0,120,1),"&gt;0",TV_after_Tx[Group],Stat!AE$51)&gt;0,COUNTIFS(OFFSET(INDEX(TV_after_Tx[#Headers],1,MATCH(TEXT(TV_Stat12[[#This Row],[Day '# after Tx]],0),TV_after_Tx[#Headers],0)),1,0,120,1),"&gt;0",TV_after_Tx[Group],Stat!AE$51),"")</f>
        <v/>
      </c>
      <c r="AF55" s="116" t="str">
        <f ca="1">IFERROR(AVERAGE(OFFSET(INDEX(TV_after_Tx[#Headers],1,MATCH(TEXT(TV_Stat12[[#This Row],[Day '# after Tx]],0),TV_after_Tx[#Headers],0)),1,0,120,1)),"")</f>
        <v/>
      </c>
      <c r="AG55" s="131" t="str">
        <f ca="1">IFERROR(_xlfn.STDEV.P(OFFSET(INDEX(TV_after_Tx[#Headers],1,MATCH(TEXT(TV_Stat12[[#This Row],[Day '# after Tx]],0),TV_after_Tx[#Headers],0)),1,0,120,1)),"")</f>
        <v/>
      </c>
      <c r="AH55" s="17" t="str">
        <f ca="1">IF(COUNTIF(OFFSET(INDEX(TV_after_Tx[#Headers],1,MATCH(TEXT(TV_Stat12[[#This Row],[Day '# after Tx]],0),TV_after_Tx[#Headers],0)),1,0,120,1),"&gt;0")&gt;0,COUNTIF(OFFSET(INDEX(TV_after_Tx[#Headers],1,MATCH(TEXT(TV_Stat12[[#This Row],[Day '# after Tx]],0),TV_after_Tx[#Headers],0)),1,0,120,1),"&gt;0"),"")</f>
        <v/>
      </c>
      <c r="BQ55" s="14"/>
      <c r="BS55" s="14"/>
    </row>
    <row r="56" spans="1:71">
      <c r="A56" s="14">
        <v>3</v>
      </c>
      <c r="B56" s="116" t="str">
        <f ca="1">IFERROR(AVERAGEIFS(OFFSET(INDEX(TV_after_Tx[#Headers],1,MATCH(TEXT(TV_Stat12[[#This Row],[Day '# after Tx]],0),TV_after_Tx[#Headers],0)),1,0,120,1),TV_after_Tx[Group],Stat!B$51),"")</f>
        <v/>
      </c>
      <c r="C56" s="131" t="str">
        <f t="array" aca="1" ref="C56" ca="1">IFERROR(_xlfn.STDEV.P(IF(TV_after_Tx[Group]=Stat!C$51,OFFSET(INDEX(TV_after_Tx[#Headers],1,MATCH(TEXT(TV_Stat12[[#This Row],[Day '# after Tx]],0),TV_after_Tx[#Headers],0)),1,0,120,1))),"")</f>
        <v/>
      </c>
      <c r="D56" s="17" t="str">
        <f ca="1">IF(COUNTIFS(OFFSET(INDEX(TV_after_Tx[#Headers],1,MATCH(TEXT(TV_Stat12[[#This Row],[Day '# after Tx]],0),TV_after_Tx[#Headers],0)),1,0,120,1),"&gt;0",TV_after_Tx[Group],Stat!D$51)&gt;0,COUNTIFS(OFFSET(INDEX(TV_after_Tx[#Headers],1,MATCH(TEXT(TV_Stat12[[#This Row],[Day '# after Tx]],0),TV_after_Tx[#Headers],0)),1,0,120,1),"&gt;0",TV_after_Tx[Group],Stat!D$51),"")</f>
        <v/>
      </c>
      <c r="E56" s="116" t="str">
        <f ca="1">IFERROR(AVERAGEIFS(OFFSET(INDEX(TV_after_Tx[#Headers],1,MATCH(TEXT(TV_Stat12[[#This Row],[Day '# after Tx]],0),TV_after_Tx[#Headers],0)),1,0,120,1),TV_after_Tx[Group],Stat!E$51),"")</f>
        <v/>
      </c>
      <c r="F56" s="131" t="str">
        <f t="array" aca="1" ref="F56" ca="1">IFERROR(_xlfn.STDEV.P(IF(TV_after_Tx[Group]=Stat!F$51,OFFSET(INDEX(TV_after_Tx[#Headers],1,MATCH(TEXT(TV_Stat12[[#This Row],[Day '# after Tx]],0),TV_after_Tx[#Headers],0)),1,0,120,1))),"")</f>
        <v/>
      </c>
      <c r="G56" s="17" t="str">
        <f ca="1">IF(COUNTIFS(OFFSET(INDEX(TV_after_Tx[#Headers],1,MATCH(TEXT(TV_Stat12[[#This Row],[Day '# after Tx]],0),TV_after_Tx[#Headers],0)),1,0,120,1),"&gt;0",TV_after_Tx[Group],Stat!G$51)&gt;0,COUNTIFS(OFFSET(INDEX(TV_after_Tx[#Headers],1,MATCH(TEXT(TV_Stat12[[#This Row],[Day '# after Tx]],0),TV_after_Tx[#Headers],0)),1,0,120,1),"&gt;0",TV_after_Tx[Group],Stat!G$51),"")</f>
        <v/>
      </c>
      <c r="H56" s="116" t="str">
        <f ca="1">IFERROR(AVERAGEIFS(OFFSET(INDEX(TV_after_Tx[#Headers],1,MATCH(TEXT(TV_Stat12[[#This Row],[Day '# after Tx]],0),TV_after_Tx[#Headers],0)),1,0,120,1),TV_after_Tx[Group],Stat!H$51),"")</f>
        <v/>
      </c>
      <c r="I56" s="131" t="str">
        <f t="array" aca="1" ref="I56" ca="1">IFERROR(_xlfn.STDEV.P(IF(TV_after_Tx[Group]=Stat!I$51,OFFSET(INDEX(TV_after_Tx[#Headers],1,MATCH(TEXT(TV_Stat12[[#This Row],[Day '# after Tx]],0),TV_after_Tx[#Headers],0)),1,0,120,1))),"")</f>
        <v/>
      </c>
      <c r="J56" s="17" t="str">
        <f ca="1">IF(COUNTIFS(OFFSET(INDEX(TV_after_Tx[#Headers],1,MATCH(TEXT(TV_Stat12[[#This Row],[Day '# after Tx]],0),TV_after_Tx[#Headers],0)),1,0,120,1),"&gt;0",TV_after_Tx[Group],Stat!J$51)&gt;0,COUNTIFS(OFFSET(INDEX(TV_after_Tx[#Headers],1,MATCH(TEXT(TV_Stat12[[#This Row],[Day '# after Tx]],0),TV_after_Tx[#Headers],0)),1,0,120,1),"&gt;0",TV_after_Tx[Group],Stat!J$51),"")</f>
        <v/>
      </c>
      <c r="K56" s="116" t="str">
        <f ca="1">IFERROR(AVERAGEIFS(OFFSET(INDEX(TV_after_Tx[#Headers],1,MATCH(TEXT(TV_Stat12[[#This Row],[Day '# after Tx]],0),TV_after_Tx[#Headers],0)),1,0,120,1),TV_after_Tx[Group],Stat!K$51),"")</f>
        <v/>
      </c>
      <c r="L56" s="131" t="str">
        <f t="array" aca="1" ref="L56" ca="1">IFERROR(_xlfn.STDEV.P(IF(TV_after_Tx[Group]=Stat!L$51,OFFSET(INDEX(TV_after_Tx[#Headers],1,MATCH(TEXT(TV_Stat12[[#This Row],[Day '# after Tx]],0),TV_after_Tx[#Headers],0)),1,0,120,1))),"")</f>
        <v/>
      </c>
      <c r="M56" s="17" t="str">
        <f ca="1">IF(COUNTIFS(OFFSET(INDEX(TV_after_Tx[#Headers],1,MATCH(TEXT(TV_Stat12[[#This Row],[Day '# after Tx]],0),TV_after_Tx[#Headers],0)),1,0,120,1),"&gt;0",TV_after_Tx[Group],Stat!M$51)&gt;0,COUNTIFS(OFFSET(INDEX(TV_after_Tx[#Headers],1,MATCH(TEXT(TV_Stat12[[#This Row],[Day '# after Tx]],0),TV_after_Tx[#Headers],0)),1,0,120,1),"&gt;0",TV_after_Tx[Group],Stat!M$51),"")</f>
        <v/>
      </c>
      <c r="N56" s="116" t="str">
        <f ca="1">IFERROR(AVERAGEIFS(OFFSET(INDEX(TV_after_Tx[#Headers],1,MATCH(TEXT(TV_Stat12[[#This Row],[Day '# after Tx]],0),TV_after_Tx[#Headers],0)),1,0,120,1),TV_after_Tx[Group],Stat!N$51),"")</f>
        <v/>
      </c>
      <c r="O56" s="131" t="str">
        <f t="array" aca="1" ref="O56" ca="1">IFERROR(_xlfn.STDEV.P(IF(TV_after_Tx[Group]=Stat!O$51,OFFSET(INDEX(TV_after_Tx[#Headers],1,MATCH(TEXT(TV_Stat12[[#This Row],[Day '# after Tx]],0),TV_after_Tx[#Headers],0)),1,0,120,1))),"")</f>
        <v/>
      </c>
      <c r="P56" s="17" t="str">
        <f ca="1">IF(COUNTIFS(OFFSET(INDEX(TV_after_Tx[#Headers],1,MATCH(TEXT(TV_Stat12[[#This Row],[Day '# after Tx]],0),TV_after_Tx[#Headers],0)),1,0,120,1),"&gt;0",TV_after_Tx[Group],Stat!P$51)&gt;0,COUNTIFS(OFFSET(INDEX(TV_after_Tx[#Headers],1,MATCH(TEXT(TV_Stat12[[#This Row],[Day '# after Tx]],0),TV_after_Tx[#Headers],0)),1,0,120,1),"&gt;0",TV_after_Tx[Group],Stat!P$51),"")</f>
        <v/>
      </c>
      <c r="Q56" s="116" t="str">
        <f ca="1">IFERROR(AVERAGEIFS(OFFSET(INDEX(TV_after_Tx[#Headers],1,MATCH(TEXT(TV_Stat12[[#This Row],[Day '# after Tx]],0),TV_after_Tx[#Headers],0)),1,0,120,1),TV_after_Tx[Group],Stat!Q$51),"")</f>
        <v/>
      </c>
      <c r="R56" s="131" t="str">
        <f t="array" aca="1" ref="R56" ca="1">IFERROR(_xlfn.STDEV.P(IF(TV_after_Tx[Group]=Stat!R$51,OFFSET(INDEX(TV_after_Tx[#Headers],1,MATCH(TEXT(TV_Stat12[[#This Row],[Day '# after Tx]],0),TV_after_Tx[#Headers],0)),1,0,120,1))),"")</f>
        <v/>
      </c>
      <c r="S56" s="17" t="str">
        <f ca="1">IF(COUNTIFS(OFFSET(INDEX(TV_after_Tx[#Headers],1,MATCH(TEXT(TV_Stat12[[#This Row],[Day '# after Tx]],0),TV_after_Tx[#Headers],0)),1,0,120,1),"&gt;0",TV_after_Tx[Group],Stat!S$51)&gt;0,COUNTIFS(OFFSET(INDEX(TV_after_Tx[#Headers],1,MATCH(TEXT(TV_Stat12[[#This Row],[Day '# after Tx]],0),TV_after_Tx[#Headers],0)),1,0,120,1),"&gt;0",TV_after_Tx[Group],Stat!S$51),"")</f>
        <v/>
      </c>
      <c r="T56" s="116" t="str">
        <f ca="1">IFERROR(AVERAGEIFS(OFFSET(INDEX(TV_after_Tx[#Headers],1,MATCH(TEXT(TV_Stat12[[#This Row],[Day '# after Tx]],0),TV_after_Tx[#Headers],0)),1,0,120,1),TV_after_Tx[Group],Stat!T$51),"")</f>
        <v/>
      </c>
      <c r="U56" s="131" t="str">
        <f t="array" aca="1" ref="U56" ca="1">IFERROR(_xlfn.STDEV.P(IF(TV_after_Tx[Group]=Stat!U$51,OFFSET(INDEX(TV_after_Tx[#Headers],1,MATCH(TEXT(TV_Stat12[[#This Row],[Day '# after Tx]],0),TV_after_Tx[#Headers],0)),1,0,120,1))),"")</f>
        <v/>
      </c>
      <c r="V56" s="17" t="str">
        <f ca="1">IF(COUNTIFS(OFFSET(INDEX(TV_after_Tx[#Headers],1,MATCH(TEXT(TV_Stat12[[#This Row],[Day '# after Tx]],0),TV_after_Tx[#Headers],0)),1,0,120,1),"&gt;0",TV_after_Tx[Group],Stat!V$51)&gt;0,COUNTIFS(OFFSET(INDEX(TV_after_Tx[#Headers],1,MATCH(TEXT(TV_Stat12[[#This Row],[Day '# after Tx]],0),TV_after_Tx[#Headers],0)),1,0,120,1),"&gt;0",TV_after_Tx[Group],Stat!V$51),"")</f>
        <v/>
      </c>
      <c r="W56" s="116" t="str">
        <f ca="1">IFERROR(AVERAGEIFS(OFFSET(INDEX(TV_after_Tx[#Headers],1,MATCH(TEXT(TV_Stat12[[#This Row],[Day '# after Tx]],0),TV_after_Tx[#Headers],0)),1,0,120,1),TV_after_Tx[Group],Stat!W$51),"")</f>
        <v/>
      </c>
      <c r="X56" s="131" t="str">
        <f t="array" aca="1" ref="X56" ca="1">IFERROR(_xlfn.STDEV.P(IF(TV_after_Tx[Group]=Stat!X$51,OFFSET(INDEX(TV_after_Tx[#Headers],1,MATCH(TEXT(TV_Stat12[[#This Row],[Day '# after Tx]],0),TV_after_Tx[#Headers],0)),1,0,120,1))),"")</f>
        <v/>
      </c>
      <c r="Y56" s="17" t="str">
        <f ca="1">IF(COUNTIFS(OFFSET(INDEX(TV_after_Tx[#Headers],1,MATCH(TEXT(TV_Stat12[[#This Row],[Day '# after Tx]],0),TV_after_Tx[#Headers],0)),1,0,120,1),"&gt;0",TV_after_Tx[Group],Stat!Y$51)&gt;0,COUNTIFS(OFFSET(INDEX(TV_after_Tx[#Headers],1,MATCH(TEXT(TV_Stat12[[#This Row],[Day '# after Tx]],0),TV_after_Tx[#Headers],0)),1,0,120,1),"&gt;0",TV_after_Tx[Group],Stat!Y$51),"")</f>
        <v/>
      </c>
      <c r="Z56" s="116" t="str">
        <f ca="1">IFERROR(AVERAGEIFS(OFFSET(INDEX(TV_after_Tx[#Headers],1,MATCH(TEXT(TV_Stat12[[#This Row],[Day '# after Tx]],0),TV_after_Tx[#Headers],0)),1,0,120,1),TV_after_Tx[Group],Stat!Z$51),"")</f>
        <v/>
      </c>
      <c r="AA56" s="131" t="str">
        <f t="array" aca="1" ref="AA56" ca="1">IFERROR(_xlfn.STDEV.P(IF(TV_after_Tx[Group]=Stat!AA$51,OFFSET(INDEX(TV_after_Tx[#Headers],1,MATCH(TEXT(TV_Stat12[[#This Row],[Day '# after Tx]],0),TV_after_Tx[#Headers],0)),1,0,120,1))),"")</f>
        <v/>
      </c>
      <c r="AB56" s="17" t="str">
        <f ca="1">IF(COUNTIFS(OFFSET(INDEX(TV_after_Tx[#Headers],1,MATCH(TEXT(TV_Stat12[[#This Row],[Day '# after Tx]],0),TV_after_Tx[#Headers],0)),1,0,120,1),"&gt;0",TV_after_Tx[Group],Stat!AB$51)&gt;0,COUNTIFS(OFFSET(INDEX(TV_after_Tx[#Headers],1,MATCH(TEXT(TV_Stat12[[#This Row],[Day '# after Tx]],0),TV_after_Tx[#Headers],0)),1,0,120,1),"&gt;0",TV_after_Tx[Group],Stat!AB$51),"")</f>
        <v/>
      </c>
      <c r="AC56" s="116" t="str">
        <f ca="1">IFERROR(AVERAGEIFS(OFFSET(INDEX(TV_after_Tx[#Headers],1,MATCH(TEXT(TV_Stat12[[#This Row],[Day '# after Tx]],0),TV_after_Tx[#Headers],0)),1,0,120,1),TV_after_Tx[Group],Stat!AC$51),"")</f>
        <v/>
      </c>
      <c r="AD56" s="131" t="str">
        <f t="array" aca="1" ref="AD56" ca="1">IFERROR(_xlfn.STDEV.P(IF(TV_after_Tx[Group]=Stat!AD$51,OFFSET(INDEX(TV_after_Tx[#Headers],1,MATCH(TEXT(TV_Stat12[[#This Row],[Day '# after Tx]],0),TV_after_Tx[#Headers],0)),1,0,120,1))),"")</f>
        <v/>
      </c>
      <c r="AE56" s="17" t="str">
        <f ca="1">IF(COUNTIFS(OFFSET(INDEX(TV_after_Tx[#Headers],1,MATCH(TEXT(TV_Stat12[[#This Row],[Day '# after Tx]],0),TV_after_Tx[#Headers],0)),1,0,120,1),"&gt;0",TV_after_Tx[Group],Stat!AE$51)&gt;0,COUNTIFS(OFFSET(INDEX(TV_after_Tx[#Headers],1,MATCH(TEXT(TV_Stat12[[#This Row],[Day '# after Tx]],0),TV_after_Tx[#Headers],0)),1,0,120,1),"&gt;0",TV_after_Tx[Group],Stat!AE$51),"")</f>
        <v/>
      </c>
      <c r="AF56" s="116" t="str">
        <f ca="1">IFERROR(AVERAGE(OFFSET(INDEX(TV_after_Tx[#Headers],1,MATCH(TEXT(TV_Stat12[[#This Row],[Day '# after Tx]],0),TV_after_Tx[#Headers],0)),1,0,120,1)),"")</f>
        <v/>
      </c>
      <c r="AG56" s="131" t="str">
        <f ca="1">IFERROR(_xlfn.STDEV.P(OFFSET(INDEX(TV_after_Tx[#Headers],1,MATCH(TEXT(TV_Stat12[[#This Row],[Day '# after Tx]],0),TV_after_Tx[#Headers],0)),1,0,120,1)),"")</f>
        <v/>
      </c>
      <c r="AH56" s="17" t="str">
        <f ca="1">IF(COUNTIF(OFFSET(INDEX(TV_after_Tx[#Headers],1,MATCH(TEXT(TV_Stat12[[#This Row],[Day '# after Tx]],0),TV_after_Tx[#Headers],0)),1,0,120,1),"&gt;0")&gt;0,COUNTIF(OFFSET(INDEX(TV_after_Tx[#Headers],1,MATCH(TEXT(TV_Stat12[[#This Row],[Day '# after Tx]],0),TV_after_Tx[#Headers],0)),1,0,120,1),"&gt;0"),"")</f>
        <v/>
      </c>
      <c r="BQ56" s="14"/>
      <c r="BS56" s="14"/>
    </row>
    <row r="57" spans="1:71">
      <c r="A57" s="14">
        <v>4</v>
      </c>
      <c r="B57" s="116" t="str">
        <f ca="1">IFERROR(AVERAGEIFS(OFFSET(INDEX(TV_after_Tx[#Headers],1,MATCH(TEXT(TV_Stat12[[#This Row],[Day '# after Tx]],0),TV_after_Tx[#Headers],0)),1,0,120,1),TV_after_Tx[Group],Stat!B$51),"")</f>
        <v/>
      </c>
      <c r="C57" s="131" t="str">
        <f t="array" aca="1" ref="C57" ca="1">IFERROR(_xlfn.STDEV.P(IF(TV_after_Tx[Group]=Stat!C$51,OFFSET(INDEX(TV_after_Tx[#Headers],1,MATCH(TEXT(TV_Stat12[[#This Row],[Day '# after Tx]],0),TV_after_Tx[#Headers],0)),1,0,120,1))),"")</f>
        <v/>
      </c>
      <c r="D57" s="17" t="str">
        <f ca="1">IF(COUNTIFS(OFFSET(INDEX(TV_after_Tx[#Headers],1,MATCH(TEXT(TV_Stat12[[#This Row],[Day '# after Tx]],0),TV_after_Tx[#Headers],0)),1,0,120,1),"&gt;0",TV_after_Tx[Group],Stat!D$51)&gt;0,COUNTIFS(OFFSET(INDEX(TV_after_Tx[#Headers],1,MATCH(TEXT(TV_Stat12[[#This Row],[Day '# after Tx]],0),TV_after_Tx[#Headers],0)),1,0,120,1),"&gt;0",TV_after_Tx[Group],Stat!D$51),"")</f>
        <v/>
      </c>
      <c r="E57" s="116" t="str">
        <f ca="1">IFERROR(AVERAGEIFS(OFFSET(INDEX(TV_after_Tx[#Headers],1,MATCH(TEXT(TV_Stat12[[#This Row],[Day '# after Tx]],0),TV_after_Tx[#Headers],0)),1,0,120,1),TV_after_Tx[Group],Stat!E$51),"")</f>
        <v/>
      </c>
      <c r="F57" s="131" t="str">
        <f t="array" aca="1" ref="F57" ca="1">IFERROR(_xlfn.STDEV.P(IF(TV_after_Tx[Group]=Stat!F$51,OFFSET(INDEX(TV_after_Tx[#Headers],1,MATCH(TEXT(TV_Stat12[[#This Row],[Day '# after Tx]],0),TV_after_Tx[#Headers],0)),1,0,120,1))),"")</f>
        <v/>
      </c>
      <c r="G57" s="17" t="str">
        <f ca="1">IF(COUNTIFS(OFFSET(INDEX(TV_after_Tx[#Headers],1,MATCH(TEXT(TV_Stat12[[#This Row],[Day '# after Tx]],0),TV_after_Tx[#Headers],0)),1,0,120,1),"&gt;0",TV_after_Tx[Group],Stat!G$51)&gt;0,COUNTIFS(OFFSET(INDEX(TV_after_Tx[#Headers],1,MATCH(TEXT(TV_Stat12[[#This Row],[Day '# after Tx]],0),TV_after_Tx[#Headers],0)),1,0,120,1),"&gt;0",TV_after_Tx[Group],Stat!G$51),"")</f>
        <v/>
      </c>
      <c r="H57" s="116" t="str">
        <f ca="1">IFERROR(AVERAGEIFS(OFFSET(INDEX(TV_after_Tx[#Headers],1,MATCH(TEXT(TV_Stat12[[#This Row],[Day '# after Tx]],0),TV_after_Tx[#Headers],0)),1,0,120,1),TV_after_Tx[Group],Stat!H$51),"")</f>
        <v/>
      </c>
      <c r="I57" s="131" t="str">
        <f t="array" aca="1" ref="I57" ca="1">IFERROR(_xlfn.STDEV.P(IF(TV_after_Tx[Group]=Stat!I$51,OFFSET(INDEX(TV_after_Tx[#Headers],1,MATCH(TEXT(TV_Stat12[[#This Row],[Day '# after Tx]],0),TV_after_Tx[#Headers],0)),1,0,120,1))),"")</f>
        <v/>
      </c>
      <c r="J57" s="17" t="str">
        <f ca="1">IF(COUNTIFS(OFFSET(INDEX(TV_after_Tx[#Headers],1,MATCH(TEXT(TV_Stat12[[#This Row],[Day '# after Tx]],0),TV_after_Tx[#Headers],0)),1,0,120,1),"&gt;0",TV_after_Tx[Group],Stat!J$51)&gt;0,COUNTIFS(OFFSET(INDEX(TV_after_Tx[#Headers],1,MATCH(TEXT(TV_Stat12[[#This Row],[Day '# after Tx]],0),TV_after_Tx[#Headers],0)),1,0,120,1),"&gt;0",TV_after_Tx[Group],Stat!J$51),"")</f>
        <v/>
      </c>
      <c r="K57" s="116" t="str">
        <f ca="1">IFERROR(AVERAGEIFS(OFFSET(INDEX(TV_after_Tx[#Headers],1,MATCH(TEXT(TV_Stat12[[#This Row],[Day '# after Tx]],0),TV_after_Tx[#Headers],0)),1,0,120,1),TV_after_Tx[Group],Stat!K$51),"")</f>
        <v/>
      </c>
      <c r="L57" s="131" t="str">
        <f t="array" aca="1" ref="L57" ca="1">IFERROR(_xlfn.STDEV.P(IF(TV_after_Tx[Group]=Stat!L$51,OFFSET(INDEX(TV_after_Tx[#Headers],1,MATCH(TEXT(TV_Stat12[[#This Row],[Day '# after Tx]],0),TV_after_Tx[#Headers],0)),1,0,120,1))),"")</f>
        <v/>
      </c>
      <c r="M57" s="17" t="str">
        <f ca="1">IF(COUNTIFS(OFFSET(INDEX(TV_after_Tx[#Headers],1,MATCH(TEXT(TV_Stat12[[#This Row],[Day '# after Tx]],0),TV_after_Tx[#Headers],0)),1,0,120,1),"&gt;0",TV_after_Tx[Group],Stat!M$51)&gt;0,COUNTIFS(OFFSET(INDEX(TV_after_Tx[#Headers],1,MATCH(TEXT(TV_Stat12[[#This Row],[Day '# after Tx]],0),TV_after_Tx[#Headers],0)),1,0,120,1),"&gt;0",TV_after_Tx[Group],Stat!M$51),"")</f>
        <v/>
      </c>
      <c r="N57" s="116" t="str">
        <f ca="1">IFERROR(AVERAGEIFS(OFFSET(INDEX(TV_after_Tx[#Headers],1,MATCH(TEXT(TV_Stat12[[#This Row],[Day '# after Tx]],0),TV_after_Tx[#Headers],0)),1,0,120,1),TV_after_Tx[Group],Stat!N$51),"")</f>
        <v/>
      </c>
      <c r="O57" s="131" t="str">
        <f t="array" aca="1" ref="O57" ca="1">IFERROR(_xlfn.STDEV.P(IF(TV_after_Tx[Group]=Stat!O$51,OFFSET(INDEX(TV_after_Tx[#Headers],1,MATCH(TEXT(TV_Stat12[[#This Row],[Day '# after Tx]],0),TV_after_Tx[#Headers],0)),1,0,120,1))),"")</f>
        <v/>
      </c>
      <c r="P57" s="17" t="str">
        <f ca="1">IF(COUNTIFS(OFFSET(INDEX(TV_after_Tx[#Headers],1,MATCH(TEXT(TV_Stat12[[#This Row],[Day '# after Tx]],0),TV_after_Tx[#Headers],0)),1,0,120,1),"&gt;0",TV_after_Tx[Group],Stat!P$51)&gt;0,COUNTIFS(OFFSET(INDEX(TV_after_Tx[#Headers],1,MATCH(TEXT(TV_Stat12[[#This Row],[Day '# after Tx]],0),TV_after_Tx[#Headers],0)),1,0,120,1),"&gt;0",TV_after_Tx[Group],Stat!P$51),"")</f>
        <v/>
      </c>
      <c r="Q57" s="116" t="str">
        <f ca="1">IFERROR(AVERAGEIFS(OFFSET(INDEX(TV_after_Tx[#Headers],1,MATCH(TEXT(TV_Stat12[[#This Row],[Day '# after Tx]],0),TV_after_Tx[#Headers],0)),1,0,120,1),TV_after_Tx[Group],Stat!Q$51),"")</f>
        <v/>
      </c>
      <c r="R57" s="131" t="str">
        <f t="array" aca="1" ref="R57" ca="1">IFERROR(_xlfn.STDEV.P(IF(TV_after_Tx[Group]=Stat!R$51,OFFSET(INDEX(TV_after_Tx[#Headers],1,MATCH(TEXT(TV_Stat12[[#This Row],[Day '# after Tx]],0),TV_after_Tx[#Headers],0)),1,0,120,1))),"")</f>
        <v/>
      </c>
      <c r="S57" s="17" t="str">
        <f ca="1">IF(COUNTIFS(OFFSET(INDEX(TV_after_Tx[#Headers],1,MATCH(TEXT(TV_Stat12[[#This Row],[Day '# after Tx]],0),TV_after_Tx[#Headers],0)),1,0,120,1),"&gt;0",TV_after_Tx[Group],Stat!S$51)&gt;0,COUNTIFS(OFFSET(INDEX(TV_after_Tx[#Headers],1,MATCH(TEXT(TV_Stat12[[#This Row],[Day '# after Tx]],0),TV_after_Tx[#Headers],0)),1,0,120,1),"&gt;0",TV_after_Tx[Group],Stat!S$51),"")</f>
        <v/>
      </c>
      <c r="T57" s="116" t="str">
        <f ca="1">IFERROR(AVERAGEIFS(OFFSET(INDEX(TV_after_Tx[#Headers],1,MATCH(TEXT(TV_Stat12[[#This Row],[Day '# after Tx]],0),TV_after_Tx[#Headers],0)),1,0,120,1),TV_after_Tx[Group],Stat!T$51),"")</f>
        <v/>
      </c>
      <c r="U57" s="131" t="str">
        <f t="array" aca="1" ref="U57" ca="1">IFERROR(_xlfn.STDEV.P(IF(TV_after_Tx[Group]=Stat!U$51,OFFSET(INDEX(TV_after_Tx[#Headers],1,MATCH(TEXT(TV_Stat12[[#This Row],[Day '# after Tx]],0),TV_after_Tx[#Headers],0)),1,0,120,1))),"")</f>
        <v/>
      </c>
      <c r="V57" s="17" t="str">
        <f ca="1">IF(COUNTIFS(OFFSET(INDEX(TV_after_Tx[#Headers],1,MATCH(TEXT(TV_Stat12[[#This Row],[Day '# after Tx]],0),TV_after_Tx[#Headers],0)),1,0,120,1),"&gt;0",TV_after_Tx[Group],Stat!V$51)&gt;0,COUNTIFS(OFFSET(INDEX(TV_after_Tx[#Headers],1,MATCH(TEXT(TV_Stat12[[#This Row],[Day '# after Tx]],0),TV_after_Tx[#Headers],0)),1,0,120,1),"&gt;0",TV_after_Tx[Group],Stat!V$51),"")</f>
        <v/>
      </c>
      <c r="W57" s="116" t="str">
        <f ca="1">IFERROR(AVERAGEIFS(OFFSET(INDEX(TV_after_Tx[#Headers],1,MATCH(TEXT(TV_Stat12[[#This Row],[Day '# after Tx]],0),TV_after_Tx[#Headers],0)),1,0,120,1),TV_after_Tx[Group],Stat!W$51),"")</f>
        <v/>
      </c>
      <c r="X57" s="131" t="str">
        <f t="array" aca="1" ref="X57" ca="1">IFERROR(_xlfn.STDEV.P(IF(TV_after_Tx[Group]=Stat!X$51,OFFSET(INDEX(TV_after_Tx[#Headers],1,MATCH(TEXT(TV_Stat12[[#This Row],[Day '# after Tx]],0),TV_after_Tx[#Headers],0)),1,0,120,1))),"")</f>
        <v/>
      </c>
      <c r="Y57" s="17" t="str">
        <f ca="1">IF(COUNTIFS(OFFSET(INDEX(TV_after_Tx[#Headers],1,MATCH(TEXT(TV_Stat12[[#This Row],[Day '# after Tx]],0),TV_after_Tx[#Headers],0)),1,0,120,1),"&gt;0",TV_after_Tx[Group],Stat!Y$51)&gt;0,COUNTIFS(OFFSET(INDEX(TV_after_Tx[#Headers],1,MATCH(TEXT(TV_Stat12[[#This Row],[Day '# after Tx]],0),TV_after_Tx[#Headers],0)),1,0,120,1),"&gt;0",TV_after_Tx[Group],Stat!Y$51),"")</f>
        <v/>
      </c>
      <c r="Z57" s="116" t="str">
        <f ca="1">IFERROR(AVERAGEIFS(OFFSET(INDEX(TV_after_Tx[#Headers],1,MATCH(TEXT(TV_Stat12[[#This Row],[Day '# after Tx]],0),TV_after_Tx[#Headers],0)),1,0,120,1),TV_after_Tx[Group],Stat!Z$51),"")</f>
        <v/>
      </c>
      <c r="AA57" s="131" t="str">
        <f t="array" aca="1" ref="AA57" ca="1">IFERROR(_xlfn.STDEV.P(IF(TV_after_Tx[Group]=Stat!AA$51,OFFSET(INDEX(TV_after_Tx[#Headers],1,MATCH(TEXT(TV_Stat12[[#This Row],[Day '# after Tx]],0),TV_after_Tx[#Headers],0)),1,0,120,1))),"")</f>
        <v/>
      </c>
      <c r="AB57" s="17" t="str">
        <f ca="1">IF(COUNTIFS(OFFSET(INDEX(TV_after_Tx[#Headers],1,MATCH(TEXT(TV_Stat12[[#This Row],[Day '# after Tx]],0),TV_after_Tx[#Headers],0)),1,0,120,1),"&gt;0",TV_after_Tx[Group],Stat!AB$51)&gt;0,COUNTIFS(OFFSET(INDEX(TV_after_Tx[#Headers],1,MATCH(TEXT(TV_Stat12[[#This Row],[Day '# after Tx]],0),TV_after_Tx[#Headers],0)),1,0,120,1),"&gt;0",TV_after_Tx[Group],Stat!AB$51),"")</f>
        <v/>
      </c>
      <c r="AC57" s="116" t="str">
        <f ca="1">IFERROR(AVERAGEIFS(OFFSET(INDEX(TV_after_Tx[#Headers],1,MATCH(TEXT(TV_Stat12[[#This Row],[Day '# after Tx]],0),TV_after_Tx[#Headers],0)),1,0,120,1),TV_after_Tx[Group],Stat!AC$51),"")</f>
        <v/>
      </c>
      <c r="AD57" s="131" t="str">
        <f t="array" aca="1" ref="AD57" ca="1">IFERROR(_xlfn.STDEV.P(IF(TV_after_Tx[Group]=Stat!AD$51,OFFSET(INDEX(TV_after_Tx[#Headers],1,MATCH(TEXT(TV_Stat12[[#This Row],[Day '# after Tx]],0),TV_after_Tx[#Headers],0)),1,0,120,1))),"")</f>
        <v/>
      </c>
      <c r="AE57" s="17" t="str">
        <f ca="1">IF(COUNTIFS(OFFSET(INDEX(TV_after_Tx[#Headers],1,MATCH(TEXT(TV_Stat12[[#This Row],[Day '# after Tx]],0),TV_after_Tx[#Headers],0)),1,0,120,1),"&gt;0",TV_after_Tx[Group],Stat!AE$51)&gt;0,COUNTIFS(OFFSET(INDEX(TV_after_Tx[#Headers],1,MATCH(TEXT(TV_Stat12[[#This Row],[Day '# after Tx]],0),TV_after_Tx[#Headers],0)),1,0,120,1),"&gt;0",TV_after_Tx[Group],Stat!AE$51),"")</f>
        <v/>
      </c>
      <c r="AF57" s="116" t="str">
        <f ca="1">IFERROR(AVERAGE(OFFSET(INDEX(TV_after_Tx[#Headers],1,MATCH(TEXT(TV_Stat12[[#This Row],[Day '# after Tx]],0),TV_after_Tx[#Headers],0)),1,0,120,1)),"")</f>
        <v/>
      </c>
      <c r="AG57" s="131" t="str">
        <f ca="1">IFERROR(_xlfn.STDEV.P(OFFSET(INDEX(TV_after_Tx[#Headers],1,MATCH(TEXT(TV_Stat12[[#This Row],[Day '# after Tx]],0),TV_after_Tx[#Headers],0)),1,0,120,1)),"")</f>
        <v/>
      </c>
      <c r="AH57" s="17" t="str">
        <f ca="1">IF(COUNTIF(OFFSET(INDEX(TV_after_Tx[#Headers],1,MATCH(TEXT(TV_Stat12[[#This Row],[Day '# after Tx]],0),TV_after_Tx[#Headers],0)),1,0,120,1),"&gt;0")&gt;0,COUNTIF(OFFSET(INDEX(TV_after_Tx[#Headers],1,MATCH(TEXT(TV_Stat12[[#This Row],[Day '# after Tx]],0),TV_after_Tx[#Headers],0)),1,0,120,1),"&gt;0"),"")</f>
        <v/>
      </c>
      <c r="BQ57" s="14"/>
      <c r="BS57" s="14"/>
    </row>
    <row r="58" spans="1:71">
      <c r="A58" s="14">
        <v>5</v>
      </c>
      <c r="B58" s="116" t="str">
        <f ca="1">IFERROR(AVERAGEIFS(OFFSET(INDEX(TV_after_Tx[#Headers],1,MATCH(TEXT(TV_Stat12[[#This Row],[Day '# after Tx]],0),TV_after_Tx[#Headers],0)),1,0,120,1),TV_after_Tx[Group],Stat!B$51),"")</f>
        <v/>
      </c>
      <c r="C58" s="131" t="str">
        <f t="array" aca="1" ref="C58" ca="1">IFERROR(_xlfn.STDEV.P(IF(TV_after_Tx[Group]=Stat!C$51,OFFSET(INDEX(TV_after_Tx[#Headers],1,MATCH(TEXT(TV_Stat12[[#This Row],[Day '# after Tx]],0),TV_after_Tx[#Headers],0)),1,0,120,1))),"")</f>
        <v/>
      </c>
      <c r="D58" s="17" t="str">
        <f ca="1">IF(COUNTIFS(OFFSET(INDEX(TV_after_Tx[#Headers],1,MATCH(TEXT(TV_Stat12[[#This Row],[Day '# after Tx]],0),TV_after_Tx[#Headers],0)),1,0,120,1),"&gt;0",TV_after_Tx[Group],Stat!D$51)&gt;0,COUNTIFS(OFFSET(INDEX(TV_after_Tx[#Headers],1,MATCH(TEXT(TV_Stat12[[#This Row],[Day '# after Tx]],0),TV_after_Tx[#Headers],0)),1,0,120,1),"&gt;0",TV_after_Tx[Group],Stat!D$51),"")</f>
        <v/>
      </c>
      <c r="E58" s="116" t="str">
        <f ca="1">IFERROR(AVERAGEIFS(OFFSET(INDEX(TV_after_Tx[#Headers],1,MATCH(TEXT(TV_Stat12[[#This Row],[Day '# after Tx]],0),TV_after_Tx[#Headers],0)),1,0,120,1),TV_after_Tx[Group],Stat!E$51),"")</f>
        <v/>
      </c>
      <c r="F58" s="131" t="str">
        <f t="array" aca="1" ref="F58" ca="1">IFERROR(_xlfn.STDEV.P(IF(TV_after_Tx[Group]=Stat!F$51,OFFSET(INDEX(TV_after_Tx[#Headers],1,MATCH(TEXT(TV_Stat12[[#This Row],[Day '# after Tx]],0),TV_after_Tx[#Headers],0)),1,0,120,1))),"")</f>
        <v/>
      </c>
      <c r="G58" s="17" t="str">
        <f ca="1">IF(COUNTIFS(OFFSET(INDEX(TV_after_Tx[#Headers],1,MATCH(TEXT(TV_Stat12[[#This Row],[Day '# after Tx]],0),TV_after_Tx[#Headers],0)),1,0,120,1),"&gt;0",TV_after_Tx[Group],Stat!G$51)&gt;0,COUNTIFS(OFFSET(INDEX(TV_after_Tx[#Headers],1,MATCH(TEXT(TV_Stat12[[#This Row],[Day '# after Tx]],0),TV_after_Tx[#Headers],0)),1,0,120,1),"&gt;0",TV_after_Tx[Group],Stat!G$51),"")</f>
        <v/>
      </c>
      <c r="H58" s="116" t="str">
        <f ca="1">IFERROR(AVERAGEIFS(OFFSET(INDEX(TV_after_Tx[#Headers],1,MATCH(TEXT(TV_Stat12[[#This Row],[Day '# after Tx]],0),TV_after_Tx[#Headers],0)),1,0,120,1),TV_after_Tx[Group],Stat!H$51),"")</f>
        <v/>
      </c>
      <c r="I58" s="131" t="str">
        <f t="array" aca="1" ref="I58" ca="1">IFERROR(_xlfn.STDEV.P(IF(TV_after_Tx[Group]=Stat!I$51,OFFSET(INDEX(TV_after_Tx[#Headers],1,MATCH(TEXT(TV_Stat12[[#This Row],[Day '# after Tx]],0),TV_after_Tx[#Headers],0)),1,0,120,1))),"")</f>
        <v/>
      </c>
      <c r="J58" s="17" t="str">
        <f ca="1">IF(COUNTIFS(OFFSET(INDEX(TV_after_Tx[#Headers],1,MATCH(TEXT(TV_Stat12[[#This Row],[Day '# after Tx]],0),TV_after_Tx[#Headers],0)),1,0,120,1),"&gt;0",TV_after_Tx[Group],Stat!J$51)&gt;0,COUNTIFS(OFFSET(INDEX(TV_after_Tx[#Headers],1,MATCH(TEXT(TV_Stat12[[#This Row],[Day '# after Tx]],0),TV_after_Tx[#Headers],0)),1,0,120,1),"&gt;0",TV_after_Tx[Group],Stat!J$51),"")</f>
        <v/>
      </c>
      <c r="K58" s="116" t="str">
        <f ca="1">IFERROR(AVERAGEIFS(OFFSET(INDEX(TV_after_Tx[#Headers],1,MATCH(TEXT(TV_Stat12[[#This Row],[Day '# after Tx]],0),TV_after_Tx[#Headers],0)),1,0,120,1),TV_after_Tx[Group],Stat!K$51),"")</f>
        <v/>
      </c>
      <c r="L58" s="131" t="str">
        <f t="array" aca="1" ref="L58" ca="1">IFERROR(_xlfn.STDEV.P(IF(TV_after_Tx[Group]=Stat!L$51,OFFSET(INDEX(TV_after_Tx[#Headers],1,MATCH(TEXT(TV_Stat12[[#This Row],[Day '# after Tx]],0),TV_after_Tx[#Headers],0)),1,0,120,1))),"")</f>
        <v/>
      </c>
      <c r="M58" s="17" t="str">
        <f ca="1">IF(COUNTIFS(OFFSET(INDEX(TV_after_Tx[#Headers],1,MATCH(TEXT(TV_Stat12[[#This Row],[Day '# after Tx]],0),TV_after_Tx[#Headers],0)),1,0,120,1),"&gt;0",TV_after_Tx[Group],Stat!M$51)&gt;0,COUNTIFS(OFFSET(INDEX(TV_after_Tx[#Headers],1,MATCH(TEXT(TV_Stat12[[#This Row],[Day '# after Tx]],0),TV_after_Tx[#Headers],0)),1,0,120,1),"&gt;0",TV_after_Tx[Group],Stat!M$51),"")</f>
        <v/>
      </c>
      <c r="N58" s="116" t="str">
        <f ca="1">IFERROR(AVERAGEIFS(OFFSET(INDEX(TV_after_Tx[#Headers],1,MATCH(TEXT(TV_Stat12[[#This Row],[Day '# after Tx]],0),TV_after_Tx[#Headers],0)),1,0,120,1),TV_after_Tx[Group],Stat!N$51),"")</f>
        <v/>
      </c>
      <c r="O58" s="131" t="str">
        <f t="array" aca="1" ref="O58" ca="1">IFERROR(_xlfn.STDEV.P(IF(TV_after_Tx[Group]=Stat!O$51,OFFSET(INDEX(TV_after_Tx[#Headers],1,MATCH(TEXT(TV_Stat12[[#This Row],[Day '# after Tx]],0),TV_after_Tx[#Headers],0)),1,0,120,1))),"")</f>
        <v/>
      </c>
      <c r="P58" s="17" t="str">
        <f ca="1">IF(COUNTIFS(OFFSET(INDEX(TV_after_Tx[#Headers],1,MATCH(TEXT(TV_Stat12[[#This Row],[Day '# after Tx]],0),TV_after_Tx[#Headers],0)),1,0,120,1),"&gt;0",TV_after_Tx[Group],Stat!P$51)&gt;0,COUNTIFS(OFFSET(INDEX(TV_after_Tx[#Headers],1,MATCH(TEXT(TV_Stat12[[#This Row],[Day '# after Tx]],0),TV_after_Tx[#Headers],0)),1,0,120,1),"&gt;0",TV_after_Tx[Group],Stat!P$51),"")</f>
        <v/>
      </c>
      <c r="Q58" s="116" t="str">
        <f ca="1">IFERROR(AVERAGEIFS(OFFSET(INDEX(TV_after_Tx[#Headers],1,MATCH(TEXT(TV_Stat12[[#This Row],[Day '# after Tx]],0),TV_after_Tx[#Headers],0)),1,0,120,1),TV_after_Tx[Group],Stat!Q$51),"")</f>
        <v/>
      </c>
      <c r="R58" s="131" t="str">
        <f t="array" aca="1" ref="R58" ca="1">IFERROR(_xlfn.STDEV.P(IF(TV_after_Tx[Group]=Stat!R$51,OFFSET(INDEX(TV_after_Tx[#Headers],1,MATCH(TEXT(TV_Stat12[[#This Row],[Day '# after Tx]],0),TV_after_Tx[#Headers],0)),1,0,120,1))),"")</f>
        <v/>
      </c>
      <c r="S58" s="17" t="str">
        <f ca="1">IF(COUNTIFS(OFFSET(INDEX(TV_after_Tx[#Headers],1,MATCH(TEXT(TV_Stat12[[#This Row],[Day '# after Tx]],0),TV_after_Tx[#Headers],0)),1,0,120,1),"&gt;0",TV_after_Tx[Group],Stat!S$51)&gt;0,COUNTIFS(OFFSET(INDEX(TV_after_Tx[#Headers],1,MATCH(TEXT(TV_Stat12[[#This Row],[Day '# after Tx]],0),TV_after_Tx[#Headers],0)),1,0,120,1),"&gt;0",TV_after_Tx[Group],Stat!S$51),"")</f>
        <v/>
      </c>
      <c r="T58" s="116" t="str">
        <f ca="1">IFERROR(AVERAGEIFS(OFFSET(INDEX(TV_after_Tx[#Headers],1,MATCH(TEXT(TV_Stat12[[#This Row],[Day '# after Tx]],0),TV_after_Tx[#Headers],0)),1,0,120,1),TV_after_Tx[Group],Stat!T$51),"")</f>
        <v/>
      </c>
      <c r="U58" s="131" t="str">
        <f t="array" aca="1" ref="U58" ca="1">IFERROR(_xlfn.STDEV.P(IF(TV_after_Tx[Group]=Stat!U$51,OFFSET(INDEX(TV_after_Tx[#Headers],1,MATCH(TEXT(TV_Stat12[[#This Row],[Day '# after Tx]],0),TV_after_Tx[#Headers],0)),1,0,120,1))),"")</f>
        <v/>
      </c>
      <c r="V58" s="17" t="str">
        <f ca="1">IF(COUNTIFS(OFFSET(INDEX(TV_after_Tx[#Headers],1,MATCH(TEXT(TV_Stat12[[#This Row],[Day '# after Tx]],0),TV_after_Tx[#Headers],0)),1,0,120,1),"&gt;0",TV_after_Tx[Group],Stat!V$51)&gt;0,COUNTIFS(OFFSET(INDEX(TV_after_Tx[#Headers],1,MATCH(TEXT(TV_Stat12[[#This Row],[Day '# after Tx]],0),TV_after_Tx[#Headers],0)),1,0,120,1),"&gt;0",TV_after_Tx[Group],Stat!V$51),"")</f>
        <v/>
      </c>
      <c r="W58" s="116" t="str">
        <f ca="1">IFERROR(AVERAGEIFS(OFFSET(INDEX(TV_after_Tx[#Headers],1,MATCH(TEXT(TV_Stat12[[#This Row],[Day '# after Tx]],0),TV_after_Tx[#Headers],0)),1,0,120,1),TV_after_Tx[Group],Stat!W$51),"")</f>
        <v/>
      </c>
      <c r="X58" s="131" t="str">
        <f t="array" aca="1" ref="X58" ca="1">IFERROR(_xlfn.STDEV.P(IF(TV_after_Tx[Group]=Stat!X$51,OFFSET(INDEX(TV_after_Tx[#Headers],1,MATCH(TEXT(TV_Stat12[[#This Row],[Day '# after Tx]],0),TV_after_Tx[#Headers],0)),1,0,120,1))),"")</f>
        <v/>
      </c>
      <c r="Y58" s="17" t="str">
        <f ca="1">IF(COUNTIFS(OFFSET(INDEX(TV_after_Tx[#Headers],1,MATCH(TEXT(TV_Stat12[[#This Row],[Day '# after Tx]],0),TV_after_Tx[#Headers],0)),1,0,120,1),"&gt;0",TV_after_Tx[Group],Stat!Y$51)&gt;0,COUNTIFS(OFFSET(INDEX(TV_after_Tx[#Headers],1,MATCH(TEXT(TV_Stat12[[#This Row],[Day '# after Tx]],0),TV_after_Tx[#Headers],0)),1,0,120,1),"&gt;0",TV_after_Tx[Group],Stat!Y$51),"")</f>
        <v/>
      </c>
      <c r="Z58" s="116" t="str">
        <f ca="1">IFERROR(AVERAGEIFS(OFFSET(INDEX(TV_after_Tx[#Headers],1,MATCH(TEXT(TV_Stat12[[#This Row],[Day '# after Tx]],0),TV_after_Tx[#Headers],0)),1,0,120,1),TV_after_Tx[Group],Stat!Z$51),"")</f>
        <v/>
      </c>
      <c r="AA58" s="131" t="str">
        <f t="array" aca="1" ref="AA58" ca="1">IFERROR(_xlfn.STDEV.P(IF(TV_after_Tx[Group]=Stat!AA$51,OFFSET(INDEX(TV_after_Tx[#Headers],1,MATCH(TEXT(TV_Stat12[[#This Row],[Day '# after Tx]],0),TV_after_Tx[#Headers],0)),1,0,120,1))),"")</f>
        <v/>
      </c>
      <c r="AB58" s="17" t="str">
        <f ca="1">IF(COUNTIFS(OFFSET(INDEX(TV_after_Tx[#Headers],1,MATCH(TEXT(TV_Stat12[[#This Row],[Day '# after Tx]],0),TV_after_Tx[#Headers],0)),1,0,120,1),"&gt;0",TV_after_Tx[Group],Stat!AB$51)&gt;0,COUNTIFS(OFFSET(INDEX(TV_after_Tx[#Headers],1,MATCH(TEXT(TV_Stat12[[#This Row],[Day '# after Tx]],0),TV_after_Tx[#Headers],0)),1,0,120,1),"&gt;0",TV_after_Tx[Group],Stat!AB$51),"")</f>
        <v/>
      </c>
      <c r="AC58" s="116" t="str">
        <f ca="1">IFERROR(AVERAGEIFS(OFFSET(INDEX(TV_after_Tx[#Headers],1,MATCH(TEXT(TV_Stat12[[#This Row],[Day '# after Tx]],0),TV_after_Tx[#Headers],0)),1,0,120,1),TV_after_Tx[Group],Stat!AC$51),"")</f>
        <v/>
      </c>
      <c r="AD58" s="131" t="str">
        <f t="array" aca="1" ref="AD58" ca="1">IFERROR(_xlfn.STDEV.P(IF(TV_after_Tx[Group]=Stat!AD$51,OFFSET(INDEX(TV_after_Tx[#Headers],1,MATCH(TEXT(TV_Stat12[[#This Row],[Day '# after Tx]],0),TV_after_Tx[#Headers],0)),1,0,120,1))),"")</f>
        <v/>
      </c>
      <c r="AE58" s="17" t="str">
        <f ca="1">IF(COUNTIFS(OFFSET(INDEX(TV_after_Tx[#Headers],1,MATCH(TEXT(TV_Stat12[[#This Row],[Day '# after Tx]],0),TV_after_Tx[#Headers],0)),1,0,120,1),"&gt;0",TV_after_Tx[Group],Stat!AE$51)&gt;0,COUNTIFS(OFFSET(INDEX(TV_after_Tx[#Headers],1,MATCH(TEXT(TV_Stat12[[#This Row],[Day '# after Tx]],0),TV_after_Tx[#Headers],0)),1,0,120,1),"&gt;0",TV_after_Tx[Group],Stat!AE$51),"")</f>
        <v/>
      </c>
      <c r="AF58" s="116" t="str">
        <f ca="1">IFERROR(AVERAGE(OFFSET(INDEX(TV_after_Tx[#Headers],1,MATCH(TEXT(TV_Stat12[[#This Row],[Day '# after Tx]],0),TV_after_Tx[#Headers],0)),1,0,120,1)),"")</f>
        <v/>
      </c>
      <c r="AG58" s="131" t="str">
        <f ca="1">IFERROR(_xlfn.STDEV.P(OFFSET(INDEX(TV_after_Tx[#Headers],1,MATCH(TEXT(TV_Stat12[[#This Row],[Day '# after Tx]],0),TV_after_Tx[#Headers],0)),1,0,120,1)),"")</f>
        <v/>
      </c>
      <c r="AH58" s="17" t="str">
        <f ca="1">IF(COUNTIF(OFFSET(INDEX(TV_after_Tx[#Headers],1,MATCH(TEXT(TV_Stat12[[#This Row],[Day '# after Tx]],0),TV_after_Tx[#Headers],0)),1,0,120,1),"&gt;0")&gt;0,COUNTIF(OFFSET(INDEX(TV_after_Tx[#Headers],1,MATCH(TEXT(TV_Stat12[[#This Row],[Day '# after Tx]],0),TV_after_Tx[#Headers],0)),1,0,120,1),"&gt;0"),"")</f>
        <v/>
      </c>
      <c r="BQ58" s="14"/>
      <c r="BS58" s="14"/>
    </row>
    <row r="59" spans="1:71">
      <c r="A59" s="14">
        <v>6</v>
      </c>
      <c r="B59" s="116" t="str">
        <f ca="1">IFERROR(AVERAGEIFS(OFFSET(INDEX(TV_after_Tx[#Headers],1,MATCH(TEXT(TV_Stat12[[#This Row],[Day '# after Tx]],0),TV_after_Tx[#Headers],0)),1,0,120,1),TV_after_Tx[Group],Stat!B$51),"")</f>
        <v/>
      </c>
      <c r="C59" s="131" t="str">
        <f t="array" aca="1" ref="C59" ca="1">IFERROR(_xlfn.STDEV.P(IF(TV_after_Tx[Group]=Stat!C$51,OFFSET(INDEX(TV_after_Tx[#Headers],1,MATCH(TEXT(TV_Stat12[[#This Row],[Day '# after Tx]],0),TV_after_Tx[#Headers],0)),1,0,120,1))),"")</f>
        <v/>
      </c>
      <c r="D59" s="17" t="str">
        <f ca="1">IF(COUNTIFS(OFFSET(INDEX(TV_after_Tx[#Headers],1,MATCH(TEXT(TV_Stat12[[#This Row],[Day '# after Tx]],0),TV_after_Tx[#Headers],0)),1,0,120,1),"&gt;0",TV_after_Tx[Group],Stat!D$51)&gt;0,COUNTIFS(OFFSET(INDEX(TV_after_Tx[#Headers],1,MATCH(TEXT(TV_Stat12[[#This Row],[Day '# after Tx]],0),TV_after_Tx[#Headers],0)),1,0,120,1),"&gt;0",TV_after_Tx[Group],Stat!D$51),"")</f>
        <v/>
      </c>
      <c r="E59" s="116" t="str">
        <f ca="1">IFERROR(AVERAGEIFS(OFFSET(INDEX(TV_after_Tx[#Headers],1,MATCH(TEXT(TV_Stat12[[#This Row],[Day '# after Tx]],0),TV_after_Tx[#Headers],0)),1,0,120,1),TV_after_Tx[Group],Stat!E$51),"")</f>
        <v/>
      </c>
      <c r="F59" s="131" t="str">
        <f t="array" aca="1" ref="F59" ca="1">IFERROR(_xlfn.STDEV.P(IF(TV_after_Tx[Group]=Stat!F$51,OFFSET(INDEX(TV_after_Tx[#Headers],1,MATCH(TEXT(TV_Stat12[[#This Row],[Day '# after Tx]],0),TV_after_Tx[#Headers],0)),1,0,120,1))),"")</f>
        <v/>
      </c>
      <c r="G59" s="17" t="str">
        <f ca="1">IF(COUNTIFS(OFFSET(INDEX(TV_after_Tx[#Headers],1,MATCH(TEXT(TV_Stat12[[#This Row],[Day '# after Tx]],0),TV_after_Tx[#Headers],0)),1,0,120,1),"&gt;0",TV_after_Tx[Group],Stat!G$51)&gt;0,COUNTIFS(OFFSET(INDEX(TV_after_Tx[#Headers],1,MATCH(TEXT(TV_Stat12[[#This Row],[Day '# after Tx]],0),TV_after_Tx[#Headers],0)),1,0,120,1),"&gt;0",TV_after_Tx[Group],Stat!G$51),"")</f>
        <v/>
      </c>
      <c r="H59" s="116" t="str">
        <f ca="1">IFERROR(AVERAGEIFS(OFFSET(INDEX(TV_after_Tx[#Headers],1,MATCH(TEXT(TV_Stat12[[#This Row],[Day '# after Tx]],0),TV_after_Tx[#Headers],0)),1,0,120,1),TV_after_Tx[Group],Stat!H$51),"")</f>
        <v/>
      </c>
      <c r="I59" s="131" t="str">
        <f t="array" aca="1" ref="I59" ca="1">IFERROR(_xlfn.STDEV.P(IF(TV_after_Tx[Group]=Stat!I$51,OFFSET(INDEX(TV_after_Tx[#Headers],1,MATCH(TEXT(TV_Stat12[[#This Row],[Day '# after Tx]],0),TV_after_Tx[#Headers],0)),1,0,120,1))),"")</f>
        <v/>
      </c>
      <c r="J59" s="17" t="str">
        <f ca="1">IF(COUNTIFS(OFFSET(INDEX(TV_after_Tx[#Headers],1,MATCH(TEXT(TV_Stat12[[#This Row],[Day '# after Tx]],0),TV_after_Tx[#Headers],0)),1,0,120,1),"&gt;0",TV_after_Tx[Group],Stat!J$51)&gt;0,COUNTIFS(OFFSET(INDEX(TV_after_Tx[#Headers],1,MATCH(TEXT(TV_Stat12[[#This Row],[Day '# after Tx]],0),TV_after_Tx[#Headers],0)),1,0,120,1),"&gt;0",TV_after_Tx[Group],Stat!J$51),"")</f>
        <v/>
      </c>
      <c r="K59" s="116" t="str">
        <f ca="1">IFERROR(AVERAGEIFS(OFFSET(INDEX(TV_after_Tx[#Headers],1,MATCH(TEXT(TV_Stat12[[#This Row],[Day '# after Tx]],0),TV_after_Tx[#Headers],0)),1,0,120,1),TV_after_Tx[Group],Stat!K$51),"")</f>
        <v/>
      </c>
      <c r="L59" s="131" t="str">
        <f t="array" aca="1" ref="L59" ca="1">IFERROR(_xlfn.STDEV.P(IF(TV_after_Tx[Group]=Stat!L$51,OFFSET(INDEX(TV_after_Tx[#Headers],1,MATCH(TEXT(TV_Stat12[[#This Row],[Day '# after Tx]],0),TV_after_Tx[#Headers],0)),1,0,120,1))),"")</f>
        <v/>
      </c>
      <c r="M59" s="17" t="str">
        <f ca="1">IF(COUNTIFS(OFFSET(INDEX(TV_after_Tx[#Headers],1,MATCH(TEXT(TV_Stat12[[#This Row],[Day '# after Tx]],0),TV_after_Tx[#Headers],0)),1,0,120,1),"&gt;0",TV_after_Tx[Group],Stat!M$51)&gt;0,COUNTIFS(OFFSET(INDEX(TV_after_Tx[#Headers],1,MATCH(TEXT(TV_Stat12[[#This Row],[Day '# after Tx]],0),TV_after_Tx[#Headers],0)),1,0,120,1),"&gt;0",TV_after_Tx[Group],Stat!M$51),"")</f>
        <v/>
      </c>
      <c r="N59" s="116" t="str">
        <f ca="1">IFERROR(AVERAGEIFS(OFFSET(INDEX(TV_after_Tx[#Headers],1,MATCH(TEXT(TV_Stat12[[#This Row],[Day '# after Tx]],0),TV_after_Tx[#Headers],0)),1,0,120,1),TV_after_Tx[Group],Stat!N$51),"")</f>
        <v/>
      </c>
      <c r="O59" s="131" t="str">
        <f t="array" aca="1" ref="O59" ca="1">IFERROR(_xlfn.STDEV.P(IF(TV_after_Tx[Group]=Stat!O$51,OFFSET(INDEX(TV_after_Tx[#Headers],1,MATCH(TEXT(TV_Stat12[[#This Row],[Day '# after Tx]],0),TV_after_Tx[#Headers],0)),1,0,120,1))),"")</f>
        <v/>
      </c>
      <c r="P59" s="17" t="str">
        <f ca="1">IF(COUNTIFS(OFFSET(INDEX(TV_after_Tx[#Headers],1,MATCH(TEXT(TV_Stat12[[#This Row],[Day '# after Tx]],0),TV_after_Tx[#Headers],0)),1,0,120,1),"&gt;0",TV_after_Tx[Group],Stat!P$51)&gt;0,COUNTIFS(OFFSET(INDEX(TV_after_Tx[#Headers],1,MATCH(TEXT(TV_Stat12[[#This Row],[Day '# after Tx]],0),TV_after_Tx[#Headers],0)),1,0,120,1),"&gt;0",TV_after_Tx[Group],Stat!P$51),"")</f>
        <v/>
      </c>
      <c r="Q59" s="116" t="str">
        <f ca="1">IFERROR(AVERAGEIFS(OFFSET(INDEX(TV_after_Tx[#Headers],1,MATCH(TEXT(TV_Stat12[[#This Row],[Day '# after Tx]],0),TV_after_Tx[#Headers],0)),1,0,120,1),TV_after_Tx[Group],Stat!Q$51),"")</f>
        <v/>
      </c>
      <c r="R59" s="131" t="str">
        <f t="array" aca="1" ref="R59" ca="1">IFERROR(_xlfn.STDEV.P(IF(TV_after_Tx[Group]=Stat!R$51,OFFSET(INDEX(TV_after_Tx[#Headers],1,MATCH(TEXT(TV_Stat12[[#This Row],[Day '# after Tx]],0),TV_after_Tx[#Headers],0)),1,0,120,1))),"")</f>
        <v/>
      </c>
      <c r="S59" s="17" t="str">
        <f ca="1">IF(COUNTIFS(OFFSET(INDEX(TV_after_Tx[#Headers],1,MATCH(TEXT(TV_Stat12[[#This Row],[Day '# after Tx]],0),TV_after_Tx[#Headers],0)),1,0,120,1),"&gt;0",TV_after_Tx[Group],Stat!S$51)&gt;0,COUNTIFS(OFFSET(INDEX(TV_after_Tx[#Headers],1,MATCH(TEXT(TV_Stat12[[#This Row],[Day '# after Tx]],0),TV_after_Tx[#Headers],0)),1,0,120,1),"&gt;0",TV_after_Tx[Group],Stat!S$51),"")</f>
        <v/>
      </c>
      <c r="T59" s="116" t="str">
        <f ca="1">IFERROR(AVERAGEIFS(OFFSET(INDEX(TV_after_Tx[#Headers],1,MATCH(TEXT(TV_Stat12[[#This Row],[Day '# after Tx]],0),TV_after_Tx[#Headers],0)),1,0,120,1),TV_after_Tx[Group],Stat!T$51),"")</f>
        <v/>
      </c>
      <c r="U59" s="131" t="str">
        <f t="array" aca="1" ref="U59" ca="1">IFERROR(_xlfn.STDEV.P(IF(TV_after_Tx[Group]=Stat!U$51,OFFSET(INDEX(TV_after_Tx[#Headers],1,MATCH(TEXT(TV_Stat12[[#This Row],[Day '# after Tx]],0),TV_after_Tx[#Headers],0)),1,0,120,1))),"")</f>
        <v/>
      </c>
      <c r="V59" s="17" t="str">
        <f ca="1">IF(COUNTIFS(OFFSET(INDEX(TV_after_Tx[#Headers],1,MATCH(TEXT(TV_Stat12[[#This Row],[Day '# after Tx]],0),TV_after_Tx[#Headers],0)),1,0,120,1),"&gt;0",TV_after_Tx[Group],Stat!V$51)&gt;0,COUNTIFS(OFFSET(INDEX(TV_after_Tx[#Headers],1,MATCH(TEXT(TV_Stat12[[#This Row],[Day '# after Tx]],0),TV_after_Tx[#Headers],0)),1,0,120,1),"&gt;0",TV_after_Tx[Group],Stat!V$51),"")</f>
        <v/>
      </c>
      <c r="W59" s="116" t="str">
        <f ca="1">IFERROR(AVERAGEIFS(OFFSET(INDEX(TV_after_Tx[#Headers],1,MATCH(TEXT(TV_Stat12[[#This Row],[Day '# after Tx]],0),TV_after_Tx[#Headers],0)),1,0,120,1),TV_after_Tx[Group],Stat!W$51),"")</f>
        <v/>
      </c>
      <c r="X59" s="131" t="str">
        <f t="array" aca="1" ref="X59" ca="1">IFERROR(_xlfn.STDEV.P(IF(TV_after_Tx[Group]=Stat!X$51,OFFSET(INDEX(TV_after_Tx[#Headers],1,MATCH(TEXT(TV_Stat12[[#This Row],[Day '# after Tx]],0),TV_after_Tx[#Headers],0)),1,0,120,1))),"")</f>
        <v/>
      </c>
      <c r="Y59" s="17" t="str">
        <f ca="1">IF(COUNTIFS(OFFSET(INDEX(TV_after_Tx[#Headers],1,MATCH(TEXT(TV_Stat12[[#This Row],[Day '# after Tx]],0),TV_after_Tx[#Headers],0)),1,0,120,1),"&gt;0",TV_after_Tx[Group],Stat!Y$51)&gt;0,COUNTIFS(OFFSET(INDEX(TV_after_Tx[#Headers],1,MATCH(TEXT(TV_Stat12[[#This Row],[Day '# after Tx]],0),TV_after_Tx[#Headers],0)),1,0,120,1),"&gt;0",TV_after_Tx[Group],Stat!Y$51),"")</f>
        <v/>
      </c>
      <c r="Z59" s="116" t="str">
        <f ca="1">IFERROR(AVERAGEIFS(OFFSET(INDEX(TV_after_Tx[#Headers],1,MATCH(TEXT(TV_Stat12[[#This Row],[Day '# after Tx]],0),TV_after_Tx[#Headers],0)),1,0,120,1),TV_after_Tx[Group],Stat!Z$51),"")</f>
        <v/>
      </c>
      <c r="AA59" s="131" t="str">
        <f t="array" aca="1" ref="AA59" ca="1">IFERROR(_xlfn.STDEV.P(IF(TV_after_Tx[Group]=Stat!AA$51,OFFSET(INDEX(TV_after_Tx[#Headers],1,MATCH(TEXT(TV_Stat12[[#This Row],[Day '# after Tx]],0),TV_after_Tx[#Headers],0)),1,0,120,1))),"")</f>
        <v/>
      </c>
      <c r="AB59" s="17" t="str">
        <f ca="1">IF(COUNTIFS(OFFSET(INDEX(TV_after_Tx[#Headers],1,MATCH(TEXT(TV_Stat12[[#This Row],[Day '# after Tx]],0),TV_after_Tx[#Headers],0)),1,0,120,1),"&gt;0",TV_after_Tx[Group],Stat!AB$51)&gt;0,COUNTIFS(OFFSET(INDEX(TV_after_Tx[#Headers],1,MATCH(TEXT(TV_Stat12[[#This Row],[Day '# after Tx]],0),TV_after_Tx[#Headers],0)),1,0,120,1),"&gt;0",TV_after_Tx[Group],Stat!AB$51),"")</f>
        <v/>
      </c>
      <c r="AC59" s="116" t="str">
        <f ca="1">IFERROR(AVERAGEIFS(OFFSET(INDEX(TV_after_Tx[#Headers],1,MATCH(TEXT(TV_Stat12[[#This Row],[Day '# after Tx]],0),TV_after_Tx[#Headers],0)),1,0,120,1),TV_after_Tx[Group],Stat!AC$51),"")</f>
        <v/>
      </c>
      <c r="AD59" s="131" t="str">
        <f t="array" aca="1" ref="AD59" ca="1">IFERROR(_xlfn.STDEV.P(IF(TV_after_Tx[Group]=Stat!AD$51,OFFSET(INDEX(TV_after_Tx[#Headers],1,MATCH(TEXT(TV_Stat12[[#This Row],[Day '# after Tx]],0),TV_after_Tx[#Headers],0)),1,0,120,1))),"")</f>
        <v/>
      </c>
      <c r="AE59" s="17" t="str">
        <f ca="1">IF(COUNTIFS(OFFSET(INDEX(TV_after_Tx[#Headers],1,MATCH(TEXT(TV_Stat12[[#This Row],[Day '# after Tx]],0),TV_after_Tx[#Headers],0)),1,0,120,1),"&gt;0",TV_after_Tx[Group],Stat!AE$51)&gt;0,COUNTIFS(OFFSET(INDEX(TV_after_Tx[#Headers],1,MATCH(TEXT(TV_Stat12[[#This Row],[Day '# after Tx]],0),TV_after_Tx[#Headers],0)),1,0,120,1),"&gt;0",TV_after_Tx[Group],Stat!AE$51),"")</f>
        <v/>
      </c>
      <c r="AF59" s="116" t="str">
        <f ca="1">IFERROR(AVERAGE(OFFSET(INDEX(TV_after_Tx[#Headers],1,MATCH(TEXT(TV_Stat12[[#This Row],[Day '# after Tx]],0),TV_after_Tx[#Headers],0)),1,0,120,1)),"")</f>
        <v/>
      </c>
      <c r="AG59" s="131" t="str">
        <f ca="1">IFERROR(_xlfn.STDEV.P(OFFSET(INDEX(TV_after_Tx[#Headers],1,MATCH(TEXT(TV_Stat12[[#This Row],[Day '# after Tx]],0),TV_after_Tx[#Headers],0)),1,0,120,1)),"")</f>
        <v/>
      </c>
      <c r="AH59" s="17" t="str">
        <f ca="1">IF(COUNTIF(OFFSET(INDEX(TV_after_Tx[#Headers],1,MATCH(TEXT(TV_Stat12[[#This Row],[Day '# after Tx]],0),TV_after_Tx[#Headers],0)),1,0,120,1),"&gt;0")&gt;0,COUNTIF(OFFSET(INDEX(TV_after_Tx[#Headers],1,MATCH(TEXT(TV_Stat12[[#This Row],[Day '# after Tx]],0),TV_after_Tx[#Headers],0)),1,0,120,1),"&gt;0"),"")</f>
        <v/>
      </c>
      <c r="BQ59" s="14"/>
      <c r="BS59" s="14"/>
    </row>
    <row r="60" spans="1:71">
      <c r="A60" s="14">
        <v>7</v>
      </c>
      <c r="B60" s="116" t="str">
        <f ca="1">IFERROR(AVERAGEIFS(OFFSET(INDEX(TV_after_Tx[#Headers],1,MATCH(TEXT(TV_Stat12[[#This Row],[Day '# after Tx]],0),TV_after_Tx[#Headers],0)),1,0,120,1),TV_after_Tx[Group],Stat!B$51),"")</f>
        <v/>
      </c>
      <c r="C60" s="131" t="str">
        <f t="array" aca="1" ref="C60" ca="1">IFERROR(_xlfn.STDEV.P(IF(TV_after_Tx[Group]=Stat!C$51,OFFSET(INDEX(TV_after_Tx[#Headers],1,MATCH(TEXT(TV_Stat12[[#This Row],[Day '# after Tx]],0),TV_after_Tx[#Headers],0)),1,0,120,1))),"")</f>
        <v/>
      </c>
      <c r="D60" s="17" t="str">
        <f ca="1">IF(COUNTIFS(OFFSET(INDEX(TV_after_Tx[#Headers],1,MATCH(TEXT(TV_Stat12[[#This Row],[Day '# after Tx]],0),TV_after_Tx[#Headers],0)),1,0,120,1),"&gt;0",TV_after_Tx[Group],Stat!D$51)&gt;0,COUNTIFS(OFFSET(INDEX(TV_after_Tx[#Headers],1,MATCH(TEXT(TV_Stat12[[#This Row],[Day '# after Tx]],0),TV_after_Tx[#Headers],0)),1,0,120,1),"&gt;0",TV_after_Tx[Group],Stat!D$51),"")</f>
        <v/>
      </c>
      <c r="E60" s="116" t="str">
        <f ca="1">IFERROR(AVERAGEIFS(OFFSET(INDEX(TV_after_Tx[#Headers],1,MATCH(TEXT(TV_Stat12[[#This Row],[Day '# after Tx]],0),TV_after_Tx[#Headers],0)),1,0,120,1),TV_after_Tx[Group],Stat!E$51),"")</f>
        <v/>
      </c>
      <c r="F60" s="131" t="str">
        <f t="array" aca="1" ref="F60" ca="1">IFERROR(_xlfn.STDEV.P(IF(TV_after_Tx[Group]=Stat!F$51,OFFSET(INDEX(TV_after_Tx[#Headers],1,MATCH(TEXT(TV_Stat12[[#This Row],[Day '# after Tx]],0),TV_after_Tx[#Headers],0)),1,0,120,1))),"")</f>
        <v/>
      </c>
      <c r="G60" s="17" t="str">
        <f ca="1">IF(COUNTIFS(OFFSET(INDEX(TV_after_Tx[#Headers],1,MATCH(TEXT(TV_Stat12[[#This Row],[Day '# after Tx]],0),TV_after_Tx[#Headers],0)),1,0,120,1),"&gt;0",TV_after_Tx[Group],Stat!G$51)&gt;0,COUNTIFS(OFFSET(INDEX(TV_after_Tx[#Headers],1,MATCH(TEXT(TV_Stat12[[#This Row],[Day '# after Tx]],0),TV_after_Tx[#Headers],0)),1,0,120,1),"&gt;0",TV_after_Tx[Group],Stat!G$51),"")</f>
        <v/>
      </c>
      <c r="H60" s="116" t="str">
        <f ca="1">IFERROR(AVERAGEIFS(OFFSET(INDEX(TV_after_Tx[#Headers],1,MATCH(TEXT(TV_Stat12[[#This Row],[Day '# after Tx]],0),TV_after_Tx[#Headers],0)),1,0,120,1),TV_after_Tx[Group],Stat!H$51),"")</f>
        <v/>
      </c>
      <c r="I60" s="131" t="str">
        <f t="array" aca="1" ref="I60" ca="1">IFERROR(_xlfn.STDEV.P(IF(TV_after_Tx[Group]=Stat!I$51,OFFSET(INDEX(TV_after_Tx[#Headers],1,MATCH(TEXT(TV_Stat12[[#This Row],[Day '# after Tx]],0),TV_after_Tx[#Headers],0)),1,0,120,1))),"")</f>
        <v/>
      </c>
      <c r="J60" s="17" t="str">
        <f ca="1">IF(COUNTIFS(OFFSET(INDEX(TV_after_Tx[#Headers],1,MATCH(TEXT(TV_Stat12[[#This Row],[Day '# after Tx]],0),TV_after_Tx[#Headers],0)),1,0,120,1),"&gt;0",TV_after_Tx[Group],Stat!J$51)&gt;0,COUNTIFS(OFFSET(INDEX(TV_after_Tx[#Headers],1,MATCH(TEXT(TV_Stat12[[#This Row],[Day '# after Tx]],0),TV_after_Tx[#Headers],0)),1,0,120,1),"&gt;0",TV_after_Tx[Group],Stat!J$51),"")</f>
        <v/>
      </c>
      <c r="K60" s="116" t="str">
        <f ca="1">IFERROR(AVERAGEIFS(OFFSET(INDEX(TV_after_Tx[#Headers],1,MATCH(TEXT(TV_Stat12[[#This Row],[Day '# after Tx]],0),TV_after_Tx[#Headers],0)),1,0,120,1),TV_after_Tx[Group],Stat!K$51),"")</f>
        <v/>
      </c>
      <c r="L60" s="131" t="str">
        <f t="array" aca="1" ref="L60" ca="1">IFERROR(_xlfn.STDEV.P(IF(TV_after_Tx[Group]=Stat!L$51,OFFSET(INDEX(TV_after_Tx[#Headers],1,MATCH(TEXT(TV_Stat12[[#This Row],[Day '# after Tx]],0),TV_after_Tx[#Headers],0)),1,0,120,1))),"")</f>
        <v/>
      </c>
      <c r="M60" s="17" t="str">
        <f ca="1">IF(COUNTIFS(OFFSET(INDEX(TV_after_Tx[#Headers],1,MATCH(TEXT(TV_Stat12[[#This Row],[Day '# after Tx]],0),TV_after_Tx[#Headers],0)),1,0,120,1),"&gt;0",TV_after_Tx[Group],Stat!M$51)&gt;0,COUNTIFS(OFFSET(INDEX(TV_after_Tx[#Headers],1,MATCH(TEXT(TV_Stat12[[#This Row],[Day '# after Tx]],0),TV_after_Tx[#Headers],0)),1,0,120,1),"&gt;0",TV_after_Tx[Group],Stat!M$51),"")</f>
        <v/>
      </c>
      <c r="N60" s="116" t="str">
        <f ca="1">IFERROR(AVERAGEIFS(OFFSET(INDEX(TV_after_Tx[#Headers],1,MATCH(TEXT(TV_Stat12[[#This Row],[Day '# after Tx]],0),TV_after_Tx[#Headers],0)),1,0,120,1),TV_after_Tx[Group],Stat!N$51),"")</f>
        <v/>
      </c>
      <c r="O60" s="131" t="str">
        <f t="array" aca="1" ref="O60" ca="1">IFERROR(_xlfn.STDEV.P(IF(TV_after_Tx[Group]=Stat!O$51,OFFSET(INDEX(TV_after_Tx[#Headers],1,MATCH(TEXT(TV_Stat12[[#This Row],[Day '# after Tx]],0),TV_after_Tx[#Headers],0)),1,0,120,1))),"")</f>
        <v/>
      </c>
      <c r="P60" s="17" t="str">
        <f ca="1">IF(COUNTIFS(OFFSET(INDEX(TV_after_Tx[#Headers],1,MATCH(TEXT(TV_Stat12[[#This Row],[Day '# after Tx]],0),TV_after_Tx[#Headers],0)),1,0,120,1),"&gt;0",TV_after_Tx[Group],Stat!P$51)&gt;0,COUNTIFS(OFFSET(INDEX(TV_after_Tx[#Headers],1,MATCH(TEXT(TV_Stat12[[#This Row],[Day '# after Tx]],0),TV_after_Tx[#Headers],0)),1,0,120,1),"&gt;0",TV_after_Tx[Group],Stat!P$51),"")</f>
        <v/>
      </c>
      <c r="Q60" s="116" t="str">
        <f ca="1">IFERROR(AVERAGEIFS(OFFSET(INDEX(TV_after_Tx[#Headers],1,MATCH(TEXT(TV_Stat12[[#This Row],[Day '# after Tx]],0),TV_after_Tx[#Headers],0)),1,0,120,1),TV_after_Tx[Group],Stat!Q$51),"")</f>
        <v/>
      </c>
      <c r="R60" s="131" t="str">
        <f t="array" aca="1" ref="R60" ca="1">IFERROR(_xlfn.STDEV.P(IF(TV_after_Tx[Group]=Stat!R$51,OFFSET(INDEX(TV_after_Tx[#Headers],1,MATCH(TEXT(TV_Stat12[[#This Row],[Day '# after Tx]],0),TV_after_Tx[#Headers],0)),1,0,120,1))),"")</f>
        <v/>
      </c>
      <c r="S60" s="17" t="str">
        <f ca="1">IF(COUNTIFS(OFFSET(INDEX(TV_after_Tx[#Headers],1,MATCH(TEXT(TV_Stat12[[#This Row],[Day '# after Tx]],0),TV_after_Tx[#Headers],0)),1,0,120,1),"&gt;0",TV_after_Tx[Group],Stat!S$51)&gt;0,COUNTIFS(OFFSET(INDEX(TV_after_Tx[#Headers],1,MATCH(TEXT(TV_Stat12[[#This Row],[Day '# after Tx]],0),TV_after_Tx[#Headers],0)),1,0,120,1),"&gt;0",TV_after_Tx[Group],Stat!S$51),"")</f>
        <v/>
      </c>
      <c r="T60" s="116" t="str">
        <f ca="1">IFERROR(AVERAGEIFS(OFFSET(INDEX(TV_after_Tx[#Headers],1,MATCH(TEXT(TV_Stat12[[#This Row],[Day '# after Tx]],0),TV_after_Tx[#Headers],0)),1,0,120,1),TV_after_Tx[Group],Stat!T$51),"")</f>
        <v/>
      </c>
      <c r="U60" s="131" t="str">
        <f t="array" aca="1" ref="U60" ca="1">IFERROR(_xlfn.STDEV.P(IF(TV_after_Tx[Group]=Stat!U$51,OFFSET(INDEX(TV_after_Tx[#Headers],1,MATCH(TEXT(TV_Stat12[[#This Row],[Day '# after Tx]],0),TV_after_Tx[#Headers],0)),1,0,120,1))),"")</f>
        <v/>
      </c>
      <c r="V60" s="17" t="str">
        <f ca="1">IF(COUNTIFS(OFFSET(INDEX(TV_after_Tx[#Headers],1,MATCH(TEXT(TV_Stat12[[#This Row],[Day '# after Tx]],0),TV_after_Tx[#Headers],0)),1,0,120,1),"&gt;0",TV_after_Tx[Group],Stat!V$51)&gt;0,COUNTIFS(OFFSET(INDEX(TV_after_Tx[#Headers],1,MATCH(TEXT(TV_Stat12[[#This Row],[Day '# after Tx]],0),TV_after_Tx[#Headers],0)),1,0,120,1),"&gt;0",TV_after_Tx[Group],Stat!V$51),"")</f>
        <v/>
      </c>
      <c r="W60" s="116" t="str">
        <f ca="1">IFERROR(AVERAGEIFS(OFFSET(INDEX(TV_after_Tx[#Headers],1,MATCH(TEXT(TV_Stat12[[#This Row],[Day '# after Tx]],0),TV_after_Tx[#Headers],0)),1,0,120,1),TV_after_Tx[Group],Stat!W$51),"")</f>
        <v/>
      </c>
      <c r="X60" s="131" t="str">
        <f t="array" aca="1" ref="X60" ca="1">IFERROR(_xlfn.STDEV.P(IF(TV_after_Tx[Group]=Stat!X$51,OFFSET(INDEX(TV_after_Tx[#Headers],1,MATCH(TEXT(TV_Stat12[[#This Row],[Day '# after Tx]],0),TV_after_Tx[#Headers],0)),1,0,120,1))),"")</f>
        <v/>
      </c>
      <c r="Y60" s="17" t="str">
        <f ca="1">IF(COUNTIFS(OFFSET(INDEX(TV_after_Tx[#Headers],1,MATCH(TEXT(TV_Stat12[[#This Row],[Day '# after Tx]],0),TV_after_Tx[#Headers],0)),1,0,120,1),"&gt;0",TV_after_Tx[Group],Stat!Y$51)&gt;0,COUNTIFS(OFFSET(INDEX(TV_after_Tx[#Headers],1,MATCH(TEXT(TV_Stat12[[#This Row],[Day '# after Tx]],0),TV_after_Tx[#Headers],0)),1,0,120,1),"&gt;0",TV_after_Tx[Group],Stat!Y$51),"")</f>
        <v/>
      </c>
      <c r="Z60" s="116" t="str">
        <f ca="1">IFERROR(AVERAGEIFS(OFFSET(INDEX(TV_after_Tx[#Headers],1,MATCH(TEXT(TV_Stat12[[#This Row],[Day '# after Tx]],0),TV_after_Tx[#Headers],0)),1,0,120,1),TV_after_Tx[Group],Stat!Z$51),"")</f>
        <v/>
      </c>
      <c r="AA60" s="131" t="str">
        <f t="array" aca="1" ref="AA60" ca="1">IFERROR(_xlfn.STDEV.P(IF(TV_after_Tx[Group]=Stat!AA$51,OFFSET(INDEX(TV_after_Tx[#Headers],1,MATCH(TEXT(TV_Stat12[[#This Row],[Day '# after Tx]],0),TV_after_Tx[#Headers],0)),1,0,120,1))),"")</f>
        <v/>
      </c>
      <c r="AB60" s="17" t="str">
        <f ca="1">IF(COUNTIFS(OFFSET(INDEX(TV_after_Tx[#Headers],1,MATCH(TEXT(TV_Stat12[[#This Row],[Day '# after Tx]],0),TV_after_Tx[#Headers],0)),1,0,120,1),"&gt;0",TV_after_Tx[Group],Stat!AB$51)&gt;0,COUNTIFS(OFFSET(INDEX(TV_after_Tx[#Headers],1,MATCH(TEXT(TV_Stat12[[#This Row],[Day '# after Tx]],0),TV_after_Tx[#Headers],0)),1,0,120,1),"&gt;0",TV_after_Tx[Group],Stat!AB$51),"")</f>
        <v/>
      </c>
      <c r="AC60" s="116" t="str">
        <f ca="1">IFERROR(AVERAGEIFS(OFFSET(INDEX(TV_after_Tx[#Headers],1,MATCH(TEXT(TV_Stat12[[#This Row],[Day '# after Tx]],0),TV_after_Tx[#Headers],0)),1,0,120,1),TV_after_Tx[Group],Stat!AC$51),"")</f>
        <v/>
      </c>
      <c r="AD60" s="131" t="str">
        <f t="array" aca="1" ref="AD60" ca="1">IFERROR(_xlfn.STDEV.P(IF(TV_after_Tx[Group]=Stat!AD$51,OFFSET(INDEX(TV_after_Tx[#Headers],1,MATCH(TEXT(TV_Stat12[[#This Row],[Day '# after Tx]],0),TV_after_Tx[#Headers],0)),1,0,120,1))),"")</f>
        <v/>
      </c>
      <c r="AE60" s="17" t="str">
        <f ca="1">IF(COUNTIFS(OFFSET(INDEX(TV_after_Tx[#Headers],1,MATCH(TEXT(TV_Stat12[[#This Row],[Day '# after Tx]],0),TV_after_Tx[#Headers],0)),1,0,120,1),"&gt;0",TV_after_Tx[Group],Stat!AE$51)&gt;0,COUNTIFS(OFFSET(INDEX(TV_after_Tx[#Headers],1,MATCH(TEXT(TV_Stat12[[#This Row],[Day '# after Tx]],0),TV_after_Tx[#Headers],0)),1,0,120,1),"&gt;0",TV_after_Tx[Group],Stat!AE$51),"")</f>
        <v/>
      </c>
      <c r="AF60" s="116" t="str">
        <f ca="1">IFERROR(AVERAGE(OFFSET(INDEX(TV_after_Tx[#Headers],1,MATCH(TEXT(TV_Stat12[[#This Row],[Day '# after Tx]],0),TV_after_Tx[#Headers],0)),1,0,120,1)),"")</f>
        <v/>
      </c>
      <c r="AG60" s="131" t="str">
        <f ca="1">IFERROR(_xlfn.STDEV.P(OFFSET(INDEX(TV_after_Tx[#Headers],1,MATCH(TEXT(TV_Stat12[[#This Row],[Day '# after Tx]],0),TV_after_Tx[#Headers],0)),1,0,120,1)),"")</f>
        <v/>
      </c>
      <c r="AH60" s="17" t="str">
        <f ca="1">IF(COUNTIF(OFFSET(INDEX(TV_after_Tx[#Headers],1,MATCH(TEXT(TV_Stat12[[#This Row],[Day '# after Tx]],0),TV_after_Tx[#Headers],0)),1,0,120,1),"&gt;0")&gt;0,COUNTIF(OFFSET(INDEX(TV_after_Tx[#Headers],1,MATCH(TEXT(TV_Stat12[[#This Row],[Day '# after Tx]],0),TV_after_Tx[#Headers],0)),1,0,120,1),"&gt;0"),"")</f>
        <v/>
      </c>
      <c r="BQ60" s="14"/>
      <c r="BS60" s="14"/>
    </row>
    <row r="61" spans="1:71">
      <c r="A61" s="14">
        <v>8</v>
      </c>
      <c r="B61" s="116" t="str">
        <f ca="1">IFERROR(AVERAGEIFS(OFFSET(INDEX(TV_after_Tx[#Headers],1,MATCH(TEXT(TV_Stat12[[#This Row],[Day '# after Tx]],0),TV_after_Tx[#Headers],0)),1,0,120,1),TV_after_Tx[Group],Stat!B$51),"")</f>
        <v/>
      </c>
      <c r="C61" s="131" t="str">
        <f t="array" aca="1" ref="C61" ca="1">IFERROR(_xlfn.STDEV.P(IF(TV_after_Tx[Group]=Stat!C$51,OFFSET(INDEX(TV_after_Tx[#Headers],1,MATCH(TEXT(TV_Stat12[[#This Row],[Day '# after Tx]],0),TV_after_Tx[#Headers],0)),1,0,120,1))),"")</f>
        <v/>
      </c>
      <c r="D61" s="17" t="str">
        <f ca="1">IF(COUNTIFS(OFFSET(INDEX(TV_after_Tx[#Headers],1,MATCH(TEXT(TV_Stat12[[#This Row],[Day '# after Tx]],0),TV_after_Tx[#Headers],0)),1,0,120,1),"&gt;0",TV_after_Tx[Group],Stat!D$51)&gt;0,COUNTIFS(OFFSET(INDEX(TV_after_Tx[#Headers],1,MATCH(TEXT(TV_Stat12[[#This Row],[Day '# after Tx]],0),TV_after_Tx[#Headers],0)),1,0,120,1),"&gt;0",TV_after_Tx[Group],Stat!D$51),"")</f>
        <v/>
      </c>
      <c r="E61" s="116" t="str">
        <f ca="1">IFERROR(AVERAGEIFS(OFFSET(INDEX(TV_after_Tx[#Headers],1,MATCH(TEXT(TV_Stat12[[#This Row],[Day '# after Tx]],0),TV_after_Tx[#Headers],0)),1,0,120,1),TV_after_Tx[Group],Stat!E$51),"")</f>
        <v/>
      </c>
      <c r="F61" s="131" t="str">
        <f t="array" aca="1" ref="F61" ca="1">IFERROR(_xlfn.STDEV.P(IF(TV_after_Tx[Group]=Stat!F$51,OFFSET(INDEX(TV_after_Tx[#Headers],1,MATCH(TEXT(TV_Stat12[[#This Row],[Day '# after Tx]],0),TV_after_Tx[#Headers],0)),1,0,120,1))),"")</f>
        <v/>
      </c>
      <c r="G61" s="17" t="str">
        <f ca="1">IF(COUNTIFS(OFFSET(INDEX(TV_after_Tx[#Headers],1,MATCH(TEXT(TV_Stat12[[#This Row],[Day '# after Tx]],0),TV_after_Tx[#Headers],0)),1,0,120,1),"&gt;0",TV_after_Tx[Group],Stat!G$51)&gt;0,COUNTIFS(OFFSET(INDEX(TV_after_Tx[#Headers],1,MATCH(TEXT(TV_Stat12[[#This Row],[Day '# after Tx]],0),TV_after_Tx[#Headers],0)),1,0,120,1),"&gt;0",TV_after_Tx[Group],Stat!G$51),"")</f>
        <v/>
      </c>
      <c r="H61" s="116" t="str">
        <f ca="1">IFERROR(AVERAGEIFS(OFFSET(INDEX(TV_after_Tx[#Headers],1,MATCH(TEXT(TV_Stat12[[#This Row],[Day '# after Tx]],0),TV_after_Tx[#Headers],0)),1,0,120,1),TV_after_Tx[Group],Stat!H$51),"")</f>
        <v/>
      </c>
      <c r="I61" s="131" t="str">
        <f t="array" aca="1" ref="I61" ca="1">IFERROR(_xlfn.STDEV.P(IF(TV_after_Tx[Group]=Stat!I$51,OFFSET(INDEX(TV_after_Tx[#Headers],1,MATCH(TEXT(TV_Stat12[[#This Row],[Day '# after Tx]],0),TV_after_Tx[#Headers],0)),1,0,120,1))),"")</f>
        <v/>
      </c>
      <c r="J61" s="17" t="str">
        <f ca="1">IF(COUNTIFS(OFFSET(INDEX(TV_after_Tx[#Headers],1,MATCH(TEXT(TV_Stat12[[#This Row],[Day '# after Tx]],0),TV_after_Tx[#Headers],0)),1,0,120,1),"&gt;0",TV_after_Tx[Group],Stat!J$51)&gt;0,COUNTIFS(OFFSET(INDEX(TV_after_Tx[#Headers],1,MATCH(TEXT(TV_Stat12[[#This Row],[Day '# after Tx]],0),TV_after_Tx[#Headers],0)),1,0,120,1),"&gt;0",TV_after_Tx[Group],Stat!J$51),"")</f>
        <v/>
      </c>
      <c r="K61" s="116" t="str">
        <f ca="1">IFERROR(AVERAGEIFS(OFFSET(INDEX(TV_after_Tx[#Headers],1,MATCH(TEXT(TV_Stat12[[#This Row],[Day '# after Tx]],0),TV_after_Tx[#Headers],0)),1,0,120,1),TV_after_Tx[Group],Stat!K$51),"")</f>
        <v/>
      </c>
      <c r="L61" s="131" t="str">
        <f t="array" aca="1" ref="L61" ca="1">IFERROR(_xlfn.STDEV.P(IF(TV_after_Tx[Group]=Stat!L$51,OFFSET(INDEX(TV_after_Tx[#Headers],1,MATCH(TEXT(TV_Stat12[[#This Row],[Day '# after Tx]],0),TV_after_Tx[#Headers],0)),1,0,120,1))),"")</f>
        <v/>
      </c>
      <c r="M61" s="17" t="str">
        <f ca="1">IF(COUNTIFS(OFFSET(INDEX(TV_after_Tx[#Headers],1,MATCH(TEXT(TV_Stat12[[#This Row],[Day '# after Tx]],0),TV_after_Tx[#Headers],0)),1,0,120,1),"&gt;0",TV_after_Tx[Group],Stat!M$51)&gt;0,COUNTIFS(OFFSET(INDEX(TV_after_Tx[#Headers],1,MATCH(TEXT(TV_Stat12[[#This Row],[Day '# after Tx]],0),TV_after_Tx[#Headers],0)),1,0,120,1),"&gt;0",TV_after_Tx[Group],Stat!M$51),"")</f>
        <v/>
      </c>
      <c r="N61" s="116" t="str">
        <f ca="1">IFERROR(AVERAGEIFS(OFFSET(INDEX(TV_after_Tx[#Headers],1,MATCH(TEXT(TV_Stat12[[#This Row],[Day '# after Tx]],0),TV_after_Tx[#Headers],0)),1,0,120,1),TV_after_Tx[Group],Stat!N$51),"")</f>
        <v/>
      </c>
      <c r="O61" s="131" t="str">
        <f t="array" aca="1" ref="O61" ca="1">IFERROR(_xlfn.STDEV.P(IF(TV_after_Tx[Group]=Stat!O$51,OFFSET(INDEX(TV_after_Tx[#Headers],1,MATCH(TEXT(TV_Stat12[[#This Row],[Day '# after Tx]],0),TV_after_Tx[#Headers],0)),1,0,120,1))),"")</f>
        <v/>
      </c>
      <c r="P61" s="17" t="str">
        <f ca="1">IF(COUNTIFS(OFFSET(INDEX(TV_after_Tx[#Headers],1,MATCH(TEXT(TV_Stat12[[#This Row],[Day '# after Tx]],0),TV_after_Tx[#Headers],0)),1,0,120,1),"&gt;0",TV_after_Tx[Group],Stat!P$51)&gt;0,COUNTIFS(OFFSET(INDEX(TV_after_Tx[#Headers],1,MATCH(TEXT(TV_Stat12[[#This Row],[Day '# after Tx]],0),TV_after_Tx[#Headers],0)),1,0,120,1),"&gt;0",TV_after_Tx[Group],Stat!P$51),"")</f>
        <v/>
      </c>
      <c r="Q61" s="116" t="str">
        <f ca="1">IFERROR(AVERAGEIFS(OFFSET(INDEX(TV_after_Tx[#Headers],1,MATCH(TEXT(TV_Stat12[[#This Row],[Day '# after Tx]],0),TV_after_Tx[#Headers],0)),1,0,120,1),TV_after_Tx[Group],Stat!Q$51),"")</f>
        <v/>
      </c>
      <c r="R61" s="131" t="str">
        <f t="array" aca="1" ref="R61" ca="1">IFERROR(_xlfn.STDEV.P(IF(TV_after_Tx[Group]=Stat!R$51,OFFSET(INDEX(TV_after_Tx[#Headers],1,MATCH(TEXT(TV_Stat12[[#This Row],[Day '# after Tx]],0),TV_after_Tx[#Headers],0)),1,0,120,1))),"")</f>
        <v/>
      </c>
      <c r="S61" s="17" t="str">
        <f ca="1">IF(COUNTIFS(OFFSET(INDEX(TV_after_Tx[#Headers],1,MATCH(TEXT(TV_Stat12[[#This Row],[Day '# after Tx]],0),TV_after_Tx[#Headers],0)),1,0,120,1),"&gt;0",TV_after_Tx[Group],Stat!S$51)&gt;0,COUNTIFS(OFFSET(INDEX(TV_after_Tx[#Headers],1,MATCH(TEXT(TV_Stat12[[#This Row],[Day '# after Tx]],0),TV_after_Tx[#Headers],0)),1,0,120,1),"&gt;0",TV_after_Tx[Group],Stat!S$51),"")</f>
        <v/>
      </c>
      <c r="T61" s="116" t="str">
        <f ca="1">IFERROR(AVERAGEIFS(OFFSET(INDEX(TV_after_Tx[#Headers],1,MATCH(TEXT(TV_Stat12[[#This Row],[Day '# after Tx]],0),TV_after_Tx[#Headers],0)),1,0,120,1),TV_after_Tx[Group],Stat!T$51),"")</f>
        <v/>
      </c>
      <c r="U61" s="131" t="str">
        <f t="array" aca="1" ref="U61" ca="1">IFERROR(_xlfn.STDEV.P(IF(TV_after_Tx[Group]=Stat!U$51,OFFSET(INDEX(TV_after_Tx[#Headers],1,MATCH(TEXT(TV_Stat12[[#This Row],[Day '# after Tx]],0),TV_after_Tx[#Headers],0)),1,0,120,1))),"")</f>
        <v/>
      </c>
      <c r="V61" s="17" t="str">
        <f ca="1">IF(COUNTIFS(OFFSET(INDEX(TV_after_Tx[#Headers],1,MATCH(TEXT(TV_Stat12[[#This Row],[Day '# after Tx]],0),TV_after_Tx[#Headers],0)),1,0,120,1),"&gt;0",TV_after_Tx[Group],Stat!V$51)&gt;0,COUNTIFS(OFFSET(INDEX(TV_after_Tx[#Headers],1,MATCH(TEXT(TV_Stat12[[#This Row],[Day '# after Tx]],0),TV_after_Tx[#Headers],0)),1,0,120,1),"&gt;0",TV_after_Tx[Group],Stat!V$51),"")</f>
        <v/>
      </c>
      <c r="W61" s="116" t="str">
        <f ca="1">IFERROR(AVERAGEIFS(OFFSET(INDEX(TV_after_Tx[#Headers],1,MATCH(TEXT(TV_Stat12[[#This Row],[Day '# after Tx]],0),TV_after_Tx[#Headers],0)),1,0,120,1),TV_after_Tx[Group],Stat!W$51),"")</f>
        <v/>
      </c>
      <c r="X61" s="131" t="str">
        <f t="array" aca="1" ref="X61" ca="1">IFERROR(_xlfn.STDEV.P(IF(TV_after_Tx[Group]=Stat!X$51,OFFSET(INDEX(TV_after_Tx[#Headers],1,MATCH(TEXT(TV_Stat12[[#This Row],[Day '# after Tx]],0),TV_after_Tx[#Headers],0)),1,0,120,1))),"")</f>
        <v/>
      </c>
      <c r="Y61" s="17" t="str">
        <f ca="1">IF(COUNTIFS(OFFSET(INDEX(TV_after_Tx[#Headers],1,MATCH(TEXT(TV_Stat12[[#This Row],[Day '# after Tx]],0),TV_after_Tx[#Headers],0)),1,0,120,1),"&gt;0",TV_after_Tx[Group],Stat!Y$51)&gt;0,COUNTIFS(OFFSET(INDEX(TV_after_Tx[#Headers],1,MATCH(TEXT(TV_Stat12[[#This Row],[Day '# after Tx]],0),TV_after_Tx[#Headers],0)),1,0,120,1),"&gt;0",TV_after_Tx[Group],Stat!Y$51),"")</f>
        <v/>
      </c>
      <c r="Z61" s="116" t="str">
        <f ca="1">IFERROR(AVERAGEIFS(OFFSET(INDEX(TV_after_Tx[#Headers],1,MATCH(TEXT(TV_Stat12[[#This Row],[Day '# after Tx]],0),TV_after_Tx[#Headers],0)),1,0,120,1),TV_after_Tx[Group],Stat!Z$51),"")</f>
        <v/>
      </c>
      <c r="AA61" s="131" t="str">
        <f t="array" aca="1" ref="AA61" ca="1">IFERROR(_xlfn.STDEV.P(IF(TV_after_Tx[Group]=Stat!AA$51,OFFSET(INDEX(TV_after_Tx[#Headers],1,MATCH(TEXT(TV_Stat12[[#This Row],[Day '# after Tx]],0),TV_after_Tx[#Headers],0)),1,0,120,1))),"")</f>
        <v/>
      </c>
      <c r="AB61" s="17" t="str">
        <f ca="1">IF(COUNTIFS(OFFSET(INDEX(TV_after_Tx[#Headers],1,MATCH(TEXT(TV_Stat12[[#This Row],[Day '# after Tx]],0),TV_after_Tx[#Headers],0)),1,0,120,1),"&gt;0",TV_after_Tx[Group],Stat!AB$51)&gt;0,COUNTIFS(OFFSET(INDEX(TV_after_Tx[#Headers],1,MATCH(TEXT(TV_Stat12[[#This Row],[Day '# after Tx]],0),TV_after_Tx[#Headers],0)),1,0,120,1),"&gt;0",TV_after_Tx[Group],Stat!AB$51),"")</f>
        <v/>
      </c>
      <c r="AC61" s="116" t="str">
        <f ca="1">IFERROR(AVERAGEIFS(OFFSET(INDEX(TV_after_Tx[#Headers],1,MATCH(TEXT(TV_Stat12[[#This Row],[Day '# after Tx]],0),TV_after_Tx[#Headers],0)),1,0,120,1),TV_after_Tx[Group],Stat!AC$51),"")</f>
        <v/>
      </c>
      <c r="AD61" s="131" t="str">
        <f t="array" aca="1" ref="AD61" ca="1">IFERROR(_xlfn.STDEV.P(IF(TV_after_Tx[Group]=Stat!AD$51,OFFSET(INDEX(TV_after_Tx[#Headers],1,MATCH(TEXT(TV_Stat12[[#This Row],[Day '# after Tx]],0),TV_after_Tx[#Headers],0)),1,0,120,1))),"")</f>
        <v/>
      </c>
      <c r="AE61" s="17" t="str">
        <f ca="1">IF(COUNTIFS(OFFSET(INDEX(TV_after_Tx[#Headers],1,MATCH(TEXT(TV_Stat12[[#This Row],[Day '# after Tx]],0),TV_after_Tx[#Headers],0)),1,0,120,1),"&gt;0",TV_after_Tx[Group],Stat!AE$51)&gt;0,COUNTIFS(OFFSET(INDEX(TV_after_Tx[#Headers],1,MATCH(TEXT(TV_Stat12[[#This Row],[Day '# after Tx]],0),TV_after_Tx[#Headers],0)),1,0,120,1),"&gt;0",TV_after_Tx[Group],Stat!AE$51),"")</f>
        <v/>
      </c>
      <c r="AF61" s="116" t="str">
        <f ca="1">IFERROR(AVERAGE(OFFSET(INDEX(TV_after_Tx[#Headers],1,MATCH(TEXT(TV_Stat12[[#This Row],[Day '# after Tx]],0),TV_after_Tx[#Headers],0)),1,0,120,1)),"")</f>
        <v/>
      </c>
      <c r="AG61" s="131" t="str">
        <f ca="1">IFERROR(_xlfn.STDEV.P(OFFSET(INDEX(TV_after_Tx[#Headers],1,MATCH(TEXT(TV_Stat12[[#This Row],[Day '# after Tx]],0),TV_after_Tx[#Headers],0)),1,0,120,1)),"")</f>
        <v/>
      </c>
      <c r="AH61" s="17" t="str">
        <f ca="1">IF(COUNTIF(OFFSET(INDEX(TV_after_Tx[#Headers],1,MATCH(TEXT(TV_Stat12[[#This Row],[Day '# after Tx]],0),TV_after_Tx[#Headers],0)),1,0,120,1),"&gt;0")&gt;0,COUNTIF(OFFSET(INDEX(TV_after_Tx[#Headers],1,MATCH(TEXT(TV_Stat12[[#This Row],[Day '# after Tx]],0),TV_after_Tx[#Headers],0)),1,0,120,1),"&gt;0"),"")</f>
        <v/>
      </c>
      <c r="BQ61" s="14"/>
      <c r="BS61" s="14"/>
    </row>
    <row r="62" spans="1:71">
      <c r="A62" s="14">
        <v>9</v>
      </c>
      <c r="B62" s="116" t="str">
        <f ca="1">IFERROR(AVERAGEIFS(OFFSET(INDEX(TV_after_Tx[#Headers],1,MATCH(TEXT(TV_Stat12[[#This Row],[Day '# after Tx]],0),TV_after_Tx[#Headers],0)),1,0,120,1),TV_after_Tx[Group],Stat!B$51),"")</f>
        <v/>
      </c>
      <c r="C62" s="131" t="str">
        <f t="array" aca="1" ref="C62" ca="1">IFERROR(_xlfn.STDEV.P(IF(TV_after_Tx[Group]=Stat!C$51,OFFSET(INDEX(TV_after_Tx[#Headers],1,MATCH(TEXT(TV_Stat12[[#This Row],[Day '# after Tx]],0),TV_after_Tx[#Headers],0)),1,0,120,1))),"")</f>
        <v/>
      </c>
      <c r="D62" s="17" t="str">
        <f ca="1">IF(COUNTIFS(OFFSET(INDEX(TV_after_Tx[#Headers],1,MATCH(TEXT(TV_Stat12[[#This Row],[Day '# after Tx]],0),TV_after_Tx[#Headers],0)),1,0,120,1),"&gt;0",TV_after_Tx[Group],Stat!D$51)&gt;0,COUNTIFS(OFFSET(INDEX(TV_after_Tx[#Headers],1,MATCH(TEXT(TV_Stat12[[#This Row],[Day '# after Tx]],0),TV_after_Tx[#Headers],0)),1,0,120,1),"&gt;0",TV_after_Tx[Group],Stat!D$51),"")</f>
        <v/>
      </c>
      <c r="E62" s="116" t="str">
        <f ca="1">IFERROR(AVERAGEIFS(OFFSET(INDEX(TV_after_Tx[#Headers],1,MATCH(TEXT(TV_Stat12[[#This Row],[Day '# after Tx]],0),TV_after_Tx[#Headers],0)),1,0,120,1),TV_after_Tx[Group],Stat!E$51),"")</f>
        <v/>
      </c>
      <c r="F62" s="131" t="str">
        <f t="array" aca="1" ref="F62" ca="1">IFERROR(_xlfn.STDEV.P(IF(TV_after_Tx[Group]=Stat!F$51,OFFSET(INDEX(TV_after_Tx[#Headers],1,MATCH(TEXT(TV_Stat12[[#This Row],[Day '# after Tx]],0),TV_after_Tx[#Headers],0)),1,0,120,1))),"")</f>
        <v/>
      </c>
      <c r="G62" s="17" t="str">
        <f ca="1">IF(COUNTIFS(OFFSET(INDEX(TV_after_Tx[#Headers],1,MATCH(TEXT(TV_Stat12[[#This Row],[Day '# after Tx]],0),TV_after_Tx[#Headers],0)),1,0,120,1),"&gt;0",TV_after_Tx[Group],Stat!G$51)&gt;0,COUNTIFS(OFFSET(INDEX(TV_after_Tx[#Headers],1,MATCH(TEXT(TV_Stat12[[#This Row],[Day '# after Tx]],0),TV_after_Tx[#Headers],0)),1,0,120,1),"&gt;0",TV_after_Tx[Group],Stat!G$51),"")</f>
        <v/>
      </c>
      <c r="H62" s="116" t="str">
        <f ca="1">IFERROR(AVERAGEIFS(OFFSET(INDEX(TV_after_Tx[#Headers],1,MATCH(TEXT(TV_Stat12[[#This Row],[Day '# after Tx]],0),TV_after_Tx[#Headers],0)),1,0,120,1),TV_after_Tx[Group],Stat!H$51),"")</f>
        <v/>
      </c>
      <c r="I62" s="131" t="str">
        <f t="array" aca="1" ref="I62" ca="1">IFERROR(_xlfn.STDEV.P(IF(TV_after_Tx[Group]=Stat!I$51,OFFSET(INDEX(TV_after_Tx[#Headers],1,MATCH(TEXT(TV_Stat12[[#This Row],[Day '# after Tx]],0),TV_after_Tx[#Headers],0)),1,0,120,1))),"")</f>
        <v/>
      </c>
      <c r="J62" s="17" t="str">
        <f ca="1">IF(COUNTIFS(OFFSET(INDEX(TV_after_Tx[#Headers],1,MATCH(TEXT(TV_Stat12[[#This Row],[Day '# after Tx]],0),TV_after_Tx[#Headers],0)),1,0,120,1),"&gt;0",TV_after_Tx[Group],Stat!J$51)&gt;0,COUNTIFS(OFFSET(INDEX(TV_after_Tx[#Headers],1,MATCH(TEXT(TV_Stat12[[#This Row],[Day '# after Tx]],0),TV_after_Tx[#Headers],0)),1,0,120,1),"&gt;0",TV_after_Tx[Group],Stat!J$51),"")</f>
        <v/>
      </c>
      <c r="K62" s="116" t="str">
        <f ca="1">IFERROR(AVERAGEIFS(OFFSET(INDEX(TV_after_Tx[#Headers],1,MATCH(TEXT(TV_Stat12[[#This Row],[Day '# after Tx]],0),TV_after_Tx[#Headers],0)),1,0,120,1),TV_after_Tx[Group],Stat!K$51),"")</f>
        <v/>
      </c>
      <c r="L62" s="131" t="str">
        <f t="array" aca="1" ref="L62" ca="1">IFERROR(_xlfn.STDEV.P(IF(TV_after_Tx[Group]=Stat!L$51,OFFSET(INDEX(TV_after_Tx[#Headers],1,MATCH(TEXT(TV_Stat12[[#This Row],[Day '# after Tx]],0),TV_after_Tx[#Headers],0)),1,0,120,1))),"")</f>
        <v/>
      </c>
      <c r="M62" s="17" t="str">
        <f ca="1">IF(COUNTIFS(OFFSET(INDEX(TV_after_Tx[#Headers],1,MATCH(TEXT(TV_Stat12[[#This Row],[Day '# after Tx]],0),TV_after_Tx[#Headers],0)),1,0,120,1),"&gt;0",TV_after_Tx[Group],Stat!M$51)&gt;0,COUNTIFS(OFFSET(INDEX(TV_after_Tx[#Headers],1,MATCH(TEXT(TV_Stat12[[#This Row],[Day '# after Tx]],0),TV_after_Tx[#Headers],0)),1,0,120,1),"&gt;0",TV_after_Tx[Group],Stat!M$51),"")</f>
        <v/>
      </c>
      <c r="N62" s="116" t="str">
        <f ca="1">IFERROR(AVERAGEIFS(OFFSET(INDEX(TV_after_Tx[#Headers],1,MATCH(TEXT(TV_Stat12[[#This Row],[Day '# after Tx]],0),TV_after_Tx[#Headers],0)),1,0,120,1),TV_after_Tx[Group],Stat!N$51),"")</f>
        <v/>
      </c>
      <c r="O62" s="131" t="str">
        <f t="array" aca="1" ref="O62" ca="1">IFERROR(_xlfn.STDEV.P(IF(TV_after_Tx[Group]=Stat!O$51,OFFSET(INDEX(TV_after_Tx[#Headers],1,MATCH(TEXT(TV_Stat12[[#This Row],[Day '# after Tx]],0),TV_after_Tx[#Headers],0)),1,0,120,1))),"")</f>
        <v/>
      </c>
      <c r="P62" s="17" t="str">
        <f ca="1">IF(COUNTIFS(OFFSET(INDEX(TV_after_Tx[#Headers],1,MATCH(TEXT(TV_Stat12[[#This Row],[Day '# after Tx]],0),TV_after_Tx[#Headers],0)),1,0,120,1),"&gt;0",TV_after_Tx[Group],Stat!P$51)&gt;0,COUNTIFS(OFFSET(INDEX(TV_after_Tx[#Headers],1,MATCH(TEXT(TV_Stat12[[#This Row],[Day '# after Tx]],0),TV_after_Tx[#Headers],0)),1,0,120,1),"&gt;0",TV_after_Tx[Group],Stat!P$51),"")</f>
        <v/>
      </c>
      <c r="Q62" s="116" t="str">
        <f ca="1">IFERROR(AVERAGEIFS(OFFSET(INDEX(TV_after_Tx[#Headers],1,MATCH(TEXT(TV_Stat12[[#This Row],[Day '# after Tx]],0),TV_after_Tx[#Headers],0)),1,0,120,1),TV_after_Tx[Group],Stat!Q$51),"")</f>
        <v/>
      </c>
      <c r="R62" s="131" t="str">
        <f t="array" aca="1" ref="R62" ca="1">IFERROR(_xlfn.STDEV.P(IF(TV_after_Tx[Group]=Stat!R$51,OFFSET(INDEX(TV_after_Tx[#Headers],1,MATCH(TEXT(TV_Stat12[[#This Row],[Day '# after Tx]],0),TV_after_Tx[#Headers],0)),1,0,120,1))),"")</f>
        <v/>
      </c>
      <c r="S62" s="17" t="str">
        <f ca="1">IF(COUNTIFS(OFFSET(INDEX(TV_after_Tx[#Headers],1,MATCH(TEXT(TV_Stat12[[#This Row],[Day '# after Tx]],0),TV_after_Tx[#Headers],0)),1,0,120,1),"&gt;0",TV_after_Tx[Group],Stat!S$51)&gt;0,COUNTIFS(OFFSET(INDEX(TV_after_Tx[#Headers],1,MATCH(TEXT(TV_Stat12[[#This Row],[Day '# after Tx]],0),TV_after_Tx[#Headers],0)),1,0,120,1),"&gt;0",TV_after_Tx[Group],Stat!S$51),"")</f>
        <v/>
      </c>
      <c r="T62" s="116" t="str">
        <f ca="1">IFERROR(AVERAGEIFS(OFFSET(INDEX(TV_after_Tx[#Headers],1,MATCH(TEXT(TV_Stat12[[#This Row],[Day '# after Tx]],0),TV_after_Tx[#Headers],0)),1,0,120,1),TV_after_Tx[Group],Stat!T$51),"")</f>
        <v/>
      </c>
      <c r="U62" s="131" t="str">
        <f t="array" aca="1" ref="U62" ca="1">IFERROR(_xlfn.STDEV.P(IF(TV_after_Tx[Group]=Stat!U$51,OFFSET(INDEX(TV_after_Tx[#Headers],1,MATCH(TEXT(TV_Stat12[[#This Row],[Day '# after Tx]],0),TV_after_Tx[#Headers],0)),1,0,120,1))),"")</f>
        <v/>
      </c>
      <c r="V62" s="17" t="str">
        <f ca="1">IF(COUNTIFS(OFFSET(INDEX(TV_after_Tx[#Headers],1,MATCH(TEXT(TV_Stat12[[#This Row],[Day '# after Tx]],0),TV_after_Tx[#Headers],0)),1,0,120,1),"&gt;0",TV_after_Tx[Group],Stat!V$51)&gt;0,COUNTIFS(OFFSET(INDEX(TV_after_Tx[#Headers],1,MATCH(TEXT(TV_Stat12[[#This Row],[Day '# after Tx]],0),TV_after_Tx[#Headers],0)),1,0,120,1),"&gt;0",TV_after_Tx[Group],Stat!V$51),"")</f>
        <v/>
      </c>
      <c r="W62" s="116" t="str">
        <f ca="1">IFERROR(AVERAGEIFS(OFFSET(INDEX(TV_after_Tx[#Headers],1,MATCH(TEXT(TV_Stat12[[#This Row],[Day '# after Tx]],0),TV_after_Tx[#Headers],0)),1,0,120,1),TV_after_Tx[Group],Stat!W$51),"")</f>
        <v/>
      </c>
      <c r="X62" s="131" t="str">
        <f t="array" aca="1" ref="X62" ca="1">IFERROR(_xlfn.STDEV.P(IF(TV_after_Tx[Group]=Stat!X$51,OFFSET(INDEX(TV_after_Tx[#Headers],1,MATCH(TEXT(TV_Stat12[[#This Row],[Day '# after Tx]],0),TV_after_Tx[#Headers],0)),1,0,120,1))),"")</f>
        <v/>
      </c>
      <c r="Y62" s="17" t="str">
        <f ca="1">IF(COUNTIFS(OFFSET(INDEX(TV_after_Tx[#Headers],1,MATCH(TEXT(TV_Stat12[[#This Row],[Day '# after Tx]],0),TV_after_Tx[#Headers],0)),1,0,120,1),"&gt;0",TV_after_Tx[Group],Stat!Y$51)&gt;0,COUNTIFS(OFFSET(INDEX(TV_after_Tx[#Headers],1,MATCH(TEXT(TV_Stat12[[#This Row],[Day '# after Tx]],0),TV_after_Tx[#Headers],0)),1,0,120,1),"&gt;0",TV_after_Tx[Group],Stat!Y$51),"")</f>
        <v/>
      </c>
      <c r="Z62" s="116" t="str">
        <f ca="1">IFERROR(AVERAGEIFS(OFFSET(INDEX(TV_after_Tx[#Headers],1,MATCH(TEXT(TV_Stat12[[#This Row],[Day '# after Tx]],0),TV_after_Tx[#Headers],0)),1,0,120,1),TV_after_Tx[Group],Stat!Z$51),"")</f>
        <v/>
      </c>
      <c r="AA62" s="131" t="str">
        <f t="array" aca="1" ref="AA62" ca="1">IFERROR(_xlfn.STDEV.P(IF(TV_after_Tx[Group]=Stat!AA$51,OFFSET(INDEX(TV_after_Tx[#Headers],1,MATCH(TEXT(TV_Stat12[[#This Row],[Day '# after Tx]],0),TV_after_Tx[#Headers],0)),1,0,120,1))),"")</f>
        <v/>
      </c>
      <c r="AB62" s="17" t="str">
        <f ca="1">IF(COUNTIFS(OFFSET(INDEX(TV_after_Tx[#Headers],1,MATCH(TEXT(TV_Stat12[[#This Row],[Day '# after Tx]],0),TV_after_Tx[#Headers],0)),1,0,120,1),"&gt;0",TV_after_Tx[Group],Stat!AB$51)&gt;0,COUNTIFS(OFFSET(INDEX(TV_after_Tx[#Headers],1,MATCH(TEXT(TV_Stat12[[#This Row],[Day '# after Tx]],0),TV_after_Tx[#Headers],0)),1,0,120,1),"&gt;0",TV_after_Tx[Group],Stat!AB$51),"")</f>
        <v/>
      </c>
      <c r="AC62" s="116" t="str">
        <f ca="1">IFERROR(AVERAGEIFS(OFFSET(INDEX(TV_after_Tx[#Headers],1,MATCH(TEXT(TV_Stat12[[#This Row],[Day '# after Tx]],0),TV_after_Tx[#Headers],0)),1,0,120,1),TV_after_Tx[Group],Stat!AC$51),"")</f>
        <v/>
      </c>
      <c r="AD62" s="131" t="str">
        <f t="array" aca="1" ref="AD62" ca="1">IFERROR(_xlfn.STDEV.P(IF(TV_after_Tx[Group]=Stat!AD$51,OFFSET(INDEX(TV_after_Tx[#Headers],1,MATCH(TEXT(TV_Stat12[[#This Row],[Day '# after Tx]],0),TV_after_Tx[#Headers],0)),1,0,120,1))),"")</f>
        <v/>
      </c>
      <c r="AE62" s="17" t="str">
        <f ca="1">IF(COUNTIFS(OFFSET(INDEX(TV_after_Tx[#Headers],1,MATCH(TEXT(TV_Stat12[[#This Row],[Day '# after Tx]],0),TV_after_Tx[#Headers],0)),1,0,120,1),"&gt;0",TV_after_Tx[Group],Stat!AE$51)&gt;0,COUNTIFS(OFFSET(INDEX(TV_after_Tx[#Headers],1,MATCH(TEXT(TV_Stat12[[#This Row],[Day '# after Tx]],0),TV_after_Tx[#Headers],0)),1,0,120,1),"&gt;0",TV_after_Tx[Group],Stat!AE$51),"")</f>
        <v/>
      </c>
      <c r="AF62" s="116" t="str">
        <f ca="1">IFERROR(AVERAGE(OFFSET(INDEX(TV_after_Tx[#Headers],1,MATCH(TEXT(TV_Stat12[[#This Row],[Day '# after Tx]],0),TV_after_Tx[#Headers],0)),1,0,120,1)),"")</f>
        <v/>
      </c>
      <c r="AG62" s="131" t="str">
        <f ca="1">IFERROR(_xlfn.STDEV.P(OFFSET(INDEX(TV_after_Tx[#Headers],1,MATCH(TEXT(TV_Stat12[[#This Row],[Day '# after Tx]],0),TV_after_Tx[#Headers],0)),1,0,120,1)),"")</f>
        <v/>
      </c>
      <c r="AH62" s="17" t="str">
        <f ca="1">IF(COUNTIF(OFFSET(INDEX(TV_after_Tx[#Headers],1,MATCH(TEXT(TV_Stat12[[#This Row],[Day '# after Tx]],0),TV_after_Tx[#Headers],0)),1,0,120,1),"&gt;0")&gt;0,COUNTIF(OFFSET(INDEX(TV_after_Tx[#Headers],1,MATCH(TEXT(TV_Stat12[[#This Row],[Day '# after Tx]],0),TV_after_Tx[#Headers],0)),1,0,120,1),"&gt;0"),"")</f>
        <v/>
      </c>
      <c r="BQ62" s="14"/>
      <c r="BS62" s="14"/>
    </row>
    <row r="63" spans="1:71">
      <c r="A63" s="14">
        <v>10</v>
      </c>
      <c r="B63" s="116" t="str">
        <f ca="1">IFERROR(AVERAGEIFS(OFFSET(INDEX(TV_after_Tx[#Headers],1,MATCH(TEXT(TV_Stat12[[#This Row],[Day '# after Tx]],0),TV_after_Tx[#Headers],0)),1,0,120,1),TV_after_Tx[Group],Stat!B$51),"")</f>
        <v/>
      </c>
      <c r="C63" s="131" t="str">
        <f t="array" aca="1" ref="C63" ca="1">IFERROR(_xlfn.STDEV.P(IF(TV_after_Tx[Group]=Stat!C$51,OFFSET(INDEX(TV_after_Tx[#Headers],1,MATCH(TEXT(TV_Stat12[[#This Row],[Day '# after Tx]],0),TV_after_Tx[#Headers],0)),1,0,120,1))),"")</f>
        <v/>
      </c>
      <c r="D63" s="17" t="str">
        <f ca="1">IF(COUNTIFS(OFFSET(INDEX(TV_after_Tx[#Headers],1,MATCH(TEXT(TV_Stat12[[#This Row],[Day '# after Tx]],0),TV_after_Tx[#Headers],0)),1,0,120,1),"&gt;0",TV_after_Tx[Group],Stat!D$51)&gt;0,COUNTIFS(OFFSET(INDEX(TV_after_Tx[#Headers],1,MATCH(TEXT(TV_Stat12[[#This Row],[Day '# after Tx]],0),TV_after_Tx[#Headers],0)),1,0,120,1),"&gt;0",TV_after_Tx[Group],Stat!D$51),"")</f>
        <v/>
      </c>
      <c r="E63" s="116" t="str">
        <f ca="1">IFERROR(AVERAGEIFS(OFFSET(INDEX(TV_after_Tx[#Headers],1,MATCH(TEXT(TV_Stat12[[#This Row],[Day '# after Tx]],0),TV_after_Tx[#Headers],0)),1,0,120,1),TV_after_Tx[Group],Stat!E$51),"")</f>
        <v/>
      </c>
      <c r="F63" s="131" t="str">
        <f t="array" aca="1" ref="F63" ca="1">IFERROR(_xlfn.STDEV.P(IF(TV_after_Tx[Group]=Stat!F$51,OFFSET(INDEX(TV_after_Tx[#Headers],1,MATCH(TEXT(TV_Stat12[[#This Row],[Day '# after Tx]],0),TV_after_Tx[#Headers],0)),1,0,120,1))),"")</f>
        <v/>
      </c>
      <c r="G63" s="17" t="str">
        <f ca="1">IF(COUNTIFS(OFFSET(INDEX(TV_after_Tx[#Headers],1,MATCH(TEXT(TV_Stat12[[#This Row],[Day '# after Tx]],0),TV_after_Tx[#Headers],0)),1,0,120,1),"&gt;0",TV_after_Tx[Group],Stat!G$51)&gt;0,COUNTIFS(OFFSET(INDEX(TV_after_Tx[#Headers],1,MATCH(TEXT(TV_Stat12[[#This Row],[Day '# after Tx]],0),TV_after_Tx[#Headers],0)),1,0,120,1),"&gt;0",TV_after_Tx[Group],Stat!G$51),"")</f>
        <v/>
      </c>
      <c r="H63" s="116" t="str">
        <f ca="1">IFERROR(AVERAGEIFS(OFFSET(INDEX(TV_after_Tx[#Headers],1,MATCH(TEXT(TV_Stat12[[#This Row],[Day '# after Tx]],0),TV_after_Tx[#Headers],0)),1,0,120,1),TV_after_Tx[Group],Stat!H$51),"")</f>
        <v/>
      </c>
      <c r="I63" s="131" t="str">
        <f t="array" aca="1" ref="I63" ca="1">IFERROR(_xlfn.STDEV.P(IF(TV_after_Tx[Group]=Stat!I$51,OFFSET(INDEX(TV_after_Tx[#Headers],1,MATCH(TEXT(TV_Stat12[[#This Row],[Day '# after Tx]],0),TV_after_Tx[#Headers],0)),1,0,120,1))),"")</f>
        <v/>
      </c>
      <c r="J63" s="17" t="str">
        <f ca="1">IF(COUNTIFS(OFFSET(INDEX(TV_after_Tx[#Headers],1,MATCH(TEXT(TV_Stat12[[#This Row],[Day '# after Tx]],0),TV_after_Tx[#Headers],0)),1,0,120,1),"&gt;0",TV_after_Tx[Group],Stat!J$51)&gt;0,COUNTIFS(OFFSET(INDEX(TV_after_Tx[#Headers],1,MATCH(TEXT(TV_Stat12[[#This Row],[Day '# after Tx]],0),TV_after_Tx[#Headers],0)),1,0,120,1),"&gt;0",TV_after_Tx[Group],Stat!J$51),"")</f>
        <v/>
      </c>
      <c r="K63" s="116" t="str">
        <f ca="1">IFERROR(AVERAGEIFS(OFFSET(INDEX(TV_after_Tx[#Headers],1,MATCH(TEXT(TV_Stat12[[#This Row],[Day '# after Tx]],0),TV_after_Tx[#Headers],0)),1,0,120,1),TV_after_Tx[Group],Stat!K$51),"")</f>
        <v/>
      </c>
      <c r="L63" s="131" t="str">
        <f t="array" aca="1" ref="L63" ca="1">IFERROR(_xlfn.STDEV.P(IF(TV_after_Tx[Group]=Stat!L$51,OFFSET(INDEX(TV_after_Tx[#Headers],1,MATCH(TEXT(TV_Stat12[[#This Row],[Day '# after Tx]],0),TV_after_Tx[#Headers],0)),1,0,120,1))),"")</f>
        <v/>
      </c>
      <c r="M63" s="17" t="str">
        <f ca="1">IF(COUNTIFS(OFFSET(INDEX(TV_after_Tx[#Headers],1,MATCH(TEXT(TV_Stat12[[#This Row],[Day '# after Tx]],0),TV_after_Tx[#Headers],0)),1,0,120,1),"&gt;0",TV_after_Tx[Group],Stat!M$51)&gt;0,COUNTIFS(OFFSET(INDEX(TV_after_Tx[#Headers],1,MATCH(TEXT(TV_Stat12[[#This Row],[Day '# after Tx]],0),TV_after_Tx[#Headers],0)),1,0,120,1),"&gt;0",TV_after_Tx[Group],Stat!M$51),"")</f>
        <v/>
      </c>
      <c r="N63" s="116" t="str">
        <f ca="1">IFERROR(AVERAGEIFS(OFFSET(INDEX(TV_after_Tx[#Headers],1,MATCH(TEXT(TV_Stat12[[#This Row],[Day '# after Tx]],0),TV_after_Tx[#Headers],0)),1,0,120,1),TV_after_Tx[Group],Stat!N$51),"")</f>
        <v/>
      </c>
      <c r="O63" s="131" t="str">
        <f t="array" aca="1" ref="O63" ca="1">IFERROR(_xlfn.STDEV.P(IF(TV_after_Tx[Group]=Stat!O$51,OFFSET(INDEX(TV_after_Tx[#Headers],1,MATCH(TEXT(TV_Stat12[[#This Row],[Day '# after Tx]],0),TV_after_Tx[#Headers],0)),1,0,120,1))),"")</f>
        <v/>
      </c>
      <c r="P63" s="17" t="str">
        <f ca="1">IF(COUNTIFS(OFFSET(INDEX(TV_after_Tx[#Headers],1,MATCH(TEXT(TV_Stat12[[#This Row],[Day '# after Tx]],0),TV_after_Tx[#Headers],0)),1,0,120,1),"&gt;0",TV_after_Tx[Group],Stat!P$51)&gt;0,COUNTIFS(OFFSET(INDEX(TV_after_Tx[#Headers],1,MATCH(TEXT(TV_Stat12[[#This Row],[Day '# after Tx]],0),TV_after_Tx[#Headers],0)),1,0,120,1),"&gt;0",TV_after_Tx[Group],Stat!P$51),"")</f>
        <v/>
      </c>
      <c r="Q63" s="116" t="str">
        <f ca="1">IFERROR(AVERAGEIFS(OFFSET(INDEX(TV_after_Tx[#Headers],1,MATCH(TEXT(TV_Stat12[[#This Row],[Day '# after Tx]],0),TV_after_Tx[#Headers],0)),1,0,120,1),TV_after_Tx[Group],Stat!Q$51),"")</f>
        <v/>
      </c>
      <c r="R63" s="131" t="str">
        <f t="array" aca="1" ref="R63" ca="1">IFERROR(_xlfn.STDEV.P(IF(TV_after_Tx[Group]=Stat!R$51,OFFSET(INDEX(TV_after_Tx[#Headers],1,MATCH(TEXT(TV_Stat12[[#This Row],[Day '# after Tx]],0),TV_after_Tx[#Headers],0)),1,0,120,1))),"")</f>
        <v/>
      </c>
      <c r="S63" s="17" t="str">
        <f ca="1">IF(COUNTIFS(OFFSET(INDEX(TV_after_Tx[#Headers],1,MATCH(TEXT(TV_Stat12[[#This Row],[Day '# after Tx]],0),TV_after_Tx[#Headers],0)),1,0,120,1),"&gt;0",TV_after_Tx[Group],Stat!S$51)&gt;0,COUNTIFS(OFFSET(INDEX(TV_after_Tx[#Headers],1,MATCH(TEXT(TV_Stat12[[#This Row],[Day '# after Tx]],0),TV_after_Tx[#Headers],0)),1,0,120,1),"&gt;0",TV_after_Tx[Group],Stat!S$51),"")</f>
        <v/>
      </c>
      <c r="T63" s="116" t="str">
        <f ca="1">IFERROR(AVERAGEIFS(OFFSET(INDEX(TV_after_Tx[#Headers],1,MATCH(TEXT(TV_Stat12[[#This Row],[Day '# after Tx]],0),TV_after_Tx[#Headers],0)),1,0,120,1),TV_after_Tx[Group],Stat!T$51),"")</f>
        <v/>
      </c>
      <c r="U63" s="131" t="str">
        <f t="array" aca="1" ref="U63" ca="1">IFERROR(_xlfn.STDEV.P(IF(TV_after_Tx[Group]=Stat!U$51,OFFSET(INDEX(TV_after_Tx[#Headers],1,MATCH(TEXT(TV_Stat12[[#This Row],[Day '# after Tx]],0),TV_after_Tx[#Headers],0)),1,0,120,1))),"")</f>
        <v/>
      </c>
      <c r="V63" s="17" t="str">
        <f ca="1">IF(COUNTIFS(OFFSET(INDEX(TV_after_Tx[#Headers],1,MATCH(TEXT(TV_Stat12[[#This Row],[Day '# after Tx]],0),TV_after_Tx[#Headers],0)),1,0,120,1),"&gt;0",TV_after_Tx[Group],Stat!V$51)&gt;0,COUNTIFS(OFFSET(INDEX(TV_after_Tx[#Headers],1,MATCH(TEXT(TV_Stat12[[#This Row],[Day '# after Tx]],0),TV_after_Tx[#Headers],0)),1,0,120,1),"&gt;0",TV_after_Tx[Group],Stat!V$51),"")</f>
        <v/>
      </c>
      <c r="W63" s="116" t="str">
        <f ca="1">IFERROR(AVERAGEIFS(OFFSET(INDEX(TV_after_Tx[#Headers],1,MATCH(TEXT(TV_Stat12[[#This Row],[Day '# after Tx]],0),TV_after_Tx[#Headers],0)),1,0,120,1),TV_after_Tx[Group],Stat!W$51),"")</f>
        <v/>
      </c>
      <c r="X63" s="131" t="str">
        <f t="array" aca="1" ref="X63" ca="1">IFERROR(_xlfn.STDEV.P(IF(TV_after_Tx[Group]=Stat!X$51,OFFSET(INDEX(TV_after_Tx[#Headers],1,MATCH(TEXT(TV_Stat12[[#This Row],[Day '# after Tx]],0),TV_after_Tx[#Headers],0)),1,0,120,1))),"")</f>
        <v/>
      </c>
      <c r="Y63" s="17" t="str">
        <f ca="1">IF(COUNTIFS(OFFSET(INDEX(TV_after_Tx[#Headers],1,MATCH(TEXT(TV_Stat12[[#This Row],[Day '# after Tx]],0),TV_after_Tx[#Headers],0)),1,0,120,1),"&gt;0",TV_after_Tx[Group],Stat!Y$51)&gt;0,COUNTIFS(OFFSET(INDEX(TV_after_Tx[#Headers],1,MATCH(TEXT(TV_Stat12[[#This Row],[Day '# after Tx]],0),TV_after_Tx[#Headers],0)),1,0,120,1),"&gt;0",TV_after_Tx[Group],Stat!Y$51),"")</f>
        <v/>
      </c>
      <c r="Z63" s="116" t="str">
        <f ca="1">IFERROR(AVERAGEIFS(OFFSET(INDEX(TV_after_Tx[#Headers],1,MATCH(TEXT(TV_Stat12[[#This Row],[Day '# after Tx]],0),TV_after_Tx[#Headers],0)),1,0,120,1),TV_after_Tx[Group],Stat!Z$51),"")</f>
        <v/>
      </c>
      <c r="AA63" s="131" t="str">
        <f t="array" aca="1" ref="AA63" ca="1">IFERROR(_xlfn.STDEV.P(IF(TV_after_Tx[Group]=Stat!AA$51,OFFSET(INDEX(TV_after_Tx[#Headers],1,MATCH(TEXT(TV_Stat12[[#This Row],[Day '# after Tx]],0),TV_after_Tx[#Headers],0)),1,0,120,1))),"")</f>
        <v/>
      </c>
      <c r="AB63" s="17" t="str">
        <f ca="1">IF(COUNTIFS(OFFSET(INDEX(TV_after_Tx[#Headers],1,MATCH(TEXT(TV_Stat12[[#This Row],[Day '# after Tx]],0),TV_after_Tx[#Headers],0)),1,0,120,1),"&gt;0",TV_after_Tx[Group],Stat!AB$51)&gt;0,COUNTIFS(OFFSET(INDEX(TV_after_Tx[#Headers],1,MATCH(TEXT(TV_Stat12[[#This Row],[Day '# after Tx]],0),TV_after_Tx[#Headers],0)),1,0,120,1),"&gt;0",TV_after_Tx[Group],Stat!AB$51),"")</f>
        <v/>
      </c>
      <c r="AC63" s="116" t="str">
        <f ca="1">IFERROR(AVERAGEIFS(OFFSET(INDEX(TV_after_Tx[#Headers],1,MATCH(TEXT(TV_Stat12[[#This Row],[Day '# after Tx]],0),TV_after_Tx[#Headers],0)),1,0,120,1),TV_after_Tx[Group],Stat!AC$51),"")</f>
        <v/>
      </c>
      <c r="AD63" s="131" t="str">
        <f t="array" aca="1" ref="AD63" ca="1">IFERROR(_xlfn.STDEV.P(IF(TV_after_Tx[Group]=Stat!AD$51,OFFSET(INDEX(TV_after_Tx[#Headers],1,MATCH(TEXT(TV_Stat12[[#This Row],[Day '# after Tx]],0),TV_after_Tx[#Headers],0)),1,0,120,1))),"")</f>
        <v/>
      </c>
      <c r="AE63" s="17" t="str">
        <f ca="1">IF(COUNTIFS(OFFSET(INDEX(TV_after_Tx[#Headers],1,MATCH(TEXT(TV_Stat12[[#This Row],[Day '# after Tx]],0),TV_after_Tx[#Headers],0)),1,0,120,1),"&gt;0",TV_after_Tx[Group],Stat!AE$51)&gt;0,COUNTIFS(OFFSET(INDEX(TV_after_Tx[#Headers],1,MATCH(TEXT(TV_Stat12[[#This Row],[Day '# after Tx]],0),TV_after_Tx[#Headers],0)),1,0,120,1),"&gt;0",TV_after_Tx[Group],Stat!AE$51),"")</f>
        <v/>
      </c>
      <c r="AF63" s="116" t="str">
        <f ca="1">IFERROR(AVERAGE(OFFSET(INDEX(TV_after_Tx[#Headers],1,MATCH(TEXT(TV_Stat12[[#This Row],[Day '# after Tx]],0),TV_after_Tx[#Headers],0)),1,0,120,1)),"")</f>
        <v/>
      </c>
      <c r="AG63" s="131" t="str">
        <f ca="1">IFERROR(_xlfn.STDEV.P(OFFSET(INDEX(TV_after_Tx[#Headers],1,MATCH(TEXT(TV_Stat12[[#This Row],[Day '# after Tx]],0),TV_after_Tx[#Headers],0)),1,0,120,1)),"")</f>
        <v/>
      </c>
      <c r="AH63" s="17" t="str">
        <f ca="1">IF(COUNTIF(OFFSET(INDEX(TV_after_Tx[#Headers],1,MATCH(TEXT(TV_Stat12[[#This Row],[Day '# after Tx]],0),TV_after_Tx[#Headers],0)),1,0,120,1),"&gt;0")&gt;0,COUNTIF(OFFSET(INDEX(TV_after_Tx[#Headers],1,MATCH(TEXT(TV_Stat12[[#This Row],[Day '# after Tx]],0),TV_after_Tx[#Headers],0)),1,0,120,1),"&gt;0"),"")</f>
        <v/>
      </c>
      <c r="BQ63" s="14"/>
      <c r="BS63" s="14"/>
    </row>
    <row r="64" spans="1:71">
      <c r="A64" s="14">
        <v>11</v>
      </c>
      <c r="B64" s="116" t="str">
        <f ca="1">IFERROR(AVERAGEIFS(OFFSET(INDEX(TV_after_Tx[#Headers],1,MATCH(TEXT(TV_Stat12[[#This Row],[Day '# after Tx]],0),TV_after_Tx[#Headers],0)),1,0,120,1),TV_after_Tx[Group],Stat!B$51),"")</f>
        <v/>
      </c>
      <c r="C64" s="131" t="str">
        <f t="array" aca="1" ref="C64" ca="1">IFERROR(_xlfn.STDEV.P(IF(TV_after_Tx[Group]=Stat!C$51,OFFSET(INDEX(TV_after_Tx[#Headers],1,MATCH(TEXT(TV_Stat12[[#This Row],[Day '# after Tx]],0),TV_after_Tx[#Headers],0)),1,0,120,1))),"")</f>
        <v/>
      </c>
      <c r="D64" s="17" t="str">
        <f ca="1">IF(COUNTIFS(OFFSET(INDEX(TV_after_Tx[#Headers],1,MATCH(TEXT(TV_Stat12[[#This Row],[Day '# after Tx]],0),TV_after_Tx[#Headers],0)),1,0,120,1),"&gt;0",TV_after_Tx[Group],Stat!D$51)&gt;0,COUNTIFS(OFFSET(INDEX(TV_after_Tx[#Headers],1,MATCH(TEXT(TV_Stat12[[#This Row],[Day '# after Tx]],0),TV_after_Tx[#Headers],0)),1,0,120,1),"&gt;0",TV_after_Tx[Group],Stat!D$51),"")</f>
        <v/>
      </c>
      <c r="E64" s="116" t="str">
        <f ca="1">IFERROR(AVERAGEIFS(OFFSET(INDEX(TV_after_Tx[#Headers],1,MATCH(TEXT(TV_Stat12[[#This Row],[Day '# after Tx]],0),TV_after_Tx[#Headers],0)),1,0,120,1),TV_after_Tx[Group],Stat!E$51),"")</f>
        <v/>
      </c>
      <c r="F64" s="131" t="str">
        <f t="array" aca="1" ref="F64" ca="1">IFERROR(_xlfn.STDEV.P(IF(TV_after_Tx[Group]=Stat!F$51,OFFSET(INDEX(TV_after_Tx[#Headers],1,MATCH(TEXT(TV_Stat12[[#This Row],[Day '# after Tx]],0),TV_after_Tx[#Headers],0)),1,0,120,1))),"")</f>
        <v/>
      </c>
      <c r="G64" s="17" t="str">
        <f ca="1">IF(COUNTIFS(OFFSET(INDEX(TV_after_Tx[#Headers],1,MATCH(TEXT(TV_Stat12[[#This Row],[Day '# after Tx]],0),TV_after_Tx[#Headers],0)),1,0,120,1),"&gt;0",TV_after_Tx[Group],Stat!G$51)&gt;0,COUNTIFS(OFFSET(INDEX(TV_after_Tx[#Headers],1,MATCH(TEXT(TV_Stat12[[#This Row],[Day '# after Tx]],0),TV_after_Tx[#Headers],0)),1,0,120,1),"&gt;0",TV_after_Tx[Group],Stat!G$51),"")</f>
        <v/>
      </c>
      <c r="H64" s="116" t="str">
        <f ca="1">IFERROR(AVERAGEIFS(OFFSET(INDEX(TV_after_Tx[#Headers],1,MATCH(TEXT(TV_Stat12[[#This Row],[Day '# after Tx]],0),TV_after_Tx[#Headers],0)),1,0,120,1),TV_after_Tx[Group],Stat!H$51),"")</f>
        <v/>
      </c>
      <c r="I64" s="131" t="str">
        <f t="array" aca="1" ref="I64" ca="1">IFERROR(_xlfn.STDEV.P(IF(TV_after_Tx[Group]=Stat!I$51,OFFSET(INDEX(TV_after_Tx[#Headers],1,MATCH(TEXT(TV_Stat12[[#This Row],[Day '# after Tx]],0),TV_after_Tx[#Headers],0)),1,0,120,1))),"")</f>
        <v/>
      </c>
      <c r="J64" s="17" t="str">
        <f ca="1">IF(COUNTIFS(OFFSET(INDEX(TV_after_Tx[#Headers],1,MATCH(TEXT(TV_Stat12[[#This Row],[Day '# after Tx]],0),TV_after_Tx[#Headers],0)),1,0,120,1),"&gt;0",TV_after_Tx[Group],Stat!J$51)&gt;0,COUNTIFS(OFFSET(INDEX(TV_after_Tx[#Headers],1,MATCH(TEXT(TV_Stat12[[#This Row],[Day '# after Tx]],0),TV_after_Tx[#Headers],0)),1,0,120,1),"&gt;0",TV_after_Tx[Group],Stat!J$51),"")</f>
        <v/>
      </c>
      <c r="K64" s="116" t="str">
        <f ca="1">IFERROR(AVERAGEIFS(OFFSET(INDEX(TV_after_Tx[#Headers],1,MATCH(TEXT(TV_Stat12[[#This Row],[Day '# after Tx]],0),TV_after_Tx[#Headers],0)),1,0,120,1),TV_after_Tx[Group],Stat!K$51),"")</f>
        <v/>
      </c>
      <c r="L64" s="131" t="str">
        <f t="array" aca="1" ref="L64" ca="1">IFERROR(_xlfn.STDEV.P(IF(TV_after_Tx[Group]=Stat!L$51,OFFSET(INDEX(TV_after_Tx[#Headers],1,MATCH(TEXT(TV_Stat12[[#This Row],[Day '# after Tx]],0),TV_after_Tx[#Headers],0)),1,0,120,1))),"")</f>
        <v/>
      </c>
      <c r="M64" s="17" t="str">
        <f ca="1">IF(COUNTIFS(OFFSET(INDEX(TV_after_Tx[#Headers],1,MATCH(TEXT(TV_Stat12[[#This Row],[Day '# after Tx]],0),TV_after_Tx[#Headers],0)),1,0,120,1),"&gt;0",TV_after_Tx[Group],Stat!M$51)&gt;0,COUNTIFS(OFFSET(INDEX(TV_after_Tx[#Headers],1,MATCH(TEXT(TV_Stat12[[#This Row],[Day '# after Tx]],0),TV_after_Tx[#Headers],0)),1,0,120,1),"&gt;0",TV_after_Tx[Group],Stat!M$51),"")</f>
        <v/>
      </c>
      <c r="N64" s="116" t="str">
        <f ca="1">IFERROR(AVERAGEIFS(OFFSET(INDEX(TV_after_Tx[#Headers],1,MATCH(TEXT(TV_Stat12[[#This Row],[Day '# after Tx]],0),TV_after_Tx[#Headers],0)),1,0,120,1),TV_after_Tx[Group],Stat!N$51),"")</f>
        <v/>
      </c>
      <c r="O64" s="131" t="str">
        <f t="array" aca="1" ref="O64" ca="1">IFERROR(_xlfn.STDEV.P(IF(TV_after_Tx[Group]=Stat!O$51,OFFSET(INDEX(TV_after_Tx[#Headers],1,MATCH(TEXT(TV_Stat12[[#This Row],[Day '# after Tx]],0),TV_after_Tx[#Headers],0)),1,0,120,1))),"")</f>
        <v/>
      </c>
      <c r="P64" s="17" t="str">
        <f ca="1">IF(COUNTIFS(OFFSET(INDEX(TV_after_Tx[#Headers],1,MATCH(TEXT(TV_Stat12[[#This Row],[Day '# after Tx]],0),TV_after_Tx[#Headers],0)),1,0,120,1),"&gt;0",TV_after_Tx[Group],Stat!P$51)&gt;0,COUNTIFS(OFFSET(INDEX(TV_after_Tx[#Headers],1,MATCH(TEXT(TV_Stat12[[#This Row],[Day '# after Tx]],0),TV_after_Tx[#Headers],0)),1,0,120,1),"&gt;0",TV_after_Tx[Group],Stat!P$51),"")</f>
        <v/>
      </c>
      <c r="Q64" s="116" t="str">
        <f ca="1">IFERROR(AVERAGEIFS(OFFSET(INDEX(TV_after_Tx[#Headers],1,MATCH(TEXT(TV_Stat12[[#This Row],[Day '# after Tx]],0),TV_after_Tx[#Headers],0)),1,0,120,1),TV_after_Tx[Group],Stat!Q$51),"")</f>
        <v/>
      </c>
      <c r="R64" s="131" t="str">
        <f t="array" aca="1" ref="R64" ca="1">IFERROR(_xlfn.STDEV.P(IF(TV_after_Tx[Group]=Stat!R$51,OFFSET(INDEX(TV_after_Tx[#Headers],1,MATCH(TEXT(TV_Stat12[[#This Row],[Day '# after Tx]],0),TV_after_Tx[#Headers],0)),1,0,120,1))),"")</f>
        <v/>
      </c>
      <c r="S64" s="17" t="str">
        <f ca="1">IF(COUNTIFS(OFFSET(INDEX(TV_after_Tx[#Headers],1,MATCH(TEXT(TV_Stat12[[#This Row],[Day '# after Tx]],0),TV_after_Tx[#Headers],0)),1,0,120,1),"&gt;0",TV_after_Tx[Group],Stat!S$51)&gt;0,COUNTIFS(OFFSET(INDEX(TV_after_Tx[#Headers],1,MATCH(TEXT(TV_Stat12[[#This Row],[Day '# after Tx]],0),TV_after_Tx[#Headers],0)),1,0,120,1),"&gt;0",TV_after_Tx[Group],Stat!S$51),"")</f>
        <v/>
      </c>
      <c r="T64" s="116" t="str">
        <f ca="1">IFERROR(AVERAGEIFS(OFFSET(INDEX(TV_after_Tx[#Headers],1,MATCH(TEXT(TV_Stat12[[#This Row],[Day '# after Tx]],0),TV_after_Tx[#Headers],0)),1,0,120,1),TV_after_Tx[Group],Stat!T$51),"")</f>
        <v/>
      </c>
      <c r="U64" s="131" t="str">
        <f t="array" aca="1" ref="U64" ca="1">IFERROR(_xlfn.STDEV.P(IF(TV_after_Tx[Group]=Stat!U$51,OFFSET(INDEX(TV_after_Tx[#Headers],1,MATCH(TEXT(TV_Stat12[[#This Row],[Day '# after Tx]],0),TV_after_Tx[#Headers],0)),1,0,120,1))),"")</f>
        <v/>
      </c>
      <c r="V64" s="17" t="str">
        <f ca="1">IF(COUNTIFS(OFFSET(INDEX(TV_after_Tx[#Headers],1,MATCH(TEXT(TV_Stat12[[#This Row],[Day '# after Tx]],0),TV_after_Tx[#Headers],0)),1,0,120,1),"&gt;0",TV_after_Tx[Group],Stat!V$51)&gt;0,COUNTIFS(OFFSET(INDEX(TV_after_Tx[#Headers],1,MATCH(TEXT(TV_Stat12[[#This Row],[Day '# after Tx]],0),TV_after_Tx[#Headers],0)),1,0,120,1),"&gt;0",TV_after_Tx[Group],Stat!V$51),"")</f>
        <v/>
      </c>
      <c r="W64" s="116" t="str">
        <f ca="1">IFERROR(AVERAGEIFS(OFFSET(INDEX(TV_after_Tx[#Headers],1,MATCH(TEXT(TV_Stat12[[#This Row],[Day '# after Tx]],0),TV_after_Tx[#Headers],0)),1,0,120,1),TV_after_Tx[Group],Stat!W$51),"")</f>
        <v/>
      </c>
      <c r="X64" s="131" t="str">
        <f t="array" aca="1" ref="X64" ca="1">IFERROR(_xlfn.STDEV.P(IF(TV_after_Tx[Group]=Stat!X$51,OFFSET(INDEX(TV_after_Tx[#Headers],1,MATCH(TEXT(TV_Stat12[[#This Row],[Day '# after Tx]],0),TV_after_Tx[#Headers],0)),1,0,120,1))),"")</f>
        <v/>
      </c>
      <c r="Y64" s="17" t="str">
        <f ca="1">IF(COUNTIFS(OFFSET(INDEX(TV_after_Tx[#Headers],1,MATCH(TEXT(TV_Stat12[[#This Row],[Day '# after Tx]],0),TV_after_Tx[#Headers],0)),1,0,120,1),"&gt;0",TV_after_Tx[Group],Stat!Y$51)&gt;0,COUNTIFS(OFFSET(INDEX(TV_after_Tx[#Headers],1,MATCH(TEXT(TV_Stat12[[#This Row],[Day '# after Tx]],0),TV_after_Tx[#Headers],0)),1,0,120,1),"&gt;0",TV_after_Tx[Group],Stat!Y$51),"")</f>
        <v/>
      </c>
      <c r="Z64" s="116" t="str">
        <f ca="1">IFERROR(AVERAGEIFS(OFFSET(INDEX(TV_after_Tx[#Headers],1,MATCH(TEXT(TV_Stat12[[#This Row],[Day '# after Tx]],0),TV_after_Tx[#Headers],0)),1,0,120,1),TV_after_Tx[Group],Stat!Z$51),"")</f>
        <v/>
      </c>
      <c r="AA64" s="131" t="str">
        <f t="array" aca="1" ref="AA64" ca="1">IFERROR(_xlfn.STDEV.P(IF(TV_after_Tx[Group]=Stat!AA$51,OFFSET(INDEX(TV_after_Tx[#Headers],1,MATCH(TEXT(TV_Stat12[[#This Row],[Day '# after Tx]],0),TV_after_Tx[#Headers],0)),1,0,120,1))),"")</f>
        <v/>
      </c>
      <c r="AB64" s="17" t="str">
        <f ca="1">IF(COUNTIFS(OFFSET(INDEX(TV_after_Tx[#Headers],1,MATCH(TEXT(TV_Stat12[[#This Row],[Day '# after Tx]],0),TV_after_Tx[#Headers],0)),1,0,120,1),"&gt;0",TV_after_Tx[Group],Stat!AB$51)&gt;0,COUNTIFS(OFFSET(INDEX(TV_after_Tx[#Headers],1,MATCH(TEXT(TV_Stat12[[#This Row],[Day '# after Tx]],0),TV_after_Tx[#Headers],0)),1,0,120,1),"&gt;0",TV_after_Tx[Group],Stat!AB$51),"")</f>
        <v/>
      </c>
      <c r="AC64" s="116" t="str">
        <f ca="1">IFERROR(AVERAGEIFS(OFFSET(INDEX(TV_after_Tx[#Headers],1,MATCH(TEXT(TV_Stat12[[#This Row],[Day '# after Tx]],0),TV_after_Tx[#Headers],0)),1,0,120,1),TV_after_Tx[Group],Stat!AC$51),"")</f>
        <v/>
      </c>
      <c r="AD64" s="131" t="str">
        <f t="array" aca="1" ref="AD64" ca="1">IFERROR(_xlfn.STDEV.P(IF(TV_after_Tx[Group]=Stat!AD$51,OFFSET(INDEX(TV_after_Tx[#Headers],1,MATCH(TEXT(TV_Stat12[[#This Row],[Day '# after Tx]],0),TV_after_Tx[#Headers],0)),1,0,120,1))),"")</f>
        <v/>
      </c>
      <c r="AE64" s="17" t="str">
        <f ca="1">IF(COUNTIFS(OFFSET(INDEX(TV_after_Tx[#Headers],1,MATCH(TEXT(TV_Stat12[[#This Row],[Day '# after Tx]],0),TV_after_Tx[#Headers],0)),1,0,120,1),"&gt;0",TV_after_Tx[Group],Stat!AE$51)&gt;0,COUNTIFS(OFFSET(INDEX(TV_after_Tx[#Headers],1,MATCH(TEXT(TV_Stat12[[#This Row],[Day '# after Tx]],0),TV_after_Tx[#Headers],0)),1,0,120,1),"&gt;0",TV_after_Tx[Group],Stat!AE$51),"")</f>
        <v/>
      </c>
      <c r="AF64" s="116" t="str">
        <f ca="1">IFERROR(AVERAGE(OFFSET(INDEX(TV_after_Tx[#Headers],1,MATCH(TEXT(TV_Stat12[[#This Row],[Day '# after Tx]],0),TV_after_Tx[#Headers],0)),1,0,120,1)),"")</f>
        <v/>
      </c>
      <c r="AG64" s="131" t="str">
        <f ca="1">IFERROR(_xlfn.STDEV.P(OFFSET(INDEX(TV_after_Tx[#Headers],1,MATCH(TEXT(TV_Stat12[[#This Row],[Day '# after Tx]],0),TV_after_Tx[#Headers],0)),1,0,120,1)),"")</f>
        <v/>
      </c>
      <c r="AH64" s="17" t="str">
        <f ca="1">IF(COUNTIF(OFFSET(INDEX(TV_after_Tx[#Headers],1,MATCH(TEXT(TV_Stat12[[#This Row],[Day '# after Tx]],0),TV_after_Tx[#Headers],0)),1,0,120,1),"&gt;0")&gt;0,COUNTIF(OFFSET(INDEX(TV_after_Tx[#Headers],1,MATCH(TEXT(TV_Stat12[[#This Row],[Day '# after Tx]],0),TV_after_Tx[#Headers],0)),1,0,120,1),"&gt;0"),"")</f>
        <v/>
      </c>
      <c r="BQ64" s="14"/>
      <c r="BS64" s="14"/>
    </row>
    <row r="65" spans="1:71">
      <c r="A65" s="14">
        <v>12</v>
      </c>
      <c r="B65" s="116" t="str">
        <f ca="1">IFERROR(AVERAGEIFS(OFFSET(INDEX(TV_after_Tx[#Headers],1,MATCH(TEXT(TV_Stat12[[#This Row],[Day '# after Tx]],0),TV_after_Tx[#Headers],0)),1,0,120,1),TV_after_Tx[Group],Stat!B$51),"")</f>
        <v/>
      </c>
      <c r="C65" s="131" t="str">
        <f t="array" aca="1" ref="C65" ca="1">IFERROR(_xlfn.STDEV.P(IF(TV_after_Tx[Group]=Stat!C$51,OFFSET(INDEX(TV_after_Tx[#Headers],1,MATCH(TEXT(TV_Stat12[[#This Row],[Day '# after Tx]],0),TV_after_Tx[#Headers],0)),1,0,120,1))),"")</f>
        <v/>
      </c>
      <c r="D65" s="17" t="str">
        <f ca="1">IF(COUNTIFS(OFFSET(INDEX(TV_after_Tx[#Headers],1,MATCH(TEXT(TV_Stat12[[#This Row],[Day '# after Tx]],0),TV_after_Tx[#Headers],0)),1,0,120,1),"&gt;0",TV_after_Tx[Group],Stat!D$51)&gt;0,COUNTIFS(OFFSET(INDEX(TV_after_Tx[#Headers],1,MATCH(TEXT(TV_Stat12[[#This Row],[Day '# after Tx]],0),TV_after_Tx[#Headers],0)),1,0,120,1),"&gt;0",TV_after_Tx[Group],Stat!D$51),"")</f>
        <v/>
      </c>
      <c r="E65" s="116" t="str">
        <f ca="1">IFERROR(AVERAGEIFS(OFFSET(INDEX(TV_after_Tx[#Headers],1,MATCH(TEXT(TV_Stat12[[#This Row],[Day '# after Tx]],0),TV_after_Tx[#Headers],0)),1,0,120,1),TV_after_Tx[Group],Stat!E$51),"")</f>
        <v/>
      </c>
      <c r="F65" s="131" t="str">
        <f t="array" aca="1" ref="F65" ca="1">IFERROR(_xlfn.STDEV.P(IF(TV_after_Tx[Group]=Stat!F$51,OFFSET(INDEX(TV_after_Tx[#Headers],1,MATCH(TEXT(TV_Stat12[[#This Row],[Day '# after Tx]],0),TV_after_Tx[#Headers],0)),1,0,120,1))),"")</f>
        <v/>
      </c>
      <c r="G65" s="17" t="str">
        <f ca="1">IF(COUNTIFS(OFFSET(INDEX(TV_after_Tx[#Headers],1,MATCH(TEXT(TV_Stat12[[#This Row],[Day '# after Tx]],0),TV_after_Tx[#Headers],0)),1,0,120,1),"&gt;0",TV_after_Tx[Group],Stat!G$51)&gt;0,COUNTIFS(OFFSET(INDEX(TV_after_Tx[#Headers],1,MATCH(TEXT(TV_Stat12[[#This Row],[Day '# after Tx]],0),TV_after_Tx[#Headers],0)),1,0,120,1),"&gt;0",TV_after_Tx[Group],Stat!G$51),"")</f>
        <v/>
      </c>
      <c r="H65" s="116" t="str">
        <f ca="1">IFERROR(AVERAGEIFS(OFFSET(INDEX(TV_after_Tx[#Headers],1,MATCH(TEXT(TV_Stat12[[#This Row],[Day '# after Tx]],0),TV_after_Tx[#Headers],0)),1,0,120,1),TV_after_Tx[Group],Stat!H$51),"")</f>
        <v/>
      </c>
      <c r="I65" s="131" t="str">
        <f t="array" aca="1" ref="I65" ca="1">IFERROR(_xlfn.STDEV.P(IF(TV_after_Tx[Group]=Stat!I$51,OFFSET(INDEX(TV_after_Tx[#Headers],1,MATCH(TEXT(TV_Stat12[[#This Row],[Day '# after Tx]],0),TV_after_Tx[#Headers],0)),1,0,120,1))),"")</f>
        <v/>
      </c>
      <c r="J65" s="17" t="str">
        <f ca="1">IF(COUNTIFS(OFFSET(INDEX(TV_after_Tx[#Headers],1,MATCH(TEXT(TV_Stat12[[#This Row],[Day '# after Tx]],0),TV_after_Tx[#Headers],0)),1,0,120,1),"&gt;0",TV_after_Tx[Group],Stat!J$51)&gt;0,COUNTIFS(OFFSET(INDEX(TV_after_Tx[#Headers],1,MATCH(TEXT(TV_Stat12[[#This Row],[Day '# after Tx]],0),TV_after_Tx[#Headers],0)),1,0,120,1),"&gt;0",TV_after_Tx[Group],Stat!J$51),"")</f>
        <v/>
      </c>
      <c r="K65" s="116" t="str">
        <f ca="1">IFERROR(AVERAGEIFS(OFFSET(INDEX(TV_after_Tx[#Headers],1,MATCH(TEXT(TV_Stat12[[#This Row],[Day '# after Tx]],0),TV_after_Tx[#Headers],0)),1,0,120,1),TV_after_Tx[Group],Stat!K$51),"")</f>
        <v/>
      </c>
      <c r="L65" s="131" t="str">
        <f t="array" aca="1" ref="L65" ca="1">IFERROR(_xlfn.STDEV.P(IF(TV_after_Tx[Group]=Stat!L$51,OFFSET(INDEX(TV_after_Tx[#Headers],1,MATCH(TEXT(TV_Stat12[[#This Row],[Day '# after Tx]],0),TV_after_Tx[#Headers],0)),1,0,120,1))),"")</f>
        <v/>
      </c>
      <c r="M65" s="17" t="str">
        <f ca="1">IF(COUNTIFS(OFFSET(INDEX(TV_after_Tx[#Headers],1,MATCH(TEXT(TV_Stat12[[#This Row],[Day '# after Tx]],0),TV_after_Tx[#Headers],0)),1,0,120,1),"&gt;0",TV_after_Tx[Group],Stat!M$51)&gt;0,COUNTIFS(OFFSET(INDEX(TV_after_Tx[#Headers],1,MATCH(TEXT(TV_Stat12[[#This Row],[Day '# after Tx]],0),TV_after_Tx[#Headers],0)),1,0,120,1),"&gt;0",TV_after_Tx[Group],Stat!M$51),"")</f>
        <v/>
      </c>
      <c r="N65" s="116" t="str">
        <f ca="1">IFERROR(AVERAGEIFS(OFFSET(INDEX(TV_after_Tx[#Headers],1,MATCH(TEXT(TV_Stat12[[#This Row],[Day '# after Tx]],0),TV_after_Tx[#Headers],0)),1,0,120,1),TV_after_Tx[Group],Stat!N$51),"")</f>
        <v/>
      </c>
      <c r="O65" s="131" t="str">
        <f t="array" aca="1" ref="O65" ca="1">IFERROR(_xlfn.STDEV.P(IF(TV_after_Tx[Group]=Stat!O$51,OFFSET(INDEX(TV_after_Tx[#Headers],1,MATCH(TEXT(TV_Stat12[[#This Row],[Day '# after Tx]],0),TV_after_Tx[#Headers],0)),1,0,120,1))),"")</f>
        <v/>
      </c>
      <c r="P65" s="17" t="str">
        <f ca="1">IF(COUNTIFS(OFFSET(INDEX(TV_after_Tx[#Headers],1,MATCH(TEXT(TV_Stat12[[#This Row],[Day '# after Tx]],0),TV_after_Tx[#Headers],0)),1,0,120,1),"&gt;0",TV_after_Tx[Group],Stat!P$51)&gt;0,COUNTIFS(OFFSET(INDEX(TV_after_Tx[#Headers],1,MATCH(TEXT(TV_Stat12[[#This Row],[Day '# after Tx]],0),TV_after_Tx[#Headers],0)),1,0,120,1),"&gt;0",TV_after_Tx[Group],Stat!P$51),"")</f>
        <v/>
      </c>
      <c r="Q65" s="116" t="str">
        <f ca="1">IFERROR(AVERAGEIFS(OFFSET(INDEX(TV_after_Tx[#Headers],1,MATCH(TEXT(TV_Stat12[[#This Row],[Day '# after Tx]],0),TV_after_Tx[#Headers],0)),1,0,120,1),TV_after_Tx[Group],Stat!Q$51),"")</f>
        <v/>
      </c>
      <c r="R65" s="131" t="str">
        <f t="array" aca="1" ref="R65" ca="1">IFERROR(_xlfn.STDEV.P(IF(TV_after_Tx[Group]=Stat!R$51,OFFSET(INDEX(TV_after_Tx[#Headers],1,MATCH(TEXT(TV_Stat12[[#This Row],[Day '# after Tx]],0),TV_after_Tx[#Headers],0)),1,0,120,1))),"")</f>
        <v/>
      </c>
      <c r="S65" s="17" t="str">
        <f ca="1">IF(COUNTIFS(OFFSET(INDEX(TV_after_Tx[#Headers],1,MATCH(TEXT(TV_Stat12[[#This Row],[Day '# after Tx]],0),TV_after_Tx[#Headers],0)),1,0,120,1),"&gt;0",TV_after_Tx[Group],Stat!S$51)&gt;0,COUNTIFS(OFFSET(INDEX(TV_after_Tx[#Headers],1,MATCH(TEXT(TV_Stat12[[#This Row],[Day '# after Tx]],0),TV_after_Tx[#Headers],0)),1,0,120,1),"&gt;0",TV_after_Tx[Group],Stat!S$51),"")</f>
        <v/>
      </c>
      <c r="T65" s="116" t="str">
        <f ca="1">IFERROR(AVERAGEIFS(OFFSET(INDEX(TV_after_Tx[#Headers],1,MATCH(TEXT(TV_Stat12[[#This Row],[Day '# after Tx]],0),TV_after_Tx[#Headers],0)),1,0,120,1),TV_after_Tx[Group],Stat!T$51),"")</f>
        <v/>
      </c>
      <c r="U65" s="131" t="str">
        <f t="array" aca="1" ref="U65" ca="1">IFERROR(_xlfn.STDEV.P(IF(TV_after_Tx[Group]=Stat!U$51,OFFSET(INDEX(TV_after_Tx[#Headers],1,MATCH(TEXT(TV_Stat12[[#This Row],[Day '# after Tx]],0),TV_after_Tx[#Headers],0)),1,0,120,1))),"")</f>
        <v/>
      </c>
      <c r="V65" s="17" t="str">
        <f ca="1">IF(COUNTIFS(OFFSET(INDEX(TV_after_Tx[#Headers],1,MATCH(TEXT(TV_Stat12[[#This Row],[Day '# after Tx]],0),TV_after_Tx[#Headers],0)),1,0,120,1),"&gt;0",TV_after_Tx[Group],Stat!V$51)&gt;0,COUNTIFS(OFFSET(INDEX(TV_after_Tx[#Headers],1,MATCH(TEXT(TV_Stat12[[#This Row],[Day '# after Tx]],0),TV_after_Tx[#Headers],0)),1,0,120,1),"&gt;0",TV_after_Tx[Group],Stat!V$51),"")</f>
        <v/>
      </c>
      <c r="W65" s="116" t="str">
        <f ca="1">IFERROR(AVERAGEIFS(OFFSET(INDEX(TV_after_Tx[#Headers],1,MATCH(TEXT(TV_Stat12[[#This Row],[Day '# after Tx]],0),TV_after_Tx[#Headers],0)),1,0,120,1),TV_after_Tx[Group],Stat!W$51),"")</f>
        <v/>
      </c>
      <c r="X65" s="131" t="str">
        <f t="array" aca="1" ref="X65" ca="1">IFERROR(_xlfn.STDEV.P(IF(TV_after_Tx[Group]=Stat!X$51,OFFSET(INDEX(TV_after_Tx[#Headers],1,MATCH(TEXT(TV_Stat12[[#This Row],[Day '# after Tx]],0),TV_after_Tx[#Headers],0)),1,0,120,1))),"")</f>
        <v/>
      </c>
      <c r="Y65" s="17" t="str">
        <f ca="1">IF(COUNTIFS(OFFSET(INDEX(TV_after_Tx[#Headers],1,MATCH(TEXT(TV_Stat12[[#This Row],[Day '# after Tx]],0),TV_after_Tx[#Headers],0)),1,0,120,1),"&gt;0",TV_after_Tx[Group],Stat!Y$51)&gt;0,COUNTIFS(OFFSET(INDEX(TV_after_Tx[#Headers],1,MATCH(TEXT(TV_Stat12[[#This Row],[Day '# after Tx]],0),TV_after_Tx[#Headers],0)),1,0,120,1),"&gt;0",TV_after_Tx[Group],Stat!Y$51),"")</f>
        <v/>
      </c>
      <c r="Z65" s="116" t="str">
        <f ca="1">IFERROR(AVERAGEIFS(OFFSET(INDEX(TV_after_Tx[#Headers],1,MATCH(TEXT(TV_Stat12[[#This Row],[Day '# after Tx]],0),TV_after_Tx[#Headers],0)),1,0,120,1),TV_after_Tx[Group],Stat!Z$51),"")</f>
        <v/>
      </c>
      <c r="AA65" s="131" t="str">
        <f t="array" aca="1" ref="AA65" ca="1">IFERROR(_xlfn.STDEV.P(IF(TV_after_Tx[Group]=Stat!AA$51,OFFSET(INDEX(TV_after_Tx[#Headers],1,MATCH(TEXT(TV_Stat12[[#This Row],[Day '# after Tx]],0),TV_after_Tx[#Headers],0)),1,0,120,1))),"")</f>
        <v/>
      </c>
      <c r="AB65" s="17" t="str">
        <f ca="1">IF(COUNTIFS(OFFSET(INDEX(TV_after_Tx[#Headers],1,MATCH(TEXT(TV_Stat12[[#This Row],[Day '# after Tx]],0),TV_after_Tx[#Headers],0)),1,0,120,1),"&gt;0",TV_after_Tx[Group],Stat!AB$51)&gt;0,COUNTIFS(OFFSET(INDEX(TV_after_Tx[#Headers],1,MATCH(TEXT(TV_Stat12[[#This Row],[Day '# after Tx]],0),TV_after_Tx[#Headers],0)),1,0,120,1),"&gt;0",TV_after_Tx[Group],Stat!AB$51),"")</f>
        <v/>
      </c>
      <c r="AC65" s="116" t="str">
        <f ca="1">IFERROR(AVERAGEIFS(OFFSET(INDEX(TV_after_Tx[#Headers],1,MATCH(TEXT(TV_Stat12[[#This Row],[Day '# after Tx]],0),TV_after_Tx[#Headers],0)),1,0,120,1),TV_after_Tx[Group],Stat!AC$51),"")</f>
        <v/>
      </c>
      <c r="AD65" s="131" t="str">
        <f t="array" aca="1" ref="AD65" ca="1">IFERROR(_xlfn.STDEV.P(IF(TV_after_Tx[Group]=Stat!AD$51,OFFSET(INDEX(TV_after_Tx[#Headers],1,MATCH(TEXT(TV_Stat12[[#This Row],[Day '# after Tx]],0),TV_after_Tx[#Headers],0)),1,0,120,1))),"")</f>
        <v/>
      </c>
      <c r="AE65" s="17" t="str">
        <f ca="1">IF(COUNTIFS(OFFSET(INDEX(TV_after_Tx[#Headers],1,MATCH(TEXT(TV_Stat12[[#This Row],[Day '# after Tx]],0),TV_after_Tx[#Headers],0)),1,0,120,1),"&gt;0",TV_after_Tx[Group],Stat!AE$51)&gt;0,COUNTIFS(OFFSET(INDEX(TV_after_Tx[#Headers],1,MATCH(TEXT(TV_Stat12[[#This Row],[Day '# after Tx]],0),TV_after_Tx[#Headers],0)),1,0,120,1),"&gt;0",TV_after_Tx[Group],Stat!AE$51),"")</f>
        <v/>
      </c>
      <c r="AF65" s="116" t="str">
        <f ca="1">IFERROR(AVERAGE(OFFSET(INDEX(TV_after_Tx[#Headers],1,MATCH(TEXT(TV_Stat12[[#This Row],[Day '# after Tx]],0),TV_after_Tx[#Headers],0)),1,0,120,1)),"")</f>
        <v/>
      </c>
      <c r="AG65" s="131" t="str">
        <f ca="1">IFERROR(_xlfn.STDEV.P(OFFSET(INDEX(TV_after_Tx[#Headers],1,MATCH(TEXT(TV_Stat12[[#This Row],[Day '# after Tx]],0),TV_after_Tx[#Headers],0)),1,0,120,1)),"")</f>
        <v/>
      </c>
      <c r="AH65" s="17" t="str">
        <f ca="1">IF(COUNTIF(OFFSET(INDEX(TV_after_Tx[#Headers],1,MATCH(TEXT(TV_Stat12[[#This Row],[Day '# after Tx]],0),TV_after_Tx[#Headers],0)),1,0,120,1),"&gt;0")&gt;0,COUNTIF(OFFSET(INDEX(TV_after_Tx[#Headers],1,MATCH(TEXT(TV_Stat12[[#This Row],[Day '# after Tx]],0),TV_after_Tx[#Headers],0)),1,0,120,1),"&gt;0"),"")</f>
        <v/>
      </c>
      <c r="BQ65" s="14"/>
      <c r="BS65" s="14"/>
    </row>
    <row r="66" spans="1:71">
      <c r="A66" s="14">
        <v>13</v>
      </c>
      <c r="B66" s="116" t="str">
        <f ca="1">IFERROR(AVERAGEIFS(OFFSET(INDEX(TV_after_Tx[#Headers],1,MATCH(TEXT(TV_Stat12[[#This Row],[Day '# after Tx]],0),TV_after_Tx[#Headers],0)),1,0,120,1),TV_after_Tx[Group],Stat!B$51),"")</f>
        <v/>
      </c>
      <c r="C66" s="131" t="str">
        <f t="array" aca="1" ref="C66" ca="1">IFERROR(_xlfn.STDEV.P(IF(TV_after_Tx[Group]=Stat!C$51,OFFSET(INDEX(TV_after_Tx[#Headers],1,MATCH(TEXT(TV_Stat12[[#This Row],[Day '# after Tx]],0),TV_after_Tx[#Headers],0)),1,0,120,1))),"")</f>
        <v/>
      </c>
      <c r="D66" s="17" t="str">
        <f ca="1">IF(COUNTIFS(OFFSET(INDEX(TV_after_Tx[#Headers],1,MATCH(TEXT(TV_Stat12[[#This Row],[Day '# after Tx]],0),TV_after_Tx[#Headers],0)),1,0,120,1),"&gt;0",TV_after_Tx[Group],Stat!D$51)&gt;0,COUNTIFS(OFFSET(INDEX(TV_after_Tx[#Headers],1,MATCH(TEXT(TV_Stat12[[#This Row],[Day '# after Tx]],0),TV_after_Tx[#Headers],0)),1,0,120,1),"&gt;0",TV_after_Tx[Group],Stat!D$51),"")</f>
        <v/>
      </c>
      <c r="E66" s="116" t="str">
        <f ca="1">IFERROR(AVERAGEIFS(OFFSET(INDEX(TV_after_Tx[#Headers],1,MATCH(TEXT(TV_Stat12[[#This Row],[Day '# after Tx]],0),TV_after_Tx[#Headers],0)),1,0,120,1),TV_after_Tx[Group],Stat!E$51),"")</f>
        <v/>
      </c>
      <c r="F66" s="131" t="str">
        <f t="array" aca="1" ref="F66" ca="1">IFERROR(_xlfn.STDEV.P(IF(TV_after_Tx[Group]=Stat!F$51,OFFSET(INDEX(TV_after_Tx[#Headers],1,MATCH(TEXT(TV_Stat12[[#This Row],[Day '# after Tx]],0),TV_after_Tx[#Headers],0)),1,0,120,1))),"")</f>
        <v/>
      </c>
      <c r="G66" s="17" t="str">
        <f ca="1">IF(COUNTIFS(OFFSET(INDEX(TV_after_Tx[#Headers],1,MATCH(TEXT(TV_Stat12[[#This Row],[Day '# after Tx]],0),TV_after_Tx[#Headers],0)),1,0,120,1),"&gt;0",TV_after_Tx[Group],Stat!G$51)&gt;0,COUNTIFS(OFFSET(INDEX(TV_after_Tx[#Headers],1,MATCH(TEXT(TV_Stat12[[#This Row],[Day '# after Tx]],0),TV_after_Tx[#Headers],0)),1,0,120,1),"&gt;0",TV_after_Tx[Group],Stat!G$51),"")</f>
        <v/>
      </c>
      <c r="H66" s="116" t="str">
        <f ca="1">IFERROR(AVERAGEIFS(OFFSET(INDEX(TV_after_Tx[#Headers],1,MATCH(TEXT(TV_Stat12[[#This Row],[Day '# after Tx]],0),TV_after_Tx[#Headers],0)),1,0,120,1),TV_after_Tx[Group],Stat!H$51),"")</f>
        <v/>
      </c>
      <c r="I66" s="131" t="str">
        <f t="array" aca="1" ref="I66" ca="1">IFERROR(_xlfn.STDEV.P(IF(TV_after_Tx[Group]=Stat!I$51,OFFSET(INDEX(TV_after_Tx[#Headers],1,MATCH(TEXT(TV_Stat12[[#This Row],[Day '# after Tx]],0),TV_after_Tx[#Headers],0)),1,0,120,1))),"")</f>
        <v/>
      </c>
      <c r="J66" s="17" t="str">
        <f ca="1">IF(COUNTIFS(OFFSET(INDEX(TV_after_Tx[#Headers],1,MATCH(TEXT(TV_Stat12[[#This Row],[Day '# after Tx]],0),TV_after_Tx[#Headers],0)),1,0,120,1),"&gt;0",TV_after_Tx[Group],Stat!J$51)&gt;0,COUNTIFS(OFFSET(INDEX(TV_after_Tx[#Headers],1,MATCH(TEXT(TV_Stat12[[#This Row],[Day '# after Tx]],0),TV_after_Tx[#Headers],0)),1,0,120,1),"&gt;0",TV_after_Tx[Group],Stat!J$51),"")</f>
        <v/>
      </c>
      <c r="K66" s="116" t="str">
        <f ca="1">IFERROR(AVERAGEIFS(OFFSET(INDEX(TV_after_Tx[#Headers],1,MATCH(TEXT(TV_Stat12[[#This Row],[Day '# after Tx]],0),TV_after_Tx[#Headers],0)),1,0,120,1),TV_after_Tx[Group],Stat!K$51),"")</f>
        <v/>
      </c>
      <c r="L66" s="131" t="str">
        <f t="array" aca="1" ref="L66" ca="1">IFERROR(_xlfn.STDEV.P(IF(TV_after_Tx[Group]=Stat!L$51,OFFSET(INDEX(TV_after_Tx[#Headers],1,MATCH(TEXT(TV_Stat12[[#This Row],[Day '# after Tx]],0),TV_after_Tx[#Headers],0)),1,0,120,1))),"")</f>
        <v/>
      </c>
      <c r="M66" s="17" t="str">
        <f ca="1">IF(COUNTIFS(OFFSET(INDEX(TV_after_Tx[#Headers],1,MATCH(TEXT(TV_Stat12[[#This Row],[Day '# after Tx]],0),TV_after_Tx[#Headers],0)),1,0,120,1),"&gt;0",TV_after_Tx[Group],Stat!M$51)&gt;0,COUNTIFS(OFFSET(INDEX(TV_after_Tx[#Headers],1,MATCH(TEXT(TV_Stat12[[#This Row],[Day '# after Tx]],0),TV_after_Tx[#Headers],0)),1,0,120,1),"&gt;0",TV_after_Tx[Group],Stat!M$51),"")</f>
        <v/>
      </c>
      <c r="N66" s="116" t="str">
        <f ca="1">IFERROR(AVERAGEIFS(OFFSET(INDEX(TV_after_Tx[#Headers],1,MATCH(TEXT(TV_Stat12[[#This Row],[Day '# after Tx]],0),TV_after_Tx[#Headers],0)),1,0,120,1),TV_after_Tx[Group],Stat!N$51),"")</f>
        <v/>
      </c>
      <c r="O66" s="131" t="str">
        <f t="array" aca="1" ref="O66" ca="1">IFERROR(_xlfn.STDEV.P(IF(TV_after_Tx[Group]=Stat!O$51,OFFSET(INDEX(TV_after_Tx[#Headers],1,MATCH(TEXT(TV_Stat12[[#This Row],[Day '# after Tx]],0),TV_after_Tx[#Headers],0)),1,0,120,1))),"")</f>
        <v/>
      </c>
      <c r="P66" s="17" t="str">
        <f ca="1">IF(COUNTIFS(OFFSET(INDEX(TV_after_Tx[#Headers],1,MATCH(TEXT(TV_Stat12[[#This Row],[Day '# after Tx]],0),TV_after_Tx[#Headers],0)),1,0,120,1),"&gt;0",TV_after_Tx[Group],Stat!P$51)&gt;0,COUNTIFS(OFFSET(INDEX(TV_after_Tx[#Headers],1,MATCH(TEXT(TV_Stat12[[#This Row],[Day '# after Tx]],0),TV_after_Tx[#Headers],0)),1,0,120,1),"&gt;0",TV_after_Tx[Group],Stat!P$51),"")</f>
        <v/>
      </c>
      <c r="Q66" s="116" t="str">
        <f ca="1">IFERROR(AVERAGEIFS(OFFSET(INDEX(TV_after_Tx[#Headers],1,MATCH(TEXT(TV_Stat12[[#This Row],[Day '# after Tx]],0),TV_after_Tx[#Headers],0)),1,0,120,1),TV_after_Tx[Group],Stat!Q$51),"")</f>
        <v/>
      </c>
      <c r="R66" s="131" t="str">
        <f t="array" aca="1" ref="R66" ca="1">IFERROR(_xlfn.STDEV.P(IF(TV_after_Tx[Group]=Stat!R$51,OFFSET(INDEX(TV_after_Tx[#Headers],1,MATCH(TEXT(TV_Stat12[[#This Row],[Day '# after Tx]],0),TV_after_Tx[#Headers],0)),1,0,120,1))),"")</f>
        <v/>
      </c>
      <c r="S66" s="17" t="str">
        <f ca="1">IF(COUNTIFS(OFFSET(INDEX(TV_after_Tx[#Headers],1,MATCH(TEXT(TV_Stat12[[#This Row],[Day '# after Tx]],0),TV_after_Tx[#Headers],0)),1,0,120,1),"&gt;0",TV_after_Tx[Group],Stat!S$51)&gt;0,COUNTIFS(OFFSET(INDEX(TV_after_Tx[#Headers],1,MATCH(TEXT(TV_Stat12[[#This Row],[Day '# after Tx]],0),TV_after_Tx[#Headers],0)),1,0,120,1),"&gt;0",TV_after_Tx[Group],Stat!S$51),"")</f>
        <v/>
      </c>
      <c r="T66" s="116" t="str">
        <f ca="1">IFERROR(AVERAGEIFS(OFFSET(INDEX(TV_after_Tx[#Headers],1,MATCH(TEXT(TV_Stat12[[#This Row],[Day '# after Tx]],0),TV_after_Tx[#Headers],0)),1,0,120,1),TV_after_Tx[Group],Stat!T$51),"")</f>
        <v/>
      </c>
      <c r="U66" s="131" t="str">
        <f t="array" aca="1" ref="U66" ca="1">IFERROR(_xlfn.STDEV.P(IF(TV_after_Tx[Group]=Stat!U$51,OFFSET(INDEX(TV_after_Tx[#Headers],1,MATCH(TEXT(TV_Stat12[[#This Row],[Day '# after Tx]],0),TV_after_Tx[#Headers],0)),1,0,120,1))),"")</f>
        <v/>
      </c>
      <c r="V66" s="17" t="str">
        <f ca="1">IF(COUNTIFS(OFFSET(INDEX(TV_after_Tx[#Headers],1,MATCH(TEXT(TV_Stat12[[#This Row],[Day '# after Tx]],0),TV_after_Tx[#Headers],0)),1,0,120,1),"&gt;0",TV_after_Tx[Group],Stat!V$51)&gt;0,COUNTIFS(OFFSET(INDEX(TV_after_Tx[#Headers],1,MATCH(TEXT(TV_Stat12[[#This Row],[Day '# after Tx]],0),TV_after_Tx[#Headers],0)),1,0,120,1),"&gt;0",TV_after_Tx[Group],Stat!V$51),"")</f>
        <v/>
      </c>
      <c r="W66" s="116" t="str">
        <f ca="1">IFERROR(AVERAGEIFS(OFFSET(INDEX(TV_after_Tx[#Headers],1,MATCH(TEXT(TV_Stat12[[#This Row],[Day '# after Tx]],0),TV_after_Tx[#Headers],0)),1,0,120,1),TV_after_Tx[Group],Stat!W$51),"")</f>
        <v/>
      </c>
      <c r="X66" s="131" t="str">
        <f t="array" aca="1" ref="X66" ca="1">IFERROR(_xlfn.STDEV.P(IF(TV_after_Tx[Group]=Stat!X$51,OFFSET(INDEX(TV_after_Tx[#Headers],1,MATCH(TEXT(TV_Stat12[[#This Row],[Day '# after Tx]],0),TV_after_Tx[#Headers],0)),1,0,120,1))),"")</f>
        <v/>
      </c>
      <c r="Y66" s="17" t="str">
        <f ca="1">IF(COUNTIFS(OFFSET(INDEX(TV_after_Tx[#Headers],1,MATCH(TEXT(TV_Stat12[[#This Row],[Day '# after Tx]],0),TV_after_Tx[#Headers],0)),1,0,120,1),"&gt;0",TV_after_Tx[Group],Stat!Y$51)&gt;0,COUNTIFS(OFFSET(INDEX(TV_after_Tx[#Headers],1,MATCH(TEXT(TV_Stat12[[#This Row],[Day '# after Tx]],0),TV_after_Tx[#Headers],0)),1,0,120,1),"&gt;0",TV_after_Tx[Group],Stat!Y$51),"")</f>
        <v/>
      </c>
      <c r="Z66" s="116" t="str">
        <f ca="1">IFERROR(AVERAGEIFS(OFFSET(INDEX(TV_after_Tx[#Headers],1,MATCH(TEXT(TV_Stat12[[#This Row],[Day '# after Tx]],0),TV_after_Tx[#Headers],0)),1,0,120,1),TV_after_Tx[Group],Stat!Z$51),"")</f>
        <v/>
      </c>
      <c r="AA66" s="131" t="str">
        <f t="array" aca="1" ref="AA66" ca="1">IFERROR(_xlfn.STDEV.P(IF(TV_after_Tx[Group]=Stat!AA$51,OFFSET(INDEX(TV_after_Tx[#Headers],1,MATCH(TEXT(TV_Stat12[[#This Row],[Day '# after Tx]],0),TV_after_Tx[#Headers],0)),1,0,120,1))),"")</f>
        <v/>
      </c>
      <c r="AB66" s="17" t="str">
        <f ca="1">IF(COUNTIFS(OFFSET(INDEX(TV_after_Tx[#Headers],1,MATCH(TEXT(TV_Stat12[[#This Row],[Day '# after Tx]],0),TV_after_Tx[#Headers],0)),1,0,120,1),"&gt;0",TV_after_Tx[Group],Stat!AB$51)&gt;0,COUNTIFS(OFFSET(INDEX(TV_after_Tx[#Headers],1,MATCH(TEXT(TV_Stat12[[#This Row],[Day '# after Tx]],0),TV_after_Tx[#Headers],0)),1,0,120,1),"&gt;0",TV_after_Tx[Group],Stat!AB$51),"")</f>
        <v/>
      </c>
      <c r="AC66" s="116" t="str">
        <f ca="1">IFERROR(AVERAGEIFS(OFFSET(INDEX(TV_after_Tx[#Headers],1,MATCH(TEXT(TV_Stat12[[#This Row],[Day '# after Tx]],0),TV_after_Tx[#Headers],0)),1,0,120,1),TV_after_Tx[Group],Stat!AC$51),"")</f>
        <v/>
      </c>
      <c r="AD66" s="131" t="str">
        <f t="array" aca="1" ref="AD66" ca="1">IFERROR(_xlfn.STDEV.P(IF(TV_after_Tx[Group]=Stat!AD$51,OFFSET(INDEX(TV_after_Tx[#Headers],1,MATCH(TEXT(TV_Stat12[[#This Row],[Day '# after Tx]],0),TV_after_Tx[#Headers],0)),1,0,120,1))),"")</f>
        <v/>
      </c>
      <c r="AE66" s="17" t="str">
        <f ca="1">IF(COUNTIFS(OFFSET(INDEX(TV_after_Tx[#Headers],1,MATCH(TEXT(TV_Stat12[[#This Row],[Day '# after Tx]],0),TV_after_Tx[#Headers],0)),1,0,120,1),"&gt;0",TV_after_Tx[Group],Stat!AE$51)&gt;0,COUNTIFS(OFFSET(INDEX(TV_after_Tx[#Headers],1,MATCH(TEXT(TV_Stat12[[#This Row],[Day '# after Tx]],0),TV_after_Tx[#Headers],0)),1,0,120,1),"&gt;0",TV_after_Tx[Group],Stat!AE$51),"")</f>
        <v/>
      </c>
      <c r="AF66" s="116" t="str">
        <f ca="1">IFERROR(AVERAGE(OFFSET(INDEX(TV_after_Tx[#Headers],1,MATCH(TEXT(TV_Stat12[[#This Row],[Day '# after Tx]],0),TV_after_Tx[#Headers],0)),1,0,120,1)),"")</f>
        <v/>
      </c>
      <c r="AG66" s="131" t="str">
        <f ca="1">IFERROR(_xlfn.STDEV.P(OFFSET(INDEX(TV_after_Tx[#Headers],1,MATCH(TEXT(TV_Stat12[[#This Row],[Day '# after Tx]],0),TV_after_Tx[#Headers],0)),1,0,120,1)),"")</f>
        <v/>
      </c>
      <c r="AH66" s="17" t="str">
        <f ca="1">IF(COUNTIF(OFFSET(INDEX(TV_after_Tx[#Headers],1,MATCH(TEXT(TV_Stat12[[#This Row],[Day '# after Tx]],0),TV_after_Tx[#Headers],0)),1,0,120,1),"&gt;0")&gt;0,COUNTIF(OFFSET(INDEX(TV_after_Tx[#Headers],1,MATCH(TEXT(TV_Stat12[[#This Row],[Day '# after Tx]],0),TV_after_Tx[#Headers],0)),1,0,120,1),"&gt;0"),"")</f>
        <v/>
      </c>
      <c r="BQ66" s="14"/>
      <c r="BS66" s="14"/>
    </row>
    <row r="67" spans="1:71">
      <c r="A67" s="14">
        <v>14</v>
      </c>
      <c r="B67" s="116" t="str">
        <f ca="1">IFERROR(AVERAGEIFS(OFFSET(INDEX(TV_after_Tx[#Headers],1,MATCH(TEXT(TV_Stat12[[#This Row],[Day '# after Tx]],0),TV_after_Tx[#Headers],0)),1,0,120,1),TV_after_Tx[Group],Stat!B$51),"")</f>
        <v/>
      </c>
      <c r="C67" s="131" t="str">
        <f t="array" aca="1" ref="C67" ca="1">IFERROR(_xlfn.STDEV.P(IF(TV_after_Tx[Group]=Stat!C$51,OFFSET(INDEX(TV_after_Tx[#Headers],1,MATCH(TEXT(TV_Stat12[[#This Row],[Day '# after Tx]],0),TV_after_Tx[#Headers],0)),1,0,120,1))),"")</f>
        <v/>
      </c>
      <c r="D67" s="17" t="str">
        <f ca="1">IF(COUNTIFS(OFFSET(INDEX(TV_after_Tx[#Headers],1,MATCH(TEXT(TV_Stat12[[#This Row],[Day '# after Tx]],0),TV_after_Tx[#Headers],0)),1,0,120,1),"&gt;0",TV_after_Tx[Group],Stat!D$51)&gt;0,COUNTIFS(OFFSET(INDEX(TV_after_Tx[#Headers],1,MATCH(TEXT(TV_Stat12[[#This Row],[Day '# after Tx]],0),TV_after_Tx[#Headers],0)),1,0,120,1),"&gt;0",TV_after_Tx[Group],Stat!D$51),"")</f>
        <v/>
      </c>
      <c r="E67" s="116" t="str">
        <f ca="1">IFERROR(AVERAGEIFS(OFFSET(INDEX(TV_after_Tx[#Headers],1,MATCH(TEXT(TV_Stat12[[#This Row],[Day '# after Tx]],0),TV_after_Tx[#Headers],0)),1,0,120,1),TV_after_Tx[Group],Stat!E$51),"")</f>
        <v/>
      </c>
      <c r="F67" s="131" t="str">
        <f t="array" aca="1" ref="F67" ca="1">IFERROR(_xlfn.STDEV.P(IF(TV_after_Tx[Group]=Stat!F$51,OFFSET(INDEX(TV_after_Tx[#Headers],1,MATCH(TEXT(TV_Stat12[[#This Row],[Day '# after Tx]],0),TV_after_Tx[#Headers],0)),1,0,120,1))),"")</f>
        <v/>
      </c>
      <c r="G67" s="17" t="str">
        <f ca="1">IF(COUNTIFS(OFFSET(INDEX(TV_after_Tx[#Headers],1,MATCH(TEXT(TV_Stat12[[#This Row],[Day '# after Tx]],0),TV_after_Tx[#Headers],0)),1,0,120,1),"&gt;0",TV_after_Tx[Group],Stat!G$51)&gt;0,COUNTIFS(OFFSET(INDEX(TV_after_Tx[#Headers],1,MATCH(TEXT(TV_Stat12[[#This Row],[Day '# after Tx]],0),TV_after_Tx[#Headers],0)),1,0,120,1),"&gt;0",TV_after_Tx[Group],Stat!G$51),"")</f>
        <v/>
      </c>
      <c r="H67" s="116" t="str">
        <f ca="1">IFERROR(AVERAGEIFS(OFFSET(INDEX(TV_after_Tx[#Headers],1,MATCH(TEXT(TV_Stat12[[#This Row],[Day '# after Tx]],0),TV_after_Tx[#Headers],0)),1,0,120,1),TV_after_Tx[Group],Stat!H$51),"")</f>
        <v/>
      </c>
      <c r="I67" s="131" t="str">
        <f t="array" aca="1" ref="I67" ca="1">IFERROR(_xlfn.STDEV.P(IF(TV_after_Tx[Group]=Stat!I$51,OFFSET(INDEX(TV_after_Tx[#Headers],1,MATCH(TEXT(TV_Stat12[[#This Row],[Day '# after Tx]],0),TV_after_Tx[#Headers],0)),1,0,120,1))),"")</f>
        <v/>
      </c>
      <c r="J67" s="17" t="str">
        <f ca="1">IF(COUNTIFS(OFFSET(INDEX(TV_after_Tx[#Headers],1,MATCH(TEXT(TV_Stat12[[#This Row],[Day '# after Tx]],0),TV_after_Tx[#Headers],0)),1,0,120,1),"&gt;0",TV_after_Tx[Group],Stat!J$51)&gt;0,COUNTIFS(OFFSET(INDEX(TV_after_Tx[#Headers],1,MATCH(TEXT(TV_Stat12[[#This Row],[Day '# after Tx]],0),TV_after_Tx[#Headers],0)),1,0,120,1),"&gt;0",TV_after_Tx[Group],Stat!J$51),"")</f>
        <v/>
      </c>
      <c r="K67" s="116" t="str">
        <f ca="1">IFERROR(AVERAGEIFS(OFFSET(INDEX(TV_after_Tx[#Headers],1,MATCH(TEXT(TV_Stat12[[#This Row],[Day '# after Tx]],0),TV_after_Tx[#Headers],0)),1,0,120,1),TV_after_Tx[Group],Stat!K$51),"")</f>
        <v/>
      </c>
      <c r="L67" s="131" t="str">
        <f t="array" aca="1" ref="L67" ca="1">IFERROR(_xlfn.STDEV.P(IF(TV_after_Tx[Group]=Stat!L$51,OFFSET(INDEX(TV_after_Tx[#Headers],1,MATCH(TEXT(TV_Stat12[[#This Row],[Day '# after Tx]],0),TV_after_Tx[#Headers],0)),1,0,120,1))),"")</f>
        <v/>
      </c>
      <c r="M67" s="17" t="str">
        <f ca="1">IF(COUNTIFS(OFFSET(INDEX(TV_after_Tx[#Headers],1,MATCH(TEXT(TV_Stat12[[#This Row],[Day '# after Tx]],0),TV_after_Tx[#Headers],0)),1,0,120,1),"&gt;0",TV_after_Tx[Group],Stat!M$51)&gt;0,COUNTIFS(OFFSET(INDEX(TV_after_Tx[#Headers],1,MATCH(TEXT(TV_Stat12[[#This Row],[Day '# after Tx]],0),TV_after_Tx[#Headers],0)),1,0,120,1),"&gt;0",TV_after_Tx[Group],Stat!M$51),"")</f>
        <v/>
      </c>
      <c r="N67" s="116" t="str">
        <f ca="1">IFERROR(AVERAGEIFS(OFFSET(INDEX(TV_after_Tx[#Headers],1,MATCH(TEXT(TV_Stat12[[#This Row],[Day '# after Tx]],0),TV_after_Tx[#Headers],0)),1,0,120,1),TV_after_Tx[Group],Stat!N$51),"")</f>
        <v/>
      </c>
      <c r="O67" s="131" t="str">
        <f t="array" aca="1" ref="O67" ca="1">IFERROR(_xlfn.STDEV.P(IF(TV_after_Tx[Group]=Stat!O$51,OFFSET(INDEX(TV_after_Tx[#Headers],1,MATCH(TEXT(TV_Stat12[[#This Row],[Day '# after Tx]],0),TV_after_Tx[#Headers],0)),1,0,120,1))),"")</f>
        <v/>
      </c>
      <c r="P67" s="17" t="str">
        <f ca="1">IF(COUNTIFS(OFFSET(INDEX(TV_after_Tx[#Headers],1,MATCH(TEXT(TV_Stat12[[#This Row],[Day '# after Tx]],0),TV_after_Tx[#Headers],0)),1,0,120,1),"&gt;0",TV_after_Tx[Group],Stat!P$51)&gt;0,COUNTIFS(OFFSET(INDEX(TV_after_Tx[#Headers],1,MATCH(TEXT(TV_Stat12[[#This Row],[Day '# after Tx]],0),TV_after_Tx[#Headers],0)),1,0,120,1),"&gt;0",TV_after_Tx[Group],Stat!P$51),"")</f>
        <v/>
      </c>
      <c r="Q67" s="116" t="str">
        <f ca="1">IFERROR(AVERAGEIFS(OFFSET(INDEX(TV_after_Tx[#Headers],1,MATCH(TEXT(TV_Stat12[[#This Row],[Day '# after Tx]],0),TV_after_Tx[#Headers],0)),1,0,120,1),TV_after_Tx[Group],Stat!Q$51),"")</f>
        <v/>
      </c>
      <c r="R67" s="131" t="str">
        <f t="array" aca="1" ref="R67" ca="1">IFERROR(_xlfn.STDEV.P(IF(TV_after_Tx[Group]=Stat!R$51,OFFSET(INDEX(TV_after_Tx[#Headers],1,MATCH(TEXT(TV_Stat12[[#This Row],[Day '# after Tx]],0),TV_after_Tx[#Headers],0)),1,0,120,1))),"")</f>
        <v/>
      </c>
      <c r="S67" s="17" t="str">
        <f ca="1">IF(COUNTIFS(OFFSET(INDEX(TV_after_Tx[#Headers],1,MATCH(TEXT(TV_Stat12[[#This Row],[Day '# after Tx]],0),TV_after_Tx[#Headers],0)),1,0,120,1),"&gt;0",TV_after_Tx[Group],Stat!S$51)&gt;0,COUNTIFS(OFFSET(INDEX(TV_after_Tx[#Headers],1,MATCH(TEXT(TV_Stat12[[#This Row],[Day '# after Tx]],0),TV_after_Tx[#Headers],0)),1,0,120,1),"&gt;0",TV_after_Tx[Group],Stat!S$51),"")</f>
        <v/>
      </c>
      <c r="T67" s="116" t="str">
        <f ca="1">IFERROR(AVERAGEIFS(OFFSET(INDEX(TV_after_Tx[#Headers],1,MATCH(TEXT(TV_Stat12[[#This Row],[Day '# after Tx]],0),TV_after_Tx[#Headers],0)),1,0,120,1),TV_after_Tx[Group],Stat!T$51),"")</f>
        <v/>
      </c>
      <c r="U67" s="131" t="str">
        <f t="array" aca="1" ref="U67" ca="1">IFERROR(_xlfn.STDEV.P(IF(TV_after_Tx[Group]=Stat!U$51,OFFSET(INDEX(TV_after_Tx[#Headers],1,MATCH(TEXT(TV_Stat12[[#This Row],[Day '# after Tx]],0),TV_after_Tx[#Headers],0)),1,0,120,1))),"")</f>
        <v/>
      </c>
      <c r="V67" s="17" t="str">
        <f ca="1">IF(COUNTIFS(OFFSET(INDEX(TV_after_Tx[#Headers],1,MATCH(TEXT(TV_Stat12[[#This Row],[Day '# after Tx]],0),TV_after_Tx[#Headers],0)),1,0,120,1),"&gt;0",TV_after_Tx[Group],Stat!V$51)&gt;0,COUNTIFS(OFFSET(INDEX(TV_after_Tx[#Headers],1,MATCH(TEXT(TV_Stat12[[#This Row],[Day '# after Tx]],0),TV_after_Tx[#Headers],0)),1,0,120,1),"&gt;0",TV_after_Tx[Group],Stat!V$51),"")</f>
        <v/>
      </c>
      <c r="W67" s="116" t="str">
        <f ca="1">IFERROR(AVERAGEIFS(OFFSET(INDEX(TV_after_Tx[#Headers],1,MATCH(TEXT(TV_Stat12[[#This Row],[Day '# after Tx]],0),TV_after_Tx[#Headers],0)),1,0,120,1),TV_after_Tx[Group],Stat!W$51),"")</f>
        <v/>
      </c>
      <c r="X67" s="131" t="str">
        <f t="array" aca="1" ref="X67" ca="1">IFERROR(_xlfn.STDEV.P(IF(TV_after_Tx[Group]=Stat!X$51,OFFSET(INDEX(TV_after_Tx[#Headers],1,MATCH(TEXT(TV_Stat12[[#This Row],[Day '# after Tx]],0),TV_after_Tx[#Headers],0)),1,0,120,1))),"")</f>
        <v/>
      </c>
      <c r="Y67" s="17" t="str">
        <f ca="1">IF(COUNTIFS(OFFSET(INDEX(TV_after_Tx[#Headers],1,MATCH(TEXT(TV_Stat12[[#This Row],[Day '# after Tx]],0),TV_after_Tx[#Headers],0)),1,0,120,1),"&gt;0",TV_after_Tx[Group],Stat!Y$51)&gt;0,COUNTIFS(OFFSET(INDEX(TV_after_Tx[#Headers],1,MATCH(TEXT(TV_Stat12[[#This Row],[Day '# after Tx]],0),TV_after_Tx[#Headers],0)),1,0,120,1),"&gt;0",TV_after_Tx[Group],Stat!Y$51),"")</f>
        <v/>
      </c>
      <c r="Z67" s="116" t="str">
        <f ca="1">IFERROR(AVERAGEIFS(OFFSET(INDEX(TV_after_Tx[#Headers],1,MATCH(TEXT(TV_Stat12[[#This Row],[Day '# after Tx]],0),TV_after_Tx[#Headers],0)),1,0,120,1),TV_after_Tx[Group],Stat!Z$51),"")</f>
        <v/>
      </c>
      <c r="AA67" s="131" t="str">
        <f t="array" aca="1" ref="AA67" ca="1">IFERROR(_xlfn.STDEV.P(IF(TV_after_Tx[Group]=Stat!AA$51,OFFSET(INDEX(TV_after_Tx[#Headers],1,MATCH(TEXT(TV_Stat12[[#This Row],[Day '# after Tx]],0),TV_after_Tx[#Headers],0)),1,0,120,1))),"")</f>
        <v/>
      </c>
      <c r="AB67" s="17" t="str">
        <f ca="1">IF(COUNTIFS(OFFSET(INDEX(TV_after_Tx[#Headers],1,MATCH(TEXT(TV_Stat12[[#This Row],[Day '# after Tx]],0),TV_after_Tx[#Headers],0)),1,0,120,1),"&gt;0",TV_after_Tx[Group],Stat!AB$51)&gt;0,COUNTIFS(OFFSET(INDEX(TV_after_Tx[#Headers],1,MATCH(TEXT(TV_Stat12[[#This Row],[Day '# after Tx]],0),TV_after_Tx[#Headers],0)),1,0,120,1),"&gt;0",TV_after_Tx[Group],Stat!AB$51),"")</f>
        <v/>
      </c>
      <c r="AC67" s="116" t="str">
        <f ca="1">IFERROR(AVERAGEIFS(OFFSET(INDEX(TV_after_Tx[#Headers],1,MATCH(TEXT(TV_Stat12[[#This Row],[Day '# after Tx]],0),TV_after_Tx[#Headers],0)),1,0,120,1),TV_after_Tx[Group],Stat!AC$51),"")</f>
        <v/>
      </c>
      <c r="AD67" s="131" t="str">
        <f t="array" aca="1" ref="AD67" ca="1">IFERROR(_xlfn.STDEV.P(IF(TV_after_Tx[Group]=Stat!AD$51,OFFSET(INDEX(TV_after_Tx[#Headers],1,MATCH(TEXT(TV_Stat12[[#This Row],[Day '# after Tx]],0),TV_after_Tx[#Headers],0)),1,0,120,1))),"")</f>
        <v/>
      </c>
      <c r="AE67" s="17" t="str">
        <f ca="1">IF(COUNTIFS(OFFSET(INDEX(TV_after_Tx[#Headers],1,MATCH(TEXT(TV_Stat12[[#This Row],[Day '# after Tx]],0),TV_after_Tx[#Headers],0)),1,0,120,1),"&gt;0",TV_after_Tx[Group],Stat!AE$51)&gt;0,COUNTIFS(OFFSET(INDEX(TV_after_Tx[#Headers],1,MATCH(TEXT(TV_Stat12[[#This Row],[Day '# after Tx]],0),TV_after_Tx[#Headers],0)),1,0,120,1),"&gt;0",TV_after_Tx[Group],Stat!AE$51),"")</f>
        <v/>
      </c>
      <c r="AF67" s="116" t="str">
        <f ca="1">IFERROR(AVERAGE(OFFSET(INDEX(TV_after_Tx[#Headers],1,MATCH(TEXT(TV_Stat12[[#This Row],[Day '# after Tx]],0),TV_after_Tx[#Headers],0)),1,0,120,1)),"")</f>
        <v/>
      </c>
      <c r="AG67" s="131" t="str">
        <f ca="1">IFERROR(_xlfn.STDEV.P(OFFSET(INDEX(TV_after_Tx[#Headers],1,MATCH(TEXT(TV_Stat12[[#This Row],[Day '# after Tx]],0),TV_after_Tx[#Headers],0)),1,0,120,1)),"")</f>
        <v/>
      </c>
      <c r="AH67" s="17" t="str">
        <f ca="1">IF(COUNTIF(OFFSET(INDEX(TV_after_Tx[#Headers],1,MATCH(TEXT(TV_Stat12[[#This Row],[Day '# after Tx]],0),TV_after_Tx[#Headers],0)),1,0,120,1),"&gt;0")&gt;0,COUNTIF(OFFSET(INDEX(TV_after_Tx[#Headers],1,MATCH(TEXT(TV_Stat12[[#This Row],[Day '# after Tx]],0),TV_after_Tx[#Headers],0)),1,0,120,1),"&gt;0"),"")</f>
        <v/>
      </c>
      <c r="BQ67" s="14"/>
      <c r="BS67" s="14"/>
    </row>
    <row r="68" spans="1:71">
      <c r="A68" s="14">
        <v>15</v>
      </c>
      <c r="B68" s="116" t="str">
        <f ca="1">IFERROR(AVERAGEIFS(OFFSET(INDEX(TV_after_Tx[#Headers],1,MATCH(TEXT(TV_Stat12[[#This Row],[Day '# after Tx]],0),TV_after_Tx[#Headers],0)),1,0,120,1),TV_after_Tx[Group],Stat!B$51),"")</f>
        <v/>
      </c>
      <c r="C68" s="131" t="str">
        <f t="array" aca="1" ref="C68" ca="1">IFERROR(_xlfn.STDEV.P(IF(TV_after_Tx[Group]=Stat!C$51,OFFSET(INDEX(TV_after_Tx[#Headers],1,MATCH(TEXT(TV_Stat12[[#This Row],[Day '# after Tx]],0),TV_after_Tx[#Headers],0)),1,0,120,1))),"")</f>
        <v/>
      </c>
      <c r="D68" s="17" t="str">
        <f ca="1">IF(COUNTIFS(OFFSET(INDEX(TV_after_Tx[#Headers],1,MATCH(TEXT(TV_Stat12[[#This Row],[Day '# after Tx]],0),TV_after_Tx[#Headers],0)),1,0,120,1),"&gt;0",TV_after_Tx[Group],Stat!D$51)&gt;0,COUNTIFS(OFFSET(INDEX(TV_after_Tx[#Headers],1,MATCH(TEXT(TV_Stat12[[#This Row],[Day '# after Tx]],0),TV_after_Tx[#Headers],0)),1,0,120,1),"&gt;0",TV_after_Tx[Group],Stat!D$51),"")</f>
        <v/>
      </c>
      <c r="E68" s="116" t="str">
        <f ca="1">IFERROR(AVERAGEIFS(OFFSET(INDEX(TV_after_Tx[#Headers],1,MATCH(TEXT(TV_Stat12[[#This Row],[Day '# after Tx]],0),TV_after_Tx[#Headers],0)),1,0,120,1),TV_after_Tx[Group],Stat!E$51),"")</f>
        <v/>
      </c>
      <c r="F68" s="131" t="str">
        <f t="array" aca="1" ref="F68" ca="1">IFERROR(_xlfn.STDEV.P(IF(TV_after_Tx[Group]=Stat!F$51,OFFSET(INDEX(TV_after_Tx[#Headers],1,MATCH(TEXT(TV_Stat12[[#This Row],[Day '# after Tx]],0),TV_after_Tx[#Headers],0)),1,0,120,1))),"")</f>
        <v/>
      </c>
      <c r="G68" s="17" t="str">
        <f ca="1">IF(COUNTIFS(OFFSET(INDEX(TV_after_Tx[#Headers],1,MATCH(TEXT(TV_Stat12[[#This Row],[Day '# after Tx]],0),TV_after_Tx[#Headers],0)),1,0,120,1),"&gt;0",TV_after_Tx[Group],Stat!G$51)&gt;0,COUNTIFS(OFFSET(INDEX(TV_after_Tx[#Headers],1,MATCH(TEXT(TV_Stat12[[#This Row],[Day '# after Tx]],0),TV_after_Tx[#Headers],0)),1,0,120,1),"&gt;0",TV_after_Tx[Group],Stat!G$51),"")</f>
        <v/>
      </c>
      <c r="H68" s="116" t="str">
        <f ca="1">IFERROR(AVERAGEIFS(OFFSET(INDEX(TV_after_Tx[#Headers],1,MATCH(TEXT(TV_Stat12[[#This Row],[Day '# after Tx]],0),TV_after_Tx[#Headers],0)),1,0,120,1),TV_after_Tx[Group],Stat!H$51),"")</f>
        <v/>
      </c>
      <c r="I68" s="131" t="str">
        <f t="array" aca="1" ref="I68" ca="1">IFERROR(_xlfn.STDEV.P(IF(TV_after_Tx[Group]=Stat!I$51,OFFSET(INDEX(TV_after_Tx[#Headers],1,MATCH(TEXT(TV_Stat12[[#This Row],[Day '# after Tx]],0),TV_after_Tx[#Headers],0)),1,0,120,1))),"")</f>
        <v/>
      </c>
      <c r="J68" s="17" t="str">
        <f ca="1">IF(COUNTIFS(OFFSET(INDEX(TV_after_Tx[#Headers],1,MATCH(TEXT(TV_Stat12[[#This Row],[Day '# after Tx]],0),TV_after_Tx[#Headers],0)),1,0,120,1),"&gt;0",TV_after_Tx[Group],Stat!J$51)&gt;0,COUNTIFS(OFFSET(INDEX(TV_after_Tx[#Headers],1,MATCH(TEXT(TV_Stat12[[#This Row],[Day '# after Tx]],0),TV_after_Tx[#Headers],0)),1,0,120,1),"&gt;0",TV_after_Tx[Group],Stat!J$51),"")</f>
        <v/>
      </c>
      <c r="K68" s="116" t="str">
        <f ca="1">IFERROR(AVERAGEIFS(OFFSET(INDEX(TV_after_Tx[#Headers],1,MATCH(TEXT(TV_Stat12[[#This Row],[Day '# after Tx]],0),TV_after_Tx[#Headers],0)),1,0,120,1),TV_after_Tx[Group],Stat!K$51),"")</f>
        <v/>
      </c>
      <c r="L68" s="131" t="str">
        <f t="array" aca="1" ref="L68" ca="1">IFERROR(_xlfn.STDEV.P(IF(TV_after_Tx[Group]=Stat!L$51,OFFSET(INDEX(TV_after_Tx[#Headers],1,MATCH(TEXT(TV_Stat12[[#This Row],[Day '# after Tx]],0),TV_after_Tx[#Headers],0)),1,0,120,1))),"")</f>
        <v/>
      </c>
      <c r="M68" s="17" t="str">
        <f ca="1">IF(COUNTIFS(OFFSET(INDEX(TV_after_Tx[#Headers],1,MATCH(TEXT(TV_Stat12[[#This Row],[Day '# after Tx]],0),TV_after_Tx[#Headers],0)),1,0,120,1),"&gt;0",TV_after_Tx[Group],Stat!M$51)&gt;0,COUNTIFS(OFFSET(INDEX(TV_after_Tx[#Headers],1,MATCH(TEXT(TV_Stat12[[#This Row],[Day '# after Tx]],0),TV_after_Tx[#Headers],0)),1,0,120,1),"&gt;0",TV_after_Tx[Group],Stat!M$51),"")</f>
        <v/>
      </c>
      <c r="N68" s="116" t="str">
        <f ca="1">IFERROR(AVERAGEIFS(OFFSET(INDEX(TV_after_Tx[#Headers],1,MATCH(TEXT(TV_Stat12[[#This Row],[Day '# after Tx]],0),TV_after_Tx[#Headers],0)),1,0,120,1),TV_after_Tx[Group],Stat!N$51),"")</f>
        <v/>
      </c>
      <c r="O68" s="131" t="str">
        <f t="array" aca="1" ref="O68" ca="1">IFERROR(_xlfn.STDEV.P(IF(TV_after_Tx[Group]=Stat!O$51,OFFSET(INDEX(TV_after_Tx[#Headers],1,MATCH(TEXT(TV_Stat12[[#This Row],[Day '# after Tx]],0),TV_after_Tx[#Headers],0)),1,0,120,1))),"")</f>
        <v/>
      </c>
      <c r="P68" s="17" t="str">
        <f ca="1">IF(COUNTIFS(OFFSET(INDEX(TV_after_Tx[#Headers],1,MATCH(TEXT(TV_Stat12[[#This Row],[Day '# after Tx]],0),TV_after_Tx[#Headers],0)),1,0,120,1),"&gt;0",TV_after_Tx[Group],Stat!P$51)&gt;0,COUNTIFS(OFFSET(INDEX(TV_after_Tx[#Headers],1,MATCH(TEXT(TV_Stat12[[#This Row],[Day '# after Tx]],0),TV_after_Tx[#Headers],0)),1,0,120,1),"&gt;0",TV_after_Tx[Group],Stat!P$51),"")</f>
        <v/>
      </c>
      <c r="Q68" s="116" t="str">
        <f ca="1">IFERROR(AVERAGEIFS(OFFSET(INDEX(TV_after_Tx[#Headers],1,MATCH(TEXT(TV_Stat12[[#This Row],[Day '# after Tx]],0),TV_after_Tx[#Headers],0)),1,0,120,1),TV_after_Tx[Group],Stat!Q$51),"")</f>
        <v/>
      </c>
      <c r="R68" s="131" t="str">
        <f t="array" aca="1" ref="R68" ca="1">IFERROR(_xlfn.STDEV.P(IF(TV_after_Tx[Group]=Stat!R$51,OFFSET(INDEX(TV_after_Tx[#Headers],1,MATCH(TEXT(TV_Stat12[[#This Row],[Day '# after Tx]],0),TV_after_Tx[#Headers],0)),1,0,120,1))),"")</f>
        <v/>
      </c>
      <c r="S68" s="17" t="str">
        <f ca="1">IF(COUNTIFS(OFFSET(INDEX(TV_after_Tx[#Headers],1,MATCH(TEXT(TV_Stat12[[#This Row],[Day '# after Tx]],0),TV_after_Tx[#Headers],0)),1,0,120,1),"&gt;0",TV_after_Tx[Group],Stat!S$51)&gt;0,COUNTIFS(OFFSET(INDEX(TV_after_Tx[#Headers],1,MATCH(TEXT(TV_Stat12[[#This Row],[Day '# after Tx]],0),TV_after_Tx[#Headers],0)),1,0,120,1),"&gt;0",TV_after_Tx[Group],Stat!S$51),"")</f>
        <v/>
      </c>
      <c r="T68" s="116" t="str">
        <f ca="1">IFERROR(AVERAGEIFS(OFFSET(INDEX(TV_after_Tx[#Headers],1,MATCH(TEXT(TV_Stat12[[#This Row],[Day '# after Tx]],0),TV_after_Tx[#Headers],0)),1,0,120,1),TV_after_Tx[Group],Stat!T$51),"")</f>
        <v/>
      </c>
      <c r="U68" s="131" t="str">
        <f t="array" aca="1" ref="U68" ca="1">IFERROR(_xlfn.STDEV.P(IF(TV_after_Tx[Group]=Stat!U$51,OFFSET(INDEX(TV_after_Tx[#Headers],1,MATCH(TEXT(TV_Stat12[[#This Row],[Day '# after Tx]],0),TV_after_Tx[#Headers],0)),1,0,120,1))),"")</f>
        <v/>
      </c>
      <c r="V68" s="17" t="str">
        <f ca="1">IF(COUNTIFS(OFFSET(INDEX(TV_after_Tx[#Headers],1,MATCH(TEXT(TV_Stat12[[#This Row],[Day '# after Tx]],0),TV_after_Tx[#Headers],0)),1,0,120,1),"&gt;0",TV_after_Tx[Group],Stat!V$51)&gt;0,COUNTIFS(OFFSET(INDEX(TV_after_Tx[#Headers],1,MATCH(TEXT(TV_Stat12[[#This Row],[Day '# after Tx]],0),TV_after_Tx[#Headers],0)),1,0,120,1),"&gt;0",TV_after_Tx[Group],Stat!V$51),"")</f>
        <v/>
      </c>
      <c r="W68" s="116" t="str">
        <f ca="1">IFERROR(AVERAGEIFS(OFFSET(INDEX(TV_after_Tx[#Headers],1,MATCH(TEXT(TV_Stat12[[#This Row],[Day '# after Tx]],0),TV_after_Tx[#Headers],0)),1,0,120,1),TV_after_Tx[Group],Stat!W$51),"")</f>
        <v/>
      </c>
      <c r="X68" s="131" t="str">
        <f t="array" aca="1" ref="X68" ca="1">IFERROR(_xlfn.STDEV.P(IF(TV_after_Tx[Group]=Stat!X$51,OFFSET(INDEX(TV_after_Tx[#Headers],1,MATCH(TEXT(TV_Stat12[[#This Row],[Day '# after Tx]],0),TV_after_Tx[#Headers],0)),1,0,120,1))),"")</f>
        <v/>
      </c>
      <c r="Y68" s="17" t="str">
        <f ca="1">IF(COUNTIFS(OFFSET(INDEX(TV_after_Tx[#Headers],1,MATCH(TEXT(TV_Stat12[[#This Row],[Day '# after Tx]],0),TV_after_Tx[#Headers],0)),1,0,120,1),"&gt;0",TV_after_Tx[Group],Stat!Y$51)&gt;0,COUNTIFS(OFFSET(INDEX(TV_after_Tx[#Headers],1,MATCH(TEXT(TV_Stat12[[#This Row],[Day '# after Tx]],0),TV_after_Tx[#Headers],0)),1,0,120,1),"&gt;0",TV_after_Tx[Group],Stat!Y$51),"")</f>
        <v/>
      </c>
      <c r="Z68" s="116" t="str">
        <f ca="1">IFERROR(AVERAGEIFS(OFFSET(INDEX(TV_after_Tx[#Headers],1,MATCH(TEXT(TV_Stat12[[#This Row],[Day '# after Tx]],0),TV_after_Tx[#Headers],0)),1,0,120,1),TV_after_Tx[Group],Stat!Z$51),"")</f>
        <v/>
      </c>
      <c r="AA68" s="131" t="str">
        <f t="array" aca="1" ref="AA68" ca="1">IFERROR(_xlfn.STDEV.P(IF(TV_after_Tx[Group]=Stat!AA$51,OFFSET(INDEX(TV_after_Tx[#Headers],1,MATCH(TEXT(TV_Stat12[[#This Row],[Day '# after Tx]],0),TV_after_Tx[#Headers],0)),1,0,120,1))),"")</f>
        <v/>
      </c>
      <c r="AB68" s="17" t="str">
        <f ca="1">IF(COUNTIFS(OFFSET(INDEX(TV_after_Tx[#Headers],1,MATCH(TEXT(TV_Stat12[[#This Row],[Day '# after Tx]],0),TV_after_Tx[#Headers],0)),1,0,120,1),"&gt;0",TV_after_Tx[Group],Stat!AB$51)&gt;0,COUNTIFS(OFFSET(INDEX(TV_after_Tx[#Headers],1,MATCH(TEXT(TV_Stat12[[#This Row],[Day '# after Tx]],0),TV_after_Tx[#Headers],0)),1,0,120,1),"&gt;0",TV_after_Tx[Group],Stat!AB$51),"")</f>
        <v/>
      </c>
      <c r="AC68" s="116" t="str">
        <f ca="1">IFERROR(AVERAGEIFS(OFFSET(INDEX(TV_after_Tx[#Headers],1,MATCH(TEXT(TV_Stat12[[#This Row],[Day '# after Tx]],0),TV_after_Tx[#Headers],0)),1,0,120,1),TV_after_Tx[Group],Stat!AC$51),"")</f>
        <v/>
      </c>
      <c r="AD68" s="131" t="str">
        <f t="array" aca="1" ref="AD68" ca="1">IFERROR(_xlfn.STDEV.P(IF(TV_after_Tx[Group]=Stat!AD$51,OFFSET(INDEX(TV_after_Tx[#Headers],1,MATCH(TEXT(TV_Stat12[[#This Row],[Day '# after Tx]],0),TV_after_Tx[#Headers],0)),1,0,120,1))),"")</f>
        <v/>
      </c>
      <c r="AE68" s="17" t="str">
        <f ca="1">IF(COUNTIFS(OFFSET(INDEX(TV_after_Tx[#Headers],1,MATCH(TEXT(TV_Stat12[[#This Row],[Day '# after Tx]],0),TV_after_Tx[#Headers],0)),1,0,120,1),"&gt;0",TV_after_Tx[Group],Stat!AE$51)&gt;0,COUNTIFS(OFFSET(INDEX(TV_after_Tx[#Headers],1,MATCH(TEXT(TV_Stat12[[#This Row],[Day '# after Tx]],0),TV_after_Tx[#Headers],0)),1,0,120,1),"&gt;0",TV_after_Tx[Group],Stat!AE$51),"")</f>
        <v/>
      </c>
      <c r="AF68" s="116" t="str">
        <f ca="1">IFERROR(AVERAGE(OFFSET(INDEX(TV_after_Tx[#Headers],1,MATCH(TEXT(TV_Stat12[[#This Row],[Day '# after Tx]],0),TV_after_Tx[#Headers],0)),1,0,120,1)),"")</f>
        <v/>
      </c>
      <c r="AG68" s="131" t="str">
        <f ca="1">IFERROR(_xlfn.STDEV.P(OFFSET(INDEX(TV_after_Tx[#Headers],1,MATCH(TEXT(TV_Stat12[[#This Row],[Day '# after Tx]],0),TV_after_Tx[#Headers],0)),1,0,120,1)),"")</f>
        <v/>
      </c>
      <c r="AH68" s="17" t="str">
        <f ca="1">IF(COUNTIF(OFFSET(INDEX(TV_after_Tx[#Headers],1,MATCH(TEXT(TV_Stat12[[#This Row],[Day '# after Tx]],0),TV_after_Tx[#Headers],0)),1,0,120,1),"&gt;0")&gt;0,COUNTIF(OFFSET(INDEX(TV_after_Tx[#Headers],1,MATCH(TEXT(TV_Stat12[[#This Row],[Day '# after Tx]],0),TV_after_Tx[#Headers],0)),1,0,120,1),"&gt;0"),"")</f>
        <v/>
      </c>
      <c r="BQ68" s="14"/>
      <c r="BS68" s="14"/>
    </row>
    <row r="69" spans="1:71">
      <c r="A69" s="14">
        <v>16</v>
      </c>
      <c r="B69" s="116" t="str">
        <f ca="1">IFERROR(AVERAGEIFS(OFFSET(INDEX(TV_after_Tx[#Headers],1,MATCH(TEXT(TV_Stat12[[#This Row],[Day '# after Tx]],0),TV_after_Tx[#Headers],0)),1,0,120,1),TV_after_Tx[Group],Stat!B$51),"")</f>
        <v/>
      </c>
      <c r="C69" s="131" t="str">
        <f t="array" aca="1" ref="C69" ca="1">IFERROR(_xlfn.STDEV.P(IF(TV_after_Tx[Group]=Stat!C$51,OFFSET(INDEX(TV_after_Tx[#Headers],1,MATCH(TEXT(TV_Stat12[[#This Row],[Day '# after Tx]],0),TV_after_Tx[#Headers],0)),1,0,120,1))),"")</f>
        <v/>
      </c>
      <c r="D69" s="17" t="str">
        <f ca="1">IF(COUNTIFS(OFFSET(INDEX(TV_after_Tx[#Headers],1,MATCH(TEXT(TV_Stat12[[#This Row],[Day '# after Tx]],0),TV_after_Tx[#Headers],0)),1,0,120,1),"&gt;0",TV_after_Tx[Group],Stat!D$51)&gt;0,COUNTIFS(OFFSET(INDEX(TV_after_Tx[#Headers],1,MATCH(TEXT(TV_Stat12[[#This Row],[Day '# after Tx]],0),TV_after_Tx[#Headers],0)),1,0,120,1),"&gt;0",TV_after_Tx[Group],Stat!D$51),"")</f>
        <v/>
      </c>
      <c r="E69" s="116" t="str">
        <f ca="1">IFERROR(AVERAGEIFS(OFFSET(INDEX(TV_after_Tx[#Headers],1,MATCH(TEXT(TV_Stat12[[#This Row],[Day '# after Tx]],0),TV_after_Tx[#Headers],0)),1,0,120,1),TV_after_Tx[Group],Stat!E$51),"")</f>
        <v/>
      </c>
      <c r="F69" s="131" t="str">
        <f t="array" aca="1" ref="F69" ca="1">IFERROR(_xlfn.STDEV.P(IF(TV_after_Tx[Group]=Stat!F$51,OFFSET(INDEX(TV_after_Tx[#Headers],1,MATCH(TEXT(TV_Stat12[[#This Row],[Day '# after Tx]],0),TV_after_Tx[#Headers],0)),1,0,120,1))),"")</f>
        <v/>
      </c>
      <c r="G69" s="17" t="str">
        <f ca="1">IF(COUNTIFS(OFFSET(INDEX(TV_after_Tx[#Headers],1,MATCH(TEXT(TV_Stat12[[#This Row],[Day '# after Tx]],0),TV_after_Tx[#Headers],0)),1,0,120,1),"&gt;0",TV_after_Tx[Group],Stat!G$51)&gt;0,COUNTIFS(OFFSET(INDEX(TV_after_Tx[#Headers],1,MATCH(TEXT(TV_Stat12[[#This Row],[Day '# after Tx]],0),TV_after_Tx[#Headers],0)),1,0,120,1),"&gt;0",TV_after_Tx[Group],Stat!G$51),"")</f>
        <v/>
      </c>
      <c r="H69" s="116" t="str">
        <f ca="1">IFERROR(AVERAGEIFS(OFFSET(INDEX(TV_after_Tx[#Headers],1,MATCH(TEXT(TV_Stat12[[#This Row],[Day '# after Tx]],0),TV_after_Tx[#Headers],0)),1,0,120,1),TV_after_Tx[Group],Stat!H$51),"")</f>
        <v/>
      </c>
      <c r="I69" s="131" t="str">
        <f t="array" aca="1" ref="I69" ca="1">IFERROR(_xlfn.STDEV.P(IF(TV_after_Tx[Group]=Stat!I$51,OFFSET(INDEX(TV_after_Tx[#Headers],1,MATCH(TEXT(TV_Stat12[[#This Row],[Day '# after Tx]],0),TV_after_Tx[#Headers],0)),1,0,120,1))),"")</f>
        <v/>
      </c>
      <c r="J69" s="17" t="str">
        <f ca="1">IF(COUNTIFS(OFFSET(INDEX(TV_after_Tx[#Headers],1,MATCH(TEXT(TV_Stat12[[#This Row],[Day '# after Tx]],0),TV_after_Tx[#Headers],0)),1,0,120,1),"&gt;0",TV_after_Tx[Group],Stat!J$51)&gt;0,COUNTIFS(OFFSET(INDEX(TV_after_Tx[#Headers],1,MATCH(TEXT(TV_Stat12[[#This Row],[Day '# after Tx]],0),TV_after_Tx[#Headers],0)),1,0,120,1),"&gt;0",TV_after_Tx[Group],Stat!J$51),"")</f>
        <v/>
      </c>
      <c r="K69" s="116" t="str">
        <f ca="1">IFERROR(AVERAGEIFS(OFFSET(INDEX(TV_after_Tx[#Headers],1,MATCH(TEXT(TV_Stat12[[#This Row],[Day '# after Tx]],0),TV_after_Tx[#Headers],0)),1,0,120,1),TV_after_Tx[Group],Stat!K$51),"")</f>
        <v/>
      </c>
      <c r="L69" s="131" t="str">
        <f t="array" aca="1" ref="L69" ca="1">IFERROR(_xlfn.STDEV.P(IF(TV_after_Tx[Group]=Stat!L$51,OFFSET(INDEX(TV_after_Tx[#Headers],1,MATCH(TEXT(TV_Stat12[[#This Row],[Day '# after Tx]],0),TV_after_Tx[#Headers],0)),1,0,120,1))),"")</f>
        <v/>
      </c>
      <c r="M69" s="17" t="str">
        <f ca="1">IF(COUNTIFS(OFFSET(INDEX(TV_after_Tx[#Headers],1,MATCH(TEXT(TV_Stat12[[#This Row],[Day '# after Tx]],0),TV_after_Tx[#Headers],0)),1,0,120,1),"&gt;0",TV_after_Tx[Group],Stat!M$51)&gt;0,COUNTIFS(OFFSET(INDEX(TV_after_Tx[#Headers],1,MATCH(TEXT(TV_Stat12[[#This Row],[Day '# after Tx]],0),TV_after_Tx[#Headers],0)),1,0,120,1),"&gt;0",TV_after_Tx[Group],Stat!M$51),"")</f>
        <v/>
      </c>
      <c r="N69" s="116" t="str">
        <f ca="1">IFERROR(AVERAGEIFS(OFFSET(INDEX(TV_after_Tx[#Headers],1,MATCH(TEXT(TV_Stat12[[#This Row],[Day '# after Tx]],0),TV_after_Tx[#Headers],0)),1,0,120,1),TV_after_Tx[Group],Stat!N$51),"")</f>
        <v/>
      </c>
      <c r="O69" s="131" t="str">
        <f t="array" aca="1" ref="O69" ca="1">IFERROR(_xlfn.STDEV.P(IF(TV_after_Tx[Group]=Stat!O$51,OFFSET(INDEX(TV_after_Tx[#Headers],1,MATCH(TEXT(TV_Stat12[[#This Row],[Day '# after Tx]],0),TV_after_Tx[#Headers],0)),1,0,120,1))),"")</f>
        <v/>
      </c>
      <c r="P69" s="17" t="str">
        <f ca="1">IF(COUNTIFS(OFFSET(INDEX(TV_after_Tx[#Headers],1,MATCH(TEXT(TV_Stat12[[#This Row],[Day '# after Tx]],0),TV_after_Tx[#Headers],0)),1,0,120,1),"&gt;0",TV_after_Tx[Group],Stat!P$51)&gt;0,COUNTIFS(OFFSET(INDEX(TV_after_Tx[#Headers],1,MATCH(TEXT(TV_Stat12[[#This Row],[Day '# after Tx]],0),TV_after_Tx[#Headers],0)),1,0,120,1),"&gt;0",TV_after_Tx[Group],Stat!P$51),"")</f>
        <v/>
      </c>
      <c r="Q69" s="116" t="str">
        <f ca="1">IFERROR(AVERAGEIFS(OFFSET(INDEX(TV_after_Tx[#Headers],1,MATCH(TEXT(TV_Stat12[[#This Row],[Day '# after Tx]],0),TV_after_Tx[#Headers],0)),1,0,120,1),TV_after_Tx[Group],Stat!Q$51),"")</f>
        <v/>
      </c>
      <c r="R69" s="131" t="str">
        <f t="array" aca="1" ref="R69" ca="1">IFERROR(_xlfn.STDEV.P(IF(TV_after_Tx[Group]=Stat!R$51,OFFSET(INDEX(TV_after_Tx[#Headers],1,MATCH(TEXT(TV_Stat12[[#This Row],[Day '# after Tx]],0),TV_after_Tx[#Headers],0)),1,0,120,1))),"")</f>
        <v/>
      </c>
      <c r="S69" s="17" t="str">
        <f ca="1">IF(COUNTIFS(OFFSET(INDEX(TV_after_Tx[#Headers],1,MATCH(TEXT(TV_Stat12[[#This Row],[Day '# after Tx]],0),TV_after_Tx[#Headers],0)),1,0,120,1),"&gt;0",TV_after_Tx[Group],Stat!S$51)&gt;0,COUNTIFS(OFFSET(INDEX(TV_after_Tx[#Headers],1,MATCH(TEXT(TV_Stat12[[#This Row],[Day '# after Tx]],0),TV_after_Tx[#Headers],0)),1,0,120,1),"&gt;0",TV_after_Tx[Group],Stat!S$51),"")</f>
        <v/>
      </c>
      <c r="T69" s="116" t="str">
        <f ca="1">IFERROR(AVERAGEIFS(OFFSET(INDEX(TV_after_Tx[#Headers],1,MATCH(TEXT(TV_Stat12[[#This Row],[Day '# after Tx]],0),TV_after_Tx[#Headers],0)),1,0,120,1),TV_after_Tx[Group],Stat!T$51),"")</f>
        <v/>
      </c>
      <c r="U69" s="131" t="str">
        <f t="array" aca="1" ref="U69" ca="1">IFERROR(_xlfn.STDEV.P(IF(TV_after_Tx[Group]=Stat!U$51,OFFSET(INDEX(TV_after_Tx[#Headers],1,MATCH(TEXT(TV_Stat12[[#This Row],[Day '# after Tx]],0),TV_after_Tx[#Headers],0)),1,0,120,1))),"")</f>
        <v/>
      </c>
      <c r="V69" s="17" t="str">
        <f ca="1">IF(COUNTIFS(OFFSET(INDEX(TV_after_Tx[#Headers],1,MATCH(TEXT(TV_Stat12[[#This Row],[Day '# after Tx]],0),TV_after_Tx[#Headers],0)),1,0,120,1),"&gt;0",TV_after_Tx[Group],Stat!V$51)&gt;0,COUNTIFS(OFFSET(INDEX(TV_after_Tx[#Headers],1,MATCH(TEXT(TV_Stat12[[#This Row],[Day '# after Tx]],0),TV_after_Tx[#Headers],0)),1,0,120,1),"&gt;0",TV_after_Tx[Group],Stat!V$51),"")</f>
        <v/>
      </c>
      <c r="W69" s="116" t="str">
        <f ca="1">IFERROR(AVERAGEIFS(OFFSET(INDEX(TV_after_Tx[#Headers],1,MATCH(TEXT(TV_Stat12[[#This Row],[Day '# after Tx]],0),TV_after_Tx[#Headers],0)),1,0,120,1),TV_after_Tx[Group],Stat!W$51),"")</f>
        <v/>
      </c>
      <c r="X69" s="131" t="str">
        <f t="array" aca="1" ref="X69" ca="1">IFERROR(_xlfn.STDEV.P(IF(TV_after_Tx[Group]=Stat!X$51,OFFSET(INDEX(TV_after_Tx[#Headers],1,MATCH(TEXT(TV_Stat12[[#This Row],[Day '# after Tx]],0),TV_after_Tx[#Headers],0)),1,0,120,1))),"")</f>
        <v/>
      </c>
      <c r="Y69" s="17" t="str">
        <f ca="1">IF(COUNTIFS(OFFSET(INDEX(TV_after_Tx[#Headers],1,MATCH(TEXT(TV_Stat12[[#This Row],[Day '# after Tx]],0),TV_after_Tx[#Headers],0)),1,0,120,1),"&gt;0",TV_after_Tx[Group],Stat!Y$51)&gt;0,COUNTIFS(OFFSET(INDEX(TV_after_Tx[#Headers],1,MATCH(TEXT(TV_Stat12[[#This Row],[Day '# after Tx]],0),TV_after_Tx[#Headers],0)),1,0,120,1),"&gt;0",TV_after_Tx[Group],Stat!Y$51),"")</f>
        <v/>
      </c>
      <c r="Z69" s="116" t="str">
        <f ca="1">IFERROR(AVERAGEIFS(OFFSET(INDEX(TV_after_Tx[#Headers],1,MATCH(TEXT(TV_Stat12[[#This Row],[Day '# after Tx]],0),TV_after_Tx[#Headers],0)),1,0,120,1),TV_after_Tx[Group],Stat!Z$51),"")</f>
        <v/>
      </c>
      <c r="AA69" s="131" t="str">
        <f t="array" aca="1" ref="AA69" ca="1">IFERROR(_xlfn.STDEV.P(IF(TV_after_Tx[Group]=Stat!AA$51,OFFSET(INDEX(TV_after_Tx[#Headers],1,MATCH(TEXT(TV_Stat12[[#This Row],[Day '# after Tx]],0),TV_after_Tx[#Headers],0)),1,0,120,1))),"")</f>
        <v/>
      </c>
      <c r="AB69" s="17" t="str">
        <f ca="1">IF(COUNTIFS(OFFSET(INDEX(TV_after_Tx[#Headers],1,MATCH(TEXT(TV_Stat12[[#This Row],[Day '# after Tx]],0),TV_after_Tx[#Headers],0)),1,0,120,1),"&gt;0",TV_after_Tx[Group],Stat!AB$51)&gt;0,COUNTIFS(OFFSET(INDEX(TV_after_Tx[#Headers],1,MATCH(TEXT(TV_Stat12[[#This Row],[Day '# after Tx]],0),TV_after_Tx[#Headers],0)),1,0,120,1),"&gt;0",TV_after_Tx[Group],Stat!AB$51),"")</f>
        <v/>
      </c>
      <c r="AC69" s="116" t="str">
        <f ca="1">IFERROR(AVERAGEIFS(OFFSET(INDEX(TV_after_Tx[#Headers],1,MATCH(TEXT(TV_Stat12[[#This Row],[Day '# after Tx]],0),TV_after_Tx[#Headers],0)),1,0,120,1),TV_after_Tx[Group],Stat!AC$51),"")</f>
        <v/>
      </c>
      <c r="AD69" s="131" t="str">
        <f t="array" aca="1" ref="AD69" ca="1">IFERROR(_xlfn.STDEV.P(IF(TV_after_Tx[Group]=Stat!AD$51,OFFSET(INDEX(TV_after_Tx[#Headers],1,MATCH(TEXT(TV_Stat12[[#This Row],[Day '# after Tx]],0),TV_after_Tx[#Headers],0)),1,0,120,1))),"")</f>
        <v/>
      </c>
      <c r="AE69" s="17" t="str">
        <f ca="1">IF(COUNTIFS(OFFSET(INDEX(TV_after_Tx[#Headers],1,MATCH(TEXT(TV_Stat12[[#This Row],[Day '# after Tx]],0),TV_after_Tx[#Headers],0)),1,0,120,1),"&gt;0",TV_after_Tx[Group],Stat!AE$51)&gt;0,COUNTIFS(OFFSET(INDEX(TV_after_Tx[#Headers],1,MATCH(TEXT(TV_Stat12[[#This Row],[Day '# after Tx]],0),TV_after_Tx[#Headers],0)),1,0,120,1),"&gt;0",TV_after_Tx[Group],Stat!AE$51),"")</f>
        <v/>
      </c>
      <c r="AF69" s="116" t="str">
        <f ca="1">IFERROR(AVERAGE(OFFSET(INDEX(TV_after_Tx[#Headers],1,MATCH(TEXT(TV_Stat12[[#This Row],[Day '# after Tx]],0),TV_after_Tx[#Headers],0)),1,0,120,1)),"")</f>
        <v/>
      </c>
      <c r="AG69" s="131" t="str">
        <f ca="1">IFERROR(_xlfn.STDEV.P(OFFSET(INDEX(TV_after_Tx[#Headers],1,MATCH(TEXT(TV_Stat12[[#This Row],[Day '# after Tx]],0),TV_after_Tx[#Headers],0)),1,0,120,1)),"")</f>
        <v/>
      </c>
      <c r="AH69" s="17" t="str">
        <f ca="1">IF(COUNTIF(OFFSET(INDEX(TV_after_Tx[#Headers],1,MATCH(TEXT(TV_Stat12[[#This Row],[Day '# after Tx]],0),TV_after_Tx[#Headers],0)),1,0,120,1),"&gt;0")&gt;0,COUNTIF(OFFSET(INDEX(TV_after_Tx[#Headers],1,MATCH(TEXT(TV_Stat12[[#This Row],[Day '# after Tx]],0),TV_after_Tx[#Headers],0)),1,0,120,1),"&gt;0"),"")</f>
        <v/>
      </c>
      <c r="BQ69" s="14"/>
      <c r="BS69" s="14"/>
    </row>
    <row r="70" spans="1:71">
      <c r="A70" s="14">
        <v>17</v>
      </c>
      <c r="B70" s="116" t="str">
        <f ca="1">IFERROR(AVERAGEIFS(OFFSET(INDEX(TV_after_Tx[#Headers],1,MATCH(TEXT(TV_Stat12[[#This Row],[Day '# after Tx]],0),TV_after_Tx[#Headers],0)),1,0,120,1),TV_after_Tx[Group],Stat!B$51),"")</f>
        <v/>
      </c>
      <c r="C70" s="131" t="str">
        <f t="array" aca="1" ref="C70" ca="1">IFERROR(_xlfn.STDEV.P(IF(TV_after_Tx[Group]=Stat!C$51,OFFSET(INDEX(TV_after_Tx[#Headers],1,MATCH(TEXT(TV_Stat12[[#This Row],[Day '# after Tx]],0),TV_after_Tx[#Headers],0)),1,0,120,1))),"")</f>
        <v/>
      </c>
      <c r="D70" s="17" t="str">
        <f ca="1">IF(COUNTIFS(OFFSET(INDEX(TV_after_Tx[#Headers],1,MATCH(TEXT(TV_Stat12[[#This Row],[Day '# after Tx]],0),TV_after_Tx[#Headers],0)),1,0,120,1),"&gt;0",TV_after_Tx[Group],Stat!D$51)&gt;0,COUNTIFS(OFFSET(INDEX(TV_after_Tx[#Headers],1,MATCH(TEXT(TV_Stat12[[#This Row],[Day '# after Tx]],0),TV_after_Tx[#Headers],0)),1,0,120,1),"&gt;0",TV_after_Tx[Group],Stat!D$51),"")</f>
        <v/>
      </c>
      <c r="E70" s="116" t="str">
        <f ca="1">IFERROR(AVERAGEIFS(OFFSET(INDEX(TV_after_Tx[#Headers],1,MATCH(TEXT(TV_Stat12[[#This Row],[Day '# after Tx]],0),TV_after_Tx[#Headers],0)),1,0,120,1),TV_after_Tx[Group],Stat!E$51),"")</f>
        <v/>
      </c>
      <c r="F70" s="131" t="str">
        <f t="array" aca="1" ref="F70" ca="1">IFERROR(_xlfn.STDEV.P(IF(TV_after_Tx[Group]=Stat!F$51,OFFSET(INDEX(TV_after_Tx[#Headers],1,MATCH(TEXT(TV_Stat12[[#This Row],[Day '# after Tx]],0),TV_after_Tx[#Headers],0)),1,0,120,1))),"")</f>
        <v/>
      </c>
      <c r="G70" s="17" t="str">
        <f ca="1">IF(COUNTIFS(OFFSET(INDEX(TV_after_Tx[#Headers],1,MATCH(TEXT(TV_Stat12[[#This Row],[Day '# after Tx]],0),TV_after_Tx[#Headers],0)),1,0,120,1),"&gt;0",TV_after_Tx[Group],Stat!G$51)&gt;0,COUNTIFS(OFFSET(INDEX(TV_after_Tx[#Headers],1,MATCH(TEXT(TV_Stat12[[#This Row],[Day '# after Tx]],0),TV_after_Tx[#Headers],0)),1,0,120,1),"&gt;0",TV_after_Tx[Group],Stat!G$51),"")</f>
        <v/>
      </c>
      <c r="H70" s="116" t="str">
        <f ca="1">IFERROR(AVERAGEIFS(OFFSET(INDEX(TV_after_Tx[#Headers],1,MATCH(TEXT(TV_Stat12[[#This Row],[Day '# after Tx]],0),TV_after_Tx[#Headers],0)),1,0,120,1),TV_after_Tx[Group],Stat!H$51),"")</f>
        <v/>
      </c>
      <c r="I70" s="131" t="str">
        <f t="array" aca="1" ref="I70" ca="1">IFERROR(_xlfn.STDEV.P(IF(TV_after_Tx[Group]=Stat!I$51,OFFSET(INDEX(TV_after_Tx[#Headers],1,MATCH(TEXT(TV_Stat12[[#This Row],[Day '# after Tx]],0),TV_after_Tx[#Headers],0)),1,0,120,1))),"")</f>
        <v/>
      </c>
      <c r="J70" s="17" t="str">
        <f ca="1">IF(COUNTIFS(OFFSET(INDEX(TV_after_Tx[#Headers],1,MATCH(TEXT(TV_Stat12[[#This Row],[Day '# after Tx]],0),TV_after_Tx[#Headers],0)),1,0,120,1),"&gt;0",TV_after_Tx[Group],Stat!J$51)&gt;0,COUNTIFS(OFFSET(INDEX(TV_after_Tx[#Headers],1,MATCH(TEXT(TV_Stat12[[#This Row],[Day '# after Tx]],0),TV_after_Tx[#Headers],0)),1,0,120,1),"&gt;0",TV_after_Tx[Group],Stat!J$51),"")</f>
        <v/>
      </c>
      <c r="K70" s="116" t="str">
        <f ca="1">IFERROR(AVERAGEIFS(OFFSET(INDEX(TV_after_Tx[#Headers],1,MATCH(TEXT(TV_Stat12[[#This Row],[Day '# after Tx]],0),TV_after_Tx[#Headers],0)),1,0,120,1),TV_after_Tx[Group],Stat!K$51),"")</f>
        <v/>
      </c>
      <c r="L70" s="131" t="str">
        <f t="array" aca="1" ref="L70" ca="1">IFERROR(_xlfn.STDEV.P(IF(TV_after_Tx[Group]=Stat!L$51,OFFSET(INDEX(TV_after_Tx[#Headers],1,MATCH(TEXT(TV_Stat12[[#This Row],[Day '# after Tx]],0),TV_after_Tx[#Headers],0)),1,0,120,1))),"")</f>
        <v/>
      </c>
      <c r="M70" s="17" t="str">
        <f ca="1">IF(COUNTIFS(OFFSET(INDEX(TV_after_Tx[#Headers],1,MATCH(TEXT(TV_Stat12[[#This Row],[Day '# after Tx]],0),TV_after_Tx[#Headers],0)),1,0,120,1),"&gt;0",TV_after_Tx[Group],Stat!M$51)&gt;0,COUNTIFS(OFFSET(INDEX(TV_after_Tx[#Headers],1,MATCH(TEXT(TV_Stat12[[#This Row],[Day '# after Tx]],0),TV_after_Tx[#Headers],0)),1,0,120,1),"&gt;0",TV_after_Tx[Group],Stat!M$51),"")</f>
        <v/>
      </c>
      <c r="N70" s="116" t="str">
        <f ca="1">IFERROR(AVERAGEIFS(OFFSET(INDEX(TV_after_Tx[#Headers],1,MATCH(TEXT(TV_Stat12[[#This Row],[Day '# after Tx]],0),TV_after_Tx[#Headers],0)),1,0,120,1),TV_after_Tx[Group],Stat!N$51),"")</f>
        <v/>
      </c>
      <c r="O70" s="131" t="str">
        <f t="array" aca="1" ref="O70" ca="1">IFERROR(_xlfn.STDEV.P(IF(TV_after_Tx[Group]=Stat!O$51,OFFSET(INDEX(TV_after_Tx[#Headers],1,MATCH(TEXT(TV_Stat12[[#This Row],[Day '# after Tx]],0),TV_after_Tx[#Headers],0)),1,0,120,1))),"")</f>
        <v/>
      </c>
      <c r="P70" s="17" t="str">
        <f ca="1">IF(COUNTIFS(OFFSET(INDEX(TV_after_Tx[#Headers],1,MATCH(TEXT(TV_Stat12[[#This Row],[Day '# after Tx]],0),TV_after_Tx[#Headers],0)),1,0,120,1),"&gt;0",TV_after_Tx[Group],Stat!P$51)&gt;0,COUNTIFS(OFFSET(INDEX(TV_after_Tx[#Headers],1,MATCH(TEXT(TV_Stat12[[#This Row],[Day '# after Tx]],0),TV_after_Tx[#Headers],0)),1,0,120,1),"&gt;0",TV_after_Tx[Group],Stat!P$51),"")</f>
        <v/>
      </c>
      <c r="Q70" s="116" t="str">
        <f ca="1">IFERROR(AVERAGEIFS(OFFSET(INDEX(TV_after_Tx[#Headers],1,MATCH(TEXT(TV_Stat12[[#This Row],[Day '# after Tx]],0),TV_after_Tx[#Headers],0)),1,0,120,1),TV_after_Tx[Group],Stat!Q$51),"")</f>
        <v/>
      </c>
      <c r="R70" s="131" t="str">
        <f t="array" aca="1" ref="R70" ca="1">IFERROR(_xlfn.STDEV.P(IF(TV_after_Tx[Group]=Stat!R$51,OFFSET(INDEX(TV_after_Tx[#Headers],1,MATCH(TEXT(TV_Stat12[[#This Row],[Day '# after Tx]],0),TV_after_Tx[#Headers],0)),1,0,120,1))),"")</f>
        <v/>
      </c>
      <c r="S70" s="17" t="str">
        <f ca="1">IF(COUNTIFS(OFFSET(INDEX(TV_after_Tx[#Headers],1,MATCH(TEXT(TV_Stat12[[#This Row],[Day '# after Tx]],0),TV_after_Tx[#Headers],0)),1,0,120,1),"&gt;0",TV_after_Tx[Group],Stat!S$51)&gt;0,COUNTIFS(OFFSET(INDEX(TV_after_Tx[#Headers],1,MATCH(TEXT(TV_Stat12[[#This Row],[Day '# after Tx]],0),TV_after_Tx[#Headers],0)),1,0,120,1),"&gt;0",TV_after_Tx[Group],Stat!S$51),"")</f>
        <v/>
      </c>
      <c r="T70" s="116" t="str">
        <f ca="1">IFERROR(AVERAGEIFS(OFFSET(INDEX(TV_after_Tx[#Headers],1,MATCH(TEXT(TV_Stat12[[#This Row],[Day '# after Tx]],0),TV_after_Tx[#Headers],0)),1,0,120,1),TV_after_Tx[Group],Stat!T$51),"")</f>
        <v/>
      </c>
      <c r="U70" s="131" t="str">
        <f t="array" aca="1" ref="U70" ca="1">IFERROR(_xlfn.STDEV.P(IF(TV_after_Tx[Group]=Stat!U$51,OFFSET(INDEX(TV_after_Tx[#Headers],1,MATCH(TEXT(TV_Stat12[[#This Row],[Day '# after Tx]],0),TV_after_Tx[#Headers],0)),1,0,120,1))),"")</f>
        <v/>
      </c>
      <c r="V70" s="17" t="str">
        <f ca="1">IF(COUNTIFS(OFFSET(INDEX(TV_after_Tx[#Headers],1,MATCH(TEXT(TV_Stat12[[#This Row],[Day '# after Tx]],0),TV_after_Tx[#Headers],0)),1,0,120,1),"&gt;0",TV_after_Tx[Group],Stat!V$51)&gt;0,COUNTIFS(OFFSET(INDEX(TV_after_Tx[#Headers],1,MATCH(TEXT(TV_Stat12[[#This Row],[Day '# after Tx]],0),TV_after_Tx[#Headers],0)),1,0,120,1),"&gt;0",TV_after_Tx[Group],Stat!V$51),"")</f>
        <v/>
      </c>
      <c r="W70" s="116" t="str">
        <f ca="1">IFERROR(AVERAGEIFS(OFFSET(INDEX(TV_after_Tx[#Headers],1,MATCH(TEXT(TV_Stat12[[#This Row],[Day '# after Tx]],0),TV_after_Tx[#Headers],0)),1,0,120,1),TV_after_Tx[Group],Stat!W$51),"")</f>
        <v/>
      </c>
      <c r="X70" s="131" t="str">
        <f t="array" aca="1" ref="X70" ca="1">IFERROR(_xlfn.STDEV.P(IF(TV_after_Tx[Group]=Stat!X$51,OFFSET(INDEX(TV_after_Tx[#Headers],1,MATCH(TEXT(TV_Stat12[[#This Row],[Day '# after Tx]],0),TV_after_Tx[#Headers],0)),1,0,120,1))),"")</f>
        <v/>
      </c>
      <c r="Y70" s="17" t="str">
        <f ca="1">IF(COUNTIFS(OFFSET(INDEX(TV_after_Tx[#Headers],1,MATCH(TEXT(TV_Stat12[[#This Row],[Day '# after Tx]],0),TV_after_Tx[#Headers],0)),1,0,120,1),"&gt;0",TV_after_Tx[Group],Stat!Y$51)&gt;0,COUNTIFS(OFFSET(INDEX(TV_after_Tx[#Headers],1,MATCH(TEXT(TV_Stat12[[#This Row],[Day '# after Tx]],0),TV_after_Tx[#Headers],0)),1,0,120,1),"&gt;0",TV_after_Tx[Group],Stat!Y$51),"")</f>
        <v/>
      </c>
      <c r="Z70" s="116" t="str">
        <f ca="1">IFERROR(AVERAGEIFS(OFFSET(INDEX(TV_after_Tx[#Headers],1,MATCH(TEXT(TV_Stat12[[#This Row],[Day '# after Tx]],0),TV_after_Tx[#Headers],0)),1,0,120,1),TV_after_Tx[Group],Stat!Z$51),"")</f>
        <v/>
      </c>
      <c r="AA70" s="131" t="str">
        <f t="array" aca="1" ref="AA70" ca="1">IFERROR(_xlfn.STDEV.P(IF(TV_after_Tx[Group]=Stat!AA$51,OFFSET(INDEX(TV_after_Tx[#Headers],1,MATCH(TEXT(TV_Stat12[[#This Row],[Day '# after Tx]],0),TV_after_Tx[#Headers],0)),1,0,120,1))),"")</f>
        <v/>
      </c>
      <c r="AB70" s="17" t="str">
        <f ca="1">IF(COUNTIFS(OFFSET(INDEX(TV_after_Tx[#Headers],1,MATCH(TEXT(TV_Stat12[[#This Row],[Day '# after Tx]],0),TV_after_Tx[#Headers],0)),1,0,120,1),"&gt;0",TV_after_Tx[Group],Stat!AB$51)&gt;0,COUNTIFS(OFFSET(INDEX(TV_after_Tx[#Headers],1,MATCH(TEXT(TV_Stat12[[#This Row],[Day '# after Tx]],0),TV_after_Tx[#Headers],0)),1,0,120,1),"&gt;0",TV_after_Tx[Group],Stat!AB$51),"")</f>
        <v/>
      </c>
      <c r="AC70" s="116" t="str">
        <f ca="1">IFERROR(AVERAGEIFS(OFFSET(INDEX(TV_after_Tx[#Headers],1,MATCH(TEXT(TV_Stat12[[#This Row],[Day '# after Tx]],0),TV_after_Tx[#Headers],0)),1,0,120,1),TV_after_Tx[Group],Stat!AC$51),"")</f>
        <v/>
      </c>
      <c r="AD70" s="131" t="str">
        <f t="array" aca="1" ref="AD70" ca="1">IFERROR(_xlfn.STDEV.P(IF(TV_after_Tx[Group]=Stat!AD$51,OFFSET(INDEX(TV_after_Tx[#Headers],1,MATCH(TEXT(TV_Stat12[[#This Row],[Day '# after Tx]],0),TV_after_Tx[#Headers],0)),1,0,120,1))),"")</f>
        <v/>
      </c>
      <c r="AE70" s="17" t="str">
        <f ca="1">IF(COUNTIFS(OFFSET(INDEX(TV_after_Tx[#Headers],1,MATCH(TEXT(TV_Stat12[[#This Row],[Day '# after Tx]],0),TV_after_Tx[#Headers],0)),1,0,120,1),"&gt;0",TV_after_Tx[Group],Stat!AE$51)&gt;0,COUNTIFS(OFFSET(INDEX(TV_after_Tx[#Headers],1,MATCH(TEXT(TV_Stat12[[#This Row],[Day '# after Tx]],0),TV_after_Tx[#Headers],0)),1,0,120,1),"&gt;0",TV_after_Tx[Group],Stat!AE$51),"")</f>
        <v/>
      </c>
      <c r="AF70" s="116" t="str">
        <f ca="1">IFERROR(AVERAGE(OFFSET(INDEX(TV_after_Tx[#Headers],1,MATCH(TEXT(TV_Stat12[[#This Row],[Day '# after Tx]],0),TV_after_Tx[#Headers],0)),1,0,120,1)),"")</f>
        <v/>
      </c>
      <c r="AG70" s="131" t="str">
        <f ca="1">IFERROR(_xlfn.STDEV.P(OFFSET(INDEX(TV_after_Tx[#Headers],1,MATCH(TEXT(TV_Stat12[[#This Row],[Day '# after Tx]],0),TV_after_Tx[#Headers],0)),1,0,120,1)),"")</f>
        <v/>
      </c>
      <c r="AH70" s="17" t="str">
        <f ca="1">IF(COUNTIF(OFFSET(INDEX(TV_after_Tx[#Headers],1,MATCH(TEXT(TV_Stat12[[#This Row],[Day '# after Tx]],0),TV_after_Tx[#Headers],0)),1,0,120,1),"&gt;0")&gt;0,COUNTIF(OFFSET(INDEX(TV_after_Tx[#Headers],1,MATCH(TEXT(TV_Stat12[[#This Row],[Day '# after Tx]],0),TV_after_Tx[#Headers],0)),1,0,120,1),"&gt;0"),"")</f>
        <v/>
      </c>
      <c r="BQ70" s="14"/>
      <c r="BS70" s="14"/>
    </row>
    <row r="71" spans="1:71">
      <c r="A71" s="14">
        <v>18</v>
      </c>
      <c r="B71" s="116" t="str">
        <f ca="1">IFERROR(AVERAGEIFS(OFFSET(INDEX(TV_after_Tx[#Headers],1,MATCH(TEXT(TV_Stat12[[#This Row],[Day '# after Tx]],0),TV_after_Tx[#Headers],0)),1,0,120,1),TV_after_Tx[Group],Stat!B$51),"")</f>
        <v/>
      </c>
      <c r="C71" s="131" t="str">
        <f t="array" aca="1" ref="C71" ca="1">IFERROR(_xlfn.STDEV.P(IF(TV_after_Tx[Group]=Stat!C$51,OFFSET(INDEX(TV_after_Tx[#Headers],1,MATCH(TEXT(TV_Stat12[[#This Row],[Day '# after Tx]],0),TV_after_Tx[#Headers],0)),1,0,120,1))),"")</f>
        <v/>
      </c>
      <c r="D71" s="17" t="str">
        <f ca="1">IF(COUNTIFS(OFFSET(INDEX(TV_after_Tx[#Headers],1,MATCH(TEXT(TV_Stat12[[#This Row],[Day '# after Tx]],0),TV_after_Tx[#Headers],0)),1,0,120,1),"&gt;0",TV_after_Tx[Group],Stat!D$51)&gt;0,COUNTIFS(OFFSET(INDEX(TV_after_Tx[#Headers],1,MATCH(TEXT(TV_Stat12[[#This Row],[Day '# after Tx]],0),TV_after_Tx[#Headers],0)),1,0,120,1),"&gt;0",TV_after_Tx[Group],Stat!D$51),"")</f>
        <v/>
      </c>
      <c r="E71" s="116" t="str">
        <f ca="1">IFERROR(AVERAGEIFS(OFFSET(INDEX(TV_after_Tx[#Headers],1,MATCH(TEXT(TV_Stat12[[#This Row],[Day '# after Tx]],0),TV_after_Tx[#Headers],0)),1,0,120,1),TV_after_Tx[Group],Stat!E$51),"")</f>
        <v/>
      </c>
      <c r="F71" s="131" t="str">
        <f t="array" aca="1" ref="F71" ca="1">IFERROR(_xlfn.STDEV.P(IF(TV_after_Tx[Group]=Stat!F$51,OFFSET(INDEX(TV_after_Tx[#Headers],1,MATCH(TEXT(TV_Stat12[[#This Row],[Day '# after Tx]],0),TV_after_Tx[#Headers],0)),1,0,120,1))),"")</f>
        <v/>
      </c>
      <c r="G71" s="17" t="str">
        <f ca="1">IF(COUNTIFS(OFFSET(INDEX(TV_after_Tx[#Headers],1,MATCH(TEXT(TV_Stat12[[#This Row],[Day '# after Tx]],0),TV_after_Tx[#Headers],0)),1,0,120,1),"&gt;0",TV_after_Tx[Group],Stat!G$51)&gt;0,COUNTIFS(OFFSET(INDEX(TV_after_Tx[#Headers],1,MATCH(TEXT(TV_Stat12[[#This Row],[Day '# after Tx]],0),TV_after_Tx[#Headers],0)),1,0,120,1),"&gt;0",TV_after_Tx[Group],Stat!G$51),"")</f>
        <v/>
      </c>
      <c r="H71" s="116" t="str">
        <f ca="1">IFERROR(AVERAGEIFS(OFFSET(INDEX(TV_after_Tx[#Headers],1,MATCH(TEXT(TV_Stat12[[#This Row],[Day '# after Tx]],0),TV_after_Tx[#Headers],0)),1,0,120,1),TV_after_Tx[Group],Stat!H$51),"")</f>
        <v/>
      </c>
      <c r="I71" s="131" t="str">
        <f t="array" aca="1" ref="I71" ca="1">IFERROR(_xlfn.STDEV.P(IF(TV_after_Tx[Group]=Stat!I$51,OFFSET(INDEX(TV_after_Tx[#Headers],1,MATCH(TEXT(TV_Stat12[[#This Row],[Day '# after Tx]],0),TV_after_Tx[#Headers],0)),1,0,120,1))),"")</f>
        <v/>
      </c>
      <c r="J71" s="17" t="str">
        <f ca="1">IF(COUNTIFS(OFFSET(INDEX(TV_after_Tx[#Headers],1,MATCH(TEXT(TV_Stat12[[#This Row],[Day '# after Tx]],0),TV_after_Tx[#Headers],0)),1,0,120,1),"&gt;0",TV_after_Tx[Group],Stat!J$51)&gt;0,COUNTIFS(OFFSET(INDEX(TV_after_Tx[#Headers],1,MATCH(TEXT(TV_Stat12[[#This Row],[Day '# after Tx]],0),TV_after_Tx[#Headers],0)),1,0,120,1),"&gt;0",TV_after_Tx[Group],Stat!J$51),"")</f>
        <v/>
      </c>
      <c r="K71" s="116" t="str">
        <f ca="1">IFERROR(AVERAGEIFS(OFFSET(INDEX(TV_after_Tx[#Headers],1,MATCH(TEXT(TV_Stat12[[#This Row],[Day '# after Tx]],0),TV_after_Tx[#Headers],0)),1,0,120,1),TV_after_Tx[Group],Stat!K$51),"")</f>
        <v/>
      </c>
      <c r="L71" s="131" t="str">
        <f t="array" aca="1" ref="L71" ca="1">IFERROR(_xlfn.STDEV.P(IF(TV_after_Tx[Group]=Stat!L$51,OFFSET(INDEX(TV_after_Tx[#Headers],1,MATCH(TEXT(TV_Stat12[[#This Row],[Day '# after Tx]],0),TV_after_Tx[#Headers],0)),1,0,120,1))),"")</f>
        <v/>
      </c>
      <c r="M71" s="17" t="str">
        <f ca="1">IF(COUNTIFS(OFFSET(INDEX(TV_after_Tx[#Headers],1,MATCH(TEXT(TV_Stat12[[#This Row],[Day '# after Tx]],0),TV_after_Tx[#Headers],0)),1,0,120,1),"&gt;0",TV_after_Tx[Group],Stat!M$51)&gt;0,COUNTIFS(OFFSET(INDEX(TV_after_Tx[#Headers],1,MATCH(TEXT(TV_Stat12[[#This Row],[Day '# after Tx]],0),TV_after_Tx[#Headers],0)),1,0,120,1),"&gt;0",TV_after_Tx[Group],Stat!M$51),"")</f>
        <v/>
      </c>
      <c r="N71" s="116" t="str">
        <f ca="1">IFERROR(AVERAGEIFS(OFFSET(INDEX(TV_after_Tx[#Headers],1,MATCH(TEXT(TV_Stat12[[#This Row],[Day '# after Tx]],0),TV_after_Tx[#Headers],0)),1,0,120,1),TV_after_Tx[Group],Stat!N$51),"")</f>
        <v/>
      </c>
      <c r="O71" s="131" t="str">
        <f t="array" aca="1" ref="O71" ca="1">IFERROR(_xlfn.STDEV.P(IF(TV_after_Tx[Group]=Stat!O$51,OFFSET(INDEX(TV_after_Tx[#Headers],1,MATCH(TEXT(TV_Stat12[[#This Row],[Day '# after Tx]],0),TV_after_Tx[#Headers],0)),1,0,120,1))),"")</f>
        <v/>
      </c>
      <c r="P71" s="17" t="str">
        <f ca="1">IF(COUNTIFS(OFFSET(INDEX(TV_after_Tx[#Headers],1,MATCH(TEXT(TV_Stat12[[#This Row],[Day '# after Tx]],0),TV_after_Tx[#Headers],0)),1,0,120,1),"&gt;0",TV_after_Tx[Group],Stat!P$51)&gt;0,COUNTIFS(OFFSET(INDEX(TV_after_Tx[#Headers],1,MATCH(TEXT(TV_Stat12[[#This Row],[Day '# after Tx]],0),TV_after_Tx[#Headers],0)),1,0,120,1),"&gt;0",TV_after_Tx[Group],Stat!P$51),"")</f>
        <v/>
      </c>
      <c r="Q71" s="116" t="str">
        <f ca="1">IFERROR(AVERAGEIFS(OFFSET(INDEX(TV_after_Tx[#Headers],1,MATCH(TEXT(TV_Stat12[[#This Row],[Day '# after Tx]],0),TV_after_Tx[#Headers],0)),1,0,120,1),TV_after_Tx[Group],Stat!Q$51),"")</f>
        <v/>
      </c>
      <c r="R71" s="131" t="str">
        <f t="array" aca="1" ref="R71" ca="1">IFERROR(_xlfn.STDEV.P(IF(TV_after_Tx[Group]=Stat!R$51,OFFSET(INDEX(TV_after_Tx[#Headers],1,MATCH(TEXT(TV_Stat12[[#This Row],[Day '# after Tx]],0),TV_after_Tx[#Headers],0)),1,0,120,1))),"")</f>
        <v/>
      </c>
      <c r="S71" s="17" t="str">
        <f ca="1">IF(COUNTIFS(OFFSET(INDEX(TV_after_Tx[#Headers],1,MATCH(TEXT(TV_Stat12[[#This Row],[Day '# after Tx]],0),TV_after_Tx[#Headers],0)),1,0,120,1),"&gt;0",TV_after_Tx[Group],Stat!S$51)&gt;0,COUNTIFS(OFFSET(INDEX(TV_after_Tx[#Headers],1,MATCH(TEXT(TV_Stat12[[#This Row],[Day '# after Tx]],0),TV_after_Tx[#Headers],0)),1,0,120,1),"&gt;0",TV_after_Tx[Group],Stat!S$51),"")</f>
        <v/>
      </c>
      <c r="T71" s="116" t="str">
        <f ca="1">IFERROR(AVERAGEIFS(OFFSET(INDEX(TV_after_Tx[#Headers],1,MATCH(TEXT(TV_Stat12[[#This Row],[Day '# after Tx]],0),TV_after_Tx[#Headers],0)),1,0,120,1),TV_after_Tx[Group],Stat!T$51),"")</f>
        <v/>
      </c>
      <c r="U71" s="131" t="str">
        <f t="array" aca="1" ref="U71" ca="1">IFERROR(_xlfn.STDEV.P(IF(TV_after_Tx[Group]=Stat!U$51,OFFSET(INDEX(TV_after_Tx[#Headers],1,MATCH(TEXT(TV_Stat12[[#This Row],[Day '# after Tx]],0),TV_after_Tx[#Headers],0)),1,0,120,1))),"")</f>
        <v/>
      </c>
      <c r="V71" s="17" t="str">
        <f ca="1">IF(COUNTIFS(OFFSET(INDEX(TV_after_Tx[#Headers],1,MATCH(TEXT(TV_Stat12[[#This Row],[Day '# after Tx]],0),TV_after_Tx[#Headers],0)),1,0,120,1),"&gt;0",TV_after_Tx[Group],Stat!V$51)&gt;0,COUNTIFS(OFFSET(INDEX(TV_after_Tx[#Headers],1,MATCH(TEXT(TV_Stat12[[#This Row],[Day '# after Tx]],0),TV_after_Tx[#Headers],0)),1,0,120,1),"&gt;0",TV_after_Tx[Group],Stat!V$51),"")</f>
        <v/>
      </c>
      <c r="W71" s="116" t="str">
        <f ca="1">IFERROR(AVERAGEIFS(OFFSET(INDEX(TV_after_Tx[#Headers],1,MATCH(TEXT(TV_Stat12[[#This Row],[Day '# after Tx]],0),TV_after_Tx[#Headers],0)),1,0,120,1),TV_after_Tx[Group],Stat!W$51),"")</f>
        <v/>
      </c>
      <c r="X71" s="131" t="str">
        <f t="array" aca="1" ref="X71" ca="1">IFERROR(_xlfn.STDEV.P(IF(TV_after_Tx[Group]=Stat!X$51,OFFSET(INDEX(TV_after_Tx[#Headers],1,MATCH(TEXT(TV_Stat12[[#This Row],[Day '# after Tx]],0),TV_after_Tx[#Headers],0)),1,0,120,1))),"")</f>
        <v/>
      </c>
      <c r="Y71" s="17" t="str">
        <f ca="1">IF(COUNTIFS(OFFSET(INDEX(TV_after_Tx[#Headers],1,MATCH(TEXT(TV_Stat12[[#This Row],[Day '# after Tx]],0),TV_after_Tx[#Headers],0)),1,0,120,1),"&gt;0",TV_after_Tx[Group],Stat!Y$51)&gt;0,COUNTIFS(OFFSET(INDEX(TV_after_Tx[#Headers],1,MATCH(TEXT(TV_Stat12[[#This Row],[Day '# after Tx]],0),TV_after_Tx[#Headers],0)),1,0,120,1),"&gt;0",TV_after_Tx[Group],Stat!Y$51),"")</f>
        <v/>
      </c>
      <c r="Z71" s="116" t="str">
        <f ca="1">IFERROR(AVERAGEIFS(OFFSET(INDEX(TV_after_Tx[#Headers],1,MATCH(TEXT(TV_Stat12[[#This Row],[Day '# after Tx]],0),TV_after_Tx[#Headers],0)),1,0,120,1),TV_after_Tx[Group],Stat!Z$51),"")</f>
        <v/>
      </c>
      <c r="AA71" s="131" t="str">
        <f t="array" aca="1" ref="AA71" ca="1">IFERROR(_xlfn.STDEV.P(IF(TV_after_Tx[Group]=Stat!AA$51,OFFSET(INDEX(TV_after_Tx[#Headers],1,MATCH(TEXT(TV_Stat12[[#This Row],[Day '# after Tx]],0),TV_after_Tx[#Headers],0)),1,0,120,1))),"")</f>
        <v/>
      </c>
      <c r="AB71" s="17" t="str">
        <f ca="1">IF(COUNTIFS(OFFSET(INDEX(TV_after_Tx[#Headers],1,MATCH(TEXT(TV_Stat12[[#This Row],[Day '# after Tx]],0),TV_after_Tx[#Headers],0)),1,0,120,1),"&gt;0",TV_after_Tx[Group],Stat!AB$51)&gt;0,COUNTIFS(OFFSET(INDEX(TV_after_Tx[#Headers],1,MATCH(TEXT(TV_Stat12[[#This Row],[Day '# after Tx]],0),TV_after_Tx[#Headers],0)),1,0,120,1),"&gt;0",TV_after_Tx[Group],Stat!AB$51),"")</f>
        <v/>
      </c>
      <c r="AC71" s="116" t="str">
        <f ca="1">IFERROR(AVERAGEIFS(OFFSET(INDEX(TV_after_Tx[#Headers],1,MATCH(TEXT(TV_Stat12[[#This Row],[Day '# after Tx]],0),TV_after_Tx[#Headers],0)),1,0,120,1),TV_after_Tx[Group],Stat!AC$51),"")</f>
        <v/>
      </c>
      <c r="AD71" s="131" t="str">
        <f t="array" aca="1" ref="AD71" ca="1">IFERROR(_xlfn.STDEV.P(IF(TV_after_Tx[Group]=Stat!AD$51,OFFSET(INDEX(TV_after_Tx[#Headers],1,MATCH(TEXT(TV_Stat12[[#This Row],[Day '# after Tx]],0),TV_after_Tx[#Headers],0)),1,0,120,1))),"")</f>
        <v/>
      </c>
      <c r="AE71" s="17" t="str">
        <f ca="1">IF(COUNTIFS(OFFSET(INDEX(TV_after_Tx[#Headers],1,MATCH(TEXT(TV_Stat12[[#This Row],[Day '# after Tx]],0),TV_after_Tx[#Headers],0)),1,0,120,1),"&gt;0",TV_after_Tx[Group],Stat!AE$51)&gt;0,COUNTIFS(OFFSET(INDEX(TV_after_Tx[#Headers],1,MATCH(TEXT(TV_Stat12[[#This Row],[Day '# after Tx]],0),TV_after_Tx[#Headers],0)),1,0,120,1),"&gt;0",TV_after_Tx[Group],Stat!AE$51),"")</f>
        <v/>
      </c>
      <c r="AF71" s="116" t="str">
        <f ca="1">IFERROR(AVERAGE(OFFSET(INDEX(TV_after_Tx[#Headers],1,MATCH(TEXT(TV_Stat12[[#This Row],[Day '# after Tx]],0),TV_after_Tx[#Headers],0)),1,0,120,1)),"")</f>
        <v/>
      </c>
      <c r="AG71" s="131" t="str">
        <f ca="1">IFERROR(_xlfn.STDEV.P(OFFSET(INDEX(TV_after_Tx[#Headers],1,MATCH(TEXT(TV_Stat12[[#This Row],[Day '# after Tx]],0),TV_after_Tx[#Headers],0)),1,0,120,1)),"")</f>
        <v/>
      </c>
      <c r="AH71" s="17" t="str">
        <f ca="1">IF(COUNTIF(OFFSET(INDEX(TV_after_Tx[#Headers],1,MATCH(TEXT(TV_Stat12[[#This Row],[Day '# after Tx]],0),TV_after_Tx[#Headers],0)),1,0,120,1),"&gt;0")&gt;0,COUNTIF(OFFSET(INDEX(TV_after_Tx[#Headers],1,MATCH(TEXT(TV_Stat12[[#This Row],[Day '# after Tx]],0),TV_after_Tx[#Headers],0)),1,0,120,1),"&gt;0"),"")</f>
        <v/>
      </c>
      <c r="BQ71" s="14"/>
      <c r="BS71" s="14"/>
    </row>
    <row r="72" spans="1:71">
      <c r="A72" s="14">
        <v>19</v>
      </c>
      <c r="B72" s="116" t="str">
        <f ca="1">IFERROR(AVERAGEIFS(OFFSET(INDEX(TV_after_Tx[#Headers],1,MATCH(TEXT(TV_Stat12[[#This Row],[Day '# after Tx]],0),TV_after_Tx[#Headers],0)),1,0,120,1),TV_after_Tx[Group],Stat!B$51),"")</f>
        <v/>
      </c>
      <c r="C72" s="131" t="str">
        <f t="array" aca="1" ref="C72" ca="1">IFERROR(_xlfn.STDEV.P(IF(TV_after_Tx[Group]=Stat!C$51,OFFSET(INDEX(TV_after_Tx[#Headers],1,MATCH(TEXT(TV_Stat12[[#This Row],[Day '# after Tx]],0),TV_after_Tx[#Headers],0)),1,0,120,1))),"")</f>
        <v/>
      </c>
      <c r="D72" s="17" t="str">
        <f ca="1">IF(COUNTIFS(OFFSET(INDEX(TV_after_Tx[#Headers],1,MATCH(TEXT(TV_Stat12[[#This Row],[Day '# after Tx]],0),TV_after_Tx[#Headers],0)),1,0,120,1),"&gt;0",TV_after_Tx[Group],Stat!D$51)&gt;0,COUNTIFS(OFFSET(INDEX(TV_after_Tx[#Headers],1,MATCH(TEXT(TV_Stat12[[#This Row],[Day '# after Tx]],0),TV_after_Tx[#Headers],0)),1,0,120,1),"&gt;0",TV_after_Tx[Group],Stat!D$51),"")</f>
        <v/>
      </c>
      <c r="E72" s="116" t="str">
        <f ca="1">IFERROR(AVERAGEIFS(OFFSET(INDEX(TV_after_Tx[#Headers],1,MATCH(TEXT(TV_Stat12[[#This Row],[Day '# after Tx]],0),TV_after_Tx[#Headers],0)),1,0,120,1),TV_after_Tx[Group],Stat!E$51),"")</f>
        <v/>
      </c>
      <c r="F72" s="131" t="str">
        <f t="array" aca="1" ref="F72" ca="1">IFERROR(_xlfn.STDEV.P(IF(TV_after_Tx[Group]=Stat!F$51,OFFSET(INDEX(TV_after_Tx[#Headers],1,MATCH(TEXT(TV_Stat12[[#This Row],[Day '# after Tx]],0),TV_after_Tx[#Headers],0)),1,0,120,1))),"")</f>
        <v/>
      </c>
      <c r="G72" s="17" t="str">
        <f ca="1">IF(COUNTIFS(OFFSET(INDEX(TV_after_Tx[#Headers],1,MATCH(TEXT(TV_Stat12[[#This Row],[Day '# after Tx]],0),TV_after_Tx[#Headers],0)),1,0,120,1),"&gt;0",TV_after_Tx[Group],Stat!G$51)&gt;0,COUNTIFS(OFFSET(INDEX(TV_after_Tx[#Headers],1,MATCH(TEXT(TV_Stat12[[#This Row],[Day '# after Tx]],0),TV_after_Tx[#Headers],0)),1,0,120,1),"&gt;0",TV_after_Tx[Group],Stat!G$51),"")</f>
        <v/>
      </c>
      <c r="H72" s="116" t="str">
        <f ca="1">IFERROR(AVERAGEIFS(OFFSET(INDEX(TV_after_Tx[#Headers],1,MATCH(TEXT(TV_Stat12[[#This Row],[Day '# after Tx]],0),TV_after_Tx[#Headers],0)),1,0,120,1),TV_after_Tx[Group],Stat!H$51),"")</f>
        <v/>
      </c>
      <c r="I72" s="131" t="str">
        <f t="array" aca="1" ref="I72" ca="1">IFERROR(_xlfn.STDEV.P(IF(TV_after_Tx[Group]=Stat!I$51,OFFSET(INDEX(TV_after_Tx[#Headers],1,MATCH(TEXT(TV_Stat12[[#This Row],[Day '# after Tx]],0),TV_after_Tx[#Headers],0)),1,0,120,1))),"")</f>
        <v/>
      </c>
      <c r="J72" s="17" t="str">
        <f ca="1">IF(COUNTIFS(OFFSET(INDEX(TV_after_Tx[#Headers],1,MATCH(TEXT(TV_Stat12[[#This Row],[Day '# after Tx]],0),TV_after_Tx[#Headers],0)),1,0,120,1),"&gt;0",TV_after_Tx[Group],Stat!J$51)&gt;0,COUNTIFS(OFFSET(INDEX(TV_after_Tx[#Headers],1,MATCH(TEXT(TV_Stat12[[#This Row],[Day '# after Tx]],0),TV_after_Tx[#Headers],0)),1,0,120,1),"&gt;0",TV_after_Tx[Group],Stat!J$51),"")</f>
        <v/>
      </c>
      <c r="K72" s="116" t="str">
        <f ca="1">IFERROR(AVERAGEIFS(OFFSET(INDEX(TV_after_Tx[#Headers],1,MATCH(TEXT(TV_Stat12[[#This Row],[Day '# after Tx]],0),TV_after_Tx[#Headers],0)),1,0,120,1),TV_after_Tx[Group],Stat!K$51),"")</f>
        <v/>
      </c>
      <c r="L72" s="131" t="str">
        <f t="array" aca="1" ref="L72" ca="1">IFERROR(_xlfn.STDEV.P(IF(TV_after_Tx[Group]=Stat!L$51,OFFSET(INDEX(TV_after_Tx[#Headers],1,MATCH(TEXT(TV_Stat12[[#This Row],[Day '# after Tx]],0),TV_after_Tx[#Headers],0)),1,0,120,1))),"")</f>
        <v/>
      </c>
      <c r="M72" s="17" t="str">
        <f ca="1">IF(COUNTIFS(OFFSET(INDEX(TV_after_Tx[#Headers],1,MATCH(TEXT(TV_Stat12[[#This Row],[Day '# after Tx]],0),TV_after_Tx[#Headers],0)),1,0,120,1),"&gt;0",TV_after_Tx[Group],Stat!M$51)&gt;0,COUNTIFS(OFFSET(INDEX(TV_after_Tx[#Headers],1,MATCH(TEXT(TV_Stat12[[#This Row],[Day '# after Tx]],0),TV_after_Tx[#Headers],0)),1,0,120,1),"&gt;0",TV_after_Tx[Group],Stat!M$51),"")</f>
        <v/>
      </c>
      <c r="N72" s="116" t="str">
        <f ca="1">IFERROR(AVERAGEIFS(OFFSET(INDEX(TV_after_Tx[#Headers],1,MATCH(TEXT(TV_Stat12[[#This Row],[Day '# after Tx]],0),TV_after_Tx[#Headers],0)),1,0,120,1),TV_after_Tx[Group],Stat!N$51),"")</f>
        <v/>
      </c>
      <c r="O72" s="131" t="str">
        <f t="array" aca="1" ref="O72" ca="1">IFERROR(_xlfn.STDEV.P(IF(TV_after_Tx[Group]=Stat!O$51,OFFSET(INDEX(TV_after_Tx[#Headers],1,MATCH(TEXT(TV_Stat12[[#This Row],[Day '# after Tx]],0),TV_after_Tx[#Headers],0)),1,0,120,1))),"")</f>
        <v/>
      </c>
      <c r="P72" s="17" t="str">
        <f ca="1">IF(COUNTIFS(OFFSET(INDEX(TV_after_Tx[#Headers],1,MATCH(TEXT(TV_Stat12[[#This Row],[Day '# after Tx]],0),TV_after_Tx[#Headers],0)),1,0,120,1),"&gt;0",TV_after_Tx[Group],Stat!P$51)&gt;0,COUNTIFS(OFFSET(INDEX(TV_after_Tx[#Headers],1,MATCH(TEXT(TV_Stat12[[#This Row],[Day '# after Tx]],0),TV_after_Tx[#Headers],0)),1,0,120,1),"&gt;0",TV_after_Tx[Group],Stat!P$51),"")</f>
        <v/>
      </c>
      <c r="Q72" s="116" t="str">
        <f ca="1">IFERROR(AVERAGEIFS(OFFSET(INDEX(TV_after_Tx[#Headers],1,MATCH(TEXT(TV_Stat12[[#This Row],[Day '# after Tx]],0),TV_after_Tx[#Headers],0)),1,0,120,1),TV_after_Tx[Group],Stat!Q$51),"")</f>
        <v/>
      </c>
      <c r="R72" s="131" t="str">
        <f t="array" aca="1" ref="R72" ca="1">IFERROR(_xlfn.STDEV.P(IF(TV_after_Tx[Group]=Stat!R$51,OFFSET(INDEX(TV_after_Tx[#Headers],1,MATCH(TEXT(TV_Stat12[[#This Row],[Day '# after Tx]],0),TV_after_Tx[#Headers],0)),1,0,120,1))),"")</f>
        <v/>
      </c>
      <c r="S72" s="17" t="str">
        <f ca="1">IF(COUNTIFS(OFFSET(INDEX(TV_after_Tx[#Headers],1,MATCH(TEXT(TV_Stat12[[#This Row],[Day '# after Tx]],0),TV_after_Tx[#Headers],0)),1,0,120,1),"&gt;0",TV_after_Tx[Group],Stat!S$51)&gt;0,COUNTIFS(OFFSET(INDEX(TV_after_Tx[#Headers],1,MATCH(TEXT(TV_Stat12[[#This Row],[Day '# after Tx]],0),TV_after_Tx[#Headers],0)),1,0,120,1),"&gt;0",TV_after_Tx[Group],Stat!S$51),"")</f>
        <v/>
      </c>
      <c r="T72" s="116" t="str">
        <f ca="1">IFERROR(AVERAGEIFS(OFFSET(INDEX(TV_after_Tx[#Headers],1,MATCH(TEXT(TV_Stat12[[#This Row],[Day '# after Tx]],0),TV_after_Tx[#Headers],0)),1,0,120,1),TV_after_Tx[Group],Stat!T$51),"")</f>
        <v/>
      </c>
      <c r="U72" s="131" t="str">
        <f t="array" aca="1" ref="U72" ca="1">IFERROR(_xlfn.STDEV.P(IF(TV_after_Tx[Group]=Stat!U$51,OFFSET(INDEX(TV_after_Tx[#Headers],1,MATCH(TEXT(TV_Stat12[[#This Row],[Day '# after Tx]],0),TV_after_Tx[#Headers],0)),1,0,120,1))),"")</f>
        <v/>
      </c>
      <c r="V72" s="17" t="str">
        <f ca="1">IF(COUNTIFS(OFFSET(INDEX(TV_after_Tx[#Headers],1,MATCH(TEXT(TV_Stat12[[#This Row],[Day '# after Tx]],0),TV_after_Tx[#Headers],0)),1,0,120,1),"&gt;0",TV_after_Tx[Group],Stat!V$51)&gt;0,COUNTIFS(OFFSET(INDEX(TV_after_Tx[#Headers],1,MATCH(TEXT(TV_Stat12[[#This Row],[Day '# after Tx]],0),TV_after_Tx[#Headers],0)),1,0,120,1),"&gt;0",TV_after_Tx[Group],Stat!V$51),"")</f>
        <v/>
      </c>
      <c r="W72" s="116" t="str">
        <f ca="1">IFERROR(AVERAGEIFS(OFFSET(INDEX(TV_after_Tx[#Headers],1,MATCH(TEXT(TV_Stat12[[#This Row],[Day '# after Tx]],0),TV_after_Tx[#Headers],0)),1,0,120,1),TV_after_Tx[Group],Stat!W$51),"")</f>
        <v/>
      </c>
      <c r="X72" s="131" t="str">
        <f t="array" aca="1" ref="X72" ca="1">IFERROR(_xlfn.STDEV.P(IF(TV_after_Tx[Group]=Stat!X$51,OFFSET(INDEX(TV_after_Tx[#Headers],1,MATCH(TEXT(TV_Stat12[[#This Row],[Day '# after Tx]],0),TV_after_Tx[#Headers],0)),1,0,120,1))),"")</f>
        <v/>
      </c>
      <c r="Y72" s="17" t="str">
        <f ca="1">IF(COUNTIFS(OFFSET(INDEX(TV_after_Tx[#Headers],1,MATCH(TEXT(TV_Stat12[[#This Row],[Day '# after Tx]],0),TV_after_Tx[#Headers],0)),1,0,120,1),"&gt;0",TV_after_Tx[Group],Stat!Y$51)&gt;0,COUNTIFS(OFFSET(INDEX(TV_after_Tx[#Headers],1,MATCH(TEXT(TV_Stat12[[#This Row],[Day '# after Tx]],0),TV_after_Tx[#Headers],0)),1,0,120,1),"&gt;0",TV_after_Tx[Group],Stat!Y$51),"")</f>
        <v/>
      </c>
      <c r="Z72" s="116" t="str">
        <f ca="1">IFERROR(AVERAGEIFS(OFFSET(INDEX(TV_after_Tx[#Headers],1,MATCH(TEXT(TV_Stat12[[#This Row],[Day '# after Tx]],0),TV_after_Tx[#Headers],0)),1,0,120,1),TV_after_Tx[Group],Stat!Z$51),"")</f>
        <v/>
      </c>
      <c r="AA72" s="131" t="str">
        <f t="array" aca="1" ref="AA72" ca="1">IFERROR(_xlfn.STDEV.P(IF(TV_after_Tx[Group]=Stat!AA$51,OFFSET(INDEX(TV_after_Tx[#Headers],1,MATCH(TEXT(TV_Stat12[[#This Row],[Day '# after Tx]],0),TV_after_Tx[#Headers],0)),1,0,120,1))),"")</f>
        <v/>
      </c>
      <c r="AB72" s="17" t="str">
        <f ca="1">IF(COUNTIFS(OFFSET(INDEX(TV_after_Tx[#Headers],1,MATCH(TEXT(TV_Stat12[[#This Row],[Day '# after Tx]],0),TV_after_Tx[#Headers],0)),1,0,120,1),"&gt;0",TV_after_Tx[Group],Stat!AB$51)&gt;0,COUNTIFS(OFFSET(INDEX(TV_after_Tx[#Headers],1,MATCH(TEXT(TV_Stat12[[#This Row],[Day '# after Tx]],0),TV_after_Tx[#Headers],0)),1,0,120,1),"&gt;0",TV_after_Tx[Group],Stat!AB$51),"")</f>
        <v/>
      </c>
      <c r="AC72" s="116" t="str">
        <f ca="1">IFERROR(AVERAGEIFS(OFFSET(INDEX(TV_after_Tx[#Headers],1,MATCH(TEXT(TV_Stat12[[#This Row],[Day '# after Tx]],0),TV_after_Tx[#Headers],0)),1,0,120,1),TV_after_Tx[Group],Stat!AC$51),"")</f>
        <v/>
      </c>
      <c r="AD72" s="131" t="str">
        <f t="array" aca="1" ref="AD72" ca="1">IFERROR(_xlfn.STDEV.P(IF(TV_after_Tx[Group]=Stat!AD$51,OFFSET(INDEX(TV_after_Tx[#Headers],1,MATCH(TEXT(TV_Stat12[[#This Row],[Day '# after Tx]],0),TV_after_Tx[#Headers],0)),1,0,120,1))),"")</f>
        <v/>
      </c>
      <c r="AE72" s="17" t="str">
        <f ca="1">IF(COUNTIFS(OFFSET(INDEX(TV_after_Tx[#Headers],1,MATCH(TEXT(TV_Stat12[[#This Row],[Day '# after Tx]],0),TV_after_Tx[#Headers],0)),1,0,120,1),"&gt;0",TV_after_Tx[Group],Stat!AE$51)&gt;0,COUNTIFS(OFFSET(INDEX(TV_after_Tx[#Headers],1,MATCH(TEXT(TV_Stat12[[#This Row],[Day '# after Tx]],0),TV_after_Tx[#Headers],0)),1,0,120,1),"&gt;0",TV_after_Tx[Group],Stat!AE$51),"")</f>
        <v/>
      </c>
      <c r="AF72" s="116" t="str">
        <f ca="1">IFERROR(AVERAGE(OFFSET(INDEX(TV_after_Tx[#Headers],1,MATCH(TEXT(TV_Stat12[[#This Row],[Day '# after Tx]],0),TV_after_Tx[#Headers],0)),1,0,120,1)),"")</f>
        <v/>
      </c>
      <c r="AG72" s="131" t="str">
        <f ca="1">IFERROR(_xlfn.STDEV.P(OFFSET(INDEX(TV_after_Tx[#Headers],1,MATCH(TEXT(TV_Stat12[[#This Row],[Day '# after Tx]],0),TV_after_Tx[#Headers],0)),1,0,120,1)),"")</f>
        <v/>
      </c>
      <c r="AH72" s="17" t="str">
        <f ca="1">IF(COUNTIF(OFFSET(INDEX(TV_after_Tx[#Headers],1,MATCH(TEXT(TV_Stat12[[#This Row],[Day '# after Tx]],0),TV_after_Tx[#Headers],0)),1,0,120,1),"&gt;0")&gt;0,COUNTIF(OFFSET(INDEX(TV_after_Tx[#Headers],1,MATCH(TEXT(TV_Stat12[[#This Row],[Day '# after Tx]],0),TV_after_Tx[#Headers],0)),1,0,120,1),"&gt;0"),"")</f>
        <v/>
      </c>
      <c r="BQ72" s="14"/>
      <c r="BS72" s="14"/>
    </row>
    <row r="73" spans="1:71">
      <c r="A73" s="14">
        <v>20</v>
      </c>
      <c r="B73" s="116" t="str">
        <f ca="1">IFERROR(AVERAGEIFS(OFFSET(INDEX(TV_after_Tx[#Headers],1,MATCH(TEXT(TV_Stat12[[#This Row],[Day '# after Tx]],0),TV_after_Tx[#Headers],0)),1,0,120,1),TV_after_Tx[Group],Stat!B$51),"")</f>
        <v/>
      </c>
      <c r="C73" s="131" t="str">
        <f t="array" aca="1" ref="C73" ca="1">IFERROR(_xlfn.STDEV.P(IF(TV_after_Tx[Group]=Stat!C$51,OFFSET(INDEX(TV_after_Tx[#Headers],1,MATCH(TEXT(TV_Stat12[[#This Row],[Day '# after Tx]],0),TV_after_Tx[#Headers],0)),1,0,120,1))),"")</f>
        <v/>
      </c>
      <c r="D73" s="17" t="str">
        <f ca="1">IF(COUNTIFS(OFFSET(INDEX(TV_after_Tx[#Headers],1,MATCH(TEXT(TV_Stat12[[#This Row],[Day '# after Tx]],0),TV_after_Tx[#Headers],0)),1,0,120,1),"&gt;0",TV_after_Tx[Group],Stat!D$51)&gt;0,COUNTIFS(OFFSET(INDEX(TV_after_Tx[#Headers],1,MATCH(TEXT(TV_Stat12[[#This Row],[Day '# after Tx]],0),TV_after_Tx[#Headers],0)),1,0,120,1),"&gt;0",TV_after_Tx[Group],Stat!D$51),"")</f>
        <v/>
      </c>
      <c r="E73" s="116" t="str">
        <f ca="1">IFERROR(AVERAGEIFS(OFFSET(INDEX(TV_after_Tx[#Headers],1,MATCH(TEXT(TV_Stat12[[#This Row],[Day '# after Tx]],0),TV_after_Tx[#Headers],0)),1,0,120,1),TV_after_Tx[Group],Stat!E$51),"")</f>
        <v/>
      </c>
      <c r="F73" s="131" t="str">
        <f t="array" aca="1" ref="F73" ca="1">IFERROR(_xlfn.STDEV.P(IF(TV_after_Tx[Group]=Stat!F$51,OFFSET(INDEX(TV_after_Tx[#Headers],1,MATCH(TEXT(TV_Stat12[[#This Row],[Day '# after Tx]],0),TV_after_Tx[#Headers],0)),1,0,120,1))),"")</f>
        <v/>
      </c>
      <c r="G73" s="17" t="str">
        <f ca="1">IF(COUNTIFS(OFFSET(INDEX(TV_after_Tx[#Headers],1,MATCH(TEXT(TV_Stat12[[#This Row],[Day '# after Tx]],0),TV_after_Tx[#Headers],0)),1,0,120,1),"&gt;0",TV_after_Tx[Group],Stat!G$51)&gt;0,COUNTIFS(OFFSET(INDEX(TV_after_Tx[#Headers],1,MATCH(TEXT(TV_Stat12[[#This Row],[Day '# after Tx]],0),TV_after_Tx[#Headers],0)),1,0,120,1),"&gt;0",TV_after_Tx[Group],Stat!G$51),"")</f>
        <v/>
      </c>
      <c r="H73" s="116" t="str">
        <f ca="1">IFERROR(AVERAGEIFS(OFFSET(INDEX(TV_after_Tx[#Headers],1,MATCH(TEXT(TV_Stat12[[#This Row],[Day '# after Tx]],0),TV_after_Tx[#Headers],0)),1,0,120,1),TV_after_Tx[Group],Stat!H$51),"")</f>
        <v/>
      </c>
      <c r="I73" s="131" t="str">
        <f t="array" aca="1" ref="I73" ca="1">IFERROR(_xlfn.STDEV.P(IF(TV_after_Tx[Group]=Stat!I$51,OFFSET(INDEX(TV_after_Tx[#Headers],1,MATCH(TEXT(TV_Stat12[[#This Row],[Day '# after Tx]],0),TV_after_Tx[#Headers],0)),1,0,120,1))),"")</f>
        <v/>
      </c>
      <c r="J73" s="17" t="str">
        <f ca="1">IF(COUNTIFS(OFFSET(INDEX(TV_after_Tx[#Headers],1,MATCH(TEXT(TV_Stat12[[#This Row],[Day '# after Tx]],0),TV_after_Tx[#Headers],0)),1,0,120,1),"&gt;0",TV_after_Tx[Group],Stat!J$51)&gt;0,COUNTIFS(OFFSET(INDEX(TV_after_Tx[#Headers],1,MATCH(TEXT(TV_Stat12[[#This Row],[Day '# after Tx]],0),TV_after_Tx[#Headers],0)),1,0,120,1),"&gt;0",TV_after_Tx[Group],Stat!J$51),"")</f>
        <v/>
      </c>
      <c r="K73" s="116" t="str">
        <f ca="1">IFERROR(AVERAGEIFS(OFFSET(INDEX(TV_after_Tx[#Headers],1,MATCH(TEXT(TV_Stat12[[#This Row],[Day '# after Tx]],0),TV_after_Tx[#Headers],0)),1,0,120,1),TV_after_Tx[Group],Stat!K$51),"")</f>
        <v/>
      </c>
      <c r="L73" s="131" t="str">
        <f t="array" aca="1" ref="L73" ca="1">IFERROR(_xlfn.STDEV.P(IF(TV_after_Tx[Group]=Stat!L$51,OFFSET(INDEX(TV_after_Tx[#Headers],1,MATCH(TEXT(TV_Stat12[[#This Row],[Day '# after Tx]],0),TV_after_Tx[#Headers],0)),1,0,120,1))),"")</f>
        <v/>
      </c>
      <c r="M73" s="17" t="str">
        <f ca="1">IF(COUNTIFS(OFFSET(INDEX(TV_after_Tx[#Headers],1,MATCH(TEXT(TV_Stat12[[#This Row],[Day '# after Tx]],0),TV_after_Tx[#Headers],0)),1,0,120,1),"&gt;0",TV_after_Tx[Group],Stat!M$51)&gt;0,COUNTIFS(OFFSET(INDEX(TV_after_Tx[#Headers],1,MATCH(TEXT(TV_Stat12[[#This Row],[Day '# after Tx]],0),TV_after_Tx[#Headers],0)),1,0,120,1),"&gt;0",TV_after_Tx[Group],Stat!M$51),"")</f>
        <v/>
      </c>
      <c r="N73" s="116" t="str">
        <f ca="1">IFERROR(AVERAGEIFS(OFFSET(INDEX(TV_after_Tx[#Headers],1,MATCH(TEXT(TV_Stat12[[#This Row],[Day '# after Tx]],0),TV_after_Tx[#Headers],0)),1,0,120,1),TV_after_Tx[Group],Stat!N$51),"")</f>
        <v/>
      </c>
      <c r="O73" s="131" t="str">
        <f t="array" aca="1" ref="O73" ca="1">IFERROR(_xlfn.STDEV.P(IF(TV_after_Tx[Group]=Stat!O$51,OFFSET(INDEX(TV_after_Tx[#Headers],1,MATCH(TEXT(TV_Stat12[[#This Row],[Day '# after Tx]],0),TV_after_Tx[#Headers],0)),1,0,120,1))),"")</f>
        <v/>
      </c>
      <c r="P73" s="17" t="str">
        <f ca="1">IF(COUNTIFS(OFFSET(INDEX(TV_after_Tx[#Headers],1,MATCH(TEXT(TV_Stat12[[#This Row],[Day '# after Tx]],0),TV_after_Tx[#Headers],0)),1,0,120,1),"&gt;0",TV_after_Tx[Group],Stat!P$51)&gt;0,COUNTIFS(OFFSET(INDEX(TV_after_Tx[#Headers],1,MATCH(TEXT(TV_Stat12[[#This Row],[Day '# after Tx]],0),TV_after_Tx[#Headers],0)),1,0,120,1),"&gt;0",TV_after_Tx[Group],Stat!P$51),"")</f>
        <v/>
      </c>
      <c r="Q73" s="116" t="str">
        <f ca="1">IFERROR(AVERAGEIFS(OFFSET(INDEX(TV_after_Tx[#Headers],1,MATCH(TEXT(TV_Stat12[[#This Row],[Day '# after Tx]],0),TV_after_Tx[#Headers],0)),1,0,120,1),TV_after_Tx[Group],Stat!Q$51),"")</f>
        <v/>
      </c>
      <c r="R73" s="131" t="str">
        <f t="array" aca="1" ref="R73" ca="1">IFERROR(_xlfn.STDEV.P(IF(TV_after_Tx[Group]=Stat!R$51,OFFSET(INDEX(TV_after_Tx[#Headers],1,MATCH(TEXT(TV_Stat12[[#This Row],[Day '# after Tx]],0),TV_after_Tx[#Headers],0)),1,0,120,1))),"")</f>
        <v/>
      </c>
      <c r="S73" s="17" t="str">
        <f ca="1">IF(COUNTIFS(OFFSET(INDEX(TV_after_Tx[#Headers],1,MATCH(TEXT(TV_Stat12[[#This Row],[Day '# after Tx]],0),TV_after_Tx[#Headers],0)),1,0,120,1),"&gt;0",TV_after_Tx[Group],Stat!S$51)&gt;0,COUNTIFS(OFFSET(INDEX(TV_after_Tx[#Headers],1,MATCH(TEXT(TV_Stat12[[#This Row],[Day '# after Tx]],0),TV_after_Tx[#Headers],0)),1,0,120,1),"&gt;0",TV_after_Tx[Group],Stat!S$51),"")</f>
        <v/>
      </c>
      <c r="T73" s="116" t="str">
        <f ca="1">IFERROR(AVERAGEIFS(OFFSET(INDEX(TV_after_Tx[#Headers],1,MATCH(TEXT(TV_Stat12[[#This Row],[Day '# after Tx]],0),TV_after_Tx[#Headers],0)),1,0,120,1),TV_after_Tx[Group],Stat!T$51),"")</f>
        <v/>
      </c>
      <c r="U73" s="131" t="str">
        <f t="array" aca="1" ref="U73" ca="1">IFERROR(_xlfn.STDEV.P(IF(TV_after_Tx[Group]=Stat!U$51,OFFSET(INDEX(TV_after_Tx[#Headers],1,MATCH(TEXT(TV_Stat12[[#This Row],[Day '# after Tx]],0),TV_after_Tx[#Headers],0)),1,0,120,1))),"")</f>
        <v/>
      </c>
      <c r="V73" s="17" t="str">
        <f ca="1">IF(COUNTIFS(OFFSET(INDEX(TV_after_Tx[#Headers],1,MATCH(TEXT(TV_Stat12[[#This Row],[Day '# after Tx]],0),TV_after_Tx[#Headers],0)),1,0,120,1),"&gt;0",TV_after_Tx[Group],Stat!V$51)&gt;0,COUNTIFS(OFFSET(INDEX(TV_after_Tx[#Headers],1,MATCH(TEXT(TV_Stat12[[#This Row],[Day '# after Tx]],0),TV_after_Tx[#Headers],0)),1,0,120,1),"&gt;0",TV_after_Tx[Group],Stat!V$51),"")</f>
        <v/>
      </c>
      <c r="W73" s="116" t="str">
        <f ca="1">IFERROR(AVERAGEIFS(OFFSET(INDEX(TV_after_Tx[#Headers],1,MATCH(TEXT(TV_Stat12[[#This Row],[Day '# after Tx]],0),TV_after_Tx[#Headers],0)),1,0,120,1),TV_after_Tx[Group],Stat!W$51),"")</f>
        <v/>
      </c>
      <c r="X73" s="131" t="str">
        <f t="array" aca="1" ref="X73" ca="1">IFERROR(_xlfn.STDEV.P(IF(TV_after_Tx[Group]=Stat!X$51,OFFSET(INDEX(TV_after_Tx[#Headers],1,MATCH(TEXT(TV_Stat12[[#This Row],[Day '# after Tx]],0),TV_after_Tx[#Headers],0)),1,0,120,1))),"")</f>
        <v/>
      </c>
      <c r="Y73" s="17" t="str">
        <f ca="1">IF(COUNTIFS(OFFSET(INDEX(TV_after_Tx[#Headers],1,MATCH(TEXT(TV_Stat12[[#This Row],[Day '# after Tx]],0),TV_after_Tx[#Headers],0)),1,0,120,1),"&gt;0",TV_after_Tx[Group],Stat!Y$51)&gt;0,COUNTIFS(OFFSET(INDEX(TV_after_Tx[#Headers],1,MATCH(TEXT(TV_Stat12[[#This Row],[Day '# after Tx]],0),TV_after_Tx[#Headers],0)),1,0,120,1),"&gt;0",TV_after_Tx[Group],Stat!Y$51),"")</f>
        <v/>
      </c>
      <c r="Z73" s="116" t="str">
        <f ca="1">IFERROR(AVERAGEIFS(OFFSET(INDEX(TV_after_Tx[#Headers],1,MATCH(TEXT(TV_Stat12[[#This Row],[Day '# after Tx]],0),TV_after_Tx[#Headers],0)),1,0,120,1),TV_after_Tx[Group],Stat!Z$51),"")</f>
        <v/>
      </c>
      <c r="AA73" s="131" t="str">
        <f t="array" aca="1" ref="AA73" ca="1">IFERROR(_xlfn.STDEV.P(IF(TV_after_Tx[Group]=Stat!AA$51,OFFSET(INDEX(TV_after_Tx[#Headers],1,MATCH(TEXT(TV_Stat12[[#This Row],[Day '# after Tx]],0),TV_after_Tx[#Headers],0)),1,0,120,1))),"")</f>
        <v/>
      </c>
      <c r="AB73" s="17" t="str">
        <f ca="1">IF(COUNTIFS(OFFSET(INDEX(TV_after_Tx[#Headers],1,MATCH(TEXT(TV_Stat12[[#This Row],[Day '# after Tx]],0),TV_after_Tx[#Headers],0)),1,0,120,1),"&gt;0",TV_after_Tx[Group],Stat!AB$51)&gt;0,COUNTIFS(OFFSET(INDEX(TV_after_Tx[#Headers],1,MATCH(TEXT(TV_Stat12[[#This Row],[Day '# after Tx]],0),TV_after_Tx[#Headers],0)),1,0,120,1),"&gt;0",TV_after_Tx[Group],Stat!AB$51),"")</f>
        <v/>
      </c>
      <c r="AC73" s="116" t="str">
        <f ca="1">IFERROR(AVERAGEIFS(OFFSET(INDEX(TV_after_Tx[#Headers],1,MATCH(TEXT(TV_Stat12[[#This Row],[Day '# after Tx]],0),TV_after_Tx[#Headers],0)),1,0,120,1),TV_after_Tx[Group],Stat!AC$51),"")</f>
        <v/>
      </c>
      <c r="AD73" s="131" t="str">
        <f t="array" aca="1" ref="AD73" ca="1">IFERROR(_xlfn.STDEV.P(IF(TV_after_Tx[Group]=Stat!AD$51,OFFSET(INDEX(TV_after_Tx[#Headers],1,MATCH(TEXT(TV_Stat12[[#This Row],[Day '# after Tx]],0),TV_after_Tx[#Headers],0)),1,0,120,1))),"")</f>
        <v/>
      </c>
      <c r="AE73" s="17" t="str">
        <f ca="1">IF(COUNTIFS(OFFSET(INDEX(TV_after_Tx[#Headers],1,MATCH(TEXT(TV_Stat12[[#This Row],[Day '# after Tx]],0),TV_after_Tx[#Headers],0)),1,0,120,1),"&gt;0",TV_after_Tx[Group],Stat!AE$51)&gt;0,COUNTIFS(OFFSET(INDEX(TV_after_Tx[#Headers],1,MATCH(TEXT(TV_Stat12[[#This Row],[Day '# after Tx]],0),TV_after_Tx[#Headers],0)),1,0,120,1),"&gt;0",TV_after_Tx[Group],Stat!AE$51),"")</f>
        <v/>
      </c>
      <c r="AF73" s="116" t="str">
        <f ca="1">IFERROR(AVERAGE(OFFSET(INDEX(TV_after_Tx[#Headers],1,MATCH(TEXT(TV_Stat12[[#This Row],[Day '# after Tx]],0),TV_after_Tx[#Headers],0)),1,0,120,1)),"")</f>
        <v/>
      </c>
      <c r="AG73" s="131" t="str">
        <f ca="1">IFERROR(_xlfn.STDEV.P(OFFSET(INDEX(TV_after_Tx[#Headers],1,MATCH(TEXT(TV_Stat12[[#This Row],[Day '# after Tx]],0),TV_after_Tx[#Headers],0)),1,0,120,1)),"")</f>
        <v/>
      </c>
      <c r="AH73" s="17" t="str">
        <f ca="1">IF(COUNTIF(OFFSET(INDEX(TV_after_Tx[#Headers],1,MATCH(TEXT(TV_Stat12[[#This Row],[Day '# after Tx]],0),TV_after_Tx[#Headers],0)),1,0,120,1),"&gt;0")&gt;0,COUNTIF(OFFSET(INDEX(TV_after_Tx[#Headers],1,MATCH(TEXT(TV_Stat12[[#This Row],[Day '# after Tx]],0),TV_after_Tx[#Headers],0)),1,0,120,1),"&gt;0"),"")</f>
        <v/>
      </c>
      <c r="BQ73" s="14"/>
      <c r="BS73" s="14"/>
    </row>
    <row r="74" spans="1:71">
      <c r="A74" s="14">
        <v>21</v>
      </c>
      <c r="B74" s="116" t="str">
        <f ca="1">IFERROR(AVERAGEIFS(OFFSET(INDEX(TV_after_Tx[#Headers],1,MATCH(TEXT(TV_Stat12[[#This Row],[Day '# after Tx]],0),TV_after_Tx[#Headers],0)),1,0,120,1),TV_after_Tx[Group],Stat!B$51),"")</f>
        <v/>
      </c>
      <c r="C74" s="131" t="str">
        <f t="array" aca="1" ref="C74" ca="1">IFERROR(_xlfn.STDEV.P(IF(TV_after_Tx[Group]=Stat!C$51,OFFSET(INDEX(TV_after_Tx[#Headers],1,MATCH(TEXT(TV_Stat12[[#This Row],[Day '# after Tx]],0),TV_after_Tx[#Headers],0)),1,0,120,1))),"")</f>
        <v/>
      </c>
      <c r="D74" s="17" t="str">
        <f ca="1">IF(COUNTIFS(OFFSET(INDEX(TV_after_Tx[#Headers],1,MATCH(TEXT(TV_Stat12[[#This Row],[Day '# after Tx]],0),TV_after_Tx[#Headers],0)),1,0,120,1),"&gt;0",TV_after_Tx[Group],Stat!D$51)&gt;0,COUNTIFS(OFFSET(INDEX(TV_after_Tx[#Headers],1,MATCH(TEXT(TV_Stat12[[#This Row],[Day '# after Tx]],0),TV_after_Tx[#Headers],0)),1,0,120,1),"&gt;0",TV_after_Tx[Group],Stat!D$51),"")</f>
        <v/>
      </c>
      <c r="E74" s="116" t="str">
        <f ca="1">IFERROR(AVERAGEIFS(OFFSET(INDEX(TV_after_Tx[#Headers],1,MATCH(TEXT(TV_Stat12[[#This Row],[Day '# after Tx]],0),TV_after_Tx[#Headers],0)),1,0,120,1),TV_after_Tx[Group],Stat!E$51),"")</f>
        <v/>
      </c>
      <c r="F74" s="131" t="str">
        <f t="array" aca="1" ref="F74" ca="1">IFERROR(_xlfn.STDEV.P(IF(TV_after_Tx[Group]=Stat!F$51,OFFSET(INDEX(TV_after_Tx[#Headers],1,MATCH(TEXT(TV_Stat12[[#This Row],[Day '# after Tx]],0),TV_after_Tx[#Headers],0)),1,0,120,1))),"")</f>
        <v/>
      </c>
      <c r="G74" s="17" t="str">
        <f ca="1">IF(COUNTIFS(OFFSET(INDEX(TV_after_Tx[#Headers],1,MATCH(TEXT(TV_Stat12[[#This Row],[Day '# after Tx]],0),TV_after_Tx[#Headers],0)),1,0,120,1),"&gt;0",TV_after_Tx[Group],Stat!G$51)&gt;0,COUNTIFS(OFFSET(INDEX(TV_after_Tx[#Headers],1,MATCH(TEXT(TV_Stat12[[#This Row],[Day '# after Tx]],0),TV_after_Tx[#Headers],0)),1,0,120,1),"&gt;0",TV_after_Tx[Group],Stat!G$51),"")</f>
        <v/>
      </c>
      <c r="H74" s="116" t="str">
        <f ca="1">IFERROR(AVERAGEIFS(OFFSET(INDEX(TV_after_Tx[#Headers],1,MATCH(TEXT(TV_Stat12[[#This Row],[Day '# after Tx]],0),TV_after_Tx[#Headers],0)),1,0,120,1),TV_after_Tx[Group],Stat!H$51),"")</f>
        <v/>
      </c>
      <c r="I74" s="131" t="str">
        <f t="array" aca="1" ref="I74" ca="1">IFERROR(_xlfn.STDEV.P(IF(TV_after_Tx[Group]=Stat!I$51,OFFSET(INDEX(TV_after_Tx[#Headers],1,MATCH(TEXT(TV_Stat12[[#This Row],[Day '# after Tx]],0),TV_after_Tx[#Headers],0)),1,0,120,1))),"")</f>
        <v/>
      </c>
      <c r="J74" s="17" t="str">
        <f ca="1">IF(COUNTIFS(OFFSET(INDEX(TV_after_Tx[#Headers],1,MATCH(TEXT(TV_Stat12[[#This Row],[Day '# after Tx]],0),TV_after_Tx[#Headers],0)),1,0,120,1),"&gt;0",TV_after_Tx[Group],Stat!J$51)&gt;0,COUNTIFS(OFFSET(INDEX(TV_after_Tx[#Headers],1,MATCH(TEXT(TV_Stat12[[#This Row],[Day '# after Tx]],0),TV_after_Tx[#Headers],0)),1,0,120,1),"&gt;0",TV_after_Tx[Group],Stat!J$51),"")</f>
        <v/>
      </c>
      <c r="K74" s="116" t="str">
        <f ca="1">IFERROR(AVERAGEIFS(OFFSET(INDEX(TV_after_Tx[#Headers],1,MATCH(TEXT(TV_Stat12[[#This Row],[Day '# after Tx]],0),TV_after_Tx[#Headers],0)),1,0,120,1),TV_after_Tx[Group],Stat!K$51),"")</f>
        <v/>
      </c>
      <c r="L74" s="131" t="str">
        <f t="array" aca="1" ref="L74" ca="1">IFERROR(_xlfn.STDEV.P(IF(TV_after_Tx[Group]=Stat!L$51,OFFSET(INDEX(TV_after_Tx[#Headers],1,MATCH(TEXT(TV_Stat12[[#This Row],[Day '# after Tx]],0),TV_after_Tx[#Headers],0)),1,0,120,1))),"")</f>
        <v/>
      </c>
      <c r="M74" s="17" t="str">
        <f ca="1">IF(COUNTIFS(OFFSET(INDEX(TV_after_Tx[#Headers],1,MATCH(TEXT(TV_Stat12[[#This Row],[Day '# after Tx]],0),TV_after_Tx[#Headers],0)),1,0,120,1),"&gt;0",TV_after_Tx[Group],Stat!M$51)&gt;0,COUNTIFS(OFFSET(INDEX(TV_after_Tx[#Headers],1,MATCH(TEXT(TV_Stat12[[#This Row],[Day '# after Tx]],0),TV_after_Tx[#Headers],0)),1,0,120,1),"&gt;0",TV_after_Tx[Group],Stat!M$51),"")</f>
        <v/>
      </c>
      <c r="N74" s="116" t="str">
        <f ca="1">IFERROR(AVERAGEIFS(OFFSET(INDEX(TV_after_Tx[#Headers],1,MATCH(TEXT(TV_Stat12[[#This Row],[Day '# after Tx]],0),TV_after_Tx[#Headers],0)),1,0,120,1),TV_after_Tx[Group],Stat!N$51),"")</f>
        <v/>
      </c>
      <c r="O74" s="131" t="str">
        <f t="array" aca="1" ref="O74" ca="1">IFERROR(_xlfn.STDEV.P(IF(TV_after_Tx[Group]=Stat!O$51,OFFSET(INDEX(TV_after_Tx[#Headers],1,MATCH(TEXT(TV_Stat12[[#This Row],[Day '# after Tx]],0),TV_after_Tx[#Headers],0)),1,0,120,1))),"")</f>
        <v/>
      </c>
      <c r="P74" s="17" t="str">
        <f ca="1">IF(COUNTIFS(OFFSET(INDEX(TV_after_Tx[#Headers],1,MATCH(TEXT(TV_Stat12[[#This Row],[Day '# after Tx]],0),TV_after_Tx[#Headers],0)),1,0,120,1),"&gt;0",TV_after_Tx[Group],Stat!P$51)&gt;0,COUNTIFS(OFFSET(INDEX(TV_after_Tx[#Headers],1,MATCH(TEXT(TV_Stat12[[#This Row],[Day '# after Tx]],0),TV_after_Tx[#Headers],0)),1,0,120,1),"&gt;0",TV_after_Tx[Group],Stat!P$51),"")</f>
        <v/>
      </c>
      <c r="Q74" s="116" t="str">
        <f ca="1">IFERROR(AVERAGEIFS(OFFSET(INDEX(TV_after_Tx[#Headers],1,MATCH(TEXT(TV_Stat12[[#This Row],[Day '# after Tx]],0),TV_after_Tx[#Headers],0)),1,0,120,1),TV_after_Tx[Group],Stat!Q$51),"")</f>
        <v/>
      </c>
      <c r="R74" s="131" t="str">
        <f t="array" aca="1" ref="R74" ca="1">IFERROR(_xlfn.STDEV.P(IF(TV_after_Tx[Group]=Stat!R$51,OFFSET(INDEX(TV_after_Tx[#Headers],1,MATCH(TEXT(TV_Stat12[[#This Row],[Day '# after Tx]],0),TV_after_Tx[#Headers],0)),1,0,120,1))),"")</f>
        <v/>
      </c>
      <c r="S74" s="17" t="str">
        <f ca="1">IF(COUNTIFS(OFFSET(INDEX(TV_after_Tx[#Headers],1,MATCH(TEXT(TV_Stat12[[#This Row],[Day '# after Tx]],0),TV_after_Tx[#Headers],0)),1,0,120,1),"&gt;0",TV_after_Tx[Group],Stat!S$51)&gt;0,COUNTIFS(OFFSET(INDEX(TV_after_Tx[#Headers],1,MATCH(TEXT(TV_Stat12[[#This Row],[Day '# after Tx]],0),TV_after_Tx[#Headers],0)),1,0,120,1),"&gt;0",TV_after_Tx[Group],Stat!S$51),"")</f>
        <v/>
      </c>
      <c r="T74" s="116" t="str">
        <f ca="1">IFERROR(AVERAGEIFS(OFFSET(INDEX(TV_after_Tx[#Headers],1,MATCH(TEXT(TV_Stat12[[#This Row],[Day '# after Tx]],0),TV_after_Tx[#Headers],0)),1,0,120,1),TV_after_Tx[Group],Stat!T$51),"")</f>
        <v/>
      </c>
      <c r="U74" s="131" t="str">
        <f t="array" aca="1" ref="U74" ca="1">IFERROR(_xlfn.STDEV.P(IF(TV_after_Tx[Group]=Stat!U$51,OFFSET(INDEX(TV_after_Tx[#Headers],1,MATCH(TEXT(TV_Stat12[[#This Row],[Day '# after Tx]],0),TV_after_Tx[#Headers],0)),1,0,120,1))),"")</f>
        <v/>
      </c>
      <c r="V74" s="17" t="str">
        <f ca="1">IF(COUNTIFS(OFFSET(INDEX(TV_after_Tx[#Headers],1,MATCH(TEXT(TV_Stat12[[#This Row],[Day '# after Tx]],0),TV_after_Tx[#Headers],0)),1,0,120,1),"&gt;0",TV_after_Tx[Group],Stat!V$51)&gt;0,COUNTIFS(OFFSET(INDEX(TV_after_Tx[#Headers],1,MATCH(TEXT(TV_Stat12[[#This Row],[Day '# after Tx]],0),TV_after_Tx[#Headers],0)),1,0,120,1),"&gt;0",TV_after_Tx[Group],Stat!V$51),"")</f>
        <v/>
      </c>
      <c r="W74" s="116" t="str">
        <f ca="1">IFERROR(AVERAGEIFS(OFFSET(INDEX(TV_after_Tx[#Headers],1,MATCH(TEXT(TV_Stat12[[#This Row],[Day '# after Tx]],0),TV_after_Tx[#Headers],0)),1,0,120,1),TV_after_Tx[Group],Stat!W$51),"")</f>
        <v/>
      </c>
      <c r="X74" s="131" t="str">
        <f t="array" aca="1" ref="X74" ca="1">IFERROR(_xlfn.STDEV.P(IF(TV_after_Tx[Group]=Stat!X$51,OFFSET(INDEX(TV_after_Tx[#Headers],1,MATCH(TEXT(TV_Stat12[[#This Row],[Day '# after Tx]],0),TV_after_Tx[#Headers],0)),1,0,120,1))),"")</f>
        <v/>
      </c>
      <c r="Y74" s="17" t="str">
        <f ca="1">IF(COUNTIFS(OFFSET(INDEX(TV_after_Tx[#Headers],1,MATCH(TEXT(TV_Stat12[[#This Row],[Day '# after Tx]],0),TV_after_Tx[#Headers],0)),1,0,120,1),"&gt;0",TV_after_Tx[Group],Stat!Y$51)&gt;0,COUNTIFS(OFFSET(INDEX(TV_after_Tx[#Headers],1,MATCH(TEXT(TV_Stat12[[#This Row],[Day '# after Tx]],0),TV_after_Tx[#Headers],0)),1,0,120,1),"&gt;0",TV_after_Tx[Group],Stat!Y$51),"")</f>
        <v/>
      </c>
      <c r="Z74" s="116" t="str">
        <f ca="1">IFERROR(AVERAGEIFS(OFFSET(INDEX(TV_after_Tx[#Headers],1,MATCH(TEXT(TV_Stat12[[#This Row],[Day '# after Tx]],0),TV_after_Tx[#Headers],0)),1,0,120,1),TV_after_Tx[Group],Stat!Z$51),"")</f>
        <v/>
      </c>
      <c r="AA74" s="131" t="str">
        <f t="array" aca="1" ref="AA74" ca="1">IFERROR(_xlfn.STDEV.P(IF(TV_after_Tx[Group]=Stat!AA$51,OFFSET(INDEX(TV_after_Tx[#Headers],1,MATCH(TEXT(TV_Stat12[[#This Row],[Day '# after Tx]],0),TV_after_Tx[#Headers],0)),1,0,120,1))),"")</f>
        <v/>
      </c>
      <c r="AB74" s="17" t="str">
        <f ca="1">IF(COUNTIFS(OFFSET(INDEX(TV_after_Tx[#Headers],1,MATCH(TEXT(TV_Stat12[[#This Row],[Day '# after Tx]],0),TV_after_Tx[#Headers],0)),1,0,120,1),"&gt;0",TV_after_Tx[Group],Stat!AB$51)&gt;0,COUNTIFS(OFFSET(INDEX(TV_after_Tx[#Headers],1,MATCH(TEXT(TV_Stat12[[#This Row],[Day '# after Tx]],0),TV_after_Tx[#Headers],0)),1,0,120,1),"&gt;0",TV_after_Tx[Group],Stat!AB$51),"")</f>
        <v/>
      </c>
      <c r="AC74" s="116" t="str">
        <f ca="1">IFERROR(AVERAGEIFS(OFFSET(INDEX(TV_after_Tx[#Headers],1,MATCH(TEXT(TV_Stat12[[#This Row],[Day '# after Tx]],0),TV_after_Tx[#Headers],0)),1,0,120,1),TV_after_Tx[Group],Stat!AC$51),"")</f>
        <v/>
      </c>
      <c r="AD74" s="131" t="str">
        <f t="array" aca="1" ref="AD74" ca="1">IFERROR(_xlfn.STDEV.P(IF(TV_after_Tx[Group]=Stat!AD$51,OFFSET(INDEX(TV_after_Tx[#Headers],1,MATCH(TEXT(TV_Stat12[[#This Row],[Day '# after Tx]],0),TV_after_Tx[#Headers],0)),1,0,120,1))),"")</f>
        <v/>
      </c>
      <c r="AE74" s="17" t="str">
        <f ca="1">IF(COUNTIFS(OFFSET(INDEX(TV_after_Tx[#Headers],1,MATCH(TEXT(TV_Stat12[[#This Row],[Day '# after Tx]],0),TV_after_Tx[#Headers],0)),1,0,120,1),"&gt;0",TV_after_Tx[Group],Stat!AE$51)&gt;0,COUNTIFS(OFFSET(INDEX(TV_after_Tx[#Headers],1,MATCH(TEXT(TV_Stat12[[#This Row],[Day '# after Tx]],0),TV_after_Tx[#Headers],0)),1,0,120,1),"&gt;0",TV_after_Tx[Group],Stat!AE$51),"")</f>
        <v/>
      </c>
      <c r="AF74" s="116" t="str">
        <f ca="1">IFERROR(AVERAGE(OFFSET(INDEX(TV_after_Tx[#Headers],1,MATCH(TEXT(TV_Stat12[[#This Row],[Day '# after Tx]],0),TV_after_Tx[#Headers],0)),1,0,120,1)),"")</f>
        <v/>
      </c>
      <c r="AG74" s="131" t="str">
        <f ca="1">IFERROR(_xlfn.STDEV.P(OFFSET(INDEX(TV_after_Tx[#Headers],1,MATCH(TEXT(TV_Stat12[[#This Row],[Day '# after Tx]],0),TV_after_Tx[#Headers],0)),1,0,120,1)),"")</f>
        <v/>
      </c>
      <c r="AH74" s="17" t="str">
        <f ca="1">IF(COUNTIF(OFFSET(INDEX(TV_after_Tx[#Headers],1,MATCH(TEXT(TV_Stat12[[#This Row],[Day '# after Tx]],0),TV_after_Tx[#Headers],0)),1,0,120,1),"&gt;0")&gt;0,COUNTIF(OFFSET(INDEX(TV_after_Tx[#Headers],1,MATCH(TEXT(TV_Stat12[[#This Row],[Day '# after Tx]],0),TV_after_Tx[#Headers],0)),1,0,120,1),"&gt;0"),"")</f>
        <v/>
      </c>
      <c r="BQ74" s="14"/>
      <c r="BS74" s="14"/>
    </row>
    <row r="75" spans="1:71">
      <c r="A75" s="14">
        <v>22</v>
      </c>
      <c r="B75" s="116" t="str">
        <f ca="1">IFERROR(AVERAGEIFS(OFFSET(INDEX(TV_after_Tx[#Headers],1,MATCH(TEXT(TV_Stat12[[#This Row],[Day '# after Tx]],0),TV_after_Tx[#Headers],0)),1,0,120,1),TV_after_Tx[Group],Stat!B$51),"")</f>
        <v/>
      </c>
      <c r="C75" s="131" t="str">
        <f t="array" aca="1" ref="C75" ca="1">IFERROR(_xlfn.STDEV.P(IF(TV_after_Tx[Group]=Stat!C$51,OFFSET(INDEX(TV_after_Tx[#Headers],1,MATCH(TEXT(TV_Stat12[[#This Row],[Day '# after Tx]],0),TV_after_Tx[#Headers],0)),1,0,120,1))),"")</f>
        <v/>
      </c>
      <c r="D75" s="17" t="str">
        <f ca="1">IF(COUNTIFS(OFFSET(INDEX(TV_after_Tx[#Headers],1,MATCH(TEXT(TV_Stat12[[#This Row],[Day '# after Tx]],0),TV_after_Tx[#Headers],0)),1,0,120,1),"&gt;0",TV_after_Tx[Group],Stat!D$51)&gt;0,COUNTIFS(OFFSET(INDEX(TV_after_Tx[#Headers],1,MATCH(TEXT(TV_Stat12[[#This Row],[Day '# after Tx]],0),TV_after_Tx[#Headers],0)),1,0,120,1),"&gt;0",TV_after_Tx[Group],Stat!D$51),"")</f>
        <v/>
      </c>
      <c r="E75" s="116" t="str">
        <f ca="1">IFERROR(AVERAGEIFS(OFFSET(INDEX(TV_after_Tx[#Headers],1,MATCH(TEXT(TV_Stat12[[#This Row],[Day '# after Tx]],0),TV_after_Tx[#Headers],0)),1,0,120,1),TV_after_Tx[Group],Stat!E$51),"")</f>
        <v/>
      </c>
      <c r="F75" s="131" t="str">
        <f t="array" aca="1" ref="F75" ca="1">IFERROR(_xlfn.STDEV.P(IF(TV_after_Tx[Group]=Stat!F$51,OFFSET(INDEX(TV_after_Tx[#Headers],1,MATCH(TEXT(TV_Stat12[[#This Row],[Day '# after Tx]],0),TV_after_Tx[#Headers],0)),1,0,120,1))),"")</f>
        <v/>
      </c>
      <c r="G75" s="17" t="str">
        <f ca="1">IF(COUNTIFS(OFFSET(INDEX(TV_after_Tx[#Headers],1,MATCH(TEXT(TV_Stat12[[#This Row],[Day '# after Tx]],0),TV_after_Tx[#Headers],0)),1,0,120,1),"&gt;0",TV_after_Tx[Group],Stat!G$51)&gt;0,COUNTIFS(OFFSET(INDEX(TV_after_Tx[#Headers],1,MATCH(TEXT(TV_Stat12[[#This Row],[Day '# after Tx]],0),TV_after_Tx[#Headers],0)),1,0,120,1),"&gt;0",TV_after_Tx[Group],Stat!G$51),"")</f>
        <v/>
      </c>
      <c r="H75" s="116" t="str">
        <f ca="1">IFERROR(AVERAGEIFS(OFFSET(INDEX(TV_after_Tx[#Headers],1,MATCH(TEXT(TV_Stat12[[#This Row],[Day '# after Tx]],0),TV_after_Tx[#Headers],0)),1,0,120,1),TV_after_Tx[Group],Stat!H$51),"")</f>
        <v/>
      </c>
      <c r="I75" s="131" t="str">
        <f t="array" aca="1" ref="I75" ca="1">IFERROR(_xlfn.STDEV.P(IF(TV_after_Tx[Group]=Stat!I$51,OFFSET(INDEX(TV_after_Tx[#Headers],1,MATCH(TEXT(TV_Stat12[[#This Row],[Day '# after Tx]],0),TV_after_Tx[#Headers],0)),1,0,120,1))),"")</f>
        <v/>
      </c>
      <c r="J75" s="17" t="str">
        <f ca="1">IF(COUNTIFS(OFFSET(INDEX(TV_after_Tx[#Headers],1,MATCH(TEXT(TV_Stat12[[#This Row],[Day '# after Tx]],0),TV_after_Tx[#Headers],0)),1,0,120,1),"&gt;0",TV_after_Tx[Group],Stat!J$51)&gt;0,COUNTIFS(OFFSET(INDEX(TV_after_Tx[#Headers],1,MATCH(TEXT(TV_Stat12[[#This Row],[Day '# after Tx]],0),TV_after_Tx[#Headers],0)),1,0,120,1),"&gt;0",TV_after_Tx[Group],Stat!J$51),"")</f>
        <v/>
      </c>
      <c r="K75" s="116" t="str">
        <f ca="1">IFERROR(AVERAGEIFS(OFFSET(INDEX(TV_after_Tx[#Headers],1,MATCH(TEXT(TV_Stat12[[#This Row],[Day '# after Tx]],0),TV_after_Tx[#Headers],0)),1,0,120,1),TV_after_Tx[Group],Stat!K$51),"")</f>
        <v/>
      </c>
      <c r="L75" s="131" t="str">
        <f t="array" aca="1" ref="L75" ca="1">IFERROR(_xlfn.STDEV.P(IF(TV_after_Tx[Group]=Stat!L$51,OFFSET(INDEX(TV_after_Tx[#Headers],1,MATCH(TEXT(TV_Stat12[[#This Row],[Day '# after Tx]],0),TV_after_Tx[#Headers],0)),1,0,120,1))),"")</f>
        <v/>
      </c>
      <c r="M75" s="17" t="str">
        <f ca="1">IF(COUNTIFS(OFFSET(INDEX(TV_after_Tx[#Headers],1,MATCH(TEXT(TV_Stat12[[#This Row],[Day '# after Tx]],0),TV_after_Tx[#Headers],0)),1,0,120,1),"&gt;0",TV_after_Tx[Group],Stat!M$51)&gt;0,COUNTIFS(OFFSET(INDEX(TV_after_Tx[#Headers],1,MATCH(TEXT(TV_Stat12[[#This Row],[Day '# after Tx]],0),TV_after_Tx[#Headers],0)),1,0,120,1),"&gt;0",TV_after_Tx[Group],Stat!M$51),"")</f>
        <v/>
      </c>
      <c r="N75" s="116" t="str">
        <f ca="1">IFERROR(AVERAGEIFS(OFFSET(INDEX(TV_after_Tx[#Headers],1,MATCH(TEXT(TV_Stat12[[#This Row],[Day '# after Tx]],0),TV_after_Tx[#Headers],0)),1,0,120,1),TV_after_Tx[Group],Stat!N$51),"")</f>
        <v/>
      </c>
      <c r="O75" s="131" t="str">
        <f t="array" aca="1" ref="O75" ca="1">IFERROR(_xlfn.STDEV.P(IF(TV_after_Tx[Group]=Stat!O$51,OFFSET(INDEX(TV_after_Tx[#Headers],1,MATCH(TEXT(TV_Stat12[[#This Row],[Day '# after Tx]],0),TV_after_Tx[#Headers],0)),1,0,120,1))),"")</f>
        <v/>
      </c>
      <c r="P75" s="17" t="str">
        <f ca="1">IF(COUNTIFS(OFFSET(INDEX(TV_after_Tx[#Headers],1,MATCH(TEXT(TV_Stat12[[#This Row],[Day '# after Tx]],0),TV_after_Tx[#Headers],0)),1,0,120,1),"&gt;0",TV_after_Tx[Group],Stat!P$51)&gt;0,COUNTIFS(OFFSET(INDEX(TV_after_Tx[#Headers],1,MATCH(TEXT(TV_Stat12[[#This Row],[Day '# after Tx]],0),TV_after_Tx[#Headers],0)),1,0,120,1),"&gt;0",TV_after_Tx[Group],Stat!P$51),"")</f>
        <v/>
      </c>
      <c r="Q75" s="116" t="str">
        <f ca="1">IFERROR(AVERAGEIFS(OFFSET(INDEX(TV_after_Tx[#Headers],1,MATCH(TEXT(TV_Stat12[[#This Row],[Day '# after Tx]],0),TV_after_Tx[#Headers],0)),1,0,120,1),TV_after_Tx[Group],Stat!Q$51),"")</f>
        <v/>
      </c>
      <c r="R75" s="131" t="str">
        <f t="array" aca="1" ref="R75" ca="1">IFERROR(_xlfn.STDEV.P(IF(TV_after_Tx[Group]=Stat!R$51,OFFSET(INDEX(TV_after_Tx[#Headers],1,MATCH(TEXT(TV_Stat12[[#This Row],[Day '# after Tx]],0),TV_after_Tx[#Headers],0)),1,0,120,1))),"")</f>
        <v/>
      </c>
      <c r="S75" s="17" t="str">
        <f ca="1">IF(COUNTIFS(OFFSET(INDEX(TV_after_Tx[#Headers],1,MATCH(TEXT(TV_Stat12[[#This Row],[Day '# after Tx]],0),TV_after_Tx[#Headers],0)),1,0,120,1),"&gt;0",TV_after_Tx[Group],Stat!S$51)&gt;0,COUNTIFS(OFFSET(INDEX(TV_after_Tx[#Headers],1,MATCH(TEXT(TV_Stat12[[#This Row],[Day '# after Tx]],0),TV_after_Tx[#Headers],0)),1,0,120,1),"&gt;0",TV_after_Tx[Group],Stat!S$51),"")</f>
        <v/>
      </c>
      <c r="T75" s="116" t="str">
        <f ca="1">IFERROR(AVERAGEIFS(OFFSET(INDEX(TV_after_Tx[#Headers],1,MATCH(TEXT(TV_Stat12[[#This Row],[Day '# after Tx]],0),TV_after_Tx[#Headers],0)),1,0,120,1),TV_after_Tx[Group],Stat!T$51),"")</f>
        <v/>
      </c>
      <c r="U75" s="131" t="str">
        <f t="array" aca="1" ref="U75" ca="1">IFERROR(_xlfn.STDEV.P(IF(TV_after_Tx[Group]=Stat!U$51,OFFSET(INDEX(TV_after_Tx[#Headers],1,MATCH(TEXT(TV_Stat12[[#This Row],[Day '# after Tx]],0),TV_after_Tx[#Headers],0)),1,0,120,1))),"")</f>
        <v/>
      </c>
      <c r="V75" s="17" t="str">
        <f ca="1">IF(COUNTIFS(OFFSET(INDEX(TV_after_Tx[#Headers],1,MATCH(TEXT(TV_Stat12[[#This Row],[Day '# after Tx]],0),TV_after_Tx[#Headers],0)),1,0,120,1),"&gt;0",TV_after_Tx[Group],Stat!V$51)&gt;0,COUNTIFS(OFFSET(INDEX(TV_after_Tx[#Headers],1,MATCH(TEXT(TV_Stat12[[#This Row],[Day '# after Tx]],0),TV_after_Tx[#Headers],0)),1,0,120,1),"&gt;0",TV_after_Tx[Group],Stat!V$51),"")</f>
        <v/>
      </c>
      <c r="W75" s="116" t="str">
        <f ca="1">IFERROR(AVERAGEIFS(OFFSET(INDEX(TV_after_Tx[#Headers],1,MATCH(TEXT(TV_Stat12[[#This Row],[Day '# after Tx]],0),TV_after_Tx[#Headers],0)),1,0,120,1),TV_after_Tx[Group],Stat!W$51),"")</f>
        <v/>
      </c>
      <c r="X75" s="131" t="str">
        <f t="array" aca="1" ref="X75" ca="1">IFERROR(_xlfn.STDEV.P(IF(TV_after_Tx[Group]=Stat!X$51,OFFSET(INDEX(TV_after_Tx[#Headers],1,MATCH(TEXT(TV_Stat12[[#This Row],[Day '# after Tx]],0),TV_after_Tx[#Headers],0)),1,0,120,1))),"")</f>
        <v/>
      </c>
      <c r="Y75" s="17" t="str">
        <f ca="1">IF(COUNTIFS(OFFSET(INDEX(TV_after_Tx[#Headers],1,MATCH(TEXT(TV_Stat12[[#This Row],[Day '# after Tx]],0),TV_after_Tx[#Headers],0)),1,0,120,1),"&gt;0",TV_after_Tx[Group],Stat!Y$51)&gt;0,COUNTIFS(OFFSET(INDEX(TV_after_Tx[#Headers],1,MATCH(TEXT(TV_Stat12[[#This Row],[Day '# after Tx]],0),TV_after_Tx[#Headers],0)),1,0,120,1),"&gt;0",TV_after_Tx[Group],Stat!Y$51),"")</f>
        <v/>
      </c>
      <c r="Z75" s="116" t="str">
        <f ca="1">IFERROR(AVERAGEIFS(OFFSET(INDEX(TV_after_Tx[#Headers],1,MATCH(TEXT(TV_Stat12[[#This Row],[Day '# after Tx]],0),TV_after_Tx[#Headers],0)),1,0,120,1),TV_after_Tx[Group],Stat!Z$51),"")</f>
        <v/>
      </c>
      <c r="AA75" s="131" t="str">
        <f t="array" aca="1" ref="AA75" ca="1">IFERROR(_xlfn.STDEV.P(IF(TV_after_Tx[Group]=Stat!AA$51,OFFSET(INDEX(TV_after_Tx[#Headers],1,MATCH(TEXT(TV_Stat12[[#This Row],[Day '# after Tx]],0),TV_after_Tx[#Headers],0)),1,0,120,1))),"")</f>
        <v/>
      </c>
      <c r="AB75" s="17" t="str">
        <f ca="1">IF(COUNTIFS(OFFSET(INDEX(TV_after_Tx[#Headers],1,MATCH(TEXT(TV_Stat12[[#This Row],[Day '# after Tx]],0),TV_after_Tx[#Headers],0)),1,0,120,1),"&gt;0",TV_after_Tx[Group],Stat!AB$51)&gt;0,COUNTIFS(OFFSET(INDEX(TV_after_Tx[#Headers],1,MATCH(TEXT(TV_Stat12[[#This Row],[Day '# after Tx]],0),TV_after_Tx[#Headers],0)),1,0,120,1),"&gt;0",TV_after_Tx[Group],Stat!AB$51),"")</f>
        <v/>
      </c>
      <c r="AC75" s="116" t="str">
        <f ca="1">IFERROR(AVERAGEIFS(OFFSET(INDEX(TV_after_Tx[#Headers],1,MATCH(TEXT(TV_Stat12[[#This Row],[Day '# after Tx]],0),TV_after_Tx[#Headers],0)),1,0,120,1),TV_after_Tx[Group],Stat!AC$51),"")</f>
        <v/>
      </c>
      <c r="AD75" s="131" t="str">
        <f t="array" aca="1" ref="AD75" ca="1">IFERROR(_xlfn.STDEV.P(IF(TV_after_Tx[Group]=Stat!AD$51,OFFSET(INDEX(TV_after_Tx[#Headers],1,MATCH(TEXT(TV_Stat12[[#This Row],[Day '# after Tx]],0),TV_after_Tx[#Headers],0)),1,0,120,1))),"")</f>
        <v/>
      </c>
      <c r="AE75" s="17" t="str">
        <f ca="1">IF(COUNTIFS(OFFSET(INDEX(TV_after_Tx[#Headers],1,MATCH(TEXT(TV_Stat12[[#This Row],[Day '# after Tx]],0),TV_after_Tx[#Headers],0)),1,0,120,1),"&gt;0",TV_after_Tx[Group],Stat!AE$51)&gt;0,COUNTIFS(OFFSET(INDEX(TV_after_Tx[#Headers],1,MATCH(TEXT(TV_Stat12[[#This Row],[Day '# after Tx]],0),TV_after_Tx[#Headers],0)),1,0,120,1),"&gt;0",TV_after_Tx[Group],Stat!AE$51),"")</f>
        <v/>
      </c>
      <c r="AF75" s="116" t="str">
        <f ca="1">IFERROR(AVERAGE(OFFSET(INDEX(TV_after_Tx[#Headers],1,MATCH(TEXT(TV_Stat12[[#This Row],[Day '# after Tx]],0),TV_after_Tx[#Headers],0)),1,0,120,1)),"")</f>
        <v/>
      </c>
      <c r="AG75" s="131" t="str">
        <f ca="1">IFERROR(_xlfn.STDEV.P(OFFSET(INDEX(TV_after_Tx[#Headers],1,MATCH(TEXT(TV_Stat12[[#This Row],[Day '# after Tx]],0),TV_after_Tx[#Headers],0)),1,0,120,1)),"")</f>
        <v/>
      </c>
      <c r="AH75" s="17" t="str">
        <f ca="1">IF(COUNTIF(OFFSET(INDEX(TV_after_Tx[#Headers],1,MATCH(TEXT(TV_Stat12[[#This Row],[Day '# after Tx]],0),TV_after_Tx[#Headers],0)),1,0,120,1),"&gt;0")&gt;0,COUNTIF(OFFSET(INDEX(TV_after_Tx[#Headers],1,MATCH(TEXT(TV_Stat12[[#This Row],[Day '# after Tx]],0),TV_after_Tx[#Headers],0)),1,0,120,1),"&gt;0"),"")</f>
        <v/>
      </c>
      <c r="BQ75" s="14"/>
      <c r="BS75" s="14"/>
    </row>
    <row r="76" spans="1:71">
      <c r="A76" s="14">
        <v>23</v>
      </c>
      <c r="B76" s="116" t="str">
        <f ca="1">IFERROR(AVERAGEIFS(OFFSET(INDEX(TV_after_Tx[#Headers],1,MATCH(TEXT(TV_Stat12[[#This Row],[Day '# after Tx]],0),TV_after_Tx[#Headers],0)),1,0,120,1),TV_after_Tx[Group],Stat!B$51),"")</f>
        <v/>
      </c>
      <c r="C76" s="131" t="str">
        <f t="array" aca="1" ref="C76" ca="1">IFERROR(_xlfn.STDEV.P(IF(TV_after_Tx[Group]=Stat!C$51,OFFSET(INDEX(TV_after_Tx[#Headers],1,MATCH(TEXT(TV_Stat12[[#This Row],[Day '# after Tx]],0),TV_after_Tx[#Headers],0)),1,0,120,1))),"")</f>
        <v/>
      </c>
      <c r="D76" s="17" t="str">
        <f ca="1">IF(COUNTIFS(OFFSET(INDEX(TV_after_Tx[#Headers],1,MATCH(TEXT(TV_Stat12[[#This Row],[Day '# after Tx]],0),TV_after_Tx[#Headers],0)),1,0,120,1),"&gt;0",TV_after_Tx[Group],Stat!D$51)&gt;0,COUNTIFS(OFFSET(INDEX(TV_after_Tx[#Headers],1,MATCH(TEXT(TV_Stat12[[#This Row],[Day '# after Tx]],0),TV_after_Tx[#Headers],0)),1,0,120,1),"&gt;0",TV_after_Tx[Group],Stat!D$51),"")</f>
        <v/>
      </c>
      <c r="E76" s="116" t="str">
        <f ca="1">IFERROR(AVERAGEIFS(OFFSET(INDEX(TV_after_Tx[#Headers],1,MATCH(TEXT(TV_Stat12[[#This Row],[Day '# after Tx]],0),TV_after_Tx[#Headers],0)),1,0,120,1),TV_after_Tx[Group],Stat!E$51),"")</f>
        <v/>
      </c>
      <c r="F76" s="131" t="str">
        <f t="array" aca="1" ref="F76" ca="1">IFERROR(_xlfn.STDEV.P(IF(TV_after_Tx[Group]=Stat!F$51,OFFSET(INDEX(TV_after_Tx[#Headers],1,MATCH(TEXT(TV_Stat12[[#This Row],[Day '# after Tx]],0),TV_after_Tx[#Headers],0)),1,0,120,1))),"")</f>
        <v/>
      </c>
      <c r="G76" s="17" t="str">
        <f ca="1">IF(COUNTIFS(OFFSET(INDEX(TV_after_Tx[#Headers],1,MATCH(TEXT(TV_Stat12[[#This Row],[Day '# after Tx]],0),TV_after_Tx[#Headers],0)),1,0,120,1),"&gt;0",TV_after_Tx[Group],Stat!G$51)&gt;0,COUNTIFS(OFFSET(INDEX(TV_after_Tx[#Headers],1,MATCH(TEXT(TV_Stat12[[#This Row],[Day '# after Tx]],0),TV_after_Tx[#Headers],0)),1,0,120,1),"&gt;0",TV_after_Tx[Group],Stat!G$51),"")</f>
        <v/>
      </c>
      <c r="H76" s="116" t="str">
        <f ca="1">IFERROR(AVERAGEIFS(OFFSET(INDEX(TV_after_Tx[#Headers],1,MATCH(TEXT(TV_Stat12[[#This Row],[Day '# after Tx]],0),TV_after_Tx[#Headers],0)),1,0,120,1),TV_after_Tx[Group],Stat!H$51),"")</f>
        <v/>
      </c>
      <c r="I76" s="131" t="str">
        <f t="array" aca="1" ref="I76" ca="1">IFERROR(_xlfn.STDEV.P(IF(TV_after_Tx[Group]=Stat!I$51,OFFSET(INDEX(TV_after_Tx[#Headers],1,MATCH(TEXT(TV_Stat12[[#This Row],[Day '# after Tx]],0),TV_after_Tx[#Headers],0)),1,0,120,1))),"")</f>
        <v/>
      </c>
      <c r="J76" s="17" t="str">
        <f ca="1">IF(COUNTIFS(OFFSET(INDEX(TV_after_Tx[#Headers],1,MATCH(TEXT(TV_Stat12[[#This Row],[Day '# after Tx]],0),TV_after_Tx[#Headers],0)),1,0,120,1),"&gt;0",TV_after_Tx[Group],Stat!J$51)&gt;0,COUNTIFS(OFFSET(INDEX(TV_after_Tx[#Headers],1,MATCH(TEXT(TV_Stat12[[#This Row],[Day '# after Tx]],0),TV_after_Tx[#Headers],0)),1,0,120,1),"&gt;0",TV_after_Tx[Group],Stat!J$51),"")</f>
        <v/>
      </c>
      <c r="K76" s="116" t="str">
        <f ca="1">IFERROR(AVERAGEIFS(OFFSET(INDEX(TV_after_Tx[#Headers],1,MATCH(TEXT(TV_Stat12[[#This Row],[Day '# after Tx]],0),TV_after_Tx[#Headers],0)),1,0,120,1),TV_after_Tx[Group],Stat!K$51),"")</f>
        <v/>
      </c>
      <c r="L76" s="131" t="str">
        <f t="array" aca="1" ref="L76" ca="1">IFERROR(_xlfn.STDEV.P(IF(TV_after_Tx[Group]=Stat!L$51,OFFSET(INDEX(TV_after_Tx[#Headers],1,MATCH(TEXT(TV_Stat12[[#This Row],[Day '# after Tx]],0),TV_after_Tx[#Headers],0)),1,0,120,1))),"")</f>
        <v/>
      </c>
      <c r="M76" s="17" t="str">
        <f ca="1">IF(COUNTIFS(OFFSET(INDEX(TV_after_Tx[#Headers],1,MATCH(TEXT(TV_Stat12[[#This Row],[Day '# after Tx]],0),TV_after_Tx[#Headers],0)),1,0,120,1),"&gt;0",TV_after_Tx[Group],Stat!M$51)&gt;0,COUNTIFS(OFFSET(INDEX(TV_after_Tx[#Headers],1,MATCH(TEXT(TV_Stat12[[#This Row],[Day '# after Tx]],0),TV_after_Tx[#Headers],0)),1,0,120,1),"&gt;0",TV_after_Tx[Group],Stat!M$51),"")</f>
        <v/>
      </c>
      <c r="N76" s="116" t="str">
        <f ca="1">IFERROR(AVERAGEIFS(OFFSET(INDEX(TV_after_Tx[#Headers],1,MATCH(TEXT(TV_Stat12[[#This Row],[Day '# after Tx]],0),TV_after_Tx[#Headers],0)),1,0,120,1),TV_after_Tx[Group],Stat!N$51),"")</f>
        <v/>
      </c>
      <c r="O76" s="131" t="str">
        <f t="array" aca="1" ref="O76" ca="1">IFERROR(_xlfn.STDEV.P(IF(TV_after_Tx[Group]=Stat!O$51,OFFSET(INDEX(TV_after_Tx[#Headers],1,MATCH(TEXT(TV_Stat12[[#This Row],[Day '# after Tx]],0),TV_after_Tx[#Headers],0)),1,0,120,1))),"")</f>
        <v/>
      </c>
      <c r="P76" s="17" t="str">
        <f ca="1">IF(COUNTIFS(OFFSET(INDEX(TV_after_Tx[#Headers],1,MATCH(TEXT(TV_Stat12[[#This Row],[Day '# after Tx]],0),TV_after_Tx[#Headers],0)),1,0,120,1),"&gt;0",TV_after_Tx[Group],Stat!P$51)&gt;0,COUNTIFS(OFFSET(INDEX(TV_after_Tx[#Headers],1,MATCH(TEXT(TV_Stat12[[#This Row],[Day '# after Tx]],0),TV_after_Tx[#Headers],0)),1,0,120,1),"&gt;0",TV_after_Tx[Group],Stat!P$51),"")</f>
        <v/>
      </c>
      <c r="Q76" s="116" t="str">
        <f ca="1">IFERROR(AVERAGEIFS(OFFSET(INDEX(TV_after_Tx[#Headers],1,MATCH(TEXT(TV_Stat12[[#This Row],[Day '# after Tx]],0),TV_after_Tx[#Headers],0)),1,0,120,1),TV_after_Tx[Group],Stat!Q$51),"")</f>
        <v/>
      </c>
      <c r="R76" s="131" t="str">
        <f t="array" aca="1" ref="R76" ca="1">IFERROR(_xlfn.STDEV.P(IF(TV_after_Tx[Group]=Stat!R$51,OFFSET(INDEX(TV_after_Tx[#Headers],1,MATCH(TEXT(TV_Stat12[[#This Row],[Day '# after Tx]],0),TV_after_Tx[#Headers],0)),1,0,120,1))),"")</f>
        <v/>
      </c>
      <c r="S76" s="17" t="str">
        <f ca="1">IF(COUNTIFS(OFFSET(INDEX(TV_after_Tx[#Headers],1,MATCH(TEXT(TV_Stat12[[#This Row],[Day '# after Tx]],0),TV_after_Tx[#Headers],0)),1,0,120,1),"&gt;0",TV_after_Tx[Group],Stat!S$51)&gt;0,COUNTIFS(OFFSET(INDEX(TV_after_Tx[#Headers],1,MATCH(TEXT(TV_Stat12[[#This Row],[Day '# after Tx]],0),TV_after_Tx[#Headers],0)),1,0,120,1),"&gt;0",TV_after_Tx[Group],Stat!S$51),"")</f>
        <v/>
      </c>
      <c r="T76" s="116" t="str">
        <f ca="1">IFERROR(AVERAGEIFS(OFFSET(INDEX(TV_after_Tx[#Headers],1,MATCH(TEXT(TV_Stat12[[#This Row],[Day '# after Tx]],0),TV_after_Tx[#Headers],0)),1,0,120,1),TV_after_Tx[Group],Stat!T$51),"")</f>
        <v/>
      </c>
      <c r="U76" s="131" t="str">
        <f t="array" aca="1" ref="U76" ca="1">IFERROR(_xlfn.STDEV.P(IF(TV_after_Tx[Group]=Stat!U$51,OFFSET(INDEX(TV_after_Tx[#Headers],1,MATCH(TEXT(TV_Stat12[[#This Row],[Day '# after Tx]],0),TV_after_Tx[#Headers],0)),1,0,120,1))),"")</f>
        <v/>
      </c>
      <c r="V76" s="17" t="str">
        <f ca="1">IF(COUNTIFS(OFFSET(INDEX(TV_after_Tx[#Headers],1,MATCH(TEXT(TV_Stat12[[#This Row],[Day '# after Tx]],0),TV_after_Tx[#Headers],0)),1,0,120,1),"&gt;0",TV_after_Tx[Group],Stat!V$51)&gt;0,COUNTIFS(OFFSET(INDEX(TV_after_Tx[#Headers],1,MATCH(TEXT(TV_Stat12[[#This Row],[Day '# after Tx]],0),TV_after_Tx[#Headers],0)),1,0,120,1),"&gt;0",TV_after_Tx[Group],Stat!V$51),"")</f>
        <v/>
      </c>
      <c r="W76" s="116" t="str">
        <f ca="1">IFERROR(AVERAGEIFS(OFFSET(INDEX(TV_after_Tx[#Headers],1,MATCH(TEXT(TV_Stat12[[#This Row],[Day '# after Tx]],0),TV_after_Tx[#Headers],0)),1,0,120,1),TV_after_Tx[Group],Stat!W$51),"")</f>
        <v/>
      </c>
      <c r="X76" s="131" t="str">
        <f t="array" aca="1" ref="X76" ca="1">IFERROR(_xlfn.STDEV.P(IF(TV_after_Tx[Group]=Stat!X$51,OFFSET(INDEX(TV_after_Tx[#Headers],1,MATCH(TEXT(TV_Stat12[[#This Row],[Day '# after Tx]],0),TV_after_Tx[#Headers],0)),1,0,120,1))),"")</f>
        <v/>
      </c>
      <c r="Y76" s="17" t="str">
        <f ca="1">IF(COUNTIFS(OFFSET(INDEX(TV_after_Tx[#Headers],1,MATCH(TEXT(TV_Stat12[[#This Row],[Day '# after Tx]],0),TV_after_Tx[#Headers],0)),1,0,120,1),"&gt;0",TV_after_Tx[Group],Stat!Y$51)&gt;0,COUNTIFS(OFFSET(INDEX(TV_after_Tx[#Headers],1,MATCH(TEXT(TV_Stat12[[#This Row],[Day '# after Tx]],0),TV_after_Tx[#Headers],0)),1,0,120,1),"&gt;0",TV_after_Tx[Group],Stat!Y$51),"")</f>
        <v/>
      </c>
      <c r="Z76" s="116" t="str">
        <f ca="1">IFERROR(AVERAGEIFS(OFFSET(INDEX(TV_after_Tx[#Headers],1,MATCH(TEXT(TV_Stat12[[#This Row],[Day '# after Tx]],0),TV_after_Tx[#Headers],0)),1,0,120,1),TV_after_Tx[Group],Stat!Z$51),"")</f>
        <v/>
      </c>
      <c r="AA76" s="131" t="str">
        <f t="array" aca="1" ref="AA76" ca="1">IFERROR(_xlfn.STDEV.P(IF(TV_after_Tx[Group]=Stat!AA$51,OFFSET(INDEX(TV_after_Tx[#Headers],1,MATCH(TEXT(TV_Stat12[[#This Row],[Day '# after Tx]],0),TV_after_Tx[#Headers],0)),1,0,120,1))),"")</f>
        <v/>
      </c>
      <c r="AB76" s="17" t="str">
        <f ca="1">IF(COUNTIFS(OFFSET(INDEX(TV_after_Tx[#Headers],1,MATCH(TEXT(TV_Stat12[[#This Row],[Day '# after Tx]],0),TV_after_Tx[#Headers],0)),1,0,120,1),"&gt;0",TV_after_Tx[Group],Stat!AB$51)&gt;0,COUNTIFS(OFFSET(INDEX(TV_after_Tx[#Headers],1,MATCH(TEXT(TV_Stat12[[#This Row],[Day '# after Tx]],0),TV_after_Tx[#Headers],0)),1,0,120,1),"&gt;0",TV_after_Tx[Group],Stat!AB$51),"")</f>
        <v/>
      </c>
      <c r="AC76" s="116" t="str">
        <f ca="1">IFERROR(AVERAGEIFS(OFFSET(INDEX(TV_after_Tx[#Headers],1,MATCH(TEXT(TV_Stat12[[#This Row],[Day '# after Tx]],0),TV_after_Tx[#Headers],0)),1,0,120,1),TV_after_Tx[Group],Stat!AC$51),"")</f>
        <v/>
      </c>
      <c r="AD76" s="131" t="str">
        <f t="array" aca="1" ref="AD76" ca="1">IFERROR(_xlfn.STDEV.P(IF(TV_after_Tx[Group]=Stat!AD$51,OFFSET(INDEX(TV_after_Tx[#Headers],1,MATCH(TEXT(TV_Stat12[[#This Row],[Day '# after Tx]],0),TV_after_Tx[#Headers],0)),1,0,120,1))),"")</f>
        <v/>
      </c>
      <c r="AE76" s="17" t="str">
        <f ca="1">IF(COUNTIFS(OFFSET(INDEX(TV_after_Tx[#Headers],1,MATCH(TEXT(TV_Stat12[[#This Row],[Day '# after Tx]],0),TV_after_Tx[#Headers],0)),1,0,120,1),"&gt;0",TV_after_Tx[Group],Stat!AE$51)&gt;0,COUNTIFS(OFFSET(INDEX(TV_after_Tx[#Headers],1,MATCH(TEXT(TV_Stat12[[#This Row],[Day '# after Tx]],0),TV_after_Tx[#Headers],0)),1,0,120,1),"&gt;0",TV_after_Tx[Group],Stat!AE$51),"")</f>
        <v/>
      </c>
      <c r="AF76" s="116" t="str">
        <f ca="1">IFERROR(AVERAGE(OFFSET(INDEX(TV_after_Tx[#Headers],1,MATCH(TEXT(TV_Stat12[[#This Row],[Day '# after Tx]],0),TV_after_Tx[#Headers],0)),1,0,120,1)),"")</f>
        <v/>
      </c>
      <c r="AG76" s="131" t="str">
        <f ca="1">IFERROR(_xlfn.STDEV.P(OFFSET(INDEX(TV_after_Tx[#Headers],1,MATCH(TEXT(TV_Stat12[[#This Row],[Day '# after Tx]],0),TV_after_Tx[#Headers],0)),1,0,120,1)),"")</f>
        <v/>
      </c>
      <c r="AH76" s="17" t="str">
        <f ca="1">IF(COUNTIF(OFFSET(INDEX(TV_after_Tx[#Headers],1,MATCH(TEXT(TV_Stat12[[#This Row],[Day '# after Tx]],0),TV_after_Tx[#Headers],0)),1,0,120,1),"&gt;0")&gt;0,COUNTIF(OFFSET(INDEX(TV_after_Tx[#Headers],1,MATCH(TEXT(TV_Stat12[[#This Row],[Day '# after Tx]],0),TV_after_Tx[#Headers],0)),1,0,120,1),"&gt;0"),"")</f>
        <v/>
      </c>
      <c r="BQ76" s="14"/>
      <c r="BS76" s="14"/>
    </row>
    <row r="77" spans="1:71">
      <c r="A77" s="14">
        <v>24</v>
      </c>
      <c r="B77" s="116" t="str">
        <f ca="1">IFERROR(AVERAGEIFS(OFFSET(INDEX(TV_after_Tx[#Headers],1,MATCH(TEXT(TV_Stat12[[#This Row],[Day '# after Tx]],0),TV_after_Tx[#Headers],0)),1,0,120,1),TV_after_Tx[Group],Stat!B$51),"")</f>
        <v/>
      </c>
      <c r="C77" s="131" t="str">
        <f t="array" aca="1" ref="C77" ca="1">IFERROR(_xlfn.STDEV.P(IF(TV_after_Tx[Group]=Stat!C$51,OFFSET(INDEX(TV_after_Tx[#Headers],1,MATCH(TEXT(TV_Stat12[[#This Row],[Day '# after Tx]],0),TV_after_Tx[#Headers],0)),1,0,120,1))),"")</f>
        <v/>
      </c>
      <c r="D77" s="17" t="str">
        <f ca="1">IF(COUNTIFS(OFFSET(INDEX(TV_after_Tx[#Headers],1,MATCH(TEXT(TV_Stat12[[#This Row],[Day '# after Tx]],0),TV_after_Tx[#Headers],0)),1,0,120,1),"&gt;0",TV_after_Tx[Group],Stat!D$51)&gt;0,COUNTIFS(OFFSET(INDEX(TV_after_Tx[#Headers],1,MATCH(TEXT(TV_Stat12[[#This Row],[Day '# after Tx]],0),TV_after_Tx[#Headers],0)),1,0,120,1),"&gt;0",TV_after_Tx[Group],Stat!D$51),"")</f>
        <v/>
      </c>
      <c r="E77" s="116" t="str">
        <f ca="1">IFERROR(AVERAGEIFS(OFFSET(INDEX(TV_after_Tx[#Headers],1,MATCH(TEXT(TV_Stat12[[#This Row],[Day '# after Tx]],0),TV_after_Tx[#Headers],0)),1,0,120,1),TV_after_Tx[Group],Stat!E$51),"")</f>
        <v/>
      </c>
      <c r="F77" s="131" t="str">
        <f t="array" aca="1" ref="F77" ca="1">IFERROR(_xlfn.STDEV.P(IF(TV_after_Tx[Group]=Stat!F$51,OFFSET(INDEX(TV_after_Tx[#Headers],1,MATCH(TEXT(TV_Stat12[[#This Row],[Day '# after Tx]],0),TV_after_Tx[#Headers],0)),1,0,120,1))),"")</f>
        <v/>
      </c>
      <c r="G77" s="17" t="str">
        <f ca="1">IF(COUNTIFS(OFFSET(INDEX(TV_after_Tx[#Headers],1,MATCH(TEXT(TV_Stat12[[#This Row],[Day '# after Tx]],0),TV_after_Tx[#Headers],0)),1,0,120,1),"&gt;0",TV_after_Tx[Group],Stat!G$51)&gt;0,COUNTIFS(OFFSET(INDEX(TV_after_Tx[#Headers],1,MATCH(TEXT(TV_Stat12[[#This Row],[Day '# after Tx]],0),TV_after_Tx[#Headers],0)),1,0,120,1),"&gt;0",TV_after_Tx[Group],Stat!G$51),"")</f>
        <v/>
      </c>
      <c r="H77" s="116" t="str">
        <f ca="1">IFERROR(AVERAGEIFS(OFFSET(INDEX(TV_after_Tx[#Headers],1,MATCH(TEXT(TV_Stat12[[#This Row],[Day '# after Tx]],0),TV_after_Tx[#Headers],0)),1,0,120,1),TV_after_Tx[Group],Stat!H$51),"")</f>
        <v/>
      </c>
      <c r="I77" s="131" t="str">
        <f t="array" aca="1" ref="I77" ca="1">IFERROR(_xlfn.STDEV.P(IF(TV_after_Tx[Group]=Stat!I$51,OFFSET(INDEX(TV_after_Tx[#Headers],1,MATCH(TEXT(TV_Stat12[[#This Row],[Day '# after Tx]],0),TV_after_Tx[#Headers],0)),1,0,120,1))),"")</f>
        <v/>
      </c>
      <c r="J77" s="17" t="str">
        <f ca="1">IF(COUNTIFS(OFFSET(INDEX(TV_after_Tx[#Headers],1,MATCH(TEXT(TV_Stat12[[#This Row],[Day '# after Tx]],0),TV_after_Tx[#Headers],0)),1,0,120,1),"&gt;0",TV_after_Tx[Group],Stat!J$51)&gt;0,COUNTIFS(OFFSET(INDEX(TV_after_Tx[#Headers],1,MATCH(TEXT(TV_Stat12[[#This Row],[Day '# after Tx]],0),TV_after_Tx[#Headers],0)),1,0,120,1),"&gt;0",TV_after_Tx[Group],Stat!J$51),"")</f>
        <v/>
      </c>
      <c r="K77" s="116" t="str">
        <f ca="1">IFERROR(AVERAGEIFS(OFFSET(INDEX(TV_after_Tx[#Headers],1,MATCH(TEXT(TV_Stat12[[#This Row],[Day '# after Tx]],0),TV_after_Tx[#Headers],0)),1,0,120,1),TV_after_Tx[Group],Stat!K$51),"")</f>
        <v/>
      </c>
      <c r="L77" s="131" t="str">
        <f t="array" aca="1" ref="L77" ca="1">IFERROR(_xlfn.STDEV.P(IF(TV_after_Tx[Group]=Stat!L$51,OFFSET(INDEX(TV_after_Tx[#Headers],1,MATCH(TEXT(TV_Stat12[[#This Row],[Day '# after Tx]],0),TV_after_Tx[#Headers],0)),1,0,120,1))),"")</f>
        <v/>
      </c>
      <c r="M77" s="17" t="str">
        <f ca="1">IF(COUNTIFS(OFFSET(INDEX(TV_after_Tx[#Headers],1,MATCH(TEXT(TV_Stat12[[#This Row],[Day '# after Tx]],0),TV_after_Tx[#Headers],0)),1,0,120,1),"&gt;0",TV_after_Tx[Group],Stat!M$51)&gt;0,COUNTIFS(OFFSET(INDEX(TV_after_Tx[#Headers],1,MATCH(TEXT(TV_Stat12[[#This Row],[Day '# after Tx]],0),TV_after_Tx[#Headers],0)),1,0,120,1),"&gt;0",TV_after_Tx[Group],Stat!M$51),"")</f>
        <v/>
      </c>
      <c r="N77" s="116" t="str">
        <f ca="1">IFERROR(AVERAGEIFS(OFFSET(INDEX(TV_after_Tx[#Headers],1,MATCH(TEXT(TV_Stat12[[#This Row],[Day '# after Tx]],0),TV_after_Tx[#Headers],0)),1,0,120,1),TV_after_Tx[Group],Stat!N$51),"")</f>
        <v/>
      </c>
      <c r="O77" s="131" t="str">
        <f t="array" aca="1" ref="O77" ca="1">IFERROR(_xlfn.STDEV.P(IF(TV_after_Tx[Group]=Stat!O$51,OFFSET(INDEX(TV_after_Tx[#Headers],1,MATCH(TEXT(TV_Stat12[[#This Row],[Day '# after Tx]],0),TV_after_Tx[#Headers],0)),1,0,120,1))),"")</f>
        <v/>
      </c>
      <c r="P77" s="17" t="str">
        <f ca="1">IF(COUNTIFS(OFFSET(INDEX(TV_after_Tx[#Headers],1,MATCH(TEXT(TV_Stat12[[#This Row],[Day '# after Tx]],0),TV_after_Tx[#Headers],0)),1,0,120,1),"&gt;0",TV_after_Tx[Group],Stat!P$51)&gt;0,COUNTIFS(OFFSET(INDEX(TV_after_Tx[#Headers],1,MATCH(TEXT(TV_Stat12[[#This Row],[Day '# after Tx]],0),TV_after_Tx[#Headers],0)),1,0,120,1),"&gt;0",TV_after_Tx[Group],Stat!P$51),"")</f>
        <v/>
      </c>
      <c r="Q77" s="116" t="str">
        <f ca="1">IFERROR(AVERAGEIFS(OFFSET(INDEX(TV_after_Tx[#Headers],1,MATCH(TEXT(TV_Stat12[[#This Row],[Day '# after Tx]],0),TV_after_Tx[#Headers],0)),1,0,120,1),TV_after_Tx[Group],Stat!Q$51),"")</f>
        <v/>
      </c>
      <c r="R77" s="131" t="str">
        <f t="array" aca="1" ref="R77" ca="1">IFERROR(_xlfn.STDEV.P(IF(TV_after_Tx[Group]=Stat!R$51,OFFSET(INDEX(TV_after_Tx[#Headers],1,MATCH(TEXT(TV_Stat12[[#This Row],[Day '# after Tx]],0),TV_after_Tx[#Headers],0)),1,0,120,1))),"")</f>
        <v/>
      </c>
      <c r="S77" s="17" t="str">
        <f ca="1">IF(COUNTIFS(OFFSET(INDEX(TV_after_Tx[#Headers],1,MATCH(TEXT(TV_Stat12[[#This Row],[Day '# after Tx]],0),TV_after_Tx[#Headers],0)),1,0,120,1),"&gt;0",TV_after_Tx[Group],Stat!S$51)&gt;0,COUNTIFS(OFFSET(INDEX(TV_after_Tx[#Headers],1,MATCH(TEXT(TV_Stat12[[#This Row],[Day '# after Tx]],0),TV_after_Tx[#Headers],0)),1,0,120,1),"&gt;0",TV_after_Tx[Group],Stat!S$51),"")</f>
        <v/>
      </c>
      <c r="T77" s="116" t="str">
        <f ca="1">IFERROR(AVERAGEIFS(OFFSET(INDEX(TV_after_Tx[#Headers],1,MATCH(TEXT(TV_Stat12[[#This Row],[Day '# after Tx]],0),TV_after_Tx[#Headers],0)),1,0,120,1),TV_after_Tx[Group],Stat!T$51),"")</f>
        <v/>
      </c>
      <c r="U77" s="131" t="str">
        <f t="array" aca="1" ref="U77" ca="1">IFERROR(_xlfn.STDEV.P(IF(TV_after_Tx[Group]=Stat!U$51,OFFSET(INDEX(TV_after_Tx[#Headers],1,MATCH(TEXT(TV_Stat12[[#This Row],[Day '# after Tx]],0),TV_after_Tx[#Headers],0)),1,0,120,1))),"")</f>
        <v/>
      </c>
      <c r="V77" s="17" t="str">
        <f ca="1">IF(COUNTIFS(OFFSET(INDEX(TV_after_Tx[#Headers],1,MATCH(TEXT(TV_Stat12[[#This Row],[Day '# after Tx]],0),TV_after_Tx[#Headers],0)),1,0,120,1),"&gt;0",TV_after_Tx[Group],Stat!V$51)&gt;0,COUNTIFS(OFFSET(INDEX(TV_after_Tx[#Headers],1,MATCH(TEXT(TV_Stat12[[#This Row],[Day '# after Tx]],0),TV_after_Tx[#Headers],0)),1,0,120,1),"&gt;0",TV_after_Tx[Group],Stat!V$51),"")</f>
        <v/>
      </c>
      <c r="W77" s="116" t="str">
        <f ca="1">IFERROR(AVERAGEIFS(OFFSET(INDEX(TV_after_Tx[#Headers],1,MATCH(TEXT(TV_Stat12[[#This Row],[Day '# after Tx]],0),TV_after_Tx[#Headers],0)),1,0,120,1),TV_after_Tx[Group],Stat!W$51),"")</f>
        <v/>
      </c>
      <c r="X77" s="131" t="str">
        <f t="array" aca="1" ref="X77" ca="1">IFERROR(_xlfn.STDEV.P(IF(TV_after_Tx[Group]=Stat!X$51,OFFSET(INDEX(TV_after_Tx[#Headers],1,MATCH(TEXT(TV_Stat12[[#This Row],[Day '# after Tx]],0),TV_after_Tx[#Headers],0)),1,0,120,1))),"")</f>
        <v/>
      </c>
      <c r="Y77" s="17" t="str">
        <f ca="1">IF(COUNTIFS(OFFSET(INDEX(TV_after_Tx[#Headers],1,MATCH(TEXT(TV_Stat12[[#This Row],[Day '# after Tx]],0),TV_after_Tx[#Headers],0)),1,0,120,1),"&gt;0",TV_after_Tx[Group],Stat!Y$51)&gt;0,COUNTIFS(OFFSET(INDEX(TV_after_Tx[#Headers],1,MATCH(TEXT(TV_Stat12[[#This Row],[Day '# after Tx]],0),TV_after_Tx[#Headers],0)),1,0,120,1),"&gt;0",TV_after_Tx[Group],Stat!Y$51),"")</f>
        <v/>
      </c>
      <c r="Z77" s="116" t="str">
        <f ca="1">IFERROR(AVERAGEIFS(OFFSET(INDEX(TV_after_Tx[#Headers],1,MATCH(TEXT(TV_Stat12[[#This Row],[Day '# after Tx]],0),TV_after_Tx[#Headers],0)),1,0,120,1),TV_after_Tx[Group],Stat!Z$51),"")</f>
        <v/>
      </c>
      <c r="AA77" s="131" t="str">
        <f t="array" aca="1" ref="AA77" ca="1">IFERROR(_xlfn.STDEV.P(IF(TV_after_Tx[Group]=Stat!AA$51,OFFSET(INDEX(TV_after_Tx[#Headers],1,MATCH(TEXT(TV_Stat12[[#This Row],[Day '# after Tx]],0),TV_after_Tx[#Headers],0)),1,0,120,1))),"")</f>
        <v/>
      </c>
      <c r="AB77" s="17" t="str">
        <f ca="1">IF(COUNTIFS(OFFSET(INDEX(TV_after_Tx[#Headers],1,MATCH(TEXT(TV_Stat12[[#This Row],[Day '# after Tx]],0),TV_after_Tx[#Headers],0)),1,0,120,1),"&gt;0",TV_after_Tx[Group],Stat!AB$51)&gt;0,COUNTIFS(OFFSET(INDEX(TV_after_Tx[#Headers],1,MATCH(TEXT(TV_Stat12[[#This Row],[Day '# after Tx]],0),TV_after_Tx[#Headers],0)),1,0,120,1),"&gt;0",TV_after_Tx[Group],Stat!AB$51),"")</f>
        <v/>
      </c>
      <c r="AC77" s="116" t="str">
        <f ca="1">IFERROR(AVERAGEIFS(OFFSET(INDEX(TV_after_Tx[#Headers],1,MATCH(TEXT(TV_Stat12[[#This Row],[Day '# after Tx]],0),TV_after_Tx[#Headers],0)),1,0,120,1),TV_after_Tx[Group],Stat!AC$51),"")</f>
        <v/>
      </c>
      <c r="AD77" s="131" t="str">
        <f t="array" aca="1" ref="AD77" ca="1">IFERROR(_xlfn.STDEV.P(IF(TV_after_Tx[Group]=Stat!AD$51,OFFSET(INDEX(TV_after_Tx[#Headers],1,MATCH(TEXT(TV_Stat12[[#This Row],[Day '# after Tx]],0),TV_after_Tx[#Headers],0)),1,0,120,1))),"")</f>
        <v/>
      </c>
      <c r="AE77" s="17" t="str">
        <f ca="1">IF(COUNTIFS(OFFSET(INDEX(TV_after_Tx[#Headers],1,MATCH(TEXT(TV_Stat12[[#This Row],[Day '# after Tx]],0),TV_after_Tx[#Headers],0)),1,0,120,1),"&gt;0",TV_after_Tx[Group],Stat!AE$51)&gt;0,COUNTIFS(OFFSET(INDEX(TV_after_Tx[#Headers],1,MATCH(TEXT(TV_Stat12[[#This Row],[Day '# after Tx]],0),TV_after_Tx[#Headers],0)),1,0,120,1),"&gt;0",TV_after_Tx[Group],Stat!AE$51),"")</f>
        <v/>
      </c>
      <c r="AF77" s="116" t="str">
        <f ca="1">IFERROR(AVERAGE(OFFSET(INDEX(TV_after_Tx[#Headers],1,MATCH(TEXT(TV_Stat12[[#This Row],[Day '# after Tx]],0),TV_after_Tx[#Headers],0)),1,0,120,1)),"")</f>
        <v/>
      </c>
      <c r="AG77" s="131" t="str">
        <f ca="1">IFERROR(_xlfn.STDEV.P(OFFSET(INDEX(TV_after_Tx[#Headers],1,MATCH(TEXT(TV_Stat12[[#This Row],[Day '# after Tx]],0),TV_after_Tx[#Headers],0)),1,0,120,1)),"")</f>
        <v/>
      </c>
      <c r="AH77" s="17" t="str">
        <f ca="1">IF(COUNTIF(OFFSET(INDEX(TV_after_Tx[#Headers],1,MATCH(TEXT(TV_Stat12[[#This Row],[Day '# after Tx]],0),TV_after_Tx[#Headers],0)),1,0,120,1),"&gt;0")&gt;0,COUNTIF(OFFSET(INDEX(TV_after_Tx[#Headers],1,MATCH(TEXT(TV_Stat12[[#This Row],[Day '# after Tx]],0),TV_after_Tx[#Headers],0)),1,0,120,1),"&gt;0"),"")</f>
        <v/>
      </c>
      <c r="BQ77" s="14"/>
      <c r="BS77" s="14"/>
    </row>
    <row r="78" spans="1:71">
      <c r="A78" s="14">
        <v>25</v>
      </c>
      <c r="B78" s="116" t="str">
        <f ca="1">IFERROR(AVERAGEIFS(OFFSET(INDEX(TV_after_Tx[#Headers],1,MATCH(TEXT(TV_Stat12[[#This Row],[Day '# after Tx]],0),TV_after_Tx[#Headers],0)),1,0,120,1),TV_after_Tx[Group],Stat!B$51),"")</f>
        <v/>
      </c>
      <c r="C78" s="131" t="str">
        <f t="array" aca="1" ref="C78" ca="1">IFERROR(_xlfn.STDEV.P(IF(TV_after_Tx[Group]=Stat!C$51,OFFSET(INDEX(TV_after_Tx[#Headers],1,MATCH(TEXT(TV_Stat12[[#This Row],[Day '# after Tx]],0),TV_after_Tx[#Headers],0)),1,0,120,1))),"")</f>
        <v/>
      </c>
      <c r="D78" s="17" t="str">
        <f ca="1">IF(COUNTIFS(OFFSET(INDEX(TV_after_Tx[#Headers],1,MATCH(TEXT(TV_Stat12[[#This Row],[Day '# after Tx]],0),TV_after_Tx[#Headers],0)),1,0,120,1),"&gt;0",TV_after_Tx[Group],Stat!D$51)&gt;0,COUNTIFS(OFFSET(INDEX(TV_after_Tx[#Headers],1,MATCH(TEXT(TV_Stat12[[#This Row],[Day '# after Tx]],0),TV_after_Tx[#Headers],0)),1,0,120,1),"&gt;0",TV_after_Tx[Group],Stat!D$51),"")</f>
        <v/>
      </c>
      <c r="E78" s="116" t="str">
        <f ca="1">IFERROR(AVERAGEIFS(OFFSET(INDEX(TV_after_Tx[#Headers],1,MATCH(TEXT(TV_Stat12[[#This Row],[Day '# after Tx]],0),TV_after_Tx[#Headers],0)),1,0,120,1),TV_after_Tx[Group],Stat!E$51),"")</f>
        <v/>
      </c>
      <c r="F78" s="131" t="str">
        <f t="array" aca="1" ref="F78" ca="1">IFERROR(_xlfn.STDEV.P(IF(TV_after_Tx[Group]=Stat!F$51,OFFSET(INDEX(TV_after_Tx[#Headers],1,MATCH(TEXT(TV_Stat12[[#This Row],[Day '# after Tx]],0),TV_after_Tx[#Headers],0)),1,0,120,1))),"")</f>
        <v/>
      </c>
      <c r="G78" s="17" t="str">
        <f ca="1">IF(COUNTIFS(OFFSET(INDEX(TV_after_Tx[#Headers],1,MATCH(TEXT(TV_Stat12[[#This Row],[Day '# after Tx]],0),TV_after_Tx[#Headers],0)),1,0,120,1),"&gt;0",TV_after_Tx[Group],Stat!G$51)&gt;0,COUNTIFS(OFFSET(INDEX(TV_after_Tx[#Headers],1,MATCH(TEXT(TV_Stat12[[#This Row],[Day '# after Tx]],0),TV_after_Tx[#Headers],0)),1,0,120,1),"&gt;0",TV_after_Tx[Group],Stat!G$51),"")</f>
        <v/>
      </c>
      <c r="H78" s="116" t="str">
        <f ca="1">IFERROR(AVERAGEIFS(OFFSET(INDEX(TV_after_Tx[#Headers],1,MATCH(TEXT(TV_Stat12[[#This Row],[Day '# after Tx]],0),TV_after_Tx[#Headers],0)),1,0,120,1),TV_after_Tx[Group],Stat!H$51),"")</f>
        <v/>
      </c>
      <c r="I78" s="131" t="str">
        <f t="array" aca="1" ref="I78" ca="1">IFERROR(_xlfn.STDEV.P(IF(TV_after_Tx[Group]=Stat!I$51,OFFSET(INDEX(TV_after_Tx[#Headers],1,MATCH(TEXT(TV_Stat12[[#This Row],[Day '# after Tx]],0),TV_after_Tx[#Headers],0)),1,0,120,1))),"")</f>
        <v/>
      </c>
      <c r="J78" s="17" t="str">
        <f ca="1">IF(COUNTIFS(OFFSET(INDEX(TV_after_Tx[#Headers],1,MATCH(TEXT(TV_Stat12[[#This Row],[Day '# after Tx]],0),TV_after_Tx[#Headers],0)),1,0,120,1),"&gt;0",TV_after_Tx[Group],Stat!J$51)&gt;0,COUNTIFS(OFFSET(INDEX(TV_after_Tx[#Headers],1,MATCH(TEXT(TV_Stat12[[#This Row],[Day '# after Tx]],0),TV_after_Tx[#Headers],0)),1,0,120,1),"&gt;0",TV_after_Tx[Group],Stat!J$51),"")</f>
        <v/>
      </c>
      <c r="K78" s="116" t="str">
        <f ca="1">IFERROR(AVERAGEIFS(OFFSET(INDEX(TV_after_Tx[#Headers],1,MATCH(TEXT(TV_Stat12[[#This Row],[Day '# after Tx]],0),TV_after_Tx[#Headers],0)),1,0,120,1),TV_after_Tx[Group],Stat!K$51),"")</f>
        <v/>
      </c>
      <c r="L78" s="131" t="str">
        <f t="array" aca="1" ref="L78" ca="1">IFERROR(_xlfn.STDEV.P(IF(TV_after_Tx[Group]=Stat!L$51,OFFSET(INDEX(TV_after_Tx[#Headers],1,MATCH(TEXT(TV_Stat12[[#This Row],[Day '# after Tx]],0),TV_after_Tx[#Headers],0)),1,0,120,1))),"")</f>
        <v/>
      </c>
      <c r="M78" s="17" t="str">
        <f ca="1">IF(COUNTIFS(OFFSET(INDEX(TV_after_Tx[#Headers],1,MATCH(TEXT(TV_Stat12[[#This Row],[Day '# after Tx]],0),TV_after_Tx[#Headers],0)),1,0,120,1),"&gt;0",TV_after_Tx[Group],Stat!M$51)&gt;0,COUNTIFS(OFFSET(INDEX(TV_after_Tx[#Headers],1,MATCH(TEXT(TV_Stat12[[#This Row],[Day '# after Tx]],0),TV_after_Tx[#Headers],0)),1,0,120,1),"&gt;0",TV_after_Tx[Group],Stat!M$51),"")</f>
        <v/>
      </c>
      <c r="N78" s="116" t="str">
        <f ca="1">IFERROR(AVERAGEIFS(OFFSET(INDEX(TV_after_Tx[#Headers],1,MATCH(TEXT(TV_Stat12[[#This Row],[Day '# after Tx]],0),TV_after_Tx[#Headers],0)),1,0,120,1),TV_after_Tx[Group],Stat!N$51),"")</f>
        <v/>
      </c>
      <c r="O78" s="131" t="str">
        <f t="array" aca="1" ref="O78" ca="1">IFERROR(_xlfn.STDEV.P(IF(TV_after_Tx[Group]=Stat!O$51,OFFSET(INDEX(TV_after_Tx[#Headers],1,MATCH(TEXT(TV_Stat12[[#This Row],[Day '# after Tx]],0),TV_after_Tx[#Headers],0)),1,0,120,1))),"")</f>
        <v/>
      </c>
      <c r="P78" s="17" t="str">
        <f ca="1">IF(COUNTIFS(OFFSET(INDEX(TV_after_Tx[#Headers],1,MATCH(TEXT(TV_Stat12[[#This Row],[Day '# after Tx]],0),TV_after_Tx[#Headers],0)),1,0,120,1),"&gt;0",TV_after_Tx[Group],Stat!P$51)&gt;0,COUNTIFS(OFFSET(INDEX(TV_after_Tx[#Headers],1,MATCH(TEXT(TV_Stat12[[#This Row],[Day '# after Tx]],0),TV_after_Tx[#Headers],0)),1,0,120,1),"&gt;0",TV_after_Tx[Group],Stat!P$51),"")</f>
        <v/>
      </c>
      <c r="Q78" s="116" t="str">
        <f ca="1">IFERROR(AVERAGEIFS(OFFSET(INDEX(TV_after_Tx[#Headers],1,MATCH(TEXT(TV_Stat12[[#This Row],[Day '# after Tx]],0),TV_after_Tx[#Headers],0)),1,0,120,1),TV_after_Tx[Group],Stat!Q$51),"")</f>
        <v/>
      </c>
      <c r="R78" s="131" t="str">
        <f t="array" aca="1" ref="R78" ca="1">IFERROR(_xlfn.STDEV.P(IF(TV_after_Tx[Group]=Stat!R$51,OFFSET(INDEX(TV_after_Tx[#Headers],1,MATCH(TEXT(TV_Stat12[[#This Row],[Day '# after Tx]],0),TV_after_Tx[#Headers],0)),1,0,120,1))),"")</f>
        <v/>
      </c>
      <c r="S78" s="17" t="str">
        <f ca="1">IF(COUNTIFS(OFFSET(INDEX(TV_after_Tx[#Headers],1,MATCH(TEXT(TV_Stat12[[#This Row],[Day '# after Tx]],0),TV_after_Tx[#Headers],0)),1,0,120,1),"&gt;0",TV_after_Tx[Group],Stat!S$51)&gt;0,COUNTIFS(OFFSET(INDEX(TV_after_Tx[#Headers],1,MATCH(TEXT(TV_Stat12[[#This Row],[Day '# after Tx]],0),TV_after_Tx[#Headers],0)),1,0,120,1),"&gt;0",TV_after_Tx[Group],Stat!S$51),"")</f>
        <v/>
      </c>
      <c r="T78" s="116" t="str">
        <f ca="1">IFERROR(AVERAGEIFS(OFFSET(INDEX(TV_after_Tx[#Headers],1,MATCH(TEXT(TV_Stat12[[#This Row],[Day '# after Tx]],0),TV_after_Tx[#Headers],0)),1,0,120,1),TV_after_Tx[Group],Stat!T$51),"")</f>
        <v/>
      </c>
      <c r="U78" s="131" t="str">
        <f t="array" aca="1" ref="U78" ca="1">IFERROR(_xlfn.STDEV.P(IF(TV_after_Tx[Group]=Stat!U$51,OFFSET(INDEX(TV_after_Tx[#Headers],1,MATCH(TEXT(TV_Stat12[[#This Row],[Day '# after Tx]],0),TV_after_Tx[#Headers],0)),1,0,120,1))),"")</f>
        <v/>
      </c>
      <c r="V78" s="17" t="str">
        <f ca="1">IF(COUNTIFS(OFFSET(INDEX(TV_after_Tx[#Headers],1,MATCH(TEXT(TV_Stat12[[#This Row],[Day '# after Tx]],0),TV_after_Tx[#Headers],0)),1,0,120,1),"&gt;0",TV_after_Tx[Group],Stat!V$51)&gt;0,COUNTIFS(OFFSET(INDEX(TV_after_Tx[#Headers],1,MATCH(TEXT(TV_Stat12[[#This Row],[Day '# after Tx]],0),TV_after_Tx[#Headers],0)),1,0,120,1),"&gt;0",TV_after_Tx[Group],Stat!V$51),"")</f>
        <v/>
      </c>
      <c r="W78" s="116" t="str">
        <f ca="1">IFERROR(AVERAGEIFS(OFFSET(INDEX(TV_after_Tx[#Headers],1,MATCH(TEXT(TV_Stat12[[#This Row],[Day '# after Tx]],0),TV_after_Tx[#Headers],0)),1,0,120,1),TV_after_Tx[Group],Stat!W$51),"")</f>
        <v/>
      </c>
      <c r="X78" s="131" t="str">
        <f t="array" aca="1" ref="X78" ca="1">IFERROR(_xlfn.STDEV.P(IF(TV_after_Tx[Group]=Stat!X$51,OFFSET(INDEX(TV_after_Tx[#Headers],1,MATCH(TEXT(TV_Stat12[[#This Row],[Day '# after Tx]],0),TV_after_Tx[#Headers],0)),1,0,120,1))),"")</f>
        <v/>
      </c>
      <c r="Y78" s="17" t="str">
        <f ca="1">IF(COUNTIFS(OFFSET(INDEX(TV_after_Tx[#Headers],1,MATCH(TEXT(TV_Stat12[[#This Row],[Day '# after Tx]],0),TV_after_Tx[#Headers],0)),1,0,120,1),"&gt;0",TV_after_Tx[Group],Stat!Y$51)&gt;0,COUNTIFS(OFFSET(INDEX(TV_after_Tx[#Headers],1,MATCH(TEXT(TV_Stat12[[#This Row],[Day '# after Tx]],0),TV_after_Tx[#Headers],0)),1,0,120,1),"&gt;0",TV_after_Tx[Group],Stat!Y$51),"")</f>
        <v/>
      </c>
      <c r="Z78" s="116" t="str">
        <f ca="1">IFERROR(AVERAGEIFS(OFFSET(INDEX(TV_after_Tx[#Headers],1,MATCH(TEXT(TV_Stat12[[#This Row],[Day '# after Tx]],0),TV_after_Tx[#Headers],0)),1,0,120,1),TV_after_Tx[Group],Stat!Z$51),"")</f>
        <v/>
      </c>
      <c r="AA78" s="131" t="str">
        <f t="array" aca="1" ref="AA78" ca="1">IFERROR(_xlfn.STDEV.P(IF(TV_after_Tx[Group]=Stat!AA$51,OFFSET(INDEX(TV_after_Tx[#Headers],1,MATCH(TEXT(TV_Stat12[[#This Row],[Day '# after Tx]],0),TV_after_Tx[#Headers],0)),1,0,120,1))),"")</f>
        <v/>
      </c>
      <c r="AB78" s="17" t="str">
        <f ca="1">IF(COUNTIFS(OFFSET(INDEX(TV_after_Tx[#Headers],1,MATCH(TEXT(TV_Stat12[[#This Row],[Day '# after Tx]],0),TV_after_Tx[#Headers],0)),1,0,120,1),"&gt;0",TV_after_Tx[Group],Stat!AB$51)&gt;0,COUNTIFS(OFFSET(INDEX(TV_after_Tx[#Headers],1,MATCH(TEXT(TV_Stat12[[#This Row],[Day '# after Tx]],0),TV_after_Tx[#Headers],0)),1,0,120,1),"&gt;0",TV_after_Tx[Group],Stat!AB$51),"")</f>
        <v/>
      </c>
      <c r="AC78" s="116" t="str">
        <f ca="1">IFERROR(AVERAGEIFS(OFFSET(INDEX(TV_after_Tx[#Headers],1,MATCH(TEXT(TV_Stat12[[#This Row],[Day '# after Tx]],0),TV_after_Tx[#Headers],0)),1,0,120,1),TV_after_Tx[Group],Stat!AC$51),"")</f>
        <v/>
      </c>
      <c r="AD78" s="131" t="str">
        <f t="array" aca="1" ref="AD78" ca="1">IFERROR(_xlfn.STDEV.P(IF(TV_after_Tx[Group]=Stat!AD$51,OFFSET(INDEX(TV_after_Tx[#Headers],1,MATCH(TEXT(TV_Stat12[[#This Row],[Day '# after Tx]],0),TV_after_Tx[#Headers],0)),1,0,120,1))),"")</f>
        <v/>
      </c>
      <c r="AE78" s="17" t="str">
        <f ca="1">IF(COUNTIFS(OFFSET(INDEX(TV_after_Tx[#Headers],1,MATCH(TEXT(TV_Stat12[[#This Row],[Day '# after Tx]],0),TV_after_Tx[#Headers],0)),1,0,120,1),"&gt;0",TV_after_Tx[Group],Stat!AE$51)&gt;0,COUNTIFS(OFFSET(INDEX(TV_after_Tx[#Headers],1,MATCH(TEXT(TV_Stat12[[#This Row],[Day '# after Tx]],0),TV_after_Tx[#Headers],0)),1,0,120,1),"&gt;0",TV_after_Tx[Group],Stat!AE$51),"")</f>
        <v/>
      </c>
      <c r="AF78" s="116" t="str">
        <f ca="1">IFERROR(AVERAGE(OFFSET(INDEX(TV_after_Tx[#Headers],1,MATCH(TEXT(TV_Stat12[[#This Row],[Day '# after Tx]],0),TV_after_Tx[#Headers],0)),1,0,120,1)),"")</f>
        <v/>
      </c>
      <c r="AG78" s="131" t="str">
        <f ca="1">IFERROR(_xlfn.STDEV.P(OFFSET(INDEX(TV_after_Tx[#Headers],1,MATCH(TEXT(TV_Stat12[[#This Row],[Day '# after Tx]],0),TV_after_Tx[#Headers],0)),1,0,120,1)),"")</f>
        <v/>
      </c>
      <c r="AH78" s="17" t="str">
        <f ca="1">IF(COUNTIF(OFFSET(INDEX(TV_after_Tx[#Headers],1,MATCH(TEXT(TV_Stat12[[#This Row],[Day '# after Tx]],0),TV_after_Tx[#Headers],0)),1,0,120,1),"&gt;0")&gt;0,COUNTIF(OFFSET(INDEX(TV_after_Tx[#Headers],1,MATCH(TEXT(TV_Stat12[[#This Row],[Day '# after Tx]],0),TV_after_Tx[#Headers],0)),1,0,120,1),"&gt;0"),"")</f>
        <v/>
      </c>
      <c r="BQ78" s="14"/>
      <c r="BS78" s="14"/>
    </row>
    <row r="79" spans="1:71">
      <c r="A79" s="14">
        <v>26</v>
      </c>
      <c r="B79" s="116" t="str">
        <f ca="1">IFERROR(AVERAGEIFS(OFFSET(INDEX(TV_after_Tx[#Headers],1,MATCH(TEXT(TV_Stat12[[#This Row],[Day '# after Tx]],0),TV_after_Tx[#Headers],0)),1,0,120,1),TV_after_Tx[Group],Stat!B$51),"")</f>
        <v/>
      </c>
      <c r="C79" s="131" t="str">
        <f t="array" aca="1" ref="C79" ca="1">IFERROR(_xlfn.STDEV.P(IF(TV_after_Tx[Group]=Stat!C$51,OFFSET(INDEX(TV_after_Tx[#Headers],1,MATCH(TEXT(TV_Stat12[[#This Row],[Day '# after Tx]],0),TV_after_Tx[#Headers],0)),1,0,120,1))),"")</f>
        <v/>
      </c>
      <c r="D79" s="17" t="str">
        <f ca="1">IF(COUNTIFS(OFFSET(INDEX(TV_after_Tx[#Headers],1,MATCH(TEXT(TV_Stat12[[#This Row],[Day '# after Tx]],0),TV_after_Tx[#Headers],0)),1,0,120,1),"&gt;0",TV_after_Tx[Group],Stat!D$51)&gt;0,COUNTIFS(OFFSET(INDEX(TV_after_Tx[#Headers],1,MATCH(TEXT(TV_Stat12[[#This Row],[Day '# after Tx]],0),TV_after_Tx[#Headers],0)),1,0,120,1),"&gt;0",TV_after_Tx[Group],Stat!D$51),"")</f>
        <v/>
      </c>
      <c r="E79" s="116" t="str">
        <f ca="1">IFERROR(AVERAGEIFS(OFFSET(INDEX(TV_after_Tx[#Headers],1,MATCH(TEXT(TV_Stat12[[#This Row],[Day '# after Tx]],0),TV_after_Tx[#Headers],0)),1,0,120,1),TV_after_Tx[Group],Stat!E$51),"")</f>
        <v/>
      </c>
      <c r="F79" s="131" t="str">
        <f t="array" aca="1" ref="F79" ca="1">IFERROR(_xlfn.STDEV.P(IF(TV_after_Tx[Group]=Stat!F$51,OFFSET(INDEX(TV_after_Tx[#Headers],1,MATCH(TEXT(TV_Stat12[[#This Row],[Day '# after Tx]],0),TV_after_Tx[#Headers],0)),1,0,120,1))),"")</f>
        <v/>
      </c>
      <c r="G79" s="17" t="str">
        <f ca="1">IF(COUNTIFS(OFFSET(INDEX(TV_after_Tx[#Headers],1,MATCH(TEXT(TV_Stat12[[#This Row],[Day '# after Tx]],0),TV_after_Tx[#Headers],0)),1,0,120,1),"&gt;0",TV_after_Tx[Group],Stat!G$51)&gt;0,COUNTIFS(OFFSET(INDEX(TV_after_Tx[#Headers],1,MATCH(TEXT(TV_Stat12[[#This Row],[Day '# after Tx]],0),TV_after_Tx[#Headers],0)),1,0,120,1),"&gt;0",TV_after_Tx[Group],Stat!G$51),"")</f>
        <v/>
      </c>
      <c r="H79" s="116" t="str">
        <f ca="1">IFERROR(AVERAGEIFS(OFFSET(INDEX(TV_after_Tx[#Headers],1,MATCH(TEXT(TV_Stat12[[#This Row],[Day '# after Tx]],0),TV_after_Tx[#Headers],0)),1,0,120,1),TV_after_Tx[Group],Stat!H$51),"")</f>
        <v/>
      </c>
      <c r="I79" s="131" t="str">
        <f t="array" aca="1" ref="I79" ca="1">IFERROR(_xlfn.STDEV.P(IF(TV_after_Tx[Group]=Stat!I$51,OFFSET(INDEX(TV_after_Tx[#Headers],1,MATCH(TEXT(TV_Stat12[[#This Row],[Day '# after Tx]],0),TV_after_Tx[#Headers],0)),1,0,120,1))),"")</f>
        <v/>
      </c>
      <c r="J79" s="17" t="str">
        <f ca="1">IF(COUNTIFS(OFFSET(INDEX(TV_after_Tx[#Headers],1,MATCH(TEXT(TV_Stat12[[#This Row],[Day '# after Tx]],0),TV_after_Tx[#Headers],0)),1,0,120,1),"&gt;0",TV_after_Tx[Group],Stat!J$51)&gt;0,COUNTIFS(OFFSET(INDEX(TV_after_Tx[#Headers],1,MATCH(TEXT(TV_Stat12[[#This Row],[Day '# after Tx]],0),TV_after_Tx[#Headers],0)),1,0,120,1),"&gt;0",TV_after_Tx[Group],Stat!J$51),"")</f>
        <v/>
      </c>
      <c r="K79" s="116" t="str">
        <f ca="1">IFERROR(AVERAGEIFS(OFFSET(INDEX(TV_after_Tx[#Headers],1,MATCH(TEXT(TV_Stat12[[#This Row],[Day '# after Tx]],0),TV_after_Tx[#Headers],0)),1,0,120,1),TV_after_Tx[Group],Stat!K$51),"")</f>
        <v/>
      </c>
      <c r="L79" s="131" t="str">
        <f t="array" aca="1" ref="L79" ca="1">IFERROR(_xlfn.STDEV.P(IF(TV_after_Tx[Group]=Stat!L$51,OFFSET(INDEX(TV_after_Tx[#Headers],1,MATCH(TEXT(TV_Stat12[[#This Row],[Day '# after Tx]],0),TV_after_Tx[#Headers],0)),1,0,120,1))),"")</f>
        <v/>
      </c>
      <c r="M79" s="17" t="str">
        <f ca="1">IF(COUNTIFS(OFFSET(INDEX(TV_after_Tx[#Headers],1,MATCH(TEXT(TV_Stat12[[#This Row],[Day '# after Tx]],0),TV_after_Tx[#Headers],0)),1,0,120,1),"&gt;0",TV_after_Tx[Group],Stat!M$51)&gt;0,COUNTIFS(OFFSET(INDEX(TV_after_Tx[#Headers],1,MATCH(TEXT(TV_Stat12[[#This Row],[Day '# after Tx]],0),TV_after_Tx[#Headers],0)),1,0,120,1),"&gt;0",TV_after_Tx[Group],Stat!M$51),"")</f>
        <v/>
      </c>
      <c r="N79" s="116" t="str">
        <f ca="1">IFERROR(AVERAGEIFS(OFFSET(INDEX(TV_after_Tx[#Headers],1,MATCH(TEXT(TV_Stat12[[#This Row],[Day '# after Tx]],0),TV_after_Tx[#Headers],0)),1,0,120,1),TV_after_Tx[Group],Stat!N$51),"")</f>
        <v/>
      </c>
      <c r="O79" s="131" t="str">
        <f t="array" aca="1" ref="O79" ca="1">IFERROR(_xlfn.STDEV.P(IF(TV_after_Tx[Group]=Stat!O$51,OFFSET(INDEX(TV_after_Tx[#Headers],1,MATCH(TEXT(TV_Stat12[[#This Row],[Day '# after Tx]],0),TV_after_Tx[#Headers],0)),1,0,120,1))),"")</f>
        <v/>
      </c>
      <c r="P79" s="17" t="str">
        <f ca="1">IF(COUNTIFS(OFFSET(INDEX(TV_after_Tx[#Headers],1,MATCH(TEXT(TV_Stat12[[#This Row],[Day '# after Tx]],0),TV_after_Tx[#Headers],0)),1,0,120,1),"&gt;0",TV_after_Tx[Group],Stat!P$51)&gt;0,COUNTIFS(OFFSET(INDEX(TV_after_Tx[#Headers],1,MATCH(TEXT(TV_Stat12[[#This Row],[Day '# after Tx]],0),TV_after_Tx[#Headers],0)),1,0,120,1),"&gt;0",TV_after_Tx[Group],Stat!P$51),"")</f>
        <v/>
      </c>
      <c r="Q79" s="116" t="str">
        <f ca="1">IFERROR(AVERAGEIFS(OFFSET(INDEX(TV_after_Tx[#Headers],1,MATCH(TEXT(TV_Stat12[[#This Row],[Day '# after Tx]],0),TV_after_Tx[#Headers],0)),1,0,120,1),TV_after_Tx[Group],Stat!Q$51),"")</f>
        <v/>
      </c>
      <c r="R79" s="131" t="str">
        <f t="array" aca="1" ref="R79" ca="1">IFERROR(_xlfn.STDEV.P(IF(TV_after_Tx[Group]=Stat!R$51,OFFSET(INDEX(TV_after_Tx[#Headers],1,MATCH(TEXT(TV_Stat12[[#This Row],[Day '# after Tx]],0),TV_after_Tx[#Headers],0)),1,0,120,1))),"")</f>
        <v/>
      </c>
      <c r="S79" s="17" t="str">
        <f ca="1">IF(COUNTIFS(OFFSET(INDEX(TV_after_Tx[#Headers],1,MATCH(TEXT(TV_Stat12[[#This Row],[Day '# after Tx]],0),TV_after_Tx[#Headers],0)),1,0,120,1),"&gt;0",TV_after_Tx[Group],Stat!S$51)&gt;0,COUNTIFS(OFFSET(INDEX(TV_after_Tx[#Headers],1,MATCH(TEXT(TV_Stat12[[#This Row],[Day '# after Tx]],0),TV_after_Tx[#Headers],0)),1,0,120,1),"&gt;0",TV_after_Tx[Group],Stat!S$51),"")</f>
        <v/>
      </c>
      <c r="T79" s="116" t="str">
        <f ca="1">IFERROR(AVERAGEIFS(OFFSET(INDEX(TV_after_Tx[#Headers],1,MATCH(TEXT(TV_Stat12[[#This Row],[Day '# after Tx]],0),TV_after_Tx[#Headers],0)),1,0,120,1),TV_after_Tx[Group],Stat!T$51),"")</f>
        <v/>
      </c>
      <c r="U79" s="131" t="str">
        <f t="array" aca="1" ref="U79" ca="1">IFERROR(_xlfn.STDEV.P(IF(TV_after_Tx[Group]=Stat!U$51,OFFSET(INDEX(TV_after_Tx[#Headers],1,MATCH(TEXT(TV_Stat12[[#This Row],[Day '# after Tx]],0),TV_after_Tx[#Headers],0)),1,0,120,1))),"")</f>
        <v/>
      </c>
      <c r="V79" s="17" t="str">
        <f ca="1">IF(COUNTIFS(OFFSET(INDEX(TV_after_Tx[#Headers],1,MATCH(TEXT(TV_Stat12[[#This Row],[Day '# after Tx]],0),TV_after_Tx[#Headers],0)),1,0,120,1),"&gt;0",TV_after_Tx[Group],Stat!V$51)&gt;0,COUNTIFS(OFFSET(INDEX(TV_after_Tx[#Headers],1,MATCH(TEXT(TV_Stat12[[#This Row],[Day '# after Tx]],0),TV_after_Tx[#Headers],0)),1,0,120,1),"&gt;0",TV_after_Tx[Group],Stat!V$51),"")</f>
        <v/>
      </c>
      <c r="W79" s="116" t="str">
        <f ca="1">IFERROR(AVERAGEIFS(OFFSET(INDEX(TV_after_Tx[#Headers],1,MATCH(TEXT(TV_Stat12[[#This Row],[Day '# after Tx]],0),TV_after_Tx[#Headers],0)),1,0,120,1),TV_after_Tx[Group],Stat!W$51),"")</f>
        <v/>
      </c>
      <c r="X79" s="131" t="str">
        <f t="array" aca="1" ref="X79" ca="1">IFERROR(_xlfn.STDEV.P(IF(TV_after_Tx[Group]=Stat!X$51,OFFSET(INDEX(TV_after_Tx[#Headers],1,MATCH(TEXT(TV_Stat12[[#This Row],[Day '# after Tx]],0),TV_after_Tx[#Headers],0)),1,0,120,1))),"")</f>
        <v/>
      </c>
      <c r="Y79" s="17" t="str">
        <f ca="1">IF(COUNTIFS(OFFSET(INDEX(TV_after_Tx[#Headers],1,MATCH(TEXT(TV_Stat12[[#This Row],[Day '# after Tx]],0),TV_after_Tx[#Headers],0)),1,0,120,1),"&gt;0",TV_after_Tx[Group],Stat!Y$51)&gt;0,COUNTIFS(OFFSET(INDEX(TV_after_Tx[#Headers],1,MATCH(TEXT(TV_Stat12[[#This Row],[Day '# after Tx]],0),TV_after_Tx[#Headers],0)),1,0,120,1),"&gt;0",TV_after_Tx[Group],Stat!Y$51),"")</f>
        <v/>
      </c>
      <c r="Z79" s="116" t="str">
        <f ca="1">IFERROR(AVERAGEIFS(OFFSET(INDEX(TV_after_Tx[#Headers],1,MATCH(TEXT(TV_Stat12[[#This Row],[Day '# after Tx]],0),TV_after_Tx[#Headers],0)),1,0,120,1),TV_after_Tx[Group],Stat!Z$51),"")</f>
        <v/>
      </c>
      <c r="AA79" s="131" t="str">
        <f t="array" aca="1" ref="AA79" ca="1">IFERROR(_xlfn.STDEV.P(IF(TV_after_Tx[Group]=Stat!AA$51,OFFSET(INDEX(TV_after_Tx[#Headers],1,MATCH(TEXT(TV_Stat12[[#This Row],[Day '# after Tx]],0),TV_after_Tx[#Headers],0)),1,0,120,1))),"")</f>
        <v/>
      </c>
      <c r="AB79" s="17" t="str">
        <f ca="1">IF(COUNTIFS(OFFSET(INDEX(TV_after_Tx[#Headers],1,MATCH(TEXT(TV_Stat12[[#This Row],[Day '# after Tx]],0),TV_after_Tx[#Headers],0)),1,0,120,1),"&gt;0",TV_after_Tx[Group],Stat!AB$51)&gt;0,COUNTIFS(OFFSET(INDEX(TV_after_Tx[#Headers],1,MATCH(TEXT(TV_Stat12[[#This Row],[Day '# after Tx]],0),TV_after_Tx[#Headers],0)),1,0,120,1),"&gt;0",TV_after_Tx[Group],Stat!AB$51),"")</f>
        <v/>
      </c>
      <c r="AC79" s="116" t="str">
        <f ca="1">IFERROR(AVERAGEIFS(OFFSET(INDEX(TV_after_Tx[#Headers],1,MATCH(TEXT(TV_Stat12[[#This Row],[Day '# after Tx]],0),TV_after_Tx[#Headers],0)),1,0,120,1),TV_after_Tx[Group],Stat!AC$51),"")</f>
        <v/>
      </c>
      <c r="AD79" s="131" t="str">
        <f t="array" aca="1" ref="AD79" ca="1">IFERROR(_xlfn.STDEV.P(IF(TV_after_Tx[Group]=Stat!AD$51,OFFSET(INDEX(TV_after_Tx[#Headers],1,MATCH(TEXT(TV_Stat12[[#This Row],[Day '# after Tx]],0),TV_after_Tx[#Headers],0)),1,0,120,1))),"")</f>
        <v/>
      </c>
      <c r="AE79" s="17" t="str">
        <f ca="1">IF(COUNTIFS(OFFSET(INDEX(TV_after_Tx[#Headers],1,MATCH(TEXT(TV_Stat12[[#This Row],[Day '# after Tx]],0),TV_after_Tx[#Headers],0)),1,0,120,1),"&gt;0",TV_after_Tx[Group],Stat!AE$51)&gt;0,COUNTIFS(OFFSET(INDEX(TV_after_Tx[#Headers],1,MATCH(TEXT(TV_Stat12[[#This Row],[Day '# after Tx]],0),TV_after_Tx[#Headers],0)),1,0,120,1),"&gt;0",TV_after_Tx[Group],Stat!AE$51),"")</f>
        <v/>
      </c>
      <c r="AF79" s="116" t="str">
        <f ca="1">IFERROR(AVERAGE(OFFSET(INDEX(TV_after_Tx[#Headers],1,MATCH(TEXT(TV_Stat12[[#This Row],[Day '# after Tx]],0),TV_after_Tx[#Headers],0)),1,0,120,1)),"")</f>
        <v/>
      </c>
      <c r="AG79" s="131" t="str">
        <f ca="1">IFERROR(_xlfn.STDEV.P(OFFSET(INDEX(TV_after_Tx[#Headers],1,MATCH(TEXT(TV_Stat12[[#This Row],[Day '# after Tx]],0),TV_after_Tx[#Headers],0)),1,0,120,1)),"")</f>
        <v/>
      </c>
      <c r="AH79" s="17" t="str">
        <f ca="1">IF(COUNTIF(OFFSET(INDEX(TV_after_Tx[#Headers],1,MATCH(TEXT(TV_Stat12[[#This Row],[Day '# after Tx]],0),TV_after_Tx[#Headers],0)),1,0,120,1),"&gt;0")&gt;0,COUNTIF(OFFSET(INDEX(TV_after_Tx[#Headers],1,MATCH(TEXT(TV_Stat12[[#This Row],[Day '# after Tx]],0),TV_after_Tx[#Headers],0)),1,0,120,1),"&gt;0"),"")</f>
        <v/>
      </c>
      <c r="BQ79" s="14"/>
      <c r="BS79" s="14"/>
    </row>
    <row r="80" spans="1:71">
      <c r="A80" s="14">
        <v>27</v>
      </c>
      <c r="B80" s="116" t="str">
        <f ca="1">IFERROR(AVERAGEIFS(OFFSET(INDEX(TV_after_Tx[#Headers],1,MATCH(TEXT(TV_Stat12[[#This Row],[Day '# after Tx]],0),TV_after_Tx[#Headers],0)),1,0,120,1),TV_after_Tx[Group],Stat!B$51),"")</f>
        <v/>
      </c>
      <c r="C80" s="131" t="str">
        <f t="array" aca="1" ref="C80" ca="1">IFERROR(_xlfn.STDEV.P(IF(TV_after_Tx[Group]=Stat!C$51,OFFSET(INDEX(TV_after_Tx[#Headers],1,MATCH(TEXT(TV_Stat12[[#This Row],[Day '# after Tx]],0),TV_after_Tx[#Headers],0)),1,0,120,1))),"")</f>
        <v/>
      </c>
      <c r="D80" s="17" t="str">
        <f ca="1">IF(COUNTIFS(OFFSET(INDEX(TV_after_Tx[#Headers],1,MATCH(TEXT(TV_Stat12[[#This Row],[Day '# after Tx]],0),TV_after_Tx[#Headers],0)),1,0,120,1),"&gt;0",TV_after_Tx[Group],Stat!D$51)&gt;0,COUNTIFS(OFFSET(INDEX(TV_after_Tx[#Headers],1,MATCH(TEXT(TV_Stat12[[#This Row],[Day '# after Tx]],0),TV_after_Tx[#Headers],0)),1,0,120,1),"&gt;0",TV_after_Tx[Group],Stat!D$51),"")</f>
        <v/>
      </c>
      <c r="E80" s="116" t="str">
        <f ca="1">IFERROR(AVERAGEIFS(OFFSET(INDEX(TV_after_Tx[#Headers],1,MATCH(TEXT(TV_Stat12[[#This Row],[Day '# after Tx]],0),TV_after_Tx[#Headers],0)),1,0,120,1),TV_after_Tx[Group],Stat!E$51),"")</f>
        <v/>
      </c>
      <c r="F80" s="131" t="str">
        <f t="array" aca="1" ref="F80" ca="1">IFERROR(_xlfn.STDEV.P(IF(TV_after_Tx[Group]=Stat!F$51,OFFSET(INDEX(TV_after_Tx[#Headers],1,MATCH(TEXT(TV_Stat12[[#This Row],[Day '# after Tx]],0),TV_after_Tx[#Headers],0)),1,0,120,1))),"")</f>
        <v/>
      </c>
      <c r="G80" s="17" t="str">
        <f ca="1">IF(COUNTIFS(OFFSET(INDEX(TV_after_Tx[#Headers],1,MATCH(TEXT(TV_Stat12[[#This Row],[Day '# after Tx]],0),TV_after_Tx[#Headers],0)),1,0,120,1),"&gt;0",TV_after_Tx[Group],Stat!G$51)&gt;0,COUNTIFS(OFFSET(INDEX(TV_after_Tx[#Headers],1,MATCH(TEXT(TV_Stat12[[#This Row],[Day '# after Tx]],0),TV_after_Tx[#Headers],0)),1,0,120,1),"&gt;0",TV_after_Tx[Group],Stat!G$51),"")</f>
        <v/>
      </c>
      <c r="H80" s="116" t="str">
        <f ca="1">IFERROR(AVERAGEIFS(OFFSET(INDEX(TV_after_Tx[#Headers],1,MATCH(TEXT(TV_Stat12[[#This Row],[Day '# after Tx]],0),TV_after_Tx[#Headers],0)),1,0,120,1),TV_after_Tx[Group],Stat!H$51),"")</f>
        <v/>
      </c>
      <c r="I80" s="131" t="str">
        <f t="array" aca="1" ref="I80" ca="1">IFERROR(_xlfn.STDEV.P(IF(TV_after_Tx[Group]=Stat!I$51,OFFSET(INDEX(TV_after_Tx[#Headers],1,MATCH(TEXT(TV_Stat12[[#This Row],[Day '# after Tx]],0),TV_after_Tx[#Headers],0)),1,0,120,1))),"")</f>
        <v/>
      </c>
      <c r="J80" s="17" t="str">
        <f ca="1">IF(COUNTIFS(OFFSET(INDEX(TV_after_Tx[#Headers],1,MATCH(TEXT(TV_Stat12[[#This Row],[Day '# after Tx]],0),TV_after_Tx[#Headers],0)),1,0,120,1),"&gt;0",TV_after_Tx[Group],Stat!J$51)&gt;0,COUNTIFS(OFFSET(INDEX(TV_after_Tx[#Headers],1,MATCH(TEXT(TV_Stat12[[#This Row],[Day '# after Tx]],0),TV_after_Tx[#Headers],0)),1,0,120,1),"&gt;0",TV_after_Tx[Group],Stat!J$51),"")</f>
        <v/>
      </c>
      <c r="K80" s="116" t="str">
        <f ca="1">IFERROR(AVERAGEIFS(OFFSET(INDEX(TV_after_Tx[#Headers],1,MATCH(TEXT(TV_Stat12[[#This Row],[Day '# after Tx]],0),TV_after_Tx[#Headers],0)),1,0,120,1),TV_after_Tx[Group],Stat!K$51),"")</f>
        <v/>
      </c>
      <c r="L80" s="131" t="str">
        <f t="array" aca="1" ref="L80" ca="1">IFERROR(_xlfn.STDEV.P(IF(TV_after_Tx[Group]=Stat!L$51,OFFSET(INDEX(TV_after_Tx[#Headers],1,MATCH(TEXT(TV_Stat12[[#This Row],[Day '# after Tx]],0),TV_after_Tx[#Headers],0)),1,0,120,1))),"")</f>
        <v/>
      </c>
      <c r="M80" s="17" t="str">
        <f ca="1">IF(COUNTIFS(OFFSET(INDEX(TV_after_Tx[#Headers],1,MATCH(TEXT(TV_Stat12[[#This Row],[Day '# after Tx]],0),TV_after_Tx[#Headers],0)),1,0,120,1),"&gt;0",TV_after_Tx[Group],Stat!M$51)&gt;0,COUNTIFS(OFFSET(INDEX(TV_after_Tx[#Headers],1,MATCH(TEXT(TV_Stat12[[#This Row],[Day '# after Tx]],0),TV_after_Tx[#Headers],0)),1,0,120,1),"&gt;0",TV_after_Tx[Group],Stat!M$51),"")</f>
        <v/>
      </c>
      <c r="N80" s="116" t="str">
        <f ca="1">IFERROR(AVERAGEIFS(OFFSET(INDEX(TV_after_Tx[#Headers],1,MATCH(TEXT(TV_Stat12[[#This Row],[Day '# after Tx]],0),TV_after_Tx[#Headers],0)),1,0,120,1),TV_after_Tx[Group],Stat!N$51),"")</f>
        <v/>
      </c>
      <c r="O80" s="131" t="str">
        <f t="array" aca="1" ref="O80" ca="1">IFERROR(_xlfn.STDEV.P(IF(TV_after_Tx[Group]=Stat!O$51,OFFSET(INDEX(TV_after_Tx[#Headers],1,MATCH(TEXT(TV_Stat12[[#This Row],[Day '# after Tx]],0),TV_after_Tx[#Headers],0)),1,0,120,1))),"")</f>
        <v/>
      </c>
      <c r="P80" s="17" t="str">
        <f ca="1">IF(COUNTIFS(OFFSET(INDEX(TV_after_Tx[#Headers],1,MATCH(TEXT(TV_Stat12[[#This Row],[Day '# after Tx]],0),TV_after_Tx[#Headers],0)),1,0,120,1),"&gt;0",TV_after_Tx[Group],Stat!P$51)&gt;0,COUNTIFS(OFFSET(INDEX(TV_after_Tx[#Headers],1,MATCH(TEXT(TV_Stat12[[#This Row],[Day '# after Tx]],0),TV_after_Tx[#Headers],0)),1,0,120,1),"&gt;0",TV_after_Tx[Group],Stat!P$51),"")</f>
        <v/>
      </c>
      <c r="Q80" s="116" t="str">
        <f ca="1">IFERROR(AVERAGEIFS(OFFSET(INDEX(TV_after_Tx[#Headers],1,MATCH(TEXT(TV_Stat12[[#This Row],[Day '# after Tx]],0),TV_after_Tx[#Headers],0)),1,0,120,1),TV_after_Tx[Group],Stat!Q$51),"")</f>
        <v/>
      </c>
      <c r="R80" s="131" t="str">
        <f t="array" aca="1" ref="R80" ca="1">IFERROR(_xlfn.STDEV.P(IF(TV_after_Tx[Group]=Stat!R$51,OFFSET(INDEX(TV_after_Tx[#Headers],1,MATCH(TEXT(TV_Stat12[[#This Row],[Day '# after Tx]],0),TV_after_Tx[#Headers],0)),1,0,120,1))),"")</f>
        <v/>
      </c>
      <c r="S80" s="17" t="str">
        <f ca="1">IF(COUNTIFS(OFFSET(INDEX(TV_after_Tx[#Headers],1,MATCH(TEXT(TV_Stat12[[#This Row],[Day '# after Tx]],0),TV_after_Tx[#Headers],0)),1,0,120,1),"&gt;0",TV_after_Tx[Group],Stat!S$51)&gt;0,COUNTIFS(OFFSET(INDEX(TV_after_Tx[#Headers],1,MATCH(TEXT(TV_Stat12[[#This Row],[Day '# after Tx]],0),TV_after_Tx[#Headers],0)),1,0,120,1),"&gt;0",TV_after_Tx[Group],Stat!S$51),"")</f>
        <v/>
      </c>
      <c r="T80" s="116" t="str">
        <f ca="1">IFERROR(AVERAGEIFS(OFFSET(INDEX(TV_after_Tx[#Headers],1,MATCH(TEXT(TV_Stat12[[#This Row],[Day '# after Tx]],0),TV_after_Tx[#Headers],0)),1,0,120,1),TV_after_Tx[Group],Stat!T$51),"")</f>
        <v/>
      </c>
      <c r="U80" s="131" t="str">
        <f t="array" aca="1" ref="U80" ca="1">IFERROR(_xlfn.STDEV.P(IF(TV_after_Tx[Group]=Stat!U$51,OFFSET(INDEX(TV_after_Tx[#Headers],1,MATCH(TEXT(TV_Stat12[[#This Row],[Day '# after Tx]],0),TV_after_Tx[#Headers],0)),1,0,120,1))),"")</f>
        <v/>
      </c>
      <c r="V80" s="17" t="str">
        <f ca="1">IF(COUNTIFS(OFFSET(INDEX(TV_after_Tx[#Headers],1,MATCH(TEXT(TV_Stat12[[#This Row],[Day '# after Tx]],0),TV_after_Tx[#Headers],0)),1,0,120,1),"&gt;0",TV_after_Tx[Group],Stat!V$51)&gt;0,COUNTIFS(OFFSET(INDEX(TV_after_Tx[#Headers],1,MATCH(TEXT(TV_Stat12[[#This Row],[Day '# after Tx]],0),TV_after_Tx[#Headers],0)),1,0,120,1),"&gt;0",TV_after_Tx[Group],Stat!V$51),"")</f>
        <v/>
      </c>
      <c r="W80" s="116" t="str">
        <f ca="1">IFERROR(AVERAGEIFS(OFFSET(INDEX(TV_after_Tx[#Headers],1,MATCH(TEXT(TV_Stat12[[#This Row],[Day '# after Tx]],0),TV_after_Tx[#Headers],0)),1,0,120,1),TV_after_Tx[Group],Stat!W$51),"")</f>
        <v/>
      </c>
      <c r="X80" s="131" t="str">
        <f t="array" aca="1" ref="X80" ca="1">IFERROR(_xlfn.STDEV.P(IF(TV_after_Tx[Group]=Stat!X$51,OFFSET(INDEX(TV_after_Tx[#Headers],1,MATCH(TEXT(TV_Stat12[[#This Row],[Day '# after Tx]],0),TV_after_Tx[#Headers],0)),1,0,120,1))),"")</f>
        <v/>
      </c>
      <c r="Y80" s="17" t="str">
        <f ca="1">IF(COUNTIFS(OFFSET(INDEX(TV_after_Tx[#Headers],1,MATCH(TEXT(TV_Stat12[[#This Row],[Day '# after Tx]],0),TV_after_Tx[#Headers],0)),1,0,120,1),"&gt;0",TV_after_Tx[Group],Stat!Y$51)&gt;0,COUNTIFS(OFFSET(INDEX(TV_after_Tx[#Headers],1,MATCH(TEXT(TV_Stat12[[#This Row],[Day '# after Tx]],0),TV_after_Tx[#Headers],0)),1,0,120,1),"&gt;0",TV_after_Tx[Group],Stat!Y$51),"")</f>
        <v/>
      </c>
      <c r="Z80" s="116" t="str">
        <f ca="1">IFERROR(AVERAGEIFS(OFFSET(INDEX(TV_after_Tx[#Headers],1,MATCH(TEXT(TV_Stat12[[#This Row],[Day '# after Tx]],0),TV_after_Tx[#Headers],0)),1,0,120,1),TV_after_Tx[Group],Stat!Z$51),"")</f>
        <v/>
      </c>
      <c r="AA80" s="131" t="str">
        <f t="array" aca="1" ref="AA80" ca="1">IFERROR(_xlfn.STDEV.P(IF(TV_after_Tx[Group]=Stat!AA$51,OFFSET(INDEX(TV_after_Tx[#Headers],1,MATCH(TEXT(TV_Stat12[[#This Row],[Day '# after Tx]],0),TV_after_Tx[#Headers],0)),1,0,120,1))),"")</f>
        <v/>
      </c>
      <c r="AB80" s="17" t="str">
        <f ca="1">IF(COUNTIFS(OFFSET(INDEX(TV_after_Tx[#Headers],1,MATCH(TEXT(TV_Stat12[[#This Row],[Day '# after Tx]],0),TV_after_Tx[#Headers],0)),1,0,120,1),"&gt;0",TV_after_Tx[Group],Stat!AB$51)&gt;0,COUNTIFS(OFFSET(INDEX(TV_after_Tx[#Headers],1,MATCH(TEXT(TV_Stat12[[#This Row],[Day '# after Tx]],0),TV_after_Tx[#Headers],0)),1,0,120,1),"&gt;0",TV_after_Tx[Group],Stat!AB$51),"")</f>
        <v/>
      </c>
      <c r="AC80" s="116" t="str">
        <f ca="1">IFERROR(AVERAGEIFS(OFFSET(INDEX(TV_after_Tx[#Headers],1,MATCH(TEXT(TV_Stat12[[#This Row],[Day '# after Tx]],0),TV_after_Tx[#Headers],0)),1,0,120,1),TV_after_Tx[Group],Stat!AC$51),"")</f>
        <v/>
      </c>
      <c r="AD80" s="131" t="str">
        <f t="array" aca="1" ref="AD80" ca="1">IFERROR(_xlfn.STDEV.P(IF(TV_after_Tx[Group]=Stat!AD$51,OFFSET(INDEX(TV_after_Tx[#Headers],1,MATCH(TEXT(TV_Stat12[[#This Row],[Day '# after Tx]],0),TV_after_Tx[#Headers],0)),1,0,120,1))),"")</f>
        <v/>
      </c>
      <c r="AE80" s="17" t="str">
        <f ca="1">IF(COUNTIFS(OFFSET(INDEX(TV_after_Tx[#Headers],1,MATCH(TEXT(TV_Stat12[[#This Row],[Day '# after Tx]],0),TV_after_Tx[#Headers],0)),1,0,120,1),"&gt;0",TV_after_Tx[Group],Stat!AE$51)&gt;0,COUNTIFS(OFFSET(INDEX(TV_after_Tx[#Headers],1,MATCH(TEXT(TV_Stat12[[#This Row],[Day '# after Tx]],0),TV_after_Tx[#Headers],0)),1,0,120,1),"&gt;0",TV_after_Tx[Group],Stat!AE$51),"")</f>
        <v/>
      </c>
      <c r="AF80" s="116" t="str">
        <f ca="1">IFERROR(AVERAGE(OFFSET(INDEX(TV_after_Tx[#Headers],1,MATCH(TEXT(TV_Stat12[[#This Row],[Day '# after Tx]],0),TV_after_Tx[#Headers],0)),1,0,120,1)),"")</f>
        <v/>
      </c>
      <c r="AG80" s="131" t="str">
        <f ca="1">IFERROR(_xlfn.STDEV.P(OFFSET(INDEX(TV_after_Tx[#Headers],1,MATCH(TEXT(TV_Stat12[[#This Row],[Day '# after Tx]],0),TV_after_Tx[#Headers],0)),1,0,120,1)),"")</f>
        <v/>
      </c>
      <c r="AH80" s="17" t="str">
        <f ca="1">IF(COUNTIF(OFFSET(INDEX(TV_after_Tx[#Headers],1,MATCH(TEXT(TV_Stat12[[#This Row],[Day '# after Tx]],0),TV_after_Tx[#Headers],0)),1,0,120,1),"&gt;0")&gt;0,COUNTIF(OFFSET(INDEX(TV_after_Tx[#Headers],1,MATCH(TEXT(TV_Stat12[[#This Row],[Day '# after Tx]],0),TV_after_Tx[#Headers],0)),1,0,120,1),"&gt;0"),"")</f>
        <v/>
      </c>
      <c r="BQ80" s="14"/>
      <c r="BS80" s="14"/>
    </row>
    <row r="81" spans="1:71">
      <c r="A81" s="14">
        <v>28</v>
      </c>
      <c r="B81" s="116" t="str">
        <f ca="1">IFERROR(AVERAGEIFS(OFFSET(INDEX(TV_after_Tx[#Headers],1,MATCH(TEXT(TV_Stat12[[#This Row],[Day '# after Tx]],0),TV_after_Tx[#Headers],0)),1,0,120,1),TV_after_Tx[Group],Stat!B$51),"")</f>
        <v/>
      </c>
      <c r="C81" s="131" t="str">
        <f t="array" aca="1" ref="C81" ca="1">IFERROR(_xlfn.STDEV.P(IF(TV_after_Tx[Group]=Stat!C$51,OFFSET(INDEX(TV_after_Tx[#Headers],1,MATCH(TEXT(TV_Stat12[[#This Row],[Day '# after Tx]],0),TV_after_Tx[#Headers],0)),1,0,120,1))),"")</f>
        <v/>
      </c>
      <c r="D81" s="17" t="str">
        <f ca="1">IF(COUNTIFS(OFFSET(INDEX(TV_after_Tx[#Headers],1,MATCH(TEXT(TV_Stat12[[#This Row],[Day '# after Tx]],0),TV_after_Tx[#Headers],0)),1,0,120,1),"&gt;0",TV_after_Tx[Group],Stat!D$51)&gt;0,COUNTIFS(OFFSET(INDEX(TV_after_Tx[#Headers],1,MATCH(TEXT(TV_Stat12[[#This Row],[Day '# after Tx]],0),TV_after_Tx[#Headers],0)),1,0,120,1),"&gt;0",TV_after_Tx[Group],Stat!D$51),"")</f>
        <v/>
      </c>
      <c r="E81" s="116" t="str">
        <f ca="1">IFERROR(AVERAGEIFS(OFFSET(INDEX(TV_after_Tx[#Headers],1,MATCH(TEXT(TV_Stat12[[#This Row],[Day '# after Tx]],0),TV_after_Tx[#Headers],0)),1,0,120,1),TV_after_Tx[Group],Stat!E$51),"")</f>
        <v/>
      </c>
      <c r="F81" s="131" t="str">
        <f t="array" aca="1" ref="F81" ca="1">IFERROR(_xlfn.STDEV.P(IF(TV_after_Tx[Group]=Stat!F$51,OFFSET(INDEX(TV_after_Tx[#Headers],1,MATCH(TEXT(TV_Stat12[[#This Row],[Day '# after Tx]],0),TV_after_Tx[#Headers],0)),1,0,120,1))),"")</f>
        <v/>
      </c>
      <c r="G81" s="17" t="str">
        <f ca="1">IF(COUNTIFS(OFFSET(INDEX(TV_after_Tx[#Headers],1,MATCH(TEXT(TV_Stat12[[#This Row],[Day '# after Tx]],0),TV_after_Tx[#Headers],0)),1,0,120,1),"&gt;0",TV_after_Tx[Group],Stat!G$51)&gt;0,COUNTIFS(OFFSET(INDEX(TV_after_Tx[#Headers],1,MATCH(TEXT(TV_Stat12[[#This Row],[Day '# after Tx]],0),TV_after_Tx[#Headers],0)),1,0,120,1),"&gt;0",TV_after_Tx[Group],Stat!G$51),"")</f>
        <v/>
      </c>
      <c r="H81" s="116" t="str">
        <f ca="1">IFERROR(AVERAGEIFS(OFFSET(INDEX(TV_after_Tx[#Headers],1,MATCH(TEXT(TV_Stat12[[#This Row],[Day '# after Tx]],0),TV_after_Tx[#Headers],0)),1,0,120,1),TV_after_Tx[Group],Stat!H$51),"")</f>
        <v/>
      </c>
      <c r="I81" s="131" t="str">
        <f t="array" aca="1" ref="I81" ca="1">IFERROR(_xlfn.STDEV.P(IF(TV_after_Tx[Group]=Stat!I$51,OFFSET(INDEX(TV_after_Tx[#Headers],1,MATCH(TEXT(TV_Stat12[[#This Row],[Day '# after Tx]],0),TV_after_Tx[#Headers],0)),1,0,120,1))),"")</f>
        <v/>
      </c>
      <c r="J81" s="17" t="str">
        <f ca="1">IF(COUNTIFS(OFFSET(INDEX(TV_after_Tx[#Headers],1,MATCH(TEXT(TV_Stat12[[#This Row],[Day '# after Tx]],0),TV_after_Tx[#Headers],0)),1,0,120,1),"&gt;0",TV_after_Tx[Group],Stat!J$51)&gt;0,COUNTIFS(OFFSET(INDEX(TV_after_Tx[#Headers],1,MATCH(TEXT(TV_Stat12[[#This Row],[Day '# after Tx]],0),TV_after_Tx[#Headers],0)),1,0,120,1),"&gt;0",TV_after_Tx[Group],Stat!J$51),"")</f>
        <v/>
      </c>
      <c r="K81" s="116" t="str">
        <f ca="1">IFERROR(AVERAGEIFS(OFFSET(INDEX(TV_after_Tx[#Headers],1,MATCH(TEXT(TV_Stat12[[#This Row],[Day '# after Tx]],0),TV_after_Tx[#Headers],0)),1,0,120,1),TV_after_Tx[Group],Stat!K$51),"")</f>
        <v/>
      </c>
      <c r="L81" s="131" t="str">
        <f t="array" aca="1" ref="L81" ca="1">IFERROR(_xlfn.STDEV.P(IF(TV_after_Tx[Group]=Stat!L$51,OFFSET(INDEX(TV_after_Tx[#Headers],1,MATCH(TEXT(TV_Stat12[[#This Row],[Day '# after Tx]],0),TV_after_Tx[#Headers],0)),1,0,120,1))),"")</f>
        <v/>
      </c>
      <c r="M81" s="17" t="str">
        <f ca="1">IF(COUNTIFS(OFFSET(INDEX(TV_after_Tx[#Headers],1,MATCH(TEXT(TV_Stat12[[#This Row],[Day '# after Tx]],0),TV_after_Tx[#Headers],0)),1,0,120,1),"&gt;0",TV_after_Tx[Group],Stat!M$51)&gt;0,COUNTIFS(OFFSET(INDEX(TV_after_Tx[#Headers],1,MATCH(TEXT(TV_Stat12[[#This Row],[Day '# after Tx]],0),TV_after_Tx[#Headers],0)),1,0,120,1),"&gt;0",TV_after_Tx[Group],Stat!M$51),"")</f>
        <v/>
      </c>
      <c r="N81" s="116" t="str">
        <f ca="1">IFERROR(AVERAGEIFS(OFFSET(INDEX(TV_after_Tx[#Headers],1,MATCH(TEXT(TV_Stat12[[#This Row],[Day '# after Tx]],0),TV_after_Tx[#Headers],0)),1,0,120,1),TV_after_Tx[Group],Stat!N$51),"")</f>
        <v/>
      </c>
      <c r="O81" s="131" t="str">
        <f t="array" aca="1" ref="O81" ca="1">IFERROR(_xlfn.STDEV.P(IF(TV_after_Tx[Group]=Stat!O$51,OFFSET(INDEX(TV_after_Tx[#Headers],1,MATCH(TEXT(TV_Stat12[[#This Row],[Day '# after Tx]],0),TV_after_Tx[#Headers],0)),1,0,120,1))),"")</f>
        <v/>
      </c>
      <c r="P81" s="17" t="str">
        <f ca="1">IF(COUNTIFS(OFFSET(INDEX(TV_after_Tx[#Headers],1,MATCH(TEXT(TV_Stat12[[#This Row],[Day '# after Tx]],0),TV_after_Tx[#Headers],0)),1,0,120,1),"&gt;0",TV_after_Tx[Group],Stat!P$51)&gt;0,COUNTIFS(OFFSET(INDEX(TV_after_Tx[#Headers],1,MATCH(TEXT(TV_Stat12[[#This Row],[Day '# after Tx]],0),TV_after_Tx[#Headers],0)),1,0,120,1),"&gt;0",TV_after_Tx[Group],Stat!P$51),"")</f>
        <v/>
      </c>
      <c r="Q81" s="116" t="str">
        <f ca="1">IFERROR(AVERAGEIFS(OFFSET(INDEX(TV_after_Tx[#Headers],1,MATCH(TEXT(TV_Stat12[[#This Row],[Day '# after Tx]],0),TV_after_Tx[#Headers],0)),1,0,120,1),TV_after_Tx[Group],Stat!Q$51),"")</f>
        <v/>
      </c>
      <c r="R81" s="131" t="str">
        <f t="array" aca="1" ref="R81" ca="1">IFERROR(_xlfn.STDEV.P(IF(TV_after_Tx[Group]=Stat!R$51,OFFSET(INDEX(TV_after_Tx[#Headers],1,MATCH(TEXT(TV_Stat12[[#This Row],[Day '# after Tx]],0),TV_after_Tx[#Headers],0)),1,0,120,1))),"")</f>
        <v/>
      </c>
      <c r="S81" s="17" t="str">
        <f ca="1">IF(COUNTIFS(OFFSET(INDEX(TV_after_Tx[#Headers],1,MATCH(TEXT(TV_Stat12[[#This Row],[Day '# after Tx]],0),TV_after_Tx[#Headers],0)),1,0,120,1),"&gt;0",TV_after_Tx[Group],Stat!S$51)&gt;0,COUNTIFS(OFFSET(INDEX(TV_after_Tx[#Headers],1,MATCH(TEXT(TV_Stat12[[#This Row],[Day '# after Tx]],0),TV_after_Tx[#Headers],0)),1,0,120,1),"&gt;0",TV_after_Tx[Group],Stat!S$51),"")</f>
        <v/>
      </c>
      <c r="T81" s="116" t="str">
        <f ca="1">IFERROR(AVERAGEIFS(OFFSET(INDEX(TV_after_Tx[#Headers],1,MATCH(TEXT(TV_Stat12[[#This Row],[Day '# after Tx]],0),TV_after_Tx[#Headers],0)),1,0,120,1),TV_after_Tx[Group],Stat!T$51),"")</f>
        <v/>
      </c>
      <c r="U81" s="131" t="str">
        <f t="array" aca="1" ref="U81" ca="1">IFERROR(_xlfn.STDEV.P(IF(TV_after_Tx[Group]=Stat!U$51,OFFSET(INDEX(TV_after_Tx[#Headers],1,MATCH(TEXT(TV_Stat12[[#This Row],[Day '# after Tx]],0),TV_after_Tx[#Headers],0)),1,0,120,1))),"")</f>
        <v/>
      </c>
      <c r="V81" s="17" t="str">
        <f ca="1">IF(COUNTIFS(OFFSET(INDEX(TV_after_Tx[#Headers],1,MATCH(TEXT(TV_Stat12[[#This Row],[Day '# after Tx]],0),TV_after_Tx[#Headers],0)),1,0,120,1),"&gt;0",TV_after_Tx[Group],Stat!V$51)&gt;0,COUNTIFS(OFFSET(INDEX(TV_after_Tx[#Headers],1,MATCH(TEXT(TV_Stat12[[#This Row],[Day '# after Tx]],0),TV_after_Tx[#Headers],0)),1,0,120,1),"&gt;0",TV_after_Tx[Group],Stat!V$51),"")</f>
        <v/>
      </c>
      <c r="W81" s="116" t="str">
        <f ca="1">IFERROR(AVERAGEIFS(OFFSET(INDEX(TV_after_Tx[#Headers],1,MATCH(TEXT(TV_Stat12[[#This Row],[Day '# after Tx]],0),TV_after_Tx[#Headers],0)),1,0,120,1),TV_after_Tx[Group],Stat!W$51),"")</f>
        <v/>
      </c>
      <c r="X81" s="131" t="str">
        <f t="array" aca="1" ref="X81" ca="1">IFERROR(_xlfn.STDEV.P(IF(TV_after_Tx[Group]=Stat!X$51,OFFSET(INDEX(TV_after_Tx[#Headers],1,MATCH(TEXT(TV_Stat12[[#This Row],[Day '# after Tx]],0),TV_after_Tx[#Headers],0)),1,0,120,1))),"")</f>
        <v/>
      </c>
      <c r="Y81" s="17" t="str">
        <f ca="1">IF(COUNTIFS(OFFSET(INDEX(TV_after_Tx[#Headers],1,MATCH(TEXT(TV_Stat12[[#This Row],[Day '# after Tx]],0),TV_after_Tx[#Headers],0)),1,0,120,1),"&gt;0",TV_after_Tx[Group],Stat!Y$51)&gt;0,COUNTIFS(OFFSET(INDEX(TV_after_Tx[#Headers],1,MATCH(TEXT(TV_Stat12[[#This Row],[Day '# after Tx]],0),TV_after_Tx[#Headers],0)),1,0,120,1),"&gt;0",TV_after_Tx[Group],Stat!Y$51),"")</f>
        <v/>
      </c>
      <c r="Z81" s="116" t="str">
        <f ca="1">IFERROR(AVERAGEIFS(OFFSET(INDEX(TV_after_Tx[#Headers],1,MATCH(TEXT(TV_Stat12[[#This Row],[Day '# after Tx]],0),TV_after_Tx[#Headers],0)),1,0,120,1),TV_after_Tx[Group],Stat!Z$51),"")</f>
        <v/>
      </c>
      <c r="AA81" s="131" t="str">
        <f t="array" aca="1" ref="AA81" ca="1">IFERROR(_xlfn.STDEV.P(IF(TV_after_Tx[Group]=Stat!AA$51,OFFSET(INDEX(TV_after_Tx[#Headers],1,MATCH(TEXT(TV_Stat12[[#This Row],[Day '# after Tx]],0),TV_after_Tx[#Headers],0)),1,0,120,1))),"")</f>
        <v/>
      </c>
      <c r="AB81" s="17" t="str">
        <f ca="1">IF(COUNTIFS(OFFSET(INDEX(TV_after_Tx[#Headers],1,MATCH(TEXT(TV_Stat12[[#This Row],[Day '# after Tx]],0),TV_after_Tx[#Headers],0)),1,0,120,1),"&gt;0",TV_after_Tx[Group],Stat!AB$51)&gt;0,COUNTIFS(OFFSET(INDEX(TV_after_Tx[#Headers],1,MATCH(TEXT(TV_Stat12[[#This Row],[Day '# after Tx]],0),TV_after_Tx[#Headers],0)),1,0,120,1),"&gt;0",TV_after_Tx[Group],Stat!AB$51),"")</f>
        <v/>
      </c>
      <c r="AC81" s="116" t="str">
        <f ca="1">IFERROR(AVERAGEIFS(OFFSET(INDEX(TV_after_Tx[#Headers],1,MATCH(TEXT(TV_Stat12[[#This Row],[Day '# after Tx]],0),TV_after_Tx[#Headers],0)),1,0,120,1),TV_after_Tx[Group],Stat!AC$51),"")</f>
        <v/>
      </c>
      <c r="AD81" s="131" t="str">
        <f t="array" aca="1" ref="AD81" ca="1">IFERROR(_xlfn.STDEV.P(IF(TV_after_Tx[Group]=Stat!AD$51,OFFSET(INDEX(TV_after_Tx[#Headers],1,MATCH(TEXT(TV_Stat12[[#This Row],[Day '# after Tx]],0),TV_after_Tx[#Headers],0)),1,0,120,1))),"")</f>
        <v/>
      </c>
      <c r="AE81" s="17" t="str">
        <f ca="1">IF(COUNTIFS(OFFSET(INDEX(TV_after_Tx[#Headers],1,MATCH(TEXT(TV_Stat12[[#This Row],[Day '# after Tx]],0),TV_after_Tx[#Headers],0)),1,0,120,1),"&gt;0",TV_after_Tx[Group],Stat!AE$51)&gt;0,COUNTIFS(OFFSET(INDEX(TV_after_Tx[#Headers],1,MATCH(TEXT(TV_Stat12[[#This Row],[Day '# after Tx]],0),TV_after_Tx[#Headers],0)),1,0,120,1),"&gt;0",TV_after_Tx[Group],Stat!AE$51),"")</f>
        <v/>
      </c>
      <c r="AF81" s="116" t="str">
        <f ca="1">IFERROR(AVERAGE(OFFSET(INDEX(TV_after_Tx[#Headers],1,MATCH(TEXT(TV_Stat12[[#This Row],[Day '# after Tx]],0),TV_after_Tx[#Headers],0)),1,0,120,1)),"")</f>
        <v/>
      </c>
      <c r="AG81" s="131" t="str">
        <f ca="1">IFERROR(_xlfn.STDEV.P(OFFSET(INDEX(TV_after_Tx[#Headers],1,MATCH(TEXT(TV_Stat12[[#This Row],[Day '# after Tx]],0),TV_after_Tx[#Headers],0)),1,0,120,1)),"")</f>
        <v/>
      </c>
      <c r="AH81" s="17" t="str">
        <f ca="1">IF(COUNTIF(OFFSET(INDEX(TV_after_Tx[#Headers],1,MATCH(TEXT(TV_Stat12[[#This Row],[Day '# after Tx]],0),TV_after_Tx[#Headers],0)),1,0,120,1),"&gt;0")&gt;0,COUNTIF(OFFSET(INDEX(TV_after_Tx[#Headers],1,MATCH(TEXT(TV_Stat12[[#This Row],[Day '# after Tx]],0),TV_after_Tx[#Headers],0)),1,0,120,1),"&gt;0"),"")</f>
        <v/>
      </c>
      <c r="BQ81" s="14"/>
      <c r="BS81" s="14"/>
    </row>
    <row r="82" spans="1:71">
      <c r="A82" s="14">
        <v>29</v>
      </c>
      <c r="B82" s="116" t="str">
        <f ca="1">IFERROR(AVERAGEIFS(OFFSET(INDEX(TV_after_Tx[#Headers],1,MATCH(TEXT(TV_Stat12[[#This Row],[Day '# after Tx]],0),TV_after_Tx[#Headers],0)),1,0,120,1),TV_after_Tx[Group],Stat!B$51),"")</f>
        <v/>
      </c>
      <c r="C82" s="131" t="str">
        <f t="array" aca="1" ref="C82" ca="1">IFERROR(_xlfn.STDEV.P(IF(TV_after_Tx[Group]=Stat!C$51,OFFSET(INDEX(TV_after_Tx[#Headers],1,MATCH(TEXT(TV_Stat12[[#This Row],[Day '# after Tx]],0),TV_after_Tx[#Headers],0)),1,0,120,1))),"")</f>
        <v/>
      </c>
      <c r="D82" s="17" t="str">
        <f ca="1">IF(COUNTIFS(OFFSET(INDEX(TV_after_Tx[#Headers],1,MATCH(TEXT(TV_Stat12[[#This Row],[Day '# after Tx]],0),TV_after_Tx[#Headers],0)),1,0,120,1),"&gt;0",TV_after_Tx[Group],Stat!D$51)&gt;0,COUNTIFS(OFFSET(INDEX(TV_after_Tx[#Headers],1,MATCH(TEXT(TV_Stat12[[#This Row],[Day '# after Tx]],0),TV_after_Tx[#Headers],0)),1,0,120,1),"&gt;0",TV_after_Tx[Group],Stat!D$51),"")</f>
        <v/>
      </c>
      <c r="E82" s="116" t="str">
        <f ca="1">IFERROR(AVERAGEIFS(OFFSET(INDEX(TV_after_Tx[#Headers],1,MATCH(TEXT(TV_Stat12[[#This Row],[Day '# after Tx]],0),TV_after_Tx[#Headers],0)),1,0,120,1),TV_after_Tx[Group],Stat!E$51),"")</f>
        <v/>
      </c>
      <c r="F82" s="131" t="str">
        <f t="array" aca="1" ref="F82" ca="1">IFERROR(_xlfn.STDEV.P(IF(TV_after_Tx[Group]=Stat!F$51,OFFSET(INDEX(TV_after_Tx[#Headers],1,MATCH(TEXT(TV_Stat12[[#This Row],[Day '# after Tx]],0),TV_after_Tx[#Headers],0)),1,0,120,1))),"")</f>
        <v/>
      </c>
      <c r="G82" s="17" t="str">
        <f ca="1">IF(COUNTIFS(OFFSET(INDEX(TV_after_Tx[#Headers],1,MATCH(TEXT(TV_Stat12[[#This Row],[Day '# after Tx]],0),TV_after_Tx[#Headers],0)),1,0,120,1),"&gt;0",TV_after_Tx[Group],Stat!G$51)&gt;0,COUNTIFS(OFFSET(INDEX(TV_after_Tx[#Headers],1,MATCH(TEXT(TV_Stat12[[#This Row],[Day '# after Tx]],0),TV_after_Tx[#Headers],0)),1,0,120,1),"&gt;0",TV_after_Tx[Group],Stat!G$51),"")</f>
        <v/>
      </c>
      <c r="H82" s="116" t="str">
        <f ca="1">IFERROR(AVERAGEIFS(OFFSET(INDEX(TV_after_Tx[#Headers],1,MATCH(TEXT(TV_Stat12[[#This Row],[Day '# after Tx]],0),TV_after_Tx[#Headers],0)),1,0,120,1),TV_after_Tx[Group],Stat!H$51),"")</f>
        <v/>
      </c>
      <c r="I82" s="131" t="str">
        <f t="array" aca="1" ref="I82" ca="1">IFERROR(_xlfn.STDEV.P(IF(TV_after_Tx[Group]=Stat!I$51,OFFSET(INDEX(TV_after_Tx[#Headers],1,MATCH(TEXT(TV_Stat12[[#This Row],[Day '# after Tx]],0),TV_after_Tx[#Headers],0)),1,0,120,1))),"")</f>
        <v/>
      </c>
      <c r="J82" s="17" t="str">
        <f ca="1">IF(COUNTIFS(OFFSET(INDEX(TV_after_Tx[#Headers],1,MATCH(TEXT(TV_Stat12[[#This Row],[Day '# after Tx]],0),TV_after_Tx[#Headers],0)),1,0,120,1),"&gt;0",TV_after_Tx[Group],Stat!J$51)&gt;0,COUNTIFS(OFFSET(INDEX(TV_after_Tx[#Headers],1,MATCH(TEXT(TV_Stat12[[#This Row],[Day '# after Tx]],0),TV_after_Tx[#Headers],0)),1,0,120,1),"&gt;0",TV_after_Tx[Group],Stat!J$51),"")</f>
        <v/>
      </c>
      <c r="K82" s="116" t="str">
        <f ca="1">IFERROR(AVERAGEIFS(OFFSET(INDEX(TV_after_Tx[#Headers],1,MATCH(TEXT(TV_Stat12[[#This Row],[Day '# after Tx]],0),TV_after_Tx[#Headers],0)),1,0,120,1),TV_after_Tx[Group],Stat!K$51),"")</f>
        <v/>
      </c>
      <c r="L82" s="131" t="str">
        <f t="array" aca="1" ref="L82" ca="1">IFERROR(_xlfn.STDEV.P(IF(TV_after_Tx[Group]=Stat!L$51,OFFSET(INDEX(TV_after_Tx[#Headers],1,MATCH(TEXT(TV_Stat12[[#This Row],[Day '# after Tx]],0),TV_after_Tx[#Headers],0)),1,0,120,1))),"")</f>
        <v/>
      </c>
      <c r="M82" s="17" t="str">
        <f ca="1">IF(COUNTIFS(OFFSET(INDEX(TV_after_Tx[#Headers],1,MATCH(TEXT(TV_Stat12[[#This Row],[Day '# after Tx]],0),TV_after_Tx[#Headers],0)),1,0,120,1),"&gt;0",TV_after_Tx[Group],Stat!M$51)&gt;0,COUNTIFS(OFFSET(INDEX(TV_after_Tx[#Headers],1,MATCH(TEXT(TV_Stat12[[#This Row],[Day '# after Tx]],0),TV_after_Tx[#Headers],0)),1,0,120,1),"&gt;0",TV_after_Tx[Group],Stat!M$51),"")</f>
        <v/>
      </c>
      <c r="N82" s="116" t="str">
        <f ca="1">IFERROR(AVERAGEIFS(OFFSET(INDEX(TV_after_Tx[#Headers],1,MATCH(TEXT(TV_Stat12[[#This Row],[Day '# after Tx]],0),TV_after_Tx[#Headers],0)),1,0,120,1),TV_after_Tx[Group],Stat!N$51),"")</f>
        <v/>
      </c>
      <c r="O82" s="131" t="str">
        <f t="array" aca="1" ref="O82" ca="1">IFERROR(_xlfn.STDEV.P(IF(TV_after_Tx[Group]=Stat!O$51,OFFSET(INDEX(TV_after_Tx[#Headers],1,MATCH(TEXT(TV_Stat12[[#This Row],[Day '# after Tx]],0),TV_after_Tx[#Headers],0)),1,0,120,1))),"")</f>
        <v/>
      </c>
      <c r="P82" s="17" t="str">
        <f ca="1">IF(COUNTIFS(OFFSET(INDEX(TV_after_Tx[#Headers],1,MATCH(TEXT(TV_Stat12[[#This Row],[Day '# after Tx]],0),TV_after_Tx[#Headers],0)),1,0,120,1),"&gt;0",TV_after_Tx[Group],Stat!P$51)&gt;0,COUNTIFS(OFFSET(INDEX(TV_after_Tx[#Headers],1,MATCH(TEXT(TV_Stat12[[#This Row],[Day '# after Tx]],0),TV_after_Tx[#Headers],0)),1,0,120,1),"&gt;0",TV_after_Tx[Group],Stat!P$51),"")</f>
        <v/>
      </c>
      <c r="Q82" s="116" t="str">
        <f ca="1">IFERROR(AVERAGEIFS(OFFSET(INDEX(TV_after_Tx[#Headers],1,MATCH(TEXT(TV_Stat12[[#This Row],[Day '# after Tx]],0),TV_after_Tx[#Headers],0)),1,0,120,1),TV_after_Tx[Group],Stat!Q$51),"")</f>
        <v/>
      </c>
      <c r="R82" s="131" t="str">
        <f t="array" aca="1" ref="R82" ca="1">IFERROR(_xlfn.STDEV.P(IF(TV_after_Tx[Group]=Stat!R$51,OFFSET(INDEX(TV_after_Tx[#Headers],1,MATCH(TEXT(TV_Stat12[[#This Row],[Day '# after Tx]],0),TV_after_Tx[#Headers],0)),1,0,120,1))),"")</f>
        <v/>
      </c>
      <c r="S82" s="17" t="str">
        <f ca="1">IF(COUNTIFS(OFFSET(INDEX(TV_after_Tx[#Headers],1,MATCH(TEXT(TV_Stat12[[#This Row],[Day '# after Tx]],0),TV_after_Tx[#Headers],0)),1,0,120,1),"&gt;0",TV_after_Tx[Group],Stat!S$51)&gt;0,COUNTIFS(OFFSET(INDEX(TV_after_Tx[#Headers],1,MATCH(TEXT(TV_Stat12[[#This Row],[Day '# after Tx]],0),TV_after_Tx[#Headers],0)),1,0,120,1),"&gt;0",TV_after_Tx[Group],Stat!S$51),"")</f>
        <v/>
      </c>
      <c r="T82" s="116" t="str">
        <f ca="1">IFERROR(AVERAGEIFS(OFFSET(INDEX(TV_after_Tx[#Headers],1,MATCH(TEXT(TV_Stat12[[#This Row],[Day '# after Tx]],0),TV_after_Tx[#Headers],0)),1,0,120,1),TV_after_Tx[Group],Stat!T$51),"")</f>
        <v/>
      </c>
      <c r="U82" s="131" t="str">
        <f t="array" aca="1" ref="U82" ca="1">IFERROR(_xlfn.STDEV.P(IF(TV_after_Tx[Group]=Stat!U$51,OFFSET(INDEX(TV_after_Tx[#Headers],1,MATCH(TEXT(TV_Stat12[[#This Row],[Day '# after Tx]],0),TV_after_Tx[#Headers],0)),1,0,120,1))),"")</f>
        <v/>
      </c>
      <c r="V82" s="17" t="str">
        <f ca="1">IF(COUNTIFS(OFFSET(INDEX(TV_after_Tx[#Headers],1,MATCH(TEXT(TV_Stat12[[#This Row],[Day '# after Tx]],0),TV_after_Tx[#Headers],0)),1,0,120,1),"&gt;0",TV_after_Tx[Group],Stat!V$51)&gt;0,COUNTIFS(OFFSET(INDEX(TV_after_Tx[#Headers],1,MATCH(TEXT(TV_Stat12[[#This Row],[Day '# after Tx]],0),TV_after_Tx[#Headers],0)),1,0,120,1),"&gt;0",TV_after_Tx[Group],Stat!V$51),"")</f>
        <v/>
      </c>
      <c r="W82" s="116" t="str">
        <f ca="1">IFERROR(AVERAGEIFS(OFFSET(INDEX(TV_after_Tx[#Headers],1,MATCH(TEXT(TV_Stat12[[#This Row],[Day '# after Tx]],0),TV_after_Tx[#Headers],0)),1,0,120,1),TV_after_Tx[Group],Stat!W$51),"")</f>
        <v/>
      </c>
      <c r="X82" s="131" t="str">
        <f t="array" aca="1" ref="X82" ca="1">IFERROR(_xlfn.STDEV.P(IF(TV_after_Tx[Group]=Stat!X$51,OFFSET(INDEX(TV_after_Tx[#Headers],1,MATCH(TEXT(TV_Stat12[[#This Row],[Day '# after Tx]],0),TV_after_Tx[#Headers],0)),1,0,120,1))),"")</f>
        <v/>
      </c>
      <c r="Y82" s="17" t="str">
        <f ca="1">IF(COUNTIFS(OFFSET(INDEX(TV_after_Tx[#Headers],1,MATCH(TEXT(TV_Stat12[[#This Row],[Day '# after Tx]],0),TV_after_Tx[#Headers],0)),1,0,120,1),"&gt;0",TV_after_Tx[Group],Stat!Y$51)&gt;0,COUNTIFS(OFFSET(INDEX(TV_after_Tx[#Headers],1,MATCH(TEXT(TV_Stat12[[#This Row],[Day '# after Tx]],0),TV_after_Tx[#Headers],0)),1,0,120,1),"&gt;0",TV_after_Tx[Group],Stat!Y$51),"")</f>
        <v/>
      </c>
      <c r="Z82" s="116" t="str">
        <f ca="1">IFERROR(AVERAGEIFS(OFFSET(INDEX(TV_after_Tx[#Headers],1,MATCH(TEXT(TV_Stat12[[#This Row],[Day '# after Tx]],0),TV_after_Tx[#Headers],0)),1,0,120,1),TV_after_Tx[Group],Stat!Z$51),"")</f>
        <v/>
      </c>
      <c r="AA82" s="131" t="str">
        <f t="array" aca="1" ref="AA82" ca="1">IFERROR(_xlfn.STDEV.P(IF(TV_after_Tx[Group]=Stat!AA$51,OFFSET(INDEX(TV_after_Tx[#Headers],1,MATCH(TEXT(TV_Stat12[[#This Row],[Day '# after Tx]],0),TV_after_Tx[#Headers],0)),1,0,120,1))),"")</f>
        <v/>
      </c>
      <c r="AB82" s="17" t="str">
        <f ca="1">IF(COUNTIFS(OFFSET(INDEX(TV_after_Tx[#Headers],1,MATCH(TEXT(TV_Stat12[[#This Row],[Day '# after Tx]],0),TV_after_Tx[#Headers],0)),1,0,120,1),"&gt;0",TV_after_Tx[Group],Stat!AB$51)&gt;0,COUNTIFS(OFFSET(INDEX(TV_after_Tx[#Headers],1,MATCH(TEXT(TV_Stat12[[#This Row],[Day '# after Tx]],0),TV_after_Tx[#Headers],0)),1,0,120,1),"&gt;0",TV_after_Tx[Group],Stat!AB$51),"")</f>
        <v/>
      </c>
      <c r="AC82" s="116" t="str">
        <f ca="1">IFERROR(AVERAGEIFS(OFFSET(INDEX(TV_after_Tx[#Headers],1,MATCH(TEXT(TV_Stat12[[#This Row],[Day '# after Tx]],0),TV_after_Tx[#Headers],0)),1,0,120,1),TV_after_Tx[Group],Stat!AC$51),"")</f>
        <v/>
      </c>
      <c r="AD82" s="131" t="str">
        <f t="array" aca="1" ref="AD82" ca="1">IFERROR(_xlfn.STDEV.P(IF(TV_after_Tx[Group]=Stat!AD$51,OFFSET(INDEX(TV_after_Tx[#Headers],1,MATCH(TEXT(TV_Stat12[[#This Row],[Day '# after Tx]],0),TV_after_Tx[#Headers],0)),1,0,120,1))),"")</f>
        <v/>
      </c>
      <c r="AE82" s="17" t="str">
        <f ca="1">IF(COUNTIFS(OFFSET(INDEX(TV_after_Tx[#Headers],1,MATCH(TEXT(TV_Stat12[[#This Row],[Day '# after Tx]],0),TV_after_Tx[#Headers],0)),1,0,120,1),"&gt;0",TV_after_Tx[Group],Stat!AE$51)&gt;0,COUNTIFS(OFFSET(INDEX(TV_after_Tx[#Headers],1,MATCH(TEXT(TV_Stat12[[#This Row],[Day '# after Tx]],0),TV_after_Tx[#Headers],0)),1,0,120,1),"&gt;0",TV_after_Tx[Group],Stat!AE$51),"")</f>
        <v/>
      </c>
      <c r="AF82" s="116" t="str">
        <f ca="1">IFERROR(AVERAGE(OFFSET(INDEX(TV_after_Tx[#Headers],1,MATCH(TEXT(TV_Stat12[[#This Row],[Day '# after Tx]],0),TV_after_Tx[#Headers],0)),1,0,120,1)),"")</f>
        <v/>
      </c>
      <c r="AG82" s="131" t="str">
        <f ca="1">IFERROR(_xlfn.STDEV.P(OFFSET(INDEX(TV_after_Tx[#Headers],1,MATCH(TEXT(TV_Stat12[[#This Row],[Day '# after Tx]],0),TV_after_Tx[#Headers],0)),1,0,120,1)),"")</f>
        <v/>
      </c>
      <c r="AH82" s="17" t="str">
        <f ca="1">IF(COUNTIF(OFFSET(INDEX(TV_after_Tx[#Headers],1,MATCH(TEXT(TV_Stat12[[#This Row],[Day '# after Tx]],0),TV_after_Tx[#Headers],0)),1,0,120,1),"&gt;0")&gt;0,COUNTIF(OFFSET(INDEX(TV_after_Tx[#Headers],1,MATCH(TEXT(TV_Stat12[[#This Row],[Day '# after Tx]],0),TV_after_Tx[#Headers],0)),1,0,120,1),"&gt;0"),"")</f>
        <v/>
      </c>
      <c r="BQ82" s="14"/>
      <c r="BS82" s="14"/>
    </row>
    <row r="83" spans="1:71">
      <c r="A83" s="14">
        <v>30</v>
      </c>
      <c r="B83" s="116" t="str">
        <f ca="1">IFERROR(AVERAGEIFS(OFFSET(INDEX(TV_after_Tx[#Headers],1,MATCH(TEXT(TV_Stat12[[#This Row],[Day '# after Tx]],0),TV_after_Tx[#Headers],0)),1,0,120,1),TV_after_Tx[Group],Stat!B$51),"")</f>
        <v/>
      </c>
      <c r="C83" s="131" t="str">
        <f t="array" aca="1" ref="C83" ca="1">IFERROR(_xlfn.STDEV.P(IF(TV_after_Tx[Group]=Stat!C$51,OFFSET(INDEX(TV_after_Tx[#Headers],1,MATCH(TEXT(TV_Stat12[[#This Row],[Day '# after Tx]],0),TV_after_Tx[#Headers],0)),1,0,120,1))),"")</f>
        <v/>
      </c>
      <c r="D83" s="17" t="str">
        <f ca="1">IF(COUNTIFS(OFFSET(INDEX(TV_after_Tx[#Headers],1,MATCH(TEXT(TV_Stat12[[#This Row],[Day '# after Tx]],0),TV_after_Tx[#Headers],0)),1,0,120,1),"&gt;0",TV_after_Tx[Group],Stat!D$51)&gt;0,COUNTIFS(OFFSET(INDEX(TV_after_Tx[#Headers],1,MATCH(TEXT(TV_Stat12[[#This Row],[Day '# after Tx]],0),TV_after_Tx[#Headers],0)),1,0,120,1),"&gt;0",TV_after_Tx[Group],Stat!D$51),"")</f>
        <v/>
      </c>
      <c r="E83" s="116" t="str">
        <f ca="1">IFERROR(AVERAGEIFS(OFFSET(INDEX(TV_after_Tx[#Headers],1,MATCH(TEXT(TV_Stat12[[#This Row],[Day '# after Tx]],0),TV_after_Tx[#Headers],0)),1,0,120,1),TV_after_Tx[Group],Stat!E$51),"")</f>
        <v/>
      </c>
      <c r="F83" s="131" t="str">
        <f t="array" aca="1" ref="F83" ca="1">IFERROR(_xlfn.STDEV.P(IF(TV_after_Tx[Group]=Stat!F$51,OFFSET(INDEX(TV_after_Tx[#Headers],1,MATCH(TEXT(TV_Stat12[[#This Row],[Day '# after Tx]],0),TV_after_Tx[#Headers],0)),1,0,120,1))),"")</f>
        <v/>
      </c>
      <c r="G83" s="17" t="str">
        <f ca="1">IF(COUNTIFS(OFFSET(INDEX(TV_after_Tx[#Headers],1,MATCH(TEXT(TV_Stat12[[#This Row],[Day '# after Tx]],0),TV_after_Tx[#Headers],0)),1,0,120,1),"&gt;0",TV_after_Tx[Group],Stat!G$51)&gt;0,COUNTIFS(OFFSET(INDEX(TV_after_Tx[#Headers],1,MATCH(TEXT(TV_Stat12[[#This Row],[Day '# after Tx]],0),TV_after_Tx[#Headers],0)),1,0,120,1),"&gt;0",TV_after_Tx[Group],Stat!G$51),"")</f>
        <v/>
      </c>
      <c r="H83" s="116" t="str">
        <f ca="1">IFERROR(AVERAGEIFS(OFFSET(INDEX(TV_after_Tx[#Headers],1,MATCH(TEXT(TV_Stat12[[#This Row],[Day '# after Tx]],0),TV_after_Tx[#Headers],0)),1,0,120,1),TV_after_Tx[Group],Stat!H$51),"")</f>
        <v/>
      </c>
      <c r="I83" s="131" t="str">
        <f t="array" aca="1" ref="I83" ca="1">IFERROR(_xlfn.STDEV.P(IF(TV_after_Tx[Group]=Stat!I$51,OFFSET(INDEX(TV_after_Tx[#Headers],1,MATCH(TEXT(TV_Stat12[[#This Row],[Day '# after Tx]],0),TV_after_Tx[#Headers],0)),1,0,120,1))),"")</f>
        <v/>
      </c>
      <c r="J83" s="17" t="str">
        <f ca="1">IF(COUNTIFS(OFFSET(INDEX(TV_after_Tx[#Headers],1,MATCH(TEXT(TV_Stat12[[#This Row],[Day '# after Tx]],0),TV_after_Tx[#Headers],0)),1,0,120,1),"&gt;0",TV_after_Tx[Group],Stat!J$51)&gt;0,COUNTIFS(OFFSET(INDEX(TV_after_Tx[#Headers],1,MATCH(TEXT(TV_Stat12[[#This Row],[Day '# after Tx]],0),TV_after_Tx[#Headers],0)),1,0,120,1),"&gt;0",TV_after_Tx[Group],Stat!J$51),"")</f>
        <v/>
      </c>
      <c r="K83" s="116" t="str">
        <f ca="1">IFERROR(AVERAGEIFS(OFFSET(INDEX(TV_after_Tx[#Headers],1,MATCH(TEXT(TV_Stat12[[#This Row],[Day '# after Tx]],0),TV_after_Tx[#Headers],0)),1,0,120,1),TV_after_Tx[Group],Stat!K$51),"")</f>
        <v/>
      </c>
      <c r="L83" s="131" t="str">
        <f t="array" aca="1" ref="L83" ca="1">IFERROR(_xlfn.STDEV.P(IF(TV_after_Tx[Group]=Stat!L$51,OFFSET(INDEX(TV_after_Tx[#Headers],1,MATCH(TEXT(TV_Stat12[[#This Row],[Day '# after Tx]],0),TV_after_Tx[#Headers],0)),1,0,120,1))),"")</f>
        <v/>
      </c>
      <c r="M83" s="17" t="str">
        <f ca="1">IF(COUNTIFS(OFFSET(INDEX(TV_after_Tx[#Headers],1,MATCH(TEXT(TV_Stat12[[#This Row],[Day '# after Tx]],0),TV_after_Tx[#Headers],0)),1,0,120,1),"&gt;0",TV_after_Tx[Group],Stat!M$51)&gt;0,COUNTIFS(OFFSET(INDEX(TV_after_Tx[#Headers],1,MATCH(TEXT(TV_Stat12[[#This Row],[Day '# after Tx]],0),TV_after_Tx[#Headers],0)),1,0,120,1),"&gt;0",TV_after_Tx[Group],Stat!M$51),"")</f>
        <v/>
      </c>
      <c r="N83" s="116" t="str">
        <f ca="1">IFERROR(AVERAGEIFS(OFFSET(INDEX(TV_after_Tx[#Headers],1,MATCH(TEXT(TV_Stat12[[#This Row],[Day '# after Tx]],0),TV_after_Tx[#Headers],0)),1,0,120,1),TV_after_Tx[Group],Stat!N$51),"")</f>
        <v/>
      </c>
      <c r="O83" s="131" t="str">
        <f t="array" aca="1" ref="O83" ca="1">IFERROR(_xlfn.STDEV.P(IF(TV_after_Tx[Group]=Stat!O$51,OFFSET(INDEX(TV_after_Tx[#Headers],1,MATCH(TEXT(TV_Stat12[[#This Row],[Day '# after Tx]],0),TV_after_Tx[#Headers],0)),1,0,120,1))),"")</f>
        <v/>
      </c>
      <c r="P83" s="17" t="str">
        <f ca="1">IF(COUNTIFS(OFFSET(INDEX(TV_after_Tx[#Headers],1,MATCH(TEXT(TV_Stat12[[#This Row],[Day '# after Tx]],0),TV_after_Tx[#Headers],0)),1,0,120,1),"&gt;0",TV_after_Tx[Group],Stat!P$51)&gt;0,COUNTIFS(OFFSET(INDEX(TV_after_Tx[#Headers],1,MATCH(TEXT(TV_Stat12[[#This Row],[Day '# after Tx]],0),TV_after_Tx[#Headers],0)),1,0,120,1),"&gt;0",TV_after_Tx[Group],Stat!P$51),"")</f>
        <v/>
      </c>
      <c r="Q83" s="116" t="str">
        <f ca="1">IFERROR(AVERAGEIFS(OFFSET(INDEX(TV_after_Tx[#Headers],1,MATCH(TEXT(TV_Stat12[[#This Row],[Day '# after Tx]],0),TV_after_Tx[#Headers],0)),1,0,120,1),TV_after_Tx[Group],Stat!Q$51),"")</f>
        <v/>
      </c>
      <c r="R83" s="131" t="str">
        <f t="array" aca="1" ref="R83" ca="1">IFERROR(_xlfn.STDEV.P(IF(TV_after_Tx[Group]=Stat!R$51,OFFSET(INDEX(TV_after_Tx[#Headers],1,MATCH(TEXT(TV_Stat12[[#This Row],[Day '# after Tx]],0),TV_after_Tx[#Headers],0)),1,0,120,1))),"")</f>
        <v/>
      </c>
      <c r="S83" s="17" t="str">
        <f ca="1">IF(COUNTIFS(OFFSET(INDEX(TV_after_Tx[#Headers],1,MATCH(TEXT(TV_Stat12[[#This Row],[Day '# after Tx]],0),TV_after_Tx[#Headers],0)),1,0,120,1),"&gt;0",TV_after_Tx[Group],Stat!S$51)&gt;0,COUNTIFS(OFFSET(INDEX(TV_after_Tx[#Headers],1,MATCH(TEXT(TV_Stat12[[#This Row],[Day '# after Tx]],0),TV_after_Tx[#Headers],0)),1,0,120,1),"&gt;0",TV_after_Tx[Group],Stat!S$51),"")</f>
        <v/>
      </c>
      <c r="T83" s="116" t="str">
        <f ca="1">IFERROR(AVERAGEIFS(OFFSET(INDEX(TV_after_Tx[#Headers],1,MATCH(TEXT(TV_Stat12[[#This Row],[Day '# after Tx]],0),TV_after_Tx[#Headers],0)),1,0,120,1),TV_after_Tx[Group],Stat!T$51),"")</f>
        <v/>
      </c>
      <c r="U83" s="131" t="str">
        <f t="array" aca="1" ref="U83" ca="1">IFERROR(_xlfn.STDEV.P(IF(TV_after_Tx[Group]=Stat!U$51,OFFSET(INDEX(TV_after_Tx[#Headers],1,MATCH(TEXT(TV_Stat12[[#This Row],[Day '# after Tx]],0),TV_after_Tx[#Headers],0)),1,0,120,1))),"")</f>
        <v/>
      </c>
      <c r="V83" s="17" t="str">
        <f ca="1">IF(COUNTIFS(OFFSET(INDEX(TV_after_Tx[#Headers],1,MATCH(TEXT(TV_Stat12[[#This Row],[Day '# after Tx]],0),TV_after_Tx[#Headers],0)),1,0,120,1),"&gt;0",TV_after_Tx[Group],Stat!V$51)&gt;0,COUNTIFS(OFFSET(INDEX(TV_after_Tx[#Headers],1,MATCH(TEXT(TV_Stat12[[#This Row],[Day '# after Tx]],0),TV_after_Tx[#Headers],0)),1,0,120,1),"&gt;0",TV_after_Tx[Group],Stat!V$51),"")</f>
        <v/>
      </c>
      <c r="W83" s="116" t="str">
        <f ca="1">IFERROR(AVERAGEIFS(OFFSET(INDEX(TV_after_Tx[#Headers],1,MATCH(TEXT(TV_Stat12[[#This Row],[Day '# after Tx]],0),TV_after_Tx[#Headers],0)),1,0,120,1),TV_after_Tx[Group],Stat!W$51),"")</f>
        <v/>
      </c>
      <c r="X83" s="131" t="str">
        <f t="array" aca="1" ref="X83" ca="1">IFERROR(_xlfn.STDEV.P(IF(TV_after_Tx[Group]=Stat!X$51,OFFSET(INDEX(TV_after_Tx[#Headers],1,MATCH(TEXT(TV_Stat12[[#This Row],[Day '# after Tx]],0),TV_after_Tx[#Headers],0)),1,0,120,1))),"")</f>
        <v/>
      </c>
      <c r="Y83" s="17" t="str">
        <f ca="1">IF(COUNTIFS(OFFSET(INDEX(TV_after_Tx[#Headers],1,MATCH(TEXT(TV_Stat12[[#This Row],[Day '# after Tx]],0),TV_after_Tx[#Headers],0)),1,0,120,1),"&gt;0",TV_after_Tx[Group],Stat!Y$51)&gt;0,COUNTIFS(OFFSET(INDEX(TV_after_Tx[#Headers],1,MATCH(TEXT(TV_Stat12[[#This Row],[Day '# after Tx]],0),TV_after_Tx[#Headers],0)),1,0,120,1),"&gt;0",TV_after_Tx[Group],Stat!Y$51),"")</f>
        <v/>
      </c>
      <c r="Z83" s="116" t="str">
        <f ca="1">IFERROR(AVERAGEIFS(OFFSET(INDEX(TV_after_Tx[#Headers],1,MATCH(TEXT(TV_Stat12[[#This Row],[Day '# after Tx]],0),TV_after_Tx[#Headers],0)),1,0,120,1),TV_after_Tx[Group],Stat!Z$51),"")</f>
        <v/>
      </c>
      <c r="AA83" s="131" t="str">
        <f t="array" aca="1" ref="AA83" ca="1">IFERROR(_xlfn.STDEV.P(IF(TV_after_Tx[Group]=Stat!AA$51,OFFSET(INDEX(TV_after_Tx[#Headers],1,MATCH(TEXT(TV_Stat12[[#This Row],[Day '# after Tx]],0),TV_after_Tx[#Headers],0)),1,0,120,1))),"")</f>
        <v/>
      </c>
      <c r="AB83" s="17" t="str">
        <f ca="1">IF(COUNTIFS(OFFSET(INDEX(TV_after_Tx[#Headers],1,MATCH(TEXT(TV_Stat12[[#This Row],[Day '# after Tx]],0),TV_after_Tx[#Headers],0)),1,0,120,1),"&gt;0",TV_after_Tx[Group],Stat!AB$51)&gt;0,COUNTIFS(OFFSET(INDEX(TV_after_Tx[#Headers],1,MATCH(TEXT(TV_Stat12[[#This Row],[Day '# after Tx]],0),TV_after_Tx[#Headers],0)),1,0,120,1),"&gt;0",TV_after_Tx[Group],Stat!AB$51),"")</f>
        <v/>
      </c>
      <c r="AC83" s="116" t="str">
        <f ca="1">IFERROR(AVERAGEIFS(OFFSET(INDEX(TV_after_Tx[#Headers],1,MATCH(TEXT(TV_Stat12[[#This Row],[Day '# after Tx]],0),TV_after_Tx[#Headers],0)),1,0,120,1),TV_after_Tx[Group],Stat!AC$51),"")</f>
        <v/>
      </c>
      <c r="AD83" s="131" t="str">
        <f t="array" aca="1" ref="AD83" ca="1">IFERROR(_xlfn.STDEV.P(IF(TV_after_Tx[Group]=Stat!AD$51,OFFSET(INDEX(TV_after_Tx[#Headers],1,MATCH(TEXT(TV_Stat12[[#This Row],[Day '# after Tx]],0),TV_after_Tx[#Headers],0)),1,0,120,1))),"")</f>
        <v/>
      </c>
      <c r="AE83" s="17" t="str">
        <f ca="1">IF(COUNTIFS(OFFSET(INDEX(TV_after_Tx[#Headers],1,MATCH(TEXT(TV_Stat12[[#This Row],[Day '# after Tx]],0),TV_after_Tx[#Headers],0)),1,0,120,1),"&gt;0",TV_after_Tx[Group],Stat!AE$51)&gt;0,COUNTIFS(OFFSET(INDEX(TV_after_Tx[#Headers],1,MATCH(TEXT(TV_Stat12[[#This Row],[Day '# after Tx]],0),TV_after_Tx[#Headers],0)),1,0,120,1),"&gt;0",TV_after_Tx[Group],Stat!AE$51),"")</f>
        <v/>
      </c>
      <c r="AF83" s="116" t="str">
        <f ca="1">IFERROR(AVERAGE(OFFSET(INDEX(TV_after_Tx[#Headers],1,MATCH(TEXT(TV_Stat12[[#This Row],[Day '# after Tx]],0),TV_after_Tx[#Headers],0)),1,0,120,1)),"")</f>
        <v/>
      </c>
      <c r="AG83" s="131" t="str">
        <f ca="1">IFERROR(_xlfn.STDEV.P(OFFSET(INDEX(TV_after_Tx[#Headers],1,MATCH(TEXT(TV_Stat12[[#This Row],[Day '# after Tx]],0),TV_after_Tx[#Headers],0)),1,0,120,1)),"")</f>
        <v/>
      </c>
      <c r="AH83" s="17" t="str">
        <f ca="1">IF(COUNTIF(OFFSET(INDEX(TV_after_Tx[#Headers],1,MATCH(TEXT(TV_Stat12[[#This Row],[Day '# after Tx]],0),TV_after_Tx[#Headers],0)),1,0,120,1),"&gt;0")&gt;0,COUNTIF(OFFSET(INDEX(TV_after_Tx[#Headers],1,MATCH(TEXT(TV_Stat12[[#This Row],[Day '# after Tx]],0),TV_after_Tx[#Headers],0)),1,0,120,1),"&gt;0"),"")</f>
        <v/>
      </c>
      <c r="BQ83" s="14"/>
      <c r="BS83" s="14"/>
    </row>
    <row r="84" spans="1:71">
      <c r="A84" s="14">
        <v>31</v>
      </c>
      <c r="B84" s="116" t="str">
        <f ca="1">IFERROR(AVERAGEIFS(OFFSET(INDEX(TV_after_Tx[#Headers],1,MATCH(TEXT(TV_Stat12[[#This Row],[Day '# after Tx]],0),TV_after_Tx[#Headers],0)),1,0,120,1),TV_after_Tx[Group],Stat!B$51),"")</f>
        <v/>
      </c>
      <c r="C84" s="131" t="str">
        <f t="array" aca="1" ref="C84" ca="1">IFERROR(_xlfn.STDEV.P(IF(TV_after_Tx[Group]=Stat!C$51,OFFSET(INDEX(TV_after_Tx[#Headers],1,MATCH(TEXT(TV_Stat12[[#This Row],[Day '# after Tx]],0),TV_after_Tx[#Headers],0)),1,0,120,1))),"")</f>
        <v/>
      </c>
      <c r="D84" s="17" t="str">
        <f ca="1">IF(COUNTIFS(OFFSET(INDEX(TV_after_Tx[#Headers],1,MATCH(TEXT(TV_Stat12[[#This Row],[Day '# after Tx]],0),TV_after_Tx[#Headers],0)),1,0,120,1),"&gt;0",TV_after_Tx[Group],Stat!D$51)&gt;0,COUNTIFS(OFFSET(INDEX(TV_after_Tx[#Headers],1,MATCH(TEXT(TV_Stat12[[#This Row],[Day '# after Tx]],0),TV_after_Tx[#Headers],0)),1,0,120,1),"&gt;0",TV_after_Tx[Group],Stat!D$51),"")</f>
        <v/>
      </c>
      <c r="E84" s="116" t="str">
        <f ca="1">IFERROR(AVERAGEIFS(OFFSET(INDEX(TV_after_Tx[#Headers],1,MATCH(TEXT(TV_Stat12[[#This Row],[Day '# after Tx]],0),TV_after_Tx[#Headers],0)),1,0,120,1),TV_after_Tx[Group],Stat!E$51),"")</f>
        <v/>
      </c>
      <c r="F84" s="131" t="str">
        <f t="array" aca="1" ref="F84" ca="1">IFERROR(_xlfn.STDEV.P(IF(TV_after_Tx[Group]=Stat!F$51,OFFSET(INDEX(TV_after_Tx[#Headers],1,MATCH(TEXT(TV_Stat12[[#This Row],[Day '# after Tx]],0),TV_after_Tx[#Headers],0)),1,0,120,1))),"")</f>
        <v/>
      </c>
      <c r="G84" s="17" t="str">
        <f ca="1">IF(COUNTIFS(OFFSET(INDEX(TV_after_Tx[#Headers],1,MATCH(TEXT(TV_Stat12[[#This Row],[Day '# after Tx]],0),TV_after_Tx[#Headers],0)),1,0,120,1),"&gt;0",TV_after_Tx[Group],Stat!G$51)&gt;0,COUNTIFS(OFFSET(INDEX(TV_after_Tx[#Headers],1,MATCH(TEXT(TV_Stat12[[#This Row],[Day '# after Tx]],0),TV_after_Tx[#Headers],0)),1,0,120,1),"&gt;0",TV_after_Tx[Group],Stat!G$51),"")</f>
        <v/>
      </c>
      <c r="H84" s="116" t="str">
        <f ca="1">IFERROR(AVERAGEIFS(OFFSET(INDEX(TV_after_Tx[#Headers],1,MATCH(TEXT(TV_Stat12[[#This Row],[Day '# after Tx]],0),TV_after_Tx[#Headers],0)),1,0,120,1),TV_after_Tx[Group],Stat!H$51),"")</f>
        <v/>
      </c>
      <c r="I84" s="131" t="str">
        <f t="array" aca="1" ref="I84" ca="1">IFERROR(_xlfn.STDEV.P(IF(TV_after_Tx[Group]=Stat!I$51,OFFSET(INDEX(TV_after_Tx[#Headers],1,MATCH(TEXT(TV_Stat12[[#This Row],[Day '# after Tx]],0),TV_after_Tx[#Headers],0)),1,0,120,1))),"")</f>
        <v/>
      </c>
      <c r="J84" s="17" t="str">
        <f ca="1">IF(COUNTIFS(OFFSET(INDEX(TV_after_Tx[#Headers],1,MATCH(TEXT(TV_Stat12[[#This Row],[Day '# after Tx]],0),TV_after_Tx[#Headers],0)),1,0,120,1),"&gt;0",TV_after_Tx[Group],Stat!J$51)&gt;0,COUNTIFS(OFFSET(INDEX(TV_after_Tx[#Headers],1,MATCH(TEXT(TV_Stat12[[#This Row],[Day '# after Tx]],0),TV_after_Tx[#Headers],0)),1,0,120,1),"&gt;0",TV_after_Tx[Group],Stat!J$51),"")</f>
        <v/>
      </c>
      <c r="K84" s="116" t="str">
        <f ca="1">IFERROR(AVERAGEIFS(OFFSET(INDEX(TV_after_Tx[#Headers],1,MATCH(TEXT(TV_Stat12[[#This Row],[Day '# after Tx]],0),TV_after_Tx[#Headers],0)),1,0,120,1),TV_after_Tx[Group],Stat!K$51),"")</f>
        <v/>
      </c>
      <c r="L84" s="131" t="str">
        <f t="array" aca="1" ref="L84" ca="1">IFERROR(_xlfn.STDEV.P(IF(TV_after_Tx[Group]=Stat!L$51,OFFSET(INDEX(TV_after_Tx[#Headers],1,MATCH(TEXT(TV_Stat12[[#This Row],[Day '# after Tx]],0),TV_after_Tx[#Headers],0)),1,0,120,1))),"")</f>
        <v/>
      </c>
      <c r="M84" s="17" t="str">
        <f ca="1">IF(COUNTIFS(OFFSET(INDEX(TV_after_Tx[#Headers],1,MATCH(TEXT(TV_Stat12[[#This Row],[Day '# after Tx]],0),TV_after_Tx[#Headers],0)),1,0,120,1),"&gt;0",TV_after_Tx[Group],Stat!M$51)&gt;0,COUNTIFS(OFFSET(INDEX(TV_after_Tx[#Headers],1,MATCH(TEXT(TV_Stat12[[#This Row],[Day '# after Tx]],0),TV_after_Tx[#Headers],0)),1,0,120,1),"&gt;0",TV_after_Tx[Group],Stat!M$51),"")</f>
        <v/>
      </c>
      <c r="N84" s="116" t="str">
        <f ca="1">IFERROR(AVERAGEIFS(OFFSET(INDEX(TV_after_Tx[#Headers],1,MATCH(TEXT(TV_Stat12[[#This Row],[Day '# after Tx]],0),TV_after_Tx[#Headers],0)),1,0,120,1),TV_after_Tx[Group],Stat!N$51),"")</f>
        <v/>
      </c>
      <c r="O84" s="131" t="str">
        <f t="array" aca="1" ref="O84" ca="1">IFERROR(_xlfn.STDEV.P(IF(TV_after_Tx[Group]=Stat!O$51,OFFSET(INDEX(TV_after_Tx[#Headers],1,MATCH(TEXT(TV_Stat12[[#This Row],[Day '# after Tx]],0),TV_after_Tx[#Headers],0)),1,0,120,1))),"")</f>
        <v/>
      </c>
      <c r="P84" s="17" t="str">
        <f ca="1">IF(COUNTIFS(OFFSET(INDEX(TV_after_Tx[#Headers],1,MATCH(TEXT(TV_Stat12[[#This Row],[Day '# after Tx]],0),TV_after_Tx[#Headers],0)),1,0,120,1),"&gt;0",TV_after_Tx[Group],Stat!P$51)&gt;0,COUNTIFS(OFFSET(INDEX(TV_after_Tx[#Headers],1,MATCH(TEXT(TV_Stat12[[#This Row],[Day '# after Tx]],0),TV_after_Tx[#Headers],0)),1,0,120,1),"&gt;0",TV_after_Tx[Group],Stat!P$51),"")</f>
        <v/>
      </c>
      <c r="Q84" s="116" t="str">
        <f ca="1">IFERROR(AVERAGEIFS(OFFSET(INDEX(TV_after_Tx[#Headers],1,MATCH(TEXT(TV_Stat12[[#This Row],[Day '# after Tx]],0),TV_after_Tx[#Headers],0)),1,0,120,1),TV_after_Tx[Group],Stat!Q$51),"")</f>
        <v/>
      </c>
      <c r="R84" s="131" t="str">
        <f t="array" aca="1" ref="R84" ca="1">IFERROR(_xlfn.STDEV.P(IF(TV_after_Tx[Group]=Stat!R$51,OFFSET(INDEX(TV_after_Tx[#Headers],1,MATCH(TEXT(TV_Stat12[[#This Row],[Day '# after Tx]],0),TV_after_Tx[#Headers],0)),1,0,120,1))),"")</f>
        <v/>
      </c>
      <c r="S84" s="17" t="str">
        <f ca="1">IF(COUNTIFS(OFFSET(INDEX(TV_after_Tx[#Headers],1,MATCH(TEXT(TV_Stat12[[#This Row],[Day '# after Tx]],0),TV_after_Tx[#Headers],0)),1,0,120,1),"&gt;0",TV_after_Tx[Group],Stat!S$51)&gt;0,COUNTIFS(OFFSET(INDEX(TV_after_Tx[#Headers],1,MATCH(TEXT(TV_Stat12[[#This Row],[Day '# after Tx]],0),TV_after_Tx[#Headers],0)),1,0,120,1),"&gt;0",TV_after_Tx[Group],Stat!S$51),"")</f>
        <v/>
      </c>
      <c r="T84" s="116" t="str">
        <f ca="1">IFERROR(AVERAGEIFS(OFFSET(INDEX(TV_after_Tx[#Headers],1,MATCH(TEXT(TV_Stat12[[#This Row],[Day '# after Tx]],0),TV_after_Tx[#Headers],0)),1,0,120,1),TV_after_Tx[Group],Stat!T$51),"")</f>
        <v/>
      </c>
      <c r="U84" s="131" t="str">
        <f t="array" aca="1" ref="U84" ca="1">IFERROR(_xlfn.STDEV.P(IF(TV_after_Tx[Group]=Stat!U$51,OFFSET(INDEX(TV_after_Tx[#Headers],1,MATCH(TEXT(TV_Stat12[[#This Row],[Day '# after Tx]],0),TV_after_Tx[#Headers],0)),1,0,120,1))),"")</f>
        <v/>
      </c>
      <c r="V84" s="17" t="str">
        <f ca="1">IF(COUNTIFS(OFFSET(INDEX(TV_after_Tx[#Headers],1,MATCH(TEXT(TV_Stat12[[#This Row],[Day '# after Tx]],0),TV_after_Tx[#Headers],0)),1,0,120,1),"&gt;0",TV_after_Tx[Group],Stat!V$51)&gt;0,COUNTIFS(OFFSET(INDEX(TV_after_Tx[#Headers],1,MATCH(TEXT(TV_Stat12[[#This Row],[Day '# after Tx]],0),TV_after_Tx[#Headers],0)),1,0,120,1),"&gt;0",TV_after_Tx[Group],Stat!V$51),"")</f>
        <v/>
      </c>
      <c r="W84" s="116" t="str">
        <f ca="1">IFERROR(AVERAGEIFS(OFFSET(INDEX(TV_after_Tx[#Headers],1,MATCH(TEXT(TV_Stat12[[#This Row],[Day '# after Tx]],0),TV_after_Tx[#Headers],0)),1,0,120,1),TV_after_Tx[Group],Stat!W$51),"")</f>
        <v/>
      </c>
      <c r="X84" s="131" t="str">
        <f t="array" aca="1" ref="X84" ca="1">IFERROR(_xlfn.STDEV.P(IF(TV_after_Tx[Group]=Stat!X$51,OFFSET(INDEX(TV_after_Tx[#Headers],1,MATCH(TEXT(TV_Stat12[[#This Row],[Day '# after Tx]],0),TV_after_Tx[#Headers],0)),1,0,120,1))),"")</f>
        <v/>
      </c>
      <c r="Y84" s="17" t="str">
        <f ca="1">IF(COUNTIFS(OFFSET(INDEX(TV_after_Tx[#Headers],1,MATCH(TEXT(TV_Stat12[[#This Row],[Day '# after Tx]],0),TV_after_Tx[#Headers],0)),1,0,120,1),"&gt;0",TV_after_Tx[Group],Stat!Y$51)&gt;0,COUNTIFS(OFFSET(INDEX(TV_after_Tx[#Headers],1,MATCH(TEXT(TV_Stat12[[#This Row],[Day '# after Tx]],0),TV_after_Tx[#Headers],0)),1,0,120,1),"&gt;0",TV_after_Tx[Group],Stat!Y$51),"")</f>
        <v/>
      </c>
      <c r="Z84" s="116" t="str">
        <f ca="1">IFERROR(AVERAGEIFS(OFFSET(INDEX(TV_after_Tx[#Headers],1,MATCH(TEXT(TV_Stat12[[#This Row],[Day '# after Tx]],0),TV_after_Tx[#Headers],0)),1,0,120,1),TV_after_Tx[Group],Stat!Z$51),"")</f>
        <v/>
      </c>
      <c r="AA84" s="131" t="str">
        <f t="array" aca="1" ref="AA84" ca="1">IFERROR(_xlfn.STDEV.P(IF(TV_after_Tx[Group]=Stat!AA$51,OFFSET(INDEX(TV_after_Tx[#Headers],1,MATCH(TEXT(TV_Stat12[[#This Row],[Day '# after Tx]],0),TV_after_Tx[#Headers],0)),1,0,120,1))),"")</f>
        <v/>
      </c>
      <c r="AB84" s="17" t="str">
        <f ca="1">IF(COUNTIFS(OFFSET(INDEX(TV_after_Tx[#Headers],1,MATCH(TEXT(TV_Stat12[[#This Row],[Day '# after Tx]],0),TV_after_Tx[#Headers],0)),1,0,120,1),"&gt;0",TV_after_Tx[Group],Stat!AB$51)&gt;0,COUNTIFS(OFFSET(INDEX(TV_after_Tx[#Headers],1,MATCH(TEXT(TV_Stat12[[#This Row],[Day '# after Tx]],0),TV_after_Tx[#Headers],0)),1,0,120,1),"&gt;0",TV_after_Tx[Group],Stat!AB$51),"")</f>
        <v/>
      </c>
      <c r="AC84" s="116" t="str">
        <f ca="1">IFERROR(AVERAGEIFS(OFFSET(INDEX(TV_after_Tx[#Headers],1,MATCH(TEXT(TV_Stat12[[#This Row],[Day '# after Tx]],0),TV_after_Tx[#Headers],0)),1,0,120,1),TV_after_Tx[Group],Stat!AC$51),"")</f>
        <v/>
      </c>
      <c r="AD84" s="131" t="str">
        <f t="array" aca="1" ref="AD84" ca="1">IFERROR(_xlfn.STDEV.P(IF(TV_after_Tx[Group]=Stat!AD$51,OFFSET(INDEX(TV_after_Tx[#Headers],1,MATCH(TEXT(TV_Stat12[[#This Row],[Day '# after Tx]],0),TV_after_Tx[#Headers],0)),1,0,120,1))),"")</f>
        <v/>
      </c>
      <c r="AE84" s="17" t="str">
        <f ca="1">IF(COUNTIFS(OFFSET(INDEX(TV_after_Tx[#Headers],1,MATCH(TEXT(TV_Stat12[[#This Row],[Day '# after Tx]],0),TV_after_Tx[#Headers],0)),1,0,120,1),"&gt;0",TV_after_Tx[Group],Stat!AE$51)&gt;0,COUNTIFS(OFFSET(INDEX(TV_after_Tx[#Headers],1,MATCH(TEXT(TV_Stat12[[#This Row],[Day '# after Tx]],0),TV_after_Tx[#Headers],0)),1,0,120,1),"&gt;0",TV_after_Tx[Group],Stat!AE$51),"")</f>
        <v/>
      </c>
      <c r="AF84" s="116" t="str">
        <f ca="1">IFERROR(AVERAGE(OFFSET(INDEX(TV_after_Tx[#Headers],1,MATCH(TEXT(TV_Stat12[[#This Row],[Day '# after Tx]],0),TV_after_Tx[#Headers],0)),1,0,120,1)),"")</f>
        <v/>
      </c>
      <c r="AG84" s="131" t="str">
        <f ca="1">IFERROR(_xlfn.STDEV.P(OFFSET(INDEX(TV_after_Tx[#Headers],1,MATCH(TEXT(TV_Stat12[[#This Row],[Day '# after Tx]],0),TV_after_Tx[#Headers],0)),1,0,120,1)),"")</f>
        <v/>
      </c>
      <c r="AH84" s="17" t="str">
        <f ca="1">IF(COUNTIF(OFFSET(INDEX(TV_after_Tx[#Headers],1,MATCH(TEXT(TV_Stat12[[#This Row],[Day '# after Tx]],0),TV_after_Tx[#Headers],0)),1,0,120,1),"&gt;0")&gt;0,COUNTIF(OFFSET(INDEX(TV_after_Tx[#Headers],1,MATCH(TEXT(TV_Stat12[[#This Row],[Day '# after Tx]],0),TV_after_Tx[#Headers],0)),1,0,120,1),"&gt;0"),"")</f>
        <v/>
      </c>
      <c r="BQ84" s="14"/>
      <c r="BS84" s="14"/>
    </row>
    <row r="85" spans="1:71">
      <c r="A85" s="14">
        <v>32</v>
      </c>
      <c r="B85" s="116" t="str">
        <f ca="1">IFERROR(AVERAGEIFS(OFFSET(INDEX(TV_after_Tx[#Headers],1,MATCH(TEXT(TV_Stat12[[#This Row],[Day '# after Tx]],0),TV_after_Tx[#Headers],0)),1,0,120,1),TV_after_Tx[Group],Stat!B$51),"")</f>
        <v/>
      </c>
      <c r="C85" s="131" t="str">
        <f t="array" aca="1" ref="C85" ca="1">IFERROR(_xlfn.STDEV.P(IF(TV_after_Tx[Group]=Stat!C$51,OFFSET(INDEX(TV_after_Tx[#Headers],1,MATCH(TEXT(TV_Stat12[[#This Row],[Day '# after Tx]],0),TV_after_Tx[#Headers],0)),1,0,120,1))),"")</f>
        <v/>
      </c>
      <c r="D85" s="17" t="str">
        <f ca="1">IF(COUNTIFS(OFFSET(INDEX(TV_after_Tx[#Headers],1,MATCH(TEXT(TV_Stat12[[#This Row],[Day '# after Tx]],0),TV_after_Tx[#Headers],0)),1,0,120,1),"&gt;0",TV_after_Tx[Group],Stat!D$51)&gt;0,COUNTIFS(OFFSET(INDEX(TV_after_Tx[#Headers],1,MATCH(TEXT(TV_Stat12[[#This Row],[Day '# after Tx]],0),TV_after_Tx[#Headers],0)),1,0,120,1),"&gt;0",TV_after_Tx[Group],Stat!D$51),"")</f>
        <v/>
      </c>
      <c r="E85" s="116" t="str">
        <f ca="1">IFERROR(AVERAGEIFS(OFFSET(INDEX(TV_after_Tx[#Headers],1,MATCH(TEXT(TV_Stat12[[#This Row],[Day '# after Tx]],0),TV_after_Tx[#Headers],0)),1,0,120,1),TV_after_Tx[Group],Stat!E$51),"")</f>
        <v/>
      </c>
      <c r="F85" s="131" t="str">
        <f t="array" aca="1" ref="F85" ca="1">IFERROR(_xlfn.STDEV.P(IF(TV_after_Tx[Group]=Stat!F$51,OFFSET(INDEX(TV_after_Tx[#Headers],1,MATCH(TEXT(TV_Stat12[[#This Row],[Day '# after Tx]],0),TV_after_Tx[#Headers],0)),1,0,120,1))),"")</f>
        <v/>
      </c>
      <c r="G85" s="17" t="str">
        <f ca="1">IF(COUNTIFS(OFFSET(INDEX(TV_after_Tx[#Headers],1,MATCH(TEXT(TV_Stat12[[#This Row],[Day '# after Tx]],0),TV_after_Tx[#Headers],0)),1,0,120,1),"&gt;0",TV_after_Tx[Group],Stat!G$51)&gt;0,COUNTIFS(OFFSET(INDEX(TV_after_Tx[#Headers],1,MATCH(TEXT(TV_Stat12[[#This Row],[Day '# after Tx]],0),TV_after_Tx[#Headers],0)),1,0,120,1),"&gt;0",TV_after_Tx[Group],Stat!G$51),"")</f>
        <v/>
      </c>
      <c r="H85" s="116" t="str">
        <f ca="1">IFERROR(AVERAGEIFS(OFFSET(INDEX(TV_after_Tx[#Headers],1,MATCH(TEXT(TV_Stat12[[#This Row],[Day '# after Tx]],0),TV_after_Tx[#Headers],0)),1,0,120,1),TV_after_Tx[Group],Stat!H$51),"")</f>
        <v/>
      </c>
      <c r="I85" s="131" t="str">
        <f t="array" aca="1" ref="I85" ca="1">IFERROR(_xlfn.STDEV.P(IF(TV_after_Tx[Group]=Stat!I$51,OFFSET(INDEX(TV_after_Tx[#Headers],1,MATCH(TEXT(TV_Stat12[[#This Row],[Day '# after Tx]],0),TV_after_Tx[#Headers],0)),1,0,120,1))),"")</f>
        <v/>
      </c>
      <c r="J85" s="17" t="str">
        <f ca="1">IF(COUNTIFS(OFFSET(INDEX(TV_after_Tx[#Headers],1,MATCH(TEXT(TV_Stat12[[#This Row],[Day '# after Tx]],0),TV_after_Tx[#Headers],0)),1,0,120,1),"&gt;0",TV_after_Tx[Group],Stat!J$51)&gt;0,COUNTIFS(OFFSET(INDEX(TV_after_Tx[#Headers],1,MATCH(TEXT(TV_Stat12[[#This Row],[Day '# after Tx]],0),TV_after_Tx[#Headers],0)),1,0,120,1),"&gt;0",TV_after_Tx[Group],Stat!J$51),"")</f>
        <v/>
      </c>
      <c r="K85" s="116" t="str">
        <f ca="1">IFERROR(AVERAGEIFS(OFFSET(INDEX(TV_after_Tx[#Headers],1,MATCH(TEXT(TV_Stat12[[#This Row],[Day '# after Tx]],0),TV_after_Tx[#Headers],0)),1,0,120,1),TV_after_Tx[Group],Stat!K$51),"")</f>
        <v/>
      </c>
      <c r="L85" s="131" t="str">
        <f t="array" aca="1" ref="L85" ca="1">IFERROR(_xlfn.STDEV.P(IF(TV_after_Tx[Group]=Stat!L$51,OFFSET(INDEX(TV_after_Tx[#Headers],1,MATCH(TEXT(TV_Stat12[[#This Row],[Day '# after Tx]],0),TV_after_Tx[#Headers],0)),1,0,120,1))),"")</f>
        <v/>
      </c>
      <c r="M85" s="17" t="str">
        <f ca="1">IF(COUNTIFS(OFFSET(INDEX(TV_after_Tx[#Headers],1,MATCH(TEXT(TV_Stat12[[#This Row],[Day '# after Tx]],0),TV_after_Tx[#Headers],0)),1,0,120,1),"&gt;0",TV_after_Tx[Group],Stat!M$51)&gt;0,COUNTIFS(OFFSET(INDEX(TV_after_Tx[#Headers],1,MATCH(TEXT(TV_Stat12[[#This Row],[Day '# after Tx]],0),TV_after_Tx[#Headers],0)),1,0,120,1),"&gt;0",TV_after_Tx[Group],Stat!M$51),"")</f>
        <v/>
      </c>
      <c r="N85" s="116" t="str">
        <f ca="1">IFERROR(AVERAGEIFS(OFFSET(INDEX(TV_after_Tx[#Headers],1,MATCH(TEXT(TV_Stat12[[#This Row],[Day '# after Tx]],0),TV_after_Tx[#Headers],0)),1,0,120,1),TV_after_Tx[Group],Stat!N$51),"")</f>
        <v/>
      </c>
      <c r="O85" s="131" t="str">
        <f t="array" aca="1" ref="O85" ca="1">IFERROR(_xlfn.STDEV.P(IF(TV_after_Tx[Group]=Stat!O$51,OFFSET(INDEX(TV_after_Tx[#Headers],1,MATCH(TEXT(TV_Stat12[[#This Row],[Day '# after Tx]],0),TV_after_Tx[#Headers],0)),1,0,120,1))),"")</f>
        <v/>
      </c>
      <c r="P85" s="17" t="str">
        <f ca="1">IF(COUNTIFS(OFFSET(INDEX(TV_after_Tx[#Headers],1,MATCH(TEXT(TV_Stat12[[#This Row],[Day '# after Tx]],0),TV_after_Tx[#Headers],0)),1,0,120,1),"&gt;0",TV_after_Tx[Group],Stat!P$51)&gt;0,COUNTIFS(OFFSET(INDEX(TV_after_Tx[#Headers],1,MATCH(TEXT(TV_Stat12[[#This Row],[Day '# after Tx]],0),TV_after_Tx[#Headers],0)),1,0,120,1),"&gt;0",TV_after_Tx[Group],Stat!P$51),"")</f>
        <v/>
      </c>
      <c r="Q85" s="116" t="str">
        <f ca="1">IFERROR(AVERAGEIFS(OFFSET(INDEX(TV_after_Tx[#Headers],1,MATCH(TEXT(TV_Stat12[[#This Row],[Day '# after Tx]],0),TV_after_Tx[#Headers],0)),1,0,120,1),TV_after_Tx[Group],Stat!Q$51),"")</f>
        <v/>
      </c>
      <c r="R85" s="131" t="str">
        <f t="array" aca="1" ref="R85" ca="1">IFERROR(_xlfn.STDEV.P(IF(TV_after_Tx[Group]=Stat!R$51,OFFSET(INDEX(TV_after_Tx[#Headers],1,MATCH(TEXT(TV_Stat12[[#This Row],[Day '# after Tx]],0),TV_after_Tx[#Headers],0)),1,0,120,1))),"")</f>
        <v/>
      </c>
      <c r="S85" s="17" t="str">
        <f ca="1">IF(COUNTIFS(OFFSET(INDEX(TV_after_Tx[#Headers],1,MATCH(TEXT(TV_Stat12[[#This Row],[Day '# after Tx]],0),TV_after_Tx[#Headers],0)),1,0,120,1),"&gt;0",TV_after_Tx[Group],Stat!S$51)&gt;0,COUNTIFS(OFFSET(INDEX(TV_after_Tx[#Headers],1,MATCH(TEXT(TV_Stat12[[#This Row],[Day '# after Tx]],0),TV_after_Tx[#Headers],0)),1,0,120,1),"&gt;0",TV_after_Tx[Group],Stat!S$51),"")</f>
        <v/>
      </c>
      <c r="T85" s="116" t="str">
        <f ca="1">IFERROR(AVERAGEIFS(OFFSET(INDEX(TV_after_Tx[#Headers],1,MATCH(TEXT(TV_Stat12[[#This Row],[Day '# after Tx]],0),TV_after_Tx[#Headers],0)),1,0,120,1),TV_after_Tx[Group],Stat!T$51),"")</f>
        <v/>
      </c>
      <c r="U85" s="131" t="str">
        <f t="array" aca="1" ref="U85" ca="1">IFERROR(_xlfn.STDEV.P(IF(TV_after_Tx[Group]=Stat!U$51,OFFSET(INDEX(TV_after_Tx[#Headers],1,MATCH(TEXT(TV_Stat12[[#This Row],[Day '# after Tx]],0),TV_after_Tx[#Headers],0)),1,0,120,1))),"")</f>
        <v/>
      </c>
      <c r="V85" s="17" t="str">
        <f ca="1">IF(COUNTIFS(OFFSET(INDEX(TV_after_Tx[#Headers],1,MATCH(TEXT(TV_Stat12[[#This Row],[Day '# after Tx]],0),TV_after_Tx[#Headers],0)),1,0,120,1),"&gt;0",TV_after_Tx[Group],Stat!V$51)&gt;0,COUNTIFS(OFFSET(INDEX(TV_after_Tx[#Headers],1,MATCH(TEXT(TV_Stat12[[#This Row],[Day '# after Tx]],0),TV_after_Tx[#Headers],0)),1,0,120,1),"&gt;0",TV_after_Tx[Group],Stat!V$51),"")</f>
        <v/>
      </c>
      <c r="W85" s="116" t="str">
        <f ca="1">IFERROR(AVERAGEIFS(OFFSET(INDEX(TV_after_Tx[#Headers],1,MATCH(TEXT(TV_Stat12[[#This Row],[Day '# after Tx]],0),TV_after_Tx[#Headers],0)),1,0,120,1),TV_after_Tx[Group],Stat!W$51),"")</f>
        <v/>
      </c>
      <c r="X85" s="131" t="str">
        <f t="array" aca="1" ref="X85" ca="1">IFERROR(_xlfn.STDEV.P(IF(TV_after_Tx[Group]=Stat!X$51,OFFSET(INDEX(TV_after_Tx[#Headers],1,MATCH(TEXT(TV_Stat12[[#This Row],[Day '# after Tx]],0),TV_after_Tx[#Headers],0)),1,0,120,1))),"")</f>
        <v/>
      </c>
      <c r="Y85" s="17" t="str">
        <f ca="1">IF(COUNTIFS(OFFSET(INDEX(TV_after_Tx[#Headers],1,MATCH(TEXT(TV_Stat12[[#This Row],[Day '# after Tx]],0),TV_after_Tx[#Headers],0)),1,0,120,1),"&gt;0",TV_after_Tx[Group],Stat!Y$51)&gt;0,COUNTIFS(OFFSET(INDEX(TV_after_Tx[#Headers],1,MATCH(TEXT(TV_Stat12[[#This Row],[Day '# after Tx]],0),TV_after_Tx[#Headers],0)),1,0,120,1),"&gt;0",TV_after_Tx[Group],Stat!Y$51),"")</f>
        <v/>
      </c>
      <c r="Z85" s="116" t="str">
        <f ca="1">IFERROR(AVERAGEIFS(OFFSET(INDEX(TV_after_Tx[#Headers],1,MATCH(TEXT(TV_Stat12[[#This Row],[Day '# after Tx]],0),TV_after_Tx[#Headers],0)),1,0,120,1),TV_after_Tx[Group],Stat!Z$51),"")</f>
        <v/>
      </c>
      <c r="AA85" s="131" t="str">
        <f t="array" aca="1" ref="AA85" ca="1">IFERROR(_xlfn.STDEV.P(IF(TV_after_Tx[Group]=Stat!AA$51,OFFSET(INDEX(TV_after_Tx[#Headers],1,MATCH(TEXT(TV_Stat12[[#This Row],[Day '# after Tx]],0),TV_after_Tx[#Headers],0)),1,0,120,1))),"")</f>
        <v/>
      </c>
      <c r="AB85" s="17" t="str">
        <f ca="1">IF(COUNTIFS(OFFSET(INDEX(TV_after_Tx[#Headers],1,MATCH(TEXT(TV_Stat12[[#This Row],[Day '# after Tx]],0),TV_after_Tx[#Headers],0)),1,0,120,1),"&gt;0",TV_after_Tx[Group],Stat!AB$51)&gt;0,COUNTIFS(OFFSET(INDEX(TV_after_Tx[#Headers],1,MATCH(TEXT(TV_Stat12[[#This Row],[Day '# after Tx]],0),TV_after_Tx[#Headers],0)),1,0,120,1),"&gt;0",TV_after_Tx[Group],Stat!AB$51),"")</f>
        <v/>
      </c>
      <c r="AC85" s="116" t="str">
        <f ca="1">IFERROR(AVERAGEIFS(OFFSET(INDEX(TV_after_Tx[#Headers],1,MATCH(TEXT(TV_Stat12[[#This Row],[Day '# after Tx]],0),TV_after_Tx[#Headers],0)),1,0,120,1),TV_after_Tx[Group],Stat!AC$51),"")</f>
        <v/>
      </c>
      <c r="AD85" s="131" t="str">
        <f t="array" aca="1" ref="AD85" ca="1">IFERROR(_xlfn.STDEV.P(IF(TV_after_Tx[Group]=Stat!AD$51,OFFSET(INDEX(TV_after_Tx[#Headers],1,MATCH(TEXT(TV_Stat12[[#This Row],[Day '# after Tx]],0),TV_after_Tx[#Headers],0)),1,0,120,1))),"")</f>
        <v/>
      </c>
      <c r="AE85" s="17" t="str">
        <f ca="1">IF(COUNTIFS(OFFSET(INDEX(TV_after_Tx[#Headers],1,MATCH(TEXT(TV_Stat12[[#This Row],[Day '# after Tx]],0),TV_after_Tx[#Headers],0)),1,0,120,1),"&gt;0",TV_after_Tx[Group],Stat!AE$51)&gt;0,COUNTIFS(OFFSET(INDEX(TV_after_Tx[#Headers],1,MATCH(TEXT(TV_Stat12[[#This Row],[Day '# after Tx]],0),TV_after_Tx[#Headers],0)),1,0,120,1),"&gt;0",TV_after_Tx[Group],Stat!AE$51),"")</f>
        <v/>
      </c>
      <c r="AF85" s="116" t="str">
        <f ca="1">IFERROR(AVERAGE(OFFSET(INDEX(TV_after_Tx[#Headers],1,MATCH(TEXT(TV_Stat12[[#This Row],[Day '# after Tx]],0),TV_after_Tx[#Headers],0)),1,0,120,1)),"")</f>
        <v/>
      </c>
      <c r="AG85" s="131" t="str">
        <f ca="1">IFERROR(_xlfn.STDEV.P(OFFSET(INDEX(TV_after_Tx[#Headers],1,MATCH(TEXT(TV_Stat12[[#This Row],[Day '# after Tx]],0),TV_after_Tx[#Headers],0)),1,0,120,1)),"")</f>
        <v/>
      </c>
      <c r="AH85" s="17" t="str">
        <f ca="1">IF(COUNTIF(OFFSET(INDEX(TV_after_Tx[#Headers],1,MATCH(TEXT(TV_Stat12[[#This Row],[Day '# after Tx]],0),TV_after_Tx[#Headers],0)),1,0,120,1),"&gt;0")&gt;0,COUNTIF(OFFSET(INDEX(TV_after_Tx[#Headers],1,MATCH(TEXT(TV_Stat12[[#This Row],[Day '# after Tx]],0),TV_after_Tx[#Headers],0)),1,0,120,1),"&gt;0"),"")</f>
        <v/>
      </c>
      <c r="BQ85" s="14"/>
      <c r="BS85" s="14"/>
    </row>
    <row r="86" spans="1:71">
      <c r="A86" s="14">
        <v>33</v>
      </c>
      <c r="B86" s="116" t="str">
        <f ca="1">IFERROR(AVERAGEIFS(OFFSET(INDEX(TV_after_Tx[#Headers],1,MATCH(TEXT(TV_Stat12[[#This Row],[Day '# after Tx]],0),TV_after_Tx[#Headers],0)),1,0,120,1),TV_after_Tx[Group],Stat!B$51),"")</f>
        <v/>
      </c>
      <c r="C86" s="131" t="str">
        <f t="array" aca="1" ref="C86" ca="1">IFERROR(_xlfn.STDEV.P(IF(TV_after_Tx[Group]=Stat!C$51,OFFSET(INDEX(TV_after_Tx[#Headers],1,MATCH(TEXT(TV_Stat12[[#This Row],[Day '# after Tx]],0),TV_after_Tx[#Headers],0)),1,0,120,1))),"")</f>
        <v/>
      </c>
      <c r="D86" s="17" t="str">
        <f ca="1">IF(COUNTIFS(OFFSET(INDEX(TV_after_Tx[#Headers],1,MATCH(TEXT(TV_Stat12[[#This Row],[Day '# after Tx]],0),TV_after_Tx[#Headers],0)),1,0,120,1),"&gt;0",TV_after_Tx[Group],Stat!D$51)&gt;0,COUNTIFS(OFFSET(INDEX(TV_after_Tx[#Headers],1,MATCH(TEXT(TV_Stat12[[#This Row],[Day '# after Tx]],0),TV_after_Tx[#Headers],0)),1,0,120,1),"&gt;0",TV_after_Tx[Group],Stat!D$51),"")</f>
        <v/>
      </c>
      <c r="E86" s="116" t="str">
        <f ca="1">IFERROR(AVERAGEIFS(OFFSET(INDEX(TV_after_Tx[#Headers],1,MATCH(TEXT(TV_Stat12[[#This Row],[Day '# after Tx]],0),TV_after_Tx[#Headers],0)),1,0,120,1),TV_after_Tx[Group],Stat!E$51),"")</f>
        <v/>
      </c>
      <c r="F86" s="131" t="str">
        <f t="array" aca="1" ref="F86" ca="1">IFERROR(_xlfn.STDEV.P(IF(TV_after_Tx[Group]=Stat!F$51,OFFSET(INDEX(TV_after_Tx[#Headers],1,MATCH(TEXT(TV_Stat12[[#This Row],[Day '# after Tx]],0),TV_after_Tx[#Headers],0)),1,0,120,1))),"")</f>
        <v/>
      </c>
      <c r="G86" s="17" t="str">
        <f ca="1">IF(COUNTIFS(OFFSET(INDEX(TV_after_Tx[#Headers],1,MATCH(TEXT(TV_Stat12[[#This Row],[Day '# after Tx]],0),TV_after_Tx[#Headers],0)),1,0,120,1),"&gt;0",TV_after_Tx[Group],Stat!G$51)&gt;0,COUNTIFS(OFFSET(INDEX(TV_after_Tx[#Headers],1,MATCH(TEXT(TV_Stat12[[#This Row],[Day '# after Tx]],0),TV_after_Tx[#Headers],0)),1,0,120,1),"&gt;0",TV_after_Tx[Group],Stat!G$51),"")</f>
        <v/>
      </c>
      <c r="H86" s="116" t="str">
        <f ca="1">IFERROR(AVERAGEIFS(OFFSET(INDEX(TV_after_Tx[#Headers],1,MATCH(TEXT(TV_Stat12[[#This Row],[Day '# after Tx]],0),TV_after_Tx[#Headers],0)),1,0,120,1),TV_after_Tx[Group],Stat!H$51),"")</f>
        <v/>
      </c>
      <c r="I86" s="131" t="str">
        <f t="array" aca="1" ref="I86" ca="1">IFERROR(_xlfn.STDEV.P(IF(TV_after_Tx[Group]=Stat!I$51,OFFSET(INDEX(TV_after_Tx[#Headers],1,MATCH(TEXT(TV_Stat12[[#This Row],[Day '# after Tx]],0),TV_after_Tx[#Headers],0)),1,0,120,1))),"")</f>
        <v/>
      </c>
      <c r="J86" s="17" t="str">
        <f ca="1">IF(COUNTIFS(OFFSET(INDEX(TV_after_Tx[#Headers],1,MATCH(TEXT(TV_Stat12[[#This Row],[Day '# after Tx]],0),TV_after_Tx[#Headers],0)),1,0,120,1),"&gt;0",TV_after_Tx[Group],Stat!J$51)&gt;0,COUNTIFS(OFFSET(INDEX(TV_after_Tx[#Headers],1,MATCH(TEXT(TV_Stat12[[#This Row],[Day '# after Tx]],0),TV_after_Tx[#Headers],0)),1,0,120,1),"&gt;0",TV_after_Tx[Group],Stat!J$51),"")</f>
        <v/>
      </c>
      <c r="K86" s="116" t="str">
        <f ca="1">IFERROR(AVERAGEIFS(OFFSET(INDEX(TV_after_Tx[#Headers],1,MATCH(TEXT(TV_Stat12[[#This Row],[Day '# after Tx]],0),TV_after_Tx[#Headers],0)),1,0,120,1),TV_after_Tx[Group],Stat!K$51),"")</f>
        <v/>
      </c>
      <c r="L86" s="131" t="str">
        <f t="array" aca="1" ref="L86" ca="1">IFERROR(_xlfn.STDEV.P(IF(TV_after_Tx[Group]=Stat!L$51,OFFSET(INDEX(TV_after_Tx[#Headers],1,MATCH(TEXT(TV_Stat12[[#This Row],[Day '# after Tx]],0),TV_after_Tx[#Headers],0)),1,0,120,1))),"")</f>
        <v/>
      </c>
      <c r="M86" s="17" t="str">
        <f ca="1">IF(COUNTIFS(OFFSET(INDEX(TV_after_Tx[#Headers],1,MATCH(TEXT(TV_Stat12[[#This Row],[Day '# after Tx]],0),TV_after_Tx[#Headers],0)),1,0,120,1),"&gt;0",TV_after_Tx[Group],Stat!M$51)&gt;0,COUNTIFS(OFFSET(INDEX(TV_after_Tx[#Headers],1,MATCH(TEXT(TV_Stat12[[#This Row],[Day '# after Tx]],0),TV_after_Tx[#Headers],0)),1,0,120,1),"&gt;0",TV_after_Tx[Group],Stat!M$51),"")</f>
        <v/>
      </c>
      <c r="N86" s="116" t="str">
        <f ca="1">IFERROR(AVERAGEIFS(OFFSET(INDEX(TV_after_Tx[#Headers],1,MATCH(TEXT(TV_Stat12[[#This Row],[Day '# after Tx]],0),TV_after_Tx[#Headers],0)),1,0,120,1),TV_after_Tx[Group],Stat!N$51),"")</f>
        <v/>
      </c>
      <c r="O86" s="131" t="str">
        <f t="array" aca="1" ref="O86" ca="1">IFERROR(_xlfn.STDEV.P(IF(TV_after_Tx[Group]=Stat!O$51,OFFSET(INDEX(TV_after_Tx[#Headers],1,MATCH(TEXT(TV_Stat12[[#This Row],[Day '# after Tx]],0),TV_after_Tx[#Headers],0)),1,0,120,1))),"")</f>
        <v/>
      </c>
      <c r="P86" s="17" t="str">
        <f ca="1">IF(COUNTIFS(OFFSET(INDEX(TV_after_Tx[#Headers],1,MATCH(TEXT(TV_Stat12[[#This Row],[Day '# after Tx]],0),TV_after_Tx[#Headers],0)),1,0,120,1),"&gt;0",TV_after_Tx[Group],Stat!P$51)&gt;0,COUNTIFS(OFFSET(INDEX(TV_after_Tx[#Headers],1,MATCH(TEXT(TV_Stat12[[#This Row],[Day '# after Tx]],0),TV_after_Tx[#Headers],0)),1,0,120,1),"&gt;0",TV_after_Tx[Group],Stat!P$51),"")</f>
        <v/>
      </c>
      <c r="Q86" s="116" t="str">
        <f ca="1">IFERROR(AVERAGEIFS(OFFSET(INDEX(TV_after_Tx[#Headers],1,MATCH(TEXT(TV_Stat12[[#This Row],[Day '# after Tx]],0),TV_after_Tx[#Headers],0)),1,0,120,1),TV_after_Tx[Group],Stat!Q$51),"")</f>
        <v/>
      </c>
      <c r="R86" s="131" t="str">
        <f t="array" aca="1" ref="R86" ca="1">IFERROR(_xlfn.STDEV.P(IF(TV_after_Tx[Group]=Stat!R$51,OFFSET(INDEX(TV_after_Tx[#Headers],1,MATCH(TEXT(TV_Stat12[[#This Row],[Day '# after Tx]],0),TV_after_Tx[#Headers],0)),1,0,120,1))),"")</f>
        <v/>
      </c>
      <c r="S86" s="17" t="str">
        <f ca="1">IF(COUNTIFS(OFFSET(INDEX(TV_after_Tx[#Headers],1,MATCH(TEXT(TV_Stat12[[#This Row],[Day '# after Tx]],0),TV_after_Tx[#Headers],0)),1,0,120,1),"&gt;0",TV_after_Tx[Group],Stat!S$51)&gt;0,COUNTIFS(OFFSET(INDEX(TV_after_Tx[#Headers],1,MATCH(TEXT(TV_Stat12[[#This Row],[Day '# after Tx]],0),TV_after_Tx[#Headers],0)),1,0,120,1),"&gt;0",TV_after_Tx[Group],Stat!S$51),"")</f>
        <v/>
      </c>
      <c r="T86" s="116" t="str">
        <f ca="1">IFERROR(AVERAGEIFS(OFFSET(INDEX(TV_after_Tx[#Headers],1,MATCH(TEXT(TV_Stat12[[#This Row],[Day '# after Tx]],0),TV_after_Tx[#Headers],0)),1,0,120,1),TV_after_Tx[Group],Stat!T$51),"")</f>
        <v/>
      </c>
      <c r="U86" s="131" t="str">
        <f t="array" aca="1" ref="U86" ca="1">IFERROR(_xlfn.STDEV.P(IF(TV_after_Tx[Group]=Stat!U$51,OFFSET(INDEX(TV_after_Tx[#Headers],1,MATCH(TEXT(TV_Stat12[[#This Row],[Day '# after Tx]],0),TV_after_Tx[#Headers],0)),1,0,120,1))),"")</f>
        <v/>
      </c>
      <c r="V86" s="17" t="str">
        <f ca="1">IF(COUNTIFS(OFFSET(INDEX(TV_after_Tx[#Headers],1,MATCH(TEXT(TV_Stat12[[#This Row],[Day '# after Tx]],0),TV_after_Tx[#Headers],0)),1,0,120,1),"&gt;0",TV_after_Tx[Group],Stat!V$51)&gt;0,COUNTIFS(OFFSET(INDEX(TV_after_Tx[#Headers],1,MATCH(TEXT(TV_Stat12[[#This Row],[Day '# after Tx]],0),TV_after_Tx[#Headers],0)),1,0,120,1),"&gt;0",TV_after_Tx[Group],Stat!V$51),"")</f>
        <v/>
      </c>
      <c r="W86" s="116" t="str">
        <f ca="1">IFERROR(AVERAGEIFS(OFFSET(INDEX(TV_after_Tx[#Headers],1,MATCH(TEXT(TV_Stat12[[#This Row],[Day '# after Tx]],0),TV_after_Tx[#Headers],0)),1,0,120,1),TV_after_Tx[Group],Stat!W$51),"")</f>
        <v/>
      </c>
      <c r="X86" s="131" t="str">
        <f t="array" aca="1" ref="X86" ca="1">IFERROR(_xlfn.STDEV.P(IF(TV_after_Tx[Group]=Stat!X$51,OFFSET(INDEX(TV_after_Tx[#Headers],1,MATCH(TEXT(TV_Stat12[[#This Row],[Day '# after Tx]],0),TV_after_Tx[#Headers],0)),1,0,120,1))),"")</f>
        <v/>
      </c>
      <c r="Y86" s="17" t="str">
        <f ca="1">IF(COUNTIFS(OFFSET(INDEX(TV_after_Tx[#Headers],1,MATCH(TEXT(TV_Stat12[[#This Row],[Day '# after Tx]],0),TV_after_Tx[#Headers],0)),1,0,120,1),"&gt;0",TV_after_Tx[Group],Stat!Y$51)&gt;0,COUNTIFS(OFFSET(INDEX(TV_after_Tx[#Headers],1,MATCH(TEXT(TV_Stat12[[#This Row],[Day '# after Tx]],0),TV_after_Tx[#Headers],0)),1,0,120,1),"&gt;0",TV_after_Tx[Group],Stat!Y$51),"")</f>
        <v/>
      </c>
      <c r="Z86" s="116" t="str">
        <f ca="1">IFERROR(AVERAGEIFS(OFFSET(INDEX(TV_after_Tx[#Headers],1,MATCH(TEXT(TV_Stat12[[#This Row],[Day '# after Tx]],0),TV_after_Tx[#Headers],0)),1,0,120,1),TV_after_Tx[Group],Stat!Z$51),"")</f>
        <v/>
      </c>
      <c r="AA86" s="131" t="str">
        <f t="array" aca="1" ref="AA86" ca="1">IFERROR(_xlfn.STDEV.P(IF(TV_after_Tx[Group]=Stat!AA$51,OFFSET(INDEX(TV_after_Tx[#Headers],1,MATCH(TEXT(TV_Stat12[[#This Row],[Day '# after Tx]],0),TV_after_Tx[#Headers],0)),1,0,120,1))),"")</f>
        <v/>
      </c>
      <c r="AB86" s="17" t="str">
        <f ca="1">IF(COUNTIFS(OFFSET(INDEX(TV_after_Tx[#Headers],1,MATCH(TEXT(TV_Stat12[[#This Row],[Day '# after Tx]],0),TV_after_Tx[#Headers],0)),1,0,120,1),"&gt;0",TV_after_Tx[Group],Stat!AB$51)&gt;0,COUNTIFS(OFFSET(INDEX(TV_after_Tx[#Headers],1,MATCH(TEXT(TV_Stat12[[#This Row],[Day '# after Tx]],0),TV_after_Tx[#Headers],0)),1,0,120,1),"&gt;0",TV_after_Tx[Group],Stat!AB$51),"")</f>
        <v/>
      </c>
      <c r="AC86" s="116" t="str">
        <f ca="1">IFERROR(AVERAGEIFS(OFFSET(INDEX(TV_after_Tx[#Headers],1,MATCH(TEXT(TV_Stat12[[#This Row],[Day '# after Tx]],0),TV_after_Tx[#Headers],0)),1,0,120,1),TV_after_Tx[Group],Stat!AC$51),"")</f>
        <v/>
      </c>
      <c r="AD86" s="131" t="str">
        <f t="array" aca="1" ref="AD86" ca="1">IFERROR(_xlfn.STDEV.P(IF(TV_after_Tx[Group]=Stat!AD$51,OFFSET(INDEX(TV_after_Tx[#Headers],1,MATCH(TEXT(TV_Stat12[[#This Row],[Day '# after Tx]],0),TV_after_Tx[#Headers],0)),1,0,120,1))),"")</f>
        <v/>
      </c>
      <c r="AE86" s="17" t="str">
        <f ca="1">IF(COUNTIFS(OFFSET(INDEX(TV_after_Tx[#Headers],1,MATCH(TEXT(TV_Stat12[[#This Row],[Day '# after Tx]],0),TV_after_Tx[#Headers],0)),1,0,120,1),"&gt;0",TV_after_Tx[Group],Stat!AE$51)&gt;0,COUNTIFS(OFFSET(INDEX(TV_after_Tx[#Headers],1,MATCH(TEXT(TV_Stat12[[#This Row],[Day '# after Tx]],0),TV_after_Tx[#Headers],0)),1,0,120,1),"&gt;0",TV_after_Tx[Group],Stat!AE$51),"")</f>
        <v/>
      </c>
      <c r="AF86" s="116" t="str">
        <f ca="1">IFERROR(AVERAGE(OFFSET(INDEX(TV_after_Tx[#Headers],1,MATCH(TEXT(TV_Stat12[[#This Row],[Day '# after Tx]],0),TV_after_Tx[#Headers],0)),1,0,120,1)),"")</f>
        <v/>
      </c>
      <c r="AG86" s="131" t="str">
        <f ca="1">IFERROR(_xlfn.STDEV.P(OFFSET(INDEX(TV_after_Tx[#Headers],1,MATCH(TEXT(TV_Stat12[[#This Row],[Day '# after Tx]],0),TV_after_Tx[#Headers],0)),1,0,120,1)),"")</f>
        <v/>
      </c>
      <c r="AH86" s="17" t="str">
        <f ca="1">IF(COUNTIF(OFFSET(INDEX(TV_after_Tx[#Headers],1,MATCH(TEXT(TV_Stat12[[#This Row],[Day '# after Tx]],0),TV_after_Tx[#Headers],0)),1,0,120,1),"&gt;0")&gt;0,COUNTIF(OFFSET(INDEX(TV_after_Tx[#Headers],1,MATCH(TEXT(TV_Stat12[[#This Row],[Day '# after Tx]],0),TV_after_Tx[#Headers],0)),1,0,120,1),"&gt;0"),"")</f>
        <v/>
      </c>
      <c r="BQ86" s="14"/>
      <c r="BS86" s="14"/>
    </row>
    <row r="87" spans="1:71">
      <c r="A87" s="14">
        <v>34</v>
      </c>
      <c r="B87" s="116" t="str">
        <f ca="1">IFERROR(AVERAGEIFS(OFFSET(INDEX(TV_after_Tx[#Headers],1,MATCH(TEXT(TV_Stat12[[#This Row],[Day '# after Tx]],0),TV_after_Tx[#Headers],0)),1,0,120,1),TV_after_Tx[Group],Stat!B$51),"")</f>
        <v/>
      </c>
      <c r="C87" s="131" t="str">
        <f t="array" aca="1" ref="C87" ca="1">IFERROR(_xlfn.STDEV.P(IF(TV_after_Tx[Group]=Stat!C$51,OFFSET(INDEX(TV_after_Tx[#Headers],1,MATCH(TEXT(TV_Stat12[[#This Row],[Day '# after Tx]],0),TV_after_Tx[#Headers],0)),1,0,120,1))),"")</f>
        <v/>
      </c>
      <c r="D87" s="17" t="str">
        <f ca="1">IF(COUNTIFS(OFFSET(INDEX(TV_after_Tx[#Headers],1,MATCH(TEXT(TV_Stat12[[#This Row],[Day '# after Tx]],0),TV_after_Tx[#Headers],0)),1,0,120,1),"&gt;0",TV_after_Tx[Group],Stat!D$51)&gt;0,COUNTIFS(OFFSET(INDEX(TV_after_Tx[#Headers],1,MATCH(TEXT(TV_Stat12[[#This Row],[Day '# after Tx]],0),TV_after_Tx[#Headers],0)),1,0,120,1),"&gt;0",TV_after_Tx[Group],Stat!D$51),"")</f>
        <v/>
      </c>
      <c r="E87" s="116" t="str">
        <f ca="1">IFERROR(AVERAGEIFS(OFFSET(INDEX(TV_after_Tx[#Headers],1,MATCH(TEXT(TV_Stat12[[#This Row],[Day '# after Tx]],0),TV_after_Tx[#Headers],0)),1,0,120,1),TV_after_Tx[Group],Stat!E$51),"")</f>
        <v/>
      </c>
      <c r="F87" s="131" t="str">
        <f t="array" aca="1" ref="F87" ca="1">IFERROR(_xlfn.STDEV.P(IF(TV_after_Tx[Group]=Stat!F$51,OFFSET(INDEX(TV_after_Tx[#Headers],1,MATCH(TEXT(TV_Stat12[[#This Row],[Day '# after Tx]],0),TV_after_Tx[#Headers],0)),1,0,120,1))),"")</f>
        <v/>
      </c>
      <c r="G87" s="17" t="str">
        <f ca="1">IF(COUNTIFS(OFFSET(INDEX(TV_after_Tx[#Headers],1,MATCH(TEXT(TV_Stat12[[#This Row],[Day '# after Tx]],0),TV_after_Tx[#Headers],0)),1,0,120,1),"&gt;0",TV_after_Tx[Group],Stat!G$51)&gt;0,COUNTIFS(OFFSET(INDEX(TV_after_Tx[#Headers],1,MATCH(TEXT(TV_Stat12[[#This Row],[Day '# after Tx]],0),TV_after_Tx[#Headers],0)),1,0,120,1),"&gt;0",TV_after_Tx[Group],Stat!G$51),"")</f>
        <v/>
      </c>
      <c r="H87" s="116" t="str">
        <f ca="1">IFERROR(AVERAGEIFS(OFFSET(INDEX(TV_after_Tx[#Headers],1,MATCH(TEXT(TV_Stat12[[#This Row],[Day '# after Tx]],0),TV_after_Tx[#Headers],0)),1,0,120,1),TV_after_Tx[Group],Stat!H$51),"")</f>
        <v/>
      </c>
      <c r="I87" s="131" t="str">
        <f t="array" aca="1" ref="I87" ca="1">IFERROR(_xlfn.STDEV.P(IF(TV_after_Tx[Group]=Stat!I$51,OFFSET(INDEX(TV_after_Tx[#Headers],1,MATCH(TEXT(TV_Stat12[[#This Row],[Day '# after Tx]],0),TV_after_Tx[#Headers],0)),1,0,120,1))),"")</f>
        <v/>
      </c>
      <c r="J87" s="17" t="str">
        <f ca="1">IF(COUNTIFS(OFFSET(INDEX(TV_after_Tx[#Headers],1,MATCH(TEXT(TV_Stat12[[#This Row],[Day '# after Tx]],0),TV_after_Tx[#Headers],0)),1,0,120,1),"&gt;0",TV_after_Tx[Group],Stat!J$51)&gt;0,COUNTIFS(OFFSET(INDEX(TV_after_Tx[#Headers],1,MATCH(TEXT(TV_Stat12[[#This Row],[Day '# after Tx]],0),TV_after_Tx[#Headers],0)),1,0,120,1),"&gt;0",TV_after_Tx[Group],Stat!J$51),"")</f>
        <v/>
      </c>
      <c r="K87" s="116" t="str">
        <f ca="1">IFERROR(AVERAGEIFS(OFFSET(INDEX(TV_after_Tx[#Headers],1,MATCH(TEXT(TV_Stat12[[#This Row],[Day '# after Tx]],0),TV_after_Tx[#Headers],0)),1,0,120,1),TV_after_Tx[Group],Stat!K$51),"")</f>
        <v/>
      </c>
      <c r="L87" s="131" t="str">
        <f t="array" aca="1" ref="L87" ca="1">IFERROR(_xlfn.STDEV.P(IF(TV_after_Tx[Group]=Stat!L$51,OFFSET(INDEX(TV_after_Tx[#Headers],1,MATCH(TEXT(TV_Stat12[[#This Row],[Day '# after Tx]],0),TV_after_Tx[#Headers],0)),1,0,120,1))),"")</f>
        <v/>
      </c>
      <c r="M87" s="17" t="str">
        <f ca="1">IF(COUNTIFS(OFFSET(INDEX(TV_after_Tx[#Headers],1,MATCH(TEXT(TV_Stat12[[#This Row],[Day '# after Tx]],0),TV_after_Tx[#Headers],0)),1,0,120,1),"&gt;0",TV_after_Tx[Group],Stat!M$51)&gt;0,COUNTIFS(OFFSET(INDEX(TV_after_Tx[#Headers],1,MATCH(TEXT(TV_Stat12[[#This Row],[Day '# after Tx]],0),TV_after_Tx[#Headers],0)),1,0,120,1),"&gt;0",TV_after_Tx[Group],Stat!M$51),"")</f>
        <v/>
      </c>
      <c r="N87" s="116" t="str">
        <f ca="1">IFERROR(AVERAGEIFS(OFFSET(INDEX(TV_after_Tx[#Headers],1,MATCH(TEXT(TV_Stat12[[#This Row],[Day '# after Tx]],0),TV_after_Tx[#Headers],0)),1,0,120,1),TV_after_Tx[Group],Stat!N$51),"")</f>
        <v/>
      </c>
      <c r="O87" s="131" t="str">
        <f t="array" aca="1" ref="O87" ca="1">IFERROR(_xlfn.STDEV.P(IF(TV_after_Tx[Group]=Stat!O$51,OFFSET(INDEX(TV_after_Tx[#Headers],1,MATCH(TEXT(TV_Stat12[[#This Row],[Day '# after Tx]],0),TV_after_Tx[#Headers],0)),1,0,120,1))),"")</f>
        <v/>
      </c>
      <c r="P87" s="17" t="str">
        <f ca="1">IF(COUNTIFS(OFFSET(INDEX(TV_after_Tx[#Headers],1,MATCH(TEXT(TV_Stat12[[#This Row],[Day '# after Tx]],0),TV_after_Tx[#Headers],0)),1,0,120,1),"&gt;0",TV_after_Tx[Group],Stat!P$51)&gt;0,COUNTIFS(OFFSET(INDEX(TV_after_Tx[#Headers],1,MATCH(TEXT(TV_Stat12[[#This Row],[Day '# after Tx]],0),TV_after_Tx[#Headers],0)),1,0,120,1),"&gt;0",TV_after_Tx[Group],Stat!P$51),"")</f>
        <v/>
      </c>
      <c r="Q87" s="116" t="str">
        <f ca="1">IFERROR(AVERAGEIFS(OFFSET(INDEX(TV_after_Tx[#Headers],1,MATCH(TEXT(TV_Stat12[[#This Row],[Day '# after Tx]],0),TV_after_Tx[#Headers],0)),1,0,120,1),TV_after_Tx[Group],Stat!Q$51),"")</f>
        <v/>
      </c>
      <c r="R87" s="131" t="str">
        <f t="array" aca="1" ref="R87" ca="1">IFERROR(_xlfn.STDEV.P(IF(TV_after_Tx[Group]=Stat!R$51,OFFSET(INDEX(TV_after_Tx[#Headers],1,MATCH(TEXT(TV_Stat12[[#This Row],[Day '# after Tx]],0),TV_after_Tx[#Headers],0)),1,0,120,1))),"")</f>
        <v/>
      </c>
      <c r="S87" s="17" t="str">
        <f ca="1">IF(COUNTIFS(OFFSET(INDEX(TV_after_Tx[#Headers],1,MATCH(TEXT(TV_Stat12[[#This Row],[Day '# after Tx]],0),TV_after_Tx[#Headers],0)),1,0,120,1),"&gt;0",TV_after_Tx[Group],Stat!S$51)&gt;0,COUNTIFS(OFFSET(INDEX(TV_after_Tx[#Headers],1,MATCH(TEXT(TV_Stat12[[#This Row],[Day '# after Tx]],0),TV_after_Tx[#Headers],0)),1,0,120,1),"&gt;0",TV_after_Tx[Group],Stat!S$51),"")</f>
        <v/>
      </c>
      <c r="T87" s="116" t="str">
        <f ca="1">IFERROR(AVERAGEIFS(OFFSET(INDEX(TV_after_Tx[#Headers],1,MATCH(TEXT(TV_Stat12[[#This Row],[Day '# after Tx]],0),TV_after_Tx[#Headers],0)),1,0,120,1),TV_after_Tx[Group],Stat!T$51),"")</f>
        <v/>
      </c>
      <c r="U87" s="131" t="str">
        <f t="array" aca="1" ref="U87" ca="1">IFERROR(_xlfn.STDEV.P(IF(TV_after_Tx[Group]=Stat!U$51,OFFSET(INDEX(TV_after_Tx[#Headers],1,MATCH(TEXT(TV_Stat12[[#This Row],[Day '# after Tx]],0),TV_after_Tx[#Headers],0)),1,0,120,1))),"")</f>
        <v/>
      </c>
      <c r="V87" s="17" t="str">
        <f ca="1">IF(COUNTIFS(OFFSET(INDEX(TV_after_Tx[#Headers],1,MATCH(TEXT(TV_Stat12[[#This Row],[Day '# after Tx]],0),TV_after_Tx[#Headers],0)),1,0,120,1),"&gt;0",TV_after_Tx[Group],Stat!V$51)&gt;0,COUNTIFS(OFFSET(INDEX(TV_after_Tx[#Headers],1,MATCH(TEXT(TV_Stat12[[#This Row],[Day '# after Tx]],0),TV_after_Tx[#Headers],0)),1,0,120,1),"&gt;0",TV_after_Tx[Group],Stat!V$51),"")</f>
        <v/>
      </c>
      <c r="W87" s="116" t="str">
        <f ca="1">IFERROR(AVERAGEIFS(OFFSET(INDEX(TV_after_Tx[#Headers],1,MATCH(TEXT(TV_Stat12[[#This Row],[Day '# after Tx]],0),TV_after_Tx[#Headers],0)),1,0,120,1),TV_after_Tx[Group],Stat!W$51),"")</f>
        <v/>
      </c>
      <c r="X87" s="131" t="str">
        <f t="array" aca="1" ref="X87" ca="1">IFERROR(_xlfn.STDEV.P(IF(TV_after_Tx[Group]=Stat!X$51,OFFSET(INDEX(TV_after_Tx[#Headers],1,MATCH(TEXT(TV_Stat12[[#This Row],[Day '# after Tx]],0),TV_after_Tx[#Headers],0)),1,0,120,1))),"")</f>
        <v/>
      </c>
      <c r="Y87" s="17" t="str">
        <f ca="1">IF(COUNTIFS(OFFSET(INDEX(TV_after_Tx[#Headers],1,MATCH(TEXT(TV_Stat12[[#This Row],[Day '# after Tx]],0),TV_after_Tx[#Headers],0)),1,0,120,1),"&gt;0",TV_after_Tx[Group],Stat!Y$51)&gt;0,COUNTIFS(OFFSET(INDEX(TV_after_Tx[#Headers],1,MATCH(TEXT(TV_Stat12[[#This Row],[Day '# after Tx]],0),TV_after_Tx[#Headers],0)),1,0,120,1),"&gt;0",TV_after_Tx[Group],Stat!Y$51),"")</f>
        <v/>
      </c>
      <c r="Z87" s="116" t="str">
        <f ca="1">IFERROR(AVERAGEIFS(OFFSET(INDEX(TV_after_Tx[#Headers],1,MATCH(TEXT(TV_Stat12[[#This Row],[Day '# after Tx]],0),TV_after_Tx[#Headers],0)),1,0,120,1),TV_after_Tx[Group],Stat!Z$51),"")</f>
        <v/>
      </c>
      <c r="AA87" s="131" t="str">
        <f t="array" aca="1" ref="AA87" ca="1">IFERROR(_xlfn.STDEV.P(IF(TV_after_Tx[Group]=Stat!AA$51,OFFSET(INDEX(TV_after_Tx[#Headers],1,MATCH(TEXT(TV_Stat12[[#This Row],[Day '# after Tx]],0),TV_after_Tx[#Headers],0)),1,0,120,1))),"")</f>
        <v/>
      </c>
      <c r="AB87" s="17" t="str">
        <f ca="1">IF(COUNTIFS(OFFSET(INDEX(TV_after_Tx[#Headers],1,MATCH(TEXT(TV_Stat12[[#This Row],[Day '# after Tx]],0),TV_after_Tx[#Headers],0)),1,0,120,1),"&gt;0",TV_after_Tx[Group],Stat!AB$51)&gt;0,COUNTIFS(OFFSET(INDEX(TV_after_Tx[#Headers],1,MATCH(TEXT(TV_Stat12[[#This Row],[Day '# after Tx]],0),TV_after_Tx[#Headers],0)),1,0,120,1),"&gt;0",TV_after_Tx[Group],Stat!AB$51),"")</f>
        <v/>
      </c>
      <c r="AC87" s="116" t="str">
        <f ca="1">IFERROR(AVERAGEIFS(OFFSET(INDEX(TV_after_Tx[#Headers],1,MATCH(TEXT(TV_Stat12[[#This Row],[Day '# after Tx]],0),TV_after_Tx[#Headers],0)),1,0,120,1),TV_after_Tx[Group],Stat!AC$51),"")</f>
        <v/>
      </c>
      <c r="AD87" s="131" t="str">
        <f t="array" aca="1" ref="AD87" ca="1">IFERROR(_xlfn.STDEV.P(IF(TV_after_Tx[Group]=Stat!AD$51,OFFSET(INDEX(TV_after_Tx[#Headers],1,MATCH(TEXT(TV_Stat12[[#This Row],[Day '# after Tx]],0),TV_after_Tx[#Headers],0)),1,0,120,1))),"")</f>
        <v/>
      </c>
      <c r="AE87" s="17" t="str">
        <f ca="1">IF(COUNTIFS(OFFSET(INDEX(TV_after_Tx[#Headers],1,MATCH(TEXT(TV_Stat12[[#This Row],[Day '# after Tx]],0),TV_after_Tx[#Headers],0)),1,0,120,1),"&gt;0",TV_after_Tx[Group],Stat!AE$51)&gt;0,COUNTIFS(OFFSET(INDEX(TV_after_Tx[#Headers],1,MATCH(TEXT(TV_Stat12[[#This Row],[Day '# after Tx]],0),TV_after_Tx[#Headers],0)),1,0,120,1),"&gt;0",TV_after_Tx[Group],Stat!AE$51),"")</f>
        <v/>
      </c>
      <c r="AF87" s="116" t="str">
        <f ca="1">IFERROR(AVERAGE(OFFSET(INDEX(TV_after_Tx[#Headers],1,MATCH(TEXT(TV_Stat12[[#This Row],[Day '# after Tx]],0),TV_after_Tx[#Headers],0)),1,0,120,1)),"")</f>
        <v/>
      </c>
      <c r="AG87" s="131" t="str">
        <f ca="1">IFERROR(_xlfn.STDEV.P(OFFSET(INDEX(TV_after_Tx[#Headers],1,MATCH(TEXT(TV_Stat12[[#This Row],[Day '# after Tx]],0),TV_after_Tx[#Headers],0)),1,0,120,1)),"")</f>
        <v/>
      </c>
      <c r="AH87" s="17" t="str">
        <f ca="1">IF(COUNTIF(OFFSET(INDEX(TV_after_Tx[#Headers],1,MATCH(TEXT(TV_Stat12[[#This Row],[Day '# after Tx]],0),TV_after_Tx[#Headers],0)),1,0,120,1),"&gt;0")&gt;0,COUNTIF(OFFSET(INDEX(TV_after_Tx[#Headers],1,MATCH(TEXT(TV_Stat12[[#This Row],[Day '# after Tx]],0),TV_after_Tx[#Headers],0)),1,0,120,1),"&gt;0"),"")</f>
        <v/>
      </c>
      <c r="BP87" s="131"/>
      <c r="BQ87" s="14"/>
      <c r="BR87" s="17"/>
      <c r="BS87" s="14"/>
    </row>
    <row r="88" spans="1:71">
      <c r="A88" s="14">
        <v>35</v>
      </c>
      <c r="B88" s="116" t="str">
        <f ca="1">IFERROR(AVERAGEIFS(OFFSET(INDEX(TV_after_Tx[#Headers],1,MATCH(TEXT(TV_Stat12[[#This Row],[Day '# after Tx]],0),TV_after_Tx[#Headers],0)),1,0,120,1),TV_after_Tx[Group],Stat!B$51),"")</f>
        <v/>
      </c>
      <c r="C88" s="131" t="str">
        <f t="array" aca="1" ref="C88" ca="1">IFERROR(_xlfn.STDEV.P(IF(TV_after_Tx[Group]=Stat!C$51,OFFSET(INDEX(TV_after_Tx[#Headers],1,MATCH(TEXT(TV_Stat12[[#This Row],[Day '# after Tx]],0),TV_after_Tx[#Headers],0)),1,0,120,1))),"")</f>
        <v/>
      </c>
      <c r="D88" s="17" t="str">
        <f ca="1">IF(COUNTIFS(OFFSET(INDEX(TV_after_Tx[#Headers],1,MATCH(TEXT(TV_Stat12[[#This Row],[Day '# after Tx]],0),TV_after_Tx[#Headers],0)),1,0,120,1),"&gt;0",TV_after_Tx[Group],Stat!D$51)&gt;0,COUNTIFS(OFFSET(INDEX(TV_after_Tx[#Headers],1,MATCH(TEXT(TV_Stat12[[#This Row],[Day '# after Tx]],0),TV_after_Tx[#Headers],0)),1,0,120,1),"&gt;0",TV_after_Tx[Group],Stat!D$51),"")</f>
        <v/>
      </c>
      <c r="E88" s="116" t="str">
        <f ca="1">IFERROR(AVERAGEIFS(OFFSET(INDEX(TV_after_Tx[#Headers],1,MATCH(TEXT(TV_Stat12[[#This Row],[Day '# after Tx]],0),TV_after_Tx[#Headers],0)),1,0,120,1),TV_after_Tx[Group],Stat!E$51),"")</f>
        <v/>
      </c>
      <c r="F88" s="131" t="str">
        <f t="array" aca="1" ref="F88" ca="1">IFERROR(_xlfn.STDEV.P(IF(TV_after_Tx[Group]=Stat!F$51,OFFSET(INDEX(TV_after_Tx[#Headers],1,MATCH(TEXT(TV_Stat12[[#This Row],[Day '# after Tx]],0),TV_after_Tx[#Headers],0)),1,0,120,1))),"")</f>
        <v/>
      </c>
      <c r="G88" s="17" t="str">
        <f ca="1">IF(COUNTIFS(OFFSET(INDEX(TV_after_Tx[#Headers],1,MATCH(TEXT(TV_Stat12[[#This Row],[Day '# after Tx]],0),TV_after_Tx[#Headers],0)),1,0,120,1),"&gt;0",TV_after_Tx[Group],Stat!G$51)&gt;0,COUNTIFS(OFFSET(INDEX(TV_after_Tx[#Headers],1,MATCH(TEXT(TV_Stat12[[#This Row],[Day '# after Tx]],0),TV_after_Tx[#Headers],0)),1,0,120,1),"&gt;0",TV_after_Tx[Group],Stat!G$51),"")</f>
        <v/>
      </c>
      <c r="H88" s="116" t="str">
        <f ca="1">IFERROR(AVERAGEIFS(OFFSET(INDEX(TV_after_Tx[#Headers],1,MATCH(TEXT(TV_Stat12[[#This Row],[Day '# after Tx]],0),TV_after_Tx[#Headers],0)),1,0,120,1),TV_after_Tx[Group],Stat!H$51),"")</f>
        <v/>
      </c>
      <c r="I88" s="131" t="str">
        <f t="array" aca="1" ref="I88" ca="1">IFERROR(_xlfn.STDEV.P(IF(TV_after_Tx[Group]=Stat!I$51,OFFSET(INDEX(TV_after_Tx[#Headers],1,MATCH(TEXT(TV_Stat12[[#This Row],[Day '# after Tx]],0),TV_after_Tx[#Headers],0)),1,0,120,1))),"")</f>
        <v/>
      </c>
      <c r="J88" s="17" t="str">
        <f ca="1">IF(COUNTIFS(OFFSET(INDEX(TV_after_Tx[#Headers],1,MATCH(TEXT(TV_Stat12[[#This Row],[Day '# after Tx]],0),TV_after_Tx[#Headers],0)),1,0,120,1),"&gt;0",TV_after_Tx[Group],Stat!J$51)&gt;0,COUNTIFS(OFFSET(INDEX(TV_after_Tx[#Headers],1,MATCH(TEXT(TV_Stat12[[#This Row],[Day '# after Tx]],0),TV_after_Tx[#Headers],0)),1,0,120,1),"&gt;0",TV_after_Tx[Group],Stat!J$51),"")</f>
        <v/>
      </c>
      <c r="K88" s="116" t="str">
        <f ca="1">IFERROR(AVERAGEIFS(OFFSET(INDEX(TV_after_Tx[#Headers],1,MATCH(TEXT(TV_Stat12[[#This Row],[Day '# after Tx]],0),TV_after_Tx[#Headers],0)),1,0,120,1),TV_after_Tx[Group],Stat!K$51),"")</f>
        <v/>
      </c>
      <c r="L88" s="131" t="str">
        <f t="array" aca="1" ref="L88" ca="1">IFERROR(_xlfn.STDEV.P(IF(TV_after_Tx[Group]=Stat!L$51,OFFSET(INDEX(TV_after_Tx[#Headers],1,MATCH(TEXT(TV_Stat12[[#This Row],[Day '# after Tx]],0),TV_after_Tx[#Headers],0)),1,0,120,1))),"")</f>
        <v/>
      </c>
      <c r="M88" s="17" t="str">
        <f ca="1">IF(COUNTIFS(OFFSET(INDEX(TV_after_Tx[#Headers],1,MATCH(TEXT(TV_Stat12[[#This Row],[Day '# after Tx]],0),TV_after_Tx[#Headers],0)),1,0,120,1),"&gt;0",TV_after_Tx[Group],Stat!M$51)&gt;0,COUNTIFS(OFFSET(INDEX(TV_after_Tx[#Headers],1,MATCH(TEXT(TV_Stat12[[#This Row],[Day '# after Tx]],0),TV_after_Tx[#Headers],0)),1,0,120,1),"&gt;0",TV_after_Tx[Group],Stat!M$51),"")</f>
        <v/>
      </c>
      <c r="N88" s="116" t="str">
        <f ca="1">IFERROR(AVERAGEIFS(OFFSET(INDEX(TV_after_Tx[#Headers],1,MATCH(TEXT(TV_Stat12[[#This Row],[Day '# after Tx]],0),TV_after_Tx[#Headers],0)),1,0,120,1),TV_after_Tx[Group],Stat!N$51),"")</f>
        <v/>
      </c>
      <c r="O88" s="131" t="str">
        <f t="array" aca="1" ref="O88" ca="1">IFERROR(_xlfn.STDEV.P(IF(TV_after_Tx[Group]=Stat!O$51,OFFSET(INDEX(TV_after_Tx[#Headers],1,MATCH(TEXT(TV_Stat12[[#This Row],[Day '# after Tx]],0),TV_after_Tx[#Headers],0)),1,0,120,1))),"")</f>
        <v/>
      </c>
      <c r="P88" s="17" t="str">
        <f ca="1">IF(COUNTIFS(OFFSET(INDEX(TV_after_Tx[#Headers],1,MATCH(TEXT(TV_Stat12[[#This Row],[Day '# after Tx]],0),TV_after_Tx[#Headers],0)),1,0,120,1),"&gt;0",TV_after_Tx[Group],Stat!P$51)&gt;0,COUNTIFS(OFFSET(INDEX(TV_after_Tx[#Headers],1,MATCH(TEXT(TV_Stat12[[#This Row],[Day '# after Tx]],0),TV_after_Tx[#Headers],0)),1,0,120,1),"&gt;0",TV_after_Tx[Group],Stat!P$51),"")</f>
        <v/>
      </c>
      <c r="Q88" s="116" t="str">
        <f ca="1">IFERROR(AVERAGEIFS(OFFSET(INDEX(TV_after_Tx[#Headers],1,MATCH(TEXT(TV_Stat12[[#This Row],[Day '# after Tx]],0),TV_after_Tx[#Headers],0)),1,0,120,1),TV_after_Tx[Group],Stat!Q$51),"")</f>
        <v/>
      </c>
      <c r="R88" s="131" t="str">
        <f t="array" aca="1" ref="R88" ca="1">IFERROR(_xlfn.STDEV.P(IF(TV_after_Tx[Group]=Stat!R$51,OFFSET(INDEX(TV_after_Tx[#Headers],1,MATCH(TEXT(TV_Stat12[[#This Row],[Day '# after Tx]],0),TV_after_Tx[#Headers],0)),1,0,120,1))),"")</f>
        <v/>
      </c>
      <c r="S88" s="17" t="str">
        <f ca="1">IF(COUNTIFS(OFFSET(INDEX(TV_after_Tx[#Headers],1,MATCH(TEXT(TV_Stat12[[#This Row],[Day '# after Tx]],0),TV_after_Tx[#Headers],0)),1,0,120,1),"&gt;0",TV_after_Tx[Group],Stat!S$51)&gt;0,COUNTIFS(OFFSET(INDEX(TV_after_Tx[#Headers],1,MATCH(TEXT(TV_Stat12[[#This Row],[Day '# after Tx]],0),TV_after_Tx[#Headers],0)),1,0,120,1),"&gt;0",TV_after_Tx[Group],Stat!S$51),"")</f>
        <v/>
      </c>
      <c r="T88" s="116" t="str">
        <f ca="1">IFERROR(AVERAGEIFS(OFFSET(INDEX(TV_after_Tx[#Headers],1,MATCH(TEXT(TV_Stat12[[#This Row],[Day '# after Tx]],0),TV_after_Tx[#Headers],0)),1,0,120,1),TV_after_Tx[Group],Stat!T$51),"")</f>
        <v/>
      </c>
      <c r="U88" s="131" t="str">
        <f t="array" aca="1" ref="U88" ca="1">IFERROR(_xlfn.STDEV.P(IF(TV_after_Tx[Group]=Stat!U$51,OFFSET(INDEX(TV_after_Tx[#Headers],1,MATCH(TEXT(TV_Stat12[[#This Row],[Day '# after Tx]],0),TV_after_Tx[#Headers],0)),1,0,120,1))),"")</f>
        <v/>
      </c>
      <c r="V88" s="17" t="str">
        <f ca="1">IF(COUNTIFS(OFFSET(INDEX(TV_after_Tx[#Headers],1,MATCH(TEXT(TV_Stat12[[#This Row],[Day '# after Tx]],0),TV_after_Tx[#Headers],0)),1,0,120,1),"&gt;0",TV_after_Tx[Group],Stat!V$51)&gt;0,COUNTIFS(OFFSET(INDEX(TV_after_Tx[#Headers],1,MATCH(TEXT(TV_Stat12[[#This Row],[Day '# after Tx]],0),TV_after_Tx[#Headers],0)),1,0,120,1),"&gt;0",TV_after_Tx[Group],Stat!V$51),"")</f>
        <v/>
      </c>
      <c r="W88" s="116" t="str">
        <f ca="1">IFERROR(AVERAGEIFS(OFFSET(INDEX(TV_after_Tx[#Headers],1,MATCH(TEXT(TV_Stat12[[#This Row],[Day '# after Tx]],0),TV_after_Tx[#Headers],0)),1,0,120,1),TV_after_Tx[Group],Stat!W$51),"")</f>
        <v/>
      </c>
      <c r="X88" s="131" t="str">
        <f t="array" aca="1" ref="X88" ca="1">IFERROR(_xlfn.STDEV.P(IF(TV_after_Tx[Group]=Stat!X$51,OFFSET(INDEX(TV_after_Tx[#Headers],1,MATCH(TEXT(TV_Stat12[[#This Row],[Day '# after Tx]],0),TV_after_Tx[#Headers],0)),1,0,120,1))),"")</f>
        <v/>
      </c>
      <c r="Y88" s="17" t="str">
        <f ca="1">IF(COUNTIFS(OFFSET(INDEX(TV_after_Tx[#Headers],1,MATCH(TEXT(TV_Stat12[[#This Row],[Day '# after Tx]],0),TV_after_Tx[#Headers],0)),1,0,120,1),"&gt;0",TV_after_Tx[Group],Stat!Y$51)&gt;0,COUNTIFS(OFFSET(INDEX(TV_after_Tx[#Headers],1,MATCH(TEXT(TV_Stat12[[#This Row],[Day '# after Tx]],0),TV_after_Tx[#Headers],0)),1,0,120,1),"&gt;0",TV_after_Tx[Group],Stat!Y$51),"")</f>
        <v/>
      </c>
      <c r="Z88" s="116" t="str">
        <f ca="1">IFERROR(AVERAGEIFS(OFFSET(INDEX(TV_after_Tx[#Headers],1,MATCH(TEXT(TV_Stat12[[#This Row],[Day '# after Tx]],0),TV_after_Tx[#Headers],0)),1,0,120,1),TV_after_Tx[Group],Stat!Z$51),"")</f>
        <v/>
      </c>
      <c r="AA88" s="131" t="str">
        <f t="array" aca="1" ref="AA88" ca="1">IFERROR(_xlfn.STDEV.P(IF(TV_after_Tx[Group]=Stat!AA$51,OFFSET(INDEX(TV_after_Tx[#Headers],1,MATCH(TEXT(TV_Stat12[[#This Row],[Day '# after Tx]],0),TV_after_Tx[#Headers],0)),1,0,120,1))),"")</f>
        <v/>
      </c>
      <c r="AB88" s="17" t="str">
        <f ca="1">IF(COUNTIFS(OFFSET(INDEX(TV_after_Tx[#Headers],1,MATCH(TEXT(TV_Stat12[[#This Row],[Day '# after Tx]],0),TV_after_Tx[#Headers],0)),1,0,120,1),"&gt;0",TV_after_Tx[Group],Stat!AB$51)&gt;0,COUNTIFS(OFFSET(INDEX(TV_after_Tx[#Headers],1,MATCH(TEXT(TV_Stat12[[#This Row],[Day '# after Tx]],0),TV_after_Tx[#Headers],0)),1,0,120,1),"&gt;0",TV_after_Tx[Group],Stat!AB$51),"")</f>
        <v/>
      </c>
      <c r="AC88" s="116" t="str">
        <f ca="1">IFERROR(AVERAGEIFS(OFFSET(INDEX(TV_after_Tx[#Headers],1,MATCH(TEXT(TV_Stat12[[#This Row],[Day '# after Tx]],0),TV_after_Tx[#Headers],0)),1,0,120,1),TV_after_Tx[Group],Stat!AC$51),"")</f>
        <v/>
      </c>
      <c r="AD88" s="131" t="str">
        <f t="array" aca="1" ref="AD88" ca="1">IFERROR(_xlfn.STDEV.P(IF(TV_after_Tx[Group]=Stat!AD$51,OFFSET(INDEX(TV_after_Tx[#Headers],1,MATCH(TEXT(TV_Stat12[[#This Row],[Day '# after Tx]],0),TV_after_Tx[#Headers],0)),1,0,120,1))),"")</f>
        <v/>
      </c>
      <c r="AE88" s="17" t="str">
        <f ca="1">IF(COUNTIFS(OFFSET(INDEX(TV_after_Tx[#Headers],1,MATCH(TEXT(TV_Stat12[[#This Row],[Day '# after Tx]],0),TV_after_Tx[#Headers],0)),1,0,120,1),"&gt;0",TV_after_Tx[Group],Stat!AE$51)&gt;0,COUNTIFS(OFFSET(INDEX(TV_after_Tx[#Headers],1,MATCH(TEXT(TV_Stat12[[#This Row],[Day '# after Tx]],0),TV_after_Tx[#Headers],0)),1,0,120,1),"&gt;0",TV_after_Tx[Group],Stat!AE$51),"")</f>
        <v/>
      </c>
      <c r="AF88" s="116" t="str">
        <f ca="1">IFERROR(AVERAGE(OFFSET(INDEX(TV_after_Tx[#Headers],1,MATCH(TEXT(TV_Stat12[[#This Row],[Day '# after Tx]],0),TV_after_Tx[#Headers],0)),1,0,120,1)),"")</f>
        <v/>
      </c>
      <c r="AG88" s="131" t="str">
        <f ca="1">IFERROR(_xlfn.STDEV.P(OFFSET(INDEX(TV_after_Tx[#Headers],1,MATCH(TEXT(TV_Stat12[[#This Row],[Day '# after Tx]],0),TV_after_Tx[#Headers],0)),1,0,120,1)),"")</f>
        <v/>
      </c>
      <c r="AH88" s="17" t="str">
        <f ca="1">IF(COUNTIF(OFFSET(INDEX(TV_after_Tx[#Headers],1,MATCH(TEXT(TV_Stat12[[#This Row],[Day '# after Tx]],0),TV_after_Tx[#Headers],0)),1,0,120,1),"&gt;0")&gt;0,COUNTIF(OFFSET(INDEX(TV_after_Tx[#Headers],1,MATCH(TEXT(TV_Stat12[[#This Row],[Day '# after Tx]],0),TV_after_Tx[#Headers],0)),1,0,120,1),"&gt;0"),"")</f>
        <v/>
      </c>
      <c r="BP88" s="131"/>
      <c r="BQ88" s="14"/>
      <c r="BR88" s="17"/>
      <c r="BS88" s="14"/>
    </row>
    <row r="89" spans="1:71">
      <c r="A89" s="14">
        <v>36</v>
      </c>
      <c r="B89" s="116" t="str">
        <f ca="1">IFERROR(AVERAGEIFS(OFFSET(INDEX(TV_after_Tx[#Headers],1,MATCH(TEXT(TV_Stat12[[#This Row],[Day '# after Tx]],0),TV_after_Tx[#Headers],0)),1,0,120,1),TV_after_Tx[Group],Stat!B$51),"")</f>
        <v/>
      </c>
      <c r="C89" s="131" t="str">
        <f t="array" aca="1" ref="C89" ca="1">IFERROR(_xlfn.STDEV.P(IF(TV_after_Tx[Group]=Stat!C$51,OFFSET(INDEX(TV_after_Tx[#Headers],1,MATCH(TEXT(TV_Stat12[[#This Row],[Day '# after Tx]],0),TV_after_Tx[#Headers],0)),1,0,120,1))),"")</f>
        <v/>
      </c>
      <c r="D89" s="17" t="str">
        <f ca="1">IF(COUNTIFS(OFFSET(INDEX(TV_after_Tx[#Headers],1,MATCH(TEXT(TV_Stat12[[#This Row],[Day '# after Tx]],0),TV_after_Tx[#Headers],0)),1,0,120,1),"&gt;0",TV_after_Tx[Group],Stat!D$51)&gt;0,COUNTIFS(OFFSET(INDEX(TV_after_Tx[#Headers],1,MATCH(TEXT(TV_Stat12[[#This Row],[Day '# after Tx]],0),TV_after_Tx[#Headers],0)),1,0,120,1),"&gt;0",TV_after_Tx[Group],Stat!D$51),"")</f>
        <v/>
      </c>
      <c r="E89" s="116" t="str">
        <f ca="1">IFERROR(AVERAGEIFS(OFFSET(INDEX(TV_after_Tx[#Headers],1,MATCH(TEXT(TV_Stat12[[#This Row],[Day '# after Tx]],0),TV_after_Tx[#Headers],0)),1,0,120,1),TV_after_Tx[Group],Stat!E$51),"")</f>
        <v/>
      </c>
      <c r="F89" s="131" t="str">
        <f t="array" aca="1" ref="F89" ca="1">IFERROR(_xlfn.STDEV.P(IF(TV_after_Tx[Group]=Stat!F$51,OFFSET(INDEX(TV_after_Tx[#Headers],1,MATCH(TEXT(TV_Stat12[[#This Row],[Day '# after Tx]],0),TV_after_Tx[#Headers],0)),1,0,120,1))),"")</f>
        <v/>
      </c>
      <c r="G89" s="17" t="str">
        <f ca="1">IF(COUNTIFS(OFFSET(INDEX(TV_after_Tx[#Headers],1,MATCH(TEXT(TV_Stat12[[#This Row],[Day '# after Tx]],0),TV_after_Tx[#Headers],0)),1,0,120,1),"&gt;0",TV_after_Tx[Group],Stat!G$51)&gt;0,COUNTIFS(OFFSET(INDEX(TV_after_Tx[#Headers],1,MATCH(TEXT(TV_Stat12[[#This Row],[Day '# after Tx]],0),TV_after_Tx[#Headers],0)),1,0,120,1),"&gt;0",TV_after_Tx[Group],Stat!G$51),"")</f>
        <v/>
      </c>
      <c r="H89" s="116" t="str">
        <f ca="1">IFERROR(AVERAGEIFS(OFFSET(INDEX(TV_after_Tx[#Headers],1,MATCH(TEXT(TV_Stat12[[#This Row],[Day '# after Tx]],0),TV_after_Tx[#Headers],0)),1,0,120,1),TV_after_Tx[Group],Stat!H$51),"")</f>
        <v/>
      </c>
      <c r="I89" s="131" t="str">
        <f t="array" aca="1" ref="I89" ca="1">IFERROR(_xlfn.STDEV.P(IF(TV_after_Tx[Group]=Stat!I$51,OFFSET(INDEX(TV_after_Tx[#Headers],1,MATCH(TEXT(TV_Stat12[[#This Row],[Day '# after Tx]],0),TV_after_Tx[#Headers],0)),1,0,120,1))),"")</f>
        <v/>
      </c>
      <c r="J89" s="17" t="str">
        <f ca="1">IF(COUNTIFS(OFFSET(INDEX(TV_after_Tx[#Headers],1,MATCH(TEXT(TV_Stat12[[#This Row],[Day '# after Tx]],0),TV_after_Tx[#Headers],0)),1,0,120,1),"&gt;0",TV_after_Tx[Group],Stat!J$51)&gt;0,COUNTIFS(OFFSET(INDEX(TV_after_Tx[#Headers],1,MATCH(TEXT(TV_Stat12[[#This Row],[Day '# after Tx]],0),TV_after_Tx[#Headers],0)),1,0,120,1),"&gt;0",TV_after_Tx[Group],Stat!J$51),"")</f>
        <v/>
      </c>
      <c r="K89" s="116" t="str">
        <f ca="1">IFERROR(AVERAGEIFS(OFFSET(INDEX(TV_after_Tx[#Headers],1,MATCH(TEXT(TV_Stat12[[#This Row],[Day '# after Tx]],0),TV_after_Tx[#Headers],0)),1,0,120,1),TV_after_Tx[Group],Stat!K$51),"")</f>
        <v/>
      </c>
      <c r="L89" s="131" t="str">
        <f t="array" aca="1" ref="L89" ca="1">IFERROR(_xlfn.STDEV.P(IF(TV_after_Tx[Group]=Stat!L$51,OFFSET(INDEX(TV_after_Tx[#Headers],1,MATCH(TEXT(TV_Stat12[[#This Row],[Day '# after Tx]],0),TV_after_Tx[#Headers],0)),1,0,120,1))),"")</f>
        <v/>
      </c>
      <c r="M89" s="17" t="str">
        <f ca="1">IF(COUNTIFS(OFFSET(INDEX(TV_after_Tx[#Headers],1,MATCH(TEXT(TV_Stat12[[#This Row],[Day '# after Tx]],0),TV_after_Tx[#Headers],0)),1,0,120,1),"&gt;0",TV_after_Tx[Group],Stat!M$51)&gt;0,COUNTIFS(OFFSET(INDEX(TV_after_Tx[#Headers],1,MATCH(TEXT(TV_Stat12[[#This Row],[Day '# after Tx]],0),TV_after_Tx[#Headers],0)),1,0,120,1),"&gt;0",TV_after_Tx[Group],Stat!M$51),"")</f>
        <v/>
      </c>
      <c r="N89" s="116" t="str">
        <f ca="1">IFERROR(AVERAGEIFS(OFFSET(INDEX(TV_after_Tx[#Headers],1,MATCH(TEXT(TV_Stat12[[#This Row],[Day '# after Tx]],0),TV_after_Tx[#Headers],0)),1,0,120,1),TV_after_Tx[Group],Stat!N$51),"")</f>
        <v/>
      </c>
      <c r="O89" s="131" t="str">
        <f t="array" aca="1" ref="O89" ca="1">IFERROR(_xlfn.STDEV.P(IF(TV_after_Tx[Group]=Stat!O$51,OFFSET(INDEX(TV_after_Tx[#Headers],1,MATCH(TEXT(TV_Stat12[[#This Row],[Day '# after Tx]],0),TV_after_Tx[#Headers],0)),1,0,120,1))),"")</f>
        <v/>
      </c>
      <c r="P89" s="17" t="str">
        <f ca="1">IF(COUNTIFS(OFFSET(INDEX(TV_after_Tx[#Headers],1,MATCH(TEXT(TV_Stat12[[#This Row],[Day '# after Tx]],0),TV_after_Tx[#Headers],0)),1,0,120,1),"&gt;0",TV_after_Tx[Group],Stat!P$51)&gt;0,COUNTIFS(OFFSET(INDEX(TV_after_Tx[#Headers],1,MATCH(TEXT(TV_Stat12[[#This Row],[Day '# after Tx]],0),TV_after_Tx[#Headers],0)),1,0,120,1),"&gt;0",TV_after_Tx[Group],Stat!P$51),"")</f>
        <v/>
      </c>
      <c r="Q89" s="116" t="str">
        <f ca="1">IFERROR(AVERAGEIFS(OFFSET(INDEX(TV_after_Tx[#Headers],1,MATCH(TEXT(TV_Stat12[[#This Row],[Day '# after Tx]],0),TV_after_Tx[#Headers],0)),1,0,120,1),TV_after_Tx[Group],Stat!Q$51),"")</f>
        <v/>
      </c>
      <c r="R89" s="131" t="str">
        <f t="array" aca="1" ref="R89" ca="1">IFERROR(_xlfn.STDEV.P(IF(TV_after_Tx[Group]=Stat!R$51,OFFSET(INDEX(TV_after_Tx[#Headers],1,MATCH(TEXT(TV_Stat12[[#This Row],[Day '# after Tx]],0),TV_after_Tx[#Headers],0)),1,0,120,1))),"")</f>
        <v/>
      </c>
      <c r="S89" s="17" t="str">
        <f ca="1">IF(COUNTIFS(OFFSET(INDEX(TV_after_Tx[#Headers],1,MATCH(TEXT(TV_Stat12[[#This Row],[Day '# after Tx]],0),TV_after_Tx[#Headers],0)),1,0,120,1),"&gt;0",TV_after_Tx[Group],Stat!S$51)&gt;0,COUNTIFS(OFFSET(INDEX(TV_after_Tx[#Headers],1,MATCH(TEXT(TV_Stat12[[#This Row],[Day '# after Tx]],0),TV_after_Tx[#Headers],0)),1,0,120,1),"&gt;0",TV_after_Tx[Group],Stat!S$51),"")</f>
        <v/>
      </c>
      <c r="T89" s="116" t="str">
        <f ca="1">IFERROR(AVERAGEIFS(OFFSET(INDEX(TV_after_Tx[#Headers],1,MATCH(TEXT(TV_Stat12[[#This Row],[Day '# after Tx]],0),TV_after_Tx[#Headers],0)),1,0,120,1),TV_after_Tx[Group],Stat!T$51),"")</f>
        <v/>
      </c>
      <c r="U89" s="131" t="str">
        <f t="array" aca="1" ref="U89" ca="1">IFERROR(_xlfn.STDEV.P(IF(TV_after_Tx[Group]=Stat!U$51,OFFSET(INDEX(TV_after_Tx[#Headers],1,MATCH(TEXT(TV_Stat12[[#This Row],[Day '# after Tx]],0),TV_after_Tx[#Headers],0)),1,0,120,1))),"")</f>
        <v/>
      </c>
      <c r="V89" s="17" t="str">
        <f ca="1">IF(COUNTIFS(OFFSET(INDEX(TV_after_Tx[#Headers],1,MATCH(TEXT(TV_Stat12[[#This Row],[Day '# after Tx]],0),TV_after_Tx[#Headers],0)),1,0,120,1),"&gt;0",TV_after_Tx[Group],Stat!V$51)&gt;0,COUNTIFS(OFFSET(INDEX(TV_after_Tx[#Headers],1,MATCH(TEXT(TV_Stat12[[#This Row],[Day '# after Tx]],0),TV_after_Tx[#Headers],0)),1,0,120,1),"&gt;0",TV_after_Tx[Group],Stat!V$51),"")</f>
        <v/>
      </c>
      <c r="W89" s="116" t="str">
        <f ca="1">IFERROR(AVERAGEIFS(OFFSET(INDEX(TV_after_Tx[#Headers],1,MATCH(TEXT(TV_Stat12[[#This Row],[Day '# after Tx]],0),TV_after_Tx[#Headers],0)),1,0,120,1),TV_after_Tx[Group],Stat!W$51),"")</f>
        <v/>
      </c>
      <c r="X89" s="131" t="str">
        <f t="array" aca="1" ref="X89" ca="1">IFERROR(_xlfn.STDEV.P(IF(TV_after_Tx[Group]=Stat!X$51,OFFSET(INDEX(TV_after_Tx[#Headers],1,MATCH(TEXT(TV_Stat12[[#This Row],[Day '# after Tx]],0),TV_after_Tx[#Headers],0)),1,0,120,1))),"")</f>
        <v/>
      </c>
      <c r="Y89" s="17" t="str">
        <f ca="1">IF(COUNTIFS(OFFSET(INDEX(TV_after_Tx[#Headers],1,MATCH(TEXT(TV_Stat12[[#This Row],[Day '# after Tx]],0),TV_after_Tx[#Headers],0)),1,0,120,1),"&gt;0",TV_after_Tx[Group],Stat!Y$51)&gt;0,COUNTIFS(OFFSET(INDEX(TV_after_Tx[#Headers],1,MATCH(TEXT(TV_Stat12[[#This Row],[Day '# after Tx]],0),TV_after_Tx[#Headers],0)),1,0,120,1),"&gt;0",TV_after_Tx[Group],Stat!Y$51),"")</f>
        <v/>
      </c>
      <c r="Z89" s="116" t="str">
        <f ca="1">IFERROR(AVERAGEIFS(OFFSET(INDEX(TV_after_Tx[#Headers],1,MATCH(TEXT(TV_Stat12[[#This Row],[Day '# after Tx]],0),TV_after_Tx[#Headers],0)),1,0,120,1),TV_after_Tx[Group],Stat!Z$51),"")</f>
        <v/>
      </c>
      <c r="AA89" s="131" t="str">
        <f t="array" aca="1" ref="AA89" ca="1">IFERROR(_xlfn.STDEV.P(IF(TV_after_Tx[Group]=Stat!AA$51,OFFSET(INDEX(TV_after_Tx[#Headers],1,MATCH(TEXT(TV_Stat12[[#This Row],[Day '# after Tx]],0),TV_after_Tx[#Headers],0)),1,0,120,1))),"")</f>
        <v/>
      </c>
      <c r="AB89" s="17" t="str">
        <f ca="1">IF(COUNTIFS(OFFSET(INDEX(TV_after_Tx[#Headers],1,MATCH(TEXT(TV_Stat12[[#This Row],[Day '# after Tx]],0),TV_after_Tx[#Headers],0)),1,0,120,1),"&gt;0",TV_after_Tx[Group],Stat!AB$51)&gt;0,COUNTIFS(OFFSET(INDEX(TV_after_Tx[#Headers],1,MATCH(TEXT(TV_Stat12[[#This Row],[Day '# after Tx]],0),TV_after_Tx[#Headers],0)),1,0,120,1),"&gt;0",TV_after_Tx[Group],Stat!AB$51),"")</f>
        <v/>
      </c>
      <c r="AC89" s="116" t="str">
        <f ca="1">IFERROR(AVERAGEIFS(OFFSET(INDEX(TV_after_Tx[#Headers],1,MATCH(TEXT(TV_Stat12[[#This Row],[Day '# after Tx]],0),TV_after_Tx[#Headers],0)),1,0,120,1),TV_after_Tx[Group],Stat!AC$51),"")</f>
        <v/>
      </c>
      <c r="AD89" s="131" t="str">
        <f t="array" aca="1" ref="AD89" ca="1">IFERROR(_xlfn.STDEV.P(IF(TV_after_Tx[Group]=Stat!AD$51,OFFSET(INDEX(TV_after_Tx[#Headers],1,MATCH(TEXT(TV_Stat12[[#This Row],[Day '# after Tx]],0),TV_after_Tx[#Headers],0)),1,0,120,1))),"")</f>
        <v/>
      </c>
      <c r="AE89" s="17" t="str">
        <f ca="1">IF(COUNTIFS(OFFSET(INDEX(TV_after_Tx[#Headers],1,MATCH(TEXT(TV_Stat12[[#This Row],[Day '# after Tx]],0),TV_after_Tx[#Headers],0)),1,0,120,1),"&gt;0",TV_after_Tx[Group],Stat!AE$51)&gt;0,COUNTIFS(OFFSET(INDEX(TV_after_Tx[#Headers],1,MATCH(TEXT(TV_Stat12[[#This Row],[Day '# after Tx]],0),TV_after_Tx[#Headers],0)),1,0,120,1),"&gt;0",TV_after_Tx[Group],Stat!AE$51),"")</f>
        <v/>
      </c>
      <c r="AF89" s="116" t="str">
        <f ca="1">IFERROR(AVERAGE(OFFSET(INDEX(TV_after_Tx[#Headers],1,MATCH(TEXT(TV_Stat12[[#This Row],[Day '# after Tx]],0),TV_after_Tx[#Headers],0)),1,0,120,1)),"")</f>
        <v/>
      </c>
      <c r="AG89" s="131" t="str">
        <f ca="1">IFERROR(_xlfn.STDEV.P(OFFSET(INDEX(TV_after_Tx[#Headers],1,MATCH(TEXT(TV_Stat12[[#This Row],[Day '# after Tx]],0),TV_after_Tx[#Headers],0)),1,0,120,1)),"")</f>
        <v/>
      </c>
      <c r="AH89" s="17" t="str">
        <f ca="1">IF(COUNTIF(OFFSET(INDEX(TV_after_Tx[#Headers],1,MATCH(TEXT(TV_Stat12[[#This Row],[Day '# after Tx]],0),TV_after_Tx[#Headers],0)),1,0,120,1),"&gt;0")&gt;0,COUNTIF(OFFSET(INDEX(TV_after_Tx[#Headers],1,MATCH(TEXT(TV_Stat12[[#This Row],[Day '# after Tx]],0),TV_after_Tx[#Headers],0)),1,0,120,1),"&gt;0"),"")</f>
        <v/>
      </c>
      <c r="BP89" s="131"/>
      <c r="BQ89" s="14"/>
      <c r="BR89" s="17"/>
      <c r="BS89" s="14"/>
    </row>
    <row r="90" spans="1:71">
      <c r="A90" s="14">
        <v>37</v>
      </c>
      <c r="B90" s="116" t="str">
        <f ca="1">IFERROR(AVERAGEIFS(OFFSET(INDEX(TV_after_Tx[#Headers],1,MATCH(TEXT(TV_Stat12[[#This Row],[Day '# after Tx]],0),TV_after_Tx[#Headers],0)),1,0,120,1),TV_after_Tx[Group],Stat!B$51),"")</f>
        <v/>
      </c>
      <c r="C90" s="131" t="str">
        <f t="array" aca="1" ref="C90" ca="1">IFERROR(_xlfn.STDEV.P(IF(TV_after_Tx[Group]=Stat!C$51,OFFSET(INDEX(TV_after_Tx[#Headers],1,MATCH(TEXT(TV_Stat12[[#This Row],[Day '# after Tx]],0),TV_after_Tx[#Headers],0)),1,0,120,1))),"")</f>
        <v/>
      </c>
      <c r="D90" s="17" t="str">
        <f ca="1">IF(COUNTIFS(OFFSET(INDEX(TV_after_Tx[#Headers],1,MATCH(TEXT(TV_Stat12[[#This Row],[Day '# after Tx]],0),TV_after_Tx[#Headers],0)),1,0,120,1),"&gt;0",TV_after_Tx[Group],Stat!D$51)&gt;0,COUNTIFS(OFFSET(INDEX(TV_after_Tx[#Headers],1,MATCH(TEXT(TV_Stat12[[#This Row],[Day '# after Tx]],0),TV_after_Tx[#Headers],0)),1,0,120,1),"&gt;0",TV_after_Tx[Group],Stat!D$51),"")</f>
        <v/>
      </c>
      <c r="E90" s="116" t="str">
        <f ca="1">IFERROR(AVERAGEIFS(OFFSET(INDEX(TV_after_Tx[#Headers],1,MATCH(TEXT(TV_Stat12[[#This Row],[Day '# after Tx]],0),TV_after_Tx[#Headers],0)),1,0,120,1),TV_after_Tx[Group],Stat!E$51),"")</f>
        <v/>
      </c>
      <c r="F90" s="131" t="str">
        <f t="array" aca="1" ref="F90" ca="1">IFERROR(_xlfn.STDEV.P(IF(TV_after_Tx[Group]=Stat!F$51,OFFSET(INDEX(TV_after_Tx[#Headers],1,MATCH(TEXT(TV_Stat12[[#This Row],[Day '# after Tx]],0),TV_after_Tx[#Headers],0)),1,0,120,1))),"")</f>
        <v/>
      </c>
      <c r="G90" s="17" t="str">
        <f ca="1">IF(COUNTIFS(OFFSET(INDEX(TV_after_Tx[#Headers],1,MATCH(TEXT(TV_Stat12[[#This Row],[Day '# after Tx]],0),TV_after_Tx[#Headers],0)),1,0,120,1),"&gt;0",TV_after_Tx[Group],Stat!G$51)&gt;0,COUNTIFS(OFFSET(INDEX(TV_after_Tx[#Headers],1,MATCH(TEXT(TV_Stat12[[#This Row],[Day '# after Tx]],0),TV_after_Tx[#Headers],0)),1,0,120,1),"&gt;0",TV_after_Tx[Group],Stat!G$51),"")</f>
        <v/>
      </c>
      <c r="H90" s="116" t="str">
        <f ca="1">IFERROR(AVERAGEIFS(OFFSET(INDEX(TV_after_Tx[#Headers],1,MATCH(TEXT(TV_Stat12[[#This Row],[Day '# after Tx]],0),TV_after_Tx[#Headers],0)),1,0,120,1),TV_after_Tx[Group],Stat!H$51),"")</f>
        <v/>
      </c>
      <c r="I90" s="131" t="str">
        <f t="array" aca="1" ref="I90" ca="1">IFERROR(_xlfn.STDEV.P(IF(TV_after_Tx[Group]=Stat!I$51,OFFSET(INDEX(TV_after_Tx[#Headers],1,MATCH(TEXT(TV_Stat12[[#This Row],[Day '# after Tx]],0),TV_after_Tx[#Headers],0)),1,0,120,1))),"")</f>
        <v/>
      </c>
      <c r="J90" s="17" t="str">
        <f ca="1">IF(COUNTIFS(OFFSET(INDEX(TV_after_Tx[#Headers],1,MATCH(TEXT(TV_Stat12[[#This Row],[Day '# after Tx]],0),TV_after_Tx[#Headers],0)),1,0,120,1),"&gt;0",TV_after_Tx[Group],Stat!J$51)&gt;0,COUNTIFS(OFFSET(INDEX(TV_after_Tx[#Headers],1,MATCH(TEXT(TV_Stat12[[#This Row],[Day '# after Tx]],0),TV_after_Tx[#Headers],0)),1,0,120,1),"&gt;0",TV_after_Tx[Group],Stat!J$51),"")</f>
        <v/>
      </c>
      <c r="K90" s="116" t="str">
        <f ca="1">IFERROR(AVERAGEIFS(OFFSET(INDEX(TV_after_Tx[#Headers],1,MATCH(TEXT(TV_Stat12[[#This Row],[Day '# after Tx]],0),TV_after_Tx[#Headers],0)),1,0,120,1),TV_after_Tx[Group],Stat!K$51),"")</f>
        <v/>
      </c>
      <c r="L90" s="131" t="str">
        <f t="array" aca="1" ref="L90" ca="1">IFERROR(_xlfn.STDEV.P(IF(TV_after_Tx[Group]=Stat!L$51,OFFSET(INDEX(TV_after_Tx[#Headers],1,MATCH(TEXT(TV_Stat12[[#This Row],[Day '# after Tx]],0),TV_after_Tx[#Headers],0)),1,0,120,1))),"")</f>
        <v/>
      </c>
      <c r="M90" s="17" t="str">
        <f ca="1">IF(COUNTIFS(OFFSET(INDEX(TV_after_Tx[#Headers],1,MATCH(TEXT(TV_Stat12[[#This Row],[Day '# after Tx]],0),TV_after_Tx[#Headers],0)),1,0,120,1),"&gt;0",TV_after_Tx[Group],Stat!M$51)&gt;0,COUNTIFS(OFFSET(INDEX(TV_after_Tx[#Headers],1,MATCH(TEXT(TV_Stat12[[#This Row],[Day '# after Tx]],0),TV_after_Tx[#Headers],0)),1,0,120,1),"&gt;0",TV_after_Tx[Group],Stat!M$51),"")</f>
        <v/>
      </c>
      <c r="N90" s="116" t="str">
        <f ca="1">IFERROR(AVERAGEIFS(OFFSET(INDEX(TV_after_Tx[#Headers],1,MATCH(TEXT(TV_Stat12[[#This Row],[Day '# after Tx]],0),TV_after_Tx[#Headers],0)),1,0,120,1),TV_after_Tx[Group],Stat!N$51),"")</f>
        <v/>
      </c>
      <c r="O90" s="131" t="str">
        <f t="array" aca="1" ref="O90" ca="1">IFERROR(_xlfn.STDEV.P(IF(TV_after_Tx[Group]=Stat!O$51,OFFSET(INDEX(TV_after_Tx[#Headers],1,MATCH(TEXT(TV_Stat12[[#This Row],[Day '# after Tx]],0),TV_after_Tx[#Headers],0)),1,0,120,1))),"")</f>
        <v/>
      </c>
      <c r="P90" s="17" t="str">
        <f ca="1">IF(COUNTIFS(OFFSET(INDEX(TV_after_Tx[#Headers],1,MATCH(TEXT(TV_Stat12[[#This Row],[Day '# after Tx]],0),TV_after_Tx[#Headers],0)),1,0,120,1),"&gt;0",TV_after_Tx[Group],Stat!P$51)&gt;0,COUNTIFS(OFFSET(INDEX(TV_after_Tx[#Headers],1,MATCH(TEXT(TV_Stat12[[#This Row],[Day '# after Tx]],0),TV_after_Tx[#Headers],0)),1,0,120,1),"&gt;0",TV_after_Tx[Group],Stat!P$51),"")</f>
        <v/>
      </c>
      <c r="Q90" s="116" t="str">
        <f ca="1">IFERROR(AVERAGEIFS(OFFSET(INDEX(TV_after_Tx[#Headers],1,MATCH(TEXT(TV_Stat12[[#This Row],[Day '# after Tx]],0),TV_after_Tx[#Headers],0)),1,0,120,1),TV_after_Tx[Group],Stat!Q$51),"")</f>
        <v/>
      </c>
      <c r="R90" s="131" t="str">
        <f t="array" aca="1" ref="R90" ca="1">IFERROR(_xlfn.STDEV.P(IF(TV_after_Tx[Group]=Stat!R$51,OFFSET(INDEX(TV_after_Tx[#Headers],1,MATCH(TEXT(TV_Stat12[[#This Row],[Day '# after Tx]],0),TV_after_Tx[#Headers],0)),1,0,120,1))),"")</f>
        <v/>
      </c>
      <c r="S90" s="17" t="str">
        <f ca="1">IF(COUNTIFS(OFFSET(INDEX(TV_after_Tx[#Headers],1,MATCH(TEXT(TV_Stat12[[#This Row],[Day '# after Tx]],0),TV_after_Tx[#Headers],0)),1,0,120,1),"&gt;0",TV_after_Tx[Group],Stat!S$51)&gt;0,COUNTIFS(OFFSET(INDEX(TV_after_Tx[#Headers],1,MATCH(TEXT(TV_Stat12[[#This Row],[Day '# after Tx]],0),TV_after_Tx[#Headers],0)),1,0,120,1),"&gt;0",TV_after_Tx[Group],Stat!S$51),"")</f>
        <v/>
      </c>
      <c r="T90" s="116" t="str">
        <f ca="1">IFERROR(AVERAGEIFS(OFFSET(INDEX(TV_after_Tx[#Headers],1,MATCH(TEXT(TV_Stat12[[#This Row],[Day '# after Tx]],0),TV_after_Tx[#Headers],0)),1,0,120,1),TV_after_Tx[Group],Stat!T$51),"")</f>
        <v/>
      </c>
      <c r="U90" s="131" t="str">
        <f t="array" aca="1" ref="U90" ca="1">IFERROR(_xlfn.STDEV.P(IF(TV_after_Tx[Group]=Stat!U$51,OFFSET(INDEX(TV_after_Tx[#Headers],1,MATCH(TEXT(TV_Stat12[[#This Row],[Day '# after Tx]],0),TV_after_Tx[#Headers],0)),1,0,120,1))),"")</f>
        <v/>
      </c>
      <c r="V90" s="17" t="str">
        <f ca="1">IF(COUNTIFS(OFFSET(INDEX(TV_after_Tx[#Headers],1,MATCH(TEXT(TV_Stat12[[#This Row],[Day '# after Tx]],0),TV_after_Tx[#Headers],0)),1,0,120,1),"&gt;0",TV_after_Tx[Group],Stat!V$51)&gt;0,COUNTIFS(OFFSET(INDEX(TV_after_Tx[#Headers],1,MATCH(TEXT(TV_Stat12[[#This Row],[Day '# after Tx]],0),TV_after_Tx[#Headers],0)),1,0,120,1),"&gt;0",TV_after_Tx[Group],Stat!V$51),"")</f>
        <v/>
      </c>
      <c r="W90" s="116" t="str">
        <f ca="1">IFERROR(AVERAGEIFS(OFFSET(INDEX(TV_after_Tx[#Headers],1,MATCH(TEXT(TV_Stat12[[#This Row],[Day '# after Tx]],0),TV_after_Tx[#Headers],0)),1,0,120,1),TV_after_Tx[Group],Stat!W$51),"")</f>
        <v/>
      </c>
      <c r="X90" s="131" t="str">
        <f t="array" aca="1" ref="X90" ca="1">IFERROR(_xlfn.STDEV.P(IF(TV_after_Tx[Group]=Stat!X$51,OFFSET(INDEX(TV_after_Tx[#Headers],1,MATCH(TEXT(TV_Stat12[[#This Row],[Day '# after Tx]],0),TV_after_Tx[#Headers],0)),1,0,120,1))),"")</f>
        <v/>
      </c>
      <c r="Y90" s="17" t="str">
        <f ca="1">IF(COUNTIFS(OFFSET(INDEX(TV_after_Tx[#Headers],1,MATCH(TEXT(TV_Stat12[[#This Row],[Day '# after Tx]],0),TV_after_Tx[#Headers],0)),1,0,120,1),"&gt;0",TV_after_Tx[Group],Stat!Y$51)&gt;0,COUNTIFS(OFFSET(INDEX(TV_after_Tx[#Headers],1,MATCH(TEXT(TV_Stat12[[#This Row],[Day '# after Tx]],0),TV_after_Tx[#Headers],0)),1,0,120,1),"&gt;0",TV_after_Tx[Group],Stat!Y$51),"")</f>
        <v/>
      </c>
      <c r="Z90" s="116" t="str">
        <f ca="1">IFERROR(AVERAGEIFS(OFFSET(INDEX(TV_after_Tx[#Headers],1,MATCH(TEXT(TV_Stat12[[#This Row],[Day '# after Tx]],0),TV_after_Tx[#Headers],0)),1,0,120,1),TV_after_Tx[Group],Stat!Z$51),"")</f>
        <v/>
      </c>
      <c r="AA90" s="131" t="str">
        <f t="array" aca="1" ref="AA90" ca="1">IFERROR(_xlfn.STDEV.P(IF(TV_after_Tx[Group]=Stat!AA$51,OFFSET(INDEX(TV_after_Tx[#Headers],1,MATCH(TEXT(TV_Stat12[[#This Row],[Day '# after Tx]],0),TV_after_Tx[#Headers],0)),1,0,120,1))),"")</f>
        <v/>
      </c>
      <c r="AB90" s="17" t="str">
        <f ca="1">IF(COUNTIFS(OFFSET(INDEX(TV_after_Tx[#Headers],1,MATCH(TEXT(TV_Stat12[[#This Row],[Day '# after Tx]],0),TV_after_Tx[#Headers],0)),1,0,120,1),"&gt;0",TV_after_Tx[Group],Stat!AB$51)&gt;0,COUNTIFS(OFFSET(INDEX(TV_after_Tx[#Headers],1,MATCH(TEXT(TV_Stat12[[#This Row],[Day '# after Tx]],0),TV_after_Tx[#Headers],0)),1,0,120,1),"&gt;0",TV_after_Tx[Group],Stat!AB$51),"")</f>
        <v/>
      </c>
      <c r="AC90" s="116" t="str">
        <f ca="1">IFERROR(AVERAGEIFS(OFFSET(INDEX(TV_after_Tx[#Headers],1,MATCH(TEXT(TV_Stat12[[#This Row],[Day '# after Tx]],0),TV_after_Tx[#Headers],0)),1,0,120,1),TV_after_Tx[Group],Stat!AC$51),"")</f>
        <v/>
      </c>
      <c r="AD90" s="131" t="str">
        <f t="array" aca="1" ref="AD90" ca="1">IFERROR(_xlfn.STDEV.P(IF(TV_after_Tx[Group]=Stat!AD$51,OFFSET(INDEX(TV_after_Tx[#Headers],1,MATCH(TEXT(TV_Stat12[[#This Row],[Day '# after Tx]],0),TV_after_Tx[#Headers],0)),1,0,120,1))),"")</f>
        <v/>
      </c>
      <c r="AE90" s="17" t="str">
        <f ca="1">IF(COUNTIFS(OFFSET(INDEX(TV_after_Tx[#Headers],1,MATCH(TEXT(TV_Stat12[[#This Row],[Day '# after Tx]],0),TV_after_Tx[#Headers],0)),1,0,120,1),"&gt;0",TV_after_Tx[Group],Stat!AE$51)&gt;0,COUNTIFS(OFFSET(INDEX(TV_after_Tx[#Headers],1,MATCH(TEXT(TV_Stat12[[#This Row],[Day '# after Tx]],0),TV_after_Tx[#Headers],0)),1,0,120,1),"&gt;0",TV_after_Tx[Group],Stat!AE$51),"")</f>
        <v/>
      </c>
      <c r="AF90" s="116" t="str">
        <f ca="1">IFERROR(AVERAGE(OFFSET(INDEX(TV_after_Tx[#Headers],1,MATCH(TEXT(TV_Stat12[[#This Row],[Day '# after Tx]],0),TV_after_Tx[#Headers],0)),1,0,120,1)),"")</f>
        <v/>
      </c>
      <c r="AG90" s="131" t="str">
        <f ca="1">IFERROR(_xlfn.STDEV.P(OFFSET(INDEX(TV_after_Tx[#Headers],1,MATCH(TEXT(TV_Stat12[[#This Row],[Day '# after Tx]],0),TV_after_Tx[#Headers],0)),1,0,120,1)),"")</f>
        <v/>
      </c>
      <c r="AH90" s="17" t="str">
        <f ca="1">IF(COUNTIF(OFFSET(INDEX(TV_after_Tx[#Headers],1,MATCH(TEXT(TV_Stat12[[#This Row],[Day '# after Tx]],0),TV_after_Tx[#Headers],0)),1,0,120,1),"&gt;0")&gt;0,COUNTIF(OFFSET(INDEX(TV_after_Tx[#Headers],1,MATCH(TEXT(TV_Stat12[[#This Row],[Day '# after Tx]],0),TV_after_Tx[#Headers],0)),1,0,120,1),"&gt;0"),"")</f>
        <v/>
      </c>
      <c r="BP90" s="131"/>
      <c r="BQ90" s="14"/>
      <c r="BR90" s="17"/>
      <c r="BS90" s="14"/>
    </row>
    <row r="91" spans="1:71">
      <c r="A91" s="14">
        <v>38</v>
      </c>
      <c r="B91" s="116" t="str">
        <f ca="1">IFERROR(AVERAGEIFS(OFFSET(INDEX(TV_after_Tx[#Headers],1,MATCH(TEXT(TV_Stat12[[#This Row],[Day '# after Tx]],0),TV_after_Tx[#Headers],0)),1,0,120,1),TV_after_Tx[Group],Stat!B$51),"")</f>
        <v/>
      </c>
      <c r="C91" s="131" t="str">
        <f t="array" aca="1" ref="C91" ca="1">IFERROR(_xlfn.STDEV.P(IF(TV_after_Tx[Group]=Stat!C$51,OFFSET(INDEX(TV_after_Tx[#Headers],1,MATCH(TEXT(TV_Stat12[[#This Row],[Day '# after Tx]],0),TV_after_Tx[#Headers],0)),1,0,120,1))),"")</f>
        <v/>
      </c>
      <c r="D91" s="17" t="str">
        <f ca="1">IF(COUNTIFS(OFFSET(INDEX(TV_after_Tx[#Headers],1,MATCH(TEXT(TV_Stat12[[#This Row],[Day '# after Tx]],0),TV_after_Tx[#Headers],0)),1,0,120,1),"&gt;0",TV_after_Tx[Group],Stat!D$51)&gt;0,COUNTIFS(OFFSET(INDEX(TV_after_Tx[#Headers],1,MATCH(TEXT(TV_Stat12[[#This Row],[Day '# after Tx]],0),TV_after_Tx[#Headers],0)),1,0,120,1),"&gt;0",TV_after_Tx[Group],Stat!D$51),"")</f>
        <v/>
      </c>
      <c r="E91" s="116" t="str">
        <f ca="1">IFERROR(AVERAGEIFS(OFFSET(INDEX(TV_after_Tx[#Headers],1,MATCH(TEXT(TV_Stat12[[#This Row],[Day '# after Tx]],0),TV_after_Tx[#Headers],0)),1,0,120,1),TV_after_Tx[Group],Stat!E$51),"")</f>
        <v/>
      </c>
      <c r="F91" s="131" t="str">
        <f t="array" aca="1" ref="F91" ca="1">IFERROR(_xlfn.STDEV.P(IF(TV_after_Tx[Group]=Stat!F$51,OFFSET(INDEX(TV_after_Tx[#Headers],1,MATCH(TEXT(TV_Stat12[[#This Row],[Day '# after Tx]],0),TV_after_Tx[#Headers],0)),1,0,120,1))),"")</f>
        <v/>
      </c>
      <c r="G91" s="17" t="str">
        <f ca="1">IF(COUNTIFS(OFFSET(INDEX(TV_after_Tx[#Headers],1,MATCH(TEXT(TV_Stat12[[#This Row],[Day '# after Tx]],0),TV_after_Tx[#Headers],0)),1,0,120,1),"&gt;0",TV_after_Tx[Group],Stat!G$51)&gt;0,COUNTIFS(OFFSET(INDEX(TV_after_Tx[#Headers],1,MATCH(TEXT(TV_Stat12[[#This Row],[Day '# after Tx]],0),TV_after_Tx[#Headers],0)),1,0,120,1),"&gt;0",TV_after_Tx[Group],Stat!G$51),"")</f>
        <v/>
      </c>
      <c r="H91" s="116" t="str">
        <f ca="1">IFERROR(AVERAGEIFS(OFFSET(INDEX(TV_after_Tx[#Headers],1,MATCH(TEXT(TV_Stat12[[#This Row],[Day '# after Tx]],0),TV_after_Tx[#Headers],0)),1,0,120,1),TV_after_Tx[Group],Stat!H$51),"")</f>
        <v/>
      </c>
      <c r="I91" s="131" t="str">
        <f t="array" aca="1" ref="I91" ca="1">IFERROR(_xlfn.STDEV.P(IF(TV_after_Tx[Group]=Stat!I$51,OFFSET(INDEX(TV_after_Tx[#Headers],1,MATCH(TEXT(TV_Stat12[[#This Row],[Day '# after Tx]],0),TV_after_Tx[#Headers],0)),1,0,120,1))),"")</f>
        <v/>
      </c>
      <c r="J91" s="17" t="str">
        <f ca="1">IF(COUNTIFS(OFFSET(INDEX(TV_after_Tx[#Headers],1,MATCH(TEXT(TV_Stat12[[#This Row],[Day '# after Tx]],0),TV_after_Tx[#Headers],0)),1,0,120,1),"&gt;0",TV_after_Tx[Group],Stat!J$51)&gt;0,COUNTIFS(OFFSET(INDEX(TV_after_Tx[#Headers],1,MATCH(TEXT(TV_Stat12[[#This Row],[Day '# after Tx]],0),TV_after_Tx[#Headers],0)),1,0,120,1),"&gt;0",TV_after_Tx[Group],Stat!J$51),"")</f>
        <v/>
      </c>
      <c r="K91" s="116" t="str">
        <f ca="1">IFERROR(AVERAGEIFS(OFFSET(INDEX(TV_after_Tx[#Headers],1,MATCH(TEXT(TV_Stat12[[#This Row],[Day '# after Tx]],0),TV_after_Tx[#Headers],0)),1,0,120,1),TV_after_Tx[Group],Stat!K$51),"")</f>
        <v/>
      </c>
      <c r="L91" s="131" t="str">
        <f t="array" aca="1" ref="L91" ca="1">IFERROR(_xlfn.STDEV.P(IF(TV_after_Tx[Group]=Stat!L$51,OFFSET(INDEX(TV_after_Tx[#Headers],1,MATCH(TEXT(TV_Stat12[[#This Row],[Day '# after Tx]],0),TV_after_Tx[#Headers],0)),1,0,120,1))),"")</f>
        <v/>
      </c>
      <c r="M91" s="17" t="str">
        <f ca="1">IF(COUNTIFS(OFFSET(INDEX(TV_after_Tx[#Headers],1,MATCH(TEXT(TV_Stat12[[#This Row],[Day '# after Tx]],0),TV_after_Tx[#Headers],0)),1,0,120,1),"&gt;0",TV_after_Tx[Group],Stat!M$51)&gt;0,COUNTIFS(OFFSET(INDEX(TV_after_Tx[#Headers],1,MATCH(TEXT(TV_Stat12[[#This Row],[Day '# after Tx]],0),TV_after_Tx[#Headers],0)),1,0,120,1),"&gt;0",TV_after_Tx[Group],Stat!M$51),"")</f>
        <v/>
      </c>
      <c r="N91" s="116" t="str">
        <f ca="1">IFERROR(AVERAGEIFS(OFFSET(INDEX(TV_after_Tx[#Headers],1,MATCH(TEXT(TV_Stat12[[#This Row],[Day '# after Tx]],0),TV_after_Tx[#Headers],0)),1,0,120,1),TV_after_Tx[Group],Stat!N$51),"")</f>
        <v/>
      </c>
      <c r="O91" s="131" t="str">
        <f t="array" aca="1" ref="O91" ca="1">IFERROR(_xlfn.STDEV.P(IF(TV_after_Tx[Group]=Stat!O$51,OFFSET(INDEX(TV_after_Tx[#Headers],1,MATCH(TEXT(TV_Stat12[[#This Row],[Day '# after Tx]],0),TV_after_Tx[#Headers],0)),1,0,120,1))),"")</f>
        <v/>
      </c>
      <c r="P91" s="17" t="str">
        <f ca="1">IF(COUNTIFS(OFFSET(INDEX(TV_after_Tx[#Headers],1,MATCH(TEXT(TV_Stat12[[#This Row],[Day '# after Tx]],0),TV_after_Tx[#Headers],0)),1,0,120,1),"&gt;0",TV_after_Tx[Group],Stat!P$51)&gt;0,COUNTIFS(OFFSET(INDEX(TV_after_Tx[#Headers],1,MATCH(TEXT(TV_Stat12[[#This Row],[Day '# after Tx]],0),TV_after_Tx[#Headers],0)),1,0,120,1),"&gt;0",TV_after_Tx[Group],Stat!P$51),"")</f>
        <v/>
      </c>
      <c r="Q91" s="116" t="str">
        <f ca="1">IFERROR(AVERAGEIFS(OFFSET(INDEX(TV_after_Tx[#Headers],1,MATCH(TEXT(TV_Stat12[[#This Row],[Day '# after Tx]],0),TV_after_Tx[#Headers],0)),1,0,120,1),TV_after_Tx[Group],Stat!Q$51),"")</f>
        <v/>
      </c>
      <c r="R91" s="131" t="str">
        <f t="array" aca="1" ref="R91" ca="1">IFERROR(_xlfn.STDEV.P(IF(TV_after_Tx[Group]=Stat!R$51,OFFSET(INDEX(TV_after_Tx[#Headers],1,MATCH(TEXT(TV_Stat12[[#This Row],[Day '# after Tx]],0),TV_after_Tx[#Headers],0)),1,0,120,1))),"")</f>
        <v/>
      </c>
      <c r="S91" s="17" t="str">
        <f ca="1">IF(COUNTIFS(OFFSET(INDEX(TV_after_Tx[#Headers],1,MATCH(TEXT(TV_Stat12[[#This Row],[Day '# after Tx]],0),TV_after_Tx[#Headers],0)),1,0,120,1),"&gt;0",TV_after_Tx[Group],Stat!S$51)&gt;0,COUNTIFS(OFFSET(INDEX(TV_after_Tx[#Headers],1,MATCH(TEXT(TV_Stat12[[#This Row],[Day '# after Tx]],0),TV_after_Tx[#Headers],0)),1,0,120,1),"&gt;0",TV_after_Tx[Group],Stat!S$51),"")</f>
        <v/>
      </c>
      <c r="T91" s="116" t="str">
        <f ca="1">IFERROR(AVERAGEIFS(OFFSET(INDEX(TV_after_Tx[#Headers],1,MATCH(TEXT(TV_Stat12[[#This Row],[Day '# after Tx]],0),TV_after_Tx[#Headers],0)),1,0,120,1),TV_after_Tx[Group],Stat!T$51),"")</f>
        <v/>
      </c>
      <c r="U91" s="131" t="str">
        <f t="array" aca="1" ref="U91" ca="1">IFERROR(_xlfn.STDEV.P(IF(TV_after_Tx[Group]=Stat!U$51,OFFSET(INDEX(TV_after_Tx[#Headers],1,MATCH(TEXT(TV_Stat12[[#This Row],[Day '# after Tx]],0),TV_after_Tx[#Headers],0)),1,0,120,1))),"")</f>
        <v/>
      </c>
      <c r="V91" s="17" t="str">
        <f ca="1">IF(COUNTIFS(OFFSET(INDEX(TV_after_Tx[#Headers],1,MATCH(TEXT(TV_Stat12[[#This Row],[Day '# after Tx]],0),TV_after_Tx[#Headers],0)),1,0,120,1),"&gt;0",TV_after_Tx[Group],Stat!V$51)&gt;0,COUNTIFS(OFFSET(INDEX(TV_after_Tx[#Headers],1,MATCH(TEXT(TV_Stat12[[#This Row],[Day '# after Tx]],0),TV_after_Tx[#Headers],0)),1,0,120,1),"&gt;0",TV_after_Tx[Group],Stat!V$51),"")</f>
        <v/>
      </c>
      <c r="W91" s="116" t="str">
        <f ca="1">IFERROR(AVERAGEIFS(OFFSET(INDEX(TV_after_Tx[#Headers],1,MATCH(TEXT(TV_Stat12[[#This Row],[Day '# after Tx]],0),TV_after_Tx[#Headers],0)),1,0,120,1),TV_after_Tx[Group],Stat!W$51),"")</f>
        <v/>
      </c>
      <c r="X91" s="131" t="str">
        <f t="array" aca="1" ref="X91" ca="1">IFERROR(_xlfn.STDEV.P(IF(TV_after_Tx[Group]=Stat!X$51,OFFSET(INDEX(TV_after_Tx[#Headers],1,MATCH(TEXT(TV_Stat12[[#This Row],[Day '# after Tx]],0),TV_after_Tx[#Headers],0)),1,0,120,1))),"")</f>
        <v/>
      </c>
      <c r="Y91" s="17" t="str">
        <f ca="1">IF(COUNTIFS(OFFSET(INDEX(TV_after_Tx[#Headers],1,MATCH(TEXT(TV_Stat12[[#This Row],[Day '# after Tx]],0),TV_after_Tx[#Headers],0)),1,0,120,1),"&gt;0",TV_after_Tx[Group],Stat!Y$51)&gt;0,COUNTIFS(OFFSET(INDEX(TV_after_Tx[#Headers],1,MATCH(TEXT(TV_Stat12[[#This Row],[Day '# after Tx]],0),TV_after_Tx[#Headers],0)),1,0,120,1),"&gt;0",TV_after_Tx[Group],Stat!Y$51),"")</f>
        <v/>
      </c>
      <c r="Z91" s="116" t="str">
        <f ca="1">IFERROR(AVERAGEIFS(OFFSET(INDEX(TV_after_Tx[#Headers],1,MATCH(TEXT(TV_Stat12[[#This Row],[Day '# after Tx]],0),TV_after_Tx[#Headers],0)),1,0,120,1),TV_after_Tx[Group],Stat!Z$51),"")</f>
        <v/>
      </c>
      <c r="AA91" s="131" t="str">
        <f t="array" aca="1" ref="AA91" ca="1">IFERROR(_xlfn.STDEV.P(IF(TV_after_Tx[Group]=Stat!AA$51,OFFSET(INDEX(TV_after_Tx[#Headers],1,MATCH(TEXT(TV_Stat12[[#This Row],[Day '# after Tx]],0),TV_after_Tx[#Headers],0)),1,0,120,1))),"")</f>
        <v/>
      </c>
      <c r="AB91" s="17" t="str">
        <f ca="1">IF(COUNTIFS(OFFSET(INDEX(TV_after_Tx[#Headers],1,MATCH(TEXT(TV_Stat12[[#This Row],[Day '# after Tx]],0),TV_after_Tx[#Headers],0)),1,0,120,1),"&gt;0",TV_after_Tx[Group],Stat!AB$51)&gt;0,COUNTIFS(OFFSET(INDEX(TV_after_Tx[#Headers],1,MATCH(TEXT(TV_Stat12[[#This Row],[Day '# after Tx]],0),TV_after_Tx[#Headers],0)),1,0,120,1),"&gt;0",TV_after_Tx[Group],Stat!AB$51),"")</f>
        <v/>
      </c>
      <c r="AC91" s="116" t="str">
        <f ca="1">IFERROR(AVERAGEIFS(OFFSET(INDEX(TV_after_Tx[#Headers],1,MATCH(TEXT(TV_Stat12[[#This Row],[Day '# after Tx]],0),TV_after_Tx[#Headers],0)),1,0,120,1),TV_after_Tx[Group],Stat!AC$51),"")</f>
        <v/>
      </c>
      <c r="AD91" s="131" t="str">
        <f t="array" aca="1" ref="AD91" ca="1">IFERROR(_xlfn.STDEV.P(IF(TV_after_Tx[Group]=Stat!AD$51,OFFSET(INDEX(TV_after_Tx[#Headers],1,MATCH(TEXT(TV_Stat12[[#This Row],[Day '# after Tx]],0),TV_after_Tx[#Headers],0)),1,0,120,1))),"")</f>
        <v/>
      </c>
      <c r="AE91" s="17" t="str">
        <f ca="1">IF(COUNTIFS(OFFSET(INDEX(TV_after_Tx[#Headers],1,MATCH(TEXT(TV_Stat12[[#This Row],[Day '# after Tx]],0),TV_after_Tx[#Headers],0)),1,0,120,1),"&gt;0",TV_after_Tx[Group],Stat!AE$51)&gt;0,COUNTIFS(OFFSET(INDEX(TV_after_Tx[#Headers],1,MATCH(TEXT(TV_Stat12[[#This Row],[Day '# after Tx]],0),TV_after_Tx[#Headers],0)),1,0,120,1),"&gt;0",TV_after_Tx[Group],Stat!AE$51),"")</f>
        <v/>
      </c>
      <c r="AF91" s="116" t="str">
        <f ca="1">IFERROR(AVERAGE(OFFSET(INDEX(TV_after_Tx[#Headers],1,MATCH(TEXT(TV_Stat12[[#This Row],[Day '# after Tx]],0),TV_after_Tx[#Headers],0)),1,0,120,1)),"")</f>
        <v/>
      </c>
      <c r="AG91" s="131" t="str">
        <f ca="1">IFERROR(_xlfn.STDEV.P(OFFSET(INDEX(TV_after_Tx[#Headers],1,MATCH(TEXT(TV_Stat12[[#This Row],[Day '# after Tx]],0),TV_after_Tx[#Headers],0)),1,0,120,1)),"")</f>
        <v/>
      </c>
      <c r="AH91" s="17" t="str">
        <f ca="1">IF(COUNTIF(OFFSET(INDEX(TV_after_Tx[#Headers],1,MATCH(TEXT(TV_Stat12[[#This Row],[Day '# after Tx]],0),TV_after_Tx[#Headers],0)),1,0,120,1),"&gt;0")&gt;0,COUNTIF(OFFSET(INDEX(TV_after_Tx[#Headers],1,MATCH(TEXT(TV_Stat12[[#This Row],[Day '# after Tx]],0),TV_after_Tx[#Headers],0)),1,0,120,1),"&gt;0"),"")</f>
        <v/>
      </c>
      <c r="BP91" s="131"/>
      <c r="BQ91" s="14"/>
      <c r="BR91" s="17"/>
      <c r="BS91" s="14"/>
    </row>
    <row r="92" spans="1:71">
      <c r="A92" s="14">
        <v>39</v>
      </c>
      <c r="B92" s="116" t="str">
        <f ca="1">IFERROR(AVERAGEIFS(OFFSET(INDEX(TV_after_Tx[#Headers],1,MATCH(TEXT(TV_Stat12[[#This Row],[Day '# after Tx]],0),TV_after_Tx[#Headers],0)),1,0,120,1),TV_after_Tx[Group],Stat!B$51),"")</f>
        <v/>
      </c>
      <c r="C92" s="131" t="str">
        <f t="array" aca="1" ref="C92" ca="1">IFERROR(_xlfn.STDEV.P(IF(TV_after_Tx[Group]=Stat!C$51,OFFSET(INDEX(TV_after_Tx[#Headers],1,MATCH(TEXT(TV_Stat12[[#This Row],[Day '# after Tx]],0),TV_after_Tx[#Headers],0)),1,0,120,1))),"")</f>
        <v/>
      </c>
      <c r="D92" s="17" t="str">
        <f ca="1">IF(COUNTIFS(OFFSET(INDEX(TV_after_Tx[#Headers],1,MATCH(TEXT(TV_Stat12[[#This Row],[Day '# after Tx]],0),TV_after_Tx[#Headers],0)),1,0,120,1),"&gt;0",TV_after_Tx[Group],Stat!D$51)&gt;0,COUNTIFS(OFFSET(INDEX(TV_after_Tx[#Headers],1,MATCH(TEXT(TV_Stat12[[#This Row],[Day '# after Tx]],0),TV_after_Tx[#Headers],0)),1,0,120,1),"&gt;0",TV_after_Tx[Group],Stat!D$51),"")</f>
        <v/>
      </c>
      <c r="E92" s="116" t="str">
        <f ca="1">IFERROR(AVERAGEIFS(OFFSET(INDEX(TV_after_Tx[#Headers],1,MATCH(TEXT(TV_Stat12[[#This Row],[Day '# after Tx]],0),TV_after_Tx[#Headers],0)),1,0,120,1),TV_after_Tx[Group],Stat!E$51),"")</f>
        <v/>
      </c>
      <c r="F92" s="131" t="str">
        <f t="array" aca="1" ref="F92" ca="1">IFERROR(_xlfn.STDEV.P(IF(TV_after_Tx[Group]=Stat!F$51,OFFSET(INDEX(TV_after_Tx[#Headers],1,MATCH(TEXT(TV_Stat12[[#This Row],[Day '# after Tx]],0),TV_after_Tx[#Headers],0)),1,0,120,1))),"")</f>
        <v/>
      </c>
      <c r="G92" s="17" t="str">
        <f ca="1">IF(COUNTIFS(OFFSET(INDEX(TV_after_Tx[#Headers],1,MATCH(TEXT(TV_Stat12[[#This Row],[Day '# after Tx]],0),TV_after_Tx[#Headers],0)),1,0,120,1),"&gt;0",TV_after_Tx[Group],Stat!G$51)&gt;0,COUNTIFS(OFFSET(INDEX(TV_after_Tx[#Headers],1,MATCH(TEXT(TV_Stat12[[#This Row],[Day '# after Tx]],0),TV_after_Tx[#Headers],0)),1,0,120,1),"&gt;0",TV_after_Tx[Group],Stat!G$51),"")</f>
        <v/>
      </c>
      <c r="H92" s="116" t="str">
        <f ca="1">IFERROR(AVERAGEIFS(OFFSET(INDEX(TV_after_Tx[#Headers],1,MATCH(TEXT(TV_Stat12[[#This Row],[Day '# after Tx]],0),TV_after_Tx[#Headers],0)),1,0,120,1),TV_after_Tx[Group],Stat!H$51),"")</f>
        <v/>
      </c>
      <c r="I92" s="131" t="str">
        <f t="array" aca="1" ref="I92" ca="1">IFERROR(_xlfn.STDEV.P(IF(TV_after_Tx[Group]=Stat!I$51,OFFSET(INDEX(TV_after_Tx[#Headers],1,MATCH(TEXT(TV_Stat12[[#This Row],[Day '# after Tx]],0),TV_after_Tx[#Headers],0)),1,0,120,1))),"")</f>
        <v/>
      </c>
      <c r="J92" s="17" t="str">
        <f ca="1">IF(COUNTIFS(OFFSET(INDEX(TV_after_Tx[#Headers],1,MATCH(TEXT(TV_Stat12[[#This Row],[Day '# after Tx]],0),TV_after_Tx[#Headers],0)),1,0,120,1),"&gt;0",TV_after_Tx[Group],Stat!J$51)&gt;0,COUNTIFS(OFFSET(INDEX(TV_after_Tx[#Headers],1,MATCH(TEXT(TV_Stat12[[#This Row],[Day '# after Tx]],0),TV_after_Tx[#Headers],0)),1,0,120,1),"&gt;0",TV_after_Tx[Group],Stat!J$51),"")</f>
        <v/>
      </c>
      <c r="K92" s="116" t="str">
        <f ca="1">IFERROR(AVERAGEIFS(OFFSET(INDEX(TV_after_Tx[#Headers],1,MATCH(TEXT(TV_Stat12[[#This Row],[Day '# after Tx]],0),TV_after_Tx[#Headers],0)),1,0,120,1),TV_after_Tx[Group],Stat!K$51),"")</f>
        <v/>
      </c>
      <c r="L92" s="131" t="str">
        <f t="array" aca="1" ref="L92" ca="1">IFERROR(_xlfn.STDEV.P(IF(TV_after_Tx[Group]=Stat!L$51,OFFSET(INDEX(TV_after_Tx[#Headers],1,MATCH(TEXT(TV_Stat12[[#This Row],[Day '# after Tx]],0),TV_after_Tx[#Headers],0)),1,0,120,1))),"")</f>
        <v/>
      </c>
      <c r="M92" s="17" t="str">
        <f ca="1">IF(COUNTIFS(OFFSET(INDEX(TV_after_Tx[#Headers],1,MATCH(TEXT(TV_Stat12[[#This Row],[Day '# after Tx]],0),TV_after_Tx[#Headers],0)),1,0,120,1),"&gt;0",TV_after_Tx[Group],Stat!M$51)&gt;0,COUNTIFS(OFFSET(INDEX(TV_after_Tx[#Headers],1,MATCH(TEXT(TV_Stat12[[#This Row],[Day '# after Tx]],0),TV_after_Tx[#Headers],0)),1,0,120,1),"&gt;0",TV_after_Tx[Group],Stat!M$51),"")</f>
        <v/>
      </c>
      <c r="N92" s="116" t="str">
        <f ca="1">IFERROR(AVERAGEIFS(OFFSET(INDEX(TV_after_Tx[#Headers],1,MATCH(TEXT(TV_Stat12[[#This Row],[Day '# after Tx]],0),TV_after_Tx[#Headers],0)),1,0,120,1),TV_after_Tx[Group],Stat!N$51),"")</f>
        <v/>
      </c>
      <c r="O92" s="131" t="str">
        <f t="array" aca="1" ref="O92" ca="1">IFERROR(_xlfn.STDEV.P(IF(TV_after_Tx[Group]=Stat!O$51,OFFSET(INDEX(TV_after_Tx[#Headers],1,MATCH(TEXT(TV_Stat12[[#This Row],[Day '# after Tx]],0),TV_after_Tx[#Headers],0)),1,0,120,1))),"")</f>
        <v/>
      </c>
      <c r="P92" s="17" t="str">
        <f ca="1">IF(COUNTIFS(OFFSET(INDEX(TV_after_Tx[#Headers],1,MATCH(TEXT(TV_Stat12[[#This Row],[Day '# after Tx]],0),TV_after_Tx[#Headers],0)),1,0,120,1),"&gt;0",TV_after_Tx[Group],Stat!P$51)&gt;0,COUNTIFS(OFFSET(INDEX(TV_after_Tx[#Headers],1,MATCH(TEXT(TV_Stat12[[#This Row],[Day '# after Tx]],0),TV_after_Tx[#Headers],0)),1,0,120,1),"&gt;0",TV_after_Tx[Group],Stat!P$51),"")</f>
        <v/>
      </c>
      <c r="Q92" s="116" t="str">
        <f ca="1">IFERROR(AVERAGEIFS(OFFSET(INDEX(TV_after_Tx[#Headers],1,MATCH(TEXT(TV_Stat12[[#This Row],[Day '# after Tx]],0),TV_after_Tx[#Headers],0)),1,0,120,1),TV_after_Tx[Group],Stat!Q$51),"")</f>
        <v/>
      </c>
      <c r="R92" s="131" t="str">
        <f t="array" aca="1" ref="R92" ca="1">IFERROR(_xlfn.STDEV.P(IF(TV_after_Tx[Group]=Stat!R$51,OFFSET(INDEX(TV_after_Tx[#Headers],1,MATCH(TEXT(TV_Stat12[[#This Row],[Day '# after Tx]],0),TV_after_Tx[#Headers],0)),1,0,120,1))),"")</f>
        <v/>
      </c>
      <c r="S92" s="17" t="str">
        <f ca="1">IF(COUNTIFS(OFFSET(INDEX(TV_after_Tx[#Headers],1,MATCH(TEXT(TV_Stat12[[#This Row],[Day '# after Tx]],0),TV_after_Tx[#Headers],0)),1,0,120,1),"&gt;0",TV_after_Tx[Group],Stat!S$51)&gt;0,COUNTIFS(OFFSET(INDEX(TV_after_Tx[#Headers],1,MATCH(TEXT(TV_Stat12[[#This Row],[Day '# after Tx]],0),TV_after_Tx[#Headers],0)),1,0,120,1),"&gt;0",TV_after_Tx[Group],Stat!S$51),"")</f>
        <v/>
      </c>
      <c r="T92" s="116" t="str">
        <f ca="1">IFERROR(AVERAGEIFS(OFFSET(INDEX(TV_after_Tx[#Headers],1,MATCH(TEXT(TV_Stat12[[#This Row],[Day '# after Tx]],0),TV_after_Tx[#Headers],0)),1,0,120,1),TV_after_Tx[Group],Stat!T$51),"")</f>
        <v/>
      </c>
      <c r="U92" s="131" t="str">
        <f t="array" aca="1" ref="U92" ca="1">IFERROR(_xlfn.STDEV.P(IF(TV_after_Tx[Group]=Stat!U$51,OFFSET(INDEX(TV_after_Tx[#Headers],1,MATCH(TEXT(TV_Stat12[[#This Row],[Day '# after Tx]],0),TV_after_Tx[#Headers],0)),1,0,120,1))),"")</f>
        <v/>
      </c>
      <c r="V92" s="17" t="str">
        <f ca="1">IF(COUNTIFS(OFFSET(INDEX(TV_after_Tx[#Headers],1,MATCH(TEXT(TV_Stat12[[#This Row],[Day '# after Tx]],0),TV_after_Tx[#Headers],0)),1,0,120,1),"&gt;0",TV_after_Tx[Group],Stat!V$51)&gt;0,COUNTIFS(OFFSET(INDEX(TV_after_Tx[#Headers],1,MATCH(TEXT(TV_Stat12[[#This Row],[Day '# after Tx]],0),TV_after_Tx[#Headers],0)),1,0,120,1),"&gt;0",TV_after_Tx[Group],Stat!V$51),"")</f>
        <v/>
      </c>
      <c r="W92" s="116" t="str">
        <f ca="1">IFERROR(AVERAGEIFS(OFFSET(INDEX(TV_after_Tx[#Headers],1,MATCH(TEXT(TV_Stat12[[#This Row],[Day '# after Tx]],0),TV_after_Tx[#Headers],0)),1,0,120,1),TV_after_Tx[Group],Stat!W$51),"")</f>
        <v/>
      </c>
      <c r="X92" s="131" t="str">
        <f t="array" aca="1" ref="X92" ca="1">IFERROR(_xlfn.STDEV.P(IF(TV_after_Tx[Group]=Stat!X$51,OFFSET(INDEX(TV_after_Tx[#Headers],1,MATCH(TEXT(TV_Stat12[[#This Row],[Day '# after Tx]],0),TV_after_Tx[#Headers],0)),1,0,120,1))),"")</f>
        <v/>
      </c>
      <c r="Y92" s="17" t="str">
        <f ca="1">IF(COUNTIFS(OFFSET(INDEX(TV_after_Tx[#Headers],1,MATCH(TEXT(TV_Stat12[[#This Row],[Day '# after Tx]],0),TV_after_Tx[#Headers],0)),1,0,120,1),"&gt;0",TV_after_Tx[Group],Stat!Y$51)&gt;0,COUNTIFS(OFFSET(INDEX(TV_after_Tx[#Headers],1,MATCH(TEXT(TV_Stat12[[#This Row],[Day '# after Tx]],0),TV_after_Tx[#Headers],0)),1,0,120,1),"&gt;0",TV_after_Tx[Group],Stat!Y$51),"")</f>
        <v/>
      </c>
      <c r="Z92" s="116" t="str">
        <f ca="1">IFERROR(AVERAGEIFS(OFFSET(INDEX(TV_after_Tx[#Headers],1,MATCH(TEXT(TV_Stat12[[#This Row],[Day '# after Tx]],0),TV_after_Tx[#Headers],0)),1,0,120,1),TV_after_Tx[Group],Stat!Z$51),"")</f>
        <v/>
      </c>
      <c r="AA92" s="131" t="str">
        <f t="array" aca="1" ref="AA92" ca="1">IFERROR(_xlfn.STDEV.P(IF(TV_after_Tx[Group]=Stat!AA$51,OFFSET(INDEX(TV_after_Tx[#Headers],1,MATCH(TEXT(TV_Stat12[[#This Row],[Day '# after Tx]],0),TV_after_Tx[#Headers],0)),1,0,120,1))),"")</f>
        <v/>
      </c>
      <c r="AB92" s="17" t="str">
        <f ca="1">IF(COUNTIFS(OFFSET(INDEX(TV_after_Tx[#Headers],1,MATCH(TEXT(TV_Stat12[[#This Row],[Day '# after Tx]],0),TV_after_Tx[#Headers],0)),1,0,120,1),"&gt;0",TV_after_Tx[Group],Stat!AB$51)&gt;0,COUNTIFS(OFFSET(INDEX(TV_after_Tx[#Headers],1,MATCH(TEXT(TV_Stat12[[#This Row],[Day '# after Tx]],0),TV_after_Tx[#Headers],0)),1,0,120,1),"&gt;0",TV_after_Tx[Group],Stat!AB$51),"")</f>
        <v/>
      </c>
      <c r="AC92" s="116" t="str">
        <f ca="1">IFERROR(AVERAGEIFS(OFFSET(INDEX(TV_after_Tx[#Headers],1,MATCH(TEXT(TV_Stat12[[#This Row],[Day '# after Tx]],0),TV_after_Tx[#Headers],0)),1,0,120,1),TV_after_Tx[Group],Stat!AC$51),"")</f>
        <v/>
      </c>
      <c r="AD92" s="131" t="str">
        <f t="array" aca="1" ref="AD92" ca="1">IFERROR(_xlfn.STDEV.P(IF(TV_after_Tx[Group]=Stat!AD$51,OFFSET(INDEX(TV_after_Tx[#Headers],1,MATCH(TEXT(TV_Stat12[[#This Row],[Day '# after Tx]],0),TV_after_Tx[#Headers],0)),1,0,120,1))),"")</f>
        <v/>
      </c>
      <c r="AE92" s="17" t="str">
        <f ca="1">IF(COUNTIFS(OFFSET(INDEX(TV_after_Tx[#Headers],1,MATCH(TEXT(TV_Stat12[[#This Row],[Day '# after Tx]],0),TV_after_Tx[#Headers],0)),1,0,120,1),"&gt;0",TV_after_Tx[Group],Stat!AE$51)&gt;0,COUNTIFS(OFFSET(INDEX(TV_after_Tx[#Headers],1,MATCH(TEXT(TV_Stat12[[#This Row],[Day '# after Tx]],0),TV_after_Tx[#Headers],0)),1,0,120,1),"&gt;0",TV_after_Tx[Group],Stat!AE$51),"")</f>
        <v/>
      </c>
      <c r="AF92" s="116" t="str">
        <f ca="1">IFERROR(AVERAGE(OFFSET(INDEX(TV_after_Tx[#Headers],1,MATCH(TEXT(TV_Stat12[[#This Row],[Day '# after Tx]],0),TV_after_Tx[#Headers],0)),1,0,120,1)),"")</f>
        <v/>
      </c>
      <c r="AG92" s="131" t="str">
        <f ca="1">IFERROR(_xlfn.STDEV.P(OFFSET(INDEX(TV_after_Tx[#Headers],1,MATCH(TEXT(TV_Stat12[[#This Row],[Day '# after Tx]],0),TV_after_Tx[#Headers],0)),1,0,120,1)),"")</f>
        <v/>
      </c>
      <c r="AH92" s="17" t="str">
        <f ca="1">IF(COUNTIF(OFFSET(INDEX(TV_after_Tx[#Headers],1,MATCH(TEXT(TV_Stat12[[#This Row],[Day '# after Tx]],0),TV_after_Tx[#Headers],0)),1,0,120,1),"&gt;0")&gt;0,COUNTIF(OFFSET(INDEX(TV_after_Tx[#Headers],1,MATCH(TEXT(TV_Stat12[[#This Row],[Day '# after Tx]],0),TV_after_Tx[#Headers],0)),1,0,120,1),"&gt;0"),"")</f>
        <v/>
      </c>
      <c r="BP92" s="131"/>
      <c r="BQ92" s="14"/>
      <c r="BR92" s="17"/>
      <c r="BS92" s="14"/>
    </row>
    <row r="93" spans="1:71">
      <c r="A93" s="14">
        <v>40</v>
      </c>
      <c r="B93" s="116" t="str">
        <f ca="1">IFERROR(AVERAGEIFS(OFFSET(INDEX(TV_after_Tx[#Headers],1,MATCH(TEXT(TV_Stat12[[#This Row],[Day '# after Tx]],0),TV_after_Tx[#Headers],0)),1,0,120,1),TV_after_Tx[Group],Stat!B$51),"")</f>
        <v/>
      </c>
      <c r="C93" s="131" t="str">
        <f t="array" aca="1" ref="C93" ca="1">IFERROR(_xlfn.STDEV.P(IF(TV_after_Tx[Group]=Stat!C$51,OFFSET(INDEX(TV_after_Tx[#Headers],1,MATCH(TEXT(TV_Stat12[[#This Row],[Day '# after Tx]],0),TV_after_Tx[#Headers],0)),1,0,120,1))),"")</f>
        <v/>
      </c>
      <c r="D93" s="17" t="str">
        <f ca="1">IF(COUNTIFS(OFFSET(INDEX(TV_after_Tx[#Headers],1,MATCH(TEXT(TV_Stat12[[#This Row],[Day '# after Tx]],0),TV_after_Tx[#Headers],0)),1,0,120,1),"&gt;0",TV_after_Tx[Group],Stat!D$51)&gt;0,COUNTIFS(OFFSET(INDEX(TV_after_Tx[#Headers],1,MATCH(TEXT(TV_Stat12[[#This Row],[Day '# after Tx]],0),TV_after_Tx[#Headers],0)),1,0,120,1),"&gt;0",TV_after_Tx[Group],Stat!D$51),"")</f>
        <v/>
      </c>
      <c r="E93" s="116" t="str">
        <f ca="1">IFERROR(AVERAGEIFS(OFFSET(INDEX(TV_after_Tx[#Headers],1,MATCH(TEXT(TV_Stat12[[#This Row],[Day '# after Tx]],0),TV_after_Tx[#Headers],0)),1,0,120,1),TV_after_Tx[Group],Stat!E$51),"")</f>
        <v/>
      </c>
      <c r="F93" s="131" t="str">
        <f t="array" aca="1" ref="F93" ca="1">IFERROR(_xlfn.STDEV.P(IF(TV_after_Tx[Group]=Stat!F$51,OFFSET(INDEX(TV_after_Tx[#Headers],1,MATCH(TEXT(TV_Stat12[[#This Row],[Day '# after Tx]],0),TV_after_Tx[#Headers],0)),1,0,120,1))),"")</f>
        <v/>
      </c>
      <c r="G93" s="17" t="str">
        <f ca="1">IF(COUNTIFS(OFFSET(INDEX(TV_after_Tx[#Headers],1,MATCH(TEXT(TV_Stat12[[#This Row],[Day '# after Tx]],0),TV_after_Tx[#Headers],0)),1,0,120,1),"&gt;0",TV_after_Tx[Group],Stat!G$51)&gt;0,COUNTIFS(OFFSET(INDEX(TV_after_Tx[#Headers],1,MATCH(TEXT(TV_Stat12[[#This Row],[Day '# after Tx]],0),TV_after_Tx[#Headers],0)),1,0,120,1),"&gt;0",TV_after_Tx[Group],Stat!G$51),"")</f>
        <v/>
      </c>
      <c r="H93" s="116" t="str">
        <f ca="1">IFERROR(AVERAGEIFS(OFFSET(INDEX(TV_after_Tx[#Headers],1,MATCH(TEXT(TV_Stat12[[#This Row],[Day '# after Tx]],0),TV_after_Tx[#Headers],0)),1,0,120,1),TV_after_Tx[Group],Stat!H$51),"")</f>
        <v/>
      </c>
      <c r="I93" s="131" t="str">
        <f t="array" aca="1" ref="I93" ca="1">IFERROR(_xlfn.STDEV.P(IF(TV_after_Tx[Group]=Stat!I$51,OFFSET(INDEX(TV_after_Tx[#Headers],1,MATCH(TEXT(TV_Stat12[[#This Row],[Day '# after Tx]],0),TV_after_Tx[#Headers],0)),1,0,120,1))),"")</f>
        <v/>
      </c>
      <c r="J93" s="17" t="str">
        <f ca="1">IF(COUNTIFS(OFFSET(INDEX(TV_after_Tx[#Headers],1,MATCH(TEXT(TV_Stat12[[#This Row],[Day '# after Tx]],0),TV_after_Tx[#Headers],0)),1,0,120,1),"&gt;0",TV_after_Tx[Group],Stat!J$51)&gt;0,COUNTIFS(OFFSET(INDEX(TV_after_Tx[#Headers],1,MATCH(TEXT(TV_Stat12[[#This Row],[Day '# after Tx]],0),TV_after_Tx[#Headers],0)),1,0,120,1),"&gt;0",TV_after_Tx[Group],Stat!J$51),"")</f>
        <v/>
      </c>
      <c r="K93" s="116" t="str">
        <f ca="1">IFERROR(AVERAGEIFS(OFFSET(INDEX(TV_after_Tx[#Headers],1,MATCH(TEXT(TV_Stat12[[#This Row],[Day '# after Tx]],0),TV_after_Tx[#Headers],0)),1,0,120,1),TV_after_Tx[Group],Stat!K$51),"")</f>
        <v/>
      </c>
      <c r="L93" s="131" t="str">
        <f t="array" aca="1" ref="L93" ca="1">IFERROR(_xlfn.STDEV.P(IF(TV_after_Tx[Group]=Stat!L$51,OFFSET(INDEX(TV_after_Tx[#Headers],1,MATCH(TEXT(TV_Stat12[[#This Row],[Day '# after Tx]],0),TV_after_Tx[#Headers],0)),1,0,120,1))),"")</f>
        <v/>
      </c>
      <c r="M93" s="17" t="str">
        <f ca="1">IF(COUNTIFS(OFFSET(INDEX(TV_after_Tx[#Headers],1,MATCH(TEXT(TV_Stat12[[#This Row],[Day '# after Tx]],0),TV_after_Tx[#Headers],0)),1,0,120,1),"&gt;0",TV_after_Tx[Group],Stat!M$51)&gt;0,COUNTIFS(OFFSET(INDEX(TV_after_Tx[#Headers],1,MATCH(TEXT(TV_Stat12[[#This Row],[Day '# after Tx]],0),TV_after_Tx[#Headers],0)),1,0,120,1),"&gt;0",TV_after_Tx[Group],Stat!M$51),"")</f>
        <v/>
      </c>
      <c r="N93" s="116" t="str">
        <f ca="1">IFERROR(AVERAGEIFS(OFFSET(INDEX(TV_after_Tx[#Headers],1,MATCH(TEXT(TV_Stat12[[#This Row],[Day '# after Tx]],0),TV_after_Tx[#Headers],0)),1,0,120,1),TV_after_Tx[Group],Stat!N$51),"")</f>
        <v/>
      </c>
      <c r="O93" s="131" t="str">
        <f t="array" aca="1" ref="O93" ca="1">IFERROR(_xlfn.STDEV.P(IF(TV_after_Tx[Group]=Stat!O$51,OFFSET(INDEX(TV_after_Tx[#Headers],1,MATCH(TEXT(TV_Stat12[[#This Row],[Day '# after Tx]],0),TV_after_Tx[#Headers],0)),1,0,120,1))),"")</f>
        <v/>
      </c>
      <c r="P93" s="17" t="str">
        <f ca="1">IF(COUNTIFS(OFFSET(INDEX(TV_after_Tx[#Headers],1,MATCH(TEXT(TV_Stat12[[#This Row],[Day '# after Tx]],0),TV_after_Tx[#Headers],0)),1,0,120,1),"&gt;0",TV_after_Tx[Group],Stat!P$51)&gt;0,COUNTIFS(OFFSET(INDEX(TV_after_Tx[#Headers],1,MATCH(TEXT(TV_Stat12[[#This Row],[Day '# after Tx]],0),TV_after_Tx[#Headers],0)),1,0,120,1),"&gt;0",TV_after_Tx[Group],Stat!P$51),"")</f>
        <v/>
      </c>
      <c r="Q93" s="116" t="str">
        <f ca="1">IFERROR(AVERAGEIFS(OFFSET(INDEX(TV_after_Tx[#Headers],1,MATCH(TEXT(TV_Stat12[[#This Row],[Day '# after Tx]],0),TV_after_Tx[#Headers],0)),1,0,120,1),TV_after_Tx[Group],Stat!Q$51),"")</f>
        <v/>
      </c>
      <c r="R93" s="131" t="str">
        <f t="array" aca="1" ref="R93" ca="1">IFERROR(_xlfn.STDEV.P(IF(TV_after_Tx[Group]=Stat!R$51,OFFSET(INDEX(TV_after_Tx[#Headers],1,MATCH(TEXT(TV_Stat12[[#This Row],[Day '# after Tx]],0),TV_after_Tx[#Headers],0)),1,0,120,1))),"")</f>
        <v/>
      </c>
      <c r="S93" s="17" t="str">
        <f ca="1">IF(COUNTIFS(OFFSET(INDEX(TV_after_Tx[#Headers],1,MATCH(TEXT(TV_Stat12[[#This Row],[Day '# after Tx]],0),TV_after_Tx[#Headers],0)),1,0,120,1),"&gt;0",TV_after_Tx[Group],Stat!S$51)&gt;0,COUNTIFS(OFFSET(INDEX(TV_after_Tx[#Headers],1,MATCH(TEXT(TV_Stat12[[#This Row],[Day '# after Tx]],0),TV_after_Tx[#Headers],0)),1,0,120,1),"&gt;0",TV_after_Tx[Group],Stat!S$51),"")</f>
        <v/>
      </c>
      <c r="T93" s="116" t="str">
        <f ca="1">IFERROR(AVERAGEIFS(OFFSET(INDEX(TV_after_Tx[#Headers],1,MATCH(TEXT(TV_Stat12[[#This Row],[Day '# after Tx]],0),TV_after_Tx[#Headers],0)),1,0,120,1),TV_after_Tx[Group],Stat!T$51),"")</f>
        <v/>
      </c>
      <c r="U93" s="131" t="str">
        <f t="array" aca="1" ref="U93" ca="1">IFERROR(_xlfn.STDEV.P(IF(TV_after_Tx[Group]=Stat!U$51,OFFSET(INDEX(TV_after_Tx[#Headers],1,MATCH(TEXT(TV_Stat12[[#This Row],[Day '# after Tx]],0),TV_after_Tx[#Headers],0)),1,0,120,1))),"")</f>
        <v/>
      </c>
      <c r="V93" s="17" t="str">
        <f ca="1">IF(COUNTIFS(OFFSET(INDEX(TV_after_Tx[#Headers],1,MATCH(TEXT(TV_Stat12[[#This Row],[Day '# after Tx]],0),TV_after_Tx[#Headers],0)),1,0,120,1),"&gt;0",TV_after_Tx[Group],Stat!V$51)&gt;0,COUNTIFS(OFFSET(INDEX(TV_after_Tx[#Headers],1,MATCH(TEXT(TV_Stat12[[#This Row],[Day '# after Tx]],0),TV_after_Tx[#Headers],0)),1,0,120,1),"&gt;0",TV_after_Tx[Group],Stat!V$51),"")</f>
        <v/>
      </c>
      <c r="W93" s="116" t="str">
        <f ca="1">IFERROR(AVERAGEIFS(OFFSET(INDEX(TV_after_Tx[#Headers],1,MATCH(TEXT(TV_Stat12[[#This Row],[Day '# after Tx]],0),TV_after_Tx[#Headers],0)),1,0,120,1),TV_after_Tx[Group],Stat!W$51),"")</f>
        <v/>
      </c>
      <c r="X93" s="131" t="str">
        <f t="array" aca="1" ref="X93" ca="1">IFERROR(_xlfn.STDEV.P(IF(TV_after_Tx[Group]=Stat!X$51,OFFSET(INDEX(TV_after_Tx[#Headers],1,MATCH(TEXT(TV_Stat12[[#This Row],[Day '# after Tx]],0),TV_after_Tx[#Headers],0)),1,0,120,1))),"")</f>
        <v/>
      </c>
      <c r="Y93" s="17" t="str">
        <f ca="1">IF(COUNTIFS(OFFSET(INDEX(TV_after_Tx[#Headers],1,MATCH(TEXT(TV_Stat12[[#This Row],[Day '# after Tx]],0),TV_after_Tx[#Headers],0)),1,0,120,1),"&gt;0",TV_after_Tx[Group],Stat!Y$51)&gt;0,COUNTIFS(OFFSET(INDEX(TV_after_Tx[#Headers],1,MATCH(TEXT(TV_Stat12[[#This Row],[Day '# after Tx]],0),TV_after_Tx[#Headers],0)),1,0,120,1),"&gt;0",TV_after_Tx[Group],Stat!Y$51),"")</f>
        <v/>
      </c>
      <c r="Z93" s="116" t="str">
        <f ca="1">IFERROR(AVERAGEIFS(OFFSET(INDEX(TV_after_Tx[#Headers],1,MATCH(TEXT(TV_Stat12[[#This Row],[Day '# after Tx]],0),TV_after_Tx[#Headers],0)),1,0,120,1),TV_after_Tx[Group],Stat!Z$51),"")</f>
        <v/>
      </c>
      <c r="AA93" s="131" t="str">
        <f t="array" aca="1" ref="AA93" ca="1">IFERROR(_xlfn.STDEV.P(IF(TV_after_Tx[Group]=Stat!AA$51,OFFSET(INDEX(TV_after_Tx[#Headers],1,MATCH(TEXT(TV_Stat12[[#This Row],[Day '# after Tx]],0),TV_after_Tx[#Headers],0)),1,0,120,1))),"")</f>
        <v/>
      </c>
      <c r="AB93" s="17" t="str">
        <f ca="1">IF(COUNTIFS(OFFSET(INDEX(TV_after_Tx[#Headers],1,MATCH(TEXT(TV_Stat12[[#This Row],[Day '# after Tx]],0),TV_after_Tx[#Headers],0)),1,0,120,1),"&gt;0",TV_after_Tx[Group],Stat!AB$51)&gt;0,COUNTIFS(OFFSET(INDEX(TV_after_Tx[#Headers],1,MATCH(TEXT(TV_Stat12[[#This Row],[Day '# after Tx]],0),TV_after_Tx[#Headers],0)),1,0,120,1),"&gt;0",TV_after_Tx[Group],Stat!AB$51),"")</f>
        <v/>
      </c>
      <c r="AC93" s="116" t="str">
        <f ca="1">IFERROR(AVERAGEIFS(OFFSET(INDEX(TV_after_Tx[#Headers],1,MATCH(TEXT(TV_Stat12[[#This Row],[Day '# after Tx]],0),TV_after_Tx[#Headers],0)),1,0,120,1),TV_after_Tx[Group],Stat!AC$51),"")</f>
        <v/>
      </c>
      <c r="AD93" s="131" t="str">
        <f t="array" aca="1" ref="AD93" ca="1">IFERROR(_xlfn.STDEV.P(IF(TV_after_Tx[Group]=Stat!AD$51,OFFSET(INDEX(TV_after_Tx[#Headers],1,MATCH(TEXT(TV_Stat12[[#This Row],[Day '# after Tx]],0),TV_after_Tx[#Headers],0)),1,0,120,1))),"")</f>
        <v/>
      </c>
      <c r="AE93" s="17" t="str">
        <f ca="1">IF(COUNTIFS(OFFSET(INDEX(TV_after_Tx[#Headers],1,MATCH(TEXT(TV_Stat12[[#This Row],[Day '# after Tx]],0),TV_after_Tx[#Headers],0)),1,0,120,1),"&gt;0",TV_after_Tx[Group],Stat!AE$51)&gt;0,COUNTIFS(OFFSET(INDEX(TV_after_Tx[#Headers],1,MATCH(TEXT(TV_Stat12[[#This Row],[Day '# after Tx]],0),TV_after_Tx[#Headers],0)),1,0,120,1),"&gt;0",TV_after_Tx[Group],Stat!AE$51),"")</f>
        <v/>
      </c>
      <c r="AF93" s="116" t="str">
        <f ca="1">IFERROR(AVERAGE(OFFSET(INDEX(TV_after_Tx[#Headers],1,MATCH(TEXT(TV_Stat12[[#This Row],[Day '# after Tx]],0),TV_after_Tx[#Headers],0)),1,0,120,1)),"")</f>
        <v/>
      </c>
      <c r="AG93" s="131" t="str">
        <f ca="1">IFERROR(_xlfn.STDEV.P(OFFSET(INDEX(TV_after_Tx[#Headers],1,MATCH(TEXT(TV_Stat12[[#This Row],[Day '# after Tx]],0),TV_after_Tx[#Headers],0)),1,0,120,1)),"")</f>
        <v/>
      </c>
      <c r="AH93" s="17" t="str">
        <f ca="1">IF(COUNTIF(OFFSET(INDEX(TV_after_Tx[#Headers],1,MATCH(TEXT(TV_Stat12[[#This Row],[Day '# after Tx]],0),TV_after_Tx[#Headers],0)),1,0,120,1),"&gt;0")&gt;0,COUNTIF(OFFSET(INDEX(TV_after_Tx[#Headers],1,MATCH(TEXT(TV_Stat12[[#This Row],[Day '# after Tx]],0),TV_after_Tx[#Headers],0)),1,0,120,1),"&gt;0"),"")</f>
        <v/>
      </c>
      <c r="BP93" s="131"/>
      <c r="BQ93" s="14"/>
      <c r="BR93" s="17"/>
      <c r="BS93" s="14"/>
    </row>
    <row r="94" spans="1:71">
      <c r="A94" s="14">
        <v>41</v>
      </c>
      <c r="B94" s="116" t="str">
        <f ca="1">IFERROR(AVERAGEIFS(OFFSET(INDEX(TV_after_Tx[#Headers],1,MATCH(TEXT(TV_Stat12[[#This Row],[Day '# after Tx]],0),TV_after_Tx[#Headers],0)),1,0,120,1),TV_after_Tx[Group],Stat!B$51),"")</f>
        <v/>
      </c>
      <c r="C94" s="131" t="str">
        <f t="array" aca="1" ref="C94" ca="1">IFERROR(_xlfn.STDEV.P(IF(TV_after_Tx[Group]=Stat!C$51,OFFSET(INDEX(TV_after_Tx[#Headers],1,MATCH(TEXT(TV_Stat12[[#This Row],[Day '# after Tx]],0),TV_after_Tx[#Headers],0)),1,0,120,1))),"")</f>
        <v/>
      </c>
      <c r="D94" s="17" t="str">
        <f ca="1">IF(COUNTIFS(OFFSET(INDEX(TV_after_Tx[#Headers],1,MATCH(TEXT(TV_Stat12[[#This Row],[Day '# after Tx]],0),TV_after_Tx[#Headers],0)),1,0,120,1),"&gt;0",TV_after_Tx[Group],Stat!D$51)&gt;0,COUNTIFS(OFFSET(INDEX(TV_after_Tx[#Headers],1,MATCH(TEXT(TV_Stat12[[#This Row],[Day '# after Tx]],0),TV_after_Tx[#Headers],0)),1,0,120,1),"&gt;0",TV_after_Tx[Group],Stat!D$51),"")</f>
        <v/>
      </c>
      <c r="E94" s="116" t="str">
        <f ca="1">IFERROR(AVERAGEIFS(OFFSET(INDEX(TV_after_Tx[#Headers],1,MATCH(TEXT(TV_Stat12[[#This Row],[Day '# after Tx]],0),TV_after_Tx[#Headers],0)),1,0,120,1),TV_after_Tx[Group],Stat!E$51),"")</f>
        <v/>
      </c>
      <c r="F94" s="131" t="str">
        <f t="array" aca="1" ref="F94" ca="1">IFERROR(_xlfn.STDEV.P(IF(TV_after_Tx[Group]=Stat!F$51,OFFSET(INDEX(TV_after_Tx[#Headers],1,MATCH(TEXT(TV_Stat12[[#This Row],[Day '# after Tx]],0),TV_after_Tx[#Headers],0)),1,0,120,1))),"")</f>
        <v/>
      </c>
      <c r="G94" s="17" t="str">
        <f ca="1">IF(COUNTIFS(OFFSET(INDEX(TV_after_Tx[#Headers],1,MATCH(TEXT(TV_Stat12[[#This Row],[Day '# after Tx]],0),TV_after_Tx[#Headers],0)),1,0,120,1),"&gt;0",TV_after_Tx[Group],Stat!G$51)&gt;0,COUNTIFS(OFFSET(INDEX(TV_after_Tx[#Headers],1,MATCH(TEXT(TV_Stat12[[#This Row],[Day '# after Tx]],0),TV_after_Tx[#Headers],0)),1,0,120,1),"&gt;0",TV_after_Tx[Group],Stat!G$51),"")</f>
        <v/>
      </c>
      <c r="H94" s="116" t="str">
        <f ca="1">IFERROR(AVERAGEIFS(OFFSET(INDEX(TV_after_Tx[#Headers],1,MATCH(TEXT(TV_Stat12[[#This Row],[Day '# after Tx]],0),TV_after_Tx[#Headers],0)),1,0,120,1),TV_after_Tx[Group],Stat!H$51),"")</f>
        <v/>
      </c>
      <c r="I94" s="131" t="str">
        <f t="array" aca="1" ref="I94" ca="1">IFERROR(_xlfn.STDEV.P(IF(TV_after_Tx[Group]=Stat!I$51,OFFSET(INDEX(TV_after_Tx[#Headers],1,MATCH(TEXT(TV_Stat12[[#This Row],[Day '# after Tx]],0),TV_after_Tx[#Headers],0)),1,0,120,1))),"")</f>
        <v/>
      </c>
      <c r="J94" s="17" t="str">
        <f ca="1">IF(COUNTIFS(OFFSET(INDEX(TV_after_Tx[#Headers],1,MATCH(TEXT(TV_Stat12[[#This Row],[Day '# after Tx]],0),TV_after_Tx[#Headers],0)),1,0,120,1),"&gt;0",TV_after_Tx[Group],Stat!J$51)&gt;0,COUNTIFS(OFFSET(INDEX(TV_after_Tx[#Headers],1,MATCH(TEXT(TV_Stat12[[#This Row],[Day '# after Tx]],0),TV_after_Tx[#Headers],0)),1,0,120,1),"&gt;0",TV_after_Tx[Group],Stat!J$51),"")</f>
        <v/>
      </c>
      <c r="K94" s="116" t="str">
        <f ca="1">IFERROR(AVERAGEIFS(OFFSET(INDEX(TV_after_Tx[#Headers],1,MATCH(TEXT(TV_Stat12[[#This Row],[Day '# after Tx]],0),TV_after_Tx[#Headers],0)),1,0,120,1),TV_after_Tx[Group],Stat!K$51),"")</f>
        <v/>
      </c>
      <c r="L94" s="131" t="str">
        <f t="array" aca="1" ref="L94" ca="1">IFERROR(_xlfn.STDEV.P(IF(TV_after_Tx[Group]=Stat!L$51,OFFSET(INDEX(TV_after_Tx[#Headers],1,MATCH(TEXT(TV_Stat12[[#This Row],[Day '# after Tx]],0),TV_after_Tx[#Headers],0)),1,0,120,1))),"")</f>
        <v/>
      </c>
      <c r="M94" s="17" t="str">
        <f ca="1">IF(COUNTIFS(OFFSET(INDEX(TV_after_Tx[#Headers],1,MATCH(TEXT(TV_Stat12[[#This Row],[Day '# after Tx]],0),TV_after_Tx[#Headers],0)),1,0,120,1),"&gt;0",TV_after_Tx[Group],Stat!M$51)&gt;0,COUNTIFS(OFFSET(INDEX(TV_after_Tx[#Headers],1,MATCH(TEXT(TV_Stat12[[#This Row],[Day '# after Tx]],0),TV_after_Tx[#Headers],0)),1,0,120,1),"&gt;0",TV_after_Tx[Group],Stat!M$51),"")</f>
        <v/>
      </c>
      <c r="N94" s="116" t="str">
        <f ca="1">IFERROR(AVERAGEIFS(OFFSET(INDEX(TV_after_Tx[#Headers],1,MATCH(TEXT(TV_Stat12[[#This Row],[Day '# after Tx]],0),TV_after_Tx[#Headers],0)),1,0,120,1),TV_after_Tx[Group],Stat!N$51),"")</f>
        <v/>
      </c>
      <c r="O94" s="131" t="str">
        <f t="array" aca="1" ref="O94" ca="1">IFERROR(_xlfn.STDEV.P(IF(TV_after_Tx[Group]=Stat!O$51,OFFSET(INDEX(TV_after_Tx[#Headers],1,MATCH(TEXT(TV_Stat12[[#This Row],[Day '# after Tx]],0),TV_after_Tx[#Headers],0)),1,0,120,1))),"")</f>
        <v/>
      </c>
      <c r="P94" s="17" t="str">
        <f ca="1">IF(COUNTIFS(OFFSET(INDEX(TV_after_Tx[#Headers],1,MATCH(TEXT(TV_Stat12[[#This Row],[Day '# after Tx]],0),TV_after_Tx[#Headers],0)),1,0,120,1),"&gt;0",TV_after_Tx[Group],Stat!P$51)&gt;0,COUNTIFS(OFFSET(INDEX(TV_after_Tx[#Headers],1,MATCH(TEXT(TV_Stat12[[#This Row],[Day '# after Tx]],0),TV_after_Tx[#Headers],0)),1,0,120,1),"&gt;0",TV_after_Tx[Group],Stat!P$51),"")</f>
        <v/>
      </c>
      <c r="Q94" s="116" t="str">
        <f ca="1">IFERROR(AVERAGEIFS(OFFSET(INDEX(TV_after_Tx[#Headers],1,MATCH(TEXT(TV_Stat12[[#This Row],[Day '# after Tx]],0),TV_after_Tx[#Headers],0)),1,0,120,1),TV_after_Tx[Group],Stat!Q$51),"")</f>
        <v/>
      </c>
      <c r="R94" s="131" t="str">
        <f t="array" aca="1" ref="R94" ca="1">IFERROR(_xlfn.STDEV.P(IF(TV_after_Tx[Group]=Stat!R$51,OFFSET(INDEX(TV_after_Tx[#Headers],1,MATCH(TEXT(TV_Stat12[[#This Row],[Day '# after Tx]],0),TV_after_Tx[#Headers],0)),1,0,120,1))),"")</f>
        <v/>
      </c>
      <c r="S94" s="17" t="str">
        <f ca="1">IF(COUNTIFS(OFFSET(INDEX(TV_after_Tx[#Headers],1,MATCH(TEXT(TV_Stat12[[#This Row],[Day '# after Tx]],0),TV_after_Tx[#Headers],0)),1,0,120,1),"&gt;0",TV_after_Tx[Group],Stat!S$51)&gt;0,COUNTIFS(OFFSET(INDEX(TV_after_Tx[#Headers],1,MATCH(TEXT(TV_Stat12[[#This Row],[Day '# after Tx]],0),TV_after_Tx[#Headers],0)),1,0,120,1),"&gt;0",TV_after_Tx[Group],Stat!S$51),"")</f>
        <v/>
      </c>
      <c r="T94" s="116" t="str">
        <f ca="1">IFERROR(AVERAGEIFS(OFFSET(INDEX(TV_after_Tx[#Headers],1,MATCH(TEXT(TV_Stat12[[#This Row],[Day '# after Tx]],0),TV_after_Tx[#Headers],0)),1,0,120,1),TV_after_Tx[Group],Stat!T$51),"")</f>
        <v/>
      </c>
      <c r="U94" s="131" t="str">
        <f t="array" aca="1" ref="U94" ca="1">IFERROR(_xlfn.STDEV.P(IF(TV_after_Tx[Group]=Stat!U$51,OFFSET(INDEX(TV_after_Tx[#Headers],1,MATCH(TEXT(TV_Stat12[[#This Row],[Day '# after Tx]],0),TV_after_Tx[#Headers],0)),1,0,120,1))),"")</f>
        <v/>
      </c>
      <c r="V94" s="17" t="str">
        <f ca="1">IF(COUNTIFS(OFFSET(INDEX(TV_after_Tx[#Headers],1,MATCH(TEXT(TV_Stat12[[#This Row],[Day '# after Tx]],0),TV_after_Tx[#Headers],0)),1,0,120,1),"&gt;0",TV_after_Tx[Group],Stat!V$51)&gt;0,COUNTIFS(OFFSET(INDEX(TV_after_Tx[#Headers],1,MATCH(TEXT(TV_Stat12[[#This Row],[Day '# after Tx]],0),TV_after_Tx[#Headers],0)),1,0,120,1),"&gt;0",TV_after_Tx[Group],Stat!V$51),"")</f>
        <v/>
      </c>
      <c r="W94" s="116" t="str">
        <f ca="1">IFERROR(AVERAGEIFS(OFFSET(INDEX(TV_after_Tx[#Headers],1,MATCH(TEXT(TV_Stat12[[#This Row],[Day '# after Tx]],0),TV_after_Tx[#Headers],0)),1,0,120,1),TV_after_Tx[Group],Stat!W$51),"")</f>
        <v/>
      </c>
      <c r="X94" s="131" t="str">
        <f t="array" aca="1" ref="X94" ca="1">IFERROR(_xlfn.STDEV.P(IF(TV_after_Tx[Group]=Stat!X$51,OFFSET(INDEX(TV_after_Tx[#Headers],1,MATCH(TEXT(TV_Stat12[[#This Row],[Day '# after Tx]],0),TV_after_Tx[#Headers],0)),1,0,120,1))),"")</f>
        <v/>
      </c>
      <c r="Y94" s="17" t="str">
        <f ca="1">IF(COUNTIFS(OFFSET(INDEX(TV_after_Tx[#Headers],1,MATCH(TEXT(TV_Stat12[[#This Row],[Day '# after Tx]],0),TV_after_Tx[#Headers],0)),1,0,120,1),"&gt;0",TV_after_Tx[Group],Stat!Y$51)&gt;0,COUNTIFS(OFFSET(INDEX(TV_after_Tx[#Headers],1,MATCH(TEXT(TV_Stat12[[#This Row],[Day '# after Tx]],0),TV_after_Tx[#Headers],0)),1,0,120,1),"&gt;0",TV_after_Tx[Group],Stat!Y$51),"")</f>
        <v/>
      </c>
      <c r="Z94" s="116" t="str">
        <f ca="1">IFERROR(AVERAGEIFS(OFFSET(INDEX(TV_after_Tx[#Headers],1,MATCH(TEXT(TV_Stat12[[#This Row],[Day '# after Tx]],0),TV_after_Tx[#Headers],0)),1,0,120,1),TV_after_Tx[Group],Stat!Z$51),"")</f>
        <v/>
      </c>
      <c r="AA94" s="131" t="str">
        <f t="array" aca="1" ref="AA94" ca="1">IFERROR(_xlfn.STDEV.P(IF(TV_after_Tx[Group]=Stat!AA$51,OFFSET(INDEX(TV_after_Tx[#Headers],1,MATCH(TEXT(TV_Stat12[[#This Row],[Day '# after Tx]],0),TV_after_Tx[#Headers],0)),1,0,120,1))),"")</f>
        <v/>
      </c>
      <c r="AB94" s="17" t="str">
        <f ca="1">IF(COUNTIFS(OFFSET(INDEX(TV_after_Tx[#Headers],1,MATCH(TEXT(TV_Stat12[[#This Row],[Day '# after Tx]],0),TV_after_Tx[#Headers],0)),1,0,120,1),"&gt;0",TV_after_Tx[Group],Stat!AB$51)&gt;0,COUNTIFS(OFFSET(INDEX(TV_after_Tx[#Headers],1,MATCH(TEXT(TV_Stat12[[#This Row],[Day '# after Tx]],0),TV_after_Tx[#Headers],0)),1,0,120,1),"&gt;0",TV_after_Tx[Group],Stat!AB$51),"")</f>
        <v/>
      </c>
      <c r="AC94" s="116" t="str">
        <f ca="1">IFERROR(AVERAGEIFS(OFFSET(INDEX(TV_after_Tx[#Headers],1,MATCH(TEXT(TV_Stat12[[#This Row],[Day '# after Tx]],0),TV_after_Tx[#Headers],0)),1,0,120,1),TV_after_Tx[Group],Stat!AC$51),"")</f>
        <v/>
      </c>
      <c r="AD94" s="131" t="str">
        <f t="array" aca="1" ref="AD94" ca="1">IFERROR(_xlfn.STDEV.P(IF(TV_after_Tx[Group]=Stat!AD$51,OFFSET(INDEX(TV_after_Tx[#Headers],1,MATCH(TEXT(TV_Stat12[[#This Row],[Day '# after Tx]],0),TV_after_Tx[#Headers],0)),1,0,120,1))),"")</f>
        <v/>
      </c>
      <c r="AE94" s="17" t="str">
        <f ca="1">IF(COUNTIFS(OFFSET(INDEX(TV_after_Tx[#Headers],1,MATCH(TEXT(TV_Stat12[[#This Row],[Day '# after Tx]],0),TV_after_Tx[#Headers],0)),1,0,120,1),"&gt;0",TV_after_Tx[Group],Stat!AE$51)&gt;0,COUNTIFS(OFFSET(INDEX(TV_after_Tx[#Headers],1,MATCH(TEXT(TV_Stat12[[#This Row],[Day '# after Tx]],0),TV_after_Tx[#Headers],0)),1,0,120,1),"&gt;0",TV_after_Tx[Group],Stat!AE$51),"")</f>
        <v/>
      </c>
      <c r="AF94" s="116" t="str">
        <f ca="1">IFERROR(AVERAGE(OFFSET(INDEX(TV_after_Tx[#Headers],1,MATCH(TEXT(TV_Stat12[[#This Row],[Day '# after Tx]],0),TV_after_Tx[#Headers],0)),1,0,120,1)),"")</f>
        <v/>
      </c>
      <c r="AG94" s="131" t="str">
        <f ca="1">IFERROR(_xlfn.STDEV.P(OFFSET(INDEX(TV_after_Tx[#Headers],1,MATCH(TEXT(TV_Stat12[[#This Row],[Day '# after Tx]],0),TV_after_Tx[#Headers],0)),1,0,120,1)),"")</f>
        <v/>
      </c>
      <c r="AH94" s="17" t="str">
        <f ca="1">IF(COUNTIF(OFFSET(INDEX(TV_after_Tx[#Headers],1,MATCH(TEXT(TV_Stat12[[#This Row],[Day '# after Tx]],0),TV_after_Tx[#Headers],0)),1,0,120,1),"&gt;0")&gt;0,COUNTIF(OFFSET(INDEX(TV_after_Tx[#Headers],1,MATCH(TEXT(TV_Stat12[[#This Row],[Day '# after Tx]],0),TV_after_Tx[#Headers],0)),1,0,120,1),"&gt;0"),"")</f>
        <v/>
      </c>
      <c r="BP94" s="131"/>
      <c r="BQ94" s="14"/>
      <c r="BR94" s="17"/>
      <c r="BS94" s="14"/>
    </row>
    <row r="95" spans="1:71">
      <c r="A95" s="14">
        <v>42</v>
      </c>
      <c r="B95" s="116" t="str">
        <f ca="1">IFERROR(AVERAGEIFS(OFFSET(INDEX(TV_after_Tx[#Headers],1,MATCH(TEXT(TV_Stat12[[#This Row],[Day '# after Tx]],0),TV_after_Tx[#Headers],0)),1,0,120,1),TV_after_Tx[Group],Stat!B$51),"")</f>
        <v/>
      </c>
      <c r="C95" s="131" t="str">
        <f t="array" aca="1" ref="C95" ca="1">IFERROR(_xlfn.STDEV.P(IF(TV_after_Tx[Group]=Stat!C$51,OFFSET(INDEX(TV_after_Tx[#Headers],1,MATCH(TEXT(TV_Stat12[[#This Row],[Day '# after Tx]],0),TV_after_Tx[#Headers],0)),1,0,120,1))),"")</f>
        <v/>
      </c>
      <c r="D95" s="17" t="str">
        <f ca="1">IF(COUNTIFS(OFFSET(INDEX(TV_after_Tx[#Headers],1,MATCH(TEXT(TV_Stat12[[#This Row],[Day '# after Tx]],0),TV_after_Tx[#Headers],0)),1,0,120,1),"&gt;0",TV_after_Tx[Group],Stat!D$51)&gt;0,COUNTIFS(OFFSET(INDEX(TV_after_Tx[#Headers],1,MATCH(TEXT(TV_Stat12[[#This Row],[Day '# after Tx]],0),TV_after_Tx[#Headers],0)),1,0,120,1),"&gt;0",TV_after_Tx[Group],Stat!D$51),"")</f>
        <v/>
      </c>
      <c r="E95" s="116" t="str">
        <f ca="1">IFERROR(AVERAGEIFS(OFFSET(INDEX(TV_after_Tx[#Headers],1,MATCH(TEXT(TV_Stat12[[#This Row],[Day '# after Tx]],0),TV_after_Tx[#Headers],0)),1,0,120,1),TV_after_Tx[Group],Stat!E$51),"")</f>
        <v/>
      </c>
      <c r="F95" s="131" t="str">
        <f t="array" aca="1" ref="F95" ca="1">IFERROR(_xlfn.STDEV.P(IF(TV_after_Tx[Group]=Stat!F$51,OFFSET(INDEX(TV_after_Tx[#Headers],1,MATCH(TEXT(TV_Stat12[[#This Row],[Day '# after Tx]],0),TV_after_Tx[#Headers],0)),1,0,120,1))),"")</f>
        <v/>
      </c>
      <c r="G95" s="17" t="str">
        <f ca="1">IF(COUNTIFS(OFFSET(INDEX(TV_after_Tx[#Headers],1,MATCH(TEXT(TV_Stat12[[#This Row],[Day '# after Tx]],0),TV_after_Tx[#Headers],0)),1,0,120,1),"&gt;0",TV_after_Tx[Group],Stat!G$51)&gt;0,COUNTIFS(OFFSET(INDEX(TV_after_Tx[#Headers],1,MATCH(TEXT(TV_Stat12[[#This Row],[Day '# after Tx]],0),TV_after_Tx[#Headers],0)),1,0,120,1),"&gt;0",TV_after_Tx[Group],Stat!G$51),"")</f>
        <v/>
      </c>
      <c r="H95" s="116" t="str">
        <f ca="1">IFERROR(AVERAGEIFS(OFFSET(INDEX(TV_after_Tx[#Headers],1,MATCH(TEXT(TV_Stat12[[#This Row],[Day '# after Tx]],0),TV_after_Tx[#Headers],0)),1,0,120,1),TV_after_Tx[Group],Stat!H$51),"")</f>
        <v/>
      </c>
      <c r="I95" s="131" t="str">
        <f t="array" aca="1" ref="I95" ca="1">IFERROR(_xlfn.STDEV.P(IF(TV_after_Tx[Group]=Stat!I$51,OFFSET(INDEX(TV_after_Tx[#Headers],1,MATCH(TEXT(TV_Stat12[[#This Row],[Day '# after Tx]],0),TV_after_Tx[#Headers],0)),1,0,120,1))),"")</f>
        <v/>
      </c>
      <c r="J95" s="17" t="str">
        <f ca="1">IF(COUNTIFS(OFFSET(INDEX(TV_after_Tx[#Headers],1,MATCH(TEXT(TV_Stat12[[#This Row],[Day '# after Tx]],0),TV_after_Tx[#Headers],0)),1,0,120,1),"&gt;0",TV_after_Tx[Group],Stat!J$51)&gt;0,COUNTIFS(OFFSET(INDEX(TV_after_Tx[#Headers],1,MATCH(TEXT(TV_Stat12[[#This Row],[Day '# after Tx]],0),TV_after_Tx[#Headers],0)),1,0,120,1),"&gt;0",TV_after_Tx[Group],Stat!J$51),"")</f>
        <v/>
      </c>
      <c r="K95" s="116" t="str">
        <f ca="1">IFERROR(AVERAGEIFS(OFFSET(INDEX(TV_after_Tx[#Headers],1,MATCH(TEXT(TV_Stat12[[#This Row],[Day '# after Tx]],0),TV_after_Tx[#Headers],0)),1,0,120,1),TV_after_Tx[Group],Stat!K$51),"")</f>
        <v/>
      </c>
      <c r="L95" s="131" t="str">
        <f t="array" aca="1" ref="L95" ca="1">IFERROR(_xlfn.STDEV.P(IF(TV_after_Tx[Group]=Stat!L$51,OFFSET(INDEX(TV_after_Tx[#Headers],1,MATCH(TEXT(TV_Stat12[[#This Row],[Day '# after Tx]],0),TV_after_Tx[#Headers],0)),1,0,120,1))),"")</f>
        <v/>
      </c>
      <c r="M95" s="17" t="str">
        <f ca="1">IF(COUNTIFS(OFFSET(INDEX(TV_after_Tx[#Headers],1,MATCH(TEXT(TV_Stat12[[#This Row],[Day '# after Tx]],0),TV_after_Tx[#Headers],0)),1,0,120,1),"&gt;0",TV_after_Tx[Group],Stat!M$51)&gt;0,COUNTIFS(OFFSET(INDEX(TV_after_Tx[#Headers],1,MATCH(TEXT(TV_Stat12[[#This Row],[Day '# after Tx]],0),TV_after_Tx[#Headers],0)),1,0,120,1),"&gt;0",TV_after_Tx[Group],Stat!M$51),"")</f>
        <v/>
      </c>
      <c r="N95" s="116" t="str">
        <f ca="1">IFERROR(AVERAGEIFS(OFFSET(INDEX(TV_after_Tx[#Headers],1,MATCH(TEXT(TV_Stat12[[#This Row],[Day '# after Tx]],0),TV_after_Tx[#Headers],0)),1,0,120,1),TV_after_Tx[Group],Stat!N$51),"")</f>
        <v/>
      </c>
      <c r="O95" s="131" t="str">
        <f t="array" aca="1" ref="O95" ca="1">IFERROR(_xlfn.STDEV.P(IF(TV_after_Tx[Group]=Stat!O$51,OFFSET(INDEX(TV_after_Tx[#Headers],1,MATCH(TEXT(TV_Stat12[[#This Row],[Day '# after Tx]],0),TV_after_Tx[#Headers],0)),1,0,120,1))),"")</f>
        <v/>
      </c>
      <c r="P95" s="17" t="str">
        <f ca="1">IF(COUNTIFS(OFFSET(INDEX(TV_after_Tx[#Headers],1,MATCH(TEXT(TV_Stat12[[#This Row],[Day '# after Tx]],0),TV_after_Tx[#Headers],0)),1,0,120,1),"&gt;0",TV_after_Tx[Group],Stat!P$51)&gt;0,COUNTIFS(OFFSET(INDEX(TV_after_Tx[#Headers],1,MATCH(TEXT(TV_Stat12[[#This Row],[Day '# after Tx]],0),TV_after_Tx[#Headers],0)),1,0,120,1),"&gt;0",TV_after_Tx[Group],Stat!P$51),"")</f>
        <v/>
      </c>
      <c r="Q95" s="116" t="str">
        <f ca="1">IFERROR(AVERAGEIFS(OFFSET(INDEX(TV_after_Tx[#Headers],1,MATCH(TEXT(TV_Stat12[[#This Row],[Day '# after Tx]],0),TV_after_Tx[#Headers],0)),1,0,120,1),TV_after_Tx[Group],Stat!Q$51),"")</f>
        <v/>
      </c>
      <c r="R95" s="131" t="str">
        <f t="array" aca="1" ref="R95" ca="1">IFERROR(_xlfn.STDEV.P(IF(TV_after_Tx[Group]=Stat!R$51,OFFSET(INDEX(TV_after_Tx[#Headers],1,MATCH(TEXT(TV_Stat12[[#This Row],[Day '# after Tx]],0),TV_after_Tx[#Headers],0)),1,0,120,1))),"")</f>
        <v/>
      </c>
      <c r="S95" s="17" t="str">
        <f ca="1">IF(COUNTIFS(OFFSET(INDEX(TV_after_Tx[#Headers],1,MATCH(TEXT(TV_Stat12[[#This Row],[Day '# after Tx]],0),TV_after_Tx[#Headers],0)),1,0,120,1),"&gt;0",TV_after_Tx[Group],Stat!S$51)&gt;0,COUNTIFS(OFFSET(INDEX(TV_after_Tx[#Headers],1,MATCH(TEXT(TV_Stat12[[#This Row],[Day '# after Tx]],0),TV_after_Tx[#Headers],0)),1,0,120,1),"&gt;0",TV_after_Tx[Group],Stat!S$51),"")</f>
        <v/>
      </c>
      <c r="T95" s="116" t="str">
        <f ca="1">IFERROR(AVERAGEIFS(OFFSET(INDEX(TV_after_Tx[#Headers],1,MATCH(TEXT(TV_Stat12[[#This Row],[Day '# after Tx]],0),TV_after_Tx[#Headers],0)),1,0,120,1),TV_after_Tx[Group],Stat!T$51),"")</f>
        <v/>
      </c>
      <c r="U95" s="131" t="str">
        <f t="array" aca="1" ref="U95" ca="1">IFERROR(_xlfn.STDEV.P(IF(TV_after_Tx[Group]=Stat!U$51,OFFSET(INDEX(TV_after_Tx[#Headers],1,MATCH(TEXT(TV_Stat12[[#This Row],[Day '# after Tx]],0),TV_after_Tx[#Headers],0)),1,0,120,1))),"")</f>
        <v/>
      </c>
      <c r="V95" s="17" t="str">
        <f ca="1">IF(COUNTIFS(OFFSET(INDEX(TV_after_Tx[#Headers],1,MATCH(TEXT(TV_Stat12[[#This Row],[Day '# after Tx]],0),TV_after_Tx[#Headers],0)),1,0,120,1),"&gt;0",TV_after_Tx[Group],Stat!V$51)&gt;0,COUNTIFS(OFFSET(INDEX(TV_after_Tx[#Headers],1,MATCH(TEXT(TV_Stat12[[#This Row],[Day '# after Tx]],0),TV_after_Tx[#Headers],0)),1,0,120,1),"&gt;0",TV_after_Tx[Group],Stat!V$51),"")</f>
        <v/>
      </c>
      <c r="W95" s="116" t="str">
        <f ca="1">IFERROR(AVERAGEIFS(OFFSET(INDEX(TV_after_Tx[#Headers],1,MATCH(TEXT(TV_Stat12[[#This Row],[Day '# after Tx]],0),TV_after_Tx[#Headers],0)),1,0,120,1),TV_after_Tx[Group],Stat!W$51),"")</f>
        <v/>
      </c>
      <c r="X95" s="131" t="str">
        <f t="array" aca="1" ref="X95" ca="1">IFERROR(_xlfn.STDEV.P(IF(TV_after_Tx[Group]=Stat!X$51,OFFSET(INDEX(TV_after_Tx[#Headers],1,MATCH(TEXT(TV_Stat12[[#This Row],[Day '# after Tx]],0),TV_after_Tx[#Headers],0)),1,0,120,1))),"")</f>
        <v/>
      </c>
      <c r="Y95" s="17" t="str">
        <f ca="1">IF(COUNTIFS(OFFSET(INDEX(TV_after_Tx[#Headers],1,MATCH(TEXT(TV_Stat12[[#This Row],[Day '# after Tx]],0),TV_after_Tx[#Headers],0)),1,0,120,1),"&gt;0",TV_after_Tx[Group],Stat!Y$51)&gt;0,COUNTIFS(OFFSET(INDEX(TV_after_Tx[#Headers],1,MATCH(TEXT(TV_Stat12[[#This Row],[Day '# after Tx]],0),TV_after_Tx[#Headers],0)),1,0,120,1),"&gt;0",TV_after_Tx[Group],Stat!Y$51),"")</f>
        <v/>
      </c>
      <c r="Z95" s="116" t="str">
        <f ca="1">IFERROR(AVERAGEIFS(OFFSET(INDEX(TV_after_Tx[#Headers],1,MATCH(TEXT(TV_Stat12[[#This Row],[Day '# after Tx]],0),TV_after_Tx[#Headers],0)),1,0,120,1),TV_after_Tx[Group],Stat!Z$51),"")</f>
        <v/>
      </c>
      <c r="AA95" s="131" t="str">
        <f t="array" aca="1" ref="AA95" ca="1">IFERROR(_xlfn.STDEV.P(IF(TV_after_Tx[Group]=Stat!AA$51,OFFSET(INDEX(TV_after_Tx[#Headers],1,MATCH(TEXT(TV_Stat12[[#This Row],[Day '# after Tx]],0),TV_after_Tx[#Headers],0)),1,0,120,1))),"")</f>
        <v/>
      </c>
      <c r="AB95" s="17" t="str">
        <f ca="1">IF(COUNTIFS(OFFSET(INDEX(TV_after_Tx[#Headers],1,MATCH(TEXT(TV_Stat12[[#This Row],[Day '# after Tx]],0),TV_after_Tx[#Headers],0)),1,0,120,1),"&gt;0",TV_after_Tx[Group],Stat!AB$51)&gt;0,COUNTIFS(OFFSET(INDEX(TV_after_Tx[#Headers],1,MATCH(TEXT(TV_Stat12[[#This Row],[Day '# after Tx]],0),TV_after_Tx[#Headers],0)),1,0,120,1),"&gt;0",TV_after_Tx[Group],Stat!AB$51),"")</f>
        <v/>
      </c>
      <c r="AC95" s="116" t="str">
        <f ca="1">IFERROR(AVERAGEIFS(OFFSET(INDEX(TV_after_Tx[#Headers],1,MATCH(TEXT(TV_Stat12[[#This Row],[Day '# after Tx]],0),TV_after_Tx[#Headers],0)),1,0,120,1),TV_after_Tx[Group],Stat!AC$51),"")</f>
        <v/>
      </c>
      <c r="AD95" s="131" t="str">
        <f t="array" aca="1" ref="AD95" ca="1">IFERROR(_xlfn.STDEV.P(IF(TV_after_Tx[Group]=Stat!AD$51,OFFSET(INDEX(TV_after_Tx[#Headers],1,MATCH(TEXT(TV_Stat12[[#This Row],[Day '# after Tx]],0),TV_after_Tx[#Headers],0)),1,0,120,1))),"")</f>
        <v/>
      </c>
      <c r="AE95" s="17" t="str">
        <f ca="1">IF(COUNTIFS(OFFSET(INDEX(TV_after_Tx[#Headers],1,MATCH(TEXT(TV_Stat12[[#This Row],[Day '# after Tx]],0),TV_after_Tx[#Headers],0)),1,0,120,1),"&gt;0",TV_after_Tx[Group],Stat!AE$51)&gt;0,COUNTIFS(OFFSET(INDEX(TV_after_Tx[#Headers],1,MATCH(TEXT(TV_Stat12[[#This Row],[Day '# after Tx]],0),TV_after_Tx[#Headers],0)),1,0,120,1),"&gt;0",TV_after_Tx[Group],Stat!AE$51),"")</f>
        <v/>
      </c>
      <c r="AF95" s="116" t="str">
        <f ca="1">IFERROR(AVERAGE(OFFSET(INDEX(TV_after_Tx[#Headers],1,MATCH(TEXT(TV_Stat12[[#This Row],[Day '# after Tx]],0),TV_after_Tx[#Headers],0)),1,0,120,1)),"")</f>
        <v/>
      </c>
      <c r="AG95" s="131" t="str">
        <f ca="1">IFERROR(_xlfn.STDEV.P(OFFSET(INDEX(TV_after_Tx[#Headers],1,MATCH(TEXT(TV_Stat12[[#This Row],[Day '# after Tx]],0),TV_after_Tx[#Headers],0)),1,0,120,1)),"")</f>
        <v/>
      </c>
      <c r="AH95" s="17" t="str">
        <f ca="1">IF(COUNTIF(OFFSET(INDEX(TV_after_Tx[#Headers],1,MATCH(TEXT(TV_Stat12[[#This Row],[Day '# after Tx]],0),TV_after_Tx[#Headers],0)),1,0,120,1),"&gt;0")&gt;0,COUNTIF(OFFSET(INDEX(TV_after_Tx[#Headers],1,MATCH(TEXT(TV_Stat12[[#This Row],[Day '# after Tx]],0),TV_after_Tx[#Headers],0)),1,0,120,1),"&gt;0"),"")</f>
        <v/>
      </c>
      <c r="BP95" s="131"/>
      <c r="BQ95" s="14"/>
      <c r="BR95" s="17"/>
      <c r="BS95" s="14"/>
    </row>
    <row r="96" spans="1:71">
      <c r="A96" s="14">
        <v>43</v>
      </c>
      <c r="B96" s="116" t="str">
        <f ca="1">IFERROR(AVERAGEIFS(OFFSET(INDEX(TV_after_Tx[#Headers],1,MATCH(TEXT(TV_Stat12[[#This Row],[Day '# after Tx]],0),TV_after_Tx[#Headers],0)),1,0,120,1),TV_after_Tx[Group],Stat!B$51),"")</f>
        <v/>
      </c>
      <c r="C96" s="131" t="str">
        <f t="array" aca="1" ref="C96" ca="1">IFERROR(_xlfn.STDEV.P(IF(TV_after_Tx[Group]=Stat!C$51,OFFSET(INDEX(TV_after_Tx[#Headers],1,MATCH(TEXT(TV_Stat12[[#This Row],[Day '# after Tx]],0),TV_after_Tx[#Headers],0)),1,0,120,1))),"")</f>
        <v/>
      </c>
      <c r="D96" s="17" t="str">
        <f ca="1">IF(COUNTIFS(OFFSET(INDEX(TV_after_Tx[#Headers],1,MATCH(TEXT(TV_Stat12[[#This Row],[Day '# after Tx]],0),TV_after_Tx[#Headers],0)),1,0,120,1),"&gt;0",TV_after_Tx[Group],Stat!D$51)&gt;0,COUNTIFS(OFFSET(INDEX(TV_after_Tx[#Headers],1,MATCH(TEXT(TV_Stat12[[#This Row],[Day '# after Tx]],0),TV_after_Tx[#Headers],0)),1,0,120,1),"&gt;0",TV_after_Tx[Group],Stat!D$51),"")</f>
        <v/>
      </c>
      <c r="E96" s="116" t="str">
        <f ca="1">IFERROR(AVERAGEIFS(OFFSET(INDEX(TV_after_Tx[#Headers],1,MATCH(TEXT(TV_Stat12[[#This Row],[Day '# after Tx]],0),TV_after_Tx[#Headers],0)),1,0,120,1),TV_after_Tx[Group],Stat!E$51),"")</f>
        <v/>
      </c>
      <c r="F96" s="131" t="str">
        <f t="array" aca="1" ref="F96" ca="1">IFERROR(_xlfn.STDEV.P(IF(TV_after_Tx[Group]=Stat!F$51,OFFSET(INDEX(TV_after_Tx[#Headers],1,MATCH(TEXT(TV_Stat12[[#This Row],[Day '# after Tx]],0),TV_after_Tx[#Headers],0)),1,0,120,1))),"")</f>
        <v/>
      </c>
      <c r="G96" s="17" t="str">
        <f ca="1">IF(COUNTIFS(OFFSET(INDEX(TV_after_Tx[#Headers],1,MATCH(TEXT(TV_Stat12[[#This Row],[Day '# after Tx]],0),TV_after_Tx[#Headers],0)),1,0,120,1),"&gt;0",TV_after_Tx[Group],Stat!G$51)&gt;0,COUNTIFS(OFFSET(INDEX(TV_after_Tx[#Headers],1,MATCH(TEXT(TV_Stat12[[#This Row],[Day '# after Tx]],0),TV_after_Tx[#Headers],0)),1,0,120,1),"&gt;0",TV_after_Tx[Group],Stat!G$51),"")</f>
        <v/>
      </c>
      <c r="H96" s="116" t="str">
        <f ca="1">IFERROR(AVERAGEIFS(OFFSET(INDEX(TV_after_Tx[#Headers],1,MATCH(TEXT(TV_Stat12[[#This Row],[Day '# after Tx]],0),TV_after_Tx[#Headers],0)),1,0,120,1),TV_after_Tx[Group],Stat!H$51),"")</f>
        <v/>
      </c>
      <c r="I96" s="131" t="str">
        <f t="array" aca="1" ref="I96" ca="1">IFERROR(_xlfn.STDEV.P(IF(TV_after_Tx[Group]=Stat!I$51,OFFSET(INDEX(TV_after_Tx[#Headers],1,MATCH(TEXT(TV_Stat12[[#This Row],[Day '# after Tx]],0),TV_after_Tx[#Headers],0)),1,0,120,1))),"")</f>
        <v/>
      </c>
      <c r="J96" s="17" t="str">
        <f ca="1">IF(COUNTIFS(OFFSET(INDEX(TV_after_Tx[#Headers],1,MATCH(TEXT(TV_Stat12[[#This Row],[Day '# after Tx]],0),TV_after_Tx[#Headers],0)),1,0,120,1),"&gt;0",TV_after_Tx[Group],Stat!J$51)&gt;0,COUNTIFS(OFFSET(INDEX(TV_after_Tx[#Headers],1,MATCH(TEXT(TV_Stat12[[#This Row],[Day '# after Tx]],0),TV_after_Tx[#Headers],0)),1,0,120,1),"&gt;0",TV_after_Tx[Group],Stat!J$51),"")</f>
        <v/>
      </c>
      <c r="K96" s="116" t="str">
        <f ca="1">IFERROR(AVERAGEIFS(OFFSET(INDEX(TV_after_Tx[#Headers],1,MATCH(TEXT(TV_Stat12[[#This Row],[Day '# after Tx]],0),TV_after_Tx[#Headers],0)),1,0,120,1),TV_after_Tx[Group],Stat!K$51),"")</f>
        <v/>
      </c>
      <c r="L96" s="131" t="str">
        <f t="array" aca="1" ref="L96" ca="1">IFERROR(_xlfn.STDEV.P(IF(TV_after_Tx[Group]=Stat!L$51,OFFSET(INDEX(TV_after_Tx[#Headers],1,MATCH(TEXT(TV_Stat12[[#This Row],[Day '# after Tx]],0),TV_after_Tx[#Headers],0)),1,0,120,1))),"")</f>
        <v/>
      </c>
      <c r="M96" s="17" t="str">
        <f ca="1">IF(COUNTIFS(OFFSET(INDEX(TV_after_Tx[#Headers],1,MATCH(TEXT(TV_Stat12[[#This Row],[Day '# after Tx]],0),TV_after_Tx[#Headers],0)),1,0,120,1),"&gt;0",TV_after_Tx[Group],Stat!M$51)&gt;0,COUNTIFS(OFFSET(INDEX(TV_after_Tx[#Headers],1,MATCH(TEXT(TV_Stat12[[#This Row],[Day '# after Tx]],0),TV_after_Tx[#Headers],0)),1,0,120,1),"&gt;0",TV_after_Tx[Group],Stat!M$51),"")</f>
        <v/>
      </c>
      <c r="N96" s="116" t="str">
        <f ca="1">IFERROR(AVERAGEIFS(OFFSET(INDEX(TV_after_Tx[#Headers],1,MATCH(TEXT(TV_Stat12[[#This Row],[Day '# after Tx]],0),TV_after_Tx[#Headers],0)),1,0,120,1),TV_after_Tx[Group],Stat!N$51),"")</f>
        <v/>
      </c>
      <c r="O96" s="131" t="str">
        <f t="array" aca="1" ref="O96" ca="1">IFERROR(_xlfn.STDEV.P(IF(TV_after_Tx[Group]=Stat!O$51,OFFSET(INDEX(TV_after_Tx[#Headers],1,MATCH(TEXT(TV_Stat12[[#This Row],[Day '# after Tx]],0),TV_after_Tx[#Headers],0)),1,0,120,1))),"")</f>
        <v/>
      </c>
      <c r="P96" s="17" t="str">
        <f ca="1">IF(COUNTIFS(OFFSET(INDEX(TV_after_Tx[#Headers],1,MATCH(TEXT(TV_Stat12[[#This Row],[Day '# after Tx]],0),TV_after_Tx[#Headers],0)),1,0,120,1),"&gt;0",TV_after_Tx[Group],Stat!P$51)&gt;0,COUNTIFS(OFFSET(INDEX(TV_after_Tx[#Headers],1,MATCH(TEXT(TV_Stat12[[#This Row],[Day '# after Tx]],0),TV_after_Tx[#Headers],0)),1,0,120,1),"&gt;0",TV_after_Tx[Group],Stat!P$51),"")</f>
        <v/>
      </c>
      <c r="Q96" s="116" t="str">
        <f ca="1">IFERROR(AVERAGEIFS(OFFSET(INDEX(TV_after_Tx[#Headers],1,MATCH(TEXT(TV_Stat12[[#This Row],[Day '# after Tx]],0),TV_after_Tx[#Headers],0)),1,0,120,1),TV_after_Tx[Group],Stat!Q$51),"")</f>
        <v/>
      </c>
      <c r="R96" s="131" t="str">
        <f t="array" aca="1" ref="R96" ca="1">IFERROR(_xlfn.STDEV.P(IF(TV_after_Tx[Group]=Stat!R$51,OFFSET(INDEX(TV_after_Tx[#Headers],1,MATCH(TEXT(TV_Stat12[[#This Row],[Day '# after Tx]],0),TV_after_Tx[#Headers],0)),1,0,120,1))),"")</f>
        <v/>
      </c>
      <c r="S96" s="17" t="str">
        <f ca="1">IF(COUNTIFS(OFFSET(INDEX(TV_after_Tx[#Headers],1,MATCH(TEXT(TV_Stat12[[#This Row],[Day '# after Tx]],0),TV_after_Tx[#Headers],0)),1,0,120,1),"&gt;0",TV_after_Tx[Group],Stat!S$51)&gt;0,COUNTIFS(OFFSET(INDEX(TV_after_Tx[#Headers],1,MATCH(TEXT(TV_Stat12[[#This Row],[Day '# after Tx]],0),TV_after_Tx[#Headers],0)),1,0,120,1),"&gt;0",TV_after_Tx[Group],Stat!S$51),"")</f>
        <v/>
      </c>
      <c r="T96" s="116" t="str">
        <f ca="1">IFERROR(AVERAGEIFS(OFFSET(INDEX(TV_after_Tx[#Headers],1,MATCH(TEXT(TV_Stat12[[#This Row],[Day '# after Tx]],0),TV_after_Tx[#Headers],0)),1,0,120,1),TV_after_Tx[Group],Stat!T$51),"")</f>
        <v/>
      </c>
      <c r="U96" s="131" t="str">
        <f t="array" aca="1" ref="U96" ca="1">IFERROR(_xlfn.STDEV.P(IF(TV_after_Tx[Group]=Stat!U$51,OFFSET(INDEX(TV_after_Tx[#Headers],1,MATCH(TEXT(TV_Stat12[[#This Row],[Day '# after Tx]],0),TV_after_Tx[#Headers],0)),1,0,120,1))),"")</f>
        <v/>
      </c>
      <c r="V96" s="17" t="str">
        <f ca="1">IF(COUNTIFS(OFFSET(INDEX(TV_after_Tx[#Headers],1,MATCH(TEXT(TV_Stat12[[#This Row],[Day '# after Tx]],0),TV_after_Tx[#Headers],0)),1,0,120,1),"&gt;0",TV_after_Tx[Group],Stat!V$51)&gt;0,COUNTIFS(OFFSET(INDEX(TV_after_Tx[#Headers],1,MATCH(TEXT(TV_Stat12[[#This Row],[Day '# after Tx]],0),TV_after_Tx[#Headers],0)),1,0,120,1),"&gt;0",TV_after_Tx[Group],Stat!V$51),"")</f>
        <v/>
      </c>
      <c r="W96" s="116" t="str">
        <f ca="1">IFERROR(AVERAGEIFS(OFFSET(INDEX(TV_after_Tx[#Headers],1,MATCH(TEXT(TV_Stat12[[#This Row],[Day '# after Tx]],0),TV_after_Tx[#Headers],0)),1,0,120,1),TV_after_Tx[Group],Stat!W$51),"")</f>
        <v/>
      </c>
      <c r="X96" s="131" t="str">
        <f t="array" aca="1" ref="X96" ca="1">IFERROR(_xlfn.STDEV.P(IF(TV_after_Tx[Group]=Stat!X$51,OFFSET(INDEX(TV_after_Tx[#Headers],1,MATCH(TEXT(TV_Stat12[[#This Row],[Day '# after Tx]],0),TV_after_Tx[#Headers],0)),1,0,120,1))),"")</f>
        <v/>
      </c>
      <c r="Y96" s="17" t="str">
        <f ca="1">IF(COUNTIFS(OFFSET(INDEX(TV_after_Tx[#Headers],1,MATCH(TEXT(TV_Stat12[[#This Row],[Day '# after Tx]],0),TV_after_Tx[#Headers],0)),1,0,120,1),"&gt;0",TV_after_Tx[Group],Stat!Y$51)&gt;0,COUNTIFS(OFFSET(INDEX(TV_after_Tx[#Headers],1,MATCH(TEXT(TV_Stat12[[#This Row],[Day '# after Tx]],0),TV_after_Tx[#Headers],0)),1,0,120,1),"&gt;0",TV_after_Tx[Group],Stat!Y$51),"")</f>
        <v/>
      </c>
      <c r="Z96" s="116" t="str">
        <f ca="1">IFERROR(AVERAGEIFS(OFFSET(INDEX(TV_after_Tx[#Headers],1,MATCH(TEXT(TV_Stat12[[#This Row],[Day '# after Tx]],0),TV_after_Tx[#Headers],0)),1,0,120,1),TV_after_Tx[Group],Stat!Z$51),"")</f>
        <v/>
      </c>
      <c r="AA96" s="131" t="str">
        <f t="array" aca="1" ref="AA96" ca="1">IFERROR(_xlfn.STDEV.P(IF(TV_after_Tx[Group]=Stat!AA$51,OFFSET(INDEX(TV_after_Tx[#Headers],1,MATCH(TEXT(TV_Stat12[[#This Row],[Day '# after Tx]],0),TV_after_Tx[#Headers],0)),1,0,120,1))),"")</f>
        <v/>
      </c>
      <c r="AB96" s="17" t="str">
        <f ca="1">IF(COUNTIFS(OFFSET(INDEX(TV_after_Tx[#Headers],1,MATCH(TEXT(TV_Stat12[[#This Row],[Day '# after Tx]],0),TV_after_Tx[#Headers],0)),1,0,120,1),"&gt;0",TV_after_Tx[Group],Stat!AB$51)&gt;0,COUNTIFS(OFFSET(INDEX(TV_after_Tx[#Headers],1,MATCH(TEXT(TV_Stat12[[#This Row],[Day '# after Tx]],0),TV_after_Tx[#Headers],0)),1,0,120,1),"&gt;0",TV_after_Tx[Group],Stat!AB$51),"")</f>
        <v/>
      </c>
      <c r="AC96" s="116" t="str">
        <f ca="1">IFERROR(AVERAGEIFS(OFFSET(INDEX(TV_after_Tx[#Headers],1,MATCH(TEXT(TV_Stat12[[#This Row],[Day '# after Tx]],0),TV_after_Tx[#Headers],0)),1,0,120,1),TV_after_Tx[Group],Stat!AC$51),"")</f>
        <v/>
      </c>
      <c r="AD96" s="131" t="str">
        <f t="array" aca="1" ref="AD96" ca="1">IFERROR(_xlfn.STDEV.P(IF(TV_after_Tx[Group]=Stat!AD$51,OFFSET(INDEX(TV_after_Tx[#Headers],1,MATCH(TEXT(TV_Stat12[[#This Row],[Day '# after Tx]],0),TV_after_Tx[#Headers],0)),1,0,120,1))),"")</f>
        <v/>
      </c>
      <c r="AE96" s="17" t="str">
        <f ca="1">IF(COUNTIFS(OFFSET(INDEX(TV_after_Tx[#Headers],1,MATCH(TEXT(TV_Stat12[[#This Row],[Day '# after Tx]],0),TV_after_Tx[#Headers],0)),1,0,120,1),"&gt;0",TV_after_Tx[Group],Stat!AE$51)&gt;0,COUNTIFS(OFFSET(INDEX(TV_after_Tx[#Headers],1,MATCH(TEXT(TV_Stat12[[#This Row],[Day '# after Tx]],0),TV_after_Tx[#Headers],0)),1,0,120,1),"&gt;0",TV_after_Tx[Group],Stat!AE$51),"")</f>
        <v/>
      </c>
      <c r="AF96" s="116" t="str">
        <f ca="1">IFERROR(AVERAGE(OFFSET(INDEX(TV_after_Tx[#Headers],1,MATCH(TEXT(TV_Stat12[[#This Row],[Day '# after Tx]],0),TV_after_Tx[#Headers],0)),1,0,120,1)),"")</f>
        <v/>
      </c>
      <c r="AG96" s="131" t="str">
        <f ca="1">IFERROR(_xlfn.STDEV.P(OFFSET(INDEX(TV_after_Tx[#Headers],1,MATCH(TEXT(TV_Stat12[[#This Row],[Day '# after Tx]],0),TV_after_Tx[#Headers],0)),1,0,120,1)),"")</f>
        <v/>
      </c>
      <c r="AH96" s="17" t="str">
        <f ca="1">IF(COUNTIF(OFFSET(INDEX(TV_after_Tx[#Headers],1,MATCH(TEXT(TV_Stat12[[#This Row],[Day '# after Tx]],0),TV_after_Tx[#Headers],0)),1,0,120,1),"&gt;0")&gt;0,COUNTIF(OFFSET(INDEX(TV_after_Tx[#Headers],1,MATCH(TEXT(TV_Stat12[[#This Row],[Day '# after Tx]],0),TV_after_Tx[#Headers],0)),1,0,120,1),"&gt;0"),"")</f>
        <v/>
      </c>
      <c r="BP96" s="131"/>
      <c r="BQ96" s="14"/>
      <c r="BR96" s="17"/>
      <c r="BS96" s="14"/>
    </row>
    <row r="97" spans="1:71">
      <c r="A97" s="14">
        <v>44</v>
      </c>
      <c r="B97" s="116" t="str">
        <f ca="1">IFERROR(AVERAGEIFS(OFFSET(INDEX(TV_after_Tx[#Headers],1,MATCH(TEXT(TV_Stat12[[#This Row],[Day '# after Tx]],0),TV_after_Tx[#Headers],0)),1,0,120,1),TV_after_Tx[Group],Stat!B$51),"")</f>
        <v/>
      </c>
      <c r="C97" s="131" t="str">
        <f t="array" aca="1" ref="C97" ca="1">IFERROR(_xlfn.STDEV.P(IF(TV_after_Tx[Group]=Stat!C$51,OFFSET(INDEX(TV_after_Tx[#Headers],1,MATCH(TEXT(TV_Stat12[[#This Row],[Day '# after Tx]],0),TV_after_Tx[#Headers],0)),1,0,120,1))),"")</f>
        <v/>
      </c>
      <c r="D97" s="17" t="str">
        <f ca="1">IF(COUNTIFS(OFFSET(INDEX(TV_after_Tx[#Headers],1,MATCH(TEXT(TV_Stat12[[#This Row],[Day '# after Tx]],0),TV_after_Tx[#Headers],0)),1,0,120,1),"&gt;0",TV_after_Tx[Group],Stat!D$51)&gt;0,COUNTIFS(OFFSET(INDEX(TV_after_Tx[#Headers],1,MATCH(TEXT(TV_Stat12[[#This Row],[Day '# after Tx]],0),TV_after_Tx[#Headers],0)),1,0,120,1),"&gt;0",TV_after_Tx[Group],Stat!D$51),"")</f>
        <v/>
      </c>
      <c r="E97" s="116" t="str">
        <f ca="1">IFERROR(AVERAGEIFS(OFFSET(INDEX(TV_after_Tx[#Headers],1,MATCH(TEXT(TV_Stat12[[#This Row],[Day '# after Tx]],0),TV_after_Tx[#Headers],0)),1,0,120,1),TV_after_Tx[Group],Stat!E$51),"")</f>
        <v/>
      </c>
      <c r="F97" s="131" t="str">
        <f t="array" aca="1" ref="F97" ca="1">IFERROR(_xlfn.STDEV.P(IF(TV_after_Tx[Group]=Stat!F$51,OFFSET(INDEX(TV_after_Tx[#Headers],1,MATCH(TEXT(TV_Stat12[[#This Row],[Day '# after Tx]],0),TV_after_Tx[#Headers],0)),1,0,120,1))),"")</f>
        <v/>
      </c>
      <c r="G97" s="17" t="str">
        <f ca="1">IF(COUNTIFS(OFFSET(INDEX(TV_after_Tx[#Headers],1,MATCH(TEXT(TV_Stat12[[#This Row],[Day '# after Tx]],0),TV_after_Tx[#Headers],0)),1,0,120,1),"&gt;0",TV_after_Tx[Group],Stat!G$51)&gt;0,COUNTIFS(OFFSET(INDEX(TV_after_Tx[#Headers],1,MATCH(TEXT(TV_Stat12[[#This Row],[Day '# after Tx]],0),TV_after_Tx[#Headers],0)),1,0,120,1),"&gt;0",TV_after_Tx[Group],Stat!G$51),"")</f>
        <v/>
      </c>
      <c r="H97" s="116" t="str">
        <f ca="1">IFERROR(AVERAGEIFS(OFFSET(INDEX(TV_after_Tx[#Headers],1,MATCH(TEXT(TV_Stat12[[#This Row],[Day '# after Tx]],0),TV_after_Tx[#Headers],0)),1,0,120,1),TV_after_Tx[Group],Stat!H$51),"")</f>
        <v/>
      </c>
      <c r="I97" s="131" t="str">
        <f t="array" aca="1" ref="I97" ca="1">IFERROR(_xlfn.STDEV.P(IF(TV_after_Tx[Group]=Stat!I$51,OFFSET(INDEX(TV_after_Tx[#Headers],1,MATCH(TEXT(TV_Stat12[[#This Row],[Day '# after Tx]],0),TV_after_Tx[#Headers],0)),1,0,120,1))),"")</f>
        <v/>
      </c>
      <c r="J97" s="17" t="str">
        <f ca="1">IF(COUNTIFS(OFFSET(INDEX(TV_after_Tx[#Headers],1,MATCH(TEXT(TV_Stat12[[#This Row],[Day '# after Tx]],0),TV_after_Tx[#Headers],0)),1,0,120,1),"&gt;0",TV_after_Tx[Group],Stat!J$51)&gt;0,COUNTIFS(OFFSET(INDEX(TV_after_Tx[#Headers],1,MATCH(TEXT(TV_Stat12[[#This Row],[Day '# after Tx]],0),TV_after_Tx[#Headers],0)),1,0,120,1),"&gt;0",TV_after_Tx[Group],Stat!J$51),"")</f>
        <v/>
      </c>
      <c r="K97" s="116" t="str">
        <f ca="1">IFERROR(AVERAGEIFS(OFFSET(INDEX(TV_after_Tx[#Headers],1,MATCH(TEXT(TV_Stat12[[#This Row],[Day '# after Tx]],0),TV_after_Tx[#Headers],0)),1,0,120,1),TV_after_Tx[Group],Stat!K$51),"")</f>
        <v/>
      </c>
      <c r="L97" s="131" t="str">
        <f t="array" aca="1" ref="L97" ca="1">IFERROR(_xlfn.STDEV.P(IF(TV_after_Tx[Group]=Stat!L$51,OFFSET(INDEX(TV_after_Tx[#Headers],1,MATCH(TEXT(TV_Stat12[[#This Row],[Day '# after Tx]],0),TV_after_Tx[#Headers],0)),1,0,120,1))),"")</f>
        <v/>
      </c>
      <c r="M97" s="17" t="str">
        <f ca="1">IF(COUNTIFS(OFFSET(INDEX(TV_after_Tx[#Headers],1,MATCH(TEXT(TV_Stat12[[#This Row],[Day '# after Tx]],0),TV_after_Tx[#Headers],0)),1,0,120,1),"&gt;0",TV_after_Tx[Group],Stat!M$51)&gt;0,COUNTIFS(OFFSET(INDEX(TV_after_Tx[#Headers],1,MATCH(TEXT(TV_Stat12[[#This Row],[Day '# after Tx]],0),TV_after_Tx[#Headers],0)),1,0,120,1),"&gt;0",TV_after_Tx[Group],Stat!M$51),"")</f>
        <v/>
      </c>
      <c r="N97" s="116" t="str">
        <f ca="1">IFERROR(AVERAGEIFS(OFFSET(INDEX(TV_after_Tx[#Headers],1,MATCH(TEXT(TV_Stat12[[#This Row],[Day '# after Tx]],0),TV_after_Tx[#Headers],0)),1,0,120,1),TV_after_Tx[Group],Stat!N$51),"")</f>
        <v/>
      </c>
      <c r="O97" s="131" t="str">
        <f t="array" aca="1" ref="O97" ca="1">IFERROR(_xlfn.STDEV.P(IF(TV_after_Tx[Group]=Stat!O$51,OFFSET(INDEX(TV_after_Tx[#Headers],1,MATCH(TEXT(TV_Stat12[[#This Row],[Day '# after Tx]],0),TV_after_Tx[#Headers],0)),1,0,120,1))),"")</f>
        <v/>
      </c>
      <c r="P97" s="17" t="str">
        <f ca="1">IF(COUNTIFS(OFFSET(INDEX(TV_after_Tx[#Headers],1,MATCH(TEXT(TV_Stat12[[#This Row],[Day '# after Tx]],0),TV_after_Tx[#Headers],0)),1,0,120,1),"&gt;0",TV_after_Tx[Group],Stat!P$51)&gt;0,COUNTIFS(OFFSET(INDEX(TV_after_Tx[#Headers],1,MATCH(TEXT(TV_Stat12[[#This Row],[Day '# after Tx]],0),TV_after_Tx[#Headers],0)),1,0,120,1),"&gt;0",TV_after_Tx[Group],Stat!P$51),"")</f>
        <v/>
      </c>
      <c r="Q97" s="116" t="str">
        <f ca="1">IFERROR(AVERAGEIFS(OFFSET(INDEX(TV_after_Tx[#Headers],1,MATCH(TEXT(TV_Stat12[[#This Row],[Day '# after Tx]],0),TV_after_Tx[#Headers],0)),1,0,120,1),TV_after_Tx[Group],Stat!Q$51),"")</f>
        <v/>
      </c>
      <c r="R97" s="131" t="str">
        <f t="array" aca="1" ref="R97" ca="1">IFERROR(_xlfn.STDEV.P(IF(TV_after_Tx[Group]=Stat!R$51,OFFSET(INDEX(TV_after_Tx[#Headers],1,MATCH(TEXT(TV_Stat12[[#This Row],[Day '# after Tx]],0),TV_after_Tx[#Headers],0)),1,0,120,1))),"")</f>
        <v/>
      </c>
      <c r="S97" s="17" t="str">
        <f ca="1">IF(COUNTIFS(OFFSET(INDEX(TV_after_Tx[#Headers],1,MATCH(TEXT(TV_Stat12[[#This Row],[Day '# after Tx]],0),TV_after_Tx[#Headers],0)),1,0,120,1),"&gt;0",TV_after_Tx[Group],Stat!S$51)&gt;0,COUNTIFS(OFFSET(INDEX(TV_after_Tx[#Headers],1,MATCH(TEXT(TV_Stat12[[#This Row],[Day '# after Tx]],0),TV_after_Tx[#Headers],0)),1,0,120,1),"&gt;0",TV_after_Tx[Group],Stat!S$51),"")</f>
        <v/>
      </c>
      <c r="T97" s="116" t="str">
        <f ca="1">IFERROR(AVERAGEIFS(OFFSET(INDEX(TV_after_Tx[#Headers],1,MATCH(TEXT(TV_Stat12[[#This Row],[Day '# after Tx]],0),TV_after_Tx[#Headers],0)),1,0,120,1),TV_after_Tx[Group],Stat!T$51),"")</f>
        <v/>
      </c>
      <c r="U97" s="131" t="str">
        <f t="array" aca="1" ref="U97" ca="1">IFERROR(_xlfn.STDEV.P(IF(TV_after_Tx[Group]=Stat!U$51,OFFSET(INDEX(TV_after_Tx[#Headers],1,MATCH(TEXT(TV_Stat12[[#This Row],[Day '# after Tx]],0),TV_after_Tx[#Headers],0)),1,0,120,1))),"")</f>
        <v/>
      </c>
      <c r="V97" s="17" t="str">
        <f ca="1">IF(COUNTIFS(OFFSET(INDEX(TV_after_Tx[#Headers],1,MATCH(TEXT(TV_Stat12[[#This Row],[Day '# after Tx]],0),TV_after_Tx[#Headers],0)),1,0,120,1),"&gt;0",TV_after_Tx[Group],Stat!V$51)&gt;0,COUNTIFS(OFFSET(INDEX(TV_after_Tx[#Headers],1,MATCH(TEXT(TV_Stat12[[#This Row],[Day '# after Tx]],0),TV_after_Tx[#Headers],0)),1,0,120,1),"&gt;0",TV_after_Tx[Group],Stat!V$51),"")</f>
        <v/>
      </c>
      <c r="W97" s="116" t="str">
        <f ca="1">IFERROR(AVERAGEIFS(OFFSET(INDEX(TV_after_Tx[#Headers],1,MATCH(TEXT(TV_Stat12[[#This Row],[Day '# after Tx]],0),TV_after_Tx[#Headers],0)),1,0,120,1),TV_after_Tx[Group],Stat!W$51),"")</f>
        <v/>
      </c>
      <c r="X97" s="131" t="str">
        <f t="array" aca="1" ref="X97" ca="1">IFERROR(_xlfn.STDEV.P(IF(TV_after_Tx[Group]=Stat!X$51,OFFSET(INDEX(TV_after_Tx[#Headers],1,MATCH(TEXT(TV_Stat12[[#This Row],[Day '# after Tx]],0),TV_after_Tx[#Headers],0)),1,0,120,1))),"")</f>
        <v/>
      </c>
      <c r="Y97" s="17" t="str">
        <f ca="1">IF(COUNTIFS(OFFSET(INDEX(TV_after_Tx[#Headers],1,MATCH(TEXT(TV_Stat12[[#This Row],[Day '# after Tx]],0),TV_after_Tx[#Headers],0)),1,0,120,1),"&gt;0",TV_after_Tx[Group],Stat!Y$51)&gt;0,COUNTIFS(OFFSET(INDEX(TV_after_Tx[#Headers],1,MATCH(TEXT(TV_Stat12[[#This Row],[Day '# after Tx]],0),TV_after_Tx[#Headers],0)),1,0,120,1),"&gt;0",TV_after_Tx[Group],Stat!Y$51),"")</f>
        <v/>
      </c>
      <c r="Z97" s="116" t="str">
        <f ca="1">IFERROR(AVERAGEIFS(OFFSET(INDEX(TV_after_Tx[#Headers],1,MATCH(TEXT(TV_Stat12[[#This Row],[Day '# after Tx]],0),TV_after_Tx[#Headers],0)),1,0,120,1),TV_after_Tx[Group],Stat!Z$51),"")</f>
        <v/>
      </c>
      <c r="AA97" s="131" t="str">
        <f t="array" aca="1" ref="AA97" ca="1">IFERROR(_xlfn.STDEV.P(IF(TV_after_Tx[Group]=Stat!AA$51,OFFSET(INDEX(TV_after_Tx[#Headers],1,MATCH(TEXT(TV_Stat12[[#This Row],[Day '# after Tx]],0),TV_after_Tx[#Headers],0)),1,0,120,1))),"")</f>
        <v/>
      </c>
      <c r="AB97" s="17" t="str">
        <f ca="1">IF(COUNTIFS(OFFSET(INDEX(TV_after_Tx[#Headers],1,MATCH(TEXT(TV_Stat12[[#This Row],[Day '# after Tx]],0),TV_after_Tx[#Headers],0)),1,0,120,1),"&gt;0",TV_after_Tx[Group],Stat!AB$51)&gt;0,COUNTIFS(OFFSET(INDEX(TV_after_Tx[#Headers],1,MATCH(TEXT(TV_Stat12[[#This Row],[Day '# after Tx]],0),TV_after_Tx[#Headers],0)),1,0,120,1),"&gt;0",TV_after_Tx[Group],Stat!AB$51),"")</f>
        <v/>
      </c>
      <c r="AC97" s="116" t="str">
        <f ca="1">IFERROR(AVERAGEIFS(OFFSET(INDEX(TV_after_Tx[#Headers],1,MATCH(TEXT(TV_Stat12[[#This Row],[Day '# after Tx]],0),TV_after_Tx[#Headers],0)),1,0,120,1),TV_after_Tx[Group],Stat!AC$51),"")</f>
        <v/>
      </c>
      <c r="AD97" s="131" t="str">
        <f t="array" aca="1" ref="AD97" ca="1">IFERROR(_xlfn.STDEV.P(IF(TV_after_Tx[Group]=Stat!AD$51,OFFSET(INDEX(TV_after_Tx[#Headers],1,MATCH(TEXT(TV_Stat12[[#This Row],[Day '# after Tx]],0),TV_after_Tx[#Headers],0)),1,0,120,1))),"")</f>
        <v/>
      </c>
      <c r="AE97" s="17" t="str">
        <f ca="1">IF(COUNTIFS(OFFSET(INDEX(TV_after_Tx[#Headers],1,MATCH(TEXT(TV_Stat12[[#This Row],[Day '# after Tx]],0),TV_after_Tx[#Headers],0)),1,0,120,1),"&gt;0",TV_after_Tx[Group],Stat!AE$51)&gt;0,COUNTIFS(OFFSET(INDEX(TV_after_Tx[#Headers],1,MATCH(TEXT(TV_Stat12[[#This Row],[Day '# after Tx]],0),TV_after_Tx[#Headers],0)),1,0,120,1),"&gt;0",TV_after_Tx[Group],Stat!AE$51),"")</f>
        <v/>
      </c>
      <c r="AF97" s="116" t="str">
        <f ca="1">IFERROR(AVERAGE(OFFSET(INDEX(TV_after_Tx[#Headers],1,MATCH(TEXT(TV_Stat12[[#This Row],[Day '# after Tx]],0),TV_after_Tx[#Headers],0)),1,0,120,1)),"")</f>
        <v/>
      </c>
      <c r="AG97" s="131" t="str">
        <f ca="1">IFERROR(_xlfn.STDEV.P(OFFSET(INDEX(TV_after_Tx[#Headers],1,MATCH(TEXT(TV_Stat12[[#This Row],[Day '# after Tx]],0),TV_after_Tx[#Headers],0)),1,0,120,1)),"")</f>
        <v/>
      </c>
      <c r="AH97" s="17" t="str">
        <f ca="1">IF(COUNTIF(OFFSET(INDEX(TV_after_Tx[#Headers],1,MATCH(TEXT(TV_Stat12[[#This Row],[Day '# after Tx]],0),TV_after_Tx[#Headers],0)),1,0,120,1),"&gt;0")&gt;0,COUNTIF(OFFSET(INDEX(TV_after_Tx[#Headers],1,MATCH(TEXT(TV_Stat12[[#This Row],[Day '# after Tx]],0),TV_after_Tx[#Headers],0)),1,0,120,1),"&gt;0"),"")</f>
        <v/>
      </c>
      <c r="BP97" s="131"/>
      <c r="BQ97" s="14"/>
      <c r="BR97" s="17"/>
      <c r="BS97" s="14"/>
    </row>
    <row r="98" spans="1:71">
      <c r="A98" s="14">
        <v>45</v>
      </c>
      <c r="B98" s="116" t="str">
        <f ca="1">IFERROR(AVERAGEIFS(OFFSET(INDEX(TV_after_Tx[#Headers],1,MATCH(TEXT(TV_Stat12[[#This Row],[Day '# after Tx]],0),TV_after_Tx[#Headers],0)),1,0,120,1),TV_after_Tx[Group],Stat!B$51),"")</f>
        <v/>
      </c>
      <c r="C98" s="131" t="str">
        <f t="array" aca="1" ref="C98" ca="1">IFERROR(_xlfn.STDEV.P(IF(TV_after_Tx[Group]=Stat!C$51,OFFSET(INDEX(TV_after_Tx[#Headers],1,MATCH(TEXT(TV_Stat12[[#This Row],[Day '# after Tx]],0),TV_after_Tx[#Headers],0)),1,0,120,1))),"")</f>
        <v/>
      </c>
      <c r="D98" s="17" t="str">
        <f ca="1">IF(COUNTIFS(OFFSET(INDEX(TV_after_Tx[#Headers],1,MATCH(TEXT(TV_Stat12[[#This Row],[Day '# after Tx]],0),TV_after_Tx[#Headers],0)),1,0,120,1),"&gt;0",TV_after_Tx[Group],Stat!D$51)&gt;0,COUNTIFS(OFFSET(INDEX(TV_after_Tx[#Headers],1,MATCH(TEXT(TV_Stat12[[#This Row],[Day '# after Tx]],0),TV_after_Tx[#Headers],0)),1,0,120,1),"&gt;0",TV_after_Tx[Group],Stat!D$51),"")</f>
        <v/>
      </c>
      <c r="E98" s="116" t="str">
        <f ca="1">IFERROR(AVERAGEIFS(OFFSET(INDEX(TV_after_Tx[#Headers],1,MATCH(TEXT(TV_Stat12[[#This Row],[Day '# after Tx]],0),TV_after_Tx[#Headers],0)),1,0,120,1),TV_after_Tx[Group],Stat!E$51),"")</f>
        <v/>
      </c>
      <c r="F98" s="131" t="str">
        <f t="array" aca="1" ref="F98" ca="1">IFERROR(_xlfn.STDEV.P(IF(TV_after_Tx[Group]=Stat!F$51,OFFSET(INDEX(TV_after_Tx[#Headers],1,MATCH(TEXT(TV_Stat12[[#This Row],[Day '# after Tx]],0),TV_after_Tx[#Headers],0)),1,0,120,1))),"")</f>
        <v/>
      </c>
      <c r="G98" s="17" t="str">
        <f ca="1">IF(COUNTIFS(OFFSET(INDEX(TV_after_Tx[#Headers],1,MATCH(TEXT(TV_Stat12[[#This Row],[Day '# after Tx]],0),TV_after_Tx[#Headers],0)),1,0,120,1),"&gt;0",TV_after_Tx[Group],Stat!G$51)&gt;0,COUNTIFS(OFFSET(INDEX(TV_after_Tx[#Headers],1,MATCH(TEXT(TV_Stat12[[#This Row],[Day '# after Tx]],0),TV_after_Tx[#Headers],0)),1,0,120,1),"&gt;0",TV_after_Tx[Group],Stat!G$51),"")</f>
        <v/>
      </c>
      <c r="H98" s="116" t="str">
        <f ca="1">IFERROR(AVERAGEIFS(OFFSET(INDEX(TV_after_Tx[#Headers],1,MATCH(TEXT(TV_Stat12[[#This Row],[Day '# after Tx]],0),TV_after_Tx[#Headers],0)),1,0,120,1),TV_after_Tx[Group],Stat!H$51),"")</f>
        <v/>
      </c>
      <c r="I98" s="131" t="str">
        <f t="array" aca="1" ref="I98" ca="1">IFERROR(_xlfn.STDEV.P(IF(TV_after_Tx[Group]=Stat!I$51,OFFSET(INDEX(TV_after_Tx[#Headers],1,MATCH(TEXT(TV_Stat12[[#This Row],[Day '# after Tx]],0),TV_after_Tx[#Headers],0)),1,0,120,1))),"")</f>
        <v/>
      </c>
      <c r="J98" s="17" t="str">
        <f ca="1">IF(COUNTIFS(OFFSET(INDEX(TV_after_Tx[#Headers],1,MATCH(TEXT(TV_Stat12[[#This Row],[Day '# after Tx]],0),TV_after_Tx[#Headers],0)),1,0,120,1),"&gt;0",TV_after_Tx[Group],Stat!J$51)&gt;0,COUNTIFS(OFFSET(INDEX(TV_after_Tx[#Headers],1,MATCH(TEXT(TV_Stat12[[#This Row],[Day '# after Tx]],0),TV_after_Tx[#Headers],0)),1,0,120,1),"&gt;0",TV_after_Tx[Group],Stat!J$51),"")</f>
        <v/>
      </c>
      <c r="K98" s="116" t="str">
        <f ca="1">IFERROR(AVERAGEIFS(OFFSET(INDEX(TV_after_Tx[#Headers],1,MATCH(TEXT(TV_Stat12[[#This Row],[Day '# after Tx]],0),TV_after_Tx[#Headers],0)),1,0,120,1),TV_after_Tx[Group],Stat!K$51),"")</f>
        <v/>
      </c>
      <c r="L98" s="131" t="str">
        <f t="array" aca="1" ref="L98" ca="1">IFERROR(_xlfn.STDEV.P(IF(TV_after_Tx[Group]=Stat!L$51,OFFSET(INDEX(TV_after_Tx[#Headers],1,MATCH(TEXT(TV_Stat12[[#This Row],[Day '# after Tx]],0),TV_after_Tx[#Headers],0)),1,0,120,1))),"")</f>
        <v/>
      </c>
      <c r="M98" s="17" t="str">
        <f ca="1">IF(COUNTIFS(OFFSET(INDEX(TV_after_Tx[#Headers],1,MATCH(TEXT(TV_Stat12[[#This Row],[Day '# after Tx]],0),TV_after_Tx[#Headers],0)),1,0,120,1),"&gt;0",TV_after_Tx[Group],Stat!M$51)&gt;0,COUNTIFS(OFFSET(INDEX(TV_after_Tx[#Headers],1,MATCH(TEXT(TV_Stat12[[#This Row],[Day '# after Tx]],0),TV_after_Tx[#Headers],0)),1,0,120,1),"&gt;0",TV_after_Tx[Group],Stat!M$51),"")</f>
        <v/>
      </c>
      <c r="N98" s="116" t="str">
        <f ca="1">IFERROR(AVERAGEIFS(OFFSET(INDEX(TV_after_Tx[#Headers],1,MATCH(TEXT(TV_Stat12[[#This Row],[Day '# after Tx]],0),TV_after_Tx[#Headers],0)),1,0,120,1),TV_after_Tx[Group],Stat!N$51),"")</f>
        <v/>
      </c>
      <c r="O98" s="131" t="str">
        <f t="array" aca="1" ref="O98" ca="1">IFERROR(_xlfn.STDEV.P(IF(TV_after_Tx[Group]=Stat!O$51,OFFSET(INDEX(TV_after_Tx[#Headers],1,MATCH(TEXT(TV_Stat12[[#This Row],[Day '# after Tx]],0),TV_after_Tx[#Headers],0)),1,0,120,1))),"")</f>
        <v/>
      </c>
      <c r="P98" s="17" t="str">
        <f ca="1">IF(COUNTIFS(OFFSET(INDEX(TV_after_Tx[#Headers],1,MATCH(TEXT(TV_Stat12[[#This Row],[Day '# after Tx]],0),TV_after_Tx[#Headers],0)),1,0,120,1),"&gt;0",TV_after_Tx[Group],Stat!P$51)&gt;0,COUNTIFS(OFFSET(INDEX(TV_after_Tx[#Headers],1,MATCH(TEXT(TV_Stat12[[#This Row],[Day '# after Tx]],0),TV_after_Tx[#Headers],0)),1,0,120,1),"&gt;0",TV_after_Tx[Group],Stat!P$51),"")</f>
        <v/>
      </c>
      <c r="Q98" s="116" t="str">
        <f ca="1">IFERROR(AVERAGEIFS(OFFSET(INDEX(TV_after_Tx[#Headers],1,MATCH(TEXT(TV_Stat12[[#This Row],[Day '# after Tx]],0),TV_after_Tx[#Headers],0)),1,0,120,1),TV_after_Tx[Group],Stat!Q$51),"")</f>
        <v/>
      </c>
      <c r="R98" s="131" t="str">
        <f t="array" aca="1" ref="R98" ca="1">IFERROR(_xlfn.STDEV.P(IF(TV_after_Tx[Group]=Stat!R$51,OFFSET(INDEX(TV_after_Tx[#Headers],1,MATCH(TEXT(TV_Stat12[[#This Row],[Day '# after Tx]],0),TV_after_Tx[#Headers],0)),1,0,120,1))),"")</f>
        <v/>
      </c>
      <c r="S98" s="17" t="str">
        <f ca="1">IF(COUNTIFS(OFFSET(INDEX(TV_after_Tx[#Headers],1,MATCH(TEXT(TV_Stat12[[#This Row],[Day '# after Tx]],0),TV_after_Tx[#Headers],0)),1,0,120,1),"&gt;0",TV_after_Tx[Group],Stat!S$51)&gt;0,COUNTIFS(OFFSET(INDEX(TV_after_Tx[#Headers],1,MATCH(TEXT(TV_Stat12[[#This Row],[Day '# after Tx]],0),TV_after_Tx[#Headers],0)),1,0,120,1),"&gt;0",TV_after_Tx[Group],Stat!S$51),"")</f>
        <v/>
      </c>
      <c r="T98" s="116" t="str">
        <f ca="1">IFERROR(AVERAGEIFS(OFFSET(INDEX(TV_after_Tx[#Headers],1,MATCH(TEXT(TV_Stat12[[#This Row],[Day '# after Tx]],0),TV_after_Tx[#Headers],0)),1,0,120,1),TV_after_Tx[Group],Stat!T$51),"")</f>
        <v/>
      </c>
      <c r="U98" s="131" t="str">
        <f t="array" aca="1" ref="U98" ca="1">IFERROR(_xlfn.STDEV.P(IF(TV_after_Tx[Group]=Stat!U$51,OFFSET(INDEX(TV_after_Tx[#Headers],1,MATCH(TEXT(TV_Stat12[[#This Row],[Day '# after Tx]],0),TV_after_Tx[#Headers],0)),1,0,120,1))),"")</f>
        <v/>
      </c>
      <c r="V98" s="17" t="str">
        <f ca="1">IF(COUNTIFS(OFFSET(INDEX(TV_after_Tx[#Headers],1,MATCH(TEXT(TV_Stat12[[#This Row],[Day '# after Tx]],0),TV_after_Tx[#Headers],0)),1,0,120,1),"&gt;0",TV_after_Tx[Group],Stat!V$51)&gt;0,COUNTIFS(OFFSET(INDEX(TV_after_Tx[#Headers],1,MATCH(TEXT(TV_Stat12[[#This Row],[Day '# after Tx]],0),TV_after_Tx[#Headers],0)),1,0,120,1),"&gt;0",TV_after_Tx[Group],Stat!V$51),"")</f>
        <v/>
      </c>
      <c r="W98" s="116" t="str">
        <f ca="1">IFERROR(AVERAGEIFS(OFFSET(INDEX(TV_after_Tx[#Headers],1,MATCH(TEXT(TV_Stat12[[#This Row],[Day '# after Tx]],0),TV_after_Tx[#Headers],0)),1,0,120,1),TV_after_Tx[Group],Stat!W$51),"")</f>
        <v/>
      </c>
      <c r="X98" s="131" t="str">
        <f t="array" aca="1" ref="X98" ca="1">IFERROR(_xlfn.STDEV.P(IF(TV_after_Tx[Group]=Stat!X$51,OFFSET(INDEX(TV_after_Tx[#Headers],1,MATCH(TEXT(TV_Stat12[[#This Row],[Day '# after Tx]],0),TV_after_Tx[#Headers],0)),1,0,120,1))),"")</f>
        <v/>
      </c>
      <c r="Y98" s="17" t="str">
        <f ca="1">IF(COUNTIFS(OFFSET(INDEX(TV_after_Tx[#Headers],1,MATCH(TEXT(TV_Stat12[[#This Row],[Day '# after Tx]],0),TV_after_Tx[#Headers],0)),1,0,120,1),"&gt;0",TV_after_Tx[Group],Stat!Y$51)&gt;0,COUNTIFS(OFFSET(INDEX(TV_after_Tx[#Headers],1,MATCH(TEXT(TV_Stat12[[#This Row],[Day '# after Tx]],0),TV_after_Tx[#Headers],0)),1,0,120,1),"&gt;0",TV_after_Tx[Group],Stat!Y$51),"")</f>
        <v/>
      </c>
      <c r="Z98" s="116" t="str">
        <f ca="1">IFERROR(AVERAGEIFS(OFFSET(INDEX(TV_after_Tx[#Headers],1,MATCH(TEXT(TV_Stat12[[#This Row],[Day '# after Tx]],0),TV_after_Tx[#Headers],0)),1,0,120,1),TV_after_Tx[Group],Stat!Z$51),"")</f>
        <v/>
      </c>
      <c r="AA98" s="131" t="str">
        <f t="array" aca="1" ref="AA98" ca="1">IFERROR(_xlfn.STDEV.P(IF(TV_after_Tx[Group]=Stat!AA$51,OFFSET(INDEX(TV_after_Tx[#Headers],1,MATCH(TEXT(TV_Stat12[[#This Row],[Day '# after Tx]],0),TV_after_Tx[#Headers],0)),1,0,120,1))),"")</f>
        <v/>
      </c>
      <c r="AB98" s="17" t="str">
        <f ca="1">IF(COUNTIFS(OFFSET(INDEX(TV_after_Tx[#Headers],1,MATCH(TEXT(TV_Stat12[[#This Row],[Day '# after Tx]],0),TV_after_Tx[#Headers],0)),1,0,120,1),"&gt;0",TV_after_Tx[Group],Stat!AB$51)&gt;0,COUNTIFS(OFFSET(INDEX(TV_after_Tx[#Headers],1,MATCH(TEXT(TV_Stat12[[#This Row],[Day '# after Tx]],0),TV_after_Tx[#Headers],0)),1,0,120,1),"&gt;0",TV_after_Tx[Group],Stat!AB$51),"")</f>
        <v/>
      </c>
      <c r="AC98" s="116" t="str">
        <f ca="1">IFERROR(AVERAGEIFS(OFFSET(INDEX(TV_after_Tx[#Headers],1,MATCH(TEXT(TV_Stat12[[#This Row],[Day '# after Tx]],0),TV_after_Tx[#Headers],0)),1,0,120,1),TV_after_Tx[Group],Stat!AC$51),"")</f>
        <v/>
      </c>
      <c r="AD98" s="131" t="str">
        <f t="array" aca="1" ref="AD98" ca="1">IFERROR(_xlfn.STDEV.P(IF(TV_after_Tx[Group]=Stat!AD$51,OFFSET(INDEX(TV_after_Tx[#Headers],1,MATCH(TEXT(TV_Stat12[[#This Row],[Day '# after Tx]],0),TV_after_Tx[#Headers],0)),1,0,120,1))),"")</f>
        <v/>
      </c>
      <c r="AE98" s="17" t="str">
        <f ca="1">IF(COUNTIFS(OFFSET(INDEX(TV_after_Tx[#Headers],1,MATCH(TEXT(TV_Stat12[[#This Row],[Day '# after Tx]],0),TV_after_Tx[#Headers],0)),1,0,120,1),"&gt;0",TV_after_Tx[Group],Stat!AE$51)&gt;0,COUNTIFS(OFFSET(INDEX(TV_after_Tx[#Headers],1,MATCH(TEXT(TV_Stat12[[#This Row],[Day '# after Tx]],0),TV_after_Tx[#Headers],0)),1,0,120,1),"&gt;0",TV_after_Tx[Group],Stat!AE$51),"")</f>
        <v/>
      </c>
      <c r="AF98" s="116" t="str">
        <f ca="1">IFERROR(AVERAGE(OFFSET(INDEX(TV_after_Tx[#Headers],1,MATCH(TEXT(TV_Stat12[[#This Row],[Day '# after Tx]],0),TV_after_Tx[#Headers],0)),1,0,120,1)),"")</f>
        <v/>
      </c>
      <c r="AG98" s="131" t="str">
        <f ca="1">IFERROR(_xlfn.STDEV.P(OFFSET(INDEX(TV_after_Tx[#Headers],1,MATCH(TEXT(TV_Stat12[[#This Row],[Day '# after Tx]],0),TV_after_Tx[#Headers],0)),1,0,120,1)),"")</f>
        <v/>
      </c>
      <c r="AH98" s="17" t="str">
        <f ca="1">IF(COUNTIF(OFFSET(INDEX(TV_after_Tx[#Headers],1,MATCH(TEXT(TV_Stat12[[#This Row],[Day '# after Tx]],0),TV_after_Tx[#Headers],0)),1,0,120,1),"&gt;0")&gt;0,COUNTIF(OFFSET(INDEX(TV_after_Tx[#Headers],1,MATCH(TEXT(TV_Stat12[[#This Row],[Day '# after Tx]],0),TV_after_Tx[#Headers],0)),1,0,120,1),"&gt;0"),"")</f>
        <v/>
      </c>
      <c r="BP98" s="131"/>
      <c r="BQ98" s="14"/>
      <c r="BR98" s="17"/>
      <c r="BS98" s="14"/>
    </row>
    <row r="99" spans="1:71">
      <c r="F99" s="14"/>
    </row>
    <row r="100" spans="1:71">
      <c r="F100" s="14"/>
    </row>
    <row r="101" spans="1:71">
      <c r="F101" s="14"/>
    </row>
    <row r="102" spans="1:71">
      <c r="F102" s="14"/>
    </row>
    <row r="103" spans="1:71">
      <c r="F103" s="14"/>
    </row>
    <row r="104" spans="1:71">
      <c r="F104" s="14"/>
    </row>
    <row r="105" spans="1:71">
      <c r="F105" s="14"/>
    </row>
    <row r="106" spans="1:71">
      <c r="F106" s="14"/>
    </row>
    <row r="107" spans="1:71">
      <c r="F107" s="14"/>
    </row>
  </sheetData>
  <sheetProtection sheet="1" objects="1" scenarios="1"/>
  <mergeCells count="2">
    <mergeCell ref="A1:AH1"/>
    <mergeCell ref="AJ1:BR1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D122"/>
  <sheetViews>
    <sheetView topLeftCell="A45" zoomScaleNormal="100" workbookViewId="0">
      <selection sqref="A1:Z62"/>
    </sheetView>
  </sheetViews>
  <sheetFormatPr defaultColWidth="9.140625" defaultRowHeight="12"/>
  <cols>
    <col min="1" max="1" width="4" style="1" bestFit="1" customWidth="1"/>
    <col min="2" max="2" width="3.42578125" style="1" hidden="1" customWidth="1"/>
    <col min="3" max="3" width="10.42578125" style="1" hidden="1" customWidth="1"/>
    <col min="4" max="4" width="3.42578125" style="1" hidden="1" customWidth="1"/>
    <col min="5" max="5" width="15" style="1" hidden="1" customWidth="1"/>
    <col min="6" max="6" width="7" style="1" bestFit="1" customWidth="1"/>
    <col min="7" max="7" width="6.5703125" style="4" customWidth="1"/>
    <col min="8" max="9" width="4.7109375" style="161" hidden="1" customWidth="1"/>
    <col min="10" max="10" width="6.7109375" style="161" hidden="1" customWidth="1"/>
    <col min="11" max="11" width="5.140625" style="161" hidden="1" customWidth="1"/>
    <col min="12" max="12" width="5.85546875" style="3" customWidth="1"/>
    <col min="13" max="13" width="6" style="1" customWidth="1"/>
    <col min="14" max="14" width="5.28515625" style="1" customWidth="1"/>
    <col min="15" max="15" width="6.28515625" style="1" hidden="1" customWidth="1"/>
    <col min="16" max="16" width="5.85546875" style="1" customWidth="1"/>
    <col min="17" max="17" width="5.28515625" style="1" customWidth="1"/>
    <col min="18" max="18" width="5.85546875" style="1" customWidth="1"/>
    <col min="19" max="19" width="3.7109375" style="1" hidden="1" customWidth="1"/>
    <col min="20" max="20" width="5.7109375" style="1" customWidth="1"/>
    <col min="21" max="21" width="5.5703125" style="1" customWidth="1"/>
    <col min="22" max="22" width="5.7109375" style="1" customWidth="1"/>
    <col min="23" max="23" width="3.7109375" style="1" bestFit="1" customWidth="1"/>
    <col min="24" max="24" width="5.7109375" style="1" customWidth="1"/>
    <col min="25" max="25" width="6.140625" style="1" customWidth="1"/>
    <col min="26" max="26" width="5.7109375" style="1" customWidth="1"/>
    <col min="27" max="16384" width="9.140625" style="1"/>
  </cols>
  <sheetData>
    <row r="1" spans="1:56" ht="15" customHeight="1">
      <c r="A1" s="393" t="str">
        <f>"Cells injected on "&amp;MONTH('Basic Information'!W20)&amp;"/"&amp;DAY('Basic Information'!W20)&amp;"/"&amp;YEAR('Basic Information'!W20)</f>
        <v>Cells injected on 10/29/2021</v>
      </c>
      <c r="B1" s="393"/>
      <c r="C1" s="393"/>
      <c r="D1" s="393"/>
      <c r="E1" s="393"/>
      <c r="F1" s="393"/>
      <c r="G1" s="393"/>
      <c r="H1" s="390" t="s">
        <v>251</v>
      </c>
      <c r="I1" s="390"/>
      <c r="J1" s="223"/>
      <c r="K1" s="233"/>
      <c r="L1" s="391">
        <v>44558</v>
      </c>
      <c r="M1" s="391"/>
      <c r="N1" s="391"/>
      <c r="O1" s="391"/>
      <c r="P1" s="392">
        <v>44561</v>
      </c>
      <c r="Q1" s="391"/>
      <c r="R1" s="391"/>
      <c r="S1" s="391"/>
      <c r="T1" s="250"/>
      <c r="U1" s="250">
        <v>44199</v>
      </c>
      <c r="V1" s="250"/>
      <c r="W1" s="112"/>
      <c r="X1" s="298"/>
      <c r="Y1" s="298">
        <v>44201</v>
      </c>
      <c r="Z1" s="298"/>
      <c r="AA1" s="298"/>
      <c r="AB1" s="298">
        <v>44517</v>
      </c>
      <c r="AC1" s="393" t="str">
        <f>"Cells injected on "&amp;MONTH('Basic Information'!AY20)&amp;"/"&amp;DAY('Basic Information'!AY20)&amp;"/"&amp;YEAR('Basic Information'!AY20)</f>
        <v>Cells injected on 1/0/1900</v>
      </c>
      <c r="AD1" s="393"/>
      <c r="AE1" s="393"/>
      <c r="AF1" s="393"/>
      <c r="AG1" s="393"/>
      <c r="AH1" s="393"/>
      <c r="AI1" s="393"/>
      <c r="AJ1" s="390" t="s">
        <v>251</v>
      </c>
      <c r="AK1" s="390"/>
      <c r="AL1" s="330"/>
      <c r="AM1" s="233"/>
      <c r="AN1" s="391">
        <v>44498</v>
      </c>
      <c r="AO1" s="391"/>
      <c r="AP1" s="391"/>
      <c r="AQ1" s="391"/>
      <c r="AR1" s="392">
        <v>44508</v>
      </c>
      <c r="AS1" s="391"/>
      <c r="AT1" s="391"/>
      <c r="AU1" s="391"/>
      <c r="AV1" s="331"/>
      <c r="AW1" s="331">
        <v>44511</v>
      </c>
      <c r="AX1" s="331"/>
      <c r="AY1" s="112"/>
      <c r="AZ1" s="331"/>
      <c r="BA1" s="331">
        <v>44514</v>
      </c>
      <c r="BB1" s="331"/>
      <c r="BC1" s="331"/>
      <c r="BD1" s="331">
        <v>44517</v>
      </c>
    </row>
    <row r="2" spans="1:56" s="7" customFormat="1" ht="24">
      <c r="A2" s="5" t="s">
        <v>141</v>
      </c>
      <c r="B2" s="5" t="s">
        <v>143</v>
      </c>
      <c r="C2" s="5" t="str">
        <f>LEFT('Basic Information'!V15,3)</f>
        <v>PBS</v>
      </c>
      <c r="D2" s="5" t="str">
        <f>LEFT('Basic Information'!V16,3)</f>
        <v>PD1</v>
      </c>
      <c r="E2" s="5" t="str">
        <f>LEFT('Basic Information'!V17,3)</f>
        <v>Iso</v>
      </c>
      <c r="F2" s="5" t="s">
        <v>142</v>
      </c>
      <c r="G2" s="6" t="s">
        <v>10</v>
      </c>
      <c r="H2" s="160" t="s">
        <v>264</v>
      </c>
      <c r="I2" s="160" t="s">
        <v>265</v>
      </c>
      <c r="J2" s="160" t="s">
        <v>274</v>
      </c>
      <c r="K2" s="160" t="s">
        <v>268</v>
      </c>
      <c r="L2" s="195" t="s">
        <v>7</v>
      </c>
      <c r="M2" s="232" t="s">
        <v>8</v>
      </c>
      <c r="N2" s="5" t="s">
        <v>9</v>
      </c>
      <c r="O2" s="5" t="s">
        <v>268</v>
      </c>
      <c r="P2" s="5" t="s">
        <v>7</v>
      </c>
      <c r="Q2" s="232" t="s">
        <v>8</v>
      </c>
      <c r="R2" s="5" t="s">
        <v>9</v>
      </c>
      <c r="S2" s="5" t="s">
        <v>268</v>
      </c>
      <c r="T2" s="5" t="s">
        <v>7</v>
      </c>
      <c r="U2" s="232" t="s">
        <v>8</v>
      </c>
      <c r="V2" s="5" t="s">
        <v>9</v>
      </c>
      <c r="W2" s="5" t="s">
        <v>141</v>
      </c>
      <c r="X2" s="5" t="s">
        <v>7</v>
      </c>
      <c r="Y2" s="232" t="s">
        <v>8</v>
      </c>
      <c r="Z2" s="5" t="s">
        <v>9</v>
      </c>
      <c r="AA2" s="5" t="s">
        <v>7</v>
      </c>
      <c r="AB2" s="232" t="s">
        <v>8</v>
      </c>
      <c r="AC2" s="5" t="s">
        <v>141</v>
      </c>
      <c r="AD2" s="5" t="s">
        <v>143</v>
      </c>
      <c r="AE2" s="5" t="str">
        <f>LEFT('Basic Information'!AX15,3)</f>
        <v/>
      </c>
      <c r="AF2" s="5" t="str">
        <f>LEFT('Basic Information'!AX16,3)</f>
        <v/>
      </c>
      <c r="AG2" s="5" t="str">
        <f>LEFT('Basic Information'!AX17,3)</f>
        <v/>
      </c>
      <c r="AH2" s="5" t="s">
        <v>142</v>
      </c>
      <c r="AI2" s="6" t="s">
        <v>10</v>
      </c>
      <c r="AJ2" s="160" t="s">
        <v>264</v>
      </c>
      <c r="AK2" s="160" t="s">
        <v>265</v>
      </c>
      <c r="AL2" s="160" t="s">
        <v>274</v>
      </c>
      <c r="AM2" s="160" t="s">
        <v>268</v>
      </c>
      <c r="AN2" s="195" t="s">
        <v>7</v>
      </c>
      <c r="AO2" s="232" t="s">
        <v>8</v>
      </c>
      <c r="AP2" s="5" t="s">
        <v>9</v>
      </c>
      <c r="AQ2" s="5" t="s">
        <v>268</v>
      </c>
      <c r="AR2" s="5" t="s">
        <v>7</v>
      </c>
      <c r="AS2" s="232" t="s">
        <v>8</v>
      </c>
      <c r="AT2" s="5" t="s">
        <v>9</v>
      </c>
      <c r="AU2" s="5" t="s">
        <v>268</v>
      </c>
      <c r="AV2" s="5" t="s">
        <v>7</v>
      </c>
      <c r="AW2" s="232" t="s">
        <v>8</v>
      </c>
      <c r="AX2" s="5" t="s">
        <v>9</v>
      </c>
      <c r="AY2" s="5" t="s">
        <v>141</v>
      </c>
      <c r="AZ2" s="5" t="s">
        <v>7</v>
      </c>
      <c r="BA2" s="232" t="s">
        <v>8</v>
      </c>
      <c r="BB2" s="5" t="s">
        <v>9</v>
      </c>
      <c r="BC2" s="5" t="s">
        <v>7</v>
      </c>
      <c r="BD2" s="232" t="s">
        <v>8</v>
      </c>
    </row>
    <row r="3" spans="1:56" ht="15">
      <c r="A3" s="278">
        <v>801</v>
      </c>
      <c r="B3" s="192" t="str">
        <f>IF('Basic Information'!G2="","",'Basic Information'!G2)</f>
        <v/>
      </c>
      <c r="C3" s="192" t="str">
        <f>IFERROR(IF(INDEX(TreatmentGroup[],MATCH(Handwriting!$B3,TreatmentGroup[Group],0),7)="Test","Yes","-"),"")</f>
        <v/>
      </c>
      <c r="D3" s="192" t="str">
        <f>IFERROR(IF(INDEX(TreatmentGroup[],MATCH(Handwriting!$B3,TreatmentGroup[Group],0),8)="Test","Yes","-"),"")</f>
        <v/>
      </c>
      <c r="E3" s="192" t="str">
        <f>IFERROR(IF(INDEX(TreatmentGroup[],MATCH(Handwriting!$B3,TreatmentGroup[Group],0),9)="Test","Yes","-"),"")</f>
        <v/>
      </c>
      <c r="F3" s="2">
        <f>IF('Basic Information'!C2="","",'Basic Information'!C2)</f>
        <v>747612</v>
      </c>
      <c r="G3" s="193">
        <f>IFERROR(INDEX(MouseList[],MATCH(Handwriting!A3,MouseList[Tag '#],0),MATCH("Initial BW",MouseList[#Headers],0))*0.8,"")</f>
        <v>15.96</v>
      </c>
      <c r="H3" s="194" t="str">
        <f>IF('Basic Information'!H2=0,"",'Basic Information'!H2)</f>
        <v/>
      </c>
      <c r="I3" s="194" t="str">
        <f>IF('Basic Information'!K2=0,"",'Basic Information'!K2)</f>
        <v/>
      </c>
      <c r="J3" s="194" t="str">
        <f>IF('Basic Information'!L2="","",'Basic Information'!L2)</f>
        <v/>
      </c>
      <c r="K3" s="194" t="str">
        <f>IF(AND(K$1&gt;=$H3,K$1&lt;=$I3),"Yes","-")</f>
        <v>Yes</v>
      </c>
      <c r="L3" s="196"/>
      <c r="M3" s="229"/>
      <c r="N3" s="229"/>
      <c r="O3" s="194" t="str">
        <f t="shared" ref="O3:O17" si="0">IF(AND(O$1&gt;=$H3,O$1&lt;=$I3),"Yes","-")</f>
        <v>Yes</v>
      </c>
      <c r="P3" s="2"/>
      <c r="Q3" s="2"/>
      <c r="R3" s="2"/>
      <c r="S3" s="194" t="str">
        <f>IF(AND(S$1&gt;=$H3,S$1&lt;=$I3),"Yes","-")</f>
        <v>Yes</v>
      </c>
      <c r="T3" s="2"/>
      <c r="U3" s="2"/>
      <c r="V3" s="2"/>
      <c r="W3" s="192">
        <f t="shared" ref="W3:W34" si="1">IF(A3="","",A3)</f>
        <v>801</v>
      </c>
      <c r="X3" s="2"/>
      <c r="Y3" s="2"/>
      <c r="Z3" s="2"/>
      <c r="AA3" s="2"/>
      <c r="AB3" s="2"/>
      <c r="AC3" s="278">
        <v>801</v>
      </c>
      <c r="AD3" s="192" t="str">
        <f>IF('Basic Information'!AI2="","",'Basic Information'!AI2)</f>
        <v/>
      </c>
      <c r="AE3" s="192" t="str">
        <f>IFERROR(IF(INDEX(TreatmentGroup[],MATCH(Handwriting!$B3,TreatmentGroup[cage '#],0),7)="Test","Yes","-"),"")</f>
        <v/>
      </c>
      <c r="AF3" s="192" t="str">
        <f>IFERROR(IF(INDEX(TreatmentGroup[],MATCH(Handwriting!$B3,TreatmentGroup[cage '#],0),8)="Test","Yes","-"),"")</f>
        <v/>
      </c>
      <c r="AG3" s="192" t="str">
        <f>IFERROR(IF(INDEX(TreatmentGroup[],MATCH(Handwriting!$B3,TreatmentGroup[cage '#],0),9)="Test","Yes","-"),"")</f>
        <v/>
      </c>
      <c r="AH3" s="2" t="str">
        <f>IF('Basic Information'!AE2="","",'Basic Information'!AE2)</f>
        <v/>
      </c>
      <c r="AI3" s="193" t="str">
        <f>IFERROR(INDEX(MouseList[],MATCH(Handwriting!AC3,MouseList[Cage '#],0),MATCH("Initial BW",MouseList[#Headers],0))*0.8,"")</f>
        <v/>
      </c>
      <c r="AJ3" s="194" t="str">
        <f>IF('Basic Information'!AJ2=0,"",'Basic Information'!AJ2)</f>
        <v/>
      </c>
      <c r="AK3" s="194" t="str">
        <f>IF('Basic Information'!AM2=0,"",'Basic Information'!AM2)</f>
        <v/>
      </c>
      <c r="AL3" s="194" t="str">
        <f>IF('Basic Information'!AN2="","",'Basic Information'!AN2)</f>
        <v/>
      </c>
      <c r="AM3" s="194" t="str">
        <f>IF(AND(AM$1&gt;=$H3,AM$1&lt;=$I3),"Yes","-")</f>
        <v>Yes</v>
      </c>
      <c r="AN3" s="196"/>
      <c r="AO3" s="229"/>
      <c r="AP3" s="229"/>
      <c r="AQ3" s="194" t="str">
        <f t="shared" ref="AQ3:AQ17" si="2">IF(AND(AQ$1&gt;=$H3,AQ$1&lt;=$I3),"Yes","-")</f>
        <v>Yes</v>
      </c>
      <c r="AR3" s="2"/>
      <c r="AS3" s="2"/>
      <c r="AT3" s="2"/>
      <c r="AU3" s="194" t="str">
        <f>IF(AND(AU$1&gt;=$H3,AU$1&lt;=$I3),"Yes","-")</f>
        <v>Yes</v>
      </c>
      <c r="AV3" s="2"/>
      <c r="AW3" s="2"/>
      <c r="AX3" s="2"/>
      <c r="AY3" s="192">
        <f t="shared" ref="AY3:AY62" si="3">IF(AC3="","",AC3)</f>
        <v>801</v>
      </c>
      <c r="AZ3" s="2"/>
      <c r="BA3" s="2"/>
      <c r="BB3" s="2"/>
      <c r="BC3" s="2"/>
      <c r="BD3" s="2"/>
    </row>
    <row r="4" spans="1:56" ht="15">
      <c r="A4" s="278">
        <v>802</v>
      </c>
      <c r="B4" s="192" t="str">
        <f>IF('Basic Information'!G3="","",'Basic Information'!G3)</f>
        <v/>
      </c>
      <c r="C4" s="192" t="str">
        <f>IFERROR(IF(INDEX(TreatmentGroup[],MATCH(Handwriting!$B4,TreatmentGroup[Group],0),7)="Test","Yes","-"),"")</f>
        <v/>
      </c>
      <c r="D4" s="192" t="str">
        <f>IFERROR(IF(INDEX(TreatmentGroup[],MATCH(Handwriting!$B4,TreatmentGroup[Group],0),8)="Test","Yes","-"),"")</f>
        <v/>
      </c>
      <c r="E4" s="192" t="str">
        <f>IFERROR(IF(INDEX(TreatmentGroup[],MATCH(Handwriting!$B4,TreatmentGroup[Group],0),9)="Test","Yes","-"),"")</f>
        <v/>
      </c>
      <c r="F4" s="2"/>
      <c r="G4" s="193">
        <f>IFERROR(INDEX(MouseList[],MATCH(Handwriting!A4,MouseList[Tag '#],0),MATCH("Initial BW",MouseList[#Headers],0))*0.8,"")</f>
        <v>14.591999999999999</v>
      </c>
      <c r="H4" s="194" t="str">
        <f>IF('Basic Information'!H3=0,"",'Basic Information'!H3)</f>
        <v/>
      </c>
      <c r="I4" s="194" t="str">
        <f>IF('Basic Information'!K3=0,"",'Basic Information'!K3)</f>
        <v/>
      </c>
      <c r="J4" s="194" t="str">
        <f>IF('Basic Information'!L3="","",'Basic Information'!L3)</f>
        <v/>
      </c>
      <c r="K4" s="194" t="str">
        <f t="shared" ref="K4:K67" si="4">IF(AND(K$1&gt;=$H4,K$1&lt;=$I4),"Yes","-")</f>
        <v>Yes</v>
      </c>
      <c r="L4" s="229"/>
      <c r="M4" s="229"/>
      <c r="N4" s="229"/>
      <c r="O4" s="194" t="str">
        <f t="shared" si="0"/>
        <v>Yes</v>
      </c>
      <c r="P4" s="2"/>
      <c r="Q4" s="2"/>
      <c r="R4" s="2"/>
      <c r="S4" s="194" t="str">
        <f t="shared" ref="S4:S67" si="5">IF(AND(S$1&gt;=$H4,S$1&lt;=$I4),"Yes","-")</f>
        <v>Yes</v>
      </c>
      <c r="T4" s="2"/>
      <c r="U4" s="2"/>
      <c r="V4" s="2"/>
      <c r="W4" s="192">
        <f t="shared" si="1"/>
        <v>802</v>
      </c>
      <c r="X4" s="2"/>
      <c r="Y4" s="2"/>
      <c r="Z4" s="2"/>
      <c r="AA4" s="2"/>
      <c r="AB4" s="2"/>
      <c r="AC4" s="278">
        <v>802</v>
      </c>
      <c r="AD4" s="192" t="str">
        <f>IF('Basic Information'!AI3="","",'Basic Information'!AI3)</f>
        <v/>
      </c>
      <c r="AE4" s="192" t="str">
        <f>IFERROR(IF(INDEX(TreatmentGroup[],MATCH(Handwriting!$B4,TreatmentGroup[cage '#],0),7)="Test","Yes","-"),"")</f>
        <v/>
      </c>
      <c r="AF4" s="192" t="str">
        <f>IFERROR(IF(INDEX(TreatmentGroup[],MATCH(Handwriting!$B4,TreatmentGroup[cage '#],0),8)="Test","Yes","-"),"")</f>
        <v/>
      </c>
      <c r="AG4" s="192" t="str">
        <f>IFERROR(IF(INDEX(TreatmentGroup[],MATCH(Handwriting!$B4,TreatmentGroup[cage '#],0),9)="Test","Yes","-"),"")</f>
        <v/>
      </c>
      <c r="AH4" s="2"/>
      <c r="AI4" s="193" t="str">
        <f>IFERROR(INDEX(MouseList[],MATCH(Handwriting!AC4,MouseList[Cage '#],0),MATCH("Initial BW",MouseList[#Headers],0))*0.8,"")</f>
        <v/>
      </c>
      <c r="AJ4" s="194" t="str">
        <f>IF('Basic Information'!AJ3=0,"",'Basic Information'!AJ3)</f>
        <v/>
      </c>
      <c r="AK4" s="194" t="str">
        <f>IF('Basic Information'!AM3=0,"",'Basic Information'!AM3)</f>
        <v/>
      </c>
      <c r="AL4" s="194" t="str">
        <f>IF('Basic Information'!AN3="","",'Basic Information'!AN3)</f>
        <v/>
      </c>
      <c r="AM4" s="194" t="str">
        <f t="shared" ref="AM4:AM62" si="6">IF(AND(AM$1&gt;=$H4,AM$1&lt;=$I4),"Yes","-")</f>
        <v>Yes</v>
      </c>
      <c r="AN4" s="229"/>
      <c r="AO4" s="229"/>
      <c r="AP4" s="229"/>
      <c r="AQ4" s="194" t="str">
        <f t="shared" si="2"/>
        <v>Yes</v>
      </c>
      <c r="AR4" s="2"/>
      <c r="AS4" s="2"/>
      <c r="AT4" s="2"/>
      <c r="AU4" s="194" t="str">
        <f t="shared" ref="AU4:AU62" si="7">IF(AND(AU$1&gt;=$H4,AU$1&lt;=$I4),"Yes","-")</f>
        <v>Yes</v>
      </c>
      <c r="AV4" s="2"/>
      <c r="AW4" s="2"/>
      <c r="AX4" s="2"/>
      <c r="AY4" s="192">
        <f t="shared" si="3"/>
        <v>802</v>
      </c>
      <c r="AZ4" s="2"/>
      <c r="BA4" s="2"/>
      <c r="BB4" s="2"/>
      <c r="BC4" s="2"/>
      <c r="BD4" s="2"/>
    </row>
    <row r="5" spans="1:56" ht="15">
      <c r="A5" s="278">
        <v>803</v>
      </c>
      <c r="B5" s="192" t="str">
        <f>IF('Basic Information'!G4="","",'Basic Information'!G4)</f>
        <v/>
      </c>
      <c r="C5" s="192" t="str">
        <f>IFERROR(IF(INDEX(TreatmentGroup[],MATCH(Handwriting!$B5,TreatmentGroup[Group],0),7)="Test","Yes","-"),"")</f>
        <v/>
      </c>
      <c r="D5" s="192" t="str">
        <f>IFERROR(IF(INDEX(TreatmentGroup[],MATCH(Handwriting!$B5,TreatmentGroup[Group],0),8)="Test","Yes","-"),"")</f>
        <v/>
      </c>
      <c r="E5" s="192" t="str">
        <f>IFERROR(IF(INDEX(TreatmentGroup[],MATCH(Handwriting!$B5,TreatmentGroup[Group],0),9)="Test","Yes","-"),"")</f>
        <v/>
      </c>
      <c r="F5" s="2"/>
      <c r="G5" s="193">
        <f>IFERROR(INDEX(MouseList[],MATCH(Handwriting!A5,MouseList[Tag '#],0),MATCH("Initial BW",MouseList[#Headers],0))*0.8,"")</f>
        <v>12.312000000000001</v>
      </c>
      <c r="H5" s="194" t="str">
        <f>IF('Basic Information'!H4=0,"",'Basic Information'!H4)</f>
        <v/>
      </c>
      <c r="I5" s="194" t="str">
        <f>IF('Basic Information'!K4=0,"",'Basic Information'!K4)</f>
        <v/>
      </c>
      <c r="J5" s="194" t="str">
        <f>IF('Basic Information'!L4="","",'Basic Information'!L4)</f>
        <v/>
      </c>
      <c r="K5" s="194" t="str">
        <f t="shared" si="4"/>
        <v>Yes</v>
      </c>
      <c r="L5" s="229"/>
      <c r="M5" s="229"/>
      <c r="N5" s="229"/>
      <c r="O5" s="194" t="str">
        <f t="shared" si="0"/>
        <v>Yes</v>
      </c>
      <c r="P5" s="2"/>
      <c r="Q5" s="2"/>
      <c r="R5" s="2"/>
      <c r="S5" s="194" t="str">
        <f t="shared" si="5"/>
        <v>Yes</v>
      </c>
      <c r="T5" s="2"/>
      <c r="U5" s="2"/>
      <c r="V5" s="2"/>
      <c r="W5" s="192">
        <f t="shared" si="1"/>
        <v>803</v>
      </c>
      <c r="X5" s="2"/>
      <c r="Y5" s="2"/>
      <c r="Z5" s="2"/>
      <c r="AA5" s="2"/>
      <c r="AB5" s="2"/>
      <c r="AC5" s="278">
        <v>803</v>
      </c>
      <c r="AD5" s="192" t="str">
        <f>IF('Basic Information'!AI4="","",'Basic Information'!AI4)</f>
        <v/>
      </c>
      <c r="AE5" s="192" t="str">
        <f>IFERROR(IF(INDEX(TreatmentGroup[],MATCH(Handwriting!$B5,TreatmentGroup[cage '#],0),7)="Test","Yes","-"),"")</f>
        <v/>
      </c>
      <c r="AF5" s="192" t="str">
        <f>IFERROR(IF(INDEX(TreatmentGroup[],MATCH(Handwriting!$B5,TreatmentGroup[cage '#],0),8)="Test","Yes","-"),"")</f>
        <v/>
      </c>
      <c r="AG5" s="192" t="str">
        <f>IFERROR(IF(INDEX(TreatmentGroup[],MATCH(Handwriting!$B5,TreatmentGroup[cage '#],0),9)="Test","Yes","-"),"")</f>
        <v/>
      </c>
      <c r="AH5" s="2"/>
      <c r="AI5" s="193" t="str">
        <f>IFERROR(INDEX(MouseList[],MATCH(Handwriting!AC5,MouseList[Cage '#],0),MATCH("Initial BW",MouseList[#Headers],0))*0.8,"")</f>
        <v/>
      </c>
      <c r="AJ5" s="194" t="str">
        <f>IF('Basic Information'!AJ4=0,"",'Basic Information'!AJ4)</f>
        <v/>
      </c>
      <c r="AK5" s="194" t="str">
        <f>IF('Basic Information'!AM4=0,"",'Basic Information'!AM4)</f>
        <v/>
      </c>
      <c r="AL5" s="194" t="str">
        <f>IF('Basic Information'!AN4="","",'Basic Information'!AN4)</f>
        <v/>
      </c>
      <c r="AM5" s="194" t="str">
        <f t="shared" si="6"/>
        <v>Yes</v>
      </c>
      <c r="AN5" s="229"/>
      <c r="AO5" s="229"/>
      <c r="AP5" s="229"/>
      <c r="AQ5" s="194" t="str">
        <f t="shared" si="2"/>
        <v>Yes</v>
      </c>
      <c r="AR5" s="2"/>
      <c r="AS5" s="2"/>
      <c r="AT5" s="2"/>
      <c r="AU5" s="194" t="str">
        <f t="shared" si="7"/>
        <v>Yes</v>
      </c>
      <c r="AV5" s="2"/>
      <c r="AW5" s="2"/>
      <c r="AX5" s="2"/>
      <c r="AY5" s="192">
        <f t="shared" si="3"/>
        <v>803</v>
      </c>
      <c r="AZ5" s="2"/>
      <c r="BA5" s="2"/>
      <c r="BB5" s="2"/>
      <c r="BC5" s="2"/>
      <c r="BD5" s="2"/>
    </row>
    <row r="6" spans="1:56" ht="15">
      <c r="A6" s="278">
        <v>804</v>
      </c>
      <c r="B6" s="192" t="str">
        <f>IF('Basic Information'!G5="","",'Basic Information'!G5)</f>
        <v/>
      </c>
      <c r="C6" s="192" t="str">
        <f>IFERROR(IF(INDEX(TreatmentGroup[],MATCH(Handwriting!$B6,TreatmentGroup[Group],0),7)="Test","Yes","-"),"")</f>
        <v/>
      </c>
      <c r="D6" s="192" t="str">
        <f>IFERROR(IF(INDEX(TreatmentGroup[],MATCH(Handwriting!$B6,TreatmentGroup[Group],0),8)="Test","Yes","-"),"")</f>
        <v/>
      </c>
      <c r="E6" s="192" t="str">
        <f>IFERROR(IF(INDEX(TreatmentGroup[],MATCH(Handwriting!$B6,TreatmentGroup[Group],0),9)="Test","Yes","-"),"")</f>
        <v/>
      </c>
      <c r="F6" s="2"/>
      <c r="G6" s="193">
        <f>IFERROR(INDEX(MouseList[],MATCH(Handwriting!A6,MouseList[Tag '#],0),MATCH("Initial BW",MouseList[#Headers],0))*0.8,"")</f>
        <v>14.088000000000001</v>
      </c>
      <c r="H6" s="194" t="str">
        <f>IF('Basic Information'!H5=0,"",'Basic Information'!H5)</f>
        <v/>
      </c>
      <c r="I6" s="194" t="str">
        <f>IF('Basic Information'!K5=0,"",'Basic Information'!K5)</f>
        <v/>
      </c>
      <c r="J6" s="194" t="str">
        <f>IF('Basic Information'!L5="","",'Basic Information'!L5)</f>
        <v/>
      </c>
      <c r="K6" s="194" t="str">
        <f t="shared" si="4"/>
        <v>Yes</v>
      </c>
      <c r="L6" s="229"/>
      <c r="M6" s="229"/>
      <c r="N6" s="229"/>
      <c r="O6" s="194" t="str">
        <f t="shared" si="0"/>
        <v>Yes</v>
      </c>
      <c r="P6" s="2"/>
      <c r="Q6" s="2"/>
      <c r="R6" s="2"/>
      <c r="S6" s="194" t="str">
        <f t="shared" si="5"/>
        <v>Yes</v>
      </c>
      <c r="T6" s="2"/>
      <c r="U6" s="2"/>
      <c r="V6" s="2"/>
      <c r="W6" s="192">
        <f t="shared" si="1"/>
        <v>804</v>
      </c>
      <c r="X6" s="2"/>
      <c r="Y6" s="2"/>
      <c r="Z6" s="2"/>
      <c r="AA6" s="2"/>
      <c r="AB6" s="2"/>
      <c r="AC6" s="278">
        <v>804</v>
      </c>
      <c r="AD6" s="192" t="str">
        <f>IF('Basic Information'!AI5="","",'Basic Information'!AI5)</f>
        <v/>
      </c>
      <c r="AE6" s="192" t="str">
        <f>IFERROR(IF(INDEX(TreatmentGroup[],MATCH(Handwriting!$B6,TreatmentGroup[cage '#],0),7)="Test","Yes","-"),"")</f>
        <v/>
      </c>
      <c r="AF6" s="192" t="str">
        <f>IFERROR(IF(INDEX(TreatmentGroup[],MATCH(Handwriting!$B6,TreatmentGroup[cage '#],0),8)="Test","Yes","-"),"")</f>
        <v/>
      </c>
      <c r="AG6" s="192" t="str">
        <f>IFERROR(IF(INDEX(TreatmentGroup[],MATCH(Handwriting!$B6,TreatmentGroup[cage '#],0),9)="Test","Yes","-"),"")</f>
        <v/>
      </c>
      <c r="AH6" s="2"/>
      <c r="AI6" s="193" t="str">
        <f>IFERROR(INDEX(MouseList[],MATCH(Handwriting!AC6,MouseList[Cage '#],0),MATCH("Initial BW",MouseList[#Headers],0))*0.8,"")</f>
        <v/>
      </c>
      <c r="AJ6" s="194" t="str">
        <f>IF('Basic Information'!AJ5=0,"",'Basic Information'!AJ5)</f>
        <v/>
      </c>
      <c r="AK6" s="194" t="str">
        <f>IF('Basic Information'!AM5=0,"",'Basic Information'!AM5)</f>
        <v/>
      </c>
      <c r="AL6" s="194" t="str">
        <f>IF('Basic Information'!AN5="","",'Basic Information'!AN5)</f>
        <v/>
      </c>
      <c r="AM6" s="194" t="str">
        <f t="shared" si="6"/>
        <v>Yes</v>
      </c>
      <c r="AN6" s="229"/>
      <c r="AO6" s="229"/>
      <c r="AP6" s="229"/>
      <c r="AQ6" s="194" t="str">
        <f t="shared" si="2"/>
        <v>Yes</v>
      </c>
      <c r="AR6" s="2"/>
      <c r="AS6" s="2"/>
      <c r="AT6" s="2"/>
      <c r="AU6" s="194" t="str">
        <f t="shared" si="7"/>
        <v>Yes</v>
      </c>
      <c r="AV6" s="2"/>
      <c r="AW6" s="2"/>
      <c r="AX6" s="2"/>
      <c r="AY6" s="192">
        <f t="shared" si="3"/>
        <v>804</v>
      </c>
      <c r="AZ6" s="2"/>
      <c r="BA6" s="2"/>
      <c r="BB6" s="2"/>
      <c r="BC6" s="2"/>
      <c r="BD6" s="2"/>
    </row>
    <row r="7" spans="1:56" ht="15">
      <c r="A7" s="278">
        <v>805</v>
      </c>
      <c r="B7" s="192" t="str">
        <f>IF('Basic Information'!G6="","",'Basic Information'!G6)</f>
        <v/>
      </c>
      <c r="C7" s="192" t="str">
        <f>IFERROR(IF(INDEX(TreatmentGroup[],MATCH(Handwriting!$B7,TreatmentGroup[Group],0),7)="Test","Yes","-"),"")</f>
        <v/>
      </c>
      <c r="D7" s="192" t="str">
        <f>IFERROR(IF(INDEX(TreatmentGroup[],MATCH(Handwriting!$B7,TreatmentGroup[Group],0),8)="Test","Yes","-"),"")</f>
        <v/>
      </c>
      <c r="E7" s="192" t="str">
        <f>IFERROR(IF(INDEX(TreatmentGroup[],MATCH(Handwriting!$B7,TreatmentGroup[Group],0),9)="Test","Yes","-"),"")</f>
        <v/>
      </c>
      <c r="F7" s="2"/>
      <c r="G7" s="193">
        <f>IFERROR(INDEX(MouseList[],MATCH(Handwriting!A7,MouseList[Tag '#],0),MATCH("Initial BW",MouseList[#Headers],0))*0.8,"")</f>
        <v>15.92</v>
      </c>
      <c r="H7" s="194" t="str">
        <f>IF('Basic Information'!H6=0,"",'Basic Information'!H6)</f>
        <v/>
      </c>
      <c r="I7" s="194" t="str">
        <f>IF('Basic Information'!K6=0,"",'Basic Information'!K6)</f>
        <v/>
      </c>
      <c r="J7" s="194" t="str">
        <f>IF('Basic Information'!L6="","",'Basic Information'!L6)</f>
        <v/>
      </c>
      <c r="K7" s="194" t="str">
        <f t="shared" si="4"/>
        <v>Yes</v>
      </c>
      <c r="L7" s="229"/>
      <c r="M7" s="229"/>
      <c r="N7" s="229"/>
      <c r="O7" s="194" t="str">
        <f t="shared" si="0"/>
        <v>Yes</v>
      </c>
      <c r="P7" s="2"/>
      <c r="Q7" s="2"/>
      <c r="R7" s="2"/>
      <c r="S7" s="194" t="str">
        <f t="shared" si="5"/>
        <v>Yes</v>
      </c>
      <c r="T7" s="2"/>
      <c r="U7" s="2"/>
      <c r="V7" s="2"/>
      <c r="W7" s="192">
        <f t="shared" si="1"/>
        <v>805</v>
      </c>
      <c r="X7" s="2"/>
      <c r="Y7" s="2"/>
      <c r="Z7" s="2"/>
      <c r="AA7" s="2"/>
      <c r="AB7" s="2"/>
      <c r="AC7" s="278">
        <v>805</v>
      </c>
      <c r="AD7" s="192" t="str">
        <f>IF('Basic Information'!AI6="","",'Basic Information'!AI6)</f>
        <v/>
      </c>
      <c r="AE7" s="192" t="str">
        <f>IFERROR(IF(INDEX(TreatmentGroup[],MATCH(Handwriting!$B7,TreatmentGroup[cage '#],0),7)="Test","Yes","-"),"")</f>
        <v/>
      </c>
      <c r="AF7" s="192" t="str">
        <f>IFERROR(IF(INDEX(TreatmentGroup[],MATCH(Handwriting!$B7,TreatmentGroup[cage '#],0),8)="Test","Yes","-"),"")</f>
        <v/>
      </c>
      <c r="AG7" s="192" t="str">
        <f>IFERROR(IF(INDEX(TreatmentGroup[],MATCH(Handwriting!$B7,TreatmentGroup[cage '#],0),9)="Test","Yes","-"),"")</f>
        <v/>
      </c>
      <c r="AH7" s="2"/>
      <c r="AI7" s="193" t="str">
        <f>IFERROR(INDEX(MouseList[],MATCH(Handwriting!AC7,MouseList[Cage '#],0),MATCH("Initial BW",MouseList[#Headers],0))*0.8,"")</f>
        <v/>
      </c>
      <c r="AJ7" s="194" t="str">
        <f>IF('Basic Information'!AJ6=0,"",'Basic Information'!AJ6)</f>
        <v/>
      </c>
      <c r="AK7" s="194" t="str">
        <f>IF('Basic Information'!AM6=0,"",'Basic Information'!AM6)</f>
        <v/>
      </c>
      <c r="AL7" s="194" t="str">
        <f>IF('Basic Information'!AN6="","",'Basic Information'!AN6)</f>
        <v/>
      </c>
      <c r="AM7" s="194" t="str">
        <f t="shared" si="6"/>
        <v>Yes</v>
      </c>
      <c r="AN7" s="229"/>
      <c r="AO7" s="229"/>
      <c r="AP7" s="229"/>
      <c r="AQ7" s="194" t="str">
        <f t="shared" si="2"/>
        <v>Yes</v>
      </c>
      <c r="AR7" s="2"/>
      <c r="AS7" s="2"/>
      <c r="AT7" s="2"/>
      <c r="AU7" s="194" t="str">
        <f t="shared" si="7"/>
        <v>Yes</v>
      </c>
      <c r="AV7" s="2"/>
      <c r="AW7" s="2"/>
      <c r="AX7" s="2"/>
      <c r="AY7" s="192">
        <f t="shared" si="3"/>
        <v>805</v>
      </c>
      <c r="AZ7" s="2"/>
      <c r="BA7" s="2"/>
      <c r="BB7" s="2"/>
      <c r="BC7" s="2"/>
      <c r="BD7" s="2"/>
    </row>
    <row r="8" spans="1:56" ht="15">
      <c r="A8" s="282">
        <v>806</v>
      </c>
      <c r="B8" s="192" t="str">
        <f>IF('Basic Information'!G7="","",'Basic Information'!G7)</f>
        <v/>
      </c>
      <c r="C8" s="192" t="str">
        <f>IFERROR(IF(INDEX(TreatmentGroup[],MATCH(Handwriting!$B8,TreatmentGroup[Group],0),7)="Test","Yes","-"),"")</f>
        <v/>
      </c>
      <c r="D8" s="192" t="str">
        <f>IFERROR(IF(INDEX(TreatmentGroup[],MATCH(Handwriting!$B8,TreatmentGroup[Group],0),8)="Test","Yes","-"),"")</f>
        <v/>
      </c>
      <c r="E8" s="192" t="str">
        <f>IFERROR(IF(INDEX(TreatmentGroup[],MATCH(Handwriting!$B8,TreatmentGroup[Group],0),9)="Test","Yes","-"),"")</f>
        <v/>
      </c>
      <c r="F8" s="2">
        <f>IF('Basic Information'!C7="","",'Basic Information'!C7)</f>
        <v>747613</v>
      </c>
      <c r="G8" s="193">
        <f>IFERROR(INDEX(MouseList[],MATCH(Handwriting!A8,MouseList[Tag '#],0),MATCH("Initial BW",MouseList[#Headers],0))*0.8,"")</f>
        <v>12.240000000000002</v>
      </c>
      <c r="H8" s="194" t="str">
        <f>IF('Basic Information'!H7=0,"",'Basic Information'!H7)</f>
        <v/>
      </c>
      <c r="I8" s="194" t="str">
        <f>IF('Basic Information'!K7=0,"",'Basic Information'!K7)</f>
        <v/>
      </c>
      <c r="J8" s="194" t="str">
        <f>IF('Basic Information'!L7="","",'Basic Information'!L7)</f>
        <v/>
      </c>
      <c r="K8" s="194" t="str">
        <f t="shared" si="4"/>
        <v>Yes</v>
      </c>
      <c r="L8" s="229"/>
      <c r="M8" s="229"/>
      <c r="N8" s="229"/>
      <c r="O8" s="194" t="str">
        <f t="shared" si="0"/>
        <v>Yes</v>
      </c>
      <c r="P8" s="2"/>
      <c r="Q8" s="2"/>
      <c r="R8" s="2"/>
      <c r="S8" s="194" t="str">
        <f t="shared" si="5"/>
        <v>Yes</v>
      </c>
      <c r="T8" s="2"/>
      <c r="U8" s="2"/>
      <c r="V8" s="2"/>
      <c r="W8" s="192">
        <f t="shared" si="1"/>
        <v>806</v>
      </c>
      <c r="X8" s="2"/>
      <c r="Y8" s="2"/>
      <c r="Z8" s="2"/>
      <c r="AA8" s="2"/>
      <c r="AB8" s="2"/>
      <c r="AC8" s="282">
        <v>806</v>
      </c>
      <c r="AD8" s="192" t="str">
        <f>IF('Basic Information'!AI7="","",'Basic Information'!AI7)</f>
        <v/>
      </c>
      <c r="AE8" s="192" t="str">
        <f>IFERROR(IF(INDEX(TreatmentGroup[],MATCH(Handwriting!$B8,TreatmentGroup[cage '#],0),7)="Test","Yes","-"),"")</f>
        <v/>
      </c>
      <c r="AF8" s="192" t="str">
        <f>IFERROR(IF(INDEX(TreatmentGroup[],MATCH(Handwriting!$B8,TreatmentGroup[cage '#],0),8)="Test","Yes","-"),"")</f>
        <v/>
      </c>
      <c r="AG8" s="192" t="str">
        <f>IFERROR(IF(INDEX(TreatmentGroup[],MATCH(Handwriting!$B8,TreatmentGroup[cage '#],0),9)="Test","Yes","-"),"")</f>
        <v/>
      </c>
      <c r="AH8" s="2" t="str">
        <f>IF('Basic Information'!AE7="","",'Basic Information'!AE7)</f>
        <v/>
      </c>
      <c r="AI8" s="193" t="str">
        <f>IFERROR(INDEX(MouseList[],MATCH(Handwriting!AC8,MouseList[Cage '#],0),MATCH("Initial BW",MouseList[#Headers],0))*0.8,"")</f>
        <v/>
      </c>
      <c r="AJ8" s="194" t="str">
        <f>IF('Basic Information'!AJ7=0,"",'Basic Information'!AJ7)</f>
        <v/>
      </c>
      <c r="AK8" s="194" t="str">
        <f>IF('Basic Information'!AM7=0,"",'Basic Information'!AM7)</f>
        <v/>
      </c>
      <c r="AL8" s="194" t="str">
        <f>IF('Basic Information'!AN7="","",'Basic Information'!AN7)</f>
        <v/>
      </c>
      <c r="AM8" s="194" t="str">
        <f t="shared" si="6"/>
        <v>Yes</v>
      </c>
      <c r="AN8" s="229"/>
      <c r="AO8" s="229"/>
      <c r="AP8" s="229"/>
      <c r="AQ8" s="194" t="str">
        <f t="shared" si="2"/>
        <v>Yes</v>
      </c>
      <c r="AR8" s="2"/>
      <c r="AS8" s="2"/>
      <c r="AT8" s="2"/>
      <c r="AU8" s="194" t="str">
        <f t="shared" si="7"/>
        <v>Yes</v>
      </c>
      <c r="AV8" s="2"/>
      <c r="AW8" s="2"/>
      <c r="AX8" s="2"/>
      <c r="AY8" s="192">
        <f t="shared" si="3"/>
        <v>806</v>
      </c>
      <c r="AZ8" s="2"/>
      <c r="BA8" s="2"/>
      <c r="BB8" s="2"/>
      <c r="BC8" s="2"/>
      <c r="BD8" s="2"/>
    </row>
    <row r="9" spans="1:56" ht="15">
      <c r="A9" s="282">
        <v>807</v>
      </c>
      <c r="B9" s="192" t="str">
        <f>IF('Basic Information'!G8="","",'Basic Information'!G8)</f>
        <v/>
      </c>
      <c r="C9" s="192" t="str">
        <f>IFERROR(IF(INDEX(TreatmentGroup[],MATCH(Handwriting!$B9,TreatmentGroup[Group],0),7)="Test","Yes","-"),"")</f>
        <v/>
      </c>
      <c r="D9" s="192" t="str">
        <f>IFERROR(IF(INDEX(TreatmentGroup[],MATCH(Handwriting!$B9,TreatmentGroup[Group],0),8)="Test","Yes","-"),"")</f>
        <v/>
      </c>
      <c r="E9" s="192" t="str">
        <f>IFERROR(IF(INDEX(TreatmentGroup[],MATCH(Handwriting!$B9,TreatmentGroup[Group],0),9)="Test","Yes","-"),"")</f>
        <v/>
      </c>
      <c r="F9" s="2"/>
      <c r="G9" s="193">
        <f>IFERROR(INDEX(MouseList[],MATCH(Handwriting!A9,MouseList[Tag '#],0),MATCH("Initial BW",MouseList[#Headers],0))*0.8,"")</f>
        <v>6.5840000000000005</v>
      </c>
      <c r="H9" s="194" t="str">
        <f>IF('Basic Information'!H8=0,"",'Basic Information'!H8)</f>
        <v/>
      </c>
      <c r="I9" s="194" t="str">
        <f>IF('Basic Information'!K8=0,"",'Basic Information'!K8)</f>
        <v/>
      </c>
      <c r="J9" s="194" t="str">
        <f>IF('Basic Information'!L8="","",'Basic Information'!L8)</f>
        <v/>
      </c>
      <c r="K9" s="194" t="str">
        <f t="shared" si="4"/>
        <v>Yes</v>
      </c>
      <c r="L9" s="229"/>
      <c r="M9" s="229"/>
      <c r="N9" s="229"/>
      <c r="O9" s="194" t="str">
        <f t="shared" si="0"/>
        <v>Yes</v>
      </c>
      <c r="P9" s="2"/>
      <c r="Q9" s="2"/>
      <c r="R9" s="2"/>
      <c r="S9" s="194" t="str">
        <f t="shared" si="5"/>
        <v>Yes</v>
      </c>
      <c r="T9" s="2"/>
      <c r="U9" s="2"/>
      <c r="V9" s="2"/>
      <c r="W9" s="192">
        <f t="shared" si="1"/>
        <v>807</v>
      </c>
      <c r="X9" s="2"/>
      <c r="Y9" s="2"/>
      <c r="Z9" s="2"/>
      <c r="AA9" s="2"/>
      <c r="AB9" s="2"/>
      <c r="AC9" s="282">
        <v>807</v>
      </c>
      <c r="AD9" s="192" t="str">
        <f>IF('Basic Information'!AI8="","",'Basic Information'!AI8)</f>
        <v/>
      </c>
      <c r="AE9" s="192" t="str">
        <f>IFERROR(IF(INDEX(TreatmentGroup[],MATCH(Handwriting!$B9,TreatmentGroup[cage '#],0),7)="Test","Yes","-"),"")</f>
        <v/>
      </c>
      <c r="AF9" s="192" t="str">
        <f>IFERROR(IF(INDEX(TreatmentGroup[],MATCH(Handwriting!$B9,TreatmentGroup[cage '#],0),8)="Test","Yes","-"),"")</f>
        <v/>
      </c>
      <c r="AG9" s="192" t="str">
        <f>IFERROR(IF(INDEX(TreatmentGroup[],MATCH(Handwriting!$B9,TreatmentGroup[cage '#],0),9)="Test","Yes","-"),"")</f>
        <v/>
      </c>
      <c r="AH9" s="2"/>
      <c r="AI9" s="193" t="str">
        <f>IFERROR(INDEX(MouseList[],MATCH(Handwriting!AC9,MouseList[Cage '#],0),MATCH("Initial BW",MouseList[#Headers],0))*0.8,"")</f>
        <v/>
      </c>
      <c r="AJ9" s="194" t="str">
        <f>IF('Basic Information'!AJ8=0,"",'Basic Information'!AJ8)</f>
        <v/>
      </c>
      <c r="AK9" s="194" t="str">
        <f>IF('Basic Information'!AM8=0,"",'Basic Information'!AM8)</f>
        <v/>
      </c>
      <c r="AL9" s="194" t="str">
        <f>IF('Basic Information'!AN8="","",'Basic Information'!AN8)</f>
        <v/>
      </c>
      <c r="AM9" s="194" t="str">
        <f t="shared" si="6"/>
        <v>Yes</v>
      </c>
      <c r="AN9" s="229"/>
      <c r="AO9" s="229"/>
      <c r="AP9" s="229"/>
      <c r="AQ9" s="194" t="str">
        <f t="shared" si="2"/>
        <v>Yes</v>
      </c>
      <c r="AR9" s="2"/>
      <c r="AS9" s="2"/>
      <c r="AT9" s="2"/>
      <c r="AU9" s="194" t="str">
        <f t="shared" si="7"/>
        <v>Yes</v>
      </c>
      <c r="AV9" s="2"/>
      <c r="AW9" s="2"/>
      <c r="AX9" s="2"/>
      <c r="AY9" s="192">
        <f t="shared" si="3"/>
        <v>807</v>
      </c>
      <c r="AZ9" s="2"/>
      <c r="BA9" s="2"/>
      <c r="BB9" s="2"/>
      <c r="BC9" s="2"/>
      <c r="BD9" s="2"/>
    </row>
    <row r="10" spans="1:56" ht="15">
      <c r="A10" s="282">
        <v>808</v>
      </c>
      <c r="B10" s="192" t="str">
        <f>IF('Basic Information'!G9="","",'Basic Information'!G9)</f>
        <v/>
      </c>
      <c r="C10" s="192" t="str">
        <f>IFERROR(IF(INDEX(TreatmentGroup[],MATCH(Handwriting!$B10,TreatmentGroup[Group],0),7)="Test","Yes","-"),"")</f>
        <v/>
      </c>
      <c r="D10" s="192" t="str">
        <f>IFERROR(IF(INDEX(TreatmentGroup[],MATCH(Handwriting!$B10,TreatmentGroup[Group],0),8)="Test","Yes","-"),"")</f>
        <v/>
      </c>
      <c r="E10" s="192" t="str">
        <f>IFERROR(IF(INDEX(TreatmentGroup[],MATCH(Handwriting!$B10,TreatmentGroup[Group],0),9)="Test","Yes","-"),"")</f>
        <v/>
      </c>
      <c r="F10" s="2"/>
      <c r="G10" s="193">
        <f>IFERROR(INDEX(MouseList[],MATCH(Handwriting!A10,MouseList[Tag '#],0),MATCH("Initial BW",MouseList[#Headers],0))*0.8,"")</f>
        <v>11.36</v>
      </c>
      <c r="H10" s="194" t="str">
        <f>IF('Basic Information'!H9=0,"",'Basic Information'!H9)</f>
        <v/>
      </c>
      <c r="I10" s="194" t="str">
        <f>IF('Basic Information'!K9=0,"",'Basic Information'!K9)</f>
        <v/>
      </c>
      <c r="J10" s="194" t="str">
        <f>IF('Basic Information'!L9="","",'Basic Information'!L9)</f>
        <v/>
      </c>
      <c r="K10" s="194" t="str">
        <f t="shared" si="4"/>
        <v>Yes</v>
      </c>
      <c r="L10" s="229"/>
      <c r="M10" s="229"/>
      <c r="N10" s="229"/>
      <c r="O10" s="194" t="str">
        <f t="shared" si="0"/>
        <v>Yes</v>
      </c>
      <c r="P10" s="2"/>
      <c r="Q10" s="2"/>
      <c r="R10" s="2"/>
      <c r="S10" s="194" t="str">
        <f t="shared" si="5"/>
        <v>Yes</v>
      </c>
      <c r="T10" s="2"/>
      <c r="U10" s="2"/>
      <c r="V10" s="2"/>
      <c r="W10" s="192">
        <f t="shared" si="1"/>
        <v>808</v>
      </c>
      <c r="X10" s="2"/>
      <c r="Y10" s="2"/>
      <c r="Z10" s="2"/>
      <c r="AA10" s="2"/>
      <c r="AB10" s="2"/>
      <c r="AC10" s="282">
        <v>808</v>
      </c>
      <c r="AD10" s="192" t="str">
        <f>IF('Basic Information'!AI9="","",'Basic Information'!AI9)</f>
        <v/>
      </c>
      <c r="AE10" s="192" t="str">
        <f>IFERROR(IF(INDEX(TreatmentGroup[],MATCH(Handwriting!$B10,TreatmentGroup[cage '#],0),7)="Test","Yes","-"),"")</f>
        <v/>
      </c>
      <c r="AF10" s="192" t="str">
        <f>IFERROR(IF(INDEX(TreatmentGroup[],MATCH(Handwriting!$B10,TreatmentGroup[cage '#],0),8)="Test","Yes","-"),"")</f>
        <v/>
      </c>
      <c r="AG10" s="192" t="str">
        <f>IFERROR(IF(INDEX(TreatmentGroup[],MATCH(Handwriting!$B10,TreatmentGroup[cage '#],0),9)="Test","Yes","-"),"")</f>
        <v/>
      </c>
      <c r="AH10" s="2"/>
      <c r="AI10" s="193" t="str">
        <f>IFERROR(INDEX(MouseList[],MATCH(Handwriting!AC10,MouseList[Cage '#],0),MATCH("Initial BW",MouseList[#Headers],0))*0.8,"")</f>
        <v/>
      </c>
      <c r="AJ10" s="194" t="str">
        <f>IF('Basic Information'!AJ9=0,"",'Basic Information'!AJ9)</f>
        <v/>
      </c>
      <c r="AK10" s="194" t="str">
        <f>IF('Basic Information'!AM9=0,"",'Basic Information'!AM9)</f>
        <v/>
      </c>
      <c r="AL10" s="194" t="str">
        <f>IF('Basic Information'!AN9="","",'Basic Information'!AN9)</f>
        <v/>
      </c>
      <c r="AM10" s="194" t="str">
        <f t="shared" si="6"/>
        <v>Yes</v>
      </c>
      <c r="AN10" s="229"/>
      <c r="AO10" s="229"/>
      <c r="AP10" s="229"/>
      <c r="AQ10" s="194" t="str">
        <f t="shared" si="2"/>
        <v>Yes</v>
      </c>
      <c r="AR10" s="2"/>
      <c r="AS10" s="2"/>
      <c r="AT10" s="2"/>
      <c r="AU10" s="194" t="str">
        <f t="shared" si="7"/>
        <v>Yes</v>
      </c>
      <c r="AV10" s="2"/>
      <c r="AW10" s="2"/>
      <c r="AX10" s="2"/>
      <c r="AY10" s="192">
        <f t="shared" si="3"/>
        <v>808</v>
      </c>
      <c r="AZ10" s="2"/>
      <c r="BA10" s="2"/>
      <c r="BB10" s="2"/>
      <c r="BC10" s="2"/>
      <c r="BD10" s="2"/>
    </row>
    <row r="11" spans="1:56" ht="15">
      <c r="A11" s="283">
        <v>809</v>
      </c>
      <c r="B11" s="192" t="str">
        <f>IF('Basic Information'!G10="","",'Basic Information'!G10)</f>
        <v/>
      </c>
      <c r="C11" s="192" t="str">
        <f>IFERROR(IF(INDEX(TreatmentGroup[],MATCH(Handwriting!$B11,TreatmentGroup[Group],0),7)="Test","Yes","-"),"")</f>
        <v/>
      </c>
      <c r="D11" s="192" t="str">
        <f>IFERROR(IF(INDEX(TreatmentGroup[],MATCH(Handwriting!$B11,TreatmentGroup[Group],0),8)="Test","Yes","-"),"")</f>
        <v/>
      </c>
      <c r="E11" s="192" t="str">
        <f>IFERROR(IF(INDEX(TreatmentGroup[],MATCH(Handwriting!$B11,TreatmentGroup[Group],0),9)="Test","Yes","-"),"")</f>
        <v/>
      </c>
      <c r="F11" s="2"/>
      <c r="G11" s="193">
        <f>IFERROR(INDEX(MouseList[],MATCH(Handwriting!A11,MouseList[Tag '#],0),MATCH("Initial BW",MouseList[#Headers],0))*0.8,"")</f>
        <v>13.904</v>
      </c>
      <c r="H11" s="194" t="str">
        <f>IF('Basic Information'!H10=0,"",'Basic Information'!H10)</f>
        <v/>
      </c>
      <c r="I11" s="194" t="str">
        <f>IF('Basic Information'!K10=0,"",'Basic Information'!K10)</f>
        <v/>
      </c>
      <c r="J11" s="194" t="str">
        <f>IF('Basic Information'!L10="","",'Basic Information'!L10)</f>
        <v/>
      </c>
      <c r="K11" s="194" t="str">
        <f t="shared" si="4"/>
        <v>Yes</v>
      </c>
      <c r="L11" s="229"/>
      <c r="M11" s="229"/>
      <c r="N11" s="229"/>
      <c r="O11" s="194" t="str">
        <f t="shared" si="0"/>
        <v>Yes</v>
      </c>
      <c r="P11" s="2"/>
      <c r="Q11" s="2"/>
      <c r="R11" s="2"/>
      <c r="S11" s="194" t="str">
        <f t="shared" si="5"/>
        <v>Yes</v>
      </c>
      <c r="T11" s="2"/>
      <c r="U11" s="2"/>
      <c r="V11" s="2"/>
      <c r="W11" s="192">
        <f t="shared" si="1"/>
        <v>809</v>
      </c>
      <c r="X11" s="2"/>
      <c r="Y11" s="2"/>
      <c r="Z11" s="2"/>
      <c r="AA11" s="2"/>
      <c r="AB11" s="2"/>
      <c r="AC11" s="283">
        <v>809</v>
      </c>
      <c r="AD11" s="192" t="str">
        <f>IF('Basic Information'!AI10="","",'Basic Information'!AI10)</f>
        <v/>
      </c>
      <c r="AE11" s="192" t="str">
        <f>IFERROR(IF(INDEX(TreatmentGroup[],MATCH(Handwriting!$B11,TreatmentGroup[cage '#],0),7)="Test","Yes","-"),"")</f>
        <v/>
      </c>
      <c r="AF11" s="192" t="str">
        <f>IFERROR(IF(INDEX(TreatmentGroup[],MATCH(Handwriting!$B11,TreatmentGroup[cage '#],0),8)="Test","Yes","-"),"")</f>
        <v/>
      </c>
      <c r="AG11" s="192" t="str">
        <f>IFERROR(IF(INDEX(TreatmentGroup[],MATCH(Handwriting!$B11,TreatmentGroup[cage '#],0),9)="Test","Yes","-"),"")</f>
        <v/>
      </c>
      <c r="AH11" s="2"/>
      <c r="AI11" s="193" t="str">
        <f>IFERROR(INDEX(MouseList[],MATCH(Handwriting!AC11,MouseList[Cage '#],0),MATCH("Initial BW",MouseList[#Headers],0))*0.8,"")</f>
        <v/>
      </c>
      <c r="AJ11" s="194" t="str">
        <f>IF('Basic Information'!AJ10=0,"",'Basic Information'!AJ10)</f>
        <v/>
      </c>
      <c r="AK11" s="194" t="str">
        <f>IF('Basic Information'!AM10=0,"",'Basic Information'!AM10)</f>
        <v/>
      </c>
      <c r="AL11" s="194" t="str">
        <f>IF('Basic Information'!AN10="","",'Basic Information'!AN10)</f>
        <v/>
      </c>
      <c r="AM11" s="194" t="str">
        <f t="shared" si="6"/>
        <v>Yes</v>
      </c>
      <c r="AN11" s="229"/>
      <c r="AO11" s="229"/>
      <c r="AP11" s="229"/>
      <c r="AQ11" s="194" t="str">
        <f t="shared" si="2"/>
        <v>Yes</v>
      </c>
      <c r="AR11" s="2"/>
      <c r="AS11" s="2"/>
      <c r="AT11" s="2"/>
      <c r="AU11" s="194" t="str">
        <f t="shared" si="7"/>
        <v>Yes</v>
      </c>
      <c r="AV11" s="2"/>
      <c r="AW11" s="2"/>
      <c r="AX11" s="2"/>
      <c r="AY11" s="192">
        <f t="shared" si="3"/>
        <v>809</v>
      </c>
      <c r="AZ11" s="2"/>
      <c r="BA11" s="2"/>
      <c r="BB11" s="2"/>
      <c r="BC11" s="2"/>
      <c r="BD11" s="2"/>
    </row>
    <row r="12" spans="1:56" ht="15">
      <c r="A12" s="283">
        <v>810</v>
      </c>
      <c r="B12" s="192" t="str">
        <f>IF('Basic Information'!G11="","",'Basic Information'!G11)</f>
        <v/>
      </c>
      <c r="C12" s="192" t="str">
        <f>IFERROR(IF(INDEX(TreatmentGroup[],MATCH(Handwriting!$B12,TreatmentGroup[Group],0),7)="Test","Yes","-"),"")</f>
        <v/>
      </c>
      <c r="D12" s="192" t="str">
        <f>IFERROR(IF(INDEX(TreatmentGroup[],MATCH(Handwriting!$B12,TreatmentGroup[Group],0),8)="Test","Yes","-"),"")</f>
        <v/>
      </c>
      <c r="E12" s="192" t="str">
        <f>IFERROR(IF(INDEX(TreatmentGroup[],MATCH(Handwriting!$B12,TreatmentGroup[Group],0),9)="Test","Yes","-"),"")</f>
        <v/>
      </c>
      <c r="F12" s="2" t="s">
        <v>384</v>
      </c>
      <c r="G12" s="193">
        <f>IFERROR(INDEX(MouseList[],MATCH(Handwriting!A12,MouseList[Tag '#],0),MATCH("Initial BW",MouseList[#Headers],0))*0.8,"")</f>
        <v>12.608000000000001</v>
      </c>
      <c r="H12" s="194" t="str">
        <f>IF('Basic Information'!H11=0,"",'Basic Information'!H11)</f>
        <v/>
      </c>
      <c r="I12" s="194" t="str">
        <f>IF('Basic Information'!K11=0,"",'Basic Information'!K11)</f>
        <v/>
      </c>
      <c r="J12" s="194">
        <f>IF('Basic Information'!L11="","",'Basic Information'!L11)</f>
        <v>44501</v>
      </c>
      <c r="K12" s="194" t="str">
        <f t="shared" si="4"/>
        <v>Yes</v>
      </c>
      <c r="L12" s="229"/>
      <c r="M12" s="229"/>
      <c r="N12" s="229"/>
      <c r="O12" s="194" t="str">
        <f t="shared" si="0"/>
        <v>Yes</v>
      </c>
      <c r="P12" s="2"/>
      <c r="Q12" s="2"/>
      <c r="R12" s="2"/>
      <c r="S12" s="194" t="str">
        <f t="shared" si="5"/>
        <v>Yes</v>
      </c>
      <c r="T12" s="2"/>
      <c r="U12" s="2"/>
      <c r="V12" s="2"/>
      <c r="W12" s="192">
        <f t="shared" si="1"/>
        <v>810</v>
      </c>
      <c r="X12" s="2"/>
      <c r="Y12" s="2"/>
      <c r="Z12" s="2"/>
      <c r="AA12" s="2"/>
      <c r="AB12" s="2"/>
      <c r="AC12" s="283">
        <v>810</v>
      </c>
      <c r="AD12" s="192" t="str">
        <f>IF('Basic Information'!AI11="","",'Basic Information'!AI11)</f>
        <v/>
      </c>
      <c r="AE12" s="192" t="str">
        <f>IFERROR(IF(INDEX(TreatmentGroup[],MATCH(Handwriting!$B12,TreatmentGroup[cage '#],0),7)="Test","Yes","-"),"")</f>
        <v/>
      </c>
      <c r="AF12" s="192" t="str">
        <f>IFERROR(IF(INDEX(TreatmentGroup[],MATCH(Handwriting!$B12,TreatmentGroup[cage '#],0),8)="Test","Yes","-"),"")</f>
        <v/>
      </c>
      <c r="AG12" s="192" t="str">
        <f>IFERROR(IF(INDEX(TreatmentGroup[],MATCH(Handwriting!$B12,TreatmentGroup[cage '#],0),9)="Test","Yes","-"),"")</f>
        <v/>
      </c>
      <c r="AH12" s="2"/>
      <c r="AI12" s="193" t="str">
        <f>IFERROR(INDEX(MouseList[],MATCH(Handwriting!AC12,MouseList[Cage '#],0),MATCH("Initial BW",MouseList[#Headers],0))*0.8,"")</f>
        <v/>
      </c>
      <c r="AJ12" s="194" t="str">
        <f>IF('Basic Information'!AJ11=0,"",'Basic Information'!AJ11)</f>
        <v/>
      </c>
      <c r="AK12" s="194" t="str">
        <f>IF('Basic Information'!AM11=0,"",'Basic Information'!AM11)</f>
        <v/>
      </c>
      <c r="AL12" s="194" t="str">
        <f>IF('Basic Information'!AN11="","",'Basic Information'!AN11)</f>
        <v/>
      </c>
      <c r="AM12" s="194" t="str">
        <f t="shared" si="6"/>
        <v>Yes</v>
      </c>
      <c r="AN12" s="229"/>
      <c r="AO12" s="229"/>
      <c r="AP12" s="229"/>
      <c r="AQ12" s="194" t="str">
        <f t="shared" si="2"/>
        <v>Yes</v>
      </c>
      <c r="AR12" s="2"/>
      <c r="AS12" s="2"/>
      <c r="AT12" s="2"/>
      <c r="AU12" s="194" t="str">
        <f t="shared" si="7"/>
        <v>Yes</v>
      </c>
      <c r="AV12" s="2"/>
      <c r="AW12" s="2"/>
      <c r="AX12" s="2"/>
      <c r="AY12" s="192">
        <f t="shared" si="3"/>
        <v>810</v>
      </c>
      <c r="AZ12" s="2"/>
      <c r="BA12" s="2"/>
      <c r="BB12" s="2"/>
      <c r="BC12" s="2"/>
      <c r="BD12" s="2"/>
    </row>
    <row r="13" spans="1:56" ht="15">
      <c r="A13" s="261">
        <v>811</v>
      </c>
      <c r="B13" s="192" t="str">
        <f>IF('Basic Information'!G12="","",'Basic Information'!G12)</f>
        <v/>
      </c>
      <c r="C13" s="192" t="str">
        <f>IFERROR(IF(INDEX(TreatmentGroup[],MATCH(Handwriting!$B13,TreatmentGroup[Group],0),7)="Test","Yes","-"),"")</f>
        <v/>
      </c>
      <c r="D13" s="192" t="str">
        <f>IFERROR(IF(INDEX(TreatmentGroup[],MATCH(Handwriting!$B13,TreatmentGroup[Group],0),8)="Test","Yes","-"),"")</f>
        <v/>
      </c>
      <c r="E13" s="192" t="str">
        <f>IFERROR(IF(INDEX(TreatmentGroup[],MATCH(Handwriting!$B13,TreatmentGroup[Group],0),9)="Test","Yes","-"),"")</f>
        <v/>
      </c>
      <c r="F13" s="2">
        <f>IF('Basic Information'!C12="","",'Basic Information'!C12)</f>
        <v>747614</v>
      </c>
      <c r="G13" s="193">
        <f>IFERROR(INDEX(MouseList[],MATCH(Handwriting!A13,MouseList[Tag '#],0),MATCH("Initial BW",MouseList[#Headers],0))*0.8,"")</f>
        <v>13.12</v>
      </c>
      <c r="H13" s="194" t="str">
        <f>IF('Basic Information'!H12=0,"",'Basic Information'!H12)</f>
        <v/>
      </c>
      <c r="I13" s="194" t="str">
        <f>IF('Basic Information'!K12=0,"",'Basic Information'!K12)</f>
        <v/>
      </c>
      <c r="J13" s="194" t="str">
        <f>IF('Basic Information'!L12="","",'Basic Information'!L12)</f>
        <v/>
      </c>
      <c r="K13" s="194" t="str">
        <f t="shared" si="4"/>
        <v>Yes</v>
      </c>
      <c r="L13" s="229"/>
      <c r="M13" s="229"/>
      <c r="N13" s="229"/>
      <c r="O13" s="230" t="str">
        <f t="shared" si="0"/>
        <v>Yes</v>
      </c>
      <c r="P13" s="231"/>
      <c r="Q13" s="231"/>
      <c r="R13" s="231"/>
      <c r="S13" s="230" t="str">
        <f t="shared" si="5"/>
        <v>Yes</v>
      </c>
      <c r="T13" s="231"/>
      <c r="U13" s="231"/>
      <c r="V13" s="231"/>
      <c r="W13" s="192">
        <f t="shared" si="1"/>
        <v>811</v>
      </c>
      <c r="X13" s="231"/>
      <c r="Y13" s="231"/>
      <c r="Z13" s="231"/>
      <c r="AA13" s="231"/>
      <c r="AB13" s="231"/>
      <c r="AC13" s="261">
        <v>811</v>
      </c>
      <c r="AD13" s="192" t="str">
        <f>IF('Basic Information'!AI12="","",'Basic Information'!AI12)</f>
        <v/>
      </c>
      <c r="AE13" s="192" t="str">
        <f>IFERROR(IF(INDEX(TreatmentGroup[],MATCH(Handwriting!$B13,TreatmentGroup[cage '#],0),7)="Test","Yes","-"),"")</f>
        <v/>
      </c>
      <c r="AF13" s="192" t="str">
        <f>IFERROR(IF(INDEX(TreatmentGroup[],MATCH(Handwriting!$B13,TreatmentGroup[cage '#],0),8)="Test","Yes","-"),"")</f>
        <v/>
      </c>
      <c r="AG13" s="192" t="str">
        <f>IFERROR(IF(INDEX(TreatmentGroup[],MATCH(Handwriting!$B13,TreatmentGroup[cage '#],0),9)="Test","Yes","-"),"")</f>
        <v/>
      </c>
      <c r="AH13" s="2" t="str">
        <f>IF('Basic Information'!AE12="","",'Basic Information'!AE12)</f>
        <v/>
      </c>
      <c r="AI13" s="193" t="str">
        <f>IFERROR(INDEX(MouseList[],MATCH(Handwriting!AC13,MouseList[Cage '#],0),MATCH("Initial BW",MouseList[#Headers],0))*0.8,"")</f>
        <v/>
      </c>
      <c r="AJ13" s="194" t="str">
        <f>IF('Basic Information'!AJ12=0,"",'Basic Information'!AJ12)</f>
        <v/>
      </c>
      <c r="AK13" s="194" t="str">
        <f>IF('Basic Information'!AM12=0,"",'Basic Information'!AM12)</f>
        <v/>
      </c>
      <c r="AL13" s="194" t="str">
        <f>IF('Basic Information'!AN12="","",'Basic Information'!AN12)</f>
        <v/>
      </c>
      <c r="AM13" s="194" t="str">
        <f t="shared" si="6"/>
        <v>Yes</v>
      </c>
      <c r="AN13" s="229"/>
      <c r="AO13" s="229"/>
      <c r="AP13" s="229"/>
      <c r="AQ13" s="230" t="str">
        <f t="shared" si="2"/>
        <v>Yes</v>
      </c>
      <c r="AR13" s="231"/>
      <c r="AS13" s="231"/>
      <c r="AT13" s="231"/>
      <c r="AU13" s="230" t="str">
        <f t="shared" si="7"/>
        <v>Yes</v>
      </c>
      <c r="AV13" s="231"/>
      <c r="AW13" s="231"/>
      <c r="AX13" s="231"/>
      <c r="AY13" s="192">
        <f t="shared" si="3"/>
        <v>811</v>
      </c>
      <c r="AZ13" s="231"/>
      <c r="BA13" s="231"/>
      <c r="BB13" s="231"/>
      <c r="BC13" s="231"/>
      <c r="BD13" s="231"/>
    </row>
    <row r="14" spans="1:56" ht="15">
      <c r="A14" s="261">
        <v>812</v>
      </c>
      <c r="B14" s="192" t="str">
        <f>IF('Basic Information'!G13="","",'Basic Information'!G13)</f>
        <v/>
      </c>
      <c r="C14" s="192" t="str">
        <f>IFERROR(IF(INDEX(TreatmentGroup[],MATCH(Handwriting!$B14,TreatmentGroup[Group],0),7)="Test","Yes","-"),"")</f>
        <v/>
      </c>
      <c r="D14" s="192" t="str">
        <f>IFERROR(IF(INDEX(TreatmentGroup[],MATCH(Handwriting!$B14,TreatmentGroup[Group],0),8)="Test","Yes","-"),"")</f>
        <v/>
      </c>
      <c r="E14" s="192" t="str">
        <f>IFERROR(IF(INDEX(TreatmentGroup[],MATCH(Handwriting!$B14,TreatmentGroup[Group],0),9)="Test","Yes","-"),"")</f>
        <v/>
      </c>
      <c r="F14" s="2"/>
      <c r="G14" s="193">
        <f>IFERROR(INDEX(MouseList[],MATCH(Handwriting!A14,MouseList[Tag '#],0),MATCH("Initial BW",MouseList[#Headers],0))*0.8,"")</f>
        <v>11.040000000000001</v>
      </c>
      <c r="H14" s="194" t="str">
        <f>IF('Basic Information'!H13=0,"",'Basic Information'!H13)</f>
        <v/>
      </c>
      <c r="I14" s="194" t="str">
        <f>IF('Basic Information'!K13=0,"",'Basic Information'!K13)</f>
        <v/>
      </c>
      <c r="J14" s="194" t="str">
        <f>IF('Basic Information'!L13="","",'Basic Information'!L13)</f>
        <v/>
      </c>
      <c r="K14" s="194" t="str">
        <f t="shared" si="4"/>
        <v>Yes</v>
      </c>
      <c r="L14" s="229"/>
      <c r="M14" s="229"/>
      <c r="N14" s="229"/>
      <c r="O14" s="230" t="str">
        <f t="shared" si="0"/>
        <v>Yes</v>
      </c>
      <c r="P14" s="231"/>
      <c r="Q14" s="231"/>
      <c r="R14" s="231"/>
      <c r="S14" s="230" t="str">
        <f t="shared" si="5"/>
        <v>Yes</v>
      </c>
      <c r="T14" s="231"/>
      <c r="U14" s="231"/>
      <c r="V14" s="231"/>
      <c r="W14" s="192">
        <f t="shared" si="1"/>
        <v>812</v>
      </c>
      <c r="X14" s="231"/>
      <c r="Y14" s="231"/>
      <c r="Z14" s="231"/>
      <c r="AA14" s="231"/>
      <c r="AB14" s="231"/>
      <c r="AC14" s="261">
        <v>812</v>
      </c>
      <c r="AD14" s="192" t="str">
        <f>IF('Basic Information'!AI13="","",'Basic Information'!AI13)</f>
        <v/>
      </c>
      <c r="AE14" s="192" t="str">
        <f>IFERROR(IF(INDEX(TreatmentGroup[],MATCH(Handwriting!$B14,TreatmentGroup[cage '#],0),7)="Test","Yes","-"),"")</f>
        <v/>
      </c>
      <c r="AF14" s="192" t="str">
        <f>IFERROR(IF(INDEX(TreatmentGroup[],MATCH(Handwriting!$B14,TreatmentGroup[cage '#],0),8)="Test","Yes","-"),"")</f>
        <v/>
      </c>
      <c r="AG14" s="192" t="str">
        <f>IFERROR(IF(INDEX(TreatmentGroup[],MATCH(Handwriting!$B14,TreatmentGroup[cage '#],0),9)="Test","Yes","-"),"")</f>
        <v/>
      </c>
      <c r="AH14" s="2"/>
      <c r="AI14" s="193" t="str">
        <f>IFERROR(INDEX(MouseList[],MATCH(Handwriting!AC14,MouseList[Cage '#],0),MATCH("Initial BW",MouseList[#Headers],0))*0.8,"")</f>
        <v/>
      </c>
      <c r="AJ14" s="194" t="str">
        <f>IF('Basic Information'!AJ13=0,"",'Basic Information'!AJ13)</f>
        <v/>
      </c>
      <c r="AK14" s="194" t="str">
        <f>IF('Basic Information'!AM13=0,"",'Basic Information'!AM13)</f>
        <v/>
      </c>
      <c r="AL14" s="194" t="str">
        <f>IF('Basic Information'!AN13="","",'Basic Information'!AN13)</f>
        <v/>
      </c>
      <c r="AM14" s="194" t="str">
        <f t="shared" si="6"/>
        <v>Yes</v>
      </c>
      <c r="AN14" s="229"/>
      <c r="AO14" s="229"/>
      <c r="AP14" s="229"/>
      <c r="AQ14" s="230" t="str">
        <f t="shared" si="2"/>
        <v>Yes</v>
      </c>
      <c r="AR14" s="231"/>
      <c r="AS14" s="231"/>
      <c r="AT14" s="231"/>
      <c r="AU14" s="230" t="str">
        <f t="shared" si="7"/>
        <v>Yes</v>
      </c>
      <c r="AV14" s="231"/>
      <c r="AW14" s="231"/>
      <c r="AX14" s="231"/>
      <c r="AY14" s="192">
        <f t="shared" si="3"/>
        <v>812</v>
      </c>
      <c r="AZ14" s="231"/>
      <c r="BA14" s="231"/>
      <c r="BB14" s="231"/>
      <c r="BC14" s="231"/>
      <c r="BD14" s="231"/>
    </row>
    <row r="15" spans="1:56" ht="15">
      <c r="A15" s="261">
        <v>813</v>
      </c>
      <c r="B15" s="192" t="str">
        <f>IF('Basic Information'!G14="","",'Basic Information'!G14)</f>
        <v/>
      </c>
      <c r="C15" s="192" t="str">
        <f>IFERROR(IF(INDEX(TreatmentGroup[],MATCH(Handwriting!$B15,TreatmentGroup[Group],0),7)="Test","Yes","-"),"")</f>
        <v/>
      </c>
      <c r="D15" s="192" t="str">
        <f>IFERROR(IF(INDEX(TreatmentGroup[],MATCH(Handwriting!$B15,TreatmentGroup[Group],0),8)="Test","Yes","-"),"")</f>
        <v/>
      </c>
      <c r="E15" s="192" t="str">
        <f>IFERROR(IF(INDEX(TreatmentGroup[],MATCH(Handwriting!$B15,TreatmentGroup[Group],0),9)="Test","Yes","-"),"")</f>
        <v/>
      </c>
      <c r="F15" s="2"/>
      <c r="G15" s="193"/>
      <c r="H15" s="194" t="str">
        <f>IF('Basic Information'!H14=0,"",'Basic Information'!H14)</f>
        <v/>
      </c>
      <c r="I15" s="194" t="str">
        <f>IF('Basic Information'!K14=0,"",'Basic Information'!K14)</f>
        <v/>
      </c>
      <c r="J15" s="194" t="str">
        <f>IF('Basic Information'!L14="","",'Basic Information'!L14)</f>
        <v/>
      </c>
      <c r="K15" s="194" t="str">
        <f t="shared" si="4"/>
        <v>Yes</v>
      </c>
      <c r="L15" s="229"/>
      <c r="M15" s="229"/>
      <c r="N15" s="229"/>
      <c r="O15" s="230" t="str">
        <f t="shared" si="0"/>
        <v>Yes</v>
      </c>
      <c r="P15" s="231"/>
      <c r="Q15" s="231"/>
      <c r="R15" s="231"/>
      <c r="S15" s="230" t="str">
        <f t="shared" si="5"/>
        <v>Yes</v>
      </c>
      <c r="T15" s="231"/>
      <c r="U15" s="231"/>
      <c r="V15" s="231"/>
      <c r="W15" s="192">
        <f t="shared" si="1"/>
        <v>813</v>
      </c>
      <c r="X15" s="231"/>
      <c r="Y15" s="231"/>
      <c r="Z15" s="231"/>
      <c r="AA15" s="231"/>
      <c r="AB15" s="231"/>
      <c r="AC15" s="261">
        <v>813</v>
      </c>
      <c r="AD15" s="192" t="str">
        <f>IF('Basic Information'!AI14="","",'Basic Information'!AI14)</f>
        <v/>
      </c>
      <c r="AE15" s="192" t="str">
        <f>IFERROR(IF(INDEX(TreatmentGroup[],MATCH(Handwriting!$B15,TreatmentGroup[cage '#],0),7)="Test","Yes","-"),"")</f>
        <v/>
      </c>
      <c r="AF15" s="192" t="str">
        <f>IFERROR(IF(INDEX(TreatmentGroup[],MATCH(Handwriting!$B15,TreatmentGroup[cage '#],0),8)="Test","Yes","-"),"")</f>
        <v/>
      </c>
      <c r="AG15" s="192" t="str">
        <f>IFERROR(IF(INDEX(TreatmentGroup[],MATCH(Handwriting!$B15,TreatmentGroup[cage '#],0),9)="Test","Yes","-"),"")</f>
        <v/>
      </c>
      <c r="AH15" s="2"/>
      <c r="AI15" s="193"/>
      <c r="AJ15" s="194" t="str">
        <f>IF('Basic Information'!AJ14=0,"",'Basic Information'!AJ14)</f>
        <v/>
      </c>
      <c r="AK15" s="194" t="str">
        <f>IF('Basic Information'!AM14=0,"",'Basic Information'!AM14)</f>
        <v/>
      </c>
      <c r="AL15" s="194" t="str">
        <f>IF('Basic Information'!AN14="","",'Basic Information'!AN14)</f>
        <v>MW</v>
      </c>
      <c r="AM15" s="194" t="str">
        <f t="shared" si="6"/>
        <v>Yes</v>
      </c>
      <c r="AN15" s="229"/>
      <c r="AO15" s="229"/>
      <c r="AP15" s="229"/>
      <c r="AQ15" s="230" t="str">
        <f t="shared" si="2"/>
        <v>Yes</v>
      </c>
      <c r="AR15" s="231"/>
      <c r="AS15" s="231"/>
      <c r="AT15" s="231"/>
      <c r="AU15" s="230" t="str">
        <f t="shared" si="7"/>
        <v>Yes</v>
      </c>
      <c r="AV15" s="231"/>
      <c r="AW15" s="231"/>
      <c r="AX15" s="231"/>
      <c r="AY15" s="192">
        <f t="shared" si="3"/>
        <v>813</v>
      </c>
      <c r="AZ15" s="231"/>
      <c r="BA15" s="231"/>
      <c r="BB15" s="231"/>
      <c r="BC15" s="231"/>
      <c r="BD15" s="231"/>
    </row>
    <row r="16" spans="1:56" ht="15">
      <c r="A16" s="261">
        <v>814</v>
      </c>
      <c r="B16" s="192" t="str">
        <f>IF('Basic Information'!G15="","",'Basic Information'!G15)</f>
        <v/>
      </c>
      <c r="C16" s="192" t="str">
        <f>IFERROR(IF(INDEX(TreatmentGroup[],MATCH(Handwriting!$B16,TreatmentGroup[Group],0),7)="Test","Yes","-"),"")</f>
        <v/>
      </c>
      <c r="D16" s="192" t="str">
        <f>IFERROR(IF(INDEX(TreatmentGroup[],MATCH(Handwriting!$B16,TreatmentGroup[Group],0),8)="Test","Yes","-"),"")</f>
        <v/>
      </c>
      <c r="E16" s="192" t="str">
        <f>IFERROR(IF(INDEX(TreatmentGroup[],MATCH(Handwriting!$B16,TreatmentGroup[Group],0),9)="Test","Yes","-"),"")</f>
        <v/>
      </c>
      <c r="F16" s="2"/>
      <c r="G16" s="193">
        <f>IFERROR(INDEX(MouseList[],MATCH(Handwriting!A16,MouseList[Tag '#],0),MATCH("Initial BW",MouseList[#Headers],0))*0.8,"")</f>
        <v>15.432</v>
      </c>
      <c r="H16" s="194" t="str">
        <f>IF('Basic Information'!H15=0,"",'Basic Information'!H15)</f>
        <v/>
      </c>
      <c r="I16" s="194" t="str">
        <f>IF('Basic Information'!K15=0,"",'Basic Information'!K15)</f>
        <v/>
      </c>
      <c r="J16" s="194" t="str">
        <f>IF('Basic Information'!L15="","",'Basic Information'!L15)</f>
        <v/>
      </c>
      <c r="K16" s="194" t="str">
        <f t="shared" si="4"/>
        <v>Yes</v>
      </c>
      <c r="L16" s="229"/>
      <c r="M16" s="229"/>
      <c r="N16" s="229"/>
      <c r="O16" s="194" t="str">
        <f t="shared" si="0"/>
        <v>Yes</v>
      </c>
      <c r="P16" s="2"/>
      <c r="Q16" s="2"/>
      <c r="R16" s="2"/>
      <c r="S16" s="194" t="str">
        <f t="shared" si="5"/>
        <v>Yes</v>
      </c>
      <c r="T16" s="2"/>
      <c r="U16" s="2"/>
      <c r="V16" s="2"/>
      <c r="W16" s="192">
        <f t="shared" si="1"/>
        <v>814</v>
      </c>
      <c r="X16" s="2"/>
      <c r="Y16" s="2"/>
      <c r="Z16" s="2"/>
      <c r="AA16" s="2"/>
      <c r="AB16" s="2"/>
      <c r="AC16" s="261">
        <v>814</v>
      </c>
      <c r="AD16" s="192" t="str">
        <f>IF('Basic Information'!AI15="","",'Basic Information'!AI15)</f>
        <v>mL</v>
      </c>
      <c r="AE16" s="192" t="str">
        <f>IFERROR(IF(INDEX(TreatmentGroup[],MATCH(Handwriting!$B16,TreatmentGroup[cage '#],0),7)="Test","Yes","-"),"")</f>
        <v/>
      </c>
      <c r="AF16" s="192" t="str">
        <f>IFERROR(IF(INDEX(TreatmentGroup[],MATCH(Handwriting!$B16,TreatmentGroup[cage '#],0),8)="Test","Yes","-"),"")</f>
        <v/>
      </c>
      <c r="AG16" s="192" t="str">
        <f>IFERROR(IF(INDEX(TreatmentGroup[],MATCH(Handwriting!$B16,TreatmentGroup[cage '#],0),9)="Test","Yes","-"),"")</f>
        <v/>
      </c>
      <c r="AH16" s="2"/>
      <c r="AI16" s="193" t="str">
        <f>IFERROR(INDEX(MouseList[],MATCH(Handwriting!AC16,MouseList[Cage '#],0),MATCH("Initial BW",MouseList[#Headers],0))*0.8,"")</f>
        <v/>
      </c>
      <c r="AJ16" s="194" t="str">
        <f>IF('Basic Information'!AJ15=0,"",'Basic Information'!AJ15)</f>
        <v>/kg</v>
      </c>
      <c r="AK16" s="194" t="str">
        <f>IF('Basic Information'!AM15=0,"",'Basic Information'!AM15)</f>
        <v>/mL</v>
      </c>
      <c r="AL16" s="194" t="str">
        <f>IF('Basic Information'!AN15="","",'Basic Information'!AN15)</f>
        <v/>
      </c>
      <c r="AM16" s="194" t="str">
        <f t="shared" si="6"/>
        <v>Yes</v>
      </c>
      <c r="AN16" s="229"/>
      <c r="AO16" s="229"/>
      <c r="AP16" s="229"/>
      <c r="AQ16" s="194" t="str">
        <f t="shared" si="2"/>
        <v>Yes</v>
      </c>
      <c r="AR16" s="2"/>
      <c r="AS16" s="2"/>
      <c r="AT16" s="2"/>
      <c r="AU16" s="194" t="str">
        <f t="shared" si="7"/>
        <v>Yes</v>
      </c>
      <c r="AV16" s="2"/>
      <c r="AW16" s="2"/>
      <c r="AX16" s="2"/>
      <c r="AY16" s="192">
        <f t="shared" si="3"/>
        <v>814</v>
      </c>
      <c r="AZ16" s="2"/>
      <c r="BA16" s="2"/>
      <c r="BB16" s="2"/>
      <c r="BC16" s="2"/>
      <c r="BD16" s="2"/>
    </row>
    <row r="17" spans="1:56" ht="15">
      <c r="A17" s="261">
        <v>815</v>
      </c>
      <c r="B17" s="192" t="str">
        <f>IF('Basic Information'!G16="","",'Basic Information'!G16)</f>
        <v/>
      </c>
      <c r="C17" s="192" t="str">
        <f>IFERROR(IF(INDEX(TreatmentGroup[],MATCH(Handwriting!$B17,TreatmentGroup[Group],0),7)="Test","Yes","-"),"")</f>
        <v/>
      </c>
      <c r="D17" s="192" t="str">
        <f>IFERROR(IF(INDEX(TreatmentGroup[],MATCH(Handwriting!$B17,TreatmentGroup[Group],0),8)="Test","Yes","-"),"")</f>
        <v/>
      </c>
      <c r="E17" s="192" t="str">
        <f>IFERROR(IF(INDEX(TreatmentGroup[],MATCH(Handwriting!$B17,TreatmentGroup[Group],0),9)="Test","Yes","-"),"")</f>
        <v/>
      </c>
      <c r="F17" s="2"/>
      <c r="G17" s="193">
        <f>IFERROR(INDEX(MouseList[],MATCH(Handwriting!A17,MouseList[Tag '#],0),MATCH("Initial BW",MouseList[#Headers],0))*0.8,"")</f>
        <v>11.472000000000001</v>
      </c>
      <c r="H17" s="194" t="str">
        <f>IF('Basic Information'!H16=0,"",'Basic Information'!H16)</f>
        <v/>
      </c>
      <c r="I17" s="194" t="str">
        <f>IF('Basic Information'!K16=0,"",'Basic Information'!K16)</f>
        <v/>
      </c>
      <c r="J17" s="194" t="str">
        <f>IF('Basic Information'!L16="","",'Basic Information'!L16)</f>
        <v/>
      </c>
      <c r="K17" s="194" t="str">
        <f t="shared" si="4"/>
        <v>Yes</v>
      </c>
      <c r="L17" s="229"/>
      <c r="M17" s="229"/>
      <c r="N17" s="229"/>
      <c r="O17" s="194" t="str">
        <f t="shared" si="0"/>
        <v>Yes</v>
      </c>
      <c r="P17" s="2"/>
      <c r="Q17" s="2"/>
      <c r="R17" s="2"/>
      <c r="S17" s="194" t="str">
        <f t="shared" si="5"/>
        <v>Yes</v>
      </c>
      <c r="T17" s="2"/>
      <c r="U17" s="2"/>
      <c r="V17" s="2"/>
      <c r="W17" s="192">
        <f t="shared" si="1"/>
        <v>815</v>
      </c>
      <c r="X17" s="2"/>
      <c r="Y17" s="2"/>
      <c r="Z17" s="2"/>
      <c r="AA17" s="2"/>
      <c r="AB17" s="2"/>
      <c r="AC17" s="261">
        <v>815</v>
      </c>
      <c r="AD17" s="192" t="str">
        <f>IF('Basic Information'!AI16="","",'Basic Information'!AI16)</f>
        <v>mL</v>
      </c>
      <c r="AE17" s="192" t="str">
        <f>IFERROR(IF(INDEX(TreatmentGroup[],MATCH(Handwriting!$B17,TreatmentGroup[cage '#],0),7)="Test","Yes","-"),"")</f>
        <v/>
      </c>
      <c r="AF17" s="192" t="str">
        <f>IFERROR(IF(INDEX(TreatmentGroup[],MATCH(Handwriting!$B17,TreatmentGroup[cage '#],0),8)="Test","Yes","-"),"")</f>
        <v/>
      </c>
      <c r="AG17" s="192" t="str">
        <f>IFERROR(IF(INDEX(TreatmentGroup[],MATCH(Handwriting!$B17,TreatmentGroup[cage '#],0),9)="Test","Yes","-"),"")</f>
        <v/>
      </c>
      <c r="AH17" s="2"/>
      <c r="AI17" s="193" t="str">
        <f>IFERROR(INDEX(MouseList[],MATCH(Handwriting!AC17,MouseList[Cage '#],0),MATCH("Initial BW",MouseList[#Headers],0))*0.8,"")</f>
        <v/>
      </c>
      <c r="AJ17" s="194" t="str">
        <f>IF('Basic Information'!AJ16=0,"",'Basic Information'!AJ16)</f>
        <v>/kg</v>
      </c>
      <c r="AK17" s="194" t="str">
        <f>IF('Basic Information'!AM16=0,"",'Basic Information'!AM16)</f>
        <v>/mL</v>
      </c>
      <c r="AL17" s="194" t="str">
        <f>IF('Basic Information'!AN16="","",'Basic Information'!AN16)</f>
        <v/>
      </c>
      <c r="AM17" s="194" t="str">
        <f t="shared" si="6"/>
        <v>Yes</v>
      </c>
      <c r="AN17" s="229"/>
      <c r="AO17" s="229"/>
      <c r="AP17" s="229"/>
      <c r="AQ17" s="194" t="str">
        <f t="shared" si="2"/>
        <v>Yes</v>
      </c>
      <c r="AR17" s="2"/>
      <c r="AS17" s="2"/>
      <c r="AT17" s="2"/>
      <c r="AU17" s="194" t="str">
        <f t="shared" si="7"/>
        <v>Yes</v>
      </c>
      <c r="AV17" s="2"/>
      <c r="AW17" s="2"/>
      <c r="AX17" s="2"/>
      <c r="AY17" s="192">
        <f t="shared" si="3"/>
        <v>815</v>
      </c>
      <c r="AZ17" s="2"/>
      <c r="BA17" s="2"/>
      <c r="BB17" s="2"/>
      <c r="BC17" s="2"/>
      <c r="BD17" s="2"/>
    </row>
    <row r="18" spans="1:56" ht="15">
      <c r="A18" s="279">
        <v>816</v>
      </c>
      <c r="B18" s="192" t="str">
        <f>IF('Basic Information'!G17="","",'Basic Information'!G17)</f>
        <v/>
      </c>
      <c r="C18" s="192" t="str">
        <f>IFERROR(IF(INDEX(TreatmentGroup[],MATCH(Handwriting!$B18,TreatmentGroup[Group],0),7)="Test","Yes","-"),"")</f>
        <v/>
      </c>
      <c r="D18" s="192" t="str">
        <f>IFERROR(IF(INDEX(TreatmentGroup[],MATCH(Handwriting!$B18,TreatmentGroup[Group],0),8)="Test","Yes","-"),"")</f>
        <v/>
      </c>
      <c r="E18" s="192" t="str">
        <f>IFERROR(IF(INDEX(TreatmentGroup[],MATCH(Handwriting!$B18,TreatmentGroup[Group],0),9)="Test","Yes","-"),"")</f>
        <v/>
      </c>
      <c r="F18" s="2">
        <f>IF('Basic Information'!C17="","",'Basic Information'!C17)</f>
        <v>747615</v>
      </c>
      <c r="G18" s="193">
        <f>IFERROR(INDEX(MouseList[],MATCH(Handwriting!A18,MouseList[Tag '#],0),MATCH("Initial BW",MouseList[#Headers],0))*0.8,"")</f>
        <v>11.72</v>
      </c>
      <c r="H18" s="194" t="str">
        <f>IF('Basic Information'!H17=0,"",'Basic Information'!H17)</f>
        <v/>
      </c>
      <c r="I18" s="194" t="str">
        <f>IF('Basic Information'!K17=0,"",'Basic Information'!K17)</f>
        <v/>
      </c>
      <c r="J18" s="194" t="str">
        <f>IF('Basic Information'!L17="","",'Basic Information'!L17)</f>
        <v/>
      </c>
      <c r="K18" s="194" t="str">
        <f t="shared" si="4"/>
        <v>Yes</v>
      </c>
      <c r="L18" s="229"/>
      <c r="M18" s="229"/>
      <c r="N18" s="229"/>
      <c r="O18" s="194"/>
      <c r="P18" s="2"/>
      <c r="Q18" s="2"/>
      <c r="R18" s="2"/>
      <c r="S18" s="194" t="str">
        <f t="shared" si="5"/>
        <v>Yes</v>
      </c>
      <c r="T18" s="2"/>
      <c r="U18" s="2"/>
      <c r="V18" s="2"/>
      <c r="W18" s="192">
        <f t="shared" si="1"/>
        <v>816</v>
      </c>
      <c r="X18" s="2"/>
      <c r="Y18" s="2"/>
      <c r="Z18" s="2"/>
      <c r="AA18" s="2"/>
      <c r="AB18" s="2"/>
      <c r="AC18" s="279">
        <v>816</v>
      </c>
      <c r="AD18" s="192" t="str">
        <f>IF('Basic Information'!AI17="","",'Basic Information'!AI17)</f>
        <v>mL</v>
      </c>
      <c r="AE18" s="192" t="str">
        <f>IFERROR(IF(INDEX(TreatmentGroup[],MATCH(Handwriting!$B18,TreatmentGroup[cage '#],0),7)="Test","Yes","-"),"")</f>
        <v/>
      </c>
      <c r="AF18" s="192" t="str">
        <f>IFERROR(IF(INDEX(TreatmentGroup[],MATCH(Handwriting!$B18,TreatmentGroup[cage '#],0),8)="Test","Yes","-"),"")</f>
        <v/>
      </c>
      <c r="AG18" s="192" t="str">
        <f>IFERROR(IF(INDEX(TreatmentGroup[],MATCH(Handwriting!$B18,TreatmentGroup[cage '#],0),9)="Test","Yes","-"),"")</f>
        <v/>
      </c>
      <c r="AH18" s="2" t="str">
        <f>IF('Basic Information'!AE17="","",'Basic Information'!AE17)</f>
        <v>I.P.</v>
      </c>
      <c r="AI18" s="193" t="str">
        <f>IFERROR(INDEX(MouseList[],MATCH(Handwriting!AC18,MouseList[Cage '#],0),MATCH("Initial BW",MouseList[#Headers],0))*0.8,"")</f>
        <v/>
      </c>
      <c r="AJ18" s="194" t="str">
        <f>IF('Basic Information'!AJ17=0,"",'Basic Information'!AJ17)</f>
        <v>/kg</v>
      </c>
      <c r="AK18" s="194" t="str">
        <f>IF('Basic Information'!AM17=0,"",'Basic Information'!AM17)</f>
        <v>/mL</v>
      </c>
      <c r="AL18" s="194" t="str">
        <f>IF('Basic Information'!AN17="","",'Basic Information'!AN17)</f>
        <v/>
      </c>
      <c r="AM18" s="194" t="str">
        <f t="shared" si="6"/>
        <v>Yes</v>
      </c>
      <c r="AN18" s="229"/>
      <c r="AO18" s="229"/>
      <c r="AP18" s="229"/>
      <c r="AQ18" s="194"/>
      <c r="AR18" s="2"/>
      <c r="AS18" s="2"/>
      <c r="AT18" s="2"/>
      <c r="AU18" s="194" t="str">
        <f t="shared" si="7"/>
        <v>Yes</v>
      </c>
      <c r="AV18" s="2"/>
      <c r="AW18" s="2"/>
      <c r="AX18" s="2"/>
      <c r="AY18" s="192">
        <f t="shared" si="3"/>
        <v>816</v>
      </c>
      <c r="AZ18" s="2"/>
      <c r="BA18" s="2"/>
      <c r="BB18" s="2"/>
      <c r="BC18" s="2"/>
      <c r="BD18" s="2"/>
    </row>
    <row r="19" spans="1:56" ht="15">
      <c r="A19" s="280">
        <v>817</v>
      </c>
      <c r="B19" s="192" t="str">
        <f>IF('Basic Information'!G18="","",'Basic Information'!G18)</f>
        <v/>
      </c>
      <c r="C19" s="192" t="str">
        <f>IFERROR(IF(INDEX(TreatmentGroup[],MATCH(Handwriting!$B19,TreatmentGroup[Group],0),7)="Test","Yes","-"),"")</f>
        <v/>
      </c>
      <c r="D19" s="192" t="str">
        <f>IFERROR(IF(INDEX(TreatmentGroup[],MATCH(Handwriting!$B19,TreatmentGroup[Group],0),8)="Test","Yes","-"),"")</f>
        <v/>
      </c>
      <c r="E19" s="192" t="str">
        <f>IFERROR(IF(INDEX(TreatmentGroup[],MATCH(Handwriting!$B19,TreatmentGroup[Group],0),9)="Test","Yes","-"),"")</f>
        <v/>
      </c>
      <c r="F19" s="2"/>
      <c r="G19" s="193">
        <f>IFERROR(INDEX(MouseList[],MATCH(Handwriting!A19,MouseList[Tag '#],0),MATCH("Initial BW",MouseList[#Headers],0))*0.8,"")</f>
        <v>10.976000000000001</v>
      </c>
      <c r="H19" s="194" t="str">
        <f>IF('Basic Information'!H18=0,"",'Basic Information'!H18)</f>
        <v/>
      </c>
      <c r="I19" s="194" t="str">
        <f>IF('Basic Information'!K18=0,"",'Basic Information'!K18)</f>
        <v/>
      </c>
      <c r="J19" s="194" t="str">
        <f>IF('Basic Information'!L18="","",'Basic Information'!L18)</f>
        <v/>
      </c>
      <c r="K19" s="194" t="str">
        <f t="shared" si="4"/>
        <v>Yes</v>
      </c>
      <c r="L19" s="229"/>
      <c r="M19" s="229"/>
      <c r="N19" s="229"/>
      <c r="O19" s="194"/>
      <c r="P19" s="2"/>
      <c r="Q19" s="2"/>
      <c r="R19" s="2"/>
      <c r="S19" s="194" t="str">
        <f t="shared" si="5"/>
        <v>Yes</v>
      </c>
      <c r="T19" s="2"/>
      <c r="U19" s="2"/>
      <c r="V19" s="2"/>
      <c r="W19" s="192">
        <f t="shared" si="1"/>
        <v>817</v>
      </c>
      <c r="X19" s="2"/>
      <c r="Y19" s="2"/>
      <c r="Z19" s="2"/>
      <c r="AA19" s="2"/>
      <c r="AB19" s="2"/>
      <c r="AC19" s="280">
        <v>817</v>
      </c>
      <c r="AD19" s="192" t="str">
        <f>IF('Basic Information'!AI18="","",'Basic Information'!AI18)</f>
        <v/>
      </c>
      <c r="AE19" s="192" t="str">
        <f>IFERROR(IF(INDEX(TreatmentGroup[],MATCH(Handwriting!$B19,TreatmentGroup[cage '#],0),7)="Test","Yes","-"),"")</f>
        <v/>
      </c>
      <c r="AF19" s="192" t="str">
        <f>IFERROR(IF(INDEX(TreatmentGroup[],MATCH(Handwriting!$B19,TreatmentGroup[cage '#],0),8)="Test","Yes","-"),"")</f>
        <v/>
      </c>
      <c r="AG19" s="192" t="str">
        <f>IFERROR(IF(INDEX(TreatmentGroup[],MATCH(Handwriting!$B19,TreatmentGroup[cage '#],0),9)="Test","Yes","-"),"")</f>
        <v/>
      </c>
      <c r="AH19" s="2"/>
      <c r="AI19" s="193" t="str">
        <f>IFERROR(INDEX(MouseList[],MATCH(Handwriting!AC19,MouseList[Cage '#],0),MATCH("Initial BW",MouseList[#Headers],0))*0.8,"")</f>
        <v/>
      </c>
      <c r="AJ19" s="194" t="str">
        <f>IF('Basic Information'!AJ18=0,"",'Basic Information'!AJ18)</f>
        <v/>
      </c>
      <c r="AK19" s="194" t="str">
        <f>IF('Basic Information'!AM18=0,"",'Basic Information'!AM18)</f>
        <v/>
      </c>
      <c r="AL19" s="194" t="str">
        <f>IF('Basic Information'!AN18="","",'Basic Information'!AN18)</f>
        <v/>
      </c>
      <c r="AM19" s="194" t="str">
        <f t="shared" si="6"/>
        <v>Yes</v>
      </c>
      <c r="AN19" s="229"/>
      <c r="AO19" s="229"/>
      <c r="AP19" s="229"/>
      <c r="AQ19" s="194"/>
      <c r="AR19" s="2"/>
      <c r="AS19" s="2"/>
      <c r="AT19" s="2"/>
      <c r="AU19" s="194" t="str">
        <f t="shared" si="7"/>
        <v>Yes</v>
      </c>
      <c r="AV19" s="2"/>
      <c r="AW19" s="2"/>
      <c r="AX19" s="2"/>
      <c r="AY19" s="192">
        <f t="shared" si="3"/>
        <v>817</v>
      </c>
      <c r="AZ19" s="2"/>
      <c r="BA19" s="2"/>
      <c r="BB19" s="2"/>
      <c r="BC19" s="2"/>
      <c r="BD19" s="2"/>
    </row>
    <row r="20" spans="1:56" ht="15">
      <c r="A20" s="280">
        <v>818</v>
      </c>
      <c r="B20" s="192" t="str">
        <f>IF('Basic Information'!G19="","",'Basic Information'!G19)</f>
        <v/>
      </c>
      <c r="C20" s="192" t="str">
        <f>IFERROR(IF(INDEX(TreatmentGroup[],MATCH(Handwriting!$B20,TreatmentGroup[Group],0),7)="Test","Yes","-"),"")</f>
        <v/>
      </c>
      <c r="D20" s="192" t="str">
        <f>IFERROR(IF(INDEX(TreatmentGroup[],MATCH(Handwriting!$B20,TreatmentGroup[Group],0),8)="Test","Yes","-"),"")</f>
        <v/>
      </c>
      <c r="E20" s="192" t="str">
        <f>IFERROR(IF(INDEX(TreatmentGroup[],MATCH(Handwriting!$B20,TreatmentGroup[Group],0),9)="Test","Yes","-"),"")</f>
        <v/>
      </c>
      <c r="F20" s="2"/>
      <c r="G20" s="193">
        <f>IFERROR(INDEX(MouseList[],MATCH(Handwriting!A20,MouseList[Tag '#],0),MATCH("Initial BW",MouseList[#Headers],0))*0.8,"")</f>
        <v>15.064</v>
      </c>
      <c r="H20" s="194" t="str">
        <f>IF('Basic Information'!H19=0,"",'Basic Information'!H19)</f>
        <v/>
      </c>
      <c r="I20" s="194" t="str">
        <f>IF('Basic Information'!K19=0,"",'Basic Information'!K19)</f>
        <v/>
      </c>
      <c r="J20" s="194" t="str">
        <f>IF('Basic Information'!L19="","",'Basic Information'!L19)</f>
        <v/>
      </c>
      <c r="K20" s="194" t="str">
        <f t="shared" si="4"/>
        <v>Yes</v>
      </c>
      <c r="L20" s="229"/>
      <c r="M20" s="229"/>
      <c r="N20" s="229"/>
      <c r="O20" s="194"/>
      <c r="P20" s="2"/>
      <c r="Q20" s="2"/>
      <c r="R20" s="2"/>
      <c r="S20" s="194" t="str">
        <f t="shared" si="5"/>
        <v>Yes</v>
      </c>
      <c r="T20" s="2"/>
      <c r="U20" s="2"/>
      <c r="V20" s="2"/>
      <c r="W20" s="192">
        <f t="shared" si="1"/>
        <v>818</v>
      </c>
      <c r="X20" s="2"/>
      <c r="Y20" s="2"/>
      <c r="Z20" s="2"/>
      <c r="AA20" s="2"/>
      <c r="AB20" s="2"/>
      <c r="AC20" s="280">
        <v>818</v>
      </c>
      <c r="AD20" s="192" t="str">
        <f>IF('Basic Information'!AI19="","",'Basic Information'!AI19)</f>
        <v/>
      </c>
      <c r="AE20" s="192" t="str">
        <f>IFERROR(IF(INDEX(TreatmentGroup[],MATCH(Handwriting!$B20,TreatmentGroup[cage '#],0),7)="Test","Yes","-"),"")</f>
        <v/>
      </c>
      <c r="AF20" s="192" t="str">
        <f>IFERROR(IF(INDEX(TreatmentGroup[],MATCH(Handwriting!$B20,TreatmentGroup[cage '#],0),8)="Test","Yes","-"),"")</f>
        <v/>
      </c>
      <c r="AG20" s="192" t="str">
        <f>IFERROR(IF(INDEX(TreatmentGroup[],MATCH(Handwriting!$B20,TreatmentGroup[cage '#],0),9)="Test","Yes","-"),"")</f>
        <v/>
      </c>
      <c r="AH20" s="2"/>
      <c r="AI20" s="193" t="str">
        <f>IFERROR(INDEX(MouseList[],MATCH(Handwriting!AC20,MouseList[Cage '#],0),MATCH("Initial BW",MouseList[#Headers],0))*0.8,"")</f>
        <v/>
      </c>
      <c r="AJ20" s="194" t="str">
        <f>IF('Basic Information'!AJ19=0,"",'Basic Information'!AJ19)</f>
        <v/>
      </c>
      <c r="AK20" s="194" t="str">
        <f>IF('Basic Information'!AM19=0,"",'Basic Information'!AM19)</f>
        <v/>
      </c>
      <c r="AL20" s="194" t="str">
        <f>IF('Basic Information'!AN19="","",'Basic Information'!AN19)</f>
        <v/>
      </c>
      <c r="AM20" s="194" t="str">
        <f t="shared" si="6"/>
        <v>Yes</v>
      </c>
      <c r="AN20" s="229"/>
      <c r="AO20" s="229"/>
      <c r="AP20" s="229"/>
      <c r="AQ20" s="194"/>
      <c r="AR20" s="2"/>
      <c r="AS20" s="2"/>
      <c r="AT20" s="2"/>
      <c r="AU20" s="194" t="str">
        <f t="shared" si="7"/>
        <v>Yes</v>
      </c>
      <c r="AV20" s="2"/>
      <c r="AW20" s="2"/>
      <c r="AX20" s="2"/>
      <c r="AY20" s="192">
        <f t="shared" si="3"/>
        <v>818</v>
      </c>
      <c r="AZ20" s="2"/>
      <c r="BA20" s="2"/>
      <c r="BB20" s="2"/>
      <c r="BC20" s="2"/>
      <c r="BD20" s="2"/>
    </row>
    <row r="21" spans="1:56" ht="15">
      <c r="A21" s="280">
        <v>819</v>
      </c>
      <c r="B21" s="192" t="str">
        <f>IF('Basic Information'!G20="","",'Basic Information'!G20)</f>
        <v/>
      </c>
      <c r="C21" s="192" t="str">
        <f>IFERROR(IF(INDEX(TreatmentGroup[],MATCH(Handwriting!$B21,TreatmentGroup[Group],0),7)="Test","Yes","-"),"")</f>
        <v/>
      </c>
      <c r="D21" s="192" t="str">
        <f>IFERROR(IF(INDEX(TreatmentGroup[],MATCH(Handwriting!$B21,TreatmentGroup[Group],0),8)="Test","Yes","-"),"")</f>
        <v/>
      </c>
      <c r="E21" s="192" t="str">
        <f>IFERROR(IF(INDEX(TreatmentGroup[],MATCH(Handwriting!$B21,TreatmentGroup[Group],0),9)="Test","Yes","-"),"")</f>
        <v/>
      </c>
      <c r="F21" s="2"/>
      <c r="G21" s="193">
        <f>IFERROR(INDEX(MouseList[],MATCH(Handwriting!A21,MouseList[Tag '#],0),MATCH("Initial BW",MouseList[#Headers],0))*0.8,"")</f>
        <v>13.032</v>
      </c>
      <c r="H21" s="194" t="str">
        <f>IF('Basic Information'!H20=0,"",'Basic Information'!H20)</f>
        <v/>
      </c>
      <c r="I21" s="194" t="str">
        <f>IF('Basic Information'!K20=0,"",'Basic Information'!K20)</f>
        <v/>
      </c>
      <c r="J21" s="194" t="str">
        <f>IF('Basic Information'!L20="","",'Basic Information'!L20)</f>
        <v/>
      </c>
      <c r="K21" s="194" t="str">
        <f t="shared" si="4"/>
        <v>Yes</v>
      </c>
      <c r="L21" s="229"/>
      <c r="M21" s="229"/>
      <c r="N21" s="229"/>
      <c r="O21" s="194"/>
      <c r="P21" s="2"/>
      <c r="Q21" s="2"/>
      <c r="R21" s="2"/>
      <c r="S21" s="194" t="str">
        <f t="shared" si="5"/>
        <v>Yes</v>
      </c>
      <c r="T21" s="2"/>
      <c r="U21" s="2"/>
      <c r="V21" s="2"/>
      <c r="W21" s="192">
        <f t="shared" si="1"/>
        <v>819</v>
      </c>
      <c r="X21" s="2"/>
      <c r="Y21" s="2"/>
      <c r="Z21" s="2"/>
      <c r="AA21" s="2"/>
      <c r="AB21" s="2"/>
      <c r="AC21" s="280">
        <v>819</v>
      </c>
      <c r="AD21" s="192" t="str">
        <f>IF('Basic Information'!AI20="","",'Basic Information'!AI20)</f>
        <v/>
      </c>
      <c r="AE21" s="192" t="str">
        <f>IFERROR(IF(INDEX(TreatmentGroup[],MATCH(Handwriting!$B21,TreatmentGroup[cage '#],0),7)="Test","Yes","-"),"")</f>
        <v/>
      </c>
      <c r="AF21" s="192" t="str">
        <f>IFERROR(IF(INDEX(TreatmentGroup[],MATCH(Handwriting!$B21,TreatmentGroup[cage '#],0),8)="Test","Yes","-"),"")</f>
        <v/>
      </c>
      <c r="AG21" s="192" t="str">
        <f>IFERROR(IF(INDEX(TreatmentGroup[],MATCH(Handwriting!$B21,TreatmentGroup[cage '#],0),9)="Test","Yes","-"),"")</f>
        <v/>
      </c>
      <c r="AH21" s="2"/>
      <c r="AI21" s="193" t="str">
        <f>IFERROR(INDEX(MouseList[],MATCH(Handwriting!AC21,MouseList[Cage '#],0),MATCH("Initial BW",MouseList[#Headers],0))*0.8,"")</f>
        <v/>
      </c>
      <c r="AJ21" s="194" t="str">
        <f>IF('Basic Information'!AJ20=0,"",'Basic Information'!AJ20)</f>
        <v/>
      </c>
      <c r="AK21" s="194" t="str">
        <f>IF('Basic Information'!AM20=0,"",'Basic Information'!AM20)</f>
        <v/>
      </c>
      <c r="AL21" s="194" t="str">
        <f>IF('Basic Information'!AN20="","",'Basic Information'!AN20)</f>
        <v/>
      </c>
      <c r="AM21" s="194" t="str">
        <f t="shared" si="6"/>
        <v>Yes</v>
      </c>
      <c r="AN21" s="229"/>
      <c r="AO21" s="229"/>
      <c r="AP21" s="229"/>
      <c r="AQ21" s="194"/>
      <c r="AR21" s="2"/>
      <c r="AS21" s="2"/>
      <c r="AT21" s="2"/>
      <c r="AU21" s="194" t="str">
        <f t="shared" si="7"/>
        <v>Yes</v>
      </c>
      <c r="AV21" s="2"/>
      <c r="AW21" s="2"/>
      <c r="AX21" s="2"/>
      <c r="AY21" s="192">
        <f t="shared" si="3"/>
        <v>819</v>
      </c>
      <c r="AZ21" s="2"/>
      <c r="BA21" s="2"/>
      <c r="BB21" s="2"/>
      <c r="BC21" s="2"/>
      <c r="BD21" s="2"/>
    </row>
    <row r="22" spans="1:56" ht="15">
      <c r="A22" s="280">
        <v>820</v>
      </c>
      <c r="B22" s="192" t="str">
        <f>IF('Basic Information'!G21="","",'Basic Information'!G21)</f>
        <v/>
      </c>
      <c r="C22" s="192" t="str">
        <f>IFERROR(IF(INDEX(TreatmentGroup[],MATCH(Handwriting!$B22,TreatmentGroup[Group],0),7)="Test","Yes","-"),"")</f>
        <v/>
      </c>
      <c r="D22" s="192" t="str">
        <f>IFERROR(IF(INDEX(TreatmentGroup[],MATCH(Handwriting!$B22,TreatmentGroup[Group],0),8)="Test","Yes","-"),"")</f>
        <v/>
      </c>
      <c r="E22" s="192" t="str">
        <f>IFERROR(IF(INDEX(TreatmentGroup[],MATCH(Handwriting!$B22,TreatmentGroup[Group],0),9)="Test","Yes","-"),"")</f>
        <v/>
      </c>
      <c r="F22" s="2"/>
      <c r="G22" s="193">
        <f>IFERROR(INDEX(MouseList[],MATCH(Handwriting!A22,MouseList[Tag '#],0),MATCH("Initial BW",MouseList[#Headers],0))*0.8,"")</f>
        <v>14.103999999999999</v>
      </c>
      <c r="H22" s="194" t="str">
        <f>IF('Basic Information'!H21=0,"",'Basic Information'!H21)</f>
        <v/>
      </c>
      <c r="I22" s="194" t="str">
        <f>IF('Basic Information'!K21=0,"",'Basic Information'!K21)</f>
        <v/>
      </c>
      <c r="J22" s="194" t="str">
        <f>IF('Basic Information'!L21="","",'Basic Information'!L21)</f>
        <v/>
      </c>
      <c r="K22" s="194" t="str">
        <f t="shared" si="4"/>
        <v>Yes</v>
      </c>
      <c r="L22" s="229"/>
      <c r="M22" s="229"/>
      <c r="N22" s="229"/>
      <c r="O22" s="194"/>
      <c r="P22" s="2"/>
      <c r="Q22" s="2"/>
      <c r="R22" s="2"/>
      <c r="S22" s="194" t="str">
        <f t="shared" si="5"/>
        <v>Yes</v>
      </c>
      <c r="T22" s="2"/>
      <c r="U22" s="2"/>
      <c r="V22" s="2"/>
      <c r="W22" s="192">
        <f t="shared" si="1"/>
        <v>820</v>
      </c>
      <c r="X22" s="2"/>
      <c r="Y22" s="2"/>
      <c r="Z22" s="2"/>
      <c r="AA22" s="2"/>
      <c r="AB22" s="2"/>
      <c r="AC22" s="280">
        <v>820</v>
      </c>
      <c r="AD22" s="192" t="str">
        <f>IF('Basic Information'!AI21="","",'Basic Information'!AI21)</f>
        <v/>
      </c>
      <c r="AE22" s="192" t="str">
        <f>IFERROR(IF(INDEX(TreatmentGroup[],MATCH(Handwriting!$B22,TreatmentGroup[cage '#],0),7)="Test","Yes","-"),"")</f>
        <v/>
      </c>
      <c r="AF22" s="192" t="str">
        <f>IFERROR(IF(INDEX(TreatmentGroup[],MATCH(Handwriting!$B22,TreatmentGroup[cage '#],0),8)="Test","Yes","-"),"")</f>
        <v/>
      </c>
      <c r="AG22" s="192" t="str">
        <f>IFERROR(IF(INDEX(TreatmentGroup[],MATCH(Handwriting!$B22,TreatmentGroup[cage '#],0),9)="Test","Yes","-"),"")</f>
        <v/>
      </c>
      <c r="AH22" s="2"/>
      <c r="AI22" s="193" t="str">
        <f>IFERROR(INDEX(MouseList[],MATCH(Handwriting!AC22,MouseList[Cage '#],0),MATCH("Initial BW",MouseList[#Headers],0))*0.8,"")</f>
        <v/>
      </c>
      <c r="AJ22" s="194" t="str">
        <f>IF('Basic Information'!AJ21=0,"",'Basic Information'!AJ21)</f>
        <v/>
      </c>
      <c r="AK22" s="194" t="str">
        <f>IF('Basic Information'!AM21=0,"",'Basic Information'!AM21)</f>
        <v/>
      </c>
      <c r="AL22" s="194" t="str">
        <f>IF('Basic Information'!AN21="","",'Basic Information'!AN21)</f>
        <v/>
      </c>
      <c r="AM22" s="194" t="str">
        <f t="shared" si="6"/>
        <v>Yes</v>
      </c>
      <c r="AN22" s="229"/>
      <c r="AO22" s="229"/>
      <c r="AP22" s="229"/>
      <c r="AQ22" s="194"/>
      <c r="AR22" s="2"/>
      <c r="AS22" s="2"/>
      <c r="AT22" s="2"/>
      <c r="AU22" s="194" t="str">
        <f t="shared" si="7"/>
        <v>Yes</v>
      </c>
      <c r="AV22" s="2"/>
      <c r="AW22" s="2"/>
      <c r="AX22" s="2"/>
      <c r="AY22" s="192">
        <f t="shared" si="3"/>
        <v>820</v>
      </c>
      <c r="AZ22" s="2"/>
      <c r="BA22" s="2"/>
      <c r="BB22" s="2"/>
      <c r="BC22" s="2"/>
      <c r="BD22" s="2"/>
    </row>
    <row r="23" spans="1:56" ht="15">
      <c r="A23" s="262">
        <v>821</v>
      </c>
      <c r="B23" s="192" t="str">
        <f>IF('Basic Information'!G22="","",'Basic Information'!G22)</f>
        <v/>
      </c>
      <c r="C23" s="192" t="str">
        <f>IFERROR(IF(INDEX(TreatmentGroup[],MATCH(Handwriting!$B23,TreatmentGroup[Group],0),7)="Test","Yes","-"),"")</f>
        <v/>
      </c>
      <c r="D23" s="192" t="str">
        <f>IFERROR(IF(INDEX(TreatmentGroup[],MATCH(Handwriting!$B23,TreatmentGroup[Group],0),8)="Test","Yes","-"),"")</f>
        <v/>
      </c>
      <c r="E23" s="192" t="str">
        <f>IFERROR(IF(INDEX(TreatmentGroup[],MATCH(Handwriting!$B23,TreatmentGroup[Group],0),9)="Test","Yes","-"),"")</f>
        <v/>
      </c>
      <c r="F23" s="2">
        <f>IF('Basic Information'!C22="","",'Basic Information'!C22)</f>
        <v>747616</v>
      </c>
      <c r="G23" s="193">
        <f>IFERROR(INDEX(MouseList[],MATCH(Handwriting!A23,MouseList[Tag '#],0),MATCH("Initial BW",MouseList[#Headers],0))*0.8,"")</f>
        <v>15.103999999999999</v>
      </c>
      <c r="H23" s="194" t="str">
        <f>IF('Basic Information'!H22=0,"",'Basic Information'!H22)</f>
        <v/>
      </c>
      <c r="I23" s="194" t="str">
        <f>IF('Basic Information'!K22=0,"",'Basic Information'!K22)</f>
        <v/>
      </c>
      <c r="J23" s="194" t="str">
        <f>IF('Basic Information'!L22="","",'Basic Information'!L22)</f>
        <v/>
      </c>
      <c r="K23" s="194" t="str">
        <f t="shared" si="4"/>
        <v>Yes</v>
      </c>
      <c r="L23" s="229"/>
      <c r="M23" s="229"/>
      <c r="N23" s="229"/>
      <c r="O23" s="194"/>
      <c r="P23" s="2"/>
      <c r="Q23" s="2"/>
      <c r="R23" s="2"/>
      <c r="S23" s="194" t="str">
        <f t="shared" si="5"/>
        <v>Yes</v>
      </c>
      <c r="T23" s="2"/>
      <c r="U23" s="2"/>
      <c r="V23" s="2"/>
      <c r="W23" s="192">
        <f t="shared" si="1"/>
        <v>821</v>
      </c>
      <c r="X23" s="2"/>
      <c r="Y23" s="2"/>
      <c r="Z23" s="2"/>
      <c r="AA23" s="2"/>
      <c r="AB23" s="2"/>
      <c r="AC23" s="262">
        <v>821</v>
      </c>
      <c r="AD23" s="192" t="str">
        <f>IF('Basic Information'!AI22="","",'Basic Information'!AI22)</f>
        <v/>
      </c>
      <c r="AE23" s="192" t="str">
        <f>IFERROR(IF(INDEX(TreatmentGroup[],MATCH(Handwriting!$B23,TreatmentGroup[cage '#],0),7)="Test","Yes","-"),"")</f>
        <v/>
      </c>
      <c r="AF23" s="192" t="str">
        <f>IFERROR(IF(INDEX(TreatmentGroup[],MATCH(Handwriting!$B23,TreatmentGroup[cage '#],0),8)="Test","Yes","-"),"")</f>
        <v/>
      </c>
      <c r="AG23" s="192" t="str">
        <f>IFERROR(IF(INDEX(TreatmentGroup[],MATCH(Handwriting!$B23,TreatmentGroup[cage '#],0),9)="Test","Yes","-"),"")</f>
        <v/>
      </c>
      <c r="AH23" s="2" t="str">
        <f>IF('Basic Information'!AE22="","",'Basic Information'!AE22)</f>
        <v/>
      </c>
      <c r="AI23" s="193" t="str">
        <f>IFERROR(INDEX(MouseList[],MATCH(Handwriting!AC23,MouseList[Cage '#],0),MATCH("Initial BW",MouseList[#Headers],0))*0.8,"")</f>
        <v/>
      </c>
      <c r="AJ23" s="194" t="str">
        <f>IF('Basic Information'!AJ22=0,"",'Basic Information'!AJ22)</f>
        <v/>
      </c>
      <c r="AK23" s="194" t="str">
        <f>IF('Basic Information'!AM22=0,"",'Basic Information'!AM22)</f>
        <v/>
      </c>
      <c r="AL23" s="194" t="str">
        <f>IF('Basic Information'!AN22="","",'Basic Information'!AN22)</f>
        <v/>
      </c>
      <c r="AM23" s="194" t="str">
        <f t="shared" si="6"/>
        <v>Yes</v>
      </c>
      <c r="AN23" s="229"/>
      <c r="AO23" s="229"/>
      <c r="AP23" s="229"/>
      <c r="AQ23" s="194"/>
      <c r="AR23" s="2"/>
      <c r="AS23" s="2"/>
      <c r="AT23" s="2"/>
      <c r="AU23" s="194" t="str">
        <f t="shared" si="7"/>
        <v>Yes</v>
      </c>
      <c r="AV23" s="2"/>
      <c r="AW23" s="2"/>
      <c r="AX23" s="2"/>
      <c r="AY23" s="192">
        <f t="shared" si="3"/>
        <v>821</v>
      </c>
      <c r="AZ23" s="2"/>
      <c r="BA23" s="2"/>
      <c r="BB23" s="2"/>
      <c r="BC23" s="2"/>
      <c r="BD23" s="2"/>
    </row>
    <row r="24" spans="1:56" ht="15">
      <c r="A24" s="262">
        <v>822</v>
      </c>
      <c r="B24" s="192" t="str">
        <f>IF('Basic Information'!G23="","",'Basic Information'!G23)</f>
        <v/>
      </c>
      <c r="C24" s="192" t="str">
        <f>IFERROR(IF(INDEX(TreatmentGroup[],MATCH(Handwriting!$B24,TreatmentGroup[Group],0),7)="Test","Yes","-"),"")</f>
        <v/>
      </c>
      <c r="D24" s="192" t="str">
        <f>IFERROR(IF(INDEX(TreatmentGroup[],MATCH(Handwriting!$B24,TreatmentGroup[Group],0),8)="Test","Yes","-"),"")</f>
        <v/>
      </c>
      <c r="E24" s="192" t="str">
        <f>IFERROR(IF(INDEX(TreatmentGroup[],MATCH(Handwriting!$B24,TreatmentGroup[Group],0),9)="Test","Yes","-"),"")</f>
        <v/>
      </c>
      <c r="F24" s="2"/>
      <c r="G24" s="193">
        <f>IFERROR(INDEX(MouseList[],MATCH(Handwriting!A24,MouseList[Tag '#],0),MATCH("Initial BW",MouseList[#Headers],0))*0.8,"")</f>
        <v>12.840000000000002</v>
      </c>
      <c r="H24" s="194" t="str">
        <f>IF('Basic Information'!H23=0,"",'Basic Information'!H23)</f>
        <v/>
      </c>
      <c r="I24" s="194" t="str">
        <f>IF('Basic Information'!K23=0,"",'Basic Information'!K23)</f>
        <v/>
      </c>
      <c r="J24" s="194" t="str">
        <f>IF('Basic Information'!L23="","",'Basic Information'!L23)</f>
        <v/>
      </c>
      <c r="K24" s="194" t="str">
        <f t="shared" si="4"/>
        <v>Yes</v>
      </c>
      <c r="L24" s="229"/>
      <c r="M24" s="196"/>
      <c r="N24" s="196"/>
      <c r="O24" s="194"/>
      <c r="P24" s="2"/>
      <c r="Q24" s="2"/>
      <c r="R24" s="2"/>
      <c r="S24" s="194" t="str">
        <f t="shared" si="5"/>
        <v>Yes</v>
      </c>
      <c r="T24" s="2"/>
      <c r="U24" s="2"/>
      <c r="V24" s="2"/>
      <c r="W24" s="192">
        <f t="shared" si="1"/>
        <v>822</v>
      </c>
      <c r="X24" s="2"/>
      <c r="Y24" s="2"/>
      <c r="Z24" s="2"/>
      <c r="AA24" s="2"/>
      <c r="AB24" s="2"/>
      <c r="AC24" s="262">
        <v>822</v>
      </c>
      <c r="AD24" s="192" t="str">
        <f>IF('Basic Information'!AI23="","",'Basic Information'!AI23)</f>
        <v/>
      </c>
      <c r="AE24" s="192" t="str">
        <f>IFERROR(IF(INDEX(TreatmentGroup[],MATCH(Handwriting!$B24,TreatmentGroup[cage '#],0),7)="Test","Yes","-"),"")</f>
        <v/>
      </c>
      <c r="AF24" s="192" t="str">
        <f>IFERROR(IF(INDEX(TreatmentGroup[],MATCH(Handwriting!$B24,TreatmentGroup[cage '#],0),8)="Test","Yes","-"),"")</f>
        <v/>
      </c>
      <c r="AG24" s="192" t="str">
        <f>IFERROR(IF(INDEX(TreatmentGroup[],MATCH(Handwriting!$B24,TreatmentGroup[cage '#],0),9)="Test","Yes","-"),"")</f>
        <v/>
      </c>
      <c r="AH24" s="2"/>
      <c r="AI24" s="193" t="str">
        <f>IFERROR(INDEX(MouseList[],MATCH(Handwriting!AC24,MouseList[Cage '#],0),MATCH("Initial BW",MouseList[#Headers],0))*0.8,"")</f>
        <v/>
      </c>
      <c r="AJ24" s="194" t="str">
        <f>IF('Basic Information'!AJ23=0,"",'Basic Information'!AJ23)</f>
        <v/>
      </c>
      <c r="AK24" s="194" t="str">
        <f>IF('Basic Information'!AM23=0,"",'Basic Information'!AM23)</f>
        <v/>
      </c>
      <c r="AL24" s="194" t="str">
        <f>IF('Basic Information'!AN23="","",'Basic Information'!AN23)</f>
        <v/>
      </c>
      <c r="AM24" s="194" t="str">
        <f t="shared" si="6"/>
        <v>Yes</v>
      </c>
      <c r="AN24" s="229"/>
      <c r="AO24" s="196"/>
      <c r="AP24" s="196"/>
      <c r="AQ24" s="194"/>
      <c r="AR24" s="2"/>
      <c r="AS24" s="2"/>
      <c r="AT24" s="2"/>
      <c r="AU24" s="194" t="str">
        <f t="shared" si="7"/>
        <v>Yes</v>
      </c>
      <c r="AV24" s="2"/>
      <c r="AW24" s="2"/>
      <c r="AX24" s="2"/>
      <c r="AY24" s="192">
        <f t="shared" si="3"/>
        <v>822</v>
      </c>
      <c r="AZ24" s="2"/>
      <c r="BA24" s="2"/>
      <c r="BB24" s="2"/>
      <c r="BC24" s="2"/>
      <c r="BD24" s="2"/>
    </row>
    <row r="25" spans="1:56" ht="15">
      <c r="A25" s="262">
        <v>823</v>
      </c>
      <c r="B25" s="192" t="str">
        <f>IF('Basic Information'!G24="","",'Basic Information'!G24)</f>
        <v/>
      </c>
      <c r="C25" s="192" t="str">
        <f>IFERROR(IF(INDEX(TreatmentGroup[],MATCH(Handwriting!$B25,TreatmentGroup[Group],0),7)="Test","Yes","-"),"")</f>
        <v/>
      </c>
      <c r="D25" s="192" t="str">
        <f>IFERROR(IF(INDEX(TreatmentGroup[],MATCH(Handwriting!$B25,TreatmentGroup[Group],0),8)="Test","Yes","-"),"")</f>
        <v/>
      </c>
      <c r="E25" s="192" t="str">
        <f>IFERROR(IF(INDEX(TreatmentGroup[],MATCH(Handwriting!$B25,TreatmentGroup[Group],0),9)="Test","Yes","-"),"")</f>
        <v/>
      </c>
      <c r="F25" s="364" t="s">
        <v>383</v>
      </c>
      <c r="G25" s="193">
        <f>IFERROR(INDEX(MouseList[],MATCH(Handwriting!A25,MouseList[Tag '#],0),MATCH("Initial BW",MouseList[#Headers],0))*0.8,"")</f>
        <v>16.52</v>
      </c>
      <c r="H25" s="194" t="str">
        <f>IF('Basic Information'!H24=0,"",'Basic Information'!H24)</f>
        <v/>
      </c>
      <c r="I25" s="194" t="str">
        <f>IF('Basic Information'!K24=0,"",'Basic Information'!K24)</f>
        <v/>
      </c>
      <c r="J25" s="194" t="str">
        <f>IF('Basic Information'!L24="","",'Basic Information'!L24)</f>
        <v/>
      </c>
      <c r="K25" s="194" t="str">
        <f t="shared" si="4"/>
        <v>Yes</v>
      </c>
      <c r="L25" s="229"/>
      <c r="M25" s="196"/>
      <c r="N25" s="196"/>
      <c r="O25" s="194"/>
      <c r="P25" s="2"/>
      <c r="Q25" s="2"/>
      <c r="R25" s="2"/>
      <c r="S25" s="194" t="str">
        <f t="shared" si="5"/>
        <v>Yes</v>
      </c>
      <c r="T25" s="2"/>
      <c r="U25" s="2"/>
      <c r="V25" s="2"/>
      <c r="W25" s="192">
        <f t="shared" si="1"/>
        <v>823</v>
      </c>
      <c r="X25" s="2"/>
      <c r="Y25" s="2"/>
      <c r="Z25" s="2"/>
      <c r="AA25" s="2"/>
      <c r="AB25" s="2"/>
      <c r="AC25" s="262">
        <v>823</v>
      </c>
      <c r="AD25" s="192" t="str">
        <f>IF('Basic Information'!AI24="","",'Basic Information'!AI24)</f>
        <v/>
      </c>
      <c r="AE25" s="192" t="str">
        <f>IFERROR(IF(INDEX(TreatmentGroup[],MATCH(Handwriting!$B25,TreatmentGroup[cage '#],0),7)="Test","Yes","-"),"")</f>
        <v/>
      </c>
      <c r="AF25" s="192" t="str">
        <f>IFERROR(IF(INDEX(TreatmentGroup[],MATCH(Handwriting!$B25,TreatmentGroup[cage '#],0),8)="Test","Yes","-"),"")</f>
        <v/>
      </c>
      <c r="AG25" s="192" t="str">
        <f>IFERROR(IF(INDEX(TreatmentGroup[],MATCH(Handwriting!$B25,TreatmentGroup[cage '#],0),9)="Test","Yes","-"),"")</f>
        <v/>
      </c>
      <c r="AH25" s="2"/>
      <c r="AI25" s="193" t="str">
        <f>IFERROR(INDEX(MouseList[],MATCH(Handwriting!AC25,MouseList[Cage '#],0),MATCH("Initial BW",MouseList[#Headers],0))*0.8,"")</f>
        <v/>
      </c>
      <c r="AJ25" s="194" t="str">
        <f>IF('Basic Information'!AJ24=0,"",'Basic Information'!AJ24)</f>
        <v/>
      </c>
      <c r="AK25" s="194" t="str">
        <f>IF('Basic Information'!AM24=0,"",'Basic Information'!AM24)</f>
        <v/>
      </c>
      <c r="AL25" s="194" t="str">
        <f>IF('Basic Information'!AN24="","",'Basic Information'!AN24)</f>
        <v/>
      </c>
      <c r="AM25" s="194" t="str">
        <f t="shared" si="6"/>
        <v>Yes</v>
      </c>
      <c r="AN25" s="229"/>
      <c r="AO25" s="196"/>
      <c r="AP25" s="196"/>
      <c r="AQ25" s="194"/>
      <c r="AR25" s="2"/>
      <c r="AS25" s="2"/>
      <c r="AT25" s="2"/>
      <c r="AU25" s="194" t="str">
        <f t="shared" si="7"/>
        <v>Yes</v>
      </c>
      <c r="AV25" s="2"/>
      <c r="AW25" s="2"/>
      <c r="AX25" s="2"/>
      <c r="AY25" s="192">
        <f t="shared" si="3"/>
        <v>823</v>
      </c>
      <c r="AZ25" s="2"/>
      <c r="BA25" s="2"/>
      <c r="BB25" s="2"/>
      <c r="BC25" s="2"/>
      <c r="BD25" s="2"/>
    </row>
    <row r="26" spans="1:56" ht="15">
      <c r="A26" s="262">
        <v>824</v>
      </c>
      <c r="B26" s="192" t="str">
        <f>IF('Basic Information'!G25="","",'Basic Information'!G25)</f>
        <v/>
      </c>
      <c r="C26" s="192" t="str">
        <f>IFERROR(IF(INDEX(TreatmentGroup[],MATCH(Handwriting!$B26,TreatmentGroup[Group],0),7)="Test","Yes","-"),"")</f>
        <v/>
      </c>
      <c r="D26" s="192" t="str">
        <f>IFERROR(IF(INDEX(TreatmentGroup[],MATCH(Handwriting!$B26,TreatmentGroup[Group],0),8)="Test","Yes","-"),"")</f>
        <v/>
      </c>
      <c r="E26" s="192" t="str">
        <f>IFERROR(IF(INDEX(TreatmentGroup[],MATCH(Handwriting!$B26,TreatmentGroup[Group],0),9)="Test","Yes","-"),"")</f>
        <v/>
      </c>
      <c r="F26" s="2"/>
      <c r="G26" s="193">
        <f>IFERROR(INDEX(MouseList[],MATCH(Handwriting!A26,MouseList[Tag '#],0),MATCH("Initial BW",MouseList[#Headers],0))*0.8,"")</f>
        <v>12.216000000000001</v>
      </c>
      <c r="H26" s="194" t="str">
        <f>IF('Basic Information'!H25=0,"",'Basic Information'!H25)</f>
        <v/>
      </c>
      <c r="I26" s="194" t="str">
        <f>IF('Basic Information'!K25=0,"",'Basic Information'!K25)</f>
        <v/>
      </c>
      <c r="J26" s="194" t="str">
        <f>IF('Basic Information'!L25="","",'Basic Information'!L25)</f>
        <v/>
      </c>
      <c r="K26" s="194" t="str">
        <f t="shared" si="4"/>
        <v>Yes</v>
      </c>
      <c r="L26" s="229"/>
      <c r="M26" s="196"/>
      <c r="N26" s="196"/>
      <c r="O26" s="194"/>
      <c r="P26" s="2"/>
      <c r="Q26" s="2"/>
      <c r="R26" s="2"/>
      <c r="S26" s="194" t="str">
        <f t="shared" si="5"/>
        <v>Yes</v>
      </c>
      <c r="T26" s="2"/>
      <c r="U26" s="2"/>
      <c r="V26" s="2"/>
      <c r="W26" s="192">
        <f t="shared" si="1"/>
        <v>824</v>
      </c>
      <c r="X26" s="2"/>
      <c r="Y26" s="2"/>
      <c r="Z26" s="2"/>
      <c r="AA26" s="2"/>
      <c r="AB26" s="2"/>
      <c r="AC26" s="262">
        <v>824</v>
      </c>
      <c r="AD26" s="192" t="str">
        <f>IF('Basic Information'!AI25="","",'Basic Information'!AI25)</f>
        <v/>
      </c>
      <c r="AE26" s="192" t="str">
        <f>IFERROR(IF(INDEX(TreatmentGroup[],MATCH(Handwriting!$B26,TreatmentGroup[cage '#],0),7)="Test","Yes","-"),"")</f>
        <v/>
      </c>
      <c r="AF26" s="192" t="str">
        <f>IFERROR(IF(INDEX(TreatmentGroup[],MATCH(Handwriting!$B26,TreatmentGroup[cage '#],0),8)="Test","Yes","-"),"")</f>
        <v/>
      </c>
      <c r="AG26" s="192" t="str">
        <f>IFERROR(IF(INDEX(TreatmentGroup[],MATCH(Handwriting!$B26,TreatmentGroup[cage '#],0),9)="Test","Yes","-"),"")</f>
        <v/>
      </c>
      <c r="AH26" s="2"/>
      <c r="AI26" s="193" t="str">
        <f>IFERROR(INDEX(MouseList[],MATCH(Handwriting!AC26,MouseList[Cage '#],0),MATCH("Initial BW",MouseList[#Headers],0))*0.8,"")</f>
        <v/>
      </c>
      <c r="AJ26" s="194" t="str">
        <f>IF('Basic Information'!AJ25=0,"",'Basic Information'!AJ25)</f>
        <v/>
      </c>
      <c r="AK26" s="194" t="str">
        <f>IF('Basic Information'!AM25=0,"",'Basic Information'!AM25)</f>
        <v/>
      </c>
      <c r="AL26" s="194" t="str">
        <f>IF('Basic Information'!AN25="","",'Basic Information'!AN25)</f>
        <v/>
      </c>
      <c r="AM26" s="194" t="str">
        <f t="shared" si="6"/>
        <v>Yes</v>
      </c>
      <c r="AN26" s="229"/>
      <c r="AO26" s="196"/>
      <c r="AP26" s="196"/>
      <c r="AQ26" s="194"/>
      <c r="AR26" s="2"/>
      <c r="AS26" s="2"/>
      <c r="AT26" s="2"/>
      <c r="AU26" s="194" t="str">
        <f t="shared" si="7"/>
        <v>Yes</v>
      </c>
      <c r="AV26" s="2"/>
      <c r="AW26" s="2"/>
      <c r="AX26" s="2"/>
      <c r="AY26" s="192">
        <f t="shared" si="3"/>
        <v>824</v>
      </c>
      <c r="AZ26" s="2"/>
      <c r="BA26" s="2"/>
      <c r="BB26" s="2"/>
      <c r="BC26" s="2"/>
      <c r="BD26" s="2"/>
    </row>
    <row r="27" spans="1:56" ht="15">
      <c r="A27" s="262">
        <v>825</v>
      </c>
      <c r="B27" s="192" t="str">
        <f>IF('Basic Information'!G26="","",'Basic Information'!G26)</f>
        <v/>
      </c>
      <c r="C27" s="192" t="str">
        <f>IFERROR(IF(INDEX(TreatmentGroup[],MATCH(Handwriting!$B27,TreatmentGroup[Group],0),7)="Test","Yes","-"),"")</f>
        <v/>
      </c>
      <c r="D27" s="192" t="str">
        <f>IFERROR(IF(INDEX(TreatmentGroup[],MATCH(Handwriting!$B27,TreatmentGroup[Group],0),8)="Test","Yes","-"),"")</f>
        <v/>
      </c>
      <c r="E27" s="192" t="str">
        <f>IFERROR(IF(INDEX(TreatmentGroup[],MATCH(Handwriting!$B27,TreatmentGroup[Group],0),9)="Test","Yes","-"),"")</f>
        <v/>
      </c>
      <c r="F27" s="2"/>
      <c r="G27" s="193">
        <f>IFERROR(INDEX(MouseList[],MATCH(Handwriting!A27,MouseList[Tag '#],0),MATCH("Initial BW",MouseList[#Headers],0))*0.8,"")</f>
        <v>13.863999999999999</v>
      </c>
      <c r="H27" s="194" t="str">
        <f>IF('Basic Information'!H26=0,"",'Basic Information'!H26)</f>
        <v/>
      </c>
      <c r="I27" s="194" t="str">
        <f>IF('Basic Information'!K26=0,"",'Basic Information'!K26)</f>
        <v/>
      </c>
      <c r="J27" s="194" t="str">
        <f>IF('Basic Information'!L26="","",'Basic Information'!L26)</f>
        <v/>
      </c>
      <c r="K27" s="194" t="str">
        <f t="shared" si="4"/>
        <v>Yes</v>
      </c>
      <c r="L27" s="229"/>
      <c r="M27" s="196"/>
      <c r="N27" s="196"/>
      <c r="O27" s="194"/>
      <c r="P27" s="2"/>
      <c r="Q27" s="2"/>
      <c r="R27" s="2"/>
      <c r="S27" s="194" t="str">
        <f t="shared" si="5"/>
        <v>Yes</v>
      </c>
      <c r="T27" s="2"/>
      <c r="U27" s="2"/>
      <c r="V27" s="2"/>
      <c r="W27" s="192">
        <f t="shared" si="1"/>
        <v>825</v>
      </c>
      <c r="X27" s="2"/>
      <c r="Y27" s="2"/>
      <c r="Z27" s="2"/>
      <c r="AA27" s="2"/>
      <c r="AB27" s="2"/>
      <c r="AC27" s="262">
        <v>825</v>
      </c>
      <c r="AD27" s="192" t="str">
        <f>IF('Basic Information'!AI26="","",'Basic Information'!AI26)</f>
        <v/>
      </c>
      <c r="AE27" s="192" t="str">
        <f>IFERROR(IF(INDEX(TreatmentGroup[],MATCH(Handwriting!$B27,TreatmentGroup[cage '#],0),7)="Test","Yes","-"),"")</f>
        <v/>
      </c>
      <c r="AF27" s="192" t="str">
        <f>IFERROR(IF(INDEX(TreatmentGroup[],MATCH(Handwriting!$B27,TreatmentGroup[cage '#],0),8)="Test","Yes","-"),"")</f>
        <v/>
      </c>
      <c r="AG27" s="192" t="str">
        <f>IFERROR(IF(INDEX(TreatmentGroup[],MATCH(Handwriting!$B27,TreatmentGroup[cage '#],0),9)="Test","Yes","-"),"")</f>
        <v/>
      </c>
      <c r="AH27" s="2"/>
      <c r="AI27" s="193" t="str">
        <f>IFERROR(INDEX(MouseList[],MATCH(Handwriting!AC27,MouseList[Cage '#],0),MATCH("Initial BW",MouseList[#Headers],0))*0.8,"")</f>
        <v/>
      </c>
      <c r="AJ27" s="194" t="str">
        <f>IF('Basic Information'!AJ26=0,"",'Basic Information'!AJ26)</f>
        <v/>
      </c>
      <c r="AK27" s="194" t="str">
        <f>IF('Basic Information'!AM26=0,"",'Basic Information'!AM26)</f>
        <v/>
      </c>
      <c r="AL27" s="194" t="str">
        <f>IF('Basic Information'!AN26="","",'Basic Information'!AN26)</f>
        <v/>
      </c>
      <c r="AM27" s="194" t="str">
        <f t="shared" si="6"/>
        <v>Yes</v>
      </c>
      <c r="AN27" s="229"/>
      <c r="AO27" s="196"/>
      <c r="AP27" s="196"/>
      <c r="AQ27" s="194"/>
      <c r="AR27" s="2"/>
      <c r="AS27" s="2"/>
      <c r="AT27" s="2"/>
      <c r="AU27" s="194" t="str">
        <f t="shared" si="7"/>
        <v>Yes</v>
      </c>
      <c r="AV27" s="2"/>
      <c r="AW27" s="2"/>
      <c r="AX27" s="2"/>
      <c r="AY27" s="192">
        <f t="shared" si="3"/>
        <v>825</v>
      </c>
      <c r="AZ27" s="2"/>
      <c r="BA27" s="2"/>
      <c r="BB27" s="2"/>
      <c r="BC27" s="2"/>
      <c r="BD27" s="2"/>
    </row>
    <row r="28" spans="1:56" ht="15">
      <c r="A28" s="284">
        <v>826</v>
      </c>
      <c r="B28" s="192" t="str">
        <f>IF('Basic Information'!G27="","",'Basic Information'!G27)</f>
        <v/>
      </c>
      <c r="C28" s="192" t="str">
        <f>IFERROR(IF(INDEX(TreatmentGroup[],MATCH(Handwriting!$B28,TreatmentGroup[Group],0),7)="Test","Yes","-"),"")</f>
        <v/>
      </c>
      <c r="D28" s="192" t="str">
        <f>IFERROR(IF(INDEX(TreatmentGroup[],MATCH(Handwriting!$B28,TreatmentGroup[Group],0),8)="Test","Yes","-"),"")</f>
        <v/>
      </c>
      <c r="E28" s="192" t="str">
        <f>IFERROR(IF(INDEX(TreatmentGroup[],MATCH(Handwriting!$B28,TreatmentGroup[Group],0),9)="Test","Yes","-"),"")</f>
        <v/>
      </c>
      <c r="F28" s="2">
        <f>IF('Basic Information'!C27="","",'Basic Information'!C27)</f>
        <v>747617</v>
      </c>
      <c r="G28" s="193" t="str">
        <f>IFERROR(INDEX(MouseList[],MATCH(Handwriting!A28,MouseList[Tag '#],0),MATCH("Initial BW",MouseList[#Headers],0))*0.8,"")</f>
        <v/>
      </c>
      <c r="H28" s="194" t="str">
        <f>IF('Basic Information'!H27=0,"",'Basic Information'!H27)</f>
        <v/>
      </c>
      <c r="I28" s="194" t="str">
        <f>IF('Basic Information'!K27=0,"",'Basic Information'!K27)</f>
        <v/>
      </c>
      <c r="J28" s="194" t="str">
        <f>IF('Basic Information'!L27="","",'Basic Information'!L27)</f>
        <v/>
      </c>
      <c r="K28" s="194" t="str">
        <f t="shared" si="4"/>
        <v>Yes</v>
      </c>
      <c r="L28" s="229"/>
      <c r="M28" s="196"/>
      <c r="N28" s="196"/>
      <c r="O28" s="194"/>
      <c r="P28" s="2"/>
      <c r="Q28" s="2"/>
      <c r="R28" s="2"/>
      <c r="S28" s="194" t="str">
        <f t="shared" si="5"/>
        <v>Yes</v>
      </c>
      <c r="T28" s="2"/>
      <c r="U28" s="2"/>
      <c r="V28" s="2"/>
      <c r="W28" s="192">
        <f t="shared" si="1"/>
        <v>826</v>
      </c>
      <c r="X28" s="2"/>
      <c r="Y28" s="2"/>
      <c r="Z28" s="2"/>
      <c r="AA28" s="2"/>
      <c r="AB28" s="2"/>
      <c r="AC28" s="284">
        <v>826</v>
      </c>
      <c r="AD28" s="192" t="str">
        <f>IF('Basic Information'!AI27="","",'Basic Information'!AI27)</f>
        <v/>
      </c>
      <c r="AE28" s="192" t="str">
        <f>IFERROR(IF(INDEX(TreatmentGroup[],MATCH(Handwriting!$B28,TreatmentGroup[cage '#],0),7)="Test","Yes","-"),"")</f>
        <v/>
      </c>
      <c r="AF28" s="192" t="str">
        <f>IFERROR(IF(INDEX(TreatmentGroup[],MATCH(Handwriting!$B28,TreatmentGroup[cage '#],0),8)="Test","Yes","-"),"")</f>
        <v/>
      </c>
      <c r="AG28" s="192" t="str">
        <f>IFERROR(IF(INDEX(TreatmentGroup[],MATCH(Handwriting!$B28,TreatmentGroup[cage '#],0),9)="Test","Yes","-"),"")</f>
        <v/>
      </c>
      <c r="AH28" s="2" t="str">
        <f>IF('Basic Information'!AE27="","",'Basic Information'!AE27)</f>
        <v/>
      </c>
      <c r="AI28" s="193" t="str">
        <f>IFERROR(INDEX(MouseList[],MATCH(Handwriting!AC28,MouseList[Cage '#],0),MATCH("Initial BW",MouseList[#Headers],0))*0.8,"")</f>
        <v/>
      </c>
      <c r="AJ28" s="194" t="str">
        <f>IF('Basic Information'!AJ27=0,"",'Basic Information'!AJ27)</f>
        <v/>
      </c>
      <c r="AK28" s="194" t="str">
        <f>IF('Basic Information'!AM27=0,"",'Basic Information'!AM27)</f>
        <v/>
      </c>
      <c r="AL28" s="194" t="str">
        <f>IF('Basic Information'!AN27="","",'Basic Information'!AN27)</f>
        <v/>
      </c>
      <c r="AM28" s="194" t="str">
        <f t="shared" si="6"/>
        <v>Yes</v>
      </c>
      <c r="AN28" s="229"/>
      <c r="AO28" s="196"/>
      <c r="AP28" s="196"/>
      <c r="AQ28" s="194"/>
      <c r="AR28" s="2"/>
      <c r="AS28" s="2"/>
      <c r="AT28" s="2"/>
      <c r="AU28" s="194" t="str">
        <f t="shared" si="7"/>
        <v>Yes</v>
      </c>
      <c r="AV28" s="2"/>
      <c r="AW28" s="2"/>
      <c r="AX28" s="2"/>
      <c r="AY28" s="192">
        <f t="shared" si="3"/>
        <v>826</v>
      </c>
      <c r="AZ28" s="2"/>
      <c r="BA28" s="2"/>
      <c r="BB28" s="2"/>
      <c r="BC28" s="2"/>
      <c r="BD28" s="2"/>
    </row>
    <row r="29" spans="1:56" ht="15">
      <c r="A29" s="284">
        <v>827</v>
      </c>
      <c r="B29" s="192" t="str">
        <f>IF('Basic Information'!G28="","",'Basic Information'!G28)</f>
        <v/>
      </c>
      <c r="C29" s="192" t="str">
        <f>IFERROR(IF(INDEX(TreatmentGroup[],MATCH(Handwriting!$B29,TreatmentGroup[Group],0),7)="Test","Yes","-"),"")</f>
        <v/>
      </c>
      <c r="D29" s="192" t="str">
        <f>IFERROR(IF(INDEX(TreatmentGroup[],MATCH(Handwriting!$B29,TreatmentGroup[Group],0),8)="Test","Yes","-"),"")</f>
        <v/>
      </c>
      <c r="E29" s="192" t="str">
        <f>IFERROR(IF(INDEX(TreatmentGroup[],MATCH(Handwriting!$B29,TreatmentGroup[Group],0),9)="Test","Yes","-"),"")</f>
        <v/>
      </c>
      <c r="F29" s="2"/>
      <c r="G29" s="193">
        <f>IFERROR(INDEX(MouseList[],MATCH(Handwriting!A29,MouseList[Tag '#],0),MATCH("Initial BW",MouseList[#Headers],0))*0.8,"")</f>
        <v>13.888</v>
      </c>
      <c r="H29" s="194" t="str">
        <f>IF('Basic Information'!H28=0,"",'Basic Information'!H28)</f>
        <v/>
      </c>
      <c r="I29" s="194" t="str">
        <f>IF('Basic Information'!K28=0,"",'Basic Information'!K28)</f>
        <v/>
      </c>
      <c r="J29" s="194" t="str">
        <f>IF('Basic Information'!L28="","",'Basic Information'!L28)</f>
        <v/>
      </c>
      <c r="K29" s="194" t="str">
        <f t="shared" si="4"/>
        <v>Yes</v>
      </c>
      <c r="L29" s="229"/>
      <c r="M29" s="196"/>
      <c r="N29" s="196"/>
      <c r="O29" s="194"/>
      <c r="P29" s="2"/>
      <c r="Q29" s="2"/>
      <c r="R29" s="2"/>
      <c r="S29" s="194" t="str">
        <f t="shared" si="5"/>
        <v>Yes</v>
      </c>
      <c r="T29" s="2"/>
      <c r="U29" s="2"/>
      <c r="V29" s="2"/>
      <c r="W29" s="192">
        <f t="shared" si="1"/>
        <v>827</v>
      </c>
      <c r="X29" s="2"/>
      <c r="Y29" s="2"/>
      <c r="Z29" s="2"/>
      <c r="AA29" s="2"/>
      <c r="AB29" s="2"/>
      <c r="AC29" s="284">
        <v>827</v>
      </c>
      <c r="AD29" s="192" t="str">
        <f>IF('Basic Information'!AI28="","",'Basic Information'!AI28)</f>
        <v/>
      </c>
      <c r="AE29" s="192" t="str">
        <f>IFERROR(IF(INDEX(TreatmentGroup[],MATCH(Handwriting!$B29,TreatmentGroup[cage '#],0),7)="Test","Yes","-"),"")</f>
        <v/>
      </c>
      <c r="AF29" s="192" t="str">
        <f>IFERROR(IF(INDEX(TreatmentGroup[],MATCH(Handwriting!$B29,TreatmentGroup[cage '#],0),8)="Test","Yes","-"),"")</f>
        <v/>
      </c>
      <c r="AG29" s="192" t="str">
        <f>IFERROR(IF(INDEX(TreatmentGroup[],MATCH(Handwriting!$B29,TreatmentGroup[cage '#],0),9)="Test","Yes","-"),"")</f>
        <v/>
      </c>
      <c r="AH29" s="2"/>
      <c r="AI29" s="193" t="str">
        <f>IFERROR(INDEX(MouseList[],MATCH(Handwriting!AC29,MouseList[Cage '#],0),MATCH("Initial BW",MouseList[#Headers],0))*0.8,"")</f>
        <v/>
      </c>
      <c r="AJ29" s="194" t="str">
        <f>IF('Basic Information'!AJ28=0,"",'Basic Information'!AJ28)</f>
        <v/>
      </c>
      <c r="AK29" s="194" t="str">
        <f>IF('Basic Information'!AM28=0,"",'Basic Information'!AM28)</f>
        <v/>
      </c>
      <c r="AL29" s="194" t="str">
        <f>IF('Basic Information'!AN28="","",'Basic Information'!AN28)</f>
        <v/>
      </c>
      <c r="AM29" s="194" t="str">
        <f t="shared" si="6"/>
        <v>Yes</v>
      </c>
      <c r="AN29" s="229"/>
      <c r="AO29" s="196"/>
      <c r="AP29" s="196"/>
      <c r="AQ29" s="194"/>
      <c r="AR29" s="2"/>
      <c r="AS29" s="2"/>
      <c r="AT29" s="2"/>
      <c r="AU29" s="194" t="str">
        <f t="shared" si="7"/>
        <v>Yes</v>
      </c>
      <c r="AV29" s="2"/>
      <c r="AW29" s="2"/>
      <c r="AX29" s="2"/>
      <c r="AY29" s="192">
        <f t="shared" si="3"/>
        <v>827</v>
      </c>
      <c r="AZ29" s="2"/>
      <c r="BA29" s="2"/>
      <c r="BB29" s="2"/>
      <c r="BC29" s="2"/>
      <c r="BD29" s="2"/>
    </row>
    <row r="30" spans="1:56" ht="15">
      <c r="A30" s="284">
        <v>828</v>
      </c>
      <c r="B30" s="192" t="str">
        <f>IF('Basic Information'!G29="","",'Basic Information'!G29)</f>
        <v/>
      </c>
      <c r="C30" s="192" t="str">
        <f>IFERROR(IF(INDEX(TreatmentGroup[],MATCH(Handwriting!$B30,TreatmentGroup[Group],0),7)="Test","Yes","-"),"")</f>
        <v/>
      </c>
      <c r="D30" s="192" t="str">
        <f>IFERROR(IF(INDEX(TreatmentGroup[],MATCH(Handwriting!$B30,TreatmentGroup[Group],0),8)="Test","Yes","-"),"")</f>
        <v/>
      </c>
      <c r="E30" s="192" t="str">
        <f>IFERROR(IF(INDEX(TreatmentGroup[],MATCH(Handwriting!$B30,TreatmentGroup[Group],0),9)="Test","Yes","-"),"")</f>
        <v/>
      </c>
      <c r="F30" s="2"/>
      <c r="G30" s="193">
        <f>IFERROR(INDEX(MouseList[],MATCH(Handwriting!A30,MouseList[Tag '#],0),MATCH("Initial BW",MouseList[#Headers],0))*0.8,"")</f>
        <v>14.512</v>
      </c>
      <c r="H30" s="194" t="str">
        <f>IF('Basic Information'!H29=0,"",'Basic Information'!H29)</f>
        <v/>
      </c>
      <c r="I30" s="194" t="str">
        <f>IF('Basic Information'!K29=0,"",'Basic Information'!K29)</f>
        <v/>
      </c>
      <c r="J30" s="194" t="str">
        <f>IF('Basic Information'!L29="","",'Basic Information'!L29)</f>
        <v/>
      </c>
      <c r="K30" s="194" t="str">
        <f t="shared" si="4"/>
        <v>Yes</v>
      </c>
      <c r="L30" s="229"/>
      <c r="M30" s="196"/>
      <c r="N30" s="196"/>
      <c r="O30" s="194"/>
      <c r="P30" s="2"/>
      <c r="Q30" s="2"/>
      <c r="R30" s="2"/>
      <c r="S30" s="194" t="str">
        <f t="shared" si="5"/>
        <v>Yes</v>
      </c>
      <c r="T30" s="2"/>
      <c r="U30" s="2"/>
      <c r="V30" s="2"/>
      <c r="W30" s="192">
        <f t="shared" si="1"/>
        <v>828</v>
      </c>
      <c r="X30" s="2"/>
      <c r="Y30" s="2"/>
      <c r="Z30" s="2"/>
      <c r="AA30" s="2"/>
      <c r="AB30" s="2"/>
      <c r="AC30" s="284">
        <v>828</v>
      </c>
      <c r="AD30" s="192" t="str">
        <f>IF('Basic Information'!AI29="","",'Basic Information'!AI29)</f>
        <v/>
      </c>
      <c r="AE30" s="192" t="str">
        <f>IFERROR(IF(INDEX(TreatmentGroup[],MATCH(Handwriting!$B30,TreatmentGroup[cage '#],0),7)="Test","Yes","-"),"")</f>
        <v/>
      </c>
      <c r="AF30" s="192" t="str">
        <f>IFERROR(IF(INDEX(TreatmentGroup[],MATCH(Handwriting!$B30,TreatmentGroup[cage '#],0),8)="Test","Yes","-"),"")</f>
        <v/>
      </c>
      <c r="AG30" s="192" t="str">
        <f>IFERROR(IF(INDEX(TreatmentGroup[],MATCH(Handwriting!$B30,TreatmentGroup[cage '#],0),9)="Test","Yes","-"),"")</f>
        <v/>
      </c>
      <c r="AH30" s="2"/>
      <c r="AI30" s="193" t="str">
        <f>IFERROR(INDEX(MouseList[],MATCH(Handwriting!AC30,MouseList[Cage '#],0),MATCH("Initial BW",MouseList[#Headers],0))*0.8,"")</f>
        <v/>
      </c>
      <c r="AJ30" s="194" t="str">
        <f>IF('Basic Information'!AJ29=0,"",'Basic Information'!AJ29)</f>
        <v/>
      </c>
      <c r="AK30" s="194" t="str">
        <f>IF('Basic Information'!AM29=0,"",'Basic Information'!AM29)</f>
        <v/>
      </c>
      <c r="AL30" s="194" t="str">
        <f>IF('Basic Information'!AN29="","",'Basic Information'!AN29)</f>
        <v/>
      </c>
      <c r="AM30" s="194" t="str">
        <f t="shared" si="6"/>
        <v>Yes</v>
      </c>
      <c r="AN30" s="229"/>
      <c r="AO30" s="196"/>
      <c r="AP30" s="196"/>
      <c r="AQ30" s="194"/>
      <c r="AR30" s="2"/>
      <c r="AS30" s="2"/>
      <c r="AT30" s="2"/>
      <c r="AU30" s="194" t="str">
        <f t="shared" si="7"/>
        <v>Yes</v>
      </c>
      <c r="AV30" s="2"/>
      <c r="AW30" s="2"/>
      <c r="AX30" s="2"/>
      <c r="AY30" s="192">
        <f t="shared" si="3"/>
        <v>828</v>
      </c>
      <c r="AZ30" s="2"/>
      <c r="BA30" s="2"/>
      <c r="BB30" s="2"/>
      <c r="BC30" s="2"/>
      <c r="BD30" s="2"/>
    </row>
    <row r="31" spans="1:56" ht="15">
      <c r="A31" s="284">
        <v>829</v>
      </c>
      <c r="B31" s="192" t="str">
        <f>IF('Basic Information'!G30="","",'Basic Information'!G30)</f>
        <v/>
      </c>
      <c r="C31" s="192" t="str">
        <f>IFERROR(IF(INDEX(TreatmentGroup[],MATCH(Handwriting!$B31,TreatmentGroup[Group],0),7)="Test","Yes","-"),"")</f>
        <v/>
      </c>
      <c r="D31" s="192" t="str">
        <f>IFERROR(IF(INDEX(TreatmentGroup[],MATCH(Handwriting!$B31,TreatmentGroup[Group],0),8)="Test","Yes","-"),"")</f>
        <v/>
      </c>
      <c r="E31" s="192" t="str">
        <f>IFERROR(IF(INDEX(TreatmentGroup[],MATCH(Handwriting!$B31,TreatmentGroup[Group],0),9)="Test","Yes","-"),"")</f>
        <v/>
      </c>
      <c r="F31" s="2"/>
      <c r="G31" s="193">
        <f>IFERROR(INDEX(MouseList[],MATCH(Handwriting!A31,MouseList[Tag '#],0),MATCH("Initial BW",MouseList[#Headers],0))*0.8,"")</f>
        <v>15.040000000000001</v>
      </c>
      <c r="H31" s="194" t="str">
        <f>IF('Basic Information'!H30=0,"",'Basic Information'!H30)</f>
        <v/>
      </c>
      <c r="I31" s="194" t="str">
        <f>IF('Basic Information'!K30=0,"",'Basic Information'!K30)</f>
        <v/>
      </c>
      <c r="J31" s="194" t="str">
        <f>IF('Basic Information'!L30="","",'Basic Information'!L30)</f>
        <v/>
      </c>
      <c r="K31" s="194" t="str">
        <f t="shared" si="4"/>
        <v>Yes</v>
      </c>
      <c r="L31" s="229"/>
      <c r="M31" s="196"/>
      <c r="N31" s="196"/>
      <c r="O31" s="194"/>
      <c r="P31" s="2"/>
      <c r="Q31" s="2"/>
      <c r="R31" s="2"/>
      <c r="S31" s="194" t="str">
        <f t="shared" si="5"/>
        <v>Yes</v>
      </c>
      <c r="T31" s="2"/>
      <c r="U31" s="2"/>
      <c r="V31" s="2"/>
      <c r="W31" s="192">
        <f t="shared" si="1"/>
        <v>829</v>
      </c>
      <c r="X31" s="2"/>
      <c r="Y31" s="2"/>
      <c r="Z31" s="2"/>
      <c r="AA31" s="2"/>
      <c r="AB31" s="2"/>
      <c r="AC31" s="284">
        <v>829</v>
      </c>
      <c r="AD31" s="192" t="str">
        <f>IF('Basic Information'!AI30="","",'Basic Information'!AI30)</f>
        <v/>
      </c>
      <c r="AE31" s="192" t="str">
        <f>IFERROR(IF(INDEX(TreatmentGroup[],MATCH(Handwriting!$B31,TreatmentGroup[cage '#],0),7)="Test","Yes","-"),"")</f>
        <v/>
      </c>
      <c r="AF31" s="192" t="str">
        <f>IFERROR(IF(INDEX(TreatmentGroup[],MATCH(Handwriting!$B31,TreatmentGroup[cage '#],0),8)="Test","Yes","-"),"")</f>
        <v/>
      </c>
      <c r="AG31" s="192" t="str">
        <f>IFERROR(IF(INDEX(TreatmentGroup[],MATCH(Handwriting!$B31,TreatmentGroup[cage '#],0),9)="Test","Yes","-"),"")</f>
        <v/>
      </c>
      <c r="AH31" s="2"/>
      <c r="AI31" s="193" t="str">
        <f>IFERROR(INDEX(MouseList[],MATCH(Handwriting!AC31,MouseList[Cage '#],0),MATCH("Initial BW",MouseList[#Headers],0))*0.8,"")</f>
        <v/>
      </c>
      <c r="AJ31" s="194" t="str">
        <f>IF('Basic Information'!AJ30=0,"",'Basic Information'!AJ30)</f>
        <v/>
      </c>
      <c r="AK31" s="194" t="str">
        <f>IF('Basic Information'!AM30=0,"",'Basic Information'!AM30)</f>
        <v/>
      </c>
      <c r="AL31" s="194" t="str">
        <f>IF('Basic Information'!AN30="","",'Basic Information'!AN30)</f>
        <v/>
      </c>
      <c r="AM31" s="194" t="str">
        <f t="shared" si="6"/>
        <v>Yes</v>
      </c>
      <c r="AN31" s="229"/>
      <c r="AO31" s="196"/>
      <c r="AP31" s="196"/>
      <c r="AQ31" s="194"/>
      <c r="AR31" s="2"/>
      <c r="AS31" s="2"/>
      <c r="AT31" s="2"/>
      <c r="AU31" s="194" t="str">
        <f t="shared" si="7"/>
        <v>Yes</v>
      </c>
      <c r="AV31" s="2"/>
      <c r="AW31" s="2"/>
      <c r="AX31" s="2"/>
      <c r="AY31" s="192">
        <f t="shared" si="3"/>
        <v>829</v>
      </c>
      <c r="AZ31" s="2"/>
      <c r="BA31" s="2"/>
      <c r="BB31" s="2"/>
      <c r="BC31" s="2"/>
      <c r="BD31" s="2"/>
    </row>
    <row r="32" spans="1:56" ht="15">
      <c r="A32" s="284">
        <v>830</v>
      </c>
      <c r="B32" s="192" t="str">
        <f>IF('Basic Information'!G31="","",'Basic Information'!G31)</f>
        <v/>
      </c>
      <c r="C32" s="192" t="str">
        <f>IFERROR(IF(INDEX(TreatmentGroup[],MATCH(Handwriting!$B32,TreatmentGroup[Group],0),7)="Test","Yes","-"),"")</f>
        <v/>
      </c>
      <c r="D32" s="192" t="str">
        <f>IFERROR(IF(INDEX(TreatmentGroup[],MATCH(Handwriting!$B32,TreatmentGroup[Group],0),8)="Test","Yes","-"),"")</f>
        <v/>
      </c>
      <c r="E32" s="192" t="str">
        <f>IFERROR(IF(INDEX(TreatmentGroup[],MATCH(Handwriting!$B32,TreatmentGroup[Group],0),9)="Test","Yes","-"),"")</f>
        <v/>
      </c>
      <c r="F32" s="2"/>
      <c r="G32" s="193">
        <f>IFERROR(INDEX(MouseList[],MATCH(Handwriting!A32,MouseList[Tag '#],0),MATCH("Initial BW",MouseList[#Headers],0))*0.8,"")</f>
        <v>9.8800000000000008</v>
      </c>
      <c r="H32" s="194" t="str">
        <f>IF('Basic Information'!H31=0,"",'Basic Information'!H31)</f>
        <v/>
      </c>
      <c r="I32" s="194" t="str">
        <f>IF('Basic Information'!K31=0,"",'Basic Information'!K31)</f>
        <v/>
      </c>
      <c r="J32" s="194" t="str">
        <f>IF('Basic Information'!L31="","",'Basic Information'!L31)</f>
        <v/>
      </c>
      <c r="K32" s="194" t="str">
        <f t="shared" si="4"/>
        <v>Yes</v>
      </c>
      <c r="L32" s="229"/>
      <c r="M32" s="196"/>
      <c r="N32" s="196"/>
      <c r="O32" s="194"/>
      <c r="P32" s="2"/>
      <c r="Q32" s="2"/>
      <c r="R32" s="2"/>
      <c r="S32" s="194" t="str">
        <f t="shared" si="5"/>
        <v>Yes</v>
      </c>
      <c r="T32" s="2"/>
      <c r="U32" s="2"/>
      <c r="V32" s="2"/>
      <c r="W32" s="192">
        <f t="shared" si="1"/>
        <v>830</v>
      </c>
      <c r="X32" s="2"/>
      <c r="Y32" s="2"/>
      <c r="Z32" s="2"/>
      <c r="AA32" s="2"/>
      <c r="AB32" s="2"/>
      <c r="AC32" s="284">
        <v>830</v>
      </c>
      <c r="AD32" s="192" t="str">
        <f>IF('Basic Information'!AI31="","",'Basic Information'!AI31)</f>
        <v/>
      </c>
      <c r="AE32" s="192" t="str">
        <f>IFERROR(IF(INDEX(TreatmentGroup[],MATCH(Handwriting!$B32,TreatmentGroup[cage '#],0),7)="Test","Yes","-"),"")</f>
        <v/>
      </c>
      <c r="AF32" s="192" t="str">
        <f>IFERROR(IF(INDEX(TreatmentGroup[],MATCH(Handwriting!$B32,TreatmentGroup[cage '#],0),8)="Test","Yes","-"),"")</f>
        <v/>
      </c>
      <c r="AG32" s="192" t="str">
        <f>IFERROR(IF(INDEX(TreatmentGroup[],MATCH(Handwriting!$B32,TreatmentGroup[cage '#],0),9)="Test","Yes","-"),"")</f>
        <v/>
      </c>
      <c r="AH32" s="2"/>
      <c r="AI32" s="193" t="str">
        <f>IFERROR(INDEX(MouseList[],MATCH(Handwriting!AC32,MouseList[Cage '#],0),MATCH("Initial BW",MouseList[#Headers],0))*0.8,"")</f>
        <v/>
      </c>
      <c r="AJ32" s="194" t="str">
        <f>IF('Basic Information'!AJ31=0,"",'Basic Information'!AJ31)</f>
        <v/>
      </c>
      <c r="AK32" s="194" t="str">
        <f>IF('Basic Information'!AM31=0,"",'Basic Information'!AM31)</f>
        <v/>
      </c>
      <c r="AL32" s="194" t="str">
        <f>IF('Basic Information'!AN31="","",'Basic Information'!AN31)</f>
        <v/>
      </c>
      <c r="AM32" s="194" t="str">
        <f t="shared" si="6"/>
        <v>Yes</v>
      </c>
      <c r="AN32" s="229"/>
      <c r="AO32" s="196"/>
      <c r="AP32" s="196"/>
      <c r="AQ32" s="194"/>
      <c r="AR32" s="2"/>
      <c r="AS32" s="2"/>
      <c r="AT32" s="2"/>
      <c r="AU32" s="194" t="str">
        <f t="shared" si="7"/>
        <v>Yes</v>
      </c>
      <c r="AV32" s="2"/>
      <c r="AW32" s="2"/>
      <c r="AX32" s="2"/>
      <c r="AY32" s="192">
        <f t="shared" si="3"/>
        <v>830</v>
      </c>
      <c r="AZ32" s="2"/>
      <c r="BA32" s="2"/>
      <c r="BB32" s="2"/>
      <c r="BC32" s="2"/>
      <c r="BD32" s="2"/>
    </row>
    <row r="33" spans="1:56">
      <c r="A33" s="281">
        <v>831</v>
      </c>
      <c r="B33" s="192" t="str">
        <f>IF('Basic Information'!G32="","",'Basic Information'!G32)</f>
        <v/>
      </c>
      <c r="C33" s="192" t="str">
        <f>IFERROR(IF(INDEX(TreatmentGroup[],MATCH(Handwriting!$B33,TreatmentGroup[Group],0),7)="Test","Yes","-"),"")</f>
        <v/>
      </c>
      <c r="D33" s="192" t="str">
        <f>IFERROR(IF(INDEX(TreatmentGroup[],MATCH(Handwriting!$B33,TreatmentGroup[Group],0),8)="Test","Yes","-"),"")</f>
        <v/>
      </c>
      <c r="E33" s="192" t="str">
        <f>IFERROR(IF(INDEX(TreatmentGroup[],MATCH(Handwriting!$B33,TreatmentGroup[Group],0),9)="Test","Yes","-"),"")</f>
        <v/>
      </c>
      <c r="F33" s="2">
        <f>IF('Basic Information'!C32="","",'Basic Information'!C32)</f>
        <v>747618</v>
      </c>
      <c r="G33" s="193">
        <f>IFERROR(INDEX(MouseList[],MATCH(Handwriting!A33,MouseList[Tag '#],0),MATCH("Initial BW",MouseList[#Headers],0))*0.8,"")</f>
        <v>14.92</v>
      </c>
      <c r="H33" s="194" t="str">
        <f>IF('Basic Information'!H32=0,"",'Basic Information'!H32)</f>
        <v/>
      </c>
      <c r="I33" s="194" t="str">
        <f>IF('Basic Information'!K32=0,"",'Basic Information'!K32)</f>
        <v/>
      </c>
      <c r="J33" s="194" t="str">
        <f>IF('Basic Information'!L32="","",'Basic Information'!L32)</f>
        <v/>
      </c>
      <c r="K33" s="194" t="str">
        <f t="shared" si="4"/>
        <v>Yes</v>
      </c>
      <c r="L33" s="229"/>
      <c r="M33" s="196"/>
      <c r="N33" s="196"/>
      <c r="O33" s="194"/>
      <c r="P33" s="2"/>
      <c r="Q33" s="2"/>
      <c r="R33" s="2"/>
      <c r="S33" s="194" t="str">
        <f t="shared" si="5"/>
        <v>Yes</v>
      </c>
      <c r="T33" s="2"/>
      <c r="U33" s="2"/>
      <c r="V33" s="2"/>
      <c r="W33" s="192">
        <f t="shared" si="1"/>
        <v>831</v>
      </c>
      <c r="X33" s="2"/>
      <c r="Y33" s="2"/>
      <c r="Z33" s="2"/>
      <c r="AA33" s="2"/>
      <c r="AB33" s="2"/>
      <c r="AC33" s="281">
        <v>831</v>
      </c>
      <c r="AD33" s="192" t="str">
        <f>IF('Basic Information'!AI32="","",'Basic Information'!AI32)</f>
        <v/>
      </c>
      <c r="AE33" s="192" t="str">
        <f>IFERROR(IF(INDEX(TreatmentGroup[],MATCH(Handwriting!$B33,TreatmentGroup[cage '#],0),7)="Test","Yes","-"),"")</f>
        <v/>
      </c>
      <c r="AF33" s="192" t="str">
        <f>IFERROR(IF(INDEX(TreatmentGroup[],MATCH(Handwriting!$B33,TreatmentGroup[cage '#],0),8)="Test","Yes","-"),"")</f>
        <v/>
      </c>
      <c r="AG33" s="192" t="str">
        <f>IFERROR(IF(INDEX(TreatmentGroup[],MATCH(Handwriting!$B33,TreatmentGroup[cage '#],0),9)="Test","Yes","-"),"")</f>
        <v/>
      </c>
      <c r="AH33" s="2" t="str">
        <f>IF('Basic Information'!AE32="","",'Basic Information'!AE32)</f>
        <v/>
      </c>
      <c r="AI33" s="193" t="str">
        <f>IFERROR(INDEX(MouseList[],MATCH(Handwriting!AC33,MouseList[Cage '#],0),MATCH("Initial BW",MouseList[#Headers],0))*0.8,"")</f>
        <v/>
      </c>
      <c r="AJ33" s="194" t="str">
        <f>IF('Basic Information'!AJ32=0,"",'Basic Information'!AJ32)</f>
        <v/>
      </c>
      <c r="AK33" s="194" t="str">
        <f>IF('Basic Information'!AM32=0,"",'Basic Information'!AM32)</f>
        <v/>
      </c>
      <c r="AL33" s="194" t="str">
        <f>IF('Basic Information'!AN32="","",'Basic Information'!AN32)</f>
        <v/>
      </c>
      <c r="AM33" s="194" t="str">
        <f t="shared" si="6"/>
        <v>Yes</v>
      </c>
      <c r="AN33" s="229"/>
      <c r="AO33" s="196"/>
      <c r="AP33" s="196"/>
      <c r="AQ33" s="194"/>
      <c r="AR33" s="2"/>
      <c r="AS33" s="2"/>
      <c r="AT33" s="2"/>
      <c r="AU33" s="194" t="str">
        <f t="shared" si="7"/>
        <v>Yes</v>
      </c>
      <c r="AV33" s="2"/>
      <c r="AW33" s="2"/>
      <c r="AX33" s="2"/>
      <c r="AY33" s="192">
        <f t="shared" si="3"/>
        <v>831</v>
      </c>
      <c r="AZ33" s="2"/>
      <c r="BA33" s="2"/>
      <c r="BB33" s="2"/>
      <c r="BC33" s="2"/>
      <c r="BD33" s="2"/>
    </row>
    <row r="34" spans="1:56">
      <c r="A34" s="281">
        <v>832</v>
      </c>
      <c r="B34" s="192" t="str">
        <f>IF('Basic Information'!G33="","",'Basic Information'!G33)</f>
        <v/>
      </c>
      <c r="C34" s="192" t="str">
        <f>IFERROR(IF(INDEX(TreatmentGroup[],MATCH(Handwriting!$B34,TreatmentGroup[Group],0),7)="Test","Yes","-"),"")</f>
        <v/>
      </c>
      <c r="D34" s="192" t="str">
        <f>IFERROR(IF(INDEX(TreatmentGroup[],MATCH(Handwriting!$B34,TreatmentGroup[Group],0),8)="Test","Yes","-"),"")</f>
        <v/>
      </c>
      <c r="E34" s="192" t="str">
        <f>IFERROR(IF(INDEX(TreatmentGroup[],MATCH(Handwriting!$B34,TreatmentGroup[Group],0),9)="Test","Yes","-"),"")</f>
        <v/>
      </c>
      <c r="F34" s="2"/>
      <c r="G34" s="193">
        <f>IFERROR(INDEX(MouseList[],MATCH(Handwriting!A34,MouseList[Tag '#],0),MATCH("Initial BW",MouseList[#Headers],0))*0.8,"")</f>
        <v>15.056000000000001</v>
      </c>
      <c r="H34" s="194" t="str">
        <f>IF('Basic Information'!H33=0,"",'Basic Information'!H33)</f>
        <v/>
      </c>
      <c r="I34" s="194" t="str">
        <f>IF('Basic Information'!K33=0,"",'Basic Information'!K33)</f>
        <v/>
      </c>
      <c r="J34" s="194" t="str">
        <f>IF('Basic Information'!L33="","",'Basic Information'!L33)</f>
        <v/>
      </c>
      <c r="K34" s="194" t="str">
        <f t="shared" si="4"/>
        <v>Yes</v>
      </c>
      <c r="L34" s="229"/>
      <c r="M34" s="196"/>
      <c r="N34" s="196"/>
      <c r="O34" s="194"/>
      <c r="P34" s="2"/>
      <c r="Q34" s="2"/>
      <c r="R34" s="2"/>
      <c r="S34" s="194" t="str">
        <f t="shared" si="5"/>
        <v>Yes</v>
      </c>
      <c r="T34" s="2"/>
      <c r="U34" s="2"/>
      <c r="V34" s="2"/>
      <c r="W34" s="192">
        <f t="shared" si="1"/>
        <v>832</v>
      </c>
      <c r="X34" s="2"/>
      <c r="Y34" s="2"/>
      <c r="Z34" s="2"/>
      <c r="AA34" s="2"/>
      <c r="AB34" s="2"/>
      <c r="AC34" s="281">
        <v>832</v>
      </c>
      <c r="AD34" s="192" t="str">
        <f>IF('Basic Information'!AI33="","",'Basic Information'!AI33)</f>
        <v/>
      </c>
      <c r="AE34" s="192" t="str">
        <f>IFERROR(IF(INDEX(TreatmentGroup[],MATCH(Handwriting!$B34,TreatmentGroup[cage '#],0),7)="Test","Yes","-"),"")</f>
        <v/>
      </c>
      <c r="AF34" s="192" t="str">
        <f>IFERROR(IF(INDEX(TreatmentGroup[],MATCH(Handwriting!$B34,TreatmentGroup[cage '#],0),8)="Test","Yes","-"),"")</f>
        <v/>
      </c>
      <c r="AG34" s="192" t="str">
        <f>IFERROR(IF(INDEX(TreatmentGroup[],MATCH(Handwriting!$B34,TreatmentGroup[cage '#],0),9)="Test","Yes","-"),"")</f>
        <v/>
      </c>
      <c r="AH34" s="2"/>
      <c r="AI34" s="193" t="str">
        <f>IFERROR(INDEX(MouseList[],MATCH(Handwriting!AC34,MouseList[Cage '#],0),MATCH("Initial BW",MouseList[#Headers],0))*0.8,"")</f>
        <v/>
      </c>
      <c r="AJ34" s="194" t="str">
        <f>IF('Basic Information'!AJ33=0,"",'Basic Information'!AJ33)</f>
        <v/>
      </c>
      <c r="AK34" s="194" t="str">
        <f>IF('Basic Information'!AM33=0,"",'Basic Information'!AM33)</f>
        <v/>
      </c>
      <c r="AL34" s="194" t="str">
        <f>IF('Basic Information'!AN33="","",'Basic Information'!AN33)</f>
        <v/>
      </c>
      <c r="AM34" s="194" t="str">
        <f t="shared" si="6"/>
        <v>Yes</v>
      </c>
      <c r="AN34" s="229"/>
      <c r="AO34" s="196"/>
      <c r="AP34" s="196"/>
      <c r="AQ34" s="194"/>
      <c r="AR34" s="2"/>
      <c r="AS34" s="2"/>
      <c r="AT34" s="2"/>
      <c r="AU34" s="194" t="str">
        <f t="shared" si="7"/>
        <v>Yes</v>
      </c>
      <c r="AV34" s="2"/>
      <c r="AW34" s="2"/>
      <c r="AX34" s="2"/>
      <c r="AY34" s="192">
        <f t="shared" si="3"/>
        <v>832</v>
      </c>
      <c r="AZ34" s="2"/>
      <c r="BA34" s="2"/>
      <c r="BB34" s="2"/>
      <c r="BC34" s="2"/>
      <c r="BD34" s="2"/>
    </row>
    <row r="35" spans="1:56">
      <c r="A35" s="192">
        <v>833</v>
      </c>
      <c r="B35" s="192" t="str">
        <f>IF('Basic Information'!G34="","",'Basic Information'!G34)</f>
        <v/>
      </c>
      <c r="C35" s="192" t="str">
        <f>IFERROR(IF(INDEX(TreatmentGroup[],MATCH(Handwriting!$B35,TreatmentGroup[Group],0),7)="Test","Yes","-"),"")</f>
        <v/>
      </c>
      <c r="D35" s="192" t="str">
        <f>IFERROR(IF(INDEX(TreatmentGroup[],MATCH(Handwriting!$B35,TreatmentGroup[Group],0),8)="Test","Yes","-"),"")</f>
        <v/>
      </c>
      <c r="E35" s="192" t="str">
        <f>IFERROR(IF(INDEX(TreatmentGroup[],MATCH(Handwriting!$B35,TreatmentGroup[Group],0),9)="Test","Yes","-"),"")</f>
        <v/>
      </c>
      <c r="F35" s="2"/>
      <c r="G35" s="193">
        <f>IFERROR(INDEX(MouseList[],MATCH(Handwriting!A35,MouseList[Tag '#],0),MATCH("Initial BW",MouseList[#Headers],0))*0.8,"")</f>
        <v>12.768000000000001</v>
      </c>
      <c r="H35" s="194" t="str">
        <f>IF('Basic Information'!H34=0,"",'Basic Information'!H34)</f>
        <v/>
      </c>
      <c r="I35" s="194" t="str">
        <f>IF('Basic Information'!K34=0,"",'Basic Information'!K34)</f>
        <v/>
      </c>
      <c r="J35" s="194" t="str">
        <f>IF('Basic Information'!L34="","",'Basic Information'!L34)</f>
        <v/>
      </c>
      <c r="K35" s="194" t="str">
        <f t="shared" si="4"/>
        <v>Yes</v>
      </c>
      <c r="L35" s="229"/>
      <c r="M35" s="196"/>
      <c r="N35" s="196"/>
      <c r="O35" s="194"/>
      <c r="P35" s="2"/>
      <c r="Q35" s="2"/>
      <c r="R35" s="2"/>
      <c r="S35" s="194" t="str">
        <f t="shared" si="5"/>
        <v>Yes</v>
      </c>
      <c r="T35" s="2"/>
      <c r="U35" s="2"/>
      <c r="V35" s="2"/>
      <c r="W35" s="192">
        <f t="shared" ref="W35:W66" si="8">IF(A35="","",A35)</f>
        <v>833</v>
      </c>
      <c r="X35" s="2"/>
      <c r="Y35" s="2"/>
      <c r="Z35" s="2"/>
      <c r="AA35" s="2"/>
      <c r="AB35" s="2"/>
      <c r="AC35" s="192">
        <v>833</v>
      </c>
      <c r="AD35" s="192" t="str">
        <f>IF('Basic Information'!AI34="","",'Basic Information'!AI34)</f>
        <v/>
      </c>
      <c r="AE35" s="192" t="str">
        <f>IFERROR(IF(INDEX(TreatmentGroup[],MATCH(Handwriting!$B35,TreatmentGroup[cage '#],0),7)="Test","Yes","-"),"")</f>
        <v/>
      </c>
      <c r="AF35" s="192" t="str">
        <f>IFERROR(IF(INDEX(TreatmentGroup[],MATCH(Handwriting!$B35,TreatmentGroup[cage '#],0),8)="Test","Yes","-"),"")</f>
        <v/>
      </c>
      <c r="AG35" s="192" t="str">
        <f>IFERROR(IF(INDEX(TreatmentGroup[],MATCH(Handwriting!$B35,TreatmentGroup[cage '#],0),9)="Test","Yes","-"),"")</f>
        <v/>
      </c>
      <c r="AH35" s="2"/>
      <c r="AI35" s="193" t="str">
        <f>IFERROR(INDEX(MouseList[],MATCH(Handwriting!AC35,MouseList[Cage '#],0),MATCH("Initial BW",MouseList[#Headers],0))*0.8,"")</f>
        <v/>
      </c>
      <c r="AJ35" s="194" t="str">
        <f>IF('Basic Information'!AJ34=0,"",'Basic Information'!AJ34)</f>
        <v/>
      </c>
      <c r="AK35" s="194" t="str">
        <f>IF('Basic Information'!AM34=0,"",'Basic Information'!AM34)</f>
        <v/>
      </c>
      <c r="AL35" s="194" t="str">
        <f>IF('Basic Information'!AN34="","",'Basic Information'!AN34)</f>
        <v/>
      </c>
      <c r="AM35" s="194" t="str">
        <f t="shared" si="6"/>
        <v>Yes</v>
      </c>
      <c r="AN35" s="229"/>
      <c r="AO35" s="196"/>
      <c r="AP35" s="196"/>
      <c r="AQ35" s="194"/>
      <c r="AR35" s="2"/>
      <c r="AS35" s="2"/>
      <c r="AT35" s="2"/>
      <c r="AU35" s="194" t="str">
        <f t="shared" si="7"/>
        <v>Yes</v>
      </c>
      <c r="AV35" s="2"/>
      <c r="AW35" s="2"/>
      <c r="AX35" s="2"/>
      <c r="AY35" s="192">
        <f t="shared" si="3"/>
        <v>833</v>
      </c>
      <c r="AZ35" s="2"/>
      <c r="BA35" s="2"/>
      <c r="BB35" s="2"/>
      <c r="BC35" s="2"/>
      <c r="BD35" s="2"/>
    </row>
    <row r="36" spans="1:56">
      <c r="A36" s="192">
        <v>834</v>
      </c>
      <c r="B36" s="192" t="str">
        <f>IF('Basic Information'!G35="","",'Basic Information'!G35)</f>
        <v/>
      </c>
      <c r="C36" s="192" t="str">
        <f>IFERROR(IF(INDEX(TreatmentGroup[],MATCH(Handwriting!$B36,TreatmentGroup[Group],0),7)="Test","Yes","-"),"")</f>
        <v/>
      </c>
      <c r="D36" s="192" t="str">
        <f>IFERROR(IF(INDEX(TreatmentGroup[],MATCH(Handwriting!$B36,TreatmentGroup[Group],0),8)="Test","Yes","-"),"")</f>
        <v/>
      </c>
      <c r="E36" s="192" t="str">
        <f>IFERROR(IF(INDEX(TreatmentGroup[],MATCH(Handwriting!$B36,TreatmentGroup[Group],0),9)="Test","Yes","-"),"")</f>
        <v/>
      </c>
      <c r="F36" s="2"/>
      <c r="G36" s="193">
        <f>IFERROR(INDEX(MouseList[],MATCH(Handwriting!A36,MouseList[Tag '#],0),MATCH("Initial BW",MouseList[#Headers],0))*0.8,"")</f>
        <v>15.200000000000001</v>
      </c>
      <c r="H36" s="194" t="str">
        <f>IF('Basic Information'!H35=0,"",'Basic Information'!H35)</f>
        <v/>
      </c>
      <c r="I36" s="194" t="str">
        <f>IF('Basic Information'!K35=0,"",'Basic Information'!K35)</f>
        <v/>
      </c>
      <c r="J36" s="194" t="str">
        <f>IF('Basic Information'!L35="","",'Basic Information'!L35)</f>
        <v/>
      </c>
      <c r="K36" s="194" t="str">
        <f t="shared" si="4"/>
        <v>Yes</v>
      </c>
      <c r="L36" s="229"/>
      <c r="M36" s="196"/>
      <c r="N36" s="196"/>
      <c r="O36" s="194"/>
      <c r="P36" s="2"/>
      <c r="Q36" s="2"/>
      <c r="R36" s="2"/>
      <c r="S36" s="194" t="str">
        <f t="shared" si="5"/>
        <v>Yes</v>
      </c>
      <c r="T36" s="2"/>
      <c r="U36" s="2"/>
      <c r="V36" s="2"/>
      <c r="W36" s="192">
        <f t="shared" si="8"/>
        <v>834</v>
      </c>
      <c r="X36" s="2"/>
      <c r="Y36" s="2"/>
      <c r="Z36" s="2"/>
      <c r="AA36" s="2"/>
      <c r="AB36" s="2"/>
      <c r="AC36" s="192">
        <v>834</v>
      </c>
      <c r="AD36" s="192" t="str">
        <f>IF('Basic Information'!AI35="","",'Basic Information'!AI35)</f>
        <v/>
      </c>
      <c r="AE36" s="192" t="str">
        <f>IFERROR(IF(INDEX(TreatmentGroup[],MATCH(Handwriting!$B36,TreatmentGroup[cage '#],0),7)="Test","Yes","-"),"")</f>
        <v/>
      </c>
      <c r="AF36" s="192" t="str">
        <f>IFERROR(IF(INDEX(TreatmentGroup[],MATCH(Handwriting!$B36,TreatmentGroup[cage '#],0),8)="Test","Yes","-"),"")</f>
        <v/>
      </c>
      <c r="AG36" s="192" t="str">
        <f>IFERROR(IF(INDEX(TreatmentGroup[],MATCH(Handwriting!$B36,TreatmentGroup[cage '#],0),9)="Test","Yes","-"),"")</f>
        <v/>
      </c>
      <c r="AH36" s="2"/>
      <c r="AI36" s="193" t="str">
        <f>IFERROR(INDEX(MouseList[],MATCH(Handwriting!AC36,MouseList[Cage '#],0),MATCH("Initial BW",MouseList[#Headers],0))*0.8,"")</f>
        <v/>
      </c>
      <c r="AJ36" s="194" t="str">
        <f>IF('Basic Information'!AJ35=0,"",'Basic Information'!AJ35)</f>
        <v/>
      </c>
      <c r="AK36" s="194" t="str">
        <f>IF('Basic Information'!AM35=0,"",'Basic Information'!AM35)</f>
        <v/>
      </c>
      <c r="AL36" s="194" t="str">
        <f>IF('Basic Information'!AN35="","",'Basic Information'!AN35)</f>
        <v/>
      </c>
      <c r="AM36" s="194" t="str">
        <f t="shared" si="6"/>
        <v>Yes</v>
      </c>
      <c r="AN36" s="229"/>
      <c r="AO36" s="196"/>
      <c r="AP36" s="196"/>
      <c r="AQ36" s="194"/>
      <c r="AR36" s="2"/>
      <c r="AS36" s="2"/>
      <c r="AT36" s="2"/>
      <c r="AU36" s="194" t="str">
        <f t="shared" si="7"/>
        <v>Yes</v>
      </c>
      <c r="AV36" s="2"/>
      <c r="AW36" s="2"/>
      <c r="AX36" s="2"/>
      <c r="AY36" s="192">
        <f t="shared" si="3"/>
        <v>834</v>
      </c>
      <c r="AZ36" s="2"/>
      <c r="BA36" s="2"/>
      <c r="BB36" s="2"/>
      <c r="BC36" s="2"/>
      <c r="BD36" s="2"/>
    </row>
    <row r="37" spans="1:56">
      <c r="A37" s="192">
        <f>IF('Basic Information'!B36="","",'Basic Information'!B36)</f>
        <v>835</v>
      </c>
      <c r="B37" s="192" t="str">
        <f>IF('Basic Information'!G36="","",'Basic Information'!G36)</f>
        <v/>
      </c>
      <c r="C37" s="192" t="str">
        <f>IFERROR(IF(INDEX(TreatmentGroup[],MATCH(Handwriting!$B37,TreatmentGroup[Group],0),7)="Test","Yes","-"),"")</f>
        <v/>
      </c>
      <c r="D37" s="192" t="str">
        <f>IFERROR(IF(INDEX(TreatmentGroup[],MATCH(Handwriting!$B37,TreatmentGroup[Group],0),8)="Test","Yes","-"),"")</f>
        <v/>
      </c>
      <c r="E37" s="192" t="str">
        <f>IFERROR(IF(INDEX(TreatmentGroup[],MATCH(Handwriting!$B37,TreatmentGroup[Group],0),9)="Test","Yes","-"),"")</f>
        <v/>
      </c>
      <c r="F37" s="2"/>
      <c r="G37" s="193">
        <f>IFERROR(INDEX(MouseList[],MATCH(Handwriting!A37,MouseList[Tag '#],0),MATCH("Initial BW",MouseList[#Headers],0))*0.8,"")</f>
        <v>14.576000000000001</v>
      </c>
      <c r="H37" s="194" t="str">
        <f>IF('Basic Information'!H36=0,"",'Basic Information'!H36)</f>
        <v/>
      </c>
      <c r="I37" s="194" t="str">
        <f>IF('Basic Information'!K36=0,"",'Basic Information'!K36)</f>
        <v/>
      </c>
      <c r="J37" s="194" t="str">
        <f>IF('Basic Information'!L36="","",'Basic Information'!L36)</f>
        <v/>
      </c>
      <c r="K37" s="194" t="str">
        <f t="shared" si="4"/>
        <v>Yes</v>
      </c>
      <c r="L37" s="229"/>
      <c r="M37" s="196"/>
      <c r="N37" s="196"/>
      <c r="O37" s="194"/>
      <c r="P37" s="2"/>
      <c r="Q37" s="2"/>
      <c r="R37" s="2"/>
      <c r="S37" s="194" t="str">
        <f t="shared" si="5"/>
        <v>Yes</v>
      </c>
      <c r="T37" s="2"/>
      <c r="U37" s="2"/>
      <c r="V37" s="2"/>
      <c r="W37" s="192">
        <f t="shared" si="8"/>
        <v>835</v>
      </c>
      <c r="X37" s="2"/>
      <c r="Y37" s="2"/>
      <c r="Z37" s="2"/>
      <c r="AA37" s="2"/>
      <c r="AB37" s="2"/>
      <c r="AC37" s="192" t="str">
        <f>IF('Basic Information'!AD36="","",'Basic Information'!AD36)</f>
        <v/>
      </c>
      <c r="AD37" s="192" t="str">
        <f>IF('Basic Information'!AI36="","",'Basic Information'!AI36)</f>
        <v/>
      </c>
      <c r="AE37" s="192" t="str">
        <f>IFERROR(IF(INDEX(TreatmentGroup[],MATCH(Handwriting!$B37,TreatmentGroup[cage '#],0),7)="Test","Yes","-"),"")</f>
        <v/>
      </c>
      <c r="AF37" s="192" t="str">
        <f>IFERROR(IF(INDEX(TreatmentGroup[],MATCH(Handwriting!$B37,TreatmentGroup[cage '#],0),8)="Test","Yes","-"),"")</f>
        <v/>
      </c>
      <c r="AG37" s="192" t="str">
        <f>IFERROR(IF(INDEX(TreatmentGroup[],MATCH(Handwriting!$B37,TreatmentGroup[cage '#],0),9)="Test","Yes","-"),"")</f>
        <v/>
      </c>
      <c r="AH37" s="2"/>
      <c r="AI37" s="193" t="str">
        <f>IFERROR(INDEX(MouseList[],MATCH(Handwriting!AC37,MouseList[Cage '#],0),MATCH("Initial BW",MouseList[#Headers],0))*0.8,"")</f>
        <v/>
      </c>
      <c r="AJ37" s="194" t="str">
        <f>IF('Basic Information'!AJ36=0,"",'Basic Information'!AJ36)</f>
        <v/>
      </c>
      <c r="AK37" s="194" t="str">
        <f>IF('Basic Information'!AM36=0,"",'Basic Information'!AM36)</f>
        <v/>
      </c>
      <c r="AL37" s="194" t="str">
        <f>IF('Basic Information'!AN36="","",'Basic Information'!AN36)</f>
        <v/>
      </c>
      <c r="AM37" s="194" t="str">
        <f t="shared" si="6"/>
        <v>Yes</v>
      </c>
      <c r="AN37" s="229"/>
      <c r="AO37" s="196"/>
      <c r="AP37" s="196"/>
      <c r="AQ37" s="194"/>
      <c r="AR37" s="2"/>
      <c r="AS37" s="2"/>
      <c r="AT37" s="2"/>
      <c r="AU37" s="194" t="str">
        <f t="shared" si="7"/>
        <v>Yes</v>
      </c>
      <c r="AV37" s="2"/>
      <c r="AW37" s="2"/>
      <c r="AX37" s="2"/>
      <c r="AY37" s="192" t="str">
        <f t="shared" si="3"/>
        <v/>
      </c>
      <c r="AZ37" s="2"/>
      <c r="BA37" s="2"/>
      <c r="BB37" s="2"/>
      <c r="BC37" s="2"/>
      <c r="BD37" s="2"/>
    </row>
    <row r="38" spans="1:56">
      <c r="A38" s="192">
        <f>IF('Basic Information'!B37="","",'Basic Information'!B37)</f>
        <v>836</v>
      </c>
      <c r="B38" s="192" t="str">
        <f>IF('Basic Information'!G37="","",'Basic Information'!G37)</f>
        <v/>
      </c>
      <c r="C38" s="192" t="str">
        <f>IFERROR(IF(INDEX(TreatmentGroup[],MATCH(Handwriting!$B38,TreatmentGroup[Group],0),7)="Test","Yes","-"),"")</f>
        <v/>
      </c>
      <c r="D38" s="192" t="str">
        <f>IFERROR(IF(INDEX(TreatmentGroup[],MATCH(Handwriting!$B38,TreatmentGroup[Group],0),8)="Test","Yes","-"),"")</f>
        <v/>
      </c>
      <c r="E38" s="192" t="str">
        <f>IFERROR(IF(INDEX(TreatmentGroup[],MATCH(Handwriting!$B38,TreatmentGroup[Group],0),9)="Test","Yes","-"),"")</f>
        <v/>
      </c>
      <c r="F38" s="2">
        <f>IF('Basic Information'!C37="","",'Basic Information'!C37)</f>
        <v>747619</v>
      </c>
      <c r="G38" s="193">
        <f>IFERROR(INDEX(MouseList[],MATCH(Handwriting!A38,MouseList[Tag '#],0),MATCH("Initial BW",MouseList[#Headers],0))*0.8,"")</f>
        <v>11.736000000000001</v>
      </c>
      <c r="H38" s="194" t="str">
        <f>IF('Basic Information'!H37=0,"",'Basic Information'!H37)</f>
        <v/>
      </c>
      <c r="I38" s="194" t="str">
        <f>IF('Basic Information'!K37=0,"",'Basic Information'!K37)</f>
        <v/>
      </c>
      <c r="J38" s="194" t="str">
        <f>IF('Basic Information'!L37="","",'Basic Information'!L37)</f>
        <v/>
      </c>
      <c r="K38" s="194" t="str">
        <f t="shared" si="4"/>
        <v>Yes</v>
      </c>
      <c r="L38" s="229"/>
      <c r="M38" s="196"/>
      <c r="N38" s="196"/>
      <c r="O38" s="194"/>
      <c r="P38" s="2"/>
      <c r="Q38" s="2"/>
      <c r="R38" s="2"/>
      <c r="S38" s="194" t="str">
        <f t="shared" si="5"/>
        <v>Yes</v>
      </c>
      <c r="T38" s="2"/>
      <c r="U38" s="2"/>
      <c r="V38" s="2"/>
      <c r="W38" s="192">
        <f t="shared" si="8"/>
        <v>836</v>
      </c>
      <c r="X38" s="2"/>
      <c r="Y38" s="2"/>
      <c r="Z38" s="2"/>
      <c r="AA38" s="2"/>
      <c r="AB38" s="2"/>
      <c r="AC38" s="192" t="str">
        <f>IF('Basic Information'!AD37="","",'Basic Information'!AD37)</f>
        <v/>
      </c>
      <c r="AD38" s="192" t="str">
        <f>IF('Basic Information'!AI37="","",'Basic Information'!AI37)</f>
        <v/>
      </c>
      <c r="AE38" s="192" t="str">
        <f>IFERROR(IF(INDEX(TreatmentGroup[],MATCH(Handwriting!$B38,TreatmentGroup[cage '#],0),7)="Test","Yes","-"),"")</f>
        <v/>
      </c>
      <c r="AF38" s="192" t="str">
        <f>IFERROR(IF(INDEX(TreatmentGroup[],MATCH(Handwriting!$B38,TreatmentGroup[cage '#],0),8)="Test","Yes","-"),"")</f>
        <v/>
      </c>
      <c r="AG38" s="192" t="str">
        <f>IFERROR(IF(INDEX(TreatmentGroup[],MATCH(Handwriting!$B38,TreatmentGroup[cage '#],0),9)="Test","Yes","-"),"")</f>
        <v/>
      </c>
      <c r="AH38" s="2" t="str">
        <f>IF('Basic Information'!AE37="","",'Basic Information'!AE37)</f>
        <v/>
      </c>
      <c r="AI38" s="193" t="str">
        <f>IFERROR(INDEX(MouseList[],MATCH(Handwriting!AC38,MouseList[Cage '#],0),MATCH("Initial BW",MouseList[#Headers],0))*0.8,"")</f>
        <v/>
      </c>
      <c r="AJ38" s="194" t="str">
        <f>IF('Basic Information'!AJ37=0,"",'Basic Information'!AJ37)</f>
        <v/>
      </c>
      <c r="AK38" s="194" t="str">
        <f>IF('Basic Information'!AM37=0,"",'Basic Information'!AM37)</f>
        <v/>
      </c>
      <c r="AL38" s="194" t="str">
        <f>IF('Basic Information'!AN37="","",'Basic Information'!AN37)</f>
        <v/>
      </c>
      <c r="AM38" s="194" t="str">
        <f t="shared" si="6"/>
        <v>Yes</v>
      </c>
      <c r="AN38" s="229"/>
      <c r="AO38" s="196"/>
      <c r="AP38" s="196"/>
      <c r="AQ38" s="194"/>
      <c r="AR38" s="2"/>
      <c r="AS38" s="2"/>
      <c r="AT38" s="2"/>
      <c r="AU38" s="194" t="str">
        <f t="shared" si="7"/>
        <v>Yes</v>
      </c>
      <c r="AV38" s="2"/>
      <c r="AW38" s="2"/>
      <c r="AX38" s="2"/>
      <c r="AY38" s="192" t="str">
        <f t="shared" si="3"/>
        <v/>
      </c>
      <c r="AZ38" s="2"/>
      <c r="BA38" s="2"/>
      <c r="BB38" s="2"/>
      <c r="BC38" s="2"/>
      <c r="BD38" s="2"/>
    </row>
    <row r="39" spans="1:56">
      <c r="A39" s="192">
        <f>IF('Basic Information'!B38="","",'Basic Information'!B38)</f>
        <v>837</v>
      </c>
      <c r="B39" s="192" t="str">
        <f>IF('Basic Information'!G38="","",'Basic Information'!G38)</f>
        <v/>
      </c>
      <c r="C39" s="192" t="str">
        <f>IFERROR(IF(INDEX(TreatmentGroup[],MATCH(Handwriting!$B39,TreatmentGroup[Group],0),7)="Test","Yes","-"),"")</f>
        <v/>
      </c>
      <c r="D39" s="192" t="str">
        <f>IFERROR(IF(INDEX(TreatmentGroup[],MATCH(Handwriting!$B39,TreatmentGroup[Group],0),8)="Test","Yes","-"),"")</f>
        <v/>
      </c>
      <c r="E39" s="192" t="str">
        <f>IFERROR(IF(INDEX(TreatmentGroup[],MATCH(Handwriting!$B39,TreatmentGroup[Group],0),9)="Test","Yes","-"),"")</f>
        <v/>
      </c>
      <c r="F39" s="2"/>
      <c r="G39" s="193">
        <f>IFERROR(INDEX(MouseList[],MATCH(Handwriting!A39,MouseList[Tag '#],0),MATCH("Initial BW",MouseList[#Headers],0))*0.8,"")</f>
        <v>13.616</v>
      </c>
      <c r="H39" s="194" t="str">
        <f>IF('Basic Information'!H38=0,"",'Basic Information'!H38)</f>
        <v/>
      </c>
      <c r="I39" s="194" t="str">
        <f>IF('Basic Information'!K38=0,"",'Basic Information'!K38)</f>
        <v/>
      </c>
      <c r="J39" s="194" t="str">
        <f>IF('Basic Information'!L38="","",'Basic Information'!L38)</f>
        <v/>
      </c>
      <c r="K39" s="194" t="str">
        <f t="shared" si="4"/>
        <v>Yes</v>
      </c>
      <c r="L39" s="229"/>
      <c r="M39" s="196"/>
      <c r="N39" s="196"/>
      <c r="O39" s="194"/>
      <c r="P39" s="2"/>
      <c r="Q39" s="2"/>
      <c r="R39" s="2"/>
      <c r="S39" s="194" t="str">
        <f t="shared" si="5"/>
        <v>Yes</v>
      </c>
      <c r="T39" s="2"/>
      <c r="U39" s="2"/>
      <c r="V39" s="2"/>
      <c r="W39" s="192">
        <f t="shared" si="8"/>
        <v>837</v>
      </c>
      <c r="X39" s="2"/>
      <c r="Y39" s="2"/>
      <c r="Z39" s="2"/>
      <c r="AA39" s="2"/>
      <c r="AB39" s="2"/>
      <c r="AC39" s="192" t="str">
        <f>IF('Basic Information'!AD38="","",'Basic Information'!AD38)</f>
        <v/>
      </c>
      <c r="AD39" s="192" t="str">
        <f>IF('Basic Information'!AI38="","",'Basic Information'!AI38)</f>
        <v/>
      </c>
      <c r="AE39" s="192" t="str">
        <f>IFERROR(IF(INDEX(TreatmentGroup[],MATCH(Handwriting!$B39,TreatmentGroup[cage '#],0),7)="Test","Yes","-"),"")</f>
        <v/>
      </c>
      <c r="AF39" s="192" t="str">
        <f>IFERROR(IF(INDEX(TreatmentGroup[],MATCH(Handwriting!$B39,TreatmentGroup[cage '#],0),8)="Test","Yes","-"),"")</f>
        <v/>
      </c>
      <c r="AG39" s="192" t="str">
        <f>IFERROR(IF(INDEX(TreatmentGroup[],MATCH(Handwriting!$B39,TreatmentGroup[cage '#],0),9)="Test","Yes","-"),"")</f>
        <v/>
      </c>
      <c r="AH39" s="2"/>
      <c r="AI39" s="193" t="str">
        <f>IFERROR(INDEX(MouseList[],MATCH(Handwriting!AC39,MouseList[Cage '#],0),MATCH("Initial BW",MouseList[#Headers],0))*0.8,"")</f>
        <v/>
      </c>
      <c r="AJ39" s="194" t="str">
        <f>IF('Basic Information'!AJ38=0,"",'Basic Information'!AJ38)</f>
        <v/>
      </c>
      <c r="AK39" s="194" t="str">
        <f>IF('Basic Information'!AM38=0,"",'Basic Information'!AM38)</f>
        <v/>
      </c>
      <c r="AL39" s="194" t="str">
        <f>IF('Basic Information'!AN38="","",'Basic Information'!AN38)</f>
        <v/>
      </c>
      <c r="AM39" s="194" t="str">
        <f t="shared" si="6"/>
        <v>Yes</v>
      </c>
      <c r="AN39" s="229"/>
      <c r="AO39" s="196"/>
      <c r="AP39" s="196"/>
      <c r="AQ39" s="194"/>
      <c r="AR39" s="2"/>
      <c r="AS39" s="2"/>
      <c r="AT39" s="2"/>
      <c r="AU39" s="194" t="str">
        <f t="shared" si="7"/>
        <v>Yes</v>
      </c>
      <c r="AV39" s="2"/>
      <c r="AW39" s="2"/>
      <c r="AX39" s="2"/>
      <c r="AY39" s="192" t="str">
        <f t="shared" si="3"/>
        <v/>
      </c>
      <c r="AZ39" s="2"/>
      <c r="BA39" s="2"/>
      <c r="BB39" s="2"/>
      <c r="BC39" s="2"/>
      <c r="BD39" s="2"/>
    </row>
    <row r="40" spans="1:56">
      <c r="A40" s="192">
        <f>IF('Basic Information'!B39="","",'Basic Information'!B39)</f>
        <v>838</v>
      </c>
      <c r="B40" s="192" t="str">
        <f>IF('Basic Information'!G39="","",'Basic Information'!G39)</f>
        <v/>
      </c>
      <c r="C40" s="192" t="str">
        <f>IFERROR(IF(INDEX(TreatmentGroup[],MATCH(Handwriting!$B40,TreatmentGroup[Group],0),7)="Test","Yes","-"),"")</f>
        <v/>
      </c>
      <c r="D40" s="192" t="str">
        <f>IFERROR(IF(INDEX(TreatmentGroup[],MATCH(Handwriting!$B40,TreatmentGroup[Group],0),8)="Test","Yes","-"),"")</f>
        <v/>
      </c>
      <c r="E40" s="192" t="str">
        <f>IFERROR(IF(INDEX(TreatmentGroup[],MATCH(Handwriting!$B40,TreatmentGroup[Group],0),9)="Test","Yes","-"),"")</f>
        <v/>
      </c>
      <c r="F40" s="2"/>
      <c r="G40" s="193">
        <f>IFERROR(INDEX(MouseList[],MATCH(Handwriting!A40,MouseList[Tag '#],0),MATCH("Initial BW",MouseList[#Headers],0))*0.8,"")</f>
        <v>13.808000000000002</v>
      </c>
      <c r="H40" s="194" t="str">
        <f>IF('Basic Information'!H39=0,"",'Basic Information'!H39)</f>
        <v/>
      </c>
      <c r="I40" s="194" t="str">
        <f>IF('Basic Information'!K39=0,"",'Basic Information'!K39)</f>
        <v/>
      </c>
      <c r="J40" s="194" t="str">
        <f>IF('Basic Information'!L39="","",'Basic Information'!L39)</f>
        <v/>
      </c>
      <c r="K40" s="194" t="str">
        <f t="shared" si="4"/>
        <v>Yes</v>
      </c>
      <c r="L40" s="229"/>
      <c r="M40" s="196"/>
      <c r="N40" s="196"/>
      <c r="O40" s="194"/>
      <c r="P40" s="2"/>
      <c r="Q40" s="2"/>
      <c r="R40" s="2"/>
      <c r="S40" s="194" t="str">
        <f t="shared" si="5"/>
        <v>Yes</v>
      </c>
      <c r="T40" s="2"/>
      <c r="U40" s="2"/>
      <c r="V40" s="2"/>
      <c r="W40" s="192">
        <f t="shared" si="8"/>
        <v>838</v>
      </c>
      <c r="X40" s="2"/>
      <c r="Y40" s="2"/>
      <c r="Z40" s="2"/>
      <c r="AA40" s="2"/>
      <c r="AB40" s="2"/>
      <c r="AC40" s="192" t="str">
        <f>IF('Basic Information'!AD39="","",'Basic Information'!AD39)</f>
        <v/>
      </c>
      <c r="AD40" s="192" t="str">
        <f>IF('Basic Information'!AI39="","",'Basic Information'!AI39)</f>
        <v/>
      </c>
      <c r="AE40" s="192" t="str">
        <f>IFERROR(IF(INDEX(TreatmentGroup[],MATCH(Handwriting!$B40,TreatmentGroup[cage '#],0),7)="Test","Yes","-"),"")</f>
        <v/>
      </c>
      <c r="AF40" s="192" t="str">
        <f>IFERROR(IF(INDEX(TreatmentGroup[],MATCH(Handwriting!$B40,TreatmentGroup[cage '#],0),8)="Test","Yes","-"),"")</f>
        <v/>
      </c>
      <c r="AG40" s="192" t="str">
        <f>IFERROR(IF(INDEX(TreatmentGroup[],MATCH(Handwriting!$B40,TreatmentGroup[cage '#],0),9)="Test","Yes","-"),"")</f>
        <v/>
      </c>
      <c r="AH40" s="2"/>
      <c r="AI40" s="193" t="str">
        <f>IFERROR(INDEX(MouseList[],MATCH(Handwriting!AC40,MouseList[Cage '#],0),MATCH("Initial BW",MouseList[#Headers],0))*0.8,"")</f>
        <v/>
      </c>
      <c r="AJ40" s="194" t="str">
        <f>IF('Basic Information'!AJ39=0,"",'Basic Information'!AJ39)</f>
        <v/>
      </c>
      <c r="AK40" s="194" t="str">
        <f>IF('Basic Information'!AM39=0,"",'Basic Information'!AM39)</f>
        <v/>
      </c>
      <c r="AL40" s="194" t="str">
        <f>IF('Basic Information'!AN39="","",'Basic Information'!AN39)</f>
        <v/>
      </c>
      <c r="AM40" s="194" t="str">
        <f t="shared" si="6"/>
        <v>Yes</v>
      </c>
      <c r="AN40" s="229"/>
      <c r="AO40" s="196"/>
      <c r="AP40" s="196"/>
      <c r="AQ40" s="194"/>
      <c r="AR40" s="2"/>
      <c r="AS40" s="2"/>
      <c r="AT40" s="2"/>
      <c r="AU40" s="194" t="str">
        <f t="shared" si="7"/>
        <v>Yes</v>
      </c>
      <c r="AV40" s="2"/>
      <c r="AW40" s="2"/>
      <c r="AX40" s="2"/>
      <c r="AY40" s="192" t="str">
        <f t="shared" si="3"/>
        <v/>
      </c>
      <c r="AZ40" s="2"/>
      <c r="BA40" s="2"/>
      <c r="BB40" s="2"/>
      <c r="BC40" s="2"/>
      <c r="BD40" s="2"/>
    </row>
    <row r="41" spans="1:56">
      <c r="A41" s="192">
        <f>IF('Basic Information'!B40="","",'Basic Information'!B40)</f>
        <v>839</v>
      </c>
      <c r="B41" s="192" t="str">
        <f>IF('Basic Information'!G40="","",'Basic Information'!G40)</f>
        <v/>
      </c>
      <c r="C41" s="192" t="str">
        <f>IFERROR(IF(INDEX(TreatmentGroup[],MATCH(Handwriting!$B41,TreatmentGroup[Group],0),7)="Test","Yes","-"),"")</f>
        <v/>
      </c>
      <c r="D41" s="192" t="str">
        <f>IFERROR(IF(INDEX(TreatmentGroup[],MATCH(Handwriting!$B41,TreatmentGroup[Group],0),8)="Test","Yes","-"),"")</f>
        <v/>
      </c>
      <c r="E41" s="192" t="str">
        <f>IFERROR(IF(INDEX(TreatmentGroup[],MATCH(Handwriting!$B41,TreatmentGroup[Group],0),9)="Test","Yes","-"),"")</f>
        <v/>
      </c>
      <c r="F41" s="2"/>
      <c r="G41" s="193">
        <f>IFERROR(INDEX(MouseList[],MATCH(Handwriting!A41,MouseList[Tag '#],0),MATCH("Initial BW",MouseList[#Headers],0))*0.8,"")</f>
        <v>15.56</v>
      </c>
      <c r="H41" s="194" t="str">
        <f>IF('Basic Information'!H40=0,"",'Basic Information'!H40)</f>
        <v/>
      </c>
      <c r="I41" s="194" t="str">
        <f>IF('Basic Information'!K40=0,"",'Basic Information'!K40)</f>
        <v/>
      </c>
      <c r="J41" s="194" t="str">
        <f>IF('Basic Information'!L40="","",'Basic Information'!L40)</f>
        <v/>
      </c>
      <c r="K41" s="194" t="str">
        <f t="shared" si="4"/>
        <v>Yes</v>
      </c>
      <c r="L41" s="229"/>
      <c r="M41" s="196"/>
      <c r="N41" s="196"/>
      <c r="O41" s="194"/>
      <c r="P41" s="2"/>
      <c r="Q41" s="2"/>
      <c r="R41" s="2"/>
      <c r="S41" s="194" t="str">
        <f t="shared" si="5"/>
        <v>Yes</v>
      </c>
      <c r="T41" s="2"/>
      <c r="U41" s="2"/>
      <c r="V41" s="2"/>
      <c r="W41" s="192">
        <f t="shared" si="8"/>
        <v>839</v>
      </c>
      <c r="X41" s="2"/>
      <c r="Y41" s="2"/>
      <c r="Z41" s="2"/>
      <c r="AA41" s="2"/>
      <c r="AB41" s="2"/>
      <c r="AC41" s="192" t="str">
        <f>IF('Basic Information'!AD40="","",'Basic Information'!AD40)</f>
        <v/>
      </c>
      <c r="AD41" s="192" t="str">
        <f>IF('Basic Information'!AI40="","",'Basic Information'!AI40)</f>
        <v/>
      </c>
      <c r="AE41" s="192" t="str">
        <f>IFERROR(IF(INDEX(TreatmentGroup[],MATCH(Handwriting!$B41,TreatmentGroup[cage '#],0),7)="Test","Yes","-"),"")</f>
        <v/>
      </c>
      <c r="AF41" s="192" t="str">
        <f>IFERROR(IF(INDEX(TreatmentGroup[],MATCH(Handwriting!$B41,TreatmentGroup[cage '#],0),8)="Test","Yes","-"),"")</f>
        <v/>
      </c>
      <c r="AG41" s="192" t="str">
        <f>IFERROR(IF(INDEX(TreatmentGroup[],MATCH(Handwriting!$B41,TreatmentGroup[cage '#],0),9)="Test","Yes","-"),"")</f>
        <v/>
      </c>
      <c r="AH41" s="2"/>
      <c r="AI41" s="193" t="str">
        <f>IFERROR(INDEX(MouseList[],MATCH(Handwriting!AC41,MouseList[Cage '#],0),MATCH("Initial BW",MouseList[#Headers],0))*0.8,"")</f>
        <v/>
      </c>
      <c r="AJ41" s="194" t="str">
        <f>IF('Basic Information'!AJ40=0,"",'Basic Information'!AJ40)</f>
        <v/>
      </c>
      <c r="AK41" s="194" t="str">
        <f>IF('Basic Information'!AM40=0,"",'Basic Information'!AM40)</f>
        <v/>
      </c>
      <c r="AL41" s="194" t="str">
        <f>IF('Basic Information'!AN40="","",'Basic Information'!AN40)</f>
        <v/>
      </c>
      <c r="AM41" s="194" t="str">
        <f t="shared" si="6"/>
        <v>Yes</v>
      </c>
      <c r="AN41" s="229"/>
      <c r="AO41" s="196"/>
      <c r="AP41" s="196"/>
      <c r="AQ41" s="194"/>
      <c r="AR41" s="2"/>
      <c r="AS41" s="2"/>
      <c r="AT41" s="2"/>
      <c r="AU41" s="194" t="str">
        <f t="shared" si="7"/>
        <v>Yes</v>
      </c>
      <c r="AV41" s="2"/>
      <c r="AW41" s="2"/>
      <c r="AX41" s="2"/>
      <c r="AY41" s="192" t="str">
        <f t="shared" si="3"/>
        <v/>
      </c>
      <c r="AZ41" s="2"/>
      <c r="BA41" s="2"/>
      <c r="BB41" s="2"/>
      <c r="BC41" s="2"/>
      <c r="BD41" s="2"/>
    </row>
    <row r="42" spans="1:56">
      <c r="A42" s="192">
        <f>IF('Basic Information'!B41="","",'Basic Information'!B41)</f>
        <v>840</v>
      </c>
      <c r="B42" s="192" t="str">
        <f>IF('Basic Information'!G41="","",'Basic Information'!G41)</f>
        <v/>
      </c>
      <c r="C42" s="192" t="str">
        <f>IFERROR(IF(INDEX(TreatmentGroup[],MATCH(Handwriting!$B42,TreatmentGroup[Group],0),7)="Test","Yes","-"),"")</f>
        <v/>
      </c>
      <c r="D42" s="192" t="str">
        <f>IFERROR(IF(INDEX(TreatmentGroup[],MATCH(Handwriting!$B42,TreatmentGroup[Group],0),8)="Test","Yes","-"),"")</f>
        <v/>
      </c>
      <c r="E42" s="192" t="str">
        <f>IFERROR(IF(INDEX(TreatmentGroup[],MATCH(Handwriting!$B42,TreatmentGroup[Group],0),9)="Test","Yes","-"),"")</f>
        <v/>
      </c>
      <c r="F42" s="2"/>
      <c r="G42" s="193">
        <f>IFERROR(INDEX(MouseList[],MATCH(Handwriting!A42,MouseList[Tag '#],0),MATCH("Initial BW",MouseList[#Headers],0))*0.8,"")</f>
        <v>11.464</v>
      </c>
      <c r="H42" s="194" t="str">
        <f>IF('Basic Information'!H41=0,"",'Basic Information'!H41)</f>
        <v/>
      </c>
      <c r="I42" s="194" t="str">
        <f>IF('Basic Information'!K41=0,"",'Basic Information'!K41)</f>
        <v/>
      </c>
      <c r="J42" s="194" t="str">
        <f>IF('Basic Information'!L41="","",'Basic Information'!L41)</f>
        <v/>
      </c>
      <c r="K42" s="194" t="str">
        <f t="shared" si="4"/>
        <v>Yes</v>
      </c>
      <c r="L42" s="229"/>
      <c r="M42" s="196"/>
      <c r="N42" s="196"/>
      <c r="O42" s="194"/>
      <c r="P42" s="2"/>
      <c r="Q42" s="2"/>
      <c r="R42" s="2"/>
      <c r="S42" s="194" t="str">
        <f t="shared" si="5"/>
        <v>Yes</v>
      </c>
      <c r="T42" s="2"/>
      <c r="U42" s="2"/>
      <c r="V42" s="2"/>
      <c r="W42" s="192">
        <f t="shared" si="8"/>
        <v>840</v>
      </c>
      <c r="X42" s="2"/>
      <c r="Y42" s="2"/>
      <c r="Z42" s="2"/>
      <c r="AA42" s="2"/>
      <c r="AB42" s="2"/>
      <c r="AC42" s="192" t="str">
        <f>IF('Basic Information'!AD41="","",'Basic Information'!AD41)</f>
        <v/>
      </c>
      <c r="AD42" s="192" t="str">
        <f>IF('Basic Information'!AI41="","",'Basic Information'!AI41)</f>
        <v/>
      </c>
      <c r="AE42" s="192" t="str">
        <f>IFERROR(IF(INDEX(TreatmentGroup[],MATCH(Handwriting!$B42,TreatmentGroup[cage '#],0),7)="Test","Yes","-"),"")</f>
        <v/>
      </c>
      <c r="AF42" s="192" t="str">
        <f>IFERROR(IF(INDEX(TreatmentGroup[],MATCH(Handwriting!$B42,TreatmentGroup[cage '#],0),8)="Test","Yes","-"),"")</f>
        <v/>
      </c>
      <c r="AG42" s="192" t="str">
        <f>IFERROR(IF(INDEX(TreatmentGroup[],MATCH(Handwriting!$B42,TreatmentGroup[cage '#],0),9)="Test","Yes","-"),"")</f>
        <v/>
      </c>
      <c r="AH42" s="2"/>
      <c r="AI42" s="193" t="str">
        <f>IFERROR(INDEX(MouseList[],MATCH(Handwriting!AC42,MouseList[Cage '#],0),MATCH("Initial BW",MouseList[#Headers],0))*0.8,"")</f>
        <v/>
      </c>
      <c r="AJ42" s="194" t="str">
        <f>IF('Basic Information'!AJ41=0,"",'Basic Information'!AJ41)</f>
        <v/>
      </c>
      <c r="AK42" s="194" t="str">
        <f>IF('Basic Information'!AM41=0,"",'Basic Information'!AM41)</f>
        <v/>
      </c>
      <c r="AL42" s="194" t="str">
        <f>IF('Basic Information'!AN41="","",'Basic Information'!AN41)</f>
        <v/>
      </c>
      <c r="AM42" s="194" t="str">
        <f t="shared" si="6"/>
        <v>Yes</v>
      </c>
      <c r="AN42" s="229"/>
      <c r="AO42" s="196"/>
      <c r="AP42" s="196"/>
      <c r="AQ42" s="194"/>
      <c r="AR42" s="2"/>
      <c r="AS42" s="2"/>
      <c r="AT42" s="2"/>
      <c r="AU42" s="194" t="str">
        <f t="shared" si="7"/>
        <v>Yes</v>
      </c>
      <c r="AV42" s="2"/>
      <c r="AW42" s="2"/>
      <c r="AX42" s="2"/>
      <c r="AY42" s="192" t="str">
        <f t="shared" si="3"/>
        <v/>
      </c>
      <c r="AZ42" s="2"/>
      <c r="BA42" s="2"/>
      <c r="BB42" s="2"/>
      <c r="BC42" s="2"/>
      <c r="BD42" s="2"/>
    </row>
    <row r="43" spans="1:56">
      <c r="A43" s="192">
        <f>IF('Basic Information'!B42="","",'Basic Information'!B42)</f>
        <v>841</v>
      </c>
      <c r="B43" s="192" t="str">
        <f>IF('Basic Information'!G42="","",'Basic Information'!G42)</f>
        <v/>
      </c>
      <c r="C43" s="192" t="str">
        <f>IFERROR(IF(INDEX(TreatmentGroup[],MATCH(Handwriting!$B43,TreatmentGroup[Group],0),7)="Test","Yes","-"),"")</f>
        <v/>
      </c>
      <c r="D43" s="192" t="str">
        <f>IFERROR(IF(INDEX(TreatmentGroup[],MATCH(Handwriting!$B43,TreatmentGroup[Group],0),8)="Test","Yes","-"),"")</f>
        <v/>
      </c>
      <c r="E43" s="192" t="str">
        <f>IFERROR(IF(INDEX(TreatmentGroup[],MATCH(Handwriting!$B43,TreatmentGroup[Group],0),9)="Test","Yes","-"),"")</f>
        <v/>
      </c>
      <c r="F43" s="2">
        <f>IF('Basic Information'!C42="","",'Basic Information'!C42)</f>
        <v>747620</v>
      </c>
      <c r="G43" s="193">
        <f>IFERROR(INDEX(MouseList[],MATCH(Handwriting!A43,MouseList[Tag '#],0),MATCH("Initial BW",MouseList[#Headers],0))*0.8,"")</f>
        <v>13.152000000000001</v>
      </c>
      <c r="H43" s="194" t="str">
        <f>IF('Basic Information'!H42=0,"",'Basic Information'!H42)</f>
        <v/>
      </c>
      <c r="I43" s="194" t="str">
        <f>IF('Basic Information'!K42=0,"",'Basic Information'!K42)</f>
        <v/>
      </c>
      <c r="J43" s="194" t="str">
        <f>IF('Basic Information'!L42="","",'Basic Information'!L42)</f>
        <v/>
      </c>
      <c r="K43" s="194" t="str">
        <f t="shared" si="4"/>
        <v>Yes</v>
      </c>
      <c r="L43" s="229"/>
      <c r="M43" s="196"/>
      <c r="N43" s="196"/>
      <c r="O43" s="194"/>
      <c r="P43" s="2"/>
      <c r="Q43" s="2"/>
      <c r="R43" s="2"/>
      <c r="S43" s="194" t="str">
        <f t="shared" si="5"/>
        <v>Yes</v>
      </c>
      <c r="T43" s="2"/>
      <c r="U43" s="2"/>
      <c r="V43" s="2"/>
      <c r="W43" s="192">
        <f t="shared" si="8"/>
        <v>841</v>
      </c>
      <c r="X43" s="2"/>
      <c r="Y43" s="2"/>
      <c r="Z43" s="2"/>
      <c r="AA43" s="2"/>
      <c r="AB43" s="2"/>
      <c r="AC43" s="192" t="str">
        <f>IF('Basic Information'!AD42="","",'Basic Information'!AD42)</f>
        <v/>
      </c>
      <c r="AD43" s="192" t="str">
        <f>IF('Basic Information'!AI42="","",'Basic Information'!AI42)</f>
        <v/>
      </c>
      <c r="AE43" s="192" t="str">
        <f>IFERROR(IF(INDEX(TreatmentGroup[],MATCH(Handwriting!$B43,TreatmentGroup[cage '#],0),7)="Test","Yes","-"),"")</f>
        <v/>
      </c>
      <c r="AF43" s="192" t="str">
        <f>IFERROR(IF(INDEX(TreatmentGroup[],MATCH(Handwriting!$B43,TreatmentGroup[cage '#],0),8)="Test","Yes","-"),"")</f>
        <v/>
      </c>
      <c r="AG43" s="192" t="str">
        <f>IFERROR(IF(INDEX(TreatmentGroup[],MATCH(Handwriting!$B43,TreatmentGroup[cage '#],0),9)="Test","Yes","-"),"")</f>
        <v/>
      </c>
      <c r="AH43" s="2" t="str">
        <f>IF('Basic Information'!AE42="","",'Basic Information'!AE42)</f>
        <v/>
      </c>
      <c r="AI43" s="193" t="str">
        <f>IFERROR(INDEX(MouseList[],MATCH(Handwriting!AC43,MouseList[Cage '#],0),MATCH("Initial BW",MouseList[#Headers],0))*0.8,"")</f>
        <v/>
      </c>
      <c r="AJ43" s="194" t="str">
        <f>IF('Basic Information'!AJ42=0,"",'Basic Information'!AJ42)</f>
        <v/>
      </c>
      <c r="AK43" s="194" t="str">
        <f>IF('Basic Information'!AM42=0,"",'Basic Information'!AM42)</f>
        <v/>
      </c>
      <c r="AL43" s="194" t="str">
        <f>IF('Basic Information'!AN42="","",'Basic Information'!AN42)</f>
        <v/>
      </c>
      <c r="AM43" s="194" t="str">
        <f t="shared" si="6"/>
        <v>Yes</v>
      </c>
      <c r="AN43" s="229"/>
      <c r="AO43" s="196"/>
      <c r="AP43" s="196"/>
      <c r="AQ43" s="194"/>
      <c r="AR43" s="2"/>
      <c r="AS43" s="2"/>
      <c r="AT43" s="2"/>
      <c r="AU43" s="194" t="str">
        <f t="shared" si="7"/>
        <v>Yes</v>
      </c>
      <c r="AV43" s="2"/>
      <c r="AW43" s="2"/>
      <c r="AX43" s="2"/>
      <c r="AY43" s="192" t="str">
        <f t="shared" si="3"/>
        <v/>
      </c>
      <c r="AZ43" s="2"/>
      <c r="BA43" s="2"/>
      <c r="BB43" s="2"/>
      <c r="BC43" s="2"/>
      <c r="BD43" s="2"/>
    </row>
    <row r="44" spans="1:56">
      <c r="A44" s="192">
        <f>IF('Basic Information'!B43="","",'Basic Information'!B43)</f>
        <v>842</v>
      </c>
      <c r="B44" s="192" t="str">
        <f>IF('Basic Information'!G43="","",'Basic Information'!G43)</f>
        <v/>
      </c>
      <c r="C44" s="192" t="str">
        <f>IFERROR(IF(INDEX(TreatmentGroup[],MATCH(Handwriting!$B44,TreatmentGroup[Group],0),7)="Test","Yes","-"),"")</f>
        <v/>
      </c>
      <c r="D44" s="192" t="str">
        <f>IFERROR(IF(INDEX(TreatmentGroup[],MATCH(Handwriting!$B44,TreatmentGroup[Group],0),8)="Test","Yes","-"),"")</f>
        <v/>
      </c>
      <c r="E44" s="192" t="str">
        <f>IFERROR(IF(INDEX(TreatmentGroup[],MATCH(Handwriting!$B44,TreatmentGroup[Group],0),9)="Test","Yes","-"),"")</f>
        <v/>
      </c>
      <c r="F44" s="2"/>
      <c r="G44" s="193">
        <f>IFERROR(INDEX(MouseList[],MATCH(Handwriting!A44,MouseList[Tag '#],0),MATCH("Initial BW",MouseList[#Headers],0))*0.8,"")</f>
        <v>15.936000000000002</v>
      </c>
      <c r="H44" s="194" t="str">
        <f>IF('Basic Information'!H43=0,"",'Basic Information'!H43)</f>
        <v/>
      </c>
      <c r="I44" s="194" t="str">
        <f>IF('Basic Information'!K43=0,"",'Basic Information'!K43)</f>
        <v/>
      </c>
      <c r="J44" s="194" t="str">
        <f>IF('Basic Information'!L43="","",'Basic Information'!L43)</f>
        <v/>
      </c>
      <c r="K44" s="194" t="str">
        <f t="shared" si="4"/>
        <v>Yes</v>
      </c>
      <c r="L44" s="229"/>
      <c r="M44" s="196"/>
      <c r="N44" s="196"/>
      <c r="O44" s="194"/>
      <c r="P44" s="2"/>
      <c r="Q44" s="2"/>
      <c r="R44" s="2"/>
      <c r="S44" s="194" t="str">
        <f t="shared" si="5"/>
        <v>Yes</v>
      </c>
      <c r="T44" s="2"/>
      <c r="U44" s="2"/>
      <c r="V44" s="2"/>
      <c r="W44" s="192">
        <f t="shared" si="8"/>
        <v>842</v>
      </c>
      <c r="X44" s="2"/>
      <c r="Y44" s="2"/>
      <c r="Z44" s="2"/>
      <c r="AA44" s="2"/>
      <c r="AB44" s="2"/>
      <c r="AC44" s="192" t="str">
        <f>IF('Basic Information'!AD43="","",'Basic Information'!AD43)</f>
        <v/>
      </c>
      <c r="AD44" s="192" t="str">
        <f>IF('Basic Information'!AI43="","",'Basic Information'!AI43)</f>
        <v/>
      </c>
      <c r="AE44" s="192" t="str">
        <f>IFERROR(IF(INDEX(TreatmentGroup[],MATCH(Handwriting!$B44,TreatmentGroup[cage '#],0),7)="Test","Yes","-"),"")</f>
        <v/>
      </c>
      <c r="AF44" s="192" t="str">
        <f>IFERROR(IF(INDEX(TreatmentGroup[],MATCH(Handwriting!$B44,TreatmentGroup[cage '#],0),8)="Test","Yes","-"),"")</f>
        <v/>
      </c>
      <c r="AG44" s="192" t="str">
        <f>IFERROR(IF(INDEX(TreatmentGroup[],MATCH(Handwriting!$B44,TreatmentGroup[cage '#],0),9)="Test","Yes","-"),"")</f>
        <v/>
      </c>
      <c r="AH44" s="2"/>
      <c r="AI44" s="193" t="str">
        <f>IFERROR(INDEX(MouseList[],MATCH(Handwriting!AC44,MouseList[Cage '#],0),MATCH("Initial BW",MouseList[#Headers],0))*0.8,"")</f>
        <v/>
      </c>
      <c r="AJ44" s="194" t="str">
        <f>IF('Basic Information'!AJ43=0,"",'Basic Information'!AJ43)</f>
        <v/>
      </c>
      <c r="AK44" s="194" t="str">
        <f>IF('Basic Information'!AM43=0,"",'Basic Information'!AM43)</f>
        <v/>
      </c>
      <c r="AL44" s="194" t="str">
        <f>IF('Basic Information'!AN43="","",'Basic Information'!AN43)</f>
        <v/>
      </c>
      <c r="AM44" s="194" t="str">
        <f t="shared" si="6"/>
        <v>Yes</v>
      </c>
      <c r="AN44" s="229"/>
      <c r="AO44" s="196"/>
      <c r="AP44" s="196"/>
      <c r="AQ44" s="194"/>
      <c r="AR44" s="2"/>
      <c r="AS44" s="2"/>
      <c r="AT44" s="2"/>
      <c r="AU44" s="194" t="str">
        <f t="shared" si="7"/>
        <v>Yes</v>
      </c>
      <c r="AV44" s="2"/>
      <c r="AW44" s="2"/>
      <c r="AX44" s="2"/>
      <c r="AY44" s="192" t="str">
        <f t="shared" si="3"/>
        <v/>
      </c>
      <c r="AZ44" s="2"/>
      <c r="BA44" s="2"/>
      <c r="BB44" s="2"/>
      <c r="BC44" s="2"/>
      <c r="BD44" s="2"/>
    </row>
    <row r="45" spans="1:56">
      <c r="A45" s="192">
        <f>IF('Basic Information'!B44="","",'Basic Information'!B44)</f>
        <v>843</v>
      </c>
      <c r="B45" s="192" t="str">
        <f>IF('Basic Information'!G44="","",'Basic Information'!G44)</f>
        <v/>
      </c>
      <c r="C45" s="192" t="str">
        <f>IFERROR(IF(INDEX(TreatmentGroup[],MATCH(Handwriting!$B45,TreatmentGroup[Group],0),7)="Test","Yes","-"),"")</f>
        <v/>
      </c>
      <c r="D45" s="192" t="str">
        <f>IFERROR(IF(INDEX(TreatmentGroup[],MATCH(Handwriting!$B45,TreatmentGroup[Group],0),8)="Test","Yes","-"),"")</f>
        <v/>
      </c>
      <c r="E45" s="192" t="str">
        <f>IFERROR(IF(INDEX(TreatmentGroup[],MATCH(Handwriting!$B45,TreatmentGroup[Group],0),9)="Test","Yes","-"),"")</f>
        <v/>
      </c>
      <c r="F45" s="2"/>
      <c r="G45" s="193">
        <f>IFERROR(INDEX(MouseList[],MATCH(Handwriting!A45,MouseList[Tag '#],0),MATCH("Initial BW",MouseList[#Headers],0))*0.8,"")</f>
        <v>6.7760000000000007</v>
      </c>
      <c r="H45" s="194" t="str">
        <f>IF('Basic Information'!H44=0,"",'Basic Information'!H44)</f>
        <v/>
      </c>
      <c r="I45" s="194" t="str">
        <f>IF('Basic Information'!K44=0,"",'Basic Information'!K44)</f>
        <v/>
      </c>
      <c r="J45" s="194">
        <f>IF('Basic Information'!L44="","",'Basic Information'!L44)</f>
        <v>44504</v>
      </c>
      <c r="K45" s="194" t="str">
        <f t="shared" si="4"/>
        <v>Yes</v>
      </c>
      <c r="L45" s="229"/>
      <c r="M45" s="196"/>
      <c r="N45" s="196"/>
      <c r="O45" s="194"/>
      <c r="P45" s="2"/>
      <c r="Q45" s="2"/>
      <c r="R45" s="2"/>
      <c r="S45" s="194" t="str">
        <f t="shared" si="5"/>
        <v>Yes</v>
      </c>
      <c r="T45" s="2"/>
      <c r="U45" s="2"/>
      <c r="V45" s="2"/>
      <c r="W45" s="192">
        <f t="shared" si="8"/>
        <v>843</v>
      </c>
      <c r="X45" s="2"/>
      <c r="Y45" s="2"/>
      <c r="Z45" s="2"/>
      <c r="AA45" s="2"/>
      <c r="AB45" s="2"/>
      <c r="AC45" s="192" t="str">
        <f>IF('Basic Information'!AD44="","",'Basic Information'!AD44)</f>
        <v/>
      </c>
      <c r="AD45" s="192" t="str">
        <f>IF('Basic Information'!AI44="","",'Basic Information'!AI44)</f>
        <v/>
      </c>
      <c r="AE45" s="192" t="str">
        <f>IFERROR(IF(INDEX(TreatmentGroup[],MATCH(Handwriting!$B45,TreatmentGroup[cage '#],0),7)="Test","Yes","-"),"")</f>
        <v/>
      </c>
      <c r="AF45" s="192" t="str">
        <f>IFERROR(IF(INDEX(TreatmentGroup[],MATCH(Handwriting!$B45,TreatmentGroup[cage '#],0),8)="Test","Yes","-"),"")</f>
        <v/>
      </c>
      <c r="AG45" s="192" t="str">
        <f>IFERROR(IF(INDEX(TreatmentGroup[],MATCH(Handwriting!$B45,TreatmentGroup[cage '#],0),9)="Test","Yes","-"),"")</f>
        <v/>
      </c>
      <c r="AH45" s="2"/>
      <c r="AI45" s="193" t="str">
        <f>IFERROR(INDEX(MouseList[],MATCH(Handwriting!AC45,MouseList[Cage '#],0),MATCH("Initial BW",MouseList[#Headers],0))*0.8,"")</f>
        <v/>
      </c>
      <c r="AJ45" s="194" t="str">
        <f>IF('Basic Information'!AJ44=0,"",'Basic Information'!AJ44)</f>
        <v/>
      </c>
      <c r="AK45" s="194" t="str">
        <f>IF('Basic Information'!AM44=0,"",'Basic Information'!AM44)</f>
        <v/>
      </c>
      <c r="AL45" s="194" t="str">
        <f>IF('Basic Information'!AN44="","",'Basic Information'!AN44)</f>
        <v/>
      </c>
      <c r="AM45" s="194" t="str">
        <f t="shared" si="6"/>
        <v>Yes</v>
      </c>
      <c r="AN45" s="229"/>
      <c r="AO45" s="196"/>
      <c r="AP45" s="196"/>
      <c r="AQ45" s="194"/>
      <c r="AR45" s="2"/>
      <c r="AS45" s="2"/>
      <c r="AT45" s="2"/>
      <c r="AU45" s="194" t="str">
        <f t="shared" si="7"/>
        <v>Yes</v>
      </c>
      <c r="AV45" s="2"/>
      <c r="AW45" s="2"/>
      <c r="AX45" s="2"/>
      <c r="AY45" s="192" t="str">
        <f t="shared" si="3"/>
        <v/>
      </c>
      <c r="AZ45" s="2"/>
      <c r="BA45" s="2"/>
      <c r="BB45" s="2"/>
      <c r="BC45" s="2"/>
      <c r="BD45" s="2"/>
    </row>
    <row r="46" spans="1:56">
      <c r="A46" s="192">
        <f>IF('Basic Information'!B45="","",'Basic Information'!B45)</f>
        <v>844</v>
      </c>
      <c r="B46" s="192" t="str">
        <f>IF('Basic Information'!G45="","",'Basic Information'!G45)</f>
        <v/>
      </c>
      <c r="C46" s="192" t="str">
        <f>IFERROR(IF(INDEX(TreatmentGroup[],MATCH(Handwriting!$B46,TreatmentGroup[Group],0),7)="Test","Yes","-"),"")</f>
        <v/>
      </c>
      <c r="D46" s="192" t="str">
        <f>IFERROR(IF(INDEX(TreatmentGroup[],MATCH(Handwriting!$B46,TreatmentGroup[Group],0),8)="Test","Yes","-"),"")</f>
        <v/>
      </c>
      <c r="E46" s="192" t="str">
        <f>IFERROR(IF(INDEX(TreatmentGroup[],MATCH(Handwriting!$B46,TreatmentGroup[Group],0),9)="Test","Yes","-"),"")</f>
        <v/>
      </c>
      <c r="F46" s="2"/>
      <c r="G46" s="193">
        <f>IFERROR(INDEX(MouseList[],MATCH(Handwriting!A46,MouseList[Tag '#],0),MATCH("Initial BW",MouseList[#Headers],0))*0.8,"")</f>
        <v>12.912000000000001</v>
      </c>
      <c r="H46" s="194" t="str">
        <f>IF('Basic Information'!H45=0,"",'Basic Information'!H45)</f>
        <v/>
      </c>
      <c r="I46" s="194" t="str">
        <f>IF('Basic Information'!K45=0,"",'Basic Information'!K45)</f>
        <v/>
      </c>
      <c r="J46" s="194" t="str">
        <f>IF('Basic Information'!L45="","",'Basic Information'!L45)</f>
        <v/>
      </c>
      <c r="K46" s="194" t="str">
        <f t="shared" si="4"/>
        <v>Yes</v>
      </c>
      <c r="L46" s="229"/>
      <c r="M46" s="196"/>
      <c r="N46" s="196"/>
      <c r="O46" s="194"/>
      <c r="P46" s="2"/>
      <c r="Q46" s="2"/>
      <c r="R46" s="2"/>
      <c r="S46" s="194" t="str">
        <f t="shared" si="5"/>
        <v>Yes</v>
      </c>
      <c r="T46" s="2"/>
      <c r="U46" s="2"/>
      <c r="V46" s="2"/>
      <c r="W46" s="192">
        <f t="shared" si="8"/>
        <v>844</v>
      </c>
      <c r="X46" s="2"/>
      <c r="Y46" s="2"/>
      <c r="Z46" s="2"/>
      <c r="AA46" s="2"/>
      <c r="AB46" s="2"/>
      <c r="AC46" s="192" t="str">
        <f>IF('Basic Information'!AD45="","",'Basic Information'!AD45)</f>
        <v/>
      </c>
      <c r="AD46" s="192" t="str">
        <f>IF('Basic Information'!AI45="","",'Basic Information'!AI45)</f>
        <v/>
      </c>
      <c r="AE46" s="192" t="str">
        <f>IFERROR(IF(INDEX(TreatmentGroup[],MATCH(Handwriting!$B46,TreatmentGroup[cage '#],0),7)="Test","Yes","-"),"")</f>
        <v/>
      </c>
      <c r="AF46" s="192" t="str">
        <f>IFERROR(IF(INDEX(TreatmentGroup[],MATCH(Handwriting!$B46,TreatmentGroup[cage '#],0),8)="Test","Yes","-"),"")</f>
        <v/>
      </c>
      <c r="AG46" s="192" t="str">
        <f>IFERROR(IF(INDEX(TreatmentGroup[],MATCH(Handwriting!$B46,TreatmentGroup[cage '#],0),9)="Test","Yes","-"),"")</f>
        <v/>
      </c>
      <c r="AH46" s="2"/>
      <c r="AI46" s="193" t="str">
        <f>IFERROR(INDEX(MouseList[],MATCH(Handwriting!AC46,MouseList[Cage '#],0),MATCH("Initial BW",MouseList[#Headers],0))*0.8,"")</f>
        <v/>
      </c>
      <c r="AJ46" s="194" t="str">
        <f>IF('Basic Information'!AJ45=0,"",'Basic Information'!AJ45)</f>
        <v/>
      </c>
      <c r="AK46" s="194" t="str">
        <f>IF('Basic Information'!AM45=0,"",'Basic Information'!AM45)</f>
        <v/>
      </c>
      <c r="AL46" s="194" t="str">
        <f>IF('Basic Information'!AN45="","",'Basic Information'!AN45)</f>
        <v/>
      </c>
      <c r="AM46" s="194" t="str">
        <f t="shared" si="6"/>
        <v>Yes</v>
      </c>
      <c r="AN46" s="229"/>
      <c r="AO46" s="196"/>
      <c r="AP46" s="196"/>
      <c r="AQ46" s="194"/>
      <c r="AR46" s="2"/>
      <c r="AS46" s="2"/>
      <c r="AT46" s="2"/>
      <c r="AU46" s="194" t="str">
        <f t="shared" si="7"/>
        <v>Yes</v>
      </c>
      <c r="AV46" s="2"/>
      <c r="AW46" s="2"/>
      <c r="AX46" s="2"/>
      <c r="AY46" s="192" t="str">
        <f t="shared" si="3"/>
        <v/>
      </c>
      <c r="AZ46" s="2"/>
      <c r="BA46" s="2"/>
      <c r="BB46" s="2"/>
      <c r="BC46" s="2"/>
      <c r="BD46" s="2"/>
    </row>
    <row r="47" spans="1:56">
      <c r="A47" s="192">
        <f>IF('Basic Information'!B46="","",'Basic Information'!B46)</f>
        <v>845</v>
      </c>
      <c r="B47" s="192" t="str">
        <f>IF('Basic Information'!G46="","",'Basic Information'!G46)</f>
        <v/>
      </c>
      <c r="C47" s="192" t="str">
        <f>IFERROR(IF(INDEX(TreatmentGroup[],MATCH(Handwriting!$B47,TreatmentGroup[Group],0),7)="Test","Yes","-"),"")</f>
        <v/>
      </c>
      <c r="D47" s="192" t="str">
        <f>IFERROR(IF(INDEX(TreatmentGroup[],MATCH(Handwriting!$B47,TreatmentGroup[Group],0),8)="Test","Yes","-"),"")</f>
        <v/>
      </c>
      <c r="E47" s="192" t="str">
        <f>IFERROR(IF(INDEX(TreatmentGroup[],MATCH(Handwriting!$B47,TreatmentGroup[Group],0),9)="Test","Yes","-"),"")</f>
        <v/>
      </c>
      <c r="F47" s="2"/>
      <c r="G47" s="193">
        <f>IFERROR(INDEX(MouseList[],MATCH(Handwriting!A47,MouseList[Tag '#],0),MATCH("Initial BW",MouseList[#Headers],0))*0.8,"")</f>
        <v>12.536000000000001</v>
      </c>
      <c r="H47" s="194" t="str">
        <f>IF('Basic Information'!H46=0,"",'Basic Information'!H46)</f>
        <v/>
      </c>
      <c r="I47" s="194" t="str">
        <f>IF('Basic Information'!K46=0,"",'Basic Information'!K46)</f>
        <v/>
      </c>
      <c r="J47" s="194" t="str">
        <f>IF('Basic Information'!L46="","",'Basic Information'!L46)</f>
        <v/>
      </c>
      <c r="K47" s="194" t="str">
        <f t="shared" si="4"/>
        <v>Yes</v>
      </c>
      <c r="L47" s="229"/>
      <c r="M47" s="196"/>
      <c r="N47" s="196"/>
      <c r="O47" s="194"/>
      <c r="P47" s="2"/>
      <c r="Q47" s="2"/>
      <c r="R47" s="2"/>
      <c r="S47" s="194" t="str">
        <f t="shared" si="5"/>
        <v>Yes</v>
      </c>
      <c r="T47" s="2"/>
      <c r="U47" s="2"/>
      <c r="V47" s="2"/>
      <c r="W47" s="192">
        <f t="shared" si="8"/>
        <v>845</v>
      </c>
      <c r="X47" s="2"/>
      <c r="Y47" s="2"/>
      <c r="Z47" s="2"/>
      <c r="AA47" s="2"/>
      <c r="AB47" s="2"/>
      <c r="AC47" s="192" t="str">
        <f>IF('Basic Information'!AD46="","",'Basic Information'!AD46)</f>
        <v/>
      </c>
      <c r="AD47" s="192" t="str">
        <f>IF('Basic Information'!AI46="","",'Basic Information'!AI46)</f>
        <v/>
      </c>
      <c r="AE47" s="192" t="str">
        <f>IFERROR(IF(INDEX(TreatmentGroup[],MATCH(Handwriting!$B47,TreatmentGroup[cage '#],0),7)="Test","Yes","-"),"")</f>
        <v/>
      </c>
      <c r="AF47" s="192" t="str">
        <f>IFERROR(IF(INDEX(TreatmentGroup[],MATCH(Handwriting!$B47,TreatmentGroup[cage '#],0),8)="Test","Yes","-"),"")</f>
        <v/>
      </c>
      <c r="AG47" s="192" t="str">
        <f>IFERROR(IF(INDEX(TreatmentGroup[],MATCH(Handwriting!$B47,TreatmentGroup[cage '#],0),9)="Test","Yes","-"),"")</f>
        <v/>
      </c>
      <c r="AH47" s="2"/>
      <c r="AI47" s="193" t="str">
        <f>IFERROR(INDEX(MouseList[],MATCH(Handwriting!AC47,MouseList[Cage '#],0),MATCH("Initial BW",MouseList[#Headers],0))*0.8,"")</f>
        <v/>
      </c>
      <c r="AJ47" s="194" t="str">
        <f>IF('Basic Information'!AJ46=0,"",'Basic Information'!AJ46)</f>
        <v/>
      </c>
      <c r="AK47" s="194" t="str">
        <f>IF('Basic Information'!AM46=0,"",'Basic Information'!AM46)</f>
        <v/>
      </c>
      <c r="AL47" s="194" t="str">
        <f>IF('Basic Information'!AN46="","",'Basic Information'!AN46)</f>
        <v/>
      </c>
      <c r="AM47" s="194" t="str">
        <f t="shared" si="6"/>
        <v>Yes</v>
      </c>
      <c r="AN47" s="229"/>
      <c r="AO47" s="196"/>
      <c r="AP47" s="196"/>
      <c r="AQ47" s="194"/>
      <c r="AR47" s="2"/>
      <c r="AS47" s="2"/>
      <c r="AT47" s="2"/>
      <c r="AU47" s="194" t="str">
        <f t="shared" si="7"/>
        <v>Yes</v>
      </c>
      <c r="AV47" s="2"/>
      <c r="AW47" s="2"/>
      <c r="AX47" s="2"/>
      <c r="AY47" s="192" t="str">
        <f t="shared" si="3"/>
        <v/>
      </c>
      <c r="AZ47" s="2"/>
      <c r="BA47" s="2"/>
      <c r="BB47" s="2"/>
      <c r="BC47" s="2"/>
      <c r="BD47" s="2"/>
    </row>
    <row r="48" spans="1:56">
      <c r="A48" s="192">
        <f>IF('Basic Information'!B47="","",'Basic Information'!B47)</f>
        <v>846</v>
      </c>
      <c r="B48" s="192" t="str">
        <f>IF('Basic Information'!G47="","",'Basic Information'!G47)</f>
        <v/>
      </c>
      <c r="C48" s="192" t="str">
        <f>IFERROR(IF(INDEX(TreatmentGroup[],MATCH(Handwriting!$B48,TreatmentGroup[Group],0),7)="Test","Yes","-"),"")</f>
        <v/>
      </c>
      <c r="D48" s="192" t="str">
        <f>IFERROR(IF(INDEX(TreatmentGroup[],MATCH(Handwriting!$B48,TreatmentGroup[Group],0),8)="Test","Yes","-"),"")</f>
        <v/>
      </c>
      <c r="E48" s="192" t="str">
        <f>IFERROR(IF(INDEX(TreatmentGroup[],MATCH(Handwriting!$B48,TreatmentGroup[Group],0),9)="Test","Yes","-"),"")</f>
        <v/>
      </c>
      <c r="F48" s="2">
        <f>IF('Basic Information'!C47="","",'Basic Information'!C47)</f>
        <v>747621</v>
      </c>
      <c r="G48" s="193">
        <f>IFERROR(INDEX(MouseList[],MATCH(Handwriting!A48,MouseList[Tag '#],0),MATCH("Initial BW",MouseList[#Headers],0))*0.8,"")</f>
        <v>14.92</v>
      </c>
      <c r="H48" s="194" t="str">
        <f>IF('Basic Information'!H47=0,"",'Basic Information'!H47)</f>
        <v/>
      </c>
      <c r="I48" s="194" t="str">
        <f>IF('Basic Information'!K47=0,"",'Basic Information'!K47)</f>
        <v/>
      </c>
      <c r="J48" s="194" t="str">
        <f>IF('Basic Information'!L47="","",'Basic Information'!L47)</f>
        <v/>
      </c>
      <c r="K48" s="194" t="str">
        <f t="shared" si="4"/>
        <v>Yes</v>
      </c>
      <c r="L48" s="229"/>
      <c r="M48" s="196"/>
      <c r="N48" s="196"/>
      <c r="O48" s="194"/>
      <c r="P48" s="2"/>
      <c r="Q48" s="2"/>
      <c r="R48" s="2"/>
      <c r="S48" s="194" t="str">
        <f t="shared" si="5"/>
        <v>Yes</v>
      </c>
      <c r="T48" s="2"/>
      <c r="U48" s="2"/>
      <c r="V48" s="2"/>
      <c r="W48" s="192">
        <f t="shared" si="8"/>
        <v>846</v>
      </c>
      <c r="X48" s="2"/>
      <c r="Y48" s="2"/>
      <c r="Z48" s="2"/>
      <c r="AA48" s="2"/>
      <c r="AB48" s="2"/>
      <c r="AC48" s="192" t="str">
        <f>IF('Basic Information'!AD47="","",'Basic Information'!AD47)</f>
        <v/>
      </c>
      <c r="AD48" s="192" t="str">
        <f>IF('Basic Information'!AI47="","",'Basic Information'!AI47)</f>
        <v/>
      </c>
      <c r="AE48" s="192" t="str">
        <f>IFERROR(IF(INDEX(TreatmentGroup[],MATCH(Handwriting!$B48,TreatmentGroup[cage '#],0),7)="Test","Yes","-"),"")</f>
        <v/>
      </c>
      <c r="AF48" s="192" t="str">
        <f>IFERROR(IF(INDEX(TreatmentGroup[],MATCH(Handwriting!$B48,TreatmentGroup[cage '#],0),8)="Test","Yes","-"),"")</f>
        <v/>
      </c>
      <c r="AG48" s="192" t="str">
        <f>IFERROR(IF(INDEX(TreatmentGroup[],MATCH(Handwriting!$B48,TreatmentGroup[cage '#],0),9)="Test","Yes","-"),"")</f>
        <v/>
      </c>
      <c r="AH48" s="2" t="str">
        <f>IF('Basic Information'!AE47="","",'Basic Information'!AE47)</f>
        <v/>
      </c>
      <c r="AI48" s="193" t="str">
        <f>IFERROR(INDEX(MouseList[],MATCH(Handwriting!AC48,MouseList[Cage '#],0),MATCH("Initial BW",MouseList[#Headers],0))*0.8,"")</f>
        <v/>
      </c>
      <c r="AJ48" s="194" t="str">
        <f>IF('Basic Information'!AJ47=0,"",'Basic Information'!AJ47)</f>
        <v/>
      </c>
      <c r="AK48" s="194" t="str">
        <f>IF('Basic Information'!AM47=0,"",'Basic Information'!AM47)</f>
        <v/>
      </c>
      <c r="AL48" s="194" t="str">
        <f>IF('Basic Information'!AN47="","",'Basic Information'!AN47)</f>
        <v/>
      </c>
      <c r="AM48" s="194" t="str">
        <f t="shared" si="6"/>
        <v>Yes</v>
      </c>
      <c r="AN48" s="229"/>
      <c r="AO48" s="196"/>
      <c r="AP48" s="196"/>
      <c r="AQ48" s="194"/>
      <c r="AR48" s="2"/>
      <c r="AS48" s="2"/>
      <c r="AT48" s="2"/>
      <c r="AU48" s="194" t="str">
        <f t="shared" si="7"/>
        <v>Yes</v>
      </c>
      <c r="AV48" s="2"/>
      <c r="AW48" s="2"/>
      <c r="AX48" s="2"/>
      <c r="AY48" s="192" t="str">
        <f t="shared" si="3"/>
        <v/>
      </c>
      <c r="AZ48" s="2"/>
      <c r="BA48" s="2"/>
      <c r="BB48" s="2"/>
      <c r="BC48" s="2"/>
      <c r="BD48" s="2"/>
    </row>
    <row r="49" spans="1:56">
      <c r="A49" s="192">
        <f>IF('Basic Information'!B48="","",'Basic Information'!B48)</f>
        <v>847</v>
      </c>
      <c r="B49" s="192" t="str">
        <f>IF('Basic Information'!G48="","",'Basic Information'!G48)</f>
        <v/>
      </c>
      <c r="C49" s="192" t="str">
        <f>IFERROR(IF(INDEX(TreatmentGroup[],MATCH(Handwriting!$B49,TreatmentGroup[Group],0),7)="Test","Yes","-"),"")</f>
        <v/>
      </c>
      <c r="D49" s="192" t="str">
        <f>IFERROR(IF(INDEX(TreatmentGroup[],MATCH(Handwriting!$B49,TreatmentGroup[Group],0),8)="Test","Yes","-"),"")</f>
        <v/>
      </c>
      <c r="E49" s="192" t="str">
        <f>IFERROR(IF(INDEX(TreatmentGroup[],MATCH(Handwriting!$B49,TreatmentGroup[Group],0),9)="Test","Yes","-"),"")</f>
        <v/>
      </c>
      <c r="F49" s="2"/>
      <c r="G49" s="193">
        <f>IFERROR(INDEX(MouseList[],MATCH(Handwriting!A49,MouseList[Tag '#],0),MATCH("Initial BW",MouseList[#Headers],0))*0.8,"")</f>
        <v>16.400000000000002</v>
      </c>
      <c r="H49" s="194" t="str">
        <f>IF('Basic Information'!H48=0,"",'Basic Information'!H48)</f>
        <v/>
      </c>
      <c r="I49" s="194" t="str">
        <f>IF('Basic Information'!K48=0,"",'Basic Information'!K48)</f>
        <v/>
      </c>
      <c r="J49" s="194" t="str">
        <f>IF('Basic Information'!L48="","",'Basic Information'!L48)</f>
        <v/>
      </c>
      <c r="K49" s="194" t="str">
        <f t="shared" si="4"/>
        <v>Yes</v>
      </c>
      <c r="L49" s="229"/>
      <c r="M49" s="196"/>
      <c r="N49" s="196"/>
      <c r="O49" s="194"/>
      <c r="P49" s="2"/>
      <c r="Q49" s="2"/>
      <c r="R49" s="2"/>
      <c r="S49" s="194" t="str">
        <f t="shared" si="5"/>
        <v>Yes</v>
      </c>
      <c r="T49" s="2"/>
      <c r="U49" s="2"/>
      <c r="V49" s="2"/>
      <c r="W49" s="192">
        <f t="shared" si="8"/>
        <v>847</v>
      </c>
      <c r="X49" s="2"/>
      <c r="Y49" s="2"/>
      <c r="Z49" s="2"/>
      <c r="AA49" s="2"/>
      <c r="AB49" s="2"/>
      <c r="AC49" s="192" t="str">
        <f>IF('Basic Information'!AD48="","",'Basic Information'!AD48)</f>
        <v/>
      </c>
      <c r="AD49" s="192" t="str">
        <f>IF('Basic Information'!AI48="","",'Basic Information'!AI48)</f>
        <v/>
      </c>
      <c r="AE49" s="192" t="str">
        <f>IFERROR(IF(INDEX(TreatmentGroup[],MATCH(Handwriting!$B49,TreatmentGroup[cage '#],0),7)="Test","Yes","-"),"")</f>
        <v/>
      </c>
      <c r="AF49" s="192" t="str">
        <f>IFERROR(IF(INDEX(TreatmentGroup[],MATCH(Handwriting!$B49,TreatmentGroup[cage '#],0),8)="Test","Yes","-"),"")</f>
        <v/>
      </c>
      <c r="AG49" s="192" t="str">
        <f>IFERROR(IF(INDEX(TreatmentGroup[],MATCH(Handwriting!$B49,TreatmentGroup[cage '#],0),9)="Test","Yes","-"),"")</f>
        <v/>
      </c>
      <c r="AH49" s="2"/>
      <c r="AI49" s="193" t="str">
        <f>IFERROR(INDEX(MouseList[],MATCH(Handwriting!AC49,MouseList[Cage '#],0),MATCH("Initial BW",MouseList[#Headers],0))*0.8,"")</f>
        <v/>
      </c>
      <c r="AJ49" s="194" t="str">
        <f>IF('Basic Information'!AJ48=0,"",'Basic Information'!AJ48)</f>
        <v/>
      </c>
      <c r="AK49" s="194" t="str">
        <f>IF('Basic Information'!AM48=0,"",'Basic Information'!AM48)</f>
        <v/>
      </c>
      <c r="AL49" s="194" t="str">
        <f>IF('Basic Information'!AN48="","",'Basic Information'!AN48)</f>
        <v/>
      </c>
      <c r="AM49" s="194" t="str">
        <f t="shared" si="6"/>
        <v>Yes</v>
      </c>
      <c r="AN49" s="229"/>
      <c r="AO49" s="196"/>
      <c r="AP49" s="196"/>
      <c r="AQ49" s="194"/>
      <c r="AR49" s="2"/>
      <c r="AS49" s="2"/>
      <c r="AT49" s="2"/>
      <c r="AU49" s="194" t="str">
        <f t="shared" si="7"/>
        <v>Yes</v>
      </c>
      <c r="AV49" s="2"/>
      <c r="AW49" s="2"/>
      <c r="AX49" s="2"/>
      <c r="AY49" s="192" t="str">
        <f t="shared" si="3"/>
        <v/>
      </c>
      <c r="AZ49" s="2"/>
      <c r="BA49" s="2"/>
      <c r="BB49" s="2"/>
      <c r="BC49" s="2"/>
      <c r="BD49" s="2"/>
    </row>
    <row r="50" spans="1:56">
      <c r="A50" s="192">
        <f>IF('Basic Information'!B49="","",'Basic Information'!B49)</f>
        <v>848</v>
      </c>
      <c r="B50" s="192" t="str">
        <f>IF('Basic Information'!G49="","",'Basic Information'!G49)</f>
        <v/>
      </c>
      <c r="C50" s="192" t="str">
        <f>IFERROR(IF(INDEX(TreatmentGroup[],MATCH(Handwriting!$B50,TreatmentGroup[Group],0),7)="Test","Yes","-"),"")</f>
        <v/>
      </c>
      <c r="D50" s="192" t="str">
        <f>IFERROR(IF(INDEX(TreatmentGroup[],MATCH(Handwriting!$B50,TreatmentGroup[Group],0),8)="Test","Yes","-"),"")</f>
        <v/>
      </c>
      <c r="E50" s="192" t="str">
        <f>IFERROR(IF(INDEX(TreatmentGroup[],MATCH(Handwriting!$B50,TreatmentGroup[Group],0),9)="Test","Yes","-"),"")</f>
        <v/>
      </c>
      <c r="F50" s="2"/>
      <c r="G50" s="193">
        <f>IFERROR(INDEX(MouseList[],MATCH(Handwriting!A50,MouseList[Tag '#],0),MATCH("Initial BW",MouseList[#Headers],0))*0.8,"")</f>
        <v>16</v>
      </c>
      <c r="H50" s="194" t="str">
        <f>IF('Basic Information'!H49=0,"",'Basic Information'!H49)</f>
        <v/>
      </c>
      <c r="I50" s="194" t="str">
        <f>IF('Basic Information'!K49=0,"",'Basic Information'!K49)</f>
        <v/>
      </c>
      <c r="J50" s="194" t="str">
        <f>IF('Basic Information'!L49="","",'Basic Information'!L49)</f>
        <v/>
      </c>
      <c r="K50" s="194" t="str">
        <f t="shared" si="4"/>
        <v>Yes</v>
      </c>
      <c r="L50" s="229"/>
      <c r="M50" s="196"/>
      <c r="N50" s="196"/>
      <c r="O50" s="194"/>
      <c r="P50" s="2"/>
      <c r="Q50" s="2"/>
      <c r="R50" s="2"/>
      <c r="S50" s="194" t="str">
        <f t="shared" si="5"/>
        <v>Yes</v>
      </c>
      <c r="T50" s="2"/>
      <c r="U50" s="2"/>
      <c r="V50" s="2"/>
      <c r="W50" s="192">
        <f t="shared" si="8"/>
        <v>848</v>
      </c>
      <c r="X50" s="2"/>
      <c r="Y50" s="2"/>
      <c r="Z50" s="2"/>
      <c r="AA50" s="2"/>
      <c r="AB50" s="2"/>
      <c r="AC50" s="192" t="str">
        <f>IF('Basic Information'!AD49="","",'Basic Information'!AD49)</f>
        <v/>
      </c>
      <c r="AD50" s="192" t="str">
        <f>IF('Basic Information'!AI49="","",'Basic Information'!AI49)</f>
        <v/>
      </c>
      <c r="AE50" s="192" t="str">
        <f>IFERROR(IF(INDEX(TreatmentGroup[],MATCH(Handwriting!$B50,TreatmentGroup[cage '#],0),7)="Test","Yes","-"),"")</f>
        <v/>
      </c>
      <c r="AF50" s="192" t="str">
        <f>IFERROR(IF(INDEX(TreatmentGroup[],MATCH(Handwriting!$B50,TreatmentGroup[cage '#],0),8)="Test","Yes","-"),"")</f>
        <v/>
      </c>
      <c r="AG50" s="192" t="str">
        <f>IFERROR(IF(INDEX(TreatmentGroup[],MATCH(Handwriting!$B50,TreatmentGroup[cage '#],0),9)="Test","Yes","-"),"")</f>
        <v/>
      </c>
      <c r="AH50" s="2"/>
      <c r="AI50" s="193" t="str">
        <f>IFERROR(INDEX(MouseList[],MATCH(Handwriting!AC50,MouseList[Cage '#],0),MATCH("Initial BW",MouseList[#Headers],0))*0.8,"")</f>
        <v/>
      </c>
      <c r="AJ50" s="194" t="str">
        <f>IF('Basic Information'!AJ49=0,"",'Basic Information'!AJ49)</f>
        <v/>
      </c>
      <c r="AK50" s="194" t="str">
        <f>IF('Basic Information'!AM49=0,"",'Basic Information'!AM49)</f>
        <v/>
      </c>
      <c r="AL50" s="194" t="str">
        <f>IF('Basic Information'!AN49="","",'Basic Information'!AN49)</f>
        <v/>
      </c>
      <c r="AM50" s="194" t="str">
        <f t="shared" si="6"/>
        <v>Yes</v>
      </c>
      <c r="AN50" s="229"/>
      <c r="AO50" s="196"/>
      <c r="AP50" s="196"/>
      <c r="AQ50" s="194"/>
      <c r="AR50" s="2"/>
      <c r="AS50" s="2"/>
      <c r="AT50" s="2"/>
      <c r="AU50" s="194" t="str">
        <f t="shared" si="7"/>
        <v>Yes</v>
      </c>
      <c r="AV50" s="2"/>
      <c r="AW50" s="2"/>
      <c r="AX50" s="2"/>
      <c r="AY50" s="192" t="str">
        <f t="shared" si="3"/>
        <v/>
      </c>
      <c r="AZ50" s="2"/>
      <c r="BA50" s="2"/>
      <c r="BB50" s="2"/>
      <c r="BC50" s="2"/>
      <c r="BD50" s="2"/>
    </row>
    <row r="51" spans="1:56">
      <c r="A51" s="192">
        <f>IF('Basic Information'!B50="","",'Basic Information'!B50)</f>
        <v>849</v>
      </c>
      <c r="B51" s="192" t="str">
        <f>IF('Basic Information'!G50="","",'Basic Information'!G50)</f>
        <v/>
      </c>
      <c r="C51" s="192" t="str">
        <f>IFERROR(IF(INDEX(TreatmentGroup[],MATCH(Handwriting!$B51,TreatmentGroup[Group],0),7)="Test","Yes","-"),"")</f>
        <v/>
      </c>
      <c r="D51" s="192" t="str">
        <f>IFERROR(IF(INDEX(TreatmentGroup[],MATCH(Handwriting!$B51,TreatmentGroup[Group],0),8)="Test","Yes","-"),"")</f>
        <v/>
      </c>
      <c r="E51" s="192" t="str">
        <f>IFERROR(IF(INDEX(TreatmentGroup[],MATCH(Handwriting!$B51,TreatmentGroup[Group],0),9)="Test","Yes","-"),"")</f>
        <v/>
      </c>
      <c r="F51" s="2"/>
      <c r="G51" s="193">
        <f>IFERROR(INDEX(MouseList[],MATCH(Handwriting!A51,MouseList[Tag '#],0),MATCH("Initial BW",MouseList[#Headers],0))*0.8,"")</f>
        <v>15.088000000000001</v>
      </c>
      <c r="H51" s="194" t="str">
        <f>IF('Basic Information'!H50=0,"",'Basic Information'!H50)</f>
        <v/>
      </c>
      <c r="I51" s="194" t="str">
        <f>IF('Basic Information'!K50=0,"",'Basic Information'!K50)</f>
        <v/>
      </c>
      <c r="J51" s="194" t="str">
        <f>IF('Basic Information'!L50="","",'Basic Information'!L50)</f>
        <v/>
      </c>
      <c r="K51" s="194" t="str">
        <f t="shared" si="4"/>
        <v>Yes</v>
      </c>
      <c r="L51" s="229"/>
      <c r="M51" s="196"/>
      <c r="N51" s="196"/>
      <c r="O51" s="194"/>
      <c r="P51" s="2"/>
      <c r="Q51" s="2"/>
      <c r="R51" s="2"/>
      <c r="S51" s="194" t="str">
        <f t="shared" si="5"/>
        <v>Yes</v>
      </c>
      <c r="T51" s="2"/>
      <c r="U51" s="2"/>
      <c r="V51" s="2"/>
      <c r="W51" s="192">
        <f t="shared" si="8"/>
        <v>849</v>
      </c>
      <c r="X51" s="2"/>
      <c r="Y51" s="2"/>
      <c r="Z51" s="2"/>
      <c r="AA51" s="2"/>
      <c r="AB51" s="2"/>
      <c r="AC51" s="192" t="str">
        <f>IF('Basic Information'!AD50="","",'Basic Information'!AD50)</f>
        <v/>
      </c>
      <c r="AD51" s="192" t="str">
        <f>IF('Basic Information'!AI50="","",'Basic Information'!AI50)</f>
        <v/>
      </c>
      <c r="AE51" s="192" t="str">
        <f>IFERROR(IF(INDEX(TreatmentGroup[],MATCH(Handwriting!$B51,TreatmentGroup[cage '#],0),7)="Test","Yes","-"),"")</f>
        <v/>
      </c>
      <c r="AF51" s="192" t="str">
        <f>IFERROR(IF(INDEX(TreatmentGroup[],MATCH(Handwriting!$B51,TreatmentGroup[cage '#],0),8)="Test","Yes","-"),"")</f>
        <v/>
      </c>
      <c r="AG51" s="192" t="str">
        <f>IFERROR(IF(INDEX(TreatmentGroup[],MATCH(Handwriting!$B51,TreatmentGroup[cage '#],0),9)="Test","Yes","-"),"")</f>
        <v/>
      </c>
      <c r="AH51" s="2"/>
      <c r="AI51" s="193" t="str">
        <f>IFERROR(INDEX(MouseList[],MATCH(Handwriting!AC51,MouseList[Cage '#],0),MATCH("Initial BW",MouseList[#Headers],0))*0.8,"")</f>
        <v/>
      </c>
      <c r="AJ51" s="194" t="str">
        <f>IF('Basic Information'!AJ50=0,"",'Basic Information'!AJ50)</f>
        <v/>
      </c>
      <c r="AK51" s="194" t="str">
        <f>IF('Basic Information'!AM50=0,"",'Basic Information'!AM50)</f>
        <v/>
      </c>
      <c r="AL51" s="194" t="str">
        <f>IF('Basic Information'!AN50="","",'Basic Information'!AN50)</f>
        <v/>
      </c>
      <c r="AM51" s="194" t="str">
        <f t="shared" si="6"/>
        <v>Yes</v>
      </c>
      <c r="AN51" s="229"/>
      <c r="AO51" s="196"/>
      <c r="AP51" s="196"/>
      <c r="AQ51" s="194"/>
      <c r="AR51" s="2"/>
      <c r="AS51" s="2"/>
      <c r="AT51" s="2"/>
      <c r="AU51" s="194" t="str">
        <f t="shared" si="7"/>
        <v>Yes</v>
      </c>
      <c r="AV51" s="2"/>
      <c r="AW51" s="2"/>
      <c r="AX51" s="2"/>
      <c r="AY51" s="192" t="str">
        <f t="shared" si="3"/>
        <v/>
      </c>
      <c r="AZ51" s="2"/>
      <c r="BA51" s="2"/>
      <c r="BB51" s="2"/>
      <c r="BC51" s="2"/>
      <c r="BD51" s="2"/>
    </row>
    <row r="52" spans="1:56">
      <c r="A52" s="192">
        <f>IF('Basic Information'!B51="","",'Basic Information'!B51)</f>
        <v>850</v>
      </c>
      <c r="B52" s="192" t="str">
        <f>IF('Basic Information'!G51="","",'Basic Information'!G51)</f>
        <v/>
      </c>
      <c r="C52" s="192" t="str">
        <f>IFERROR(IF(INDEX(TreatmentGroup[],MATCH(Handwriting!$B52,TreatmentGroup[Group],0),7)="Test","Yes","-"),"")</f>
        <v/>
      </c>
      <c r="D52" s="192" t="str">
        <f>IFERROR(IF(INDEX(TreatmentGroup[],MATCH(Handwriting!$B52,TreatmentGroup[Group],0),8)="Test","Yes","-"),"")</f>
        <v/>
      </c>
      <c r="E52" s="192" t="str">
        <f>IFERROR(IF(INDEX(TreatmentGroup[],MATCH(Handwriting!$B52,TreatmentGroup[Group],0),9)="Test","Yes","-"),"")</f>
        <v/>
      </c>
      <c r="F52" s="2"/>
      <c r="G52" s="193">
        <f>IFERROR(INDEX(MouseList[],MATCH(Handwriting!A52,MouseList[Tag '#],0),MATCH("Initial BW",MouseList[#Headers],0))*0.8,"")</f>
        <v>11.4</v>
      </c>
      <c r="H52" s="194" t="str">
        <f>IF('Basic Information'!H51=0,"",'Basic Information'!H51)</f>
        <v/>
      </c>
      <c r="I52" s="194" t="str">
        <f>IF('Basic Information'!K51=0,"",'Basic Information'!K51)</f>
        <v/>
      </c>
      <c r="J52" s="194" t="str">
        <f>IF('Basic Information'!L51="","",'Basic Information'!L51)</f>
        <v/>
      </c>
      <c r="K52" s="194" t="str">
        <f t="shared" si="4"/>
        <v>Yes</v>
      </c>
      <c r="L52" s="229"/>
      <c r="M52" s="196"/>
      <c r="N52" s="196"/>
      <c r="O52" s="194"/>
      <c r="P52" s="2"/>
      <c r="Q52" s="2"/>
      <c r="R52" s="2"/>
      <c r="S52" s="194" t="str">
        <f t="shared" si="5"/>
        <v>Yes</v>
      </c>
      <c r="T52" s="2"/>
      <c r="U52" s="2"/>
      <c r="V52" s="2"/>
      <c r="W52" s="192">
        <f t="shared" si="8"/>
        <v>850</v>
      </c>
      <c r="X52" s="2"/>
      <c r="Y52" s="2"/>
      <c r="Z52" s="2"/>
      <c r="AA52" s="2"/>
      <c r="AB52" s="2"/>
      <c r="AC52" s="192" t="str">
        <f>IF('Basic Information'!AD51="","",'Basic Information'!AD51)</f>
        <v/>
      </c>
      <c r="AD52" s="192" t="str">
        <f>IF('Basic Information'!AI51="","",'Basic Information'!AI51)</f>
        <v/>
      </c>
      <c r="AE52" s="192" t="str">
        <f>IFERROR(IF(INDEX(TreatmentGroup[],MATCH(Handwriting!$B52,TreatmentGroup[cage '#],0),7)="Test","Yes","-"),"")</f>
        <v/>
      </c>
      <c r="AF52" s="192" t="str">
        <f>IFERROR(IF(INDEX(TreatmentGroup[],MATCH(Handwriting!$B52,TreatmentGroup[cage '#],0),8)="Test","Yes","-"),"")</f>
        <v/>
      </c>
      <c r="AG52" s="192" t="str">
        <f>IFERROR(IF(INDEX(TreatmentGroup[],MATCH(Handwriting!$B52,TreatmentGroup[cage '#],0),9)="Test","Yes","-"),"")</f>
        <v/>
      </c>
      <c r="AH52" s="2"/>
      <c r="AI52" s="193" t="str">
        <f>IFERROR(INDEX(MouseList[],MATCH(Handwriting!AC52,MouseList[Cage '#],0),MATCH("Initial BW",MouseList[#Headers],0))*0.8,"")</f>
        <v/>
      </c>
      <c r="AJ52" s="194" t="str">
        <f>IF('Basic Information'!AJ51=0,"",'Basic Information'!AJ51)</f>
        <v/>
      </c>
      <c r="AK52" s="194" t="str">
        <f>IF('Basic Information'!AM51=0,"",'Basic Information'!AM51)</f>
        <v/>
      </c>
      <c r="AL52" s="194" t="str">
        <f>IF('Basic Information'!AN51="","",'Basic Information'!AN51)</f>
        <v/>
      </c>
      <c r="AM52" s="194" t="str">
        <f t="shared" si="6"/>
        <v>Yes</v>
      </c>
      <c r="AN52" s="229"/>
      <c r="AO52" s="196"/>
      <c r="AP52" s="196"/>
      <c r="AQ52" s="194"/>
      <c r="AR52" s="2"/>
      <c r="AS52" s="2"/>
      <c r="AT52" s="2"/>
      <c r="AU52" s="194" t="str">
        <f t="shared" si="7"/>
        <v>Yes</v>
      </c>
      <c r="AV52" s="2"/>
      <c r="AW52" s="2"/>
      <c r="AX52" s="2"/>
      <c r="AY52" s="192" t="str">
        <f t="shared" si="3"/>
        <v/>
      </c>
      <c r="AZ52" s="2"/>
      <c r="BA52" s="2"/>
      <c r="BB52" s="2"/>
      <c r="BC52" s="2"/>
      <c r="BD52" s="2"/>
    </row>
    <row r="53" spans="1:56">
      <c r="A53" s="192">
        <f>IF('Basic Information'!B52="","",'Basic Information'!B52)</f>
        <v>851</v>
      </c>
      <c r="B53" s="192" t="str">
        <f>IF('Basic Information'!G52="","",'Basic Information'!G52)</f>
        <v/>
      </c>
      <c r="C53" s="192" t="str">
        <f>IFERROR(IF(INDEX(TreatmentGroup[],MATCH(Handwriting!$B53,TreatmentGroup[Group],0),7)="Test","Yes","-"),"")</f>
        <v/>
      </c>
      <c r="D53" s="192" t="str">
        <f>IFERROR(IF(INDEX(TreatmentGroup[],MATCH(Handwriting!$B53,TreatmentGroup[Group],0),8)="Test","Yes","-"),"")</f>
        <v/>
      </c>
      <c r="E53" s="192" t="str">
        <f>IFERROR(IF(INDEX(TreatmentGroup[],MATCH(Handwriting!$B53,TreatmentGroup[Group],0),9)="Test","Yes","-"),"")</f>
        <v/>
      </c>
      <c r="F53" s="2">
        <f>IF('Basic Information'!C52="","",'Basic Information'!C52)</f>
        <v>747622</v>
      </c>
      <c r="G53" s="193">
        <f>IFERROR(INDEX(MouseList[],MATCH(Handwriting!A53,MouseList[Tag '#],0),MATCH("Initial BW",MouseList[#Headers],0))*0.8,"")</f>
        <v>16.32</v>
      </c>
      <c r="H53" s="194" t="str">
        <f>IF('Basic Information'!H52=0,"",'Basic Information'!H52)</f>
        <v/>
      </c>
      <c r="I53" s="194" t="str">
        <f>IF('Basic Information'!K52=0,"",'Basic Information'!K52)</f>
        <v/>
      </c>
      <c r="J53" s="194" t="str">
        <f>IF('Basic Information'!L52="","",'Basic Information'!L52)</f>
        <v/>
      </c>
      <c r="K53" s="194" t="str">
        <f t="shared" si="4"/>
        <v>Yes</v>
      </c>
      <c r="L53" s="229"/>
      <c r="M53" s="196"/>
      <c r="N53" s="196"/>
      <c r="O53" s="194" t="str">
        <f t="shared" ref="O53:O67" si="9">IF(AND(O$1&gt;=$H53,O$1&lt;=$I53),"Yes","-")</f>
        <v>Yes</v>
      </c>
      <c r="P53" s="2"/>
      <c r="Q53" s="2"/>
      <c r="R53" s="2"/>
      <c r="S53" s="194" t="str">
        <f t="shared" si="5"/>
        <v>Yes</v>
      </c>
      <c r="T53" s="2"/>
      <c r="U53" s="2"/>
      <c r="V53" s="2"/>
      <c r="W53" s="192">
        <f t="shared" si="8"/>
        <v>851</v>
      </c>
      <c r="X53" s="2"/>
      <c r="Y53" s="2"/>
      <c r="Z53" s="2"/>
      <c r="AA53" s="2"/>
      <c r="AB53" s="2"/>
      <c r="AC53" s="192" t="str">
        <f>IF('Basic Information'!AD52="","",'Basic Information'!AD52)</f>
        <v/>
      </c>
      <c r="AD53" s="192" t="str">
        <f>IF('Basic Information'!AI52="","",'Basic Information'!AI52)</f>
        <v/>
      </c>
      <c r="AE53" s="192" t="str">
        <f>IFERROR(IF(INDEX(TreatmentGroup[],MATCH(Handwriting!$B53,TreatmentGroup[cage '#],0),7)="Test","Yes","-"),"")</f>
        <v/>
      </c>
      <c r="AF53" s="192" t="str">
        <f>IFERROR(IF(INDEX(TreatmentGroup[],MATCH(Handwriting!$B53,TreatmentGroup[cage '#],0),8)="Test","Yes","-"),"")</f>
        <v/>
      </c>
      <c r="AG53" s="192" t="str">
        <f>IFERROR(IF(INDEX(TreatmentGroup[],MATCH(Handwriting!$B53,TreatmentGroup[cage '#],0),9)="Test","Yes","-"),"")</f>
        <v/>
      </c>
      <c r="AH53" s="2" t="str">
        <f>IF('Basic Information'!AE52="","",'Basic Information'!AE52)</f>
        <v/>
      </c>
      <c r="AI53" s="193" t="str">
        <f>IFERROR(INDEX(MouseList[],MATCH(Handwriting!AC53,MouseList[Cage '#],0),MATCH("Initial BW",MouseList[#Headers],0))*0.8,"")</f>
        <v/>
      </c>
      <c r="AJ53" s="194" t="str">
        <f>IF('Basic Information'!AJ52=0,"",'Basic Information'!AJ52)</f>
        <v/>
      </c>
      <c r="AK53" s="194" t="str">
        <f>IF('Basic Information'!AM52=0,"",'Basic Information'!AM52)</f>
        <v/>
      </c>
      <c r="AL53" s="194" t="str">
        <f>IF('Basic Information'!AN52="","",'Basic Information'!AN52)</f>
        <v/>
      </c>
      <c r="AM53" s="194" t="str">
        <f t="shared" si="6"/>
        <v>Yes</v>
      </c>
      <c r="AN53" s="229"/>
      <c r="AO53" s="196"/>
      <c r="AP53" s="196"/>
      <c r="AQ53" s="194" t="str">
        <f t="shared" ref="AQ53:AQ62" si="10">IF(AND(AQ$1&gt;=$H53,AQ$1&lt;=$I53),"Yes","-")</f>
        <v>Yes</v>
      </c>
      <c r="AR53" s="2"/>
      <c r="AS53" s="2"/>
      <c r="AT53" s="2"/>
      <c r="AU53" s="194" t="str">
        <f t="shared" si="7"/>
        <v>Yes</v>
      </c>
      <c r="AV53" s="2"/>
      <c r="AW53" s="2"/>
      <c r="AX53" s="2"/>
      <c r="AY53" s="192" t="str">
        <f t="shared" si="3"/>
        <v/>
      </c>
      <c r="AZ53" s="2"/>
      <c r="BA53" s="2"/>
      <c r="BB53" s="2"/>
      <c r="BC53" s="2"/>
      <c r="BD53" s="2"/>
    </row>
    <row r="54" spans="1:56">
      <c r="A54" s="192">
        <f>IF('Basic Information'!B53="","",'Basic Information'!B53)</f>
        <v>852</v>
      </c>
      <c r="B54" s="192" t="str">
        <f>IF('Basic Information'!G53="","",'Basic Information'!G53)</f>
        <v/>
      </c>
      <c r="C54" s="192" t="str">
        <f>IFERROR(IF(INDEX(TreatmentGroup[],MATCH(Handwriting!$B54,TreatmentGroup[Group],0),7)="Test","Yes","-"),"")</f>
        <v/>
      </c>
      <c r="D54" s="192" t="str">
        <f>IFERROR(IF(INDEX(TreatmentGroup[],MATCH(Handwriting!$B54,TreatmentGroup[Group],0),8)="Test","Yes","-"),"")</f>
        <v/>
      </c>
      <c r="E54" s="192" t="str">
        <f>IFERROR(IF(INDEX(TreatmentGroup[],MATCH(Handwriting!$B54,TreatmentGroup[Group],0),9)="Test","Yes","-"),"")</f>
        <v/>
      </c>
      <c r="F54" s="2"/>
      <c r="G54" s="193">
        <f>IFERROR(INDEX(MouseList[],MATCH(Handwriting!A54,MouseList[Tag '#],0),MATCH("Initial BW",MouseList[#Headers],0))*0.8,"")</f>
        <v>10.4</v>
      </c>
      <c r="H54" s="194" t="str">
        <f>IF('Basic Information'!H53=0,"",'Basic Information'!H53)</f>
        <v/>
      </c>
      <c r="I54" s="194" t="str">
        <f>IF('Basic Information'!K53=0,"",'Basic Information'!K53)</f>
        <v/>
      </c>
      <c r="J54" s="194">
        <f>IF('Basic Information'!L53="","",'Basic Information'!L53)</f>
        <v>44519</v>
      </c>
      <c r="K54" s="194" t="str">
        <f t="shared" si="4"/>
        <v>Yes</v>
      </c>
      <c r="L54" s="229"/>
      <c r="M54" s="196"/>
      <c r="N54" s="196"/>
      <c r="O54" s="194" t="str">
        <f t="shared" si="9"/>
        <v>Yes</v>
      </c>
      <c r="P54" s="2"/>
      <c r="Q54" s="2"/>
      <c r="R54" s="2"/>
      <c r="S54" s="194" t="str">
        <f t="shared" si="5"/>
        <v>Yes</v>
      </c>
      <c r="T54" s="2"/>
      <c r="U54" s="2"/>
      <c r="V54" s="2"/>
      <c r="W54" s="192">
        <f t="shared" si="8"/>
        <v>852</v>
      </c>
      <c r="X54" s="2"/>
      <c r="Y54" s="2"/>
      <c r="Z54" s="2"/>
      <c r="AA54" s="2"/>
      <c r="AB54" s="2"/>
      <c r="AC54" s="192" t="str">
        <f>IF('Basic Information'!AD53="","",'Basic Information'!AD53)</f>
        <v/>
      </c>
      <c r="AD54" s="192" t="str">
        <f>IF('Basic Information'!AI53="","",'Basic Information'!AI53)</f>
        <v/>
      </c>
      <c r="AE54" s="192" t="str">
        <f>IFERROR(IF(INDEX(TreatmentGroup[],MATCH(Handwriting!$B54,TreatmentGroup[cage '#],0),7)="Test","Yes","-"),"")</f>
        <v/>
      </c>
      <c r="AF54" s="192" t="str">
        <f>IFERROR(IF(INDEX(TreatmentGroup[],MATCH(Handwriting!$B54,TreatmentGroup[cage '#],0),8)="Test","Yes","-"),"")</f>
        <v/>
      </c>
      <c r="AG54" s="192" t="str">
        <f>IFERROR(IF(INDEX(TreatmentGroup[],MATCH(Handwriting!$B54,TreatmentGroup[cage '#],0),9)="Test","Yes","-"),"")</f>
        <v/>
      </c>
      <c r="AH54" s="2"/>
      <c r="AI54" s="193" t="str">
        <f>IFERROR(INDEX(MouseList[],MATCH(Handwriting!AC54,MouseList[Cage '#],0),MATCH("Initial BW",MouseList[#Headers],0))*0.8,"")</f>
        <v/>
      </c>
      <c r="AJ54" s="194" t="str">
        <f>IF('Basic Information'!AJ53=0,"",'Basic Information'!AJ53)</f>
        <v/>
      </c>
      <c r="AK54" s="194" t="str">
        <f>IF('Basic Information'!AM53=0,"",'Basic Information'!AM53)</f>
        <v/>
      </c>
      <c r="AL54" s="194" t="str">
        <f>IF('Basic Information'!AN53="","",'Basic Information'!AN53)</f>
        <v/>
      </c>
      <c r="AM54" s="194" t="str">
        <f t="shared" si="6"/>
        <v>Yes</v>
      </c>
      <c r="AN54" s="229"/>
      <c r="AO54" s="196"/>
      <c r="AP54" s="196"/>
      <c r="AQ54" s="194" t="str">
        <f t="shared" si="10"/>
        <v>Yes</v>
      </c>
      <c r="AR54" s="2"/>
      <c r="AS54" s="2"/>
      <c r="AT54" s="2"/>
      <c r="AU54" s="194" t="str">
        <f t="shared" si="7"/>
        <v>Yes</v>
      </c>
      <c r="AV54" s="2"/>
      <c r="AW54" s="2"/>
      <c r="AX54" s="2"/>
      <c r="AY54" s="192" t="str">
        <f t="shared" si="3"/>
        <v/>
      </c>
      <c r="AZ54" s="2"/>
      <c r="BA54" s="2"/>
      <c r="BB54" s="2"/>
      <c r="BC54" s="2"/>
      <c r="BD54" s="2"/>
    </row>
    <row r="55" spans="1:56">
      <c r="A55" s="192">
        <f>IF('Basic Information'!B54="","",'Basic Information'!B54)</f>
        <v>853</v>
      </c>
      <c r="B55" s="192" t="str">
        <f>IF('Basic Information'!G54="","",'Basic Information'!G54)</f>
        <v/>
      </c>
      <c r="C55" s="192" t="str">
        <f>IFERROR(IF(INDEX(TreatmentGroup[],MATCH(Handwriting!$B55,TreatmentGroup[Group],0),7)="Test","Yes","-"),"")</f>
        <v/>
      </c>
      <c r="D55" s="192" t="str">
        <f>IFERROR(IF(INDEX(TreatmentGroup[],MATCH(Handwriting!$B55,TreatmentGroup[Group],0),8)="Test","Yes","-"),"")</f>
        <v/>
      </c>
      <c r="E55" s="192" t="str">
        <f>IFERROR(IF(INDEX(TreatmentGroup[],MATCH(Handwriting!$B55,TreatmentGroup[Group],0),9)="Test","Yes","-"),"")</f>
        <v/>
      </c>
      <c r="F55" s="2"/>
      <c r="G55" s="193">
        <f>IFERROR(INDEX(MouseList[],MATCH(Handwriting!A55,MouseList[Tag '#],0),MATCH("Initial BW",MouseList[#Headers],0))*0.8,"")</f>
        <v>16</v>
      </c>
      <c r="H55" s="194" t="str">
        <f>IF('Basic Information'!H54=0,"",'Basic Information'!H54)</f>
        <v/>
      </c>
      <c r="I55" s="194" t="str">
        <f>IF('Basic Information'!K54=0,"",'Basic Information'!K54)</f>
        <v/>
      </c>
      <c r="J55" s="194" t="str">
        <f>IF('Basic Information'!L54="","",'Basic Information'!L54)</f>
        <v/>
      </c>
      <c r="K55" s="194" t="str">
        <f t="shared" si="4"/>
        <v>Yes</v>
      </c>
      <c r="L55" s="229"/>
      <c r="M55" s="196"/>
      <c r="N55" s="196"/>
      <c r="O55" s="194" t="str">
        <f t="shared" si="9"/>
        <v>Yes</v>
      </c>
      <c r="P55" s="2"/>
      <c r="Q55" s="2"/>
      <c r="R55" s="2"/>
      <c r="S55" s="194" t="str">
        <f t="shared" si="5"/>
        <v>Yes</v>
      </c>
      <c r="T55" s="2"/>
      <c r="U55" s="2"/>
      <c r="V55" s="2"/>
      <c r="W55" s="192">
        <f t="shared" si="8"/>
        <v>853</v>
      </c>
      <c r="X55" s="2"/>
      <c r="Y55" s="2"/>
      <c r="Z55" s="2"/>
      <c r="AA55" s="2"/>
      <c r="AB55" s="2"/>
      <c r="AC55" s="192" t="str">
        <f>IF('Basic Information'!AD54="","",'Basic Information'!AD54)</f>
        <v/>
      </c>
      <c r="AD55" s="192" t="str">
        <f>IF('Basic Information'!AI54="","",'Basic Information'!AI54)</f>
        <v/>
      </c>
      <c r="AE55" s="192" t="str">
        <f>IFERROR(IF(INDEX(TreatmentGroup[],MATCH(Handwriting!$B55,TreatmentGroup[cage '#],0),7)="Test","Yes","-"),"")</f>
        <v/>
      </c>
      <c r="AF55" s="192" t="str">
        <f>IFERROR(IF(INDEX(TreatmentGroup[],MATCH(Handwriting!$B55,TreatmentGroup[cage '#],0),8)="Test","Yes","-"),"")</f>
        <v/>
      </c>
      <c r="AG55" s="192" t="str">
        <f>IFERROR(IF(INDEX(TreatmentGroup[],MATCH(Handwriting!$B55,TreatmentGroup[cage '#],0),9)="Test","Yes","-"),"")</f>
        <v/>
      </c>
      <c r="AH55" s="2"/>
      <c r="AI55" s="193" t="str">
        <f>IFERROR(INDEX(MouseList[],MATCH(Handwriting!AC55,MouseList[Cage '#],0),MATCH("Initial BW",MouseList[#Headers],0))*0.8,"")</f>
        <v/>
      </c>
      <c r="AJ55" s="194" t="str">
        <f>IF('Basic Information'!AJ54=0,"",'Basic Information'!AJ54)</f>
        <v/>
      </c>
      <c r="AK55" s="194" t="str">
        <f>IF('Basic Information'!AM54=0,"",'Basic Information'!AM54)</f>
        <v/>
      </c>
      <c r="AL55" s="194" t="str">
        <f>IF('Basic Information'!AN54="","",'Basic Information'!AN54)</f>
        <v/>
      </c>
      <c r="AM55" s="194" t="str">
        <f t="shared" si="6"/>
        <v>Yes</v>
      </c>
      <c r="AN55" s="229"/>
      <c r="AO55" s="196"/>
      <c r="AP55" s="196"/>
      <c r="AQ55" s="194" t="str">
        <f t="shared" si="10"/>
        <v>Yes</v>
      </c>
      <c r="AR55" s="2"/>
      <c r="AS55" s="2"/>
      <c r="AT55" s="2"/>
      <c r="AU55" s="194" t="str">
        <f t="shared" si="7"/>
        <v>Yes</v>
      </c>
      <c r="AV55" s="2"/>
      <c r="AW55" s="2"/>
      <c r="AX55" s="2"/>
      <c r="AY55" s="192" t="str">
        <f t="shared" si="3"/>
        <v/>
      </c>
      <c r="AZ55" s="2"/>
      <c r="BA55" s="2"/>
      <c r="BB55" s="2"/>
      <c r="BC55" s="2"/>
      <c r="BD55" s="2"/>
    </row>
    <row r="56" spans="1:56">
      <c r="A56" s="192">
        <f>IF('Basic Information'!B55="","",'Basic Information'!B55)</f>
        <v>854</v>
      </c>
      <c r="B56" s="192" t="str">
        <f>IF('Basic Information'!G55="","",'Basic Information'!G55)</f>
        <v/>
      </c>
      <c r="C56" s="192" t="str">
        <f>IFERROR(IF(INDEX(TreatmentGroup[],MATCH(Handwriting!$B56,TreatmentGroup[Group],0),7)="Test","Yes","-"),"")</f>
        <v/>
      </c>
      <c r="D56" s="192" t="str">
        <f>IFERROR(IF(INDEX(TreatmentGroup[],MATCH(Handwriting!$B56,TreatmentGroup[Group],0),8)="Test","Yes","-"),"")</f>
        <v/>
      </c>
      <c r="E56" s="192" t="str">
        <f>IFERROR(IF(INDEX(TreatmentGroup[],MATCH(Handwriting!$B56,TreatmentGroup[Group],0),9)="Test","Yes","-"),"")</f>
        <v/>
      </c>
      <c r="F56" s="2"/>
      <c r="G56" s="193">
        <f>IFERROR(INDEX(MouseList[],MATCH(Handwriting!A56,MouseList[Tag '#],0),MATCH("Initial BW",MouseList[#Headers],0))*0.8,"")</f>
        <v>13.56</v>
      </c>
      <c r="H56" s="194" t="str">
        <f>IF('Basic Information'!H55=0,"",'Basic Information'!H55)</f>
        <v/>
      </c>
      <c r="I56" s="194" t="str">
        <f>IF('Basic Information'!K55=0,"",'Basic Information'!K55)</f>
        <v/>
      </c>
      <c r="J56" s="194" t="str">
        <f>IF('Basic Information'!L55="","",'Basic Information'!L55)</f>
        <v/>
      </c>
      <c r="K56" s="194" t="str">
        <f t="shared" si="4"/>
        <v>Yes</v>
      </c>
      <c r="L56" s="229"/>
      <c r="M56" s="196"/>
      <c r="N56" s="196"/>
      <c r="O56" s="194" t="str">
        <f t="shared" si="9"/>
        <v>Yes</v>
      </c>
      <c r="P56" s="2"/>
      <c r="Q56" s="2"/>
      <c r="R56" s="2"/>
      <c r="S56" s="194" t="str">
        <f t="shared" si="5"/>
        <v>Yes</v>
      </c>
      <c r="T56" s="2"/>
      <c r="U56" s="2"/>
      <c r="V56" s="2"/>
      <c r="W56" s="192">
        <f t="shared" si="8"/>
        <v>854</v>
      </c>
      <c r="X56" s="2"/>
      <c r="Y56" s="2"/>
      <c r="Z56" s="2"/>
      <c r="AA56" s="2"/>
      <c r="AB56" s="2"/>
      <c r="AC56" s="192" t="str">
        <f>IF('Basic Information'!AD55="","",'Basic Information'!AD55)</f>
        <v/>
      </c>
      <c r="AD56" s="192" t="str">
        <f>IF('Basic Information'!AI55="","",'Basic Information'!AI55)</f>
        <v/>
      </c>
      <c r="AE56" s="192" t="str">
        <f>IFERROR(IF(INDEX(TreatmentGroup[],MATCH(Handwriting!$B56,TreatmentGroup[cage '#],0),7)="Test","Yes","-"),"")</f>
        <v/>
      </c>
      <c r="AF56" s="192" t="str">
        <f>IFERROR(IF(INDEX(TreatmentGroup[],MATCH(Handwriting!$B56,TreatmentGroup[cage '#],0),8)="Test","Yes","-"),"")</f>
        <v/>
      </c>
      <c r="AG56" s="192" t="str">
        <f>IFERROR(IF(INDEX(TreatmentGroup[],MATCH(Handwriting!$B56,TreatmentGroup[cage '#],0),9)="Test","Yes","-"),"")</f>
        <v/>
      </c>
      <c r="AH56" s="2"/>
      <c r="AI56" s="193" t="str">
        <f>IFERROR(INDEX(MouseList[],MATCH(Handwriting!AC56,MouseList[Cage '#],0),MATCH("Initial BW",MouseList[#Headers],0))*0.8,"")</f>
        <v/>
      </c>
      <c r="AJ56" s="194" t="str">
        <f>IF('Basic Information'!AJ55=0,"",'Basic Information'!AJ55)</f>
        <v/>
      </c>
      <c r="AK56" s="194" t="str">
        <f>IF('Basic Information'!AM55=0,"",'Basic Information'!AM55)</f>
        <v/>
      </c>
      <c r="AL56" s="194" t="str">
        <f>IF('Basic Information'!AN55="","",'Basic Information'!AN55)</f>
        <v/>
      </c>
      <c r="AM56" s="194" t="str">
        <f t="shared" si="6"/>
        <v>Yes</v>
      </c>
      <c r="AN56" s="229"/>
      <c r="AO56" s="196"/>
      <c r="AP56" s="196"/>
      <c r="AQ56" s="194" t="str">
        <f t="shared" si="10"/>
        <v>Yes</v>
      </c>
      <c r="AR56" s="2"/>
      <c r="AS56" s="2"/>
      <c r="AT56" s="2"/>
      <c r="AU56" s="194" t="str">
        <f t="shared" si="7"/>
        <v>Yes</v>
      </c>
      <c r="AV56" s="2"/>
      <c r="AW56" s="2"/>
      <c r="AX56" s="2"/>
      <c r="AY56" s="192" t="str">
        <f t="shared" si="3"/>
        <v/>
      </c>
      <c r="AZ56" s="2"/>
      <c r="BA56" s="2"/>
      <c r="BB56" s="2"/>
      <c r="BC56" s="2"/>
      <c r="BD56" s="2"/>
    </row>
    <row r="57" spans="1:56">
      <c r="A57" s="192">
        <f>IF('Basic Information'!B56="","",'Basic Information'!B56)</f>
        <v>855</v>
      </c>
      <c r="B57" s="192" t="str">
        <f>IF('Basic Information'!G56="","",'Basic Information'!G56)</f>
        <v/>
      </c>
      <c r="C57" s="192" t="str">
        <f>IFERROR(IF(INDEX(TreatmentGroup[],MATCH(Handwriting!$B57,TreatmentGroup[Group],0),7)="Test","Yes","-"),"")</f>
        <v/>
      </c>
      <c r="D57" s="192" t="str">
        <f>IFERROR(IF(INDEX(TreatmentGroup[],MATCH(Handwriting!$B57,TreatmentGroup[Group],0),8)="Test","Yes","-"),"")</f>
        <v/>
      </c>
      <c r="E57" s="192" t="str">
        <f>IFERROR(IF(INDEX(TreatmentGroup[],MATCH(Handwriting!$B57,TreatmentGroup[Group],0),9)="Test","Yes","-"),"")</f>
        <v/>
      </c>
      <c r="F57" s="2"/>
      <c r="G57" s="193">
        <f>IFERROR(INDEX(MouseList[],MATCH(Handwriting!A57,MouseList[Tag '#],0),MATCH("Initial BW",MouseList[#Headers],0))*0.8,"")</f>
        <v>15.32</v>
      </c>
      <c r="H57" s="194" t="str">
        <f>IF('Basic Information'!H56=0,"",'Basic Information'!H56)</f>
        <v/>
      </c>
      <c r="I57" s="194" t="str">
        <f>IF('Basic Information'!K56=0,"",'Basic Information'!K56)</f>
        <v/>
      </c>
      <c r="J57" s="194" t="str">
        <f>IF('Basic Information'!L56="","",'Basic Information'!L56)</f>
        <v/>
      </c>
      <c r="K57" s="194" t="str">
        <f t="shared" si="4"/>
        <v>Yes</v>
      </c>
      <c r="L57" s="229"/>
      <c r="M57" s="196"/>
      <c r="N57" s="196"/>
      <c r="O57" s="194" t="str">
        <f t="shared" si="9"/>
        <v>Yes</v>
      </c>
      <c r="P57" s="2"/>
      <c r="Q57" s="2"/>
      <c r="R57" s="2"/>
      <c r="S57" s="194" t="str">
        <f t="shared" si="5"/>
        <v>Yes</v>
      </c>
      <c r="T57" s="2"/>
      <c r="U57" s="2"/>
      <c r="V57" s="2"/>
      <c r="W57" s="192">
        <f t="shared" si="8"/>
        <v>855</v>
      </c>
      <c r="X57" s="2"/>
      <c r="Y57" s="2"/>
      <c r="Z57" s="2"/>
      <c r="AA57" s="2"/>
      <c r="AB57" s="2"/>
      <c r="AC57" s="192" t="str">
        <f>IF('Basic Information'!AD56="","",'Basic Information'!AD56)</f>
        <v/>
      </c>
      <c r="AD57" s="192" t="str">
        <f>IF('Basic Information'!AI56="","",'Basic Information'!AI56)</f>
        <v/>
      </c>
      <c r="AE57" s="192" t="str">
        <f>IFERROR(IF(INDEX(TreatmentGroup[],MATCH(Handwriting!$B57,TreatmentGroup[cage '#],0),7)="Test","Yes","-"),"")</f>
        <v/>
      </c>
      <c r="AF57" s="192" t="str">
        <f>IFERROR(IF(INDEX(TreatmentGroup[],MATCH(Handwriting!$B57,TreatmentGroup[cage '#],0),8)="Test","Yes","-"),"")</f>
        <v/>
      </c>
      <c r="AG57" s="192" t="str">
        <f>IFERROR(IF(INDEX(TreatmentGroup[],MATCH(Handwriting!$B57,TreatmentGroup[cage '#],0),9)="Test","Yes","-"),"")</f>
        <v/>
      </c>
      <c r="AH57" s="2"/>
      <c r="AI57" s="193" t="str">
        <f>IFERROR(INDEX(MouseList[],MATCH(Handwriting!AC57,MouseList[Cage '#],0),MATCH("Initial BW",MouseList[#Headers],0))*0.8,"")</f>
        <v/>
      </c>
      <c r="AJ57" s="194" t="str">
        <f>IF('Basic Information'!AJ56=0,"",'Basic Information'!AJ56)</f>
        <v/>
      </c>
      <c r="AK57" s="194" t="str">
        <f>IF('Basic Information'!AM56=0,"",'Basic Information'!AM56)</f>
        <v/>
      </c>
      <c r="AL57" s="194" t="str">
        <f>IF('Basic Information'!AN56="","",'Basic Information'!AN56)</f>
        <v/>
      </c>
      <c r="AM57" s="194" t="str">
        <f t="shared" si="6"/>
        <v>Yes</v>
      </c>
      <c r="AN57" s="229"/>
      <c r="AO57" s="196"/>
      <c r="AP57" s="196"/>
      <c r="AQ57" s="194" t="str">
        <f t="shared" si="10"/>
        <v>Yes</v>
      </c>
      <c r="AR57" s="2"/>
      <c r="AS57" s="2"/>
      <c r="AT57" s="2"/>
      <c r="AU57" s="194" t="str">
        <f t="shared" si="7"/>
        <v>Yes</v>
      </c>
      <c r="AV57" s="2"/>
      <c r="AW57" s="2"/>
      <c r="AX57" s="2"/>
      <c r="AY57" s="192" t="str">
        <f t="shared" si="3"/>
        <v/>
      </c>
      <c r="AZ57" s="2"/>
      <c r="BA57" s="2"/>
      <c r="BB57" s="2"/>
      <c r="BC57" s="2"/>
      <c r="BD57" s="2"/>
    </row>
    <row r="58" spans="1:56">
      <c r="A58" s="192">
        <f>IF('Basic Information'!B57="","",'Basic Information'!B57)</f>
        <v>856</v>
      </c>
      <c r="B58" s="192" t="str">
        <f>IF('Basic Information'!G57="","",'Basic Information'!G57)</f>
        <v/>
      </c>
      <c r="C58" s="192" t="str">
        <f>IFERROR(IF(INDEX(TreatmentGroup[],MATCH(Handwriting!$B58,TreatmentGroup[Group],0),7)="Test","Yes","-"),"")</f>
        <v/>
      </c>
      <c r="D58" s="192" t="str">
        <f>IFERROR(IF(INDEX(TreatmentGroup[],MATCH(Handwriting!$B58,TreatmentGroup[Group],0),8)="Test","Yes","-"),"")</f>
        <v/>
      </c>
      <c r="E58" s="192" t="str">
        <f>IFERROR(IF(INDEX(TreatmentGroup[],MATCH(Handwriting!$B58,TreatmentGroup[Group],0),9)="Test","Yes","-"),"")</f>
        <v/>
      </c>
      <c r="F58" s="2">
        <f>IF('Basic Information'!C57="","",'Basic Information'!C57)</f>
        <v>747623</v>
      </c>
      <c r="G58" s="193">
        <f>IFERROR(INDEX(MouseList[],MATCH(Handwriting!A58,MouseList[Tag '#],0),MATCH("Initial BW",MouseList[#Headers],0))*0.8,"")</f>
        <v>16.544</v>
      </c>
      <c r="H58" s="194" t="str">
        <f>IF('Basic Information'!H57=0,"",'Basic Information'!H57)</f>
        <v/>
      </c>
      <c r="I58" s="194" t="str">
        <f>IF('Basic Information'!K57=0,"",'Basic Information'!K57)</f>
        <v/>
      </c>
      <c r="J58" s="194" t="str">
        <f>IF('Basic Information'!L57="","",'Basic Information'!L57)</f>
        <v/>
      </c>
      <c r="K58" s="194" t="str">
        <f t="shared" si="4"/>
        <v>Yes</v>
      </c>
      <c r="L58" s="229"/>
      <c r="M58" s="196"/>
      <c r="N58" s="196"/>
      <c r="O58" s="194" t="str">
        <f t="shared" si="9"/>
        <v>Yes</v>
      </c>
      <c r="P58" s="2"/>
      <c r="Q58" s="2"/>
      <c r="R58" s="2"/>
      <c r="S58" s="194" t="str">
        <f t="shared" si="5"/>
        <v>Yes</v>
      </c>
      <c r="T58" s="2"/>
      <c r="U58" s="2"/>
      <c r="V58" s="2"/>
      <c r="W58" s="192">
        <f t="shared" si="8"/>
        <v>856</v>
      </c>
      <c r="X58" s="2"/>
      <c r="Y58" s="2"/>
      <c r="Z58" s="2"/>
      <c r="AA58" s="2"/>
      <c r="AB58" s="2"/>
      <c r="AC58" s="192" t="str">
        <f>IF('Basic Information'!AD57="","",'Basic Information'!AD57)</f>
        <v/>
      </c>
      <c r="AD58" s="192" t="str">
        <f>IF('Basic Information'!AI57="","",'Basic Information'!AI57)</f>
        <v/>
      </c>
      <c r="AE58" s="192" t="str">
        <f>IFERROR(IF(INDEX(TreatmentGroup[],MATCH(Handwriting!$B58,TreatmentGroup[cage '#],0),7)="Test","Yes","-"),"")</f>
        <v/>
      </c>
      <c r="AF58" s="192" t="str">
        <f>IFERROR(IF(INDEX(TreatmentGroup[],MATCH(Handwriting!$B58,TreatmentGroup[cage '#],0),8)="Test","Yes","-"),"")</f>
        <v/>
      </c>
      <c r="AG58" s="192" t="str">
        <f>IFERROR(IF(INDEX(TreatmentGroup[],MATCH(Handwriting!$B58,TreatmentGroup[cage '#],0),9)="Test","Yes","-"),"")</f>
        <v/>
      </c>
      <c r="AH58" s="2" t="str">
        <f>IF('Basic Information'!AE57="","",'Basic Information'!AE57)</f>
        <v/>
      </c>
      <c r="AI58" s="193" t="str">
        <f>IFERROR(INDEX(MouseList[],MATCH(Handwriting!AC58,MouseList[Cage '#],0),MATCH("Initial BW",MouseList[#Headers],0))*0.8,"")</f>
        <v/>
      </c>
      <c r="AJ58" s="194" t="str">
        <f>IF('Basic Information'!AJ57=0,"",'Basic Information'!AJ57)</f>
        <v/>
      </c>
      <c r="AK58" s="194" t="str">
        <f>IF('Basic Information'!AM57=0,"",'Basic Information'!AM57)</f>
        <v/>
      </c>
      <c r="AL58" s="194" t="str">
        <f>IF('Basic Information'!AN57="","",'Basic Information'!AN57)</f>
        <v/>
      </c>
      <c r="AM58" s="194" t="str">
        <f t="shared" si="6"/>
        <v>Yes</v>
      </c>
      <c r="AN58" s="229"/>
      <c r="AO58" s="196"/>
      <c r="AP58" s="196"/>
      <c r="AQ58" s="194" t="str">
        <f t="shared" si="10"/>
        <v>Yes</v>
      </c>
      <c r="AR58" s="2"/>
      <c r="AS58" s="2"/>
      <c r="AT58" s="2"/>
      <c r="AU58" s="194" t="str">
        <f t="shared" si="7"/>
        <v>Yes</v>
      </c>
      <c r="AV58" s="2"/>
      <c r="AW58" s="2"/>
      <c r="AX58" s="2"/>
      <c r="AY58" s="192" t="str">
        <f t="shared" si="3"/>
        <v/>
      </c>
      <c r="AZ58" s="2"/>
      <c r="BA58" s="2"/>
      <c r="BB58" s="2"/>
      <c r="BC58" s="2"/>
      <c r="BD58" s="2"/>
    </row>
    <row r="59" spans="1:56">
      <c r="A59" s="192">
        <f>IF('Basic Information'!B58="","",'Basic Information'!B58)</f>
        <v>857</v>
      </c>
      <c r="B59" s="192" t="str">
        <f>IF('Basic Information'!G58="","",'Basic Information'!G58)</f>
        <v/>
      </c>
      <c r="C59" s="192" t="str">
        <f>IFERROR(IF(INDEX(TreatmentGroup[],MATCH(Handwriting!$B59,TreatmentGroup[Group],0),7)="Test","Yes","-"),"")</f>
        <v/>
      </c>
      <c r="D59" s="192" t="str">
        <f>IFERROR(IF(INDEX(TreatmentGroup[],MATCH(Handwriting!$B59,TreatmentGroup[Group],0),8)="Test","Yes","-"),"")</f>
        <v/>
      </c>
      <c r="E59" s="192" t="str">
        <f>IFERROR(IF(INDEX(TreatmentGroup[],MATCH(Handwriting!$B59,TreatmentGroup[Group],0),9)="Test","Yes","-"),"")</f>
        <v/>
      </c>
      <c r="F59" s="2"/>
      <c r="G59" s="193">
        <f>IFERROR(INDEX(MouseList[],MATCH(Handwriting!A59,MouseList[Tag '#],0),MATCH("Initial BW",MouseList[#Headers],0))*0.8,"")</f>
        <v>12.8</v>
      </c>
      <c r="H59" s="194" t="str">
        <f>IF('Basic Information'!H58=0,"",'Basic Information'!H58)</f>
        <v/>
      </c>
      <c r="I59" s="194" t="str">
        <f>IF('Basic Information'!K58=0,"",'Basic Information'!K58)</f>
        <v/>
      </c>
      <c r="J59" s="194" t="str">
        <f>IF('Basic Information'!L58="","",'Basic Information'!L58)</f>
        <v/>
      </c>
      <c r="K59" s="194" t="str">
        <f t="shared" si="4"/>
        <v>Yes</v>
      </c>
      <c r="L59" s="229"/>
      <c r="M59" s="196"/>
      <c r="N59" s="196"/>
      <c r="O59" s="194" t="str">
        <f t="shared" si="9"/>
        <v>Yes</v>
      </c>
      <c r="P59" s="2"/>
      <c r="Q59" s="2"/>
      <c r="R59" s="2"/>
      <c r="S59" s="194" t="str">
        <f t="shared" si="5"/>
        <v>Yes</v>
      </c>
      <c r="T59" s="2"/>
      <c r="U59" s="2"/>
      <c r="V59" s="2"/>
      <c r="W59" s="192">
        <f t="shared" si="8"/>
        <v>857</v>
      </c>
      <c r="X59" s="2"/>
      <c r="Y59" s="2"/>
      <c r="Z59" s="2"/>
      <c r="AA59" s="2"/>
      <c r="AB59" s="2"/>
      <c r="AC59" s="192" t="str">
        <f>IF('Basic Information'!AD58="","",'Basic Information'!AD58)</f>
        <v/>
      </c>
      <c r="AD59" s="192" t="str">
        <f>IF('Basic Information'!AI58="","",'Basic Information'!AI58)</f>
        <v/>
      </c>
      <c r="AE59" s="192" t="str">
        <f>IFERROR(IF(INDEX(TreatmentGroup[],MATCH(Handwriting!$B59,TreatmentGroup[cage '#],0),7)="Test","Yes","-"),"")</f>
        <v/>
      </c>
      <c r="AF59" s="192" t="str">
        <f>IFERROR(IF(INDEX(TreatmentGroup[],MATCH(Handwriting!$B59,TreatmentGroup[cage '#],0),8)="Test","Yes","-"),"")</f>
        <v/>
      </c>
      <c r="AG59" s="192" t="str">
        <f>IFERROR(IF(INDEX(TreatmentGroup[],MATCH(Handwriting!$B59,TreatmentGroup[cage '#],0),9)="Test","Yes","-"),"")</f>
        <v/>
      </c>
      <c r="AH59" s="2"/>
      <c r="AI59" s="193" t="str">
        <f>IFERROR(INDEX(MouseList[],MATCH(Handwriting!AC59,MouseList[Cage '#],0),MATCH("Initial BW",MouseList[#Headers],0))*0.8,"")</f>
        <v/>
      </c>
      <c r="AJ59" s="194" t="str">
        <f>IF('Basic Information'!AJ58=0,"",'Basic Information'!AJ58)</f>
        <v/>
      </c>
      <c r="AK59" s="194" t="str">
        <f>IF('Basic Information'!AM58=0,"",'Basic Information'!AM58)</f>
        <v/>
      </c>
      <c r="AL59" s="194" t="str">
        <f>IF('Basic Information'!AN58="","",'Basic Information'!AN58)</f>
        <v/>
      </c>
      <c r="AM59" s="194" t="str">
        <f t="shared" si="6"/>
        <v>Yes</v>
      </c>
      <c r="AN59" s="229"/>
      <c r="AO59" s="196"/>
      <c r="AP59" s="196"/>
      <c r="AQ59" s="194" t="str">
        <f t="shared" si="10"/>
        <v>Yes</v>
      </c>
      <c r="AR59" s="2"/>
      <c r="AS59" s="2"/>
      <c r="AT59" s="2"/>
      <c r="AU59" s="194" t="str">
        <f t="shared" si="7"/>
        <v>Yes</v>
      </c>
      <c r="AV59" s="2"/>
      <c r="AW59" s="2"/>
      <c r="AX59" s="2"/>
      <c r="AY59" s="192" t="str">
        <f t="shared" si="3"/>
        <v/>
      </c>
      <c r="AZ59" s="2"/>
      <c r="BA59" s="2"/>
      <c r="BB59" s="2"/>
      <c r="BC59" s="2"/>
      <c r="BD59" s="2"/>
    </row>
    <row r="60" spans="1:56">
      <c r="A60" s="192">
        <f>IF('Basic Information'!B59="","",'Basic Information'!B59)</f>
        <v>858</v>
      </c>
      <c r="B60" s="192" t="str">
        <f>IF('Basic Information'!G59="","",'Basic Information'!G59)</f>
        <v/>
      </c>
      <c r="C60" s="192" t="str">
        <f>IFERROR(IF(INDEX(TreatmentGroup[],MATCH(Handwriting!$B60,TreatmentGroup[Group],0),7)="Test","Yes","-"),"")</f>
        <v/>
      </c>
      <c r="D60" s="192" t="str">
        <f>IFERROR(IF(INDEX(TreatmentGroup[],MATCH(Handwriting!$B60,TreatmentGroup[Group],0),8)="Test","Yes","-"),"")</f>
        <v/>
      </c>
      <c r="E60" s="192" t="str">
        <f>IFERROR(IF(INDEX(TreatmentGroup[],MATCH(Handwriting!$B60,TreatmentGroup[Group],0),9)="Test","Yes","-"),"")</f>
        <v/>
      </c>
      <c r="F60" s="2"/>
      <c r="G60" s="193">
        <f>IFERROR(INDEX(MouseList[],MATCH(Handwriting!A60,MouseList[Tag '#],0),MATCH("Initial BW",MouseList[#Headers],0))*0.8,"")</f>
        <v>15.136000000000003</v>
      </c>
      <c r="H60" s="194" t="str">
        <f>IF('Basic Information'!H59=0,"",'Basic Information'!H59)</f>
        <v/>
      </c>
      <c r="I60" s="194" t="str">
        <f>IF('Basic Information'!K59=0,"",'Basic Information'!K59)</f>
        <v/>
      </c>
      <c r="J60" s="194" t="str">
        <f>IF('Basic Information'!L59="","",'Basic Information'!L59)</f>
        <v/>
      </c>
      <c r="K60" s="194" t="str">
        <f t="shared" si="4"/>
        <v>Yes</v>
      </c>
      <c r="L60" s="229"/>
      <c r="M60" s="196"/>
      <c r="N60" s="196"/>
      <c r="O60" s="194" t="str">
        <f t="shared" si="9"/>
        <v>Yes</v>
      </c>
      <c r="P60" s="2"/>
      <c r="Q60" s="2"/>
      <c r="R60" s="2"/>
      <c r="S60" s="194" t="str">
        <f t="shared" si="5"/>
        <v>Yes</v>
      </c>
      <c r="T60" s="2"/>
      <c r="U60" s="2"/>
      <c r="V60" s="2"/>
      <c r="W60" s="192">
        <f t="shared" si="8"/>
        <v>858</v>
      </c>
      <c r="X60" s="2"/>
      <c r="Y60" s="2"/>
      <c r="Z60" s="2"/>
      <c r="AA60" s="2"/>
      <c r="AB60" s="2"/>
      <c r="AC60" s="192" t="str">
        <f>IF('Basic Information'!AD59="","",'Basic Information'!AD59)</f>
        <v/>
      </c>
      <c r="AD60" s="192" t="str">
        <f>IF('Basic Information'!AI59="","",'Basic Information'!AI59)</f>
        <v/>
      </c>
      <c r="AE60" s="192" t="str">
        <f>IFERROR(IF(INDEX(TreatmentGroup[],MATCH(Handwriting!$B60,TreatmentGroup[cage '#],0),7)="Test","Yes","-"),"")</f>
        <v/>
      </c>
      <c r="AF60" s="192" t="str">
        <f>IFERROR(IF(INDEX(TreatmentGroup[],MATCH(Handwriting!$B60,TreatmentGroup[cage '#],0),8)="Test","Yes","-"),"")</f>
        <v/>
      </c>
      <c r="AG60" s="192" t="str">
        <f>IFERROR(IF(INDEX(TreatmentGroup[],MATCH(Handwriting!$B60,TreatmentGroup[cage '#],0),9)="Test","Yes","-"),"")</f>
        <v/>
      </c>
      <c r="AH60" s="2"/>
      <c r="AI60" s="193" t="str">
        <f>IFERROR(INDEX(MouseList[],MATCH(Handwriting!AC60,MouseList[Cage '#],0),MATCH("Initial BW",MouseList[#Headers],0))*0.8,"")</f>
        <v/>
      </c>
      <c r="AJ60" s="194" t="str">
        <f>IF('Basic Information'!AJ59=0,"",'Basic Information'!AJ59)</f>
        <v/>
      </c>
      <c r="AK60" s="194" t="str">
        <f>IF('Basic Information'!AM59=0,"",'Basic Information'!AM59)</f>
        <v/>
      </c>
      <c r="AL60" s="194" t="str">
        <f>IF('Basic Information'!AN59="","",'Basic Information'!AN59)</f>
        <v/>
      </c>
      <c r="AM60" s="194" t="str">
        <f t="shared" si="6"/>
        <v>Yes</v>
      </c>
      <c r="AN60" s="229"/>
      <c r="AO60" s="196"/>
      <c r="AP60" s="196"/>
      <c r="AQ60" s="194" t="str">
        <f t="shared" si="10"/>
        <v>Yes</v>
      </c>
      <c r="AR60" s="2"/>
      <c r="AS60" s="2"/>
      <c r="AT60" s="2"/>
      <c r="AU60" s="194" t="str">
        <f t="shared" si="7"/>
        <v>Yes</v>
      </c>
      <c r="AV60" s="2"/>
      <c r="AW60" s="2"/>
      <c r="AX60" s="2"/>
      <c r="AY60" s="192" t="str">
        <f t="shared" si="3"/>
        <v/>
      </c>
      <c r="AZ60" s="2"/>
      <c r="BA60" s="2"/>
      <c r="BB60" s="2"/>
      <c r="BC60" s="2"/>
      <c r="BD60" s="2"/>
    </row>
    <row r="61" spans="1:56">
      <c r="A61" s="192">
        <f>IF('Basic Information'!B60="","",'Basic Information'!B60)</f>
        <v>859</v>
      </c>
      <c r="B61" s="192" t="str">
        <f>IF('Basic Information'!G60="","",'Basic Information'!G60)</f>
        <v/>
      </c>
      <c r="C61" s="192" t="str">
        <f>IFERROR(IF(INDEX(TreatmentGroup[],MATCH(Handwriting!$B61,TreatmentGroup[Group],0),7)="Test","Yes","-"),"")</f>
        <v/>
      </c>
      <c r="D61" s="192" t="str">
        <f>IFERROR(IF(INDEX(TreatmentGroup[],MATCH(Handwriting!$B61,TreatmentGroup[Group],0),8)="Test","Yes","-"),"")</f>
        <v/>
      </c>
      <c r="E61" s="192" t="str">
        <f>IFERROR(IF(INDEX(TreatmentGroup[],MATCH(Handwriting!$B61,TreatmentGroup[Group],0),9)="Test","Yes","-"),"")</f>
        <v/>
      </c>
      <c r="F61" s="2"/>
      <c r="G61" s="193">
        <f>IFERROR(INDEX(MouseList[],MATCH(Handwriting!A61,MouseList[Tag '#],0),MATCH("Initial BW",MouseList[#Headers],0))*0.8,"")</f>
        <v>16.559999999999999</v>
      </c>
      <c r="H61" s="194" t="str">
        <f>IF('Basic Information'!H60=0,"",'Basic Information'!H60)</f>
        <v/>
      </c>
      <c r="I61" s="194" t="str">
        <f>IF('Basic Information'!K60=0,"",'Basic Information'!K60)</f>
        <v/>
      </c>
      <c r="J61" s="194" t="str">
        <f>IF('Basic Information'!L60="","",'Basic Information'!L60)</f>
        <v/>
      </c>
      <c r="K61" s="194" t="str">
        <f t="shared" si="4"/>
        <v>Yes</v>
      </c>
      <c r="L61" s="229"/>
      <c r="M61" s="196"/>
      <c r="N61" s="196"/>
      <c r="O61" s="194" t="str">
        <f t="shared" si="9"/>
        <v>Yes</v>
      </c>
      <c r="P61" s="2"/>
      <c r="Q61" s="2"/>
      <c r="R61" s="2"/>
      <c r="S61" s="194" t="str">
        <f t="shared" si="5"/>
        <v>Yes</v>
      </c>
      <c r="T61" s="2"/>
      <c r="U61" s="2"/>
      <c r="V61" s="2"/>
      <c r="W61" s="192">
        <f t="shared" si="8"/>
        <v>859</v>
      </c>
      <c r="X61" s="2"/>
      <c r="Y61" s="2"/>
      <c r="Z61" s="2"/>
      <c r="AA61" s="2"/>
      <c r="AB61" s="2"/>
      <c r="AC61" s="192" t="str">
        <f>IF('Basic Information'!AD60="","",'Basic Information'!AD60)</f>
        <v/>
      </c>
      <c r="AD61" s="192" t="str">
        <f>IF('Basic Information'!AI60="","",'Basic Information'!AI60)</f>
        <v/>
      </c>
      <c r="AE61" s="192" t="str">
        <f>IFERROR(IF(INDEX(TreatmentGroup[],MATCH(Handwriting!$B61,TreatmentGroup[cage '#],0),7)="Test","Yes","-"),"")</f>
        <v/>
      </c>
      <c r="AF61" s="192" t="str">
        <f>IFERROR(IF(INDEX(TreatmentGroup[],MATCH(Handwriting!$B61,TreatmentGroup[cage '#],0),8)="Test","Yes","-"),"")</f>
        <v/>
      </c>
      <c r="AG61" s="192" t="str">
        <f>IFERROR(IF(INDEX(TreatmentGroup[],MATCH(Handwriting!$B61,TreatmentGroup[cage '#],0),9)="Test","Yes","-"),"")</f>
        <v/>
      </c>
      <c r="AH61" s="2"/>
      <c r="AI61" s="193" t="str">
        <f>IFERROR(INDEX(MouseList[],MATCH(Handwriting!AC61,MouseList[Cage '#],0),MATCH("Initial BW",MouseList[#Headers],0))*0.8,"")</f>
        <v/>
      </c>
      <c r="AJ61" s="194" t="str">
        <f>IF('Basic Information'!AJ60=0,"",'Basic Information'!AJ60)</f>
        <v/>
      </c>
      <c r="AK61" s="194" t="str">
        <f>IF('Basic Information'!AM60=0,"",'Basic Information'!AM60)</f>
        <v/>
      </c>
      <c r="AL61" s="194" t="str">
        <f>IF('Basic Information'!AN60="","",'Basic Information'!AN60)</f>
        <v/>
      </c>
      <c r="AM61" s="194" t="str">
        <f t="shared" si="6"/>
        <v>Yes</v>
      </c>
      <c r="AN61" s="229"/>
      <c r="AO61" s="196"/>
      <c r="AP61" s="196"/>
      <c r="AQ61" s="194" t="str">
        <f t="shared" si="10"/>
        <v>Yes</v>
      </c>
      <c r="AR61" s="2"/>
      <c r="AS61" s="2"/>
      <c r="AT61" s="2"/>
      <c r="AU61" s="194" t="str">
        <f t="shared" si="7"/>
        <v>Yes</v>
      </c>
      <c r="AV61" s="2"/>
      <c r="AW61" s="2"/>
      <c r="AX61" s="2"/>
      <c r="AY61" s="192" t="str">
        <f t="shared" si="3"/>
        <v/>
      </c>
      <c r="AZ61" s="2"/>
      <c r="BA61" s="2"/>
      <c r="BB61" s="2"/>
      <c r="BC61" s="2"/>
      <c r="BD61" s="2"/>
    </row>
    <row r="62" spans="1:56">
      <c r="A62" s="192">
        <f>IF('Basic Information'!B61="","",'Basic Information'!B61)</f>
        <v>860</v>
      </c>
      <c r="B62" s="192" t="str">
        <f>IF('Basic Information'!G61="","",'Basic Information'!G61)</f>
        <v/>
      </c>
      <c r="C62" s="192" t="str">
        <f>IFERROR(IF(INDEX(TreatmentGroup[],MATCH(Handwriting!$B62,TreatmentGroup[Group],0),7)="Test","Yes","-"),"")</f>
        <v/>
      </c>
      <c r="D62" s="192" t="str">
        <f>IFERROR(IF(INDEX(TreatmentGroup[],MATCH(Handwriting!$B62,TreatmentGroup[Group],0),8)="Test","Yes","-"),"")</f>
        <v/>
      </c>
      <c r="E62" s="192" t="str">
        <f>IFERROR(IF(INDEX(TreatmentGroup[],MATCH(Handwriting!$B62,TreatmentGroup[Group],0),9)="Test","Yes","-"),"")</f>
        <v/>
      </c>
      <c r="F62" s="2"/>
      <c r="G62" s="193">
        <f>IFERROR(INDEX(MouseList[],MATCH(Handwriting!A62,MouseList[Tag '#],0),MATCH("Initial BW",MouseList[#Headers],0))*0.8,"")</f>
        <v>14.32</v>
      </c>
      <c r="H62" s="194" t="str">
        <f>IF('Basic Information'!H61=0,"",'Basic Information'!H61)</f>
        <v/>
      </c>
      <c r="I62" s="194" t="str">
        <f>IF('Basic Information'!K61=0,"",'Basic Information'!K61)</f>
        <v/>
      </c>
      <c r="J62" s="194" t="str">
        <f>IF('Basic Information'!L61="","",'Basic Information'!L61)</f>
        <v/>
      </c>
      <c r="K62" s="194" t="str">
        <f t="shared" si="4"/>
        <v>Yes</v>
      </c>
      <c r="L62" s="229"/>
      <c r="M62" s="196"/>
      <c r="N62" s="196"/>
      <c r="O62" s="194" t="str">
        <f t="shared" si="9"/>
        <v>Yes</v>
      </c>
      <c r="P62" s="2"/>
      <c r="Q62" s="2"/>
      <c r="R62" s="2"/>
      <c r="S62" s="194" t="str">
        <f t="shared" si="5"/>
        <v>Yes</v>
      </c>
      <c r="T62" s="2"/>
      <c r="U62" s="2"/>
      <c r="V62" s="2"/>
      <c r="W62" s="192">
        <f t="shared" si="8"/>
        <v>860</v>
      </c>
      <c r="X62" s="2"/>
      <c r="Y62" s="2"/>
      <c r="Z62" s="2"/>
      <c r="AA62" s="2"/>
      <c r="AB62" s="2"/>
      <c r="AC62" s="192" t="str">
        <f>IF('Basic Information'!AD61="","",'Basic Information'!AD61)</f>
        <v/>
      </c>
      <c r="AD62" s="192" t="str">
        <f>IF('Basic Information'!AI61="","",'Basic Information'!AI61)</f>
        <v/>
      </c>
      <c r="AE62" s="192" t="str">
        <f>IFERROR(IF(INDEX(TreatmentGroup[],MATCH(Handwriting!$B62,TreatmentGroup[cage '#],0),7)="Test","Yes","-"),"")</f>
        <v/>
      </c>
      <c r="AF62" s="192" t="str">
        <f>IFERROR(IF(INDEX(TreatmentGroup[],MATCH(Handwriting!$B62,TreatmentGroup[cage '#],0),8)="Test","Yes","-"),"")</f>
        <v/>
      </c>
      <c r="AG62" s="192" t="str">
        <f>IFERROR(IF(INDEX(TreatmentGroup[],MATCH(Handwriting!$B62,TreatmentGroup[cage '#],0),9)="Test","Yes","-"),"")</f>
        <v/>
      </c>
      <c r="AH62" s="2"/>
      <c r="AI62" s="193" t="str">
        <f>IFERROR(INDEX(MouseList[],MATCH(Handwriting!AC62,MouseList[Cage '#],0),MATCH("Initial BW",MouseList[#Headers],0))*0.8,"")</f>
        <v/>
      </c>
      <c r="AJ62" s="194" t="str">
        <f>IF('Basic Information'!AJ61=0,"",'Basic Information'!AJ61)</f>
        <v/>
      </c>
      <c r="AK62" s="194" t="str">
        <f>IF('Basic Information'!AM61=0,"",'Basic Information'!AM61)</f>
        <v/>
      </c>
      <c r="AL62" s="194" t="str">
        <f>IF('Basic Information'!AN61="","",'Basic Information'!AN61)</f>
        <v/>
      </c>
      <c r="AM62" s="194" t="str">
        <f t="shared" si="6"/>
        <v>Yes</v>
      </c>
      <c r="AN62" s="229"/>
      <c r="AO62" s="196"/>
      <c r="AP62" s="196"/>
      <c r="AQ62" s="194" t="str">
        <f t="shared" si="10"/>
        <v>Yes</v>
      </c>
      <c r="AR62" s="2"/>
      <c r="AS62" s="2"/>
      <c r="AT62" s="2"/>
      <c r="AU62" s="194" t="str">
        <f t="shared" si="7"/>
        <v>Yes</v>
      </c>
      <c r="AV62" s="2"/>
      <c r="AW62" s="2"/>
      <c r="AX62" s="2"/>
      <c r="AY62" s="192" t="str">
        <f t="shared" si="3"/>
        <v/>
      </c>
      <c r="AZ62" s="2"/>
      <c r="BA62" s="2"/>
      <c r="BB62" s="2"/>
      <c r="BC62" s="2"/>
      <c r="BD62" s="2"/>
    </row>
    <row r="63" spans="1:56">
      <c r="A63" s="192" t="str">
        <f>IF('Basic Information'!B62="","",'Basic Information'!B62)</f>
        <v/>
      </c>
      <c r="B63" s="192" t="str">
        <f>IF('Basic Information'!G62="","",'Basic Information'!G62)</f>
        <v/>
      </c>
      <c r="C63" s="192" t="str">
        <f>IFERROR(IF(INDEX(TreatmentGroup[],MATCH(Handwriting!$B63,TreatmentGroup[Group],0),7)="Test","Yes","-"),"")</f>
        <v/>
      </c>
      <c r="D63" s="192" t="str">
        <f>IFERROR(IF(INDEX(TreatmentGroup[],MATCH(Handwriting!$B63,TreatmentGroup[Group],0),8)="Test","Yes","-"),"")</f>
        <v/>
      </c>
      <c r="E63" s="192" t="str">
        <f>IFERROR(IF(INDEX(TreatmentGroup[],MATCH(Handwriting!$B63,TreatmentGroup[Group],0),9)="Test","Yes","-"),"")</f>
        <v/>
      </c>
      <c r="F63" s="2"/>
      <c r="G63" s="193" t="str">
        <f>IFERROR(INDEX(MouseList[],MATCH(Handwriting!A63,MouseList[Tag '#],0),MATCH("Initial BW",MouseList[#Headers],0))*0.8,"")</f>
        <v/>
      </c>
      <c r="H63" s="194" t="str">
        <f>IF('Basic Information'!H62=0,"",'Basic Information'!H62)</f>
        <v/>
      </c>
      <c r="I63" s="194" t="str">
        <f>IF('Basic Information'!K62=0,"",'Basic Information'!K62)</f>
        <v/>
      </c>
      <c r="J63" s="194" t="str">
        <f>IF('Basic Information'!L62="","",'Basic Information'!L62)</f>
        <v/>
      </c>
      <c r="K63" s="194" t="str">
        <f t="shared" si="4"/>
        <v>Yes</v>
      </c>
      <c r="L63" s="229" t="str">
        <f ca="1">IF($A63="","",IF(K$1=TODAY(),"",INDEX(DataInput[],MATCH(Handwriting!$A63,DataInput[Tag '#],0),MATCH(K$1,'Data Input'!$B$1:$BF$1,0))))</f>
        <v/>
      </c>
      <c r="M63" s="196" t="str">
        <f ca="1">IF($A63="","",IF(K$1=TODAY(),"",INDEX(DataInput[],MATCH(Handwriting!$A63,DataInput[Tag '#],0)+1,MATCH(K$1,'Data Input'!$B$1:$BF$1,0))))</f>
        <v/>
      </c>
      <c r="N63" s="196" t="str">
        <f ca="1">IF($A63="","",IF(K$1=TODAY(),"",INDEX(DataInput[],MATCH(Handwriting!$A63,DataInput[Tag '#],0)+2,MATCH(K$1,'Data Input'!$B$1:$BF$1,0))))</f>
        <v/>
      </c>
      <c r="O63" s="194" t="str">
        <f t="shared" si="9"/>
        <v>Yes</v>
      </c>
      <c r="P63" s="2"/>
      <c r="Q63" s="2"/>
      <c r="R63" s="2"/>
      <c r="S63" s="194" t="str">
        <f t="shared" si="5"/>
        <v>Yes</v>
      </c>
      <c r="T63" s="2"/>
      <c r="U63" s="2"/>
      <c r="V63" s="2"/>
      <c r="W63" s="192" t="str">
        <f t="shared" si="8"/>
        <v/>
      </c>
      <c r="X63" s="2"/>
      <c r="Y63" s="2"/>
      <c r="Z63" s="2"/>
      <c r="AA63" s="2"/>
      <c r="AB63" s="2"/>
      <c r="AC63" s="2"/>
    </row>
    <row r="64" spans="1:56">
      <c r="A64" s="192" t="str">
        <f>IF('Basic Information'!B63="","",'Basic Information'!B63)</f>
        <v/>
      </c>
      <c r="B64" s="192" t="str">
        <f>IF('Basic Information'!G63="","",'Basic Information'!G63)</f>
        <v/>
      </c>
      <c r="C64" s="192" t="str">
        <f>IFERROR(IF(INDEX(TreatmentGroup[],MATCH(Handwriting!$B64,TreatmentGroup[Group],0),7)="Test","Yes","-"),"")</f>
        <v/>
      </c>
      <c r="D64" s="192" t="str">
        <f>IFERROR(IF(INDEX(TreatmentGroup[],MATCH(Handwriting!$B64,TreatmentGroup[Group],0),8)="Test","Yes","-"),"")</f>
        <v/>
      </c>
      <c r="E64" s="192" t="str">
        <f>IFERROR(IF(INDEX(TreatmentGroup[],MATCH(Handwriting!$B64,TreatmentGroup[Group],0),9)="Test","Yes","-"),"")</f>
        <v/>
      </c>
      <c r="F64" s="2" t="str">
        <f>IF('Basic Information'!C63="","",'Basic Information'!C63)</f>
        <v/>
      </c>
      <c r="G64" s="193" t="str">
        <f>IFERROR(INDEX(MouseList[],MATCH(Handwriting!A64,MouseList[Tag '#],0),MATCH("Initial BW",MouseList[#Headers],0))*0.8,"")</f>
        <v/>
      </c>
      <c r="H64" s="194" t="str">
        <f>IF('Basic Information'!H63=0,"",'Basic Information'!H63)</f>
        <v/>
      </c>
      <c r="I64" s="194" t="str">
        <f>IF('Basic Information'!K63=0,"",'Basic Information'!K63)</f>
        <v/>
      </c>
      <c r="J64" s="194" t="str">
        <f>IF('Basic Information'!L63="","",'Basic Information'!L63)</f>
        <v/>
      </c>
      <c r="K64" s="194" t="str">
        <f t="shared" si="4"/>
        <v>Yes</v>
      </c>
      <c r="L64" s="229" t="str">
        <f ca="1">IF($A64="","",IF(K$1=TODAY(),"",INDEX(DataInput[],MATCH(Handwriting!$A64,DataInput[Tag '#],0),MATCH(K$1,'Data Input'!$B$1:$BF$1,0))))</f>
        <v/>
      </c>
      <c r="M64" s="196" t="str">
        <f ca="1">IF($A64="","",IF(K$1=TODAY(),"",INDEX(DataInput[],MATCH(Handwriting!$A64,DataInput[Tag '#],0)+1,MATCH(K$1,'Data Input'!$B$1:$BF$1,0))))</f>
        <v/>
      </c>
      <c r="N64" s="196" t="str">
        <f ca="1">IF($A64="","",IF(K$1=TODAY(),"",INDEX(DataInput[],MATCH(Handwriting!$A64,DataInput[Tag '#],0)+2,MATCH(K$1,'Data Input'!$B$1:$BF$1,0))))</f>
        <v/>
      </c>
      <c r="O64" s="194" t="str">
        <f t="shared" si="9"/>
        <v>Yes</v>
      </c>
      <c r="P64" s="2"/>
      <c r="Q64" s="2"/>
      <c r="R64" s="2"/>
      <c r="S64" s="194" t="str">
        <f t="shared" si="5"/>
        <v>Yes</v>
      </c>
      <c r="T64" s="2"/>
      <c r="U64" s="2"/>
      <c r="V64" s="2"/>
      <c r="W64" s="192" t="str">
        <f t="shared" si="8"/>
        <v/>
      </c>
      <c r="X64" s="2"/>
      <c r="Y64" s="2"/>
      <c r="Z64" s="2"/>
      <c r="AA64" s="2"/>
      <c r="AB64" s="2"/>
      <c r="AC64" s="2"/>
    </row>
    <row r="65" spans="1:29">
      <c r="A65" s="192" t="str">
        <f>IF('Basic Information'!B64="","",'Basic Information'!B64)</f>
        <v/>
      </c>
      <c r="B65" s="192" t="str">
        <f>IF('Basic Information'!G64="","",'Basic Information'!G64)</f>
        <v/>
      </c>
      <c r="C65" s="192" t="str">
        <f>IFERROR(IF(INDEX(TreatmentGroup[],MATCH(Handwriting!$B65,TreatmentGroup[Group],0),7)="Test","Yes","-"),"")</f>
        <v/>
      </c>
      <c r="D65" s="192" t="str">
        <f>IFERROR(IF(INDEX(TreatmentGroup[],MATCH(Handwriting!$B65,TreatmentGroup[Group],0),8)="Test","Yes","-"),"")</f>
        <v/>
      </c>
      <c r="E65" s="192" t="str">
        <f>IFERROR(IF(INDEX(TreatmentGroup[],MATCH(Handwriting!$B65,TreatmentGroup[Group],0),9)="Test","Yes","-"),"")</f>
        <v/>
      </c>
      <c r="F65" s="2" t="str">
        <f>IF('Basic Information'!C64="","",'Basic Information'!C64)</f>
        <v/>
      </c>
      <c r="G65" s="193" t="str">
        <f>IFERROR(INDEX(MouseList[],MATCH(Handwriting!A65,MouseList[Tag '#],0),MATCH("Initial BW",MouseList[#Headers],0))*0.8,"")</f>
        <v/>
      </c>
      <c r="H65" s="194" t="str">
        <f>IF('Basic Information'!H64=0,"",'Basic Information'!H64)</f>
        <v/>
      </c>
      <c r="I65" s="194" t="str">
        <f>IF('Basic Information'!K64=0,"",'Basic Information'!K64)</f>
        <v/>
      </c>
      <c r="J65" s="194" t="str">
        <f>IF('Basic Information'!L64="","",'Basic Information'!L64)</f>
        <v/>
      </c>
      <c r="K65" s="194" t="str">
        <f t="shared" si="4"/>
        <v>Yes</v>
      </c>
      <c r="L65" s="229" t="str">
        <f ca="1">IF($A65="","",IF(K$1=TODAY(),"",INDEX(DataInput[],MATCH(Handwriting!$A65,DataInput[Tag '#],0),MATCH(K$1,'Data Input'!$B$1:$BF$1,0))))</f>
        <v/>
      </c>
      <c r="M65" s="196" t="str">
        <f ca="1">IF($A65="","",IF(K$1=TODAY(),"",INDEX(DataInput[],MATCH(Handwriting!$A65,DataInput[Tag '#],0)+1,MATCH(K$1,'Data Input'!$B$1:$BF$1,0))))</f>
        <v/>
      </c>
      <c r="N65" s="196" t="str">
        <f ca="1">IF($A65="","",IF(K$1=TODAY(),"",INDEX(DataInput[],MATCH(Handwriting!$A65,DataInput[Tag '#],0)+2,MATCH(K$1,'Data Input'!$B$1:$BF$1,0))))</f>
        <v/>
      </c>
      <c r="O65" s="194" t="str">
        <f t="shared" si="9"/>
        <v>Yes</v>
      </c>
      <c r="P65" s="2"/>
      <c r="Q65" s="2"/>
      <c r="R65" s="2"/>
      <c r="S65" s="194" t="str">
        <f t="shared" si="5"/>
        <v>Yes</v>
      </c>
      <c r="T65" s="2"/>
      <c r="U65" s="2"/>
      <c r="V65" s="2"/>
      <c r="W65" s="192" t="str">
        <f t="shared" si="8"/>
        <v/>
      </c>
      <c r="X65" s="2"/>
      <c r="Y65" s="2"/>
      <c r="Z65" s="2"/>
      <c r="AA65" s="2"/>
      <c r="AB65" s="2"/>
      <c r="AC65" s="2"/>
    </row>
    <row r="66" spans="1:29">
      <c r="A66" s="192" t="str">
        <f>IF('Basic Information'!B65="","",'Basic Information'!B65)</f>
        <v/>
      </c>
      <c r="B66" s="192" t="str">
        <f>IF('Basic Information'!G65="","",'Basic Information'!G65)</f>
        <v/>
      </c>
      <c r="C66" s="192" t="str">
        <f>IFERROR(IF(INDEX(TreatmentGroup[],MATCH(Handwriting!$B66,TreatmentGroup[Group],0),7)="Test","Yes","-"),"")</f>
        <v/>
      </c>
      <c r="D66" s="192" t="str">
        <f>IFERROR(IF(INDEX(TreatmentGroup[],MATCH(Handwriting!$B66,TreatmentGroup[Group],0),8)="Test","Yes","-"),"")</f>
        <v/>
      </c>
      <c r="E66" s="192" t="str">
        <f>IFERROR(IF(INDEX(TreatmentGroup[],MATCH(Handwriting!$B66,TreatmentGroup[Group],0),9)="Test","Yes","-"),"")</f>
        <v/>
      </c>
      <c r="F66" s="2" t="str">
        <f>IF('Basic Information'!C65="","",'Basic Information'!C65)</f>
        <v/>
      </c>
      <c r="G66" s="193" t="str">
        <f>IFERROR(INDEX(MouseList[],MATCH(Handwriting!A66,MouseList[Tag '#],0),MATCH("Initial BW",MouseList[#Headers],0))*0.8,"")</f>
        <v/>
      </c>
      <c r="H66" s="194" t="str">
        <f>IF('Basic Information'!H65=0,"",'Basic Information'!H65)</f>
        <v/>
      </c>
      <c r="I66" s="194" t="str">
        <f>IF('Basic Information'!K65=0,"",'Basic Information'!K65)</f>
        <v/>
      </c>
      <c r="J66" s="194" t="str">
        <f>IF('Basic Information'!L65="","",'Basic Information'!L65)</f>
        <v/>
      </c>
      <c r="K66" s="194" t="str">
        <f t="shared" si="4"/>
        <v>Yes</v>
      </c>
      <c r="L66" s="229" t="str">
        <f ca="1">IF($A66="","",IF(K$1=TODAY(),"",INDEX(DataInput[],MATCH(Handwriting!$A66,DataInput[Tag '#],0),MATCH(K$1,'Data Input'!$B$1:$BF$1,0))))</f>
        <v/>
      </c>
      <c r="M66" s="196" t="str">
        <f ca="1">IF($A66="","",IF(K$1=TODAY(),"",INDEX(DataInput[],MATCH(Handwriting!$A66,DataInput[Tag '#],0)+1,MATCH(K$1,'Data Input'!$B$1:$BF$1,0))))</f>
        <v/>
      </c>
      <c r="N66" s="196" t="str">
        <f ca="1">IF($A66="","",IF(K$1=TODAY(),"",INDEX(DataInput[],MATCH(Handwriting!$A66,DataInput[Tag '#],0)+2,MATCH(K$1,'Data Input'!$B$1:$BF$1,0))))</f>
        <v/>
      </c>
      <c r="O66" s="194" t="str">
        <f t="shared" si="9"/>
        <v>Yes</v>
      </c>
      <c r="P66" s="2"/>
      <c r="Q66" s="2"/>
      <c r="R66" s="2"/>
      <c r="S66" s="194" t="str">
        <f t="shared" si="5"/>
        <v>Yes</v>
      </c>
      <c r="T66" s="2"/>
      <c r="U66" s="2"/>
      <c r="V66" s="2"/>
      <c r="W66" s="192" t="str">
        <f t="shared" si="8"/>
        <v/>
      </c>
      <c r="X66" s="2"/>
      <c r="Y66" s="2"/>
      <c r="Z66" s="2"/>
      <c r="AA66" s="2"/>
      <c r="AB66" s="2"/>
      <c r="AC66" s="2"/>
    </row>
    <row r="67" spans="1:29">
      <c r="A67" s="192" t="str">
        <f>IF('Basic Information'!B66="","",'Basic Information'!B66)</f>
        <v/>
      </c>
      <c r="B67" s="192" t="str">
        <f>IF('Basic Information'!G66="","",'Basic Information'!G66)</f>
        <v/>
      </c>
      <c r="C67" s="192" t="str">
        <f>IFERROR(IF(INDEX(TreatmentGroup[],MATCH(Handwriting!$B67,TreatmentGroup[Group],0),7)="Test","Yes","-"),"")</f>
        <v/>
      </c>
      <c r="D67" s="192" t="str">
        <f>IFERROR(IF(INDEX(TreatmentGroup[],MATCH(Handwriting!$B67,TreatmentGroup[Group],0),8)="Test","Yes","-"),"")</f>
        <v/>
      </c>
      <c r="E67" s="192" t="str">
        <f>IFERROR(IF(INDEX(TreatmentGroup[],MATCH(Handwriting!$B67,TreatmentGroup[Group],0),9)="Test","Yes","-"),"")</f>
        <v/>
      </c>
      <c r="F67" s="2" t="str">
        <f>IF('Basic Information'!C66="","",'Basic Information'!C66)</f>
        <v/>
      </c>
      <c r="G67" s="193" t="str">
        <f>IFERROR(INDEX(MouseList[],MATCH(Handwriting!A67,MouseList[Tag '#],0),MATCH("Initial BW",MouseList[#Headers],0))*0.8,"")</f>
        <v/>
      </c>
      <c r="H67" s="194" t="str">
        <f>IF('Basic Information'!H66=0,"",'Basic Information'!H66)</f>
        <v/>
      </c>
      <c r="I67" s="194" t="str">
        <f>IF('Basic Information'!K66=0,"",'Basic Information'!K66)</f>
        <v/>
      </c>
      <c r="J67" s="194" t="str">
        <f>IF('Basic Information'!L66="","",'Basic Information'!L66)</f>
        <v/>
      </c>
      <c r="K67" s="194" t="str">
        <f t="shared" si="4"/>
        <v>Yes</v>
      </c>
      <c r="L67" s="229" t="str">
        <f ca="1">IF($A67="","",IF(K$1=TODAY(),"",INDEX(DataInput[],MATCH(Handwriting!$A67,DataInput[Tag '#],0),MATCH(K$1,'Data Input'!$B$1:$BF$1,0))))</f>
        <v/>
      </c>
      <c r="M67" s="196" t="str">
        <f ca="1">IF($A67="","",IF(K$1=TODAY(),"",INDEX(DataInput[],MATCH(Handwriting!$A67,DataInput[Tag '#],0)+1,MATCH(K$1,'Data Input'!$B$1:$BF$1,0))))</f>
        <v/>
      </c>
      <c r="N67" s="196" t="str">
        <f ca="1">IF($A67="","",IF(K$1=TODAY(),"",INDEX(DataInput[],MATCH(Handwriting!$A67,DataInput[Tag '#],0)+2,MATCH(K$1,'Data Input'!$B$1:$BF$1,0))))</f>
        <v/>
      </c>
      <c r="O67" s="194" t="str">
        <f t="shared" si="9"/>
        <v>Yes</v>
      </c>
      <c r="P67" s="2"/>
      <c r="Q67" s="2"/>
      <c r="R67" s="2"/>
      <c r="S67" s="194" t="str">
        <f t="shared" si="5"/>
        <v>Yes</v>
      </c>
      <c r="T67" s="2"/>
      <c r="U67" s="2"/>
      <c r="V67" s="2"/>
      <c r="W67" s="192" t="str">
        <f t="shared" ref="W67:W98" si="11">IF(A67="","",A67)</f>
        <v/>
      </c>
      <c r="X67" s="2"/>
      <c r="Y67" s="2"/>
      <c r="Z67" s="2"/>
      <c r="AA67" s="2"/>
      <c r="AB67" s="2"/>
      <c r="AC67" s="2"/>
    </row>
    <row r="68" spans="1:29">
      <c r="A68" s="192" t="str">
        <f>IF('Basic Information'!B67="","",'Basic Information'!B67)</f>
        <v/>
      </c>
      <c r="B68" s="192" t="str">
        <f>IF('Basic Information'!G67="","",'Basic Information'!G67)</f>
        <v/>
      </c>
      <c r="C68" s="192" t="str">
        <f>IFERROR(IF(INDEX(TreatmentGroup[],MATCH(Handwriting!$B68,TreatmentGroup[Group],0),7)="Test","Yes","-"),"")</f>
        <v/>
      </c>
      <c r="D68" s="192" t="str">
        <f>IFERROR(IF(INDEX(TreatmentGroup[],MATCH(Handwriting!$B68,TreatmentGroup[Group],0),8)="Test","Yes","-"),"")</f>
        <v/>
      </c>
      <c r="E68" s="192" t="str">
        <f>IFERROR(IF(INDEX(TreatmentGroup[],MATCH(Handwriting!$B68,TreatmentGroup[Group],0),9)="Test","Yes","-"),"")</f>
        <v/>
      </c>
      <c r="F68" s="2" t="str">
        <f>IF('Basic Information'!C67="","",'Basic Information'!C67)</f>
        <v/>
      </c>
      <c r="G68" s="193" t="str">
        <f>IFERROR(INDEX(MouseList[],MATCH(Handwriting!A68,MouseList[Tag '#],0),MATCH("Initial BW",MouseList[#Headers],0))*0.8,"")</f>
        <v/>
      </c>
      <c r="H68" s="194" t="str">
        <f>IF('Basic Information'!H67=0,"",'Basic Information'!H67)</f>
        <v/>
      </c>
      <c r="I68" s="194" t="str">
        <f>IF('Basic Information'!K67=0,"",'Basic Information'!K67)</f>
        <v/>
      </c>
      <c r="J68" s="194" t="str">
        <f>IF('Basic Information'!L67="","",'Basic Information'!L67)</f>
        <v/>
      </c>
      <c r="K68" s="194" t="str">
        <f t="shared" ref="K68:K122" si="12">IF(AND(K$1&gt;=$H68,K$1&lt;=$I68),"Yes","-")</f>
        <v>Yes</v>
      </c>
      <c r="L68" s="229" t="str">
        <f ca="1">IF($A68="","",IF(K$1=TODAY(),"",INDEX(DataInput[],MATCH(Handwriting!$A68,DataInput[Tag '#],0),MATCH(K$1,'Data Input'!$B$1:$BF$1,0))))</f>
        <v/>
      </c>
      <c r="M68" s="196" t="str">
        <f ca="1">IF($A68="","",IF(K$1=TODAY(),"",INDEX(DataInput[],MATCH(Handwriting!$A68,DataInput[Tag '#],0)+1,MATCH(K$1,'Data Input'!$B$1:$BF$1,0))))</f>
        <v/>
      </c>
      <c r="N68" s="196" t="str">
        <f ca="1">IF($A68="","",IF(K$1=TODAY(),"",INDEX(DataInput[],MATCH(Handwriting!$A68,DataInput[Tag '#],0)+2,MATCH(K$1,'Data Input'!$B$1:$BF$1,0))))</f>
        <v/>
      </c>
      <c r="O68" s="194" t="str">
        <f t="shared" ref="O68:O122" si="13">IF(AND(O$1&gt;=$H68,O$1&lt;=$I68),"Yes","-")</f>
        <v>Yes</v>
      </c>
      <c r="P68" s="2"/>
      <c r="Q68" s="2"/>
      <c r="R68" s="2"/>
      <c r="S68" s="194" t="str">
        <f t="shared" ref="S68:S122" si="14">IF(AND(S$1&gt;=$H68,S$1&lt;=$I68),"Yes","-")</f>
        <v>Yes</v>
      </c>
      <c r="T68" s="2"/>
      <c r="U68" s="2"/>
      <c r="V68" s="2"/>
      <c r="W68" s="192" t="str">
        <f t="shared" si="11"/>
        <v/>
      </c>
      <c r="X68" s="2"/>
      <c r="Y68" s="2"/>
      <c r="Z68" s="2"/>
      <c r="AA68" s="2"/>
      <c r="AB68" s="2"/>
      <c r="AC68" s="2"/>
    </row>
    <row r="69" spans="1:29">
      <c r="A69" s="192" t="str">
        <f>IF('Basic Information'!B68="","",'Basic Information'!B68)</f>
        <v/>
      </c>
      <c r="B69" s="192" t="str">
        <f>IF('Basic Information'!G68="","",'Basic Information'!G68)</f>
        <v/>
      </c>
      <c r="C69" s="192" t="str">
        <f>IFERROR(IF(INDEX(TreatmentGroup[],MATCH(Handwriting!$B69,TreatmentGroup[Group],0),7)="Test","Yes","-"),"")</f>
        <v/>
      </c>
      <c r="D69" s="192" t="str">
        <f>IFERROR(IF(INDEX(TreatmentGroup[],MATCH(Handwriting!$B69,TreatmentGroup[Group],0),8)="Test","Yes","-"),"")</f>
        <v/>
      </c>
      <c r="E69" s="192" t="str">
        <f>IFERROR(IF(INDEX(TreatmentGroup[],MATCH(Handwriting!$B69,TreatmentGroup[Group],0),9)="Test","Yes","-"),"")</f>
        <v/>
      </c>
      <c r="F69" s="2" t="str">
        <f>IF('Basic Information'!C68="","",'Basic Information'!C68)</f>
        <v/>
      </c>
      <c r="G69" s="193" t="str">
        <f>IFERROR(INDEX(MouseList[],MATCH(Handwriting!A69,MouseList[Tag '#],0),MATCH("Initial BW",MouseList[#Headers],0))*0.8,"")</f>
        <v/>
      </c>
      <c r="H69" s="194" t="str">
        <f>IF('Basic Information'!H68=0,"",'Basic Information'!H68)</f>
        <v/>
      </c>
      <c r="I69" s="194" t="str">
        <f>IF('Basic Information'!K68=0,"",'Basic Information'!K68)</f>
        <v/>
      </c>
      <c r="J69" s="194" t="str">
        <f>IF('Basic Information'!L68="","",'Basic Information'!L68)</f>
        <v/>
      </c>
      <c r="K69" s="194" t="str">
        <f t="shared" si="12"/>
        <v>Yes</v>
      </c>
      <c r="L69" s="229" t="str">
        <f ca="1">IF($A69="","",IF(K$1=TODAY(),"",INDEX(DataInput[],MATCH(Handwriting!$A69,DataInput[Tag '#],0),MATCH(K$1,'Data Input'!$B$1:$BF$1,0))))</f>
        <v/>
      </c>
      <c r="M69" s="196" t="str">
        <f ca="1">IF($A69="","",IF(K$1=TODAY(),"",INDEX(DataInput[],MATCH(Handwriting!$A69,DataInput[Tag '#],0)+1,MATCH(K$1,'Data Input'!$B$1:$BF$1,0))))</f>
        <v/>
      </c>
      <c r="N69" s="196" t="str">
        <f ca="1">IF($A69="","",IF(K$1=TODAY(),"",INDEX(DataInput[],MATCH(Handwriting!$A69,DataInput[Tag '#],0)+2,MATCH(K$1,'Data Input'!$B$1:$BF$1,0))))</f>
        <v/>
      </c>
      <c r="O69" s="194" t="str">
        <f t="shared" si="13"/>
        <v>Yes</v>
      </c>
      <c r="P69" s="2"/>
      <c r="Q69" s="2"/>
      <c r="R69" s="2"/>
      <c r="S69" s="194" t="str">
        <f t="shared" si="14"/>
        <v>Yes</v>
      </c>
      <c r="T69" s="2"/>
      <c r="U69" s="2"/>
      <c r="V69" s="2"/>
      <c r="W69" s="192" t="str">
        <f t="shared" si="11"/>
        <v/>
      </c>
      <c r="X69" s="2"/>
      <c r="Y69" s="2"/>
      <c r="Z69" s="2"/>
      <c r="AA69" s="2"/>
      <c r="AB69" s="2"/>
      <c r="AC69" s="2"/>
    </row>
    <row r="70" spans="1:29">
      <c r="A70" s="192" t="str">
        <f>IF('Basic Information'!B69="","",'Basic Information'!B69)</f>
        <v/>
      </c>
      <c r="B70" s="192" t="str">
        <f>IF('Basic Information'!G69="","",'Basic Information'!G69)</f>
        <v/>
      </c>
      <c r="C70" s="192" t="str">
        <f>IFERROR(IF(INDEX(TreatmentGroup[],MATCH(Handwriting!$B70,TreatmentGroup[Group],0),7)="Test","Yes","-"),"")</f>
        <v/>
      </c>
      <c r="D70" s="192" t="str">
        <f>IFERROR(IF(INDEX(TreatmentGroup[],MATCH(Handwriting!$B70,TreatmentGroup[Group],0),8)="Test","Yes","-"),"")</f>
        <v/>
      </c>
      <c r="E70" s="192" t="str">
        <f>IFERROR(IF(INDEX(TreatmentGroup[],MATCH(Handwriting!$B70,TreatmentGroup[Group],0),9)="Test","Yes","-"),"")</f>
        <v/>
      </c>
      <c r="F70" s="2" t="str">
        <f>IF('Basic Information'!C69="","",'Basic Information'!C69)</f>
        <v/>
      </c>
      <c r="G70" s="193" t="str">
        <f>IFERROR(INDEX(MouseList[],MATCH(Handwriting!A70,MouseList[Tag '#],0),MATCH("Initial BW",MouseList[#Headers],0))*0.8,"")</f>
        <v/>
      </c>
      <c r="H70" s="194" t="str">
        <f>IF('Basic Information'!H69=0,"",'Basic Information'!H69)</f>
        <v/>
      </c>
      <c r="I70" s="194" t="str">
        <f>IF('Basic Information'!K69=0,"",'Basic Information'!K69)</f>
        <v/>
      </c>
      <c r="J70" s="194" t="str">
        <f>IF('Basic Information'!L69="","",'Basic Information'!L69)</f>
        <v/>
      </c>
      <c r="K70" s="194" t="str">
        <f t="shared" si="12"/>
        <v>Yes</v>
      </c>
      <c r="L70" s="229" t="str">
        <f ca="1">IF($A70="","",IF(K$1=TODAY(),"",INDEX(DataInput[],MATCH(Handwriting!$A70,DataInput[Tag '#],0),MATCH(K$1,'Data Input'!$B$1:$BF$1,0))))</f>
        <v/>
      </c>
      <c r="M70" s="196" t="str">
        <f ca="1">IF($A70="","",IF(K$1=TODAY(),"",INDEX(DataInput[],MATCH(Handwriting!$A70,DataInput[Tag '#],0)+1,MATCH(K$1,'Data Input'!$B$1:$BF$1,0))))</f>
        <v/>
      </c>
      <c r="N70" s="196" t="str">
        <f ca="1">IF($A70="","",IF(K$1=TODAY(),"",INDEX(DataInput[],MATCH(Handwriting!$A70,DataInput[Tag '#],0)+2,MATCH(K$1,'Data Input'!$B$1:$BF$1,0))))</f>
        <v/>
      </c>
      <c r="O70" s="194" t="str">
        <f t="shared" si="13"/>
        <v>Yes</v>
      </c>
      <c r="P70" s="2"/>
      <c r="Q70" s="2"/>
      <c r="R70" s="2"/>
      <c r="S70" s="194" t="str">
        <f t="shared" si="14"/>
        <v>Yes</v>
      </c>
      <c r="T70" s="2"/>
      <c r="U70" s="2"/>
      <c r="V70" s="2"/>
      <c r="W70" s="192" t="str">
        <f t="shared" si="11"/>
        <v/>
      </c>
      <c r="X70" s="2"/>
      <c r="Y70" s="2"/>
      <c r="Z70" s="2"/>
      <c r="AA70" s="2"/>
      <c r="AB70" s="2"/>
      <c r="AC70" s="2"/>
    </row>
    <row r="71" spans="1:29">
      <c r="A71" s="192" t="str">
        <f>IF('Basic Information'!B70="","",'Basic Information'!B70)</f>
        <v/>
      </c>
      <c r="B71" s="192" t="str">
        <f>IF('Basic Information'!G70="","",'Basic Information'!G70)</f>
        <v/>
      </c>
      <c r="C71" s="192" t="str">
        <f>IFERROR(IF(INDEX(TreatmentGroup[],MATCH(Handwriting!$B71,TreatmentGroup[Group],0),7)="Test","Yes","-"),"")</f>
        <v/>
      </c>
      <c r="D71" s="192" t="str">
        <f>IFERROR(IF(INDEX(TreatmentGroup[],MATCH(Handwriting!$B71,TreatmentGroup[Group],0),8)="Test","Yes","-"),"")</f>
        <v/>
      </c>
      <c r="E71" s="192" t="str">
        <f>IFERROR(IF(INDEX(TreatmentGroup[],MATCH(Handwriting!$B71,TreatmentGroup[Group],0),9)="Test","Yes","-"),"")</f>
        <v/>
      </c>
      <c r="F71" s="2" t="str">
        <f>IF('Basic Information'!C70="","",'Basic Information'!C70)</f>
        <v/>
      </c>
      <c r="G71" s="193" t="str">
        <f>IFERROR(INDEX(MouseList[],MATCH(Handwriting!A71,MouseList[Tag '#],0),MATCH("Initial BW",MouseList[#Headers],0))*0.8,"")</f>
        <v/>
      </c>
      <c r="H71" s="194" t="str">
        <f>IF('Basic Information'!H70=0,"",'Basic Information'!H70)</f>
        <v/>
      </c>
      <c r="I71" s="194" t="str">
        <f>IF('Basic Information'!K70=0,"",'Basic Information'!K70)</f>
        <v/>
      </c>
      <c r="J71" s="194" t="str">
        <f>IF('Basic Information'!L70="","",'Basic Information'!L70)</f>
        <v/>
      </c>
      <c r="K71" s="194" t="str">
        <f t="shared" si="12"/>
        <v>Yes</v>
      </c>
      <c r="L71" s="229" t="str">
        <f ca="1">IF($A71="","",IF(K$1=TODAY(),"",INDEX(DataInput[],MATCH(Handwriting!$A71,DataInput[Tag '#],0),MATCH(K$1,'Data Input'!$B$1:$BF$1,0))))</f>
        <v/>
      </c>
      <c r="M71" s="196" t="str">
        <f ca="1">IF($A71="","",IF(K$1=TODAY(),"",INDEX(DataInput[],MATCH(Handwriting!$A71,DataInput[Tag '#],0)+1,MATCH(K$1,'Data Input'!$B$1:$BF$1,0))))</f>
        <v/>
      </c>
      <c r="N71" s="196" t="str">
        <f ca="1">IF($A71="","",IF(K$1=TODAY(),"",INDEX(DataInput[],MATCH(Handwriting!$A71,DataInput[Tag '#],0)+2,MATCH(K$1,'Data Input'!$B$1:$BF$1,0))))</f>
        <v/>
      </c>
      <c r="O71" s="194" t="str">
        <f t="shared" si="13"/>
        <v>Yes</v>
      </c>
      <c r="P71" s="2"/>
      <c r="Q71" s="2"/>
      <c r="R71" s="2"/>
      <c r="S71" s="194" t="str">
        <f t="shared" si="14"/>
        <v>Yes</v>
      </c>
      <c r="T71" s="2"/>
      <c r="U71" s="2"/>
      <c r="V71" s="2"/>
      <c r="W71" s="192" t="str">
        <f t="shared" si="11"/>
        <v/>
      </c>
      <c r="AA71" s="2"/>
      <c r="AB71" s="2"/>
      <c r="AC71" s="2"/>
    </row>
    <row r="72" spans="1:29">
      <c r="A72" s="192" t="str">
        <f>IF('Basic Information'!B71="","",'Basic Information'!B71)</f>
        <v/>
      </c>
      <c r="B72" s="192" t="str">
        <f>IF('Basic Information'!G71="","",'Basic Information'!G71)</f>
        <v/>
      </c>
      <c r="C72" s="192" t="str">
        <f>IFERROR(IF(INDEX(TreatmentGroup[],MATCH(Handwriting!$B72,TreatmentGroup[Group],0),7)="Test","Yes","-"),"")</f>
        <v/>
      </c>
      <c r="D72" s="192" t="str">
        <f>IFERROR(IF(INDEX(TreatmentGroup[],MATCH(Handwriting!$B72,TreatmentGroup[Group],0),8)="Test","Yes","-"),"")</f>
        <v/>
      </c>
      <c r="E72" s="192" t="str">
        <f>IFERROR(IF(INDEX(TreatmentGroup[],MATCH(Handwriting!$B72,TreatmentGroup[Group],0),9)="Test","Yes","-"),"")</f>
        <v/>
      </c>
      <c r="F72" s="2" t="str">
        <f>IF('Basic Information'!C71="","",'Basic Information'!C71)</f>
        <v/>
      </c>
      <c r="G72" s="193" t="str">
        <f>IFERROR(INDEX(MouseList[],MATCH(Handwriting!A72,MouseList[Tag '#],0),MATCH("Initial BW",MouseList[#Headers],0))*0.8,"")</f>
        <v/>
      </c>
      <c r="H72" s="194" t="str">
        <f>IF('Basic Information'!H71=0,"",'Basic Information'!H71)</f>
        <v/>
      </c>
      <c r="I72" s="194" t="str">
        <f>IF('Basic Information'!K71=0,"",'Basic Information'!K71)</f>
        <v/>
      </c>
      <c r="J72" s="194" t="str">
        <f>IF('Basic Information'!L71="","",'Basic Information'!L71)</f>
        <v/>
      </c>
      <c r="K72" s="194" t="str">
        <f t="shared" si="12"/>
        <v>Yes</v>
      </c>
      <c r="L72" s="229" t="str">
        <f ca="1">IF($A72="","",IF(K$1=TODAY(),"",INDEX(DataInput[],MATCH(Handwriting!$A72,DataInput[Tag '#],0),MATCH(K$1,'Data Input'!$B$1:$BF$1,0))))</f>
        <v/>
      </c>
      <c r="M72" s="196" t="str">
        <f ca="1">IF($A72="","",IF(K$1=TODAY(),"",INDEX(DataInput[],MATCH(Handwriting!$A72,DataInput[Tag '#],0)+1,MATCH(K$1,'Data Input'!$B$1:$BF$1,0))))</f>
        <v/>
      </c>
      <c r="N72" s="196" t="str">
        <f ca="1">IF($A72="","",IF(K$1=TODAY(),"",INDEX(DataInput[],MATCH(Handwriting!$A72,DataInput[Tag '#],0)+2,MATCH(K$1,'Data Input'!$B$1:$BF$1,0))))</f>
        <v/>
      </c>
      <c r="O72" s="194" t="str">
        <f t="shared" si="13"/>
        <v>Yes</v>
      </c>
      <c r="P72" s="2"/>
      <c r="Q72" s="2"/>
      <c r="R72" s="2"/>
      <c r="S72" s="194" t="str">
        <f t="shared" si="14"/>
        <v>Yes</v>
      </c>
      <c r="T72" s="2"/>
      <c r="U72" s="2"/>
      <c r="V72" s="2"/>
      <c r="W72" s="192" t="str">
        <f t="shared" si="11"/>
        <v/>
      </c>
      <c r="AA72" s="2"/>
      <c r="AB72" s="2"/>
      <c r="AC72" s="2"/>
    </row>
    <row r="73" spans="1:29">
      <c r="A73" s="192" t="str">
        <f>IF('Basic Information'!B72="","",'Basic Information'!B72)</f>
        <v/>
      </c>
      <c r="B73" s="192" t="str">
        <f>IF('Basic Information'!G72="","",'Basic Information'!G72)</f>
        <v/>
      </c>
      <c r="C73" s="192" t="str">
        <f>IFERROR(IF(INDEX(TreatmentGroup[],MATCH(Handwriting!$B73,TreatmentGroup[Group],0),7)="Test","Yes","-"),"")</f>
        <v/>
      </c>
      <c r="D73" s="192" t="str">
        <f>IFERROR(IF(INDEX(TreatmentGroup[],MATCH(Handwriting!$B73,TreatmentGroup[Group],0),8)="Test","Yes","-"),"")</f>
        <v/>
      </c>
      <c r="E73" s="192" t="str">
        <f>IFERROR(IF(INDEX(TreatmentGroup[],MATCH(Handwriting!$B73,TreatmentGroup[Group],0),9)="Test","Yes","-"),"")</f>
        <v/>
      </c>
      <c r="F73" s="2" t="str">
        <f>IF('Basic Information'!C72="","",'Basic Information'!C72)</f>
        <v/>
      </c>
      <c r="G73" s="193" t="str">
        <f>IFERROR(INDEX(MouseList[],MATCH(Handwriting!A73,MouseList[Tag '#],0),MATCH("Initial BW",MouseList[#Headers],0))*0.8,"")</f>
        <v/>
      </c>
      <c r="H73" s="194" t="str">
        <f>IF('Basic Information'!H72=0,"",'Basic Information'!H72)</f>
        <v/>
      </c>
      <c r="I73" s="194" t="str">
        <f>IF('Basic Information'!K72=0,"",'Basic Information'!K72)</f>
        <v/>
      </c>
      <c r="J73" s="194" t="str">
        <f>IF('Basic Information'!L72="","",'Basic Information'!L72)</f>
        <v/>
      </c>
      <c r="K73" s="194" t="str">
        <f t="shared" si="12"/>
        <v>Yes</v>
      </c>
      <c r="L73" s="229" t="str">
        <f ca="1">IF($A73="","",IF(K$1=TODAY(),"",INDEX(DataInput[],MATCH(Handwriting!$A73,DataInput[Tag '#],0),MATCH(K$1,'Data Input'!$B$1:$BF$1,0))))</f>
        <v/>
      </c>
      <c r="M73" s="196" t="str">
        <f ca="1">IF($A73="","",IF(K$1=TODAY(),"",INDEX(DataInput[],MATCH(Handwriting!$A73,DataInput[Tag '#],0)+1,MATCH(K$1,'Data Input'!$B$1:$BF$1,0))))</f>
        <v/>
      </c>
      <c r="N73" s="196" t="str">
        <f ca="1">IF($A73="","",IF(K$1=TODAY(),"",INDEX(DataInput[],MATCH(Handwriting!$A73,DataInput[Tag '#],0)+2,MATCH(K$1,'Data Input'!$B$1:$BF$1,0))))</f>
        <v/>
      </c>
      <c r="O73" s="194" t="str">
        <f t="shared" si="13"/>
        <v>Yes</v>
      </c>
      <c r="P73" s="2"/>
      <c r="Q73" s="2"/>
      <c r="R73" s="2"/>
      <c r="S73" s="194" t="str">
        <f t="shared" si="14"/>
        <v>Yes</v>
      </c>
      <c r="T73" s="2"/>
      <c r="U73" s="2"/>
      <c r="V73" s="2"/>
      <c r="W73" s="192" t="str">
        <f t="shared" si="11"/>
        <v/>
      </c>
      <c r="AA73" s="2"/>
      <c r="AB73" s="2"/>
      <c r="AC73" s="2"/>
    </row>
    <row r="74" spans="1:29">
      <c r="A74" s="192" t="str">
        <f>IF('Basic Information'!B73="","",'Basic Information'!B73)</f>
        <v/>
      </c>
      <c r="B74" s="192" t="str">
        <f>IF('Basic Information'!G73="","",'Basic Information'!G73)</f>
        <v/>
      </c>
      <c r="C74" s="192" t="str">
        <f>IFERROR(IF(INDEX(TreatmentGroup[],MATCH(Handwriting!$B74,TreatmentGroup[Group],0),7)="Test","Yes","-"),"")</f>
        <v/>
      </c>
      <c r="D74" s="192" t="str">
        <f>IFERROR(IF(INDEX(TreatmentGroup[],MATCH(Handwriting!$B74,TreatmentGroup[Group],0),8)="Test","Yes","-"),"")</f>
        <v/>
      </c>
      <c r="E74" s="192" t="str">
        <f>IFERROR(IF(INDEX(TreatmentGroup[],MATCH(Handwriting!$B74,TreatmentGroup[Group],0),9)="Test","Yes","-"),"")</f>
        <v/>
      </c>
      <c r="F74" s="2" t="str">
        <f>IF('Basic Information'!C73="","",'Basic Information'!C73)</f>
        <v/>
      </c>
      <c r="G74" s="193" t="str">
        <f>IFERROR(INDEX(MouseList[],MATCH(Handwriting!A74,MouseList[Tag '#],0),MATCH("Initial BW",MouseList[#Headers],0))*0.8,"")</f>
        <v/>
      </c>
      <c r="H74" s="194" t="str">
        <f>IF('Basic Information'!H73=0,"",'Basic Information'!H73)</f>
        <v/>
      </c>
      <c r="I74" s="194" t="str">
        <f>IF('Basic Information'!K73=0,"",'Basic Information'!K73)</f>
        <v/>
      </c>
      <c r="J74" s="194" t="str">
        <f>IF('Basic Information'!L73="","",'Basic Information'!L73)</f>
        <v/>
      </c>
      <c r="K74" s="194" t="str">
        <f t="shared" si="12"/>
        <v>Yes</v>
      </c>
      <c r="L74" s="229" t="str">
        <f ca="1">IF($A74="","",IF(K$1=TODAY(),"",INDEX(DataInput[],MATCH(Handwriting!$A74,DataInput[Tag '#],0),MATCH(K$1,'Data Input'!$B$1:$BF$1,0))))</f>
        <v/>
      </c>
      <c r="M74" s="196" t="str">
        <f ca="1">IF($A74="","",IF(K$1=TODAY(),"",INDEX(DataInput[],MATCH(Handwriting!$A74,DataInput[Tag '#],0)+1,MATCH(K$1,'Data Input'!$B$1:$BF$1,0))))</f>
        <v/>
      </c>
      <c r="N74" s="196" t="str">
        <f ca="1">IF($A74="","",IF(K$1=TODAY(),"",INDEX(DataInput[],MATCH(Handwriting!$A74,DataInput[Tag '#],0)+2,MATCH(K$1,'Data Input'!$B$1:$BF$1,0))))</f>
        <v/>
      </c>
      <c r="O74" s="194" t="str">
        <f t="shared" si="13"/>
        <v>Yes</v>
      </c>
      <c r="P74" s="2"/>
      <c r="Q74" s="2"/>
      <c r="R74" s="2"/>
      <c r="S74" s="194" t="str">
        <f t="shared" si="14"/>
        <v>Yes</v>
      </c>
      <c r="T74" s="2"/>
      <c r="U74" s="2"/>
      <c r="V74" s="2"/>
      <c r="W74" s="192" t="str">
        <f t="shared" si="11"/>
        <v/>
      </c>
      <c r="AA74" s="2"/>
      <c r="AB74" s="2"/>
      <c r="AC74" s="2"/>
    </row>
    <row r="75" spans="1:29">
      <c r="A75" s="192" t="str">
        <f>IF('Basic Information'!B74="","",'Basic Information'!B74)</f>
        <v/>
      </c>
      <c r="B75" s="192" t="str">
        <f>IF('Basic Information'!G74="","",'Basic Information'!G74)</f>
        <v/>
      </c>
      <c r="C75" s="192" t="str">
        <f>IFERROR(IF(INDEX(TreatmentGroup[],MATCH(Handwriting!$B75,TreatmentGroup[Group],0),7)="Test","Yes","-"),"")</f>
        <v/>
      </c>
      <c r="D75" s="192" t="str">
        <f>IFERROR(IF(INDEX(TreatmentGroup[],MATCH(Handwriting!$B75,TreatmentGroup[Group],0),8)="Test","Yes","-"),"")</f>
        <v/>
      </c>
      <c r="E75" s="192" t="str">
        <f>IFERROR(IF(INDEX(TreatmentGroup[],MATCH(Handwriting!$B75,TreatmentGroup[Group],0),9)="Test","Yes","-"),"")</f>
        <v/>
      </c>
      <c r="F75" s="2" t="str">
        <f>IF('Basic Information'!C74="","",'Basic Information'!C74)</f>
        <v/>
      </c>
      <c r="G75" s="193" t="str">
        <f>IFERROR(INDEX(MouseList[],MATCH(Handwriting!A75,MouseList[Tag '#],0),MATCH("Initial BW",MouseList[#Headers],0))*0.8,"")</f>
        <v/>
      </c>
      <c r="H75" s="194" t="str">
        <f>IF('Basic Information'!H74=0,"",'Basic Information'!H74)</f>
        <v/>
      </c>
      <c r="I75" s="194" t="str">
        <f>IF('Basic Information'!K74=0,"",'Basic Information'!K74)</f>
        <v/>
      </c>
      <c r="J75" s="194" t="str">
        <f>IF('Basic Information'!L74="","",'Basic Information'!L74)</f>
        <v/>
      </c>
      <c r="K75" s="194" t="str">
        <f t="shared" si="12"/>
        <v>Yes</v>
      </c>
      <c r="L75" s="229" t="str">
        <f ca="1">IF($A75="","",IF(K$1=TODAY(),"",INDEX(DataInput[],MATCH(Handwriting!$A75,DataInput[Tag '#],0),MATCH(K$1,'Data Input'!$B$1:$BF$1,0))))</f>
        <v/>
      </c>
      <c r="M75" s="196" t="str">
        <f ca="1">IF($A75="","",IF(K$1=TODAY(),"",INDEX(DataInput[],MATCH(Handwriting!$A75,DataInput[Tag '#],0)+1,MATCH(K$1,'Data Input'!$B$1:$BF$1,0))))</f>
        <v/>
      </c>
      <c r="N75" s="196" t="str">
        <f ca="1">IF($A75="","",IF(K$1=TODAY(),"",INDEX(DataInput[],MATCH(Handwriting!$A75,DataInput[Tag '#],0)+2,MATCH(K$1,'Data Input'!$B$1:$BF$1,0))))</f>
        <v/>
      </c>
      <c r="O75" s="194" t="str">
        <f t="shared" si="13"/>
        <v>Yes</v>
      </c>
      <c r="P75" s="2"/>
      <c r="Q75" s="2"/>
      <c r="R75" s="2"/>
      <c r="S75" s="194" t="str">
        <f t="shared" si="14"/>
        <v>Yes</v>
      </c>
      <c r="T75" s="2"/>
      <c r="U75" s="2"/>
      <c r="V75" s="2"/>
      <c r="W75" s="192" t="str">
        <f t="shared" si="11"/>
        <v/>
      </c>
      <c r="AA75" s="2"/>
      <c r="AB75" s="2"/>
      <c r="AC75" s="2"/>
    </row>
    <row r="76" spans="1:29">
      <c r="A76" s="192" t="str">
        <f>IF('Basic Information'!B75="","",'Basic Information'!B75)</f>
        <v/>
      </c>
      <c r="B76" s="192" t="str">
        <f>IF('Basic Information'!G75="","",'Basic Information'!G75)</f>
        <v/>
      </c>
      <c r="C76" s="192" t="str">
        <f>IFERROR(IF(INDEX(TreatmentGroup[],MATCH(Handwriting!$B76,TreatmentGroup[Group],0),7)="Test","Yes","-"),"")</f>
        <v/>
      </c>
      <c r="D76" s="192" t="str">
        <f>IFERROR(IF(INDEX(TreatmentGroup[],MATCH(Handwriting!$B76,TreatmentGroup[Group],0),8)="Test","Yes","-"),"")</f>
        <v/>
      </c>
      <c r="E76" s="192" t="str">
        <f>IFERROR(IF(INDEX(TreatmentGroup[],MATCH(Handwriting!$B76,TreatmentGroup[Group],0),9)="Test","Yes","-"),"")</f>
        <v/>
      </c>
      <c r="F76" s="2" t="str">
        <f>IF('Basic Information'!C75="","",'Basic Information'!C75)</f>
        <v/>
      </c>
      <c r="G76" s="193" t="str">
        <f>IFERROR(INDEX(MouseList[],MATCH(Handwriting!A76,MouseList[Tag '#],0),MATCH("Initial BW",MouseList[#Headers],0))*0.8,"")</f>
        <v/>
      </c>
      <c r="H76" s="194" t="str">
        <f>IF('Basic Information'!H75=0,"",'Basic Information'!H75)</f>
        <v/>
      </c>
      <c r="I76" s="194" t="str">
        <f>IF('Basic Information'!K75=0,"",'Basic Information'!K75)</f>
        <v/>
      </c>
      <c r="J76" s="194" t="str">
        <f>IF('Basic Information'!L75="","",'Basic Information'!L75)</f>
        <v/>
      </c>
      <c r="K76" s="194" t="str">
        <f t="shared" si="12"/>
        <v>Yes</v>
      </c>
      <c r="L76" s="229" t="str">
        <f ca="1">IF($A76="","",IF(K$1=TODAY(),"",INDEX(DataInput[],MATCH(Handwriting!$A76,DataInput[Tag '#],0),MATCH(K$1,'Data Input'!$B$1:$BF$1,0))))</f>
        <v/>
      </c>
      <c r="M76" s="196" t="str">
        <f ca="1">IF($A76="","",IF(K$1=TODAY(),"",INDEX(DataInput[],MATCH(Handwriting!$A76,DataInput[Tag '#],0)+1,MATCH(K$1,'Data Input'!$B$1:$BF$1,0))))</f>
        <v/>
      </c>
      <c r="N76" s="196" t="str">
        <f ca="1">IF($A76="","",IF(K$1=TODAY(),"",INDEX(DataInput[],MATCH(Handwriting!$A76,DataInput[Tag '#],0)+2,MATCH(K$1,'Data Input'!$B$1:$BF$1,0))))</f>
        <v/>
      </c>
      <c r="O76" s="194" t="str">
        <f t="shared" si="13"/>
        <v>Yes</v>
      </c>
      <c r="P76" s="2"/>
      <c r="Q76" s="2"/>
      <c r="R76" s="2"/>
      <c r="S76" s="194" t="str">
        <f t="shared" si="14"/>
        <v>Yes</v>
      </c>
      <c r="T76" s="2"/>
      <c r="U76" s="2"/>
      <c r="V76" s="2"/>
      <c r="W76" s="192" t="str">
        <f t="shared" si="11"/>
        <v/>
      </c>
      <c r="AA76" s="2"/>
      <c r="AB76" s="2"/>
      <c r="AC76" s="2"/>
    </row>
    <row r="77" spans="1:29">
      <c r="A77" s="192" t="str">
        <f>IF('Basic Information'!B76="","",'Basic Information'!B76)</f>
        <v/>
      </c>
      <c r="B77" s="192" t="str">
        <f>IF('Basic Information'!G76="","",'Basic Information'!G76)</f>
        <v/>
      </c>
      <c r="C77" s="192" t="str">
        <f>IFERROR(IF(INDEX(TreatmentGroup[],MATCH(Handwriting!$B77,TreatmentGroup[Group],0),7)="Test","Yes","-"),"")</f>
        <v/>
      </c>
      <c r="D77" s="192" t="str">
        <f>IFERROR(IF(INDEX(TreatmentGroup[],MATCH(Handwriting!$B77,TreatmentGroup[Group],0),8)="Test","Yes","-"),"")</f>
        <v/>
      </c>
      <c r="E77" s="192" t="str">
        <f>IFERROR(IF(INDEX(TreatmentGroup[],MATCH(Handwriting!$B77,TreatmentGroup[Group],0),9)="Test","Yes","-"),"")</f>
        <v/>
      </c>
      <c r="F77" s="2" t="str">
        <f>IF('Basic Information'!C76="","",'Basic Information'!C76)</f>
        <v/>
      </c>
      <c r="G77" s="193" t="str">
        <f>IFERROR(INDEX(MouseList[],MATCH(Handwriting!A77,MouseList[Tag '#],0),MATCH("Initial BW",MouseList[#Headers],0))*0.8,"")</f>
        <v/>
      </c>
      <c r="H77" s="194" t="str">
        <f>IF('Basic Information'!H76=0,"",'Basic Information'!H76)</f>
        <v/>
      </c>
      <c r="I77" s="194" t="str">
        <f>IF('Basic Information'!K76=0,"",'Basic Information'!K76)</f>
        <v/>
      </c>
      <c r="J77" s="194" t="str">
        <f>IF('Basic Information'!L76="","",'Basic Information'!L76)</f>
        <v/>
      </c>
      <c r="K77" s="194" t="str">
        <f t="shared" si="12"/>
        <v>Yes</v>
      </c>
      <c r="L77" s="229" t="str">
        <f ca="1">IF($A77="","",IF(K$1=TODAY(),"",INDEX(DataInput[],MATCH(Handwriting!$A77,DataInput[Tag '#],0),MATCH(K$1,'Data Input'!$B$1:$BF$1,0))))</f>
        <v/>
      </c>
      <c r="M77" s="196" t="str">
        <f ca="1">IF($A77="","",IF(K$1=TODAY(),"",INDEX(DataInput[],MATCH(Handwriting!$A77,DataInput[Tag '#],0)+1,MATCH(K$1,'Data Input'!$B$1:$BF$1,0))))</f>
        <v/>
      </c>
      <c r="N77" s="196" t="str">
        <f ca="1">IF($A77="","",IF(K$1=TODAY(),"",INDEX(DataInput[],MATCH(Handwriting!$A77,DataInput[Tag '#],0)+2,MATCH(K$1,'Data Input'!$B$1:$BF$1,0))))</f>
        <v/>
      </c>
      <c r="O77" s="194" t="str">
        <f t="shared" si="13"/>
        <v>Yes</v>
      </c>
      <c r="P77" s="2"/>
      <c r="Q77" s="2"/>
      <c r="R77" s="2"/>
      <c r="S77" s="194" t="str">
        <f t="shared" si="14"/>
        <v>Yes</v>
      </c>
      <c r="T77" s="2"/>
      <c r="U77" s="2"/>
      <c r="V77" s="2"/>
      <c r="W77" s="192" t="str">
        <f t="shared" si="11"/>
        <v/>
      </c>
      <c r="AA77" s="2"/>
      <c r="AB77" s="2"/>
      <c r="AC77" s="2"/>
    </row>
    <row r="78" spans="1:29">
      <c r="A78" s="192" t="str">
        <f>IF('Basic Information'!B77="","",'Basic Information'!B77)</f>
        <v/>
      </c>
      <c r="B78" s="192" t="str">
        <f>IF('Basic Information'!G77="","",'Basic Information'!G77)</f>
        <v/>
      </c>
      <c r="C78" s="192" t="str">
        <f>IFERROR(IF(INDEX(TreatmentGroup[],MATCH(Handwriting!$B78,TreatmentGroup[Group],0),7)="Test","Yes","-"),"")</f>
        <v/>
      </c>
      <c r="D78" s="192" t="str">
        <f>IFERROR(IF(INDEX(TreatmentGroup[],MATCH(Handwriting!$B78,TreatmentGroup[Group],0),8)="Test","Yes","-"),"")</f>
        <v/>
      </c>
      <c r="E78" s="192" t="str">
        <f>IFERROR(IF(INDEX(TreatmentGroup[],MATCH(Handwriting!$B78,TreatmentGroup[Group],0),9)="Test","Yes","-"),"")</f>
        <v/>
      </c>
      <c r="F78" s="2" t="str">
        <f>IF('Basic Information'!C77="","",'Basic Information'!C77)</f>
        <v/>
      </c>
      <c r="G78" s="193" t="str">
        <f>IFERROR(INDEX(MouseList[],MATCH(Handwriting!A78,MouseList[Tag '#],0),MATCH("Initial BW",MouseList[#Headers],0))*0.8,"")</f>
        <v/>
      </c>
      <c r="H78" s="194" t="str">
        <f>IF('Basic Information'!H77=0,"",'Basic Information'!H77)</f>
        <v/>
      </c>
      <c r="I78" s="194" t="str">
        <f>IF('Basic Information'!K77=0,"",'Basic Information'!K77)</f>
        <v/>
      </c>
      <c r="J78" s="194" t="str">
        <f>IF('Basic Information'!L77="","",'Basic Information'!L77)</f>
        <v/>
      </c>
      <c r="K78" s="194" t="str">
        <f t="shared" si="12"/>
        <v>Yes</v>
      </c>
      <c r="L78" s="229" t="str">
        <f ca="1">IF($A78="","",IF(K$1=TODAY(),"",INDEX(DataInput[],MATCH(Handwriting!$A78,DataInput[Tag '#],0),MATCH(K$1,'Data Input'!$B$1:$BF$1,0))))</f>
        <v/>
      </c>
      <c r="M78" s="196" t="str">
        <f ca="1">IF($A78="","",IF(K$1=TODAY(),"",INDEX(DataInput[],MATCH(Handwriting!$A78,DataInput[Tag '#],0)+1,MATCH(K$1,'Data Input'!$B$1:$BF$1,0))))</f>
        <v/>
      </c>
      <c r="N78" s="196" t="str">
        <f ca="1">IF($A78="","",IF(K$1=TODAY(),"",INDEX(DataInput[],MATCH(Handwriting!$A78,DataInput[Tag '#],0)+2,MATCH(K$1,'Data Input'!$B$1:$BF$1,0))))</f>
        <v/>
      </c>
      <c r="O78" s="194" t="str">
        <f t="shared" si="13"/>
        <v>Yes</v>
      </c>
      <c r="P78" s="2"/>
      <c r="Q78" s="2"/>
      <c r="R78" s="2"/>
      <c r="S78" s="194" t="str">
        <f t="shared" si="14"/>
        <v>Yes</v>
      </c>
      <c r="T78" s="2"/>
      <c r="U78" s="2"/>
      <c r="V78" s="2"/>
      <c r="W78" s="192" t="str">
        <f t="shared" si="11"/>
        <v/>
      </c>
      <c r="AA78" s="2"/>
      <c r="AB78" s="2"/>
      <c r="AC78" s="2"/>
    </row>
    <row r="79" spans="1:29">
      <c r="A79" s="192" t="str">
        <f>IF('Basic Information'!B78="","",'Basic Information'!B78)</f>
        <v/>
      </c>
      <c r="B79" s="192" t="str">
        <f>IF('Basic Information'!G78="","",'Basic Information'!G78)</f>
        <v/>
      </c>
      <c r="C79" s="192" t="str">
        <f>IFERROR(IF(INDEX(TreatmentGroup[],MATCH(Handwriting!$B79,TreatmentGroup[Group],0),7)="Test","Yes","-"),"")</f>
        <v/>
      </c>
      <c r="D79" s="192" t="str">
        <f>IFERROR(IF(INDEX(TreatmentGroup[],MATCH(Handwriting!$B79,TreatmentGroup[Group],0),8)="Test","Yes","-"),"")</f>
        <v/>
      </c>
      <c r="E79" s="192" t="str">
        <f>IFERROR(IF(INDEX(TreatmentGroup[],MATCH(Handwriting!$B79,TreatmentGroup[Group],0),9)="Test","Yes","-"),"")</f>
        <v/>
      </c>
      <c r="F79" s="2" t="str">
        <f>IF('Basic Information'!C78="","",'Basic Information'!C78)</f>
        <v/>
      </c>
      <c r="G79" s="193" t="str">
        <f>IFERROR(INDEX(MouseList[],MATCH(Handwriting!A79,MouseList[Tag '#],0),MATCH("Initial BW",MouseList[#Headers],0))*0.8,"")</f>
        <v/>
      </c>
      <c r="H79" s="194" t="str">
        <f>IF('Basic Information'!H78=0,"",'Basic Information'!H78)</f>
        <v/>
      </c>
      <c r="I79" s="194" t="str">
        <f>IF('Basic Information'!K78=0,"",'Basic Information'!K78)</f>
        <v/>
      </c>
      <c r="J79" s="194" t="str">
        <f>IF('Basic Information'!L78="","",'Basic Information'!L78)</f>
        <v/>
      </c>
      <c r="K79" s="194" t="str">
        <f t="shared" si="12"/>
        <v>Yes</v>
      </c>
      <c r="L79" s="229" t="str">
        <f ca="1">IF($A79="","",IF(K$1=TODAY(),"",INDEX(DataInput[],MATCH(Handwriting!$A79,DataInput[Tag '#],0),MATCH(K$1,'Data Input'!$B$1:$BF$1,0))))</f>
        <v/>
      </c>
      <c r="M79" s="196" t="str">
        <f ca="1">IF($A79="","",IF(K$1=TODAY(),"",INDEX(DataInput[],MATCH(Handwriting!$A79,DataInput[Tag '#],0)+1,MATCH(K$1,'Data Input'!$B$1:$BF$1,0))))</f>
        <v/>
      </c>
      <c r="N79" s="196" t="str">
        <f ca="1">IF($A79="","",IF(K$1=TODAY(),"",INDEX(DataInput[],MATCH(Handwriting!$A79,DataInput[Tag '#],0)+2,MATCH(K$1,'Data Input'!$B$1:$BF$1,0))))</f>
        <v/>
      </c>
      <c r="O79" s="194" t="str">
        <f t="shared" si="13"/>
        <v>Yes</v>
      </c>
      <c r="P79" s="2"/>
      <c r="Q79" s="2"/>
      <c r="R79" s="2"/>
      <c r="S79" s="194" t="str">
        <f t="shared" si="14"/>
        <v>Yes</v>
      </c>
      <c r="T79" s="2"/>
      <c r="U79" s="2"/>
      <c r="V79" s="2"/>
      <c r="W79" s="192" t="str">
        <f t="shared" si="11"/>
        <v/>
      </c>
      <c r="AA79" s="2"/>
      <c r="AB79" s="2"/>
      <c r="AC79" s="2"/>
    </row>
    <row r="80" spans="1:29">
      <c r="A80" s="192" t="str">
        <f>IF('Basic Information'!B79="","",'Basic Information'!B79)</f>
        <v/>
      </c>
      <c r="B80" s="192" t="str">
        <f>IF('Basic Information'!G79="","",'Basic Information'!G79)</f>
        <v/>
      </c>
      <c r="C80" s="192" t="str">
        <f>IFERROR(IF(INDEX(TreatmentGroup[],MATCH(Handwriting!$B80,TreatmentGroup[Group],0),7)="Test","Yes","-"),"")</f>
        <v/>
      </c>
      <c r="D80" s="192" t="str">
        <f>IFERROR(IF(INDEX(TreatmentGroup[],MATCH(Handwriting!$B80,TreatmentGroup[Group],0),8)="Test","Yes","-"),"")</f>
        <v/>
      </c>
      <c r="E80" s="192" t="str">
        <f>IFERROR(IF(INDEX(TreatmentGroup[],MATCH(Handwriting!$B80,TreatmentGroup[Group],0),9)="Test","Yes","-"),"")</f>
        <v/>
      </c>
      <c r="F80" s="2" t="str">
        <f>IF('Basic Information'!C79="","",'Basic Information'!C79)</f>
        <v/>
      </c>
      <c r="G80" s="193" t="str">
        <f>IFERROR(INDEX(MouseList[],MATCH(Handwriting!A80,MouseList[Tag '#],0),MATCH("Initial BW",MouseList[#Headers],0))*0.8,"")</f>
        <v/>
      </c>
      <c r="H80" s="194" t="str">
        <f>IF('Basic Information'!H79=0,"",'Basic Information'!H79)</f>
        <v/>
      </c>
      <c r="I80" s="194" t="str">
        <f>IF('Basic Information'!K79=0,"",'Basic Information'!K79)</f>
        <v/>
      </c>
      <c r="J80" s="194" t="str">
        <f>IF('Basic Information'!L79="","",'Basic Information'!L79)</f>
        <v/>
      </c>
      <c r="K80" s="194" t="str">
        <f t="shared" si="12"/>
        <v>Yes</v>
      </c>
      <c r="L80" s="229" t="str">
        <f ca="1">IF($A80="","",IF(K$1=TODAY(),"",INDEX(DataInput[],MATCH(Handwriting!$A80,DataInput[Tag '#],0),MATCH(K$1,'Data Input'!$B$1:$BF$1,0))))</f>
        <v/>
      </c>
      <c r="M80" s="196" t="str">
        <f ca="1">IF($A80="","",IF(K$1=TODAY(),"",INDEX(DataInput[],MATCH(Handwriting!$A80,DataInput[Tag '#],0)+1,MATCH(K$1,'Data Input'!$B$1:$BF$1,0))))</f>
        <v/>
      </c>
      <c r="N80" s="196" t="str">
        <f ca="1">IF($A80="","",IF(K$1=TODAY(),"",INDEX(DataInput[],MATCH(Handwriting!$A80,DataInput[Tag '#],0)+2,MATCH(K$1,'Data Input'!$B$1:$BF$1,0))))</f>
        <v/>
      </c>
      <c r="O80" s="194" t="str">
        <f t="shared" si="13"/>
        <v>Yes</v>
      </c>
      <c r="P80" s="2"/>
      <c r="Q80" s="2"/>
      <c r="R80" s="2"/>
      <c r="S80" s="194" t="str">
        <f t="shared" si="14"/>
        <v>Yes</v>
      </c>
      <c r="T80" s="2"/>
      <c r="U80" s="2"/>
      <c r="V80" s="2"/>
      <c r="W80" s="192" t="str">
        <f t="shared" si="11"/>
        <v/>
      </c>
      <c r="AA80" s="2"/>
      <c r="AB80" s="2"/>
      <c r="AC80" s="2"/>
    </row>
    <row r="81" spans="1:29">
      <c r="A81" s="192" t="str">
        <f>IF('Basic Information'!B80="","",'Basic Information'!B80)</f>
        <v/>
      </c>
      <c r="B81" s="192" t="str">
        <f>IF('Basic Information'!G80="","",'Basic Information'!G80)</f>
        <v/>
      </c>
      <c r="C81" s="192" t="str">
        <f>IFERROR(IF(INDEX(TreatmentGroup[],MATCH(Handwriting!$B81,TreatmentGroup[Group],0),7)="Test","Yes","-"),"")</f>
        <v/>
      </c>
      <c r="D81" s="192" t="str">
        <f>IFERROR(IF(INDEX(TreatmentGroup[],MATCH(Handwriting!$B81,TreatmentGroup[Group],0),8)="Test","Yes","-"),"")</f>
        <v/>
      </c>
      <c r="E81" s="192" t="str">
        <f>IFERROR(IF(INDEX(TreatmentGroup[],MATCH(Handwriting!$B81,TreatmentGroup[Group],0),9)="Test","Yes","-"),"")</f>
        <v/>
      </c>
      <c r="F81" s="2" t="str">
        <f>IF('Basic Information'!C80="","",'Basic Information'!C80)</f>
        <v/>
      </c>
      <c r="G81" s="193" t="str">
        <f>IFERROR(INDEX(MouseList[],MATCH(Handwriting!A81,MouseList[Tag '#],0),MATCH("Initial BW",MouseList[#Headers],0))*0.8,"")</f>
        <v/>
      </c>
      <c r="H81" s="194" t="str">
        <f>IF('Basic Information'!H80=0,"",'Basic Information'!H80)</f>
        <v/>
      </c>
      <c r="I81" s="194" t="str">
        <f>IF('Basic Information'!K80=0,"",'Basic Information'!K80)</f>
        <v/>
      </c>
      <c r="J81" s="194" t="str">
        <f>IF('Basic Information'!L80="","",'Basic Information'!L80)</f>
        <v/>
      </c>
      <c r="K81" s="194" t="str">
        <f t="shared" si="12"/>
        <v>Yes</v>
      </c>
      <c r="L81" s="229" t="str">
        <f ca="1">IF($A81="","",IF(K$1=TODAY(),"",INDEX(DataInput[],MATCH(Handwriting!$A81,DataInput[Tag '#],0),MATCH(K$1,'Data Input'!$B$1:$BF$1,0))))</f>
        <v/>
      </c>
      <c r="M81" s="196" t="str">
        <f ca="1">IF($A81="","",IF(K$1=TODAY(),"",INDEX(DataInput[],MATCH(Handwriting!$A81,DataInput[Tag '#],0)+1,MATCH(K$1,'Data Input'!$B$1:$BF$1,0))))</f>
        <v/>
      </c>
      <c r="N81" s="196" t="str">
        <f ca="1">IF($A81="","",IF(K$1=TODAY(),"",INDEX(DataInput[],MATCH(Handwriting!$A81,DataInput[Tag '#],0)+2,MATCH(K$1,'Data Input'!$B$1:$BF$1,0))))</f>
        <v/>
      </c>
      <c r="O81" s="194" t="str">
        <f t="shared" si="13"/>
        <v>Yes</v>
      </c>
      <c r="P81" s="2"/>
      <c r="Q81" s="2"/>
      <c r="R81" s="2"/>
      <c r="S81" s="194" t="str">
        <f t="shared" si="14"/>
        <v>Yes</v>
      </c>
      <c r="T81" s="2"/>
      <c r="U81" s="2"/>
      <c r="V81" s="2"/>
      <c r="W81" s="192" t="str">
        <f t="shared" si="11"/>
        <v/>
      </c>
      <c r="AA81" s="2"/>
      <c r="AB81" s="2"/>
      <c r="AC81" s="2"/>
    </row>
    <row r="82" spans="1:29">
      <c r="A82" s="192" t="str">
        <f>IF('Basic Information'!B81="","",'Basic Information'!B81)</f>
        <v/>
      </c>
      <c r="B82" s="192" t="str">
        <f>IF('Basic Information'!G81="","",'Basic Information'!G81)</f>
        <v/>
      </c>
      <c r="C82" s="192" t="str">
        <f>IFERROR(IF(INDEX(TreatmentGroup[],MATCH(Handwriting!$B82,TreatmentGroup[Group],0),7)="Test","Yes","-"),"")</f>
        <v/>
      </c>
      <c r="D82" s="192" t="str">
        <f>IFERROR(IF(INDEX(TreatmentGroup[],MATCH(Handwriting!$B82,TreatmentGroup[Group],0),8)="Test","Yes","-"),"")</f>
        <v/>
      </c>
      <c r="E82" s="192" t="str">
        <f>IFERROR(IF(INDEX(TreatmentGroup[],MATCH(Handwriting!$B82,TreatmentGroup[Group],0),9)="Test","Yes","-"),"")</f>
        <v/>
      </c>
      <c r="F82" s="2" t="str">
        <f>IF('Basic Information'!C81="","",'Basic Information'!C81)</f>
        <v/>
      </c>
      <c r="G82" s="193" t="str">
        <f>IFERROR(INDEX(MouseList[],MATCH(Handwriting!A82,MouseList[Tag '#],0),MATCH("Initial BW",MouseList[#Headers],0))*0.8,"")</f>
        <v/>
      </c>
      <c r="H82" s="194" t="str">
        <f>IF('Basic Information'!H81=0,"",'Basic Information'!H81)</f>
        <v/>
      </c>
      <c r="I82" s="194" t="str">
        <f>IF('Basic Information'!K81=0,"",'Basic Information'!K81)</f>
        <v/>
      </c>
      <c r="J82" s="194" t="str">
        <f>IF('Basic Information'!L81="","",'Basic Information'!L81)</f>
        <v/>
      </c>
      <c r="K82" s="194" t="str">
        <f t="shared" si="12"/>
        <v>Yes</v>
      </c>
      <c r="L82" s="229" t="str">
        <f ca="1">IF($A82="","",IF(K$1=TODAY(),"",INDEX(DataInput[],MATCH(Handwriting!$A82,DataInput[Tag '#],0),MATCH(K$1,'Data Input'!$B$1:$BF$1,0))))</f>
        <v/>
      </c>
      <c r="M82" s="196" t="str">
        <f ca="1">IF($A82="","",IF(K$1=TODAY(),"",INDEX(DataInput[],MATCH(Handwriting!$A82,DataInput[Tag '#],0)+1,MATCH(K$1,'Data Input'!$B$1:$BF$1,0))))</f>
        <v/>
      </c>
      <c r="N82" s="196" t="str">
        <f ca="1">IF($A82="","",IF(K$1=TODAY(),"",INDEX(DataInput[],MATCH(Handwriting!$A82,DataInput[Tag '#],0)+2,MATCH(K$1,'Data Input'!$B$1:$BF$1,0))))</f>
        <v/>
      </c>
      <c r="O82" s="194" t="str">
        <f t="shared" si="13"/>
        <v>Yes</v>
      </c>
      <c r="P82" s="2"/>
      <c r="Q82" s="2"/>
      <c r="R82" s="2"/>
      <c r="S82" s="194" t="str">
        <f t="shared" si="14"/>
        <v>Yes</v>
      </c>
      <c r="T82" s="2"/>
      <c r="U82" s="2"/>
      <c r="V82" s="2"/>
      <c r="W82" s="192" t="str">
        <f t="shared" si="11"/>
        <v/>
      </c>
      <c r="AA82" s="2"/>
      <c r="AB82" s="2"/>
      <c r="AC82" s="2"/>
    </row>
    <row r="83" spans="1:29">
      <c r="A83" s="192" t="str">
        <f>IF('Basic Information'!B82="","",'Basic Information'!B82)</f>
        <v/>
      </c>
      <c r="B83" s="192" t="str">
        <f>IF('Basic Information'!G82="","",'Basic Information'!G82)</f>
        <v/>
      </c>
      <c r="C83" s="192" t="str">
        <f>IFERROR(IF(INDEX(TreatmentGroup[],MATCH(Handwriting!$B83,TreatmentGroup[Group],0),7)="Test","Yes","-"),"")</f>
        <v/>
      </c>
      <c r="D83" s="192" t="str">
        <f>IFERROR(IF(INDEX(TreatmentGroup[],MATCH(Handwriting!$B83,TreatmentGroup[Group],0),8)="Test","Yes","-"),"")</f>
        <v/>
      </c>
      <c r="E83" s="192" t="str">
        <f>IFERROR(IF(INDEX(TreatmentGroup[],MATCH(Handwriting!$B83,TreatmentGroup[Group],0),9)="Test","Yes","-"),"")</f>
        <v/>
      </c>
      <c r="F83" s="2" t="str">
        <f>IF('Basic Information'!C82="","",'Basic Information'!C82)</f>
        <v/>
      </c>
      <c r="G83" s="193" t="str">
        <f>IFERROR(INDEX(MouseList[],MATCH(Handwriting!A83,MouseList[Tag '#],0),MATCH("Initial BW",MouseList[#Headers],0))*0.8,"")</f>
        <v/>
      </c>
      <c r="H83" s="194" t="str">
        <f>IF('Basic Information'!H82=0,"",'Basic Information'!H82)</f>
        <v/>
      </c>
      <c r="I83" s="194" t="str">
        <f>IF('Basic Information'!K82=0,"",'Basic Information'!K82)</f>
        <v/>
      </c>
      <c r="J83" s="194" t="str">
        <f>IF('Basic Information'!L82="","",'Basic Information'!L82)</f>
        <v/>
      </c>
      <c r="K83" s="194" t="str">
        <f t="shared" si="12"/>
        <v>Yes</v>
      </c>
      <c r="L83" s="229" t="str">
        <f ca="1">IF($A83="","",IF(K$1=TODAY(),"",INDEX(DataInput[],MATCH(Handwriting!$A83,DataInput[Tag '#],0),MATCH(K$1,'Data Input'!$B$1:$BF$1,0))))</f>
        <v/>
      </c>
      <c r="M83" s="196" t="str">
        <f ca="1">IF($A83="","",IF(K$1=TODAY(),"",INDEX(DataInput[],MATCH(Handwriting!$A83,DataInput[Tag '#],0)+1,MATCH(K$1,'Data Input'!$B$1:$BF$1,0))))</f>
        <v/>
      </c>
      <c r="N83" s="196" t="str">
        <f ca="1">IF($A83="","",IF(K$1=TODAY(),"",INDEX(DataInput[],MATCH(Handwriting!$A83,DataInput[Tag '#],0)+2,MATCH(K$1,'Data Input'!$B$1:$BF$1,0))))</f>
        <v/>
      </c>
      <c r="O83" s="194" t="str">
        <f t="shared" si="13"/>
        <v>Yes</v>
      </c>
      <c r="P83" s="2"/>
      <c r="Q83" s="2"/>
      <c r="R83" s="2"/>
      <c r="S83" s="194" t="str">
        <f t="shared" si="14"/>
        <v>Yes</v>
      </c>
      <c r="T83" s="2"/>
      <c r="U83" s="2"/>
      <c r="V83" s="2"/>
      <c r="W83" s="192" t="str">
        <f t="shared" si="11"/>
        <v/>
      </c>
      <c r="AA83" s="2"/>
      <c r="AB83" s="2"/>
      <c r="AC83" s="2"/>
    </row>
    <row r="84" spans="1:29">
      <c r="A84" s="192" t="str">
        <f>IF('Basic Information'!B83="","",'Basic Information'!B83)</f>
        <v/>
      </c>
      <c r="B84" s="192" t="str">
        <f>IF('Basic Information'!G83="","",'Basic Information'!G83)</f>
        <v/>
      </c>
      <c r="C84" s="192" t="str">
        <f>IFERROR(IF(INDEX(TreatmentGroup[],MATCH(Handwriting!$B84,TreatmentGroup[Group],0),7)="Test","Yes","-"),"")</f>
        <v/>
      </c>
      <c r="D84" s="192" t="str">
        <f>IFERROR(IF(INDEX(TreatmentGroup[],MATCH(Handwriting!$B84,TreatmentGroup[Group],0),8)="Test","Yes","-"),"")</f>
        <v/>
      </c>
      <c r="E84" s="192" t="str">
        <f>IFERROR(IF(INDEX(TreatmentGroup[],MATCH(Handwriting!$B84,TreatmentGroup[Group],0),9)="Test","Yes","-"),"")</f>
        <v/>
      </c>
      <c r="F84" s="2" t="str">
        <f>IF('Basic Information'!C83="","",'Basic Information'!C83)</f>
        <v/>
      </c>
      <c r="G84" s="193" t="str">
        <f>IFERROR(INDEX(MouseList[],MATCH(Handwriting!A84,MouseList[Tag '#],0),MATCH("Initial BW",MouseList[#Headers],0))*0.8,"")</f>
        <v/>
      </c>
      <c r="H84" s="194" t="str">
        <f>IF('Basic Information'!H83=0,"",'Basic Information'!H83)</f>
        <v/>
      </c>
      <c r="I84" s="194" t="str">
        <f>IF('Basic Information'!K83=0,"",'Basic Information'!K83)</f>
        <v/>
      </c>
      <c r="J84" s="194" t="str">
        <f>IF('Basic Information'!L83="","",'Basic Information'!L83)</f>
        <v/>
      </c>
      <c r="K84" s="194" t="str">
        <f t="shared" si="12"/>
        <v>Yes</v>
      </c>
      <c r="L84" s="229" t="str">
        <f ca="1">IF($A84="","",IF(K$1=TODAY(),"",INDEX(DataInput[],MATCH(Handwriting!$A84,DataInput[Tag '#],0),MATCH(K$1,'Data Input'!$B$1:$BF$1,0))))</f>
        <v/>
      </c>
      <c r="M84" s="196" t="str">
        <f ca="1">IF($A84="","",IF(K$1=TODAY(),"",INDEX(DataInput[],MATCH(Handwriting!$A84,DataInput[Tag '#],0)+1,MATCH(K$1,'Data Input'!$B$1:$BF$1,0))))</f>
        <v/>
      </c>
      <c r="N84" s="196" t="str">
        <f ca="1">IF($A84="","",IF(K$1=TODAY(),"",INDEX(DataInput[],MATCH(Handwriting!$A84,DataInput[Tag '#],0)+2,MATCH(K$1,'Data Input'!$B$1:$BF$1,0))))</f>
        <v/>
      </c>
      <c r="O84" s="194" t="str">
        <f t="shared" si="13"/>
        <v>Yes</v>
      </c>
      <c r="P84" s="2"/>
      <c r="Q84" s="2"/>
      <c r="R84" s="2"/>
      <c r="S84" s="194" t="str">
        <f t="shared" si="14"/>
        <v>Yes</v>
      </c>
      <c r="T84" s="2"/>
      <c r="U84" s="2"/>
      <c r="V84" s="2"/>
      <c r="W84" s="192" t="str">
        <f t="shared" si="11"/>
        <v/>
      </c>
      <c r="AA84" s="2"/>
      <c r="AB84" s="2"/>
      <c r="AC84" s="2"/>
    </row>
    <row r="85" spans="1:29">
      <c r="A85" s="192" t="str">
        <f>IF('Basic Information'!B84="","",'Basic Information'!B84)</f>
        <v/>
      </c>
      <c r="B85" s="192" t="str">
        <f>IF('Basic Information'!G84="","",'Basic Information'!G84)</f>
        <v/>
      </c>
      <c r="C85" s="192" t="str">
        <f>IFERROR(IF(INDEX(TreatmentGroup[],MATCH(Handwriting!$B85,TreatmentGroup[Group],0),7)="Test","Yes","-"),"")</f>
        <v/>
      </c>
      <c r="D85" s="192" t="str">
        <f>IFERROR(IF(INDEX(TreatmentGroup[],MATCH(Handwriting!$B85,TreatmentGroup[Group],0),8)="Test","Yes","-"),"")</f>
        <v/>
      </c>
      <c r="E85" s="192" t="str">
        <f>IFERROR(IF(INDEX(TreatmentGroup[],MATCH(Handwriting!$B85,TreatmentGroup[Group],0),9)="Test","Yes","-"),"")</f>
        <v/>
      </c>
      <c r="F85" s="2" t="str">
        <f>IF('Basic Information'!C84="","",'Basic Information'!C84)</f>
        <v/>
      </c>
      <c r="G85" s="193" t="str">
        <f>IFERROR(INDEX(MouseList[],MATCH(Handwriting!A85,MouseList[Tag '#],0),MATCH("Initial BW",MouseList[#Headers],0))*0.8,"")</f>
        <v/>
      </c>
      <c r="H85" s="194" t="str">
        <f>IF('Basic Information'!H84=0,"",'Basic Information'!H84)</f>
        <v/>
      </c>
      <c r="I85" s="194" t="str">
        <f>IF('Basic Information'!K84=0,"",'Basic Information'!K84)</f>
        <v/>
      </c>
      <c r="J85" s="194" t="str">
        <f>IF('Basic Information'!L84="","",'Basic Information'!L84)</f>
        <v/>
      </c>
      <c r="K85" s="194" t="str">
        <f t="shared" si="12"/>
        <v>Yes</v>
      </c>
      <c r="L85" s="229" t="str">
        <f ca="1">IF($A85="","",IF(K$1=TODAY(),"",INDEX(DataInput[],MATCH(Handwriting!$A85,DataInput[Tag '#],0),MATCH(K$1,'Data Input'!$B$1:$BF$1,0))))</f>
        <v/>
      </c>
      <c r="M85" s="196" t="str">
        <f ca="1">IF($A85="","",IF(K$1=TODAY(),"",INDEX(DataInput[],MATCH(Handwriting!$A85,DataInput[Tag '#],0)+1,MATCH(K$1,'Data Input'!$B$1:$BF$1,0))))</f>
        <v/>
      </c>
      <c r="N85" s="196" t="str">
        <f ca="1">IF($A85="","",IF(K$1=TODAY(),"",INDEX(DataInput[],MATCH(Handwriting!$A85,DataInput[Tag '#],0)+2,MATCH(K$1,'Data Input'!$B$1:$BF$1,0))))</f>
        <v/>
      </c>
      <c r="O85" s="194" t="str">
        <f t="shared" si="13"/>
        <v>Yes</v>
      </c>
      <c r="P85" s="2"/>
      <c r="Q85" s="2"/>
      <c r="R85" s="2"/>
      <c r="S85" s="194" t="str">
        <f t="shared" si="14"/>
        <v>Yes</v>
      </c>
      <c r="T85" s="2"/>
      <c r="U85" s="2"/>
      <c r="V85" s="2"/>
      <c r="W85" s="192" t="str">
        <f t="shared" si="11"/>
        <v/>
      </c>
      <c r="AA85" s="2"/>
      <c r="AB85" s="2"/>
      <c r="AC85" s="2"/>
    </row>
    <row r="86" spans="1:29">
      <c r="A86" s="192" t="str">
        <f>IF('Basic Information'!B85="","",'Basic Information'!B85)</f>
        <v/>
      </c>
      <c r="B86" s="192" t="str">
        <f>IF('Basic Information'!G85="","",'Basic Information'!G85)</f>
        <v/>
      </c>
      <c r="C86" s="192" t="str">
        <f>IFERROR(IF(INDEX(TreatmentGroup[],MATCH(Handwriting!$B86,TreatmentGroup[Group],0),7)="Test","Yes","-"),"")</f>
        <v/>
      </c>
      <c r="D86" s="192" t="str">
        <f>IFERROR(IF(INDEX(TreatmentGroup[],MATCH(Handwriting!$B86,TreatmentGroup[Group],0),8)="Test","Yes","-"),"")</f>
        <v/>
      </c>
      <c r="E86" s="192" t="str">
        <f>IFERROR(IF(INDEX(TreatmentGroup[],MATCH(Handwriting!$B86,TreatmentGroup[Group],0),9)="Test","Yes","-"),"")</f>
        <v/>
      </c>
      <c r="F86" s="2" t="str">
        <f>IF('Basic Information'!C85="","",'Basic Information'!C85)</f>
        <v/>
      </c>
      <c r="G86" s="193" t="str">
        <f>IFERROR(INDEX(MouseList[],MATCH(Handwriting!A86,MouseList[Tag '#],0),MATCH("Initial BW",MouseList[#Headers],0))*0.8,"")</f>
        <v/>
      </c>
      <c r="H86" s="194" t="str">
        <f>IF('Basic Information'!H85=0,"",'Basic Information'!H85)</f>
        <v/>
      </c>
      <c r="I86" s="194" t="str">
        <f>IF('Basic Information'!K85=0,"",'Basic Information'!K85)</f>
        <v/>
      </c>
      <c r="J86" s="194" t="str">
        <f>IF('Basic Information'!L85="","",'Basic Information'!L85)</f>
        <v/>
      </c>
      <c r="K86" s="194" t="str">
        <f t="shared" si="12"/>
        <v>Yes</v>
      </c>
      <c r="L86" s="229" t="str">
        <f ca="1">IF($A86="","",IF(K$1=TODAY(),"",INDEX(DataInput[],MATCH(Handwriting!$A86,DataInput[Tag '#],0),MATCH(K$1,'Data Input'!$B$1:$BF$1,0))))</f>
        <v/>
      </c>
      <c r="M86" s="196" t="str">
        <f ca="1">IF($A86="","",IF(K$1=TODAY(),"",INDEX(DataInput[],MATCH(Handwriting!$A86,DataInput[Tag '#],0)+1,MATCH(K$1,'Data Input'!$B$1:$BF$1,0))))</f>
        <v/>
      </c>
      <c r="N86" s="196" t="str">
        <f ca="1">IF($A86="","",IF(K$1=TODAY(),"",INDEX(DataInput[],MATCH(Handwriting!$A86,DataInput[Tag '#],0)+2,MATCH(K$1,'Data Input'!$B$1:$BF$1,0))))</f>
        <v/>
      </c>
      <c r="O86" s="194" t="str">
        <f t="shared" si="13"/>
        <v>Yes</v>
      </c>
      <c r="P86" s="2"/>
      <c r="Q86" s="2"/>
      <c r="R86" s="2"/>
      <c r="S86" s="194" t="str">
        <f t="shared" si="14"/>
        <v>Yes</v>
      </c>
      <c r="T86" s="2"/>
      <c r="U86" s="2"/>
      <c r="V86" s="2"/>
      <c r="W86" s="192" t="str">
        <f t="shared" si="11"/>
        <v/>
      </c>
      <c r="AA86" s="2"/>
      <c r="AB86" s="2"/>
      <c r="AC86" s="2"/>
    </row>
    <row r="87" spans="1:29">
      <c r="A87" s="192" t="str">
        <f>IF('Basic Information'!B86="","",'Basic Information'!B86)</f>
        <v/>
      </c>
      <c r="B87" s="192" t="str">
        <f>IF('Basic Information'!G86="","",'Basic Information'!G86)</f>
        <v/>
      </c>
      <c r="C87" s="192" t="str">
        <f>IFERROR(IF(INDEX(TreatmentGroup[],MATCH(Handwriting!$B87,TreatmentGroup[Group],0),7)="Test","Yes","-"),"")</f>
        <v/>
      </c>
      <c r="D87" s="192" t="str">
        <f>IFERROR(IF(INDEX(TreatmentGroup[],MATCH(Handwriting!$B87,TreatmentGroup[Group],0),8)="Test","Yes","-"),"")</f>
        <v/>
      </c>
      <c r="E87" s="192" t="str">
        <f>IFERROR(IF(INDEX(TreatmentGroup[],MATCH(Handwriting!$B87,TreatmentGroup[Group],0),9)="Test","Yes","-"),"")</f>
        <v/>
      </c>
      <c r="F87" s="2" t="str">
        <f>IF('Basic Information'!C86="","",'Basic Information'!C86)</f>
        <v/>
      </c>
      <c r="G87" s="193" t="str">
        <f>IFERROR(INDEX(MouseList[],MATCH(Handwriting!A87,MouseList[Tag '#],0),MATCH("Initial BW",MouseList[#Headers],0))*0.8,"")</f>
        <v/>
      </c>
      <c r="H87" s="194" t="str">
        <f>IF('Basic Information'!H86=0,"",'Basic Information'!H86)</f>
        <v/>
      </c>
      <c r="I87" s="194" t="str">
        <f>IF('Basic Information'!K86=0,"",'Basic Information'!K86)</f>
        <v/>
      </c>
      <c r="J87" s="194" t="str">
        <f>IF('Basic Information'!L86="","",'Basic Information'!L86)</f>
        <v/>
      </c>
      <c r="K87" s="194" t="str">
        <f t="shared" si="12"/>
        <v>Yes</v>
      </c>
      <c r="L87" s="229" t="str">
        <f ca="1">IF($A87="","",IF(K$1=TODAY(),"",INDEX(DataInput[],MATCH(Handwriting!$A87,DataInput[Tag '#],0),MATCH(K$1,'Data Input'!$B$1:$BF$1,0))))</f>
        <v/>
      </c>
      <c r="M87" s="196" t="str">
        <f ca="1">IF($A87="","",IF(K$1=TODAY(),"",INDEX(DataInput[],MATCH(Handwriting!$A87,DataInput[Tag '#],0)+1,MATCH(K$1,'Data Input'!$B$1:$BF$1,0))))</f>
        <v/>
      </c>
      <c r="N87" s="196" t="str">
        <f ca="1">IF($A87="","",IF(K$1=TODAY(),"",INDEX(DataInput[],MATCH(Handwriting!$A87,DataInput[Tag '#],0)+2,MATCH(K$1,'Data Input'!$B$1:$BF$1,0))))</f>
        <v/>
      </c>
      <c r="O87" s="194" t="str">
        <f t="shared" si="13"/>
        <v>Yes</v>
      </c>
      <c r="P87" s="2"/>
      <c r="Q87" s="2"/>
      <c r="R87" s="2"/>
      <c r="S87" s="194" t="str">
        <f t="shared" si="14"/>
        <v>Yes</v>
      </c>
      <c r="T87" s="2"/>
      <c r="U87" s="2"/>
      <c r="V87" s="2"/>
      <c r="W87" s="192" t="str">
        <f t="shared" si="11"/>
        <v/>
      </c>
      <c r="AA87" s="2"/>
      <c r="AB87" s="2"/>
      <c r="AC87" s="2"/>
    </row>
    <row r="88" spans="1:29">
      <c r="A88" s="192" t="str">
        <f>IF('Basic Information'!B87="","",'Basic Information'!B87)</f>
        <v/>
      </c>
      <c r="B88" s="192" t="str">
        <f>IF('Basic Information'!G87="","",'Basic Information'!G87)</f>
        <v/>
      </c>
      <c r="C88" s="192" t="str">
        <f>IFERROR(IF(INDEX(TreatmentGroup[],MATCH(Handwriting!$B88,TreatmentGroup[Group],0),7)="Test","Yes","-"),"")</f>
        <v/>
      </c>
      <c r="D88" s="192" t="str">
        <f>IFERROR(IF(INDEX(TreatmentGroup[],MATCH(Handwriting!$B88,TreatmentGroup[Group],0),8)="Test","Yes","-"),"")</f>
        <v/>
      </c>
      <c r="E88" s="192" t="str">
        <f>IFERROR(IF(INDEX(TreatmentGroup[],MATCH(Handwriting!$B88,TreatmentGroup[Group],0),9)="Test","Yes","-"),"")</f>
        <v/>
      </c>
      <c r="F88" s="2" t="str">
        <f>IF('Basic Information'!C87="","",'Basic Information'!C87)</f>
        <v/>
      </c>
      <c r="G88" s="193" t="str">
        <f>IFERROR(INDEX(MouseList[],MATCH(Handwriting!A88,MouseList[Tag '#],0),MATCH("Initial BW",MouseList[#Headers],0))*0.8,"")</f>
        <v/>
      </c>
      <c r="H88" s="194" t="str">
        <f>IF('Basic Information'!H87=0,"",'Basic Information'!H87)</f>
        <v/>
      </c>
      <c r="I88" s="194" t="str">
        <f>IF('Basic Information'!K87=0,"",'Basic Information'!K87)</f>
        <v/>
      </c>
      <c r="J88" s="194" t="str">
        <f>IF('Basic Information'!L87="","",'Basic Information'!L87)</f>
        <v/>
      </c>
      <c r="K88" s="194" t="str">
        <f t="shared" si="12"/>
        <v>Yes</v>
      </c>
      <c r="L88" s="229" t="str">
        <f ca="1">IF($A88="","",IF(K$1=TODAY(),"",INDEX(DataInput[],MATCH(Handwriting!$A88,DataInput[Tag '#],0),MATCH(K$1,'Data Input'!$B$1:$BF$1,0))))</f>
        <v/>
      </c>
      <c r="M88" s="196" t="str">
        <f ca="1">IF($A88="","",IF(K$1=TODAY(),"",INDEX(DataInput[],MATCH(Handwriting!$A88,DataInput[Tag '#],0)+1,MATCH(K$1,'Data Input'!$B$1:$BF$1,0))))</f>
        <v/>
      </c>
      <c r="N88" s="196" t="str">
        <f ca="1">IF($A88="","",IF(K$1=TODAY(),"",INDEX(DataInput[],MATCH(Handwriting!$A88,DataInput[Tag '#],0)+2,MATCH(K$1,'Data Input'!$B$1:$BF$1,0))))</f>
        <v/>
      </c>
      <c r="O88" s="194" t="str">
        <f t="shared" si="13"/>
        <v>Yes</v>
      </c>
      <c r="P88" s="2"/>
      <c r="Q88" s="2"/>
      <c r="R88" s="2"/>
      <c r="S88" s="194" t="str">
        <f t="shared" si="14"/>
        <v>Yes</v>
      </c>
      <c r="T88" s="2"/>
      <c r="U88" s="2"/>
      <c r="V88" s="2"/>
      <c r="W88" s="192" t="str">
        <f t="shared" si="11"/>
        <v/>
      </c>
      <c r="AA88" s="2"/>
      <c r="AB88" s="2"/>
      <c r="AC88" s="2"/>
    </row>
    <row r="89" spans="1:29">
      <c r="A89" s="192" t="str">
        <f>IF('Basic Information'!B88="","",'Basic Information'!B88)</f>
        <v/>
      </c>
      <c r="B89" s="192" t="str">
        <f>IF('Basic Information'!G88="","",'Basic Information'!G88)</f>
        <v/>
      </c>
      <c r="C89" s="192" t="str">
        <f>IFERROR(IF(INDEX(TreatmentGroup[],MATCH(Handwriting!$B89,TreatmentGroup[Group],0),7)="Test","Yes","-"),"")</f>
        <v/>
      </c>
      <c r="D89" s="192" t="str">
        <f>IFERROR(IF(INDEX(TreatmentGroup[],MATCH(Handwriting!$B89,TreatmentGroup[Group],0),8)="Test","Yes","-"),"")</f>
        <v/>
      </c>
      <c r="E89" s="192" t="str">
        <f>IFERROR(IF(INDEX(TreatmentGroup[],MATCH(Handwriting!$B89,TreatmentGroup[Group],0),9)="Test","Yes","-"),"")</f>
        <v/>
      </c>
      <c r="F89" s="2" t="str">
        <f>IF('Basic Information'!C88="","",'Basic Information'!C88)</f>
        <v/>
      </c>
      <c r="G89" s="193" t="str">
        <f>IFERROR(INDEX(MouseList[],MATCH(Handwriting!A89,MouseList[Tag '#],0),MATCH("Initial BW",MouseList[#Headers],0))*0.8,"")</f>
        <v/>
      </c>
      <c r="H89" s="194" t="str">
        <f>IF('Basic Information'!H88=0,"",'Basic Information'!H88)</f>
        <v/>
      </c>
      <c r="I89" s="194" t="str">
        <f>IF('Basic Information'!K88=0,"",'Basic Information'!K88)</f>
        <v/>
      </c>
      <c r="J89" s="194" t="str">
        <f>IF('Basic Information'!L88="","",'Basic Information'!L88)</f>
        <v/>
      </c>
      <c r="K89" s="194" t="str">
        <f t="shared" si="12"/>
        <v>Yes</v>
      </c>
      <c r="L89" s="229" t="str">
        <f ca="1">IF($A89="","",IF(K$1=TODAY(),"",INDEX(DataInput[],MATCH(Handwriting!$A89,DataInput[Tag '#],0),MATCH(K$1,'Data Input'!$B$1:$BF$1,0))))</f>
        <v/>
      </c>
      <c r="M89" s="196" t="str">
        <f ca="1">IF($A89="","",IF(K$1=TODAY(),"",INDEX(DataInput[],MATCH(Handwriting!$A89,DataInput[Tag '#],0)+1,MATCH(K$1,'Data Input'!$B$1:$BF$1,0))))</f>
        <v/>
      </c>
      <c r="N89" s="196" t="str">
        <f ca="1">IF($A89="","",IF(K$1=TODAY(),"",INDEX(DataInput[],MATCH(Handwriting!$A89,DataInput[Tag '#],0)+2,MATCH(K$1,'Data Input'!$B$1:$BF$1,0))))</f>
        <v/>
      </c>
      <c r="O89" s="194" t="str">
        <f t="shared" si="13"/>
        <v>Yes</v>
      </c>
      <c r="P89" s="2"/>
      <c r="Q89" s="2"/>
      <c r="R89" s="2"/>
      <c r="S89" s="194" t="str">
        <f t="shared" si="14"/>
        <v>Yes</v>
      </c>
      <c r="T89" s="2"/>
      <c r="U89" s="2"/>
      <c r="V89" s="2"/>
      <c r="W89" s="192" t="str">
        <f t="shared" si="11"/>
        <v/>
      </c>
      <c r="AA89" s="2"/>
      <c r="AB89" s="2"/>
      <c r="AC89" s="2"/>
    </row>
    <row r="90" spans="1:29">
      <c r="A90" s="192" t="str">
        <f>IF('Basic Information'!B89="","",'Basic Information'!B89)</f>
        <v/>
      </c>
      <c r="B90" s="192" t="str">
        <f>IF('Basic Information'!G89="","",'Basic Information'!G89)</f>
        <v/>
      </c>
      <c r="C90" s="192" t="str">
        <f>IFERROR(IF(INDEX(TreatmentGroup[],MATCH(Handwriting!$B90,TreatmentGroup[Group],0),7)="Test","Yes","-"),"")</f>
        <v/>
      </c>
      <c r="D90" s="192" t="str">
        <f>IFERROR(IF(INDEX(TreatmentGroup[],MATCH(Handwriting!$B90,TreatmentGroup[Group],0),8)="Test","Yes","-"),"")</f>
        <v/>
      </c>
      <c r="E90" s="192" t="str">
        <f>IFERROR(IF(INDEX(TreatmentGroup[],MATCH(Handwriting!$B90,TreatmentGroup[Group],0),9)="Test","Yes","-"),"")</f>
        <v/>
      </c>
      <c r="F90" s="2" t="str">
        <f>IF('Basic Information'!C89="","",'Basic Information'!C89)</f>
        <v/>
      </c>
      <c r="G90" s="193" t="str">
        <f>IFERROR(INDEX(MouseList[],MATCH(Handwriting!A90,MouseList[Tag '#],0),MATCH("Initial BW",MouseList[#Headers],0))*0.8,"")</f>
        <v/>
      </c>
      <c r="H90" s="194" t="str">
        <f>IF('Basic Information'!H89=0,"",'Basic Information'!H89)</f>
        <v/>
      </c>
      <c r="I90" s="194" t="str">
        <f>IF('Basic Information'!K89=0,"",'Basic Information'!K89)</f>
        <v/>
      </c>
      <c r="J90" s="194" t="str">
        <f>IF('Basic Information'!L89="","",'Basic Information'!L89)</f>
        <v/>
      </c>
      <c r="K90" s="194" t="str">
        <f t="shared" si="12"/>
        <v>Yes</v>
      </c>
      <c r="L90" s="229" t="str">
        <f ca="1">IF($A90="","",IF(K$1=TODAY(),"",INDEX(DataInput[],MATCH(Handwriting!$A90,DataInput[Tag '#],0),MATCH(K$1,'Data Input'!$B$1:$BF$1,0))))</f>
        <v/>
      </c>
      <c r="M90" s="196" t="str">
        <f ca="1">IF($A90="","",IF(K$1=TODAY(),"",INDEX(DataInput[],MATCH(Handwriting!$A90,DataInput[Tag '#],0)+1,MATCH(K$1,'Data Input'!$B$1:$BF$1,0))))</f>
        <v/>
      </c>
      <c r="N90" s="196" t="str">
        <f ca="1">IF($A90="","",IF(K$1=TODAY(),"",INDEX(DataInput[],MATCH(Handwriting!$A90,DataInput[Tag '#],0)+2,MATCH(K$1,'Data Input'!$B$1:$BF$1,0))))</f>
        <v/>
      </c>
      <c r="O90" s="194" t="str">
        <f t="shared" si="13"/>
        <v>Yes</v>
      </c>
      <c r="P90" s="2"/>
      <c r="Q90" s="2"/>
      <c r="R90" s="2"/>
      <c r="S90" s="194" t="str">
        <f t="shared" si="14"/>
        <v>Yes</v>
      </c>
      <c r="T90" s="2"/>
      <c r="U90" s="2"/>
      <c r="V90" s="2"/>
      <c r="W90" s="192" t="str">
        <f t="shared" si="11"/>
        <v/>
      </c>
      <c r="AA90" s="2"/>
      <c r="AB90" s="2"/>
      <c r="AC90" s="2"/>
    </row>
    <row r="91" spans="1:29">
      <c r="A91" s="192" t="str">
        <f>IF('Basic Information'!B90="","",'Basic Information'!B90)</f>
        <v/>
      </c>
      <c r="B91" s="192" t="str">
        <f>IF('Basic Information'!G90="","",'Basic Information'!G90)</f>
        <v/>
      </c>
      <c r="C91" s="192" t="str">
        <f>IFERROR(IF(INDEX(TreatmentGroup[],MATCH(Handwriting!$B91,TreatmentGroup[Group],0),7)="Test","Yes","-"),"")</f>
        <v/>
      </c>
      <c r="D91" s="192" t="str">
        <f>IFERROR(IF(INDEX(TreatmentGroup[],MATCH(Handwriting!$B91,TreatmentGroup[Group],0),8)="Test","Yes","-"),"")</f>
        <v/>
      </c>
      <c r="E91" s="192" t="str">
        <f>IFERROR(IF(INDEX(TreatmentGroup[],MATCH(Handwriting!$B91,TreatmentGroup[Group],0),9)="Test","Yes","-"),"")</f>
        <v/>
      </c>
      <c r="F91" s="2" t="str">
        <f>IF('Basic Information'!C90="","",'Basic Information'!C90)</f>
        <v/>
      </c>
      <c r="G91" s="193" t="str">
        <f>IFERROR(INDEX(MouseList[],MATCH(Handwriting!A91,MouseList[Tag '#],0),MATCH("Initial BW",MouseList[#Headers],0))*0.8,"")</f>
        <v/>
      </c>
      <c r="H91" s="194" t="str">
        <f>IF('Basic Information'!H90=0,"",'Basic Information'!H90)</f>
        <v/>
      </c>
      <c r="I91" s="194" t="str">
        <f>IF('Basic Information'!K90=0,"",'Basic Information'!K90)</f>
        <v/>
      </c>
      <c r="J91" s="194" t="str">
        <f>IF('Basic Information'!L90="","",'Basic Information'!L90)</f>
        <v/>
      </c>
      <c r="K91" s="194" t="str">
        <f t="shared" si="12"/>
        <v>Yes</v>
      </c>
      <c r="L91" s="229" t="str">
        <f ca="1">IF($A91="","",IF(K$1=TODAY(),"",INDEX(DataInput[],MATCH(Handwriting!$A91,DataInput[Tag '#],0),MATCH(K$1,'Data Input'!$B$1:$BF$1,0))))</f>
        <v/>
      </c>
      <c r="M91" s="196" t="str">
        <f ca="1">IF($A91="","",IF(K$1=TODAY(),"",INDEX(DataInput[],MATCH(Handwriting!$A91,DataInput[Tag '#],0)+1,MATCH(K$1,'Data Input'!$B$1:$BF$1,0))))</f>
        <v/>
      </c>
      <c r="N91" s="196" t="str">
        <f ca="1">IF($A91="","",IF(K$1=TODAY(),"",INDEX(DataInput[],MATCH(Handwriting!$A91,DataInput[Tag '#],0)+2,MATCH(K$1,'Data Input'!$B$1:$BF$1,0))))</f>
        <v/>
      </c>
      <c r="O91" s="194" t="str">
        <f t="shared" si="13"/>
        <v>Yes</v>
      </c>
      <c r="P91" s="2"/>
      <c r="Q91" s="2"/>
      <c r="R91" s="2"/>
      <c r="S91" s="194" t="str">
        <f t="shared" si="14"/>
        <v>Yes</v>
      </c>
      <c r="T91" s="2"/>
      <c r="U91" s="2"/>
      <c r="V91" s="2"/>
      <c r="W91" s="192" t="str">
        <f t="shared" si="11"/>
        <v/>
      </c>
      <c r="AA91" s="2"/>
      <c r="AB91" s="2"/>
      <c r="AC91" s="2"/>
    </row>
    <row r="92" spans="1:29">
      <c r="A92" s="192" t="str">
        <f>IF('Basic Information'!B91="","",'Basic Information'!B91)</f>
        <v/>
      </c>
      <c r="B92" s="192" t="str">
        <f>IF('Basic Information'!G91="","",'Basic Information'!G91)</f>
        <v/>
      </c>
      <c r="C92" s="192" t="str">
        <f>IFERROR(IF(INDEX(TreatmentGroup[],MATCH(Handwriting!$B92,TreatmentGroup[Group],0),7)="Test","Yes","-"),"")</f>
        <v/>
      </c>
      <c r="D92" s="192" t="str">
        <f>IFERROR(IF(INDEX(TreatmentGroup[],MATCH(Handwriting!$B92,TreatmentGroup[Group],0),8)="Test","Yes","-"),"")</f>
        <v/>
      </c>
      <c r="E92" s="192" t="str">
        <f>IFERROR(IF(INDEX(TreatmentGroup[],MATCH(Handwriting!$B92,TreatmentGroup[Group],0),9)="Test","Yes","-"),"")</f>
        <v/>
      </c>
      <c r="F92" s="2" t="str">
        <f>IF('Basic Information'!C91="","",'Basic Information'!C91)</f>
        <v/>
      </c>
      <c r="G92" s="193" t="str">
        <f>IFERROR(INDEX(MouseList[],MATCH(Handwriting!A92,MouseList[Tag '#],0),MATCH("Initial BW",MouseList[#Headers],0))*0.8,"")</f>
        <v/>
      </c>
      <c r="H92" s="194" t="str">
        <f>IF('Basic Information'!H91=0,"",'Basic Information'!H91)</f>
        <v/>
      </c>
      <c r="I92" s="194" t="str">
        <f>IF('Basic Information'!K91=0,"",'Basic Information'!K91)</f>
        <v/>
      </c>
      <c r="J92" s="194" t="str">
        <f>IF('Basic Information'!L91="","",'Basic Information'!L91)</f>
        <v/>
      </c>
      <c r="K92" s="194" t="str">
        <f t="shared" si="12"/>
        <v>Yes</v>
      </c>
      <c r="L92" s="229" t="str">
        <f ca="1">IF($A92="","",IF(K$1=TODAY(),"",INDEX(DataInput[],MATCH(Handwriting!$A92,DataInput[Tag '#],0),MATCH(K$1,'Data Input'!$B$1:$BF$1,0))))</f>
        <v/>
      </c>
      <c r="M92" s="196" t="str">
        <f ca="1">IF($A92="","",IF(K$1=TODAY(),"",INDEX(DataInput[],MATCH(Handwriting!$A92,DataInput[Tag '#],0)+1,MATCH(K$1,'Data Input'!$B$1:$BF$1,0))))</f>
        <v/>
      </c>
      <c r="N92" s="196" t="str">
        <f ca="1">IF($A92="","",IF(K$1=TODAY(),"",INDEX(DataInput[],MATCH(Handwriting!$A92,DataInput[Tag '#],0)+2,MATCH(K$1,'Data Input'!$B$1:$BF$1,0))))</f>
        <v/>
      </c>
      <c r="O92" s="194" t="str">
        <f t="shared" si="13"/>
        <v>Yes</v>
      </c>
      <c r="P92" s="2"/>
      <c r="Q92" s="2"/>
      <c r="R92" s="2"/>
      <c r="S92" s="194" t="str">
        <f t="shared" si="14"/>
        <v>Yes</v>
      </c>
      <c r="T92" s="2"/>
      <c r="U92" s="2"/>
      <c r="V92" s="2"/>
      <c r="W92" s="192" t="str">
        <f t="shared" si="11"/>
        <v/>
      </c>
      <c r="AA92" s="2"/>
      <c r="AB92" s="2"/>
      <c r="AC92" s="2"/>
    </row>
    <row r="93" spans="1:29">
      <c r="A93" s="192" t="str">
        <f>IF('Basic Information'!B92="","",'Basic Information'!B92)</f>
        <v/>
      </c>
      <c r="B93" s="192" t="str">
        <f>IF('Basic Information'!G92="","",'Basic Information'!G92)</f>
        <v/>
      </c>
      <c r="C93" s="192" t="str">
        <f>IFERROR(IF(INDEX(TreatmentGroup[],MATCH(Handwriting!$B93,TreatmentGroup[Group],0),7)="Test","Yes","-"),"")</f>
        <v/>
      </c>
      <c r="D93" s="192" t="str">
        <f>IFERROR(IF(INDEX(TreatmentGroup[],MATCH(Handwriting!$B93,TreatmentGroup[Group],0),8)="Test","Yes","-"),"")</f>
        <v/>
      </c>
      <c r="E93" s="192" t="str">
        <f>IFERROR(IF(INDEX(TreatmentGroup[],MATCH(Handwriting!$B93,TreatmentGroup[Group],0),9)="Test","Yes","-"),"")</f>
        <v/>
      </c>
      <c r="F93" s="2" t="str">
        <f>IF('Basic Information'!C92="","",'Basic Information'!C92)</f>
        <v/>
      </c>
      <c r="G93" s="193" t="str">
        <f>IFERROR(INDEX(MouseList[],MATCH(Handwriting!A93,MouseList[Tag '#],0),MATCH("Initial BW",MouseList[#Headers],0))*0.8,"")</f>
        <v/>
      </c>
      <c r="H93" s="194" t="str">
        <f>IF('Basic Information'!H92=0,"",'Basic Information'!H92)</f>
        <v/>
      </c>
      <c r="I93" s="194" t="str">
        <f>IF('Basic Information'!K92=0,"",'Basic Information'!K92)</f>
        <v/>
      </c>
      <c r="J93" s="194" t="str">
        <f>IF('Basic Information'!L92="","",'Basic Information'!L92)</f>
        <v/>
      </c>
      <c r="K93" s="194" t="str">
        <f t="shared" si="12"/>
        <v>Yes</v>
      </c>
      <c r="L93" s="229" t="str">
        <f ca="1">IF($A93="","",IF(K$1=TODAY(),"",INDEX(DataInput[],MATCH(Handwriting!$A93,DataInput[Tag '#],0),MATCH(K$1,'Data Input'!$B$1:$BF$1,0))))</f>
        <v/>
      </c>
      <c r="M93" s="196" t="str">
        <f ca="1">IF($A93="","",IF(K$1=TODAY(),"",INDEX(DataInput[],MATCH(Handwriting!$A93,DataInput[Tag '#],0)+1,MATCH(K$1,'Data Input'!$B$1:$BF$1,0))))</f>
        <v/>
      </c>
      <c r="N93" s="196" t="str">
        <f ca="1">IF($A93="","",IF(K$1=TODAY(),"",INDEX(DataInput[],MATCH(Handwriting!$A93,DataInput[Tag '#],0)+2,MATCH(K$1,'Data Input'!$B$1:$BF$1,0))))</f>
        <v/>
      </c>
      <c r="O93" s="194" t="str">
        <f t="shared" si="13"/>
        <v>Yes</v>
      </c>
      <c r="P93" s="2"/>
      <c r="Q93" s="2"/>
      <c r="R93" s="2"/>
      <c r="S93" s="194" t="str">
        <f t="shared" si="14"/>
        <v>Yes</v>
      </c>
      <c r="T93" s="2"/>
      <c r="U93" s="2"/>
      <c r="V93" s="2"/>
      <c r="W93" s="192" t="str">
        <f t="shared" si="11"/>
        <v/>
      </c>
      <c r="AA93" s="2"/>
      <c r="AB93" s="2"/>
      <c r="AC93" s="2"/>
    </row>
    <row r="94" spans="1:29">
      <c r="A94" s="192" t="str">
        <f>IF('Basic Information'!B93="","",'Basic Information'!B93)</f>
        <v/>
      </c>
      <c r="B94" s="192" t="str">
        <f>IF('Basic Information'!G93="","",'Basic Information'!G93)</f>
        <v/>
      </c>
      <c r="C94" s="192" t="str">
        <f>IFERROR(IF(INDEX(TreatmentGroup[],MATCH(Handwriting!$B94,TreatmentGroup[Group],0),7)="Test","Yes","-"),"")</f>
        <v/>
      </c>
      <c r="D94" s="192" t="str">
        <f>IFERROR(IF(INDEX(TreatmentGroup[],MATCH(Handwriting!$B94,TreatmentGroup[Group],0),8)="Test","Yes","-"),"")</f>
        <v/>
      </c>
      <c r="E94" s="192" t="str">
        <f>IFERROR(IF(INDEX(TreatmentGroup[],MATCH(Handwriting!$B94,TreatmentGroup[Group],0),9)="Test","Yes","-"),"")</f>
        <v/>
      </c>
      <c r="F94" s="2" t="str">
        <f>IF('Basic Information'!C93="","",'Basic Information'!C93)</f>
        <v/>
      </c>
      <c r="G94" s="193" t="str">
        <f>IFERROR(INDEX(MouseList[],MATCH(Handwriting!A94,MouseList[Tag '#],0),MATCH("Initial BW",MouseList[#Headers],0))*0.8,"")</f>
        <v/>
      </c>
      <c r="H94" s="194" t="str">
        <f>IF('Basic Information'!H93=0,"",'Basic Information'!H93)</f>
        <v/>
      </c>
      <c r="I94" s="194" t="str">
        <f>IF('Basic Information'!K93=0,"",'Basic Information'!K93)</f>
        <v/>
      </c>
      <c r="J94" s="194" t="str">
        <f>IF('Basic Information'!L93="","",'Basic Information'!L93)</f>
        <v/>
      </c>
      <c r="K94" s="194" t="str">
        <f t="shared" si="12"/>
        <v>Yes</v>
      </c>
      <c r="L94" s="229" t="str">
        <f ca="1">IF($A94="","",IF(K$1=TODAY(),"",INDEX(DataInput[],MATCH(Handwriting!$A94,DataInput[Tag '#],0),MATCH(K$1,'Data Input'!$B$1:$BF$1,0))))</f>
        <v/>
      </c>
      <c r="M94" s="196" t="str">
        <f ca="1">IF($A94="","",IF(K$1=TODAY(),"",INDEX(DataInput[],MATCH(Handwriting!$A94,DataInput[Tag '#],0)+1,MATCH(K$1,'Data Input'!$B$1:$BF$1,0))))</f>
        <v/>
      </c>
      <c r="N94" s="196" t="str">
        <f ca="1">IF($A94="","",IF(K$1=TODAY(),"",INDEX(DataInput[],MATCH(Handwriting!$A94,DataInput[Tag '#],0)+2,MATCH(K$1,'Data Input'!$B$1:$BF$1,0))))</f>
        <v/>
      </c>
      <c r="O94" s="194" t="str">
        <f t="shared" si="13"/>
        <v>Yes</v>
      </c>
      <c r="P94" s="2"/>
      <c r="Q94" s="2"/>
      <c r="R94" s="2"/>
      <c r="S94" s="194" t="str">
        <f t="shared" si="14"/>
        <v>Yes</v>
      </c>
      <c r="T94" s="2"/>
      <c r="U94" s="2"/>
      <c r="V94" s="2"/>
      <c r="W94" s="192" t="str">
        <f t="shared" si="11"/>
        <v/>
      </c>
      <c r="AA94" s="2"/>
      <c r="AB94" s="2"/>
      <c r="AC94" s="2"/>
    </row>
    <row r="95" spans="1:29">
      <c r="A95" s="192" t="str">
        <f>IF('Basic Information'!B94="","",'Basic Information'!B94)</f>
        <v/>
      </c>
      <c r="B95" s="192" t="str">
        <f>IF('Basic Information'!G94="","",'Basic Information'!G94)</f>
        <v/>
      </c>
      <c r="C95" s="192" t="str">
        <f>IFERROR(IF(INDEX(TreatmentGroup[],MATCH(Handwriting!$B95,TreatmentGroup[Group],0),7)="Test","Yes","-"),"")</f>
        <v/>
      </c>
      <c r="D95" s="192" t="str">
        <f>IFERROR(IF(INDEX(TreatmentGroup[],MATCH(Handwriting!$B95,TreatmentGroup[Group],0),8)="Test","Yes","-"),"")</f>
        <v/>
      </c>
      <c r="E95" s="192" t="str">
        <f>IFERROR(IF(INDEX(TreatmentGroup[],MATCH(Handwriting!$B95,TreatmentGroup[Group],0),9)="Test","Yes","-"),"")</f>
        <v/>
      </c>
      <c r="F95" s="2" t="str">
        <f>IF('Basic Information'!C94="","",'Basic Information'!C94)</f>
        <v/>
      </c>
      <c r="G95" s="193" t="str">
        <f>IFERROR(INDEX(MouseList[],MATCH(Handwriting!A95,MouseList[Tag '#],0),MATCH("Initial BW",MouseList[#Headers],0))*0.8,"")</f>
        <v/>
      </c>
      <c r="H95" s="194" t="str">
        <f>IF('Basic Information'!H94=0,"",'Basic Information'!H94)</f>
        <v/>
      </c>
      <c r="I95" s="194" t="str">
        <f>IF('Basic Information'!K94=0,"",'Basic Information'!K94)</f>
        <v/>
      </c>
      <c r="J95" s="194" t="str">
        <f>IF('Basic Information'!L94="","",'Basic Information'!L94)</f>
        <v/>
      </c>
      <c r="K95" s="194" t="str">
        <f t="shared" si="12"/>
        <v>Yes</v>
      </c>
      <c r="L95" s="229" t="str">
        <f ca="1">IF($A95="","",IF(K$1=TODAY(),"",INDEX(DataInput[],MATCH(Handwriting!$A95,DataInput[Tag '#],0),MATCH(K$1,'Data Input'!$B$1:$BF$1,0))))</f>
        <v/>
      </c>
      <c r="M95" s="196" t="str">
        <f ca="1">IF($A95="","",IF(K$1=TODAY(),"",INDEX(DataInput[],MATCH(Handwriting!$A95,DataInput[Tag '#],0)+1,MATCH(K$1,'Data Input'!$B$1:$BF$1,0))))</f>
        <v/>
      </c>
      <c r="N95" s="196" t="str">
        <f ca="1">IF($A95="","",IF(K$1=TODAY(),"",INDEX(DataInput[],MATCH(Handwriting!$A95,DataInput[Tag '#],0)+2,MATCH(K$1,'Data Input'!$B$1:$BF$1,0))))</f>
        <v/>
      </c>
      <c r="O95" s="194" t="str">
        <f t="shared" si="13"/>
        <v>Yes</v>
      </c>
      <c r="P95" s="2"/>
      <c r="Q95" s="2"/>
      <c r="R95" s="2"/>
      <c r="S95" s="194" t="str">
        <f t="shared" si="14"/>
        <v>Yes</v>
      </c>
      <c r="T95" s="2"/>
      <c r="U95" s="2"/>
      <c r="V95" s="2"/>
      <c r="W95" s="192" t="str">
        <f t="shared" si="11"/>
        <v/>
      </c>
      <c r="AA95" s="2"/>
      <c r="AB95" s="2"/>
      <c r="AC95" s="2"/>
    </row>
    <row r="96" spans="1:29">
      <c r="A96" s="192" t="str">
        <f>IF('Basic Information'!B95="","",'Basic Information'!B95)</f>
        <v/>
      </c>
      <c r="B96" s="192" t="str">
        <f>IF('Basic Information'!G95="","",'Basic Information'!G95)</f>
        <v/>
      </c>
      <c r="C96" s="192" t="str">
        <f>IFERROR(IF(INDEX(TreatmentGroup[],MATCH(Handwriting!$B96,TreatmentGroup[Group],0),7)="Test","Yes","-"),"")</f>
        <v/>
      </c>
      <c r="D96" s="192" t="str">
        <f>IFERROR(IF(INDEX(TreatmentGroup[],MATCH(Handwriting!$B96,TreatmentGroup[Group],0),8)="Test","Yes","-"),"")</f>
        <v/>
      </c>
      <c r="E96" s="192" t="str">
        <f>IFERROR(IF(INDEX(TreatmentGroup[],MATCH(Handwriting!$B96,TreatmentGroup[Group],0),9)="Test","Yes","-"),"")</f>
        <v/>
      </c>
      <c r="F96" s="2" t="str">
        <f>IF('Basic Information'!C95="","",'Basic Information'!C95)</f>
        <v/>
      </c>
      <c r="G96" s="193" t="str">
        <f>IFERROR(INDEX(MouseList[],MATCH(Handwriting!A96,MouseList[Tag '#],0),MATCH("Initial BW",MouseList[#Headers],0))*0.8,"")</f>
        <v/>
      </c>
      <c r="H96" s="194" t="str">
        <f>IF('Basic Information'!H95=0,"",'Basic Information'!H95)</f>
        <v/>
      </c>
      <c r="I96" s="194" t="str">
        <f>IF('Basic Information'!K95=0,"",'Basic Information'!K95)</f>
        <v/>
      </c>
      <c r="J96" s="194" t="str">
        <f>IF('Basic Information'!L95="","",'Basic Information'!L95)</f>
        <v/>
      </c>
      <c r="K96" s="194" t="str">
        <f t="shared" si="12"/>
        <v>Yes</v>
      </c>
      <c r="L96" s="229" t="str">
        <f ca="1">IF($A96="","",IF(K$1=TODAY(),"",INDEX(DataInput[],MATCH(Handwriting!$A96,DataInput[Tag '#],0),MATCH(K$1,'Data Input'!$B$1:$BF$1,0))))</f>
        <v/>
      </c>
      <c r="M96" s="196" t="str">
        <f ca="1">IF($A96="","",IF(K$1=TODAY(),"",INDEX(DataInput[],MATCH(Handwriting!$A96,DataInput[Tag '#],0)+1,MATCH(K$1,'Data Input'!$B$1:$BF$1,0))))</f>
        <v/>
      </c>
      <c r="N96" s="196" t="str">
        <f ca="1">IF($A96="","",IF(K$1=TODAY(),"",INDEX(DataInput[],MATCH(Handwriting!$A96,DataInput[Tag '#],0)+2,MATCH(K$1,'Data Input'!$B$1:$BF$1,0))))</f>
        <v/>
      </c>
      <c r="O96" s="194" t="str">
        <f t="shared" si="13"/>
        <v>Yes</v>
      </c>
      <c r="P96" s="2"/>
      <c r="Q96" s="2"/>
      <c r="R96" s="2"/>
      <c r="S96" s="194" t="str">
        <f t="shared" si="14"/>
        <v>Yes</v>
      </c>
      <c r="T96" s="2"/>
      <c r="U96" s="2"/>
      <c r="V96" s="2"/>
      <c r="W96" s="192" t="str">
        <f t="shared" si="11"/>
        <v/>
      </c>
      <c r="AA96" s="2"/>
      <c r="AB96" s="2"/>
      <c r="AC96" s="2"/>
    </row>
    <row r="97" spans="1:29">
      <c r="A97" s="192" t="str">
        <f>IF('Basic Information'!B96="","",'Basic Information'!B96)</f>
        <v/>
      </c>
      <c r="B97" s="192" t="str">
        <f>IF('Basic Information'!G96="","",'Basic Information'!G96)</f>
        <v/>
      </c>
      <c r="C97" s="192" t="str">
        <f>IFERROR(IF(INDEX(TreatmentGroup[],MATCH(Handwriting!$B97,TreatmentGroup[Group],0),7)="Test","Yes","-"),"")</f>
        <v/>
      </c>
      <c r="D97" s="192" t="str">
        <f>IFERROR(IF(INDEX(TreatmentGroup[],MATCH(Handwriting!$B97,TreatmentGroup[Group],0),8)="Test","Yes","-"),"")</f>
        <v/>
      </c>
      <c r="E97" s="192" t="str">
        <f>IFERROR(IF(INDEX(TreatmentGroup[],MATCH(Handwriting!$B97,TreatmentGroup[Group],0),9)="Test","Yes","-"),"")</f>
        <v/>
      </c>
      <c r="F97" s="2" t="str">
        <f>IF('Basic Information'!C96="","",'Basic Information'!C96)</f>
        <v/>
      </c>
      <c r="G97" s="193" t="str">
        <f>IFERROR(INDEX(MouseList[],MATCH(Handwriting!A97,MouseList[Tag '#],0),MATCH("Initial BW",MouseList[#Headers],0))*0.8,"")</f>
        <v/>
      </c>
      <c r="H97" s="194" t="str">
        <f>IF('Basic Information'!H96=0,"",'Basic Information'!H96)</f>
        <v/>
      </c>
      <c r="I97" s="194" t="str">
        <f>IF('Basic Information'!K96=0,"",'Basic Information'!K96)</f>
        <v/>
      </c>
      <c r="J97" s="194" t="str">
        <f>IF('Basic Information'!L96="","",'Basic Information'!L96)</f>
        <v/>
      </c>
      <c r="K97" s="194" t="str">
        <f t="shared" si="12"/>
        <v>Yes</v>
      </c>
      <c r="L97" s="229" t="str">
        <f ca="1">IF($A97="","",IF(K$1=TODAY(),"",INDEX(DataInput[],MATCH(Handwriting!$A97,DataInput[Tag '#],0),MATCH(K$1,'Data Input'!$B$1:$BF$1,0))))</f>
        <v/>
      </c>
      <c r="M97" s="196" t="str">
        <f ca="1">IF($A97="","",IF(K$1=TODAY(),"",INDEX(DataInput[],MATCH(Handwriting!$A97,DataInput[Tag '#],0)+1,MATCH(K$1,'Data Input'!$B$1:$BF$1,0))))</f>
        <v/>
      </c>
      <c r="N97" s="196" t="str">
        <f ca="1">IF($A97="","",IF(K$1=TODAY(),"",INDEX(DataInput[],MATCH(Handwriting!$A97,DataInput[Tag '#],0)+2,MATCH(K$1,'Data Input'!$B$1:$BF$1,0))))</f>
        <v/>
      </c>
      <c r="O97" s="194" t="str">
        <f t="shared" si="13"/>
        <v>Yes</v>
      </c>
      <c r="P97" s="2"/>
      <c r="Q97" s="2"/>
      <c r="R97" s="2"/>
      <c r="S97" s="194" t="str">
        <f t="shared" si="14"/>
        <v>Yes</v>
      </c>
      <c r="T97" s="2"/>
      <c r="U97" s="2"/>
      <c r="V97" s="2"/>
      <c r="W97" s="192" t="str">
        <f t="shared" si="11"/>
        <v/>
      </c>
      <c r="AA97" s="2"/>
      <c r="AB97" s="2"/>
      <c r="AC97" s="2"/>
    </row>
    <row r="98" spans="1:29">
      <c r="A98" s="192" t="str">
        <f>IF('Basic Information'!B97="","",'Basic Information'!B97)</f>
        <v/>
      </c>
      <c r="B98" s="192" t="str">
        <f>IF('Basic Information'!G97="","",'Basic Information'!G97)</f>
        <v/>
      </c>
      <c r="C98" s="192" t="str">
        <f>IFERROR(IF(INDEX(TreatmentGroup[],MATCH(Handwriting!$B98,TreatmentGroup[Group],0),7)="Test","Yes","-"),"")</f>
        <v/>
      </c>
      <c r="D98" s="192" t="str">
        <f>IFERROR(IF(INDEX(TreatmentGroup[],MATCH(Handwriting!$B98,TreatmentGroup[Group],0),8)="Test","Yes","-"),"")</f>
        <v/>
      </c>
      <c r="E98" s="192" t="str">
        <f>IFERROR(IF(INDEX(TreatmentGroup[],MATCH(Handwriting!$B98,TreatmentGroup[Group],0),9)="Test","Yes","-"),"")</f>
        <v/>
      </c>
      <c r="F98" s="2" t="str">
        <f>IF('Basic Information'!C97="","",'Basic Information'!C97)</f>
        <v/>
      </c>
      <c r="G98" s="193" t="str">
        <f>IFERROR(INDEX(MouseList[],MATCH(Handwriting!A98,MouseList[Tag '#],0),MATCH("Initial BW",MouseList[#Headers],0))*0.8,"")</f>
        <v/>
      </c>
      <c r="H98" s="194" t="str">
        <f>IF('Basic Information'!H97=0,"",'Basic Information'!H97)</f>
        <v/>
      </c>
      <c r="I98" s="194" t="str">
        <f>IF('Basic Information'!K97=0,"",'Basic Information'!K97)</f>
        <v/>
      </c>
      <c r="J98" s="194" t="str">
        <f>IF('Basic Information'!L97="","",'Basic Information'!L97)</f>
        <v/>
      </c>
      <c r="K98" s="194" t="str">
        <f t="shared" si="12"/>
        <v>Yes</v>
      </c>
      <c r="L98" s="196" t="str">
        <f ca="1">IF($A98="","",IF(K$1=TODAY(),"",INDEX(DataInput[],MATCH(Handwriting!$A98,DataInput[Tag '#],0),MATCH(K$1,'Data Input'!$B$1:$BF$1,0))))</f>
        <v/>
      </c>
      <c r="M98" s="196" t="str">
        <f ca="1">IF($A98="","",IF(K$1=TODAY(),"",INDEX(DataInput[],MATCH(Handwriting!$A98,DataInput[Tag '#],0)+1,MATCH(K$1,'Data Input'!$B$1:$BF$1,0))))</f>
        <v/>
      </c>
      <c r="N98" s="196" t="str">
        <f ca="1">IF($A98="","",IF(K$1=TODAY(),"",INDEX(DataInput[],MATCH(Handwriting!$A98,DataInput[Tag '#],0)+2,MATCH(K$1,'Data Input'!$B$1:$BF$1,0))))</f>
        <v/>
      </c>
      <c r="O98" s="194" t="str">
        <f t="shared" si="13"/>
        <v>Yes</v>
      </c>
      <c r="P98" s="2"/>
      <c r="Q98" s="2"/>
      <c r="R98" s="2"/>
      <c r="S98" s="194" t="str">
        <f t="shared" si="14"/>
        <v>Yes</v>
      </c>
      <c r="T98" s="2"/>
      <c r="U98" s="2"/>
      <c r="V98" s="2"/>
      <c r="W98" s="192" t="str">
        <f t="shared" si="11"/>
        <v/>
      </c>
      <c r="AA98" s="2"/>
      <c r="AB98" s="2"/>
      <c r="AC98" s="2"/>
    </row>
    <row r="99" spans="1:29">
      <c r="A99" s="192" t="str">
        <f>IF('Basic Information'!B98="","",'Basic Information'!B98)</f>
        <v/>
      </c>
      <c r="B99" s="192" t="str">
        <f>IF('Basic Information'!G98="","",'Basic Information'!G98)</f>
        <v/>
      </c>
      <c r="C99" s="192" t="str">
        <f>IFERROR(IF(INDEX(TreatmentGroup[],MATCH(Handwriting!$B99,TreatmentGroup[Group],0),7)="Test","Yes","-"),"")</f>
        <v/>
      </c>
      <c r="D99" s="192" t="str">
        <f>IFERROR(IF(INDEX(TreatmentGroup[],MATCH(Handwriting!$B99,TreatmentGroup[Group],0),8)="Test","Yes","-"),"")</f>
        <v/>
      </c>
      <c r="E99" s="192" t="str">
        <f>IFERROR(IF(INDEX(TreatmentGroup[],MATCH(Handwriting!$B99,TreatmentGroup[Group],0),9)="Test","Yes","-"),"")</f>
        <v/>
      </c>
      <c r="F99" s="2" t="str">
        <f>IF('Basic Information'!C98="","",'Basic Information'!C98)</f>
        <v/>
      </c>
      <c r="G99" s="193" t="str">
        <f>IFERROR(INDEX(MouseList[],MATCH(Handwriting!A99,MouseList[Tag '#],0),MATCH("Initial BW",MouseList[#Headers],0))*0.8,"")</f>
        <v/>
      </c>
      <c r="H99" s="194" t="str">
        <f>IF('Basic Information'!H98=0,"",'Basic Information'!H98)</f>
        <v/>
      </c>
      <c r="I99" s="194" t="str">
        <f>IF('Basic Information'!K98=0,"",'Basic Information'!K98)</f>
        <v/>
      </c>
      <c r="J99" s="194" t="str">
        <f>IF('Basic Information'!L98="","",'Basic Information'!L98)</f>
        <v/>
      </c>
      <c r="K99" s="194" t="str">
        <f t="shared" si="12"/>
        <v>Yes</v>
      </c>
      <c r="L99" s="196" t="str">
        <f ca="1">IF($A99="","",IF(K$1=TODAY(),"",INDEX(DataInput[],MATCH(Handwriting!$A99,DataInput[Tag '#],0),MATCH(K$1,'Data Input'!$B$1:$BF$1,0))))</f>
        <v/>
      </c>
      <c r="M99" s="196" t="str">
        <f ca="1">IF($A99="","",IF(K$1=TODAY(),"",INDEX(DataInput[],MATCH(Handwriting!$A99,DataInput[Tag '#],0)+1,MATCH(K$1,'Data Input'!$B$1:$BF$1,0))))</f>
        <v/>
      </c>
      <c r="N99" s="196" t="str">
        <f ca="1">IF($A99="","",IF(K$1=TODAY(),"",INDEX(DataInput[],MATCH(Handwriting!$A99,DataInput[Tag '#],0)+2,MATCH(K$1,'Data Input'!$B$1:$BF$1,0))))</f>
        <v/>
      </c>
      <c r="O99" s="194" t="str">
        <f t="shared" si="13"/>
        <v>Yes</v>
      </c>
      <c r="P99" s="2"/>
      <c r="Q99" s="2"/>
      <c r="R99" s="2"/>
      <c r="S99" s="194" t="str">
        <f t="shared" si="14"/>
        <v>Yes</v>
      </c>
      <c r="T99" s="2"/>
      <c r="U99" s="2"/>
      <c r="V99" s="2"/>
      <c r="W99" s="192" t="str">
        <f t="shared" ref="W99:W122" si="15">IF(A99="","",A99)</f>
        <v/>
      </c>
      <c r="AA99" s="2"/>
      <c r="AB99" s="2"/>
      <c r="AC99" s="2"/>
    </row>
    <row r="100" spans="1:29">
      <c r="A100" s="192" t="str">
        <f>IF('Basic Information'!B99="","",'Basic Information'!B99)</f>
        <v/>
      </c>
      <c r="B100" s="192" t="str">
        <f>IF('Basic Information'!G99="","",'Basic Information'!G99)</f>
        <v/>
      </c>
      <c r="C100" s="192" t="str">
        <f>IFERROR(IF(INDEX(TreatmentGroup[],MATCH(Handwriting!$B100,TreatmentGroup[Group],0),7)="Test","Yes","-"),"")</f>
        <v/>
      </c>
      <c r="D100" s="192" t="str">
        <f>IFERROR(IF(INDEX(TreatmentGroup[],MATCH(Handwriting!$B100,TreatmentGroup[Group],0),8)="Test","Yes","-"),"")</f>
        <v/>
      </c>
      <c r="E100" s="192" t="str">
        <f>IFERROR(IF(INDEX(TreatmentGroup[],MATCH(Handwriting!$B100,TreatmentGroup[Group],0),9)="Test","Yes","-"),"")</f>
        <v/>
      </c>
      <c r="F100" s="2" t="str">
        <f>IF('Basic Information'!C99="","",'Basic Information'!C99)</f>
        <v/>
      </c>
      <c r="G100" s="193" t="str">
        <f>IFERROR(INDEX(MouseList[],MATCH(Handwriting!A100,MouseList[Tag '#],0),MATCH("Initial BW",MouseList[#Headers],0))*0.8,"")</f>
        <v/>
      </c>
      <c r="H100" s="194" t="str">
        <f>IF('Basic Information'!H99=0,"",'Basic Information'!H99)</f>
        <v/>
      </c>
      <c r="I100" s="194" t="str">
        <f>IF('Basic Information'!K99=0,"",'Basic Information'!K99)</f>
        <v/>
      </c>
      <c r="J100" s="194" t="str">
        <f>IF('Basic Information'!L99="","",'Basic Information'!L99)</f>
        <v/>
      </c>
      <c r="K100" s="194" t="str">
        <f t="shared" si="12"/>
        <v>Yes</v>
      </c>
      <c r="L100" s="196" t="str">
        <f ca="1">IF($A100="","",IF(K$1=TODAY(),"",INDEX(DataInput[],MATCH(Handwriting!$A100,DataInput[Tag '#],0),MATCH(K$1,'Data Input'!$B$1:$BF$1,0))))</f>
        <v/>
      </c>
      <c r="M100" s="196" t="str">
        <f ca="1">IF($A100="","",IF(K$1=TODAY(),"",INDEX(DataInput[],MATCH(Handwriting!$A100,DataInput[Tag '#],0)+1,MATCH(K$1,'Data Input'!$B$1:$BF$1,0))))</f>
        <v/>
      </c>
      <c r="N100" s="196" t="str">
        <f ca="1">IF($A100="","",IF(K$1=TODAY(),"",INDEX(DataInput[],MATCH(Handwriting!$A100,DataInput[Tag '#],0)+2,MATCH(K$1,'Data Input'!$B$1:$BF$1,0))))</f>
        <v/>
      </c>
      <c r="O100" s="194" t="str">
        <f t="shared" si="13"/>
        <v>Yes</v>
      </c>
      <c r="P100" s="2"/>
      <c r="Q100" s="2"/>
      <c r="R100" s="2"/>
      <c r="S100" s="194" t="str">
        <f t="shared" si="14"/>
        <v>Yes</v>
      </c>
      <c r="T100" s="2"/>
      <c r="U100" s="2"/>
      <c r="V100" s="2"/>
      <c r="W100" s="192" t="str">
        <f t="shared" si="15"/>
        <v/>
      </c>
      <c r="AA100" s="2"/>
      <c r="AB100" s="2"/>
      <c r="AC100" s="2"/>
    </row>
    <row r="101" spans="1:29">
      <c r="A101" s="192" t="str">
        <f>IF('Basic Information'!B100="","",'Basic Information'!B100)</f>
        <v/>
      </c>
      <c r="B101" s="192" t="str">
        <f>IF('Basic Information'!G100="","",'Basic Information'!G100)</f>
        <v/>
      </c>
      <c r="C101" s="192" t="str">
        <f>IFERROR(IF(INDEX(TreatmentGroup[],MATCH(Handwriting!$B101,TreatmentGroup[Group],0),7)="Test","Yes","-"),"")</f>
        <v/>
      </c>
      <c r="D101" s="192" t="str">
        <f>IFERROR(IF(INDEX(TreatmentGroup[],MATCH(Handwriting!$B101,TreatmentGroup[Group],0),8)="Test","Yes","-"),"")</f>
        <v/>
      </c>
      <c r="E101" s="192" t="str">
        <f>IFERROR(IF(INDEX(TreatmentGroup[],MATCH(Handwriting!$B101,TreatmentGroup[Group],0),9)="Test","Yes","-"),"")</f>
        <v/>
      </c>
      <c r="F101" s="2" t="str">
        <f>IF('Basic Information'!C100="","",'Basic Information'!C100)</f>
        <v/>
      </c>
      <c r="G101" s="193" t="str">
        <f>IFERROR(INDEX(MouseList[],MATCH(Handwriting!A101,MouseList[Tag '#],0),MATCH("Initial BW",MouseList[#Headers],0))*0.8,"")</f>
        <v/>
      </c>
      <c r="H101" s="194" t="str">
        <f>IF('Basic Information'!H100=0,"",'Basic Information'!H100)</f>
        <v/>
      </c>
      <c r="I101" s="194" t="str">
        <f>IF('Basic Information'!K100=0,"",'Basic Information'!K100)</f>
        <v/>
      </c>
      <c r="J101" s="194" t="str">
        <f>IF('Basic Information'!L100="","",'Basic Information'!L100)</f>
        <v/>
      </c>
      <c r="K101" s="194" t="str">
        <f t="shared" si="12"/>
        <v>Yes</v>
      </c>
      <c r="L101" s="196" t="str">
        <f ca="1">IF($A101="","",IF(K$1=TODAY(),"",INDEX(DataInput[],MATCH(Handwriting!$A101,DataInput[Tag '#],0),MATCH(K$1,'Data Input'!$B$1:$BF$1,0))))</f>
        <v/>
      </c>
      <c r="M101" s="196" t="str">
        <f ca="1">IF($A101="","",IF(K$1=TODAY(),"",INDEX(DataInput[],MATCH(Handwriting!$A101,DataInput[Tag '#],0)+1,MATCH(K$1,'Data Input'!$B$1:$BF$1,0))))</f>
        <v/>
      </c>
      <c r="N101" s="196" t="str">
        <f ca="1">IF($A101="","",IF(K$1=TODAY(),"",INDEX(DataInput[],MATCH(Handwriting!$A101,DataInput[Tag '#],0)+2,MATCH(K$1,'Data Input'!$B$1:$BF$1,0))))</f>
        <v/>
      </c>
      <c r="O101" s="194" t="str">
        <f t="shared" si="13"/>
        <v>Yes</v>
      </c>
      <c r="P101" s="2"/>
      <c r="Q101" s="2"/>
      <c r="R101" s="2"/>
      <c r="S101" s="194" t="str">
        <f t="shared" si="14"/>
        <v>Yes</v>
      </c>
      <c r="T101" s="2"/>
      <c r="U101" s="2"/>
      <c r="V101" s="2"/>
      <c r="W101" s="192" t="str">
        <f t="shared" si="15"/>
        <v/>
      </c>
      <c r="AA101" s="2"/>
      <c r="AB101" s="2"/>
      <c r="AC101" s="2"/>
    </row>
    <row r="102" spans="1:29">
      <c r="A102" s="192" t="str">
        <f>IF('Basic Information'!B101="","",'Basic Information'!B101)</f>
        <v/>
      </c>
      <c r="B102" s="192" t="str">
        <f>IF('Basic Information'!G101="","",'Basic Information'!G101)</f>
        <v/>
      </c>
      <c r="C102" s="192" t="str">
        <f>IFERROR(IF(INDEX(TreatmentGroup[],MATCH(Handwriting!$B102,TreatmentGroup[Group],0),7)="Test","Yes","-"),"")</f>
        <v/>
      </c>
      <c r="D102" s="192" t="str">
        <f>IFERROR(IF(INDEX(TreatmentGroup[],MATCH(Handwriting!$B102,TreatmentGroup[Group],0),8)="Test","Yes","-"),"")</f>
        <v/>
      </c>
      <c r="E102" s="192" t="str">
        <f>IFERROR(IF(INDEX(TreatmentGroup[],MATCH(Handwriting!$B102,TreatmentGroup[Group],0),9)="Test","Yes","-"),"")</f>
        <v/>
      </c>
      <c r="F102" s="2" t="str">
        <f>IF('Basic Information'!C101="","",'Basic Information'!C101)</f>
        <v/>
      </c>
      <c r="G102" s="193" t="str">
        <f>IFERROR(INDEX(MouseList[],MATCH(Handwriting!A102,MouseList[Tag '#],0),MATCH("Initial BW",MouseList[#Headers],0))*0.8,"")</f>
        <v/>
      </c>
      <c r="H102" s="194" t="str">
        <f>IF('Basic Information'!H101=0,"",'Basic Information'!H101)</f>
        <v/>
      </c>
      <c r="I102" s="194" t="str">
        <f>IF('Basic Information'!K101=0,"",'Basic Information'!K101)</f>
        <v/>
      </c>
      <c r="J102" s="194" t="str">
        <f>IF('Basic Information'!L101="","",'Basic Information'!L101)</f>
        <v/>
      </c>
      <c r="K102" s="194" t="str">
        <f t="shared" si="12"/>
        <v>Yes</v>
      </c>
      <c r="L102" s="196" t="str">
        <f ca="1">IF($A102="","",IF(K$1=TODAY(),"",INDEX(DataInput[],MATCH(Handwriting!$A102,DataInput[Tag '#],0),MATCH(K$1,'Data Input'!$B$1:$BF$1,0))))</f>
        <v/>
      </c>
      <c r="M102" s="196" t="str">
        <f ca="1">IF($A102="","",IF(K$1=TODAY(),"",INDEX(DataInput[],MATCH(Handwriting!$A102,DataInput[Tag '#],0)+1,MATCH(K$1,'Data Input'!$B$1:$BF$1,0))))</f>
        <v/>
      </c>
      <c r="N102" s="196" t="str">
        <f ca="1">IF($A102="","",IF(K$1=TODAY(),"",INDEX(DataInput[],MATCH(Handwriting!$A102,DataInput[Tag '#],0)+2,MATCH(K$1,'Data Input'!$B$1:$BF$1,0))))</f>
        <v/>
      </c>
      <c r="O102" s="194" t="str">
        <f t="shared" si="13"/>
        <v>Yes</v>
      </c>
      <c r="P102" s="2"/>
      <c r="Q102" s="2"/>
      <c r="R102" s="2"/>
      <c r="S102" s="194" t="str">
        <f t="shared" si="14"/>
        <v>Yes</v>
      </c>
      <c r="T102" s="2"/>
      <c r="U102" s="2"/>
      <c r="V102" s="2"/>
      <c r="W102" s="192" t="str">
        <f t="shared" si="15"/>
        <v/>
      </c>
      <c r="AA102" s="2"/>
      <c r="AB102" s="2"/>
      <c r="AC102" s="2"/>
    </row>
    <row r="103" spans="1:29">
      <c r="A103" s="192" t="str">
        <f>IF('Basic Information'!B102="","",'Basic Information'!B102)</f>
        <v/>
      </c>
      <c r="B103" s="192" t="str">
        <f>IF('Basic Information'!G102="","",'Basic Information'!G102)</f>
        <v/>
      </c>
      <c r="C103" s="192" t="str">
        <f>IFERROR(IF(INDEX(TreatmentGroup[],MATCH(Handwriting!$B103,TreatmentGroup[Group],0),7)="Test","Yes","-"),"")</f>
        <v/>
      </c>
      <c r="D103" s="192" t="str">
        <f>IFERROR(IF(INDEX(TreatmentGroup[],MATCH(Handwriting!$B103,TreatmentGroup[Group],0),8)="Test","Yes","-"),"")</f>
        <v/>
      </c>
      <c r="E103" s="192" t="str">
        <f>IFERROR(IF(INDEX(TreatmentGroup[],MATCH(Handwriting!$B103,TreatmentGroup[Group],0),9)="Test","Yes","-"),"")</f>
        <v/>
      </c>
      <c r="F103" s="2" t="str">
        <f>IF('Basic Information'!C102="","",'Basic Information'!C102)</f>
        <v/>
      </c>
      <c r="G103" s="193" t="str">
        <f>IFERROR(INDEX(MouseList[],MATCH(Handwriting!A103,MouseList[Tag '#],0),MATCH("Initial BW",MouseList[#Headers],0))*0.8,"")</f>
        <v/>
      </c>
      <c r="H103" s="194" t="str">
        <f>IF('Basic Information'!H102=0,"",'Basic Information'!H102)</f>
        <v/>
      </c>
      <c r="I103" s="194" t="str">
        <f>IF('Basic Information'!K102=0,"",'Basic Information'!K102)</f>
        <v/>
      </c>
      <c r="J103" s="194" t="str">
        <f>IF('Basic Information'!L102="","",'Basic Information'!L102)</f>
        <v/>
      </c>
      <c r="K103" s="194" t="str">
        <f t="shared" si="12"/>
        <v>Yes</v>
      </c>
      <c r="L103" s="196" t="str">
        <f ca="1">IF($A103="","",IF(K$1=TODAY(),"",INDEX(DataInput[],MATCH(Handwriting!$A103,DataInput[Tag '#],0),MATCH(K$1,'Data Input'!$B$1:$BF$1,0))))</f>
        <v/>
      </c>
      <c r="M103" s="196" t="str">
        <f ca="1">IF($A103="","",IF(K$1=TODAY(),"",INDEX(DataInput[],MATCH(Handwriting!$A103,DataInput[Tag '#],0)+1,MATCH(K$1,'Data Input'!$B$1:$BF$1,0))))</f>
        <v/>
      </c>
      <c r="N103" s="196" t="str">
        <f ca="1">IF($A103="","",IF(K$1=TODAY(),"",INDEX(DataInput[],MATCH(Handwriting!$A103,DataInput[Tag '#],0)+2,MATCH(K$1,'Data Input'!$B$1:$BF$1,0))))</f>
        <v/>
      </c>
      <c r="O103" s="194" t="str">
        <f t="shared" si="13"/>
        <v>Yes</v>
      </c>
      <c r="P103" s="2"/>
      <c r="Q103" s="2"/>
      <c r="R103" s="2"/>
      <c r="S103" s="194" t="str">
        <f t="shared" si="14"/>
        <v>Yes</v>
      </c>
      <c r="T103" s="2"/>
      <c r="U103" s="2"/>
      <c r="V103" s="2"/>
      <c r="W103" s="192" t="str">
        <f t="shared" si="15"/>
        <v/>
      </c>
      <c r="AA103" s="2"/>
      <c r="AB103" s="2"/>
      <c r="AC103" s="2"/>
    </row>
    <row r="104" spans="1:29">
      <c r="A104" s="192" t="str">
        <f>IF('Basic Information'!B103="","",'Basic Information'!B103)</f>
        <v/>
      </c>
      <c r="B104" s="192" t="str">
        <f>IF('Basic Information'!G103="","",'Basic Information'!G103)</f>
        <v/>
      </c>
      <c r="C104" s="192" t="str">
        <f>IFERROR(IF(INDEX(TreatmentGroup[],MATCH(Handwriting!$B104,TreatmentGroup[Group],0),7)="Test","Yes","-"),"")</f>
        <v/>
      </c>
      <c r="D104" s="192" t="str">
        <f>IFERROR(IF(INDEX(TreatmentGroup[],MATCH(Handwriting!$B104,TreatmentGroup[Group],0),8)="Test","Yes","-"),"")</f>
        <v/>
      </c>
      <c r="E104" s="192" t="str">
        <f>IFERROR(IF(INDEX(TreatmentGroup[],MATCH(Handwriting!$B104,TreatmentGroup[Group],0),9)="Test","Yes","-"),"")</f>
        <v/>
      </c>
      <c r="F104" s="2" t="str">
        <f>IF('Basic Information'!C103="","",'Basic Information'!C103)</f>
        <v/>
      </c>
      <c r="G104" s="193" t="str">
        <f>IFERROR(INDEX(MouseList[],MATCH(Handwriting!A104,MouseList[Tag '#],0),MATCH("Initial BW",MouseList[#Headers],0))*0.8,"")</f>
        <v/>
      </c>
      <c r="H104" s="194" t="str">
        <f>IF('Basic Information'!H103=0,"",'Basic Information'!H103)</f>
        <v/>
      </c>
      <c r="I104" s="194" t="str">
        <f>IF('Basic Information'!K103=0,"",'Basic Information'!K103)</f>
        <v/>
      </c>
      <c r="J104" s="194" t="str">
        <f>IF('Basic Information'!L103="","",'Basic Information'!L103)</f>
        <v/>
      </c>
      <c r="K104" s="194" t="str">
        <f t="shared" si="12"/>
        <v>Yes</v>
      </c>
      <c r="L104" s="196" t="str">
        <f ca="1">IF($A104="","",IF(K$1=TODAY(),"",INDEX(DataInput[],MATCH(Handwriting!$A104,DataInput[Tag '#],0),MATCH(K$1,'Data Input'!$B$1:$BF$1,0))))</f>
        <v/>
      </c>
      <c r="M104" s="196" t="str">
        <f ca="1">IF($A104="","",IF(K$1=TODAY(),"",INDEX(DataInput[],MATCH(Handwriting!$A104,DataInput[Tag '#],0)+1,MATCH(K$1,'Data Input'!$B$1:$BF$1,0))))</f>
        <v/>
      </c>
      <c r="N104" s="196" t="str">
        <f ca="1">IF($A104="","",IF(K$1=TODAY(),"",INDEX(DataInput[],MATCH(Handwriting!$A104,DataInput[Tag '#],0)+2,MATCH(K$1,'Data Input'!$B$1:$BF$1,0))))</f>
        <v/>
      </c>
      <c r="O104" s="194" t="str">
        <f t="shared" si="13"/>
        <v>Yes</v>
      </c>
      <c r="P104" s="2"/>
      <c r="Q104" s="2"/>
      <c r="R104" s="2"/>
      <c r="S104" s="194" t="str">
        <f t="shared" si="14"/>
        <v>Yes</v>
      </c>
      <c r="T104" s="2"/>
      <c r="U104" s="2"/>
      <c r="V104" s="2"/>
      <c r="W104" s="192" t="str">
        <f t="shared" si="15"/>
        <v/>
      </c>
      <c r="AA104" s="2"/>
      <c r="AB104" s="2"/>
      <c r="AC104" s="2"/>
    </row>
    <row r="105" spans="1:29">
      <c r="A105" s="192" t="str">
        <f>IF('Basic Information'!B104="","",'Basic Information'!B104)</f>
        <v/>
      </c>
      <c r="B105" s="192" t="str">
        <f>IF('Basic Information'!G104="","",'Basic Information'!G104)</f>
        <v/>
      </c>
      <c r="C105" s="192" t="str">
        <f>IFERROR(IF(INDEX(TreatmentGroup[],MATCH(Handwriting!$B105,TreatmentGroup[Group],0),7)="Test","Yes","-"),"")</f>
        <v/>
      </c>
      <c r="D105" s="192" t="str">
        <f>IFERROR(IF(INDEX(TreatmentGroup[],MATCH(Handwriting!$B105,TreatmentGroup[Group],0),8)="Test","Yes","-"),"")</f>
        <v/>
      </c>
      <c r="E105" s="192" t="str">
        <f>IFERROR(IF(INDEX(TreatmentGroup[],MATCH(Handwriting!$B105,TreatmentGroup[Group],0),9)="Test","Yes","-"),"")</f>
        <v/>
      </c>
      <c r="F105" s="2" t="str">
        <f>IF('Basic Information'!C104="","",'Basic Information'!C104)</f>
        <v/>
      </c>
      <c r="G105" s="193" t="str">
        <f>IFERROR(INDEX(MouseList[],MATCH(Handwriting!A105,MouseList[Tag '#],0),MATCH("Initial BW",MouseList[#Headers],0))*0.8,"")</f>
        <v/>
      </c>
      <c r="H105" s="194" t="str">
        <f>IF('Basic Information'!H104=0,"",'Basic Information'!H104)</f>
        <v/>
      </c>
      <c r="I105" s="194" t="str">
        <f>IF('Basic Information'!K104=0,"",'Basic Information'!K104)</f>
        <v/>
      </c>
      <c r="J105" s="194" t="str">
        <f>IF('Basic Information'!L104="","",'Basic Information'!L104)</f>
        <v/>
      </c>
      <c r="K105" s="194" t="str">
        <f t="shared" si="12"/>
        <v>Yes</v>
      </c>
      <c r="L105" s="196" t="str">
        <f ca="1">IF($A105="","",IF(K$1=TODAY(),"",INDEX(DataInput[],MATCH(Handwriting!$A105,DataInput[Tag '#],0),MATCH(K$1,'Data Input'!$B$1:$BF$1,0))))</f>
        <v/>
      </c>
      <c r="M105" s="196" t="str">
        <f ca="1">IF($A105="","",IF(K$1=TODAY(),"",INDEX(DataInput[],MATCH(Handwriting!$A105,DataInput[Tag '#],0)+1,MATCH(K$1,'Data Input'!$B$1:$BF$1,0))))</f>
        <v/>
      </c>
      <c r="N105" s="196" t="str">
        <f ca="1">IF($A105="","",IF(K$1=TODAY(),"",INDEX(DataInput[],MATCH(Handwriting!$A105,DataInput[Tag '#],0)+2,MATCH(K$1,'Data Input'!$B$1:$BF$1,0))))</f>
        <v/>
      </c>
      <c r="O105" s="194" t="str">
        <f t="shared" si="13"/>
        <v>Yes</v>
      </c>
      <c r="P105" s="2"/>
      <c r="Q105" s="2"/>
      <c r="R105" s="2"/>
      <c r="S105" s="194" t="str">
        <f t="shared" si="14"/>
        <v>Yes</v>
      </c>
      <c r="T105" s="2"/>
      <c r="U105" s="2"/>
      <c r="V105" s="2"/>
      <c r="W105" s="192" t="str">
        <f t="shared" si="15"/>
        <v/>
      </c>
      <c r="AA105" s="2"/>
      <c r="AB105" s="2"/>
      <c r="AC105" s="2"/>
    </row>
    <row r="106" spans="1:29">
      <c r="A106" s="192" t="str">
        <f>IF('Basic Information'!B105="","",'Basic Information'!B105)</f>
        <v/>
      </c>
      <c r="B106" s="192" t="str">
        <f>IF('Basic Information'!G105="","",'Basic Information'!G105)</f>
        <v/>
      </c>
      <c r="C106" s="192" t="str">
        <f>IFERROR(IF(INDEX(TreatmentGroup[],MATCH(Handwriting!$B106,TreatmentGroup[Group],0),7)="Test","Yes","-"),"")</f>
        <v/>
      </c>
      <c r="D106" s="192" t="str">
        <f>IFERROR(IF(INDEX(TreatmentGroup[],MATCH(Handwriting!$B106,TreatmentGroup[Group],0),8)="Test","Yes","-"),"")</f>
        <v/>
      </c>
      <c r="E106" s="192" t="str">
        <f>IFERROR(IF(INDEX(TreatmentGroup[],MATCH(Handwriting!$B106,TreatmentGroup[Group],0),9)="Test","Yes","-"),"")</f>
        <v/>
      </c>
      <c r="F106" s="2" t="str">
        <f>IF('Basic Information'!C105="","",'Basic Information'!C105)</f>
        <v/>
      </c>
      <c r="G106" s="193" t="str">
        <f>IFERROR(INDEX(MouseList[],MATCH(Handwriting!A106,MouseList[Tag '#],0),MATCH("Initial BW",MouseList[#Headers],0))*0.8,"")</f>
        <v/>
      </c>
      <c r="H106" s="194" t="str">
        <f>IF('Basic Information'!H105=0,"",'Basic Information'!H105)</f>
        <v/>
      </c>
      <c r="I106" s="194" t="str">
        <f>IF('Basic Information'!K105=0,"",'Basic Information'!K105)</f>
        <v/>
      </c>
      <c r="J106" s="194" t="str">
        <f>IF('Basic Information'!L105="","",'Basic Information'!L105)</f>
        <v/>
      </c>
      <c r="K106" s="194" t="str">
        <f t="shared" si="12"/>
        <v>Yes</v>
      </c>
      <c r="L106" s="196" t="str">
        <f ca="1">IF($A106="","",IF(K$1=TODAY(),"",INDEX(DataInput[],MATCH(Handwriting!$A106,DataInput[Tag '#],0),MATCH(K$1,'Data Input'!$B$1:$BF$1,0))))</f>
        <v/>
      </c>
      <c r="M106" s="196" t="str">
        <f ca="1">IF($A106="","",IF(K$1=TODAY(),"",INDEX(DataInput[],MATCH(Handwriting!$A106,DataInput[Tag '#],0)+1,MATCH(K$1,'Data Input'!$B$1:$BF$1,0))))</f>
        <v/>
      </c>
      <c r="N106" s="196" t="str">
        <f ca="1">IF($A106="","",IF(K$1=TODAY(),"",INDEX(DataInput[],MATCH(Handwriting!$A106,DataInput[Tag '#],0)+2,MATCH(K$1,'Data Input'!$B$1:$BF$1,0))))</f>
        <v/>
      </c>
      <c r="O106" s="194" t="str">
        <f t="shared" si="13"/>
        <v>Yes</v>
      </c>
      <c r="P106" s="2"/>
      <c r="Q106" s="2"/>
      <c r="R106" s="2"/>
      <c r="S106" s="194" t="str">
        <f t="shared" si="14"/>
        <v>Yes</v>
      </c>
      <c r="T106" s="2"/>
      <c r="U106" s="2"/>
      <c r="V106" s="2"/>
      <c r="W106" s="192" t="str">
        <f t="shared" si="15"/>
        <v/>
      </c>
      <c r="AA106" s="2"/>
      <c r="AB106" s="2"/>
      <c r="AC106" s="2"/>
    </row>
    <row r="107" spans="1:29">
      <c r="A107" s="192" t="str">
        <f>IF('Basic Information'!B106="","",'Basic Information'!B106)</f>
        <v/>
      </c>
      <c r="B107" s="192" t="str">
        <f>IF('Basic Information'!G106="","",'Basic Information'!G106)</f>
        <v/>
      </c>
      <c r="C107" s="192" t="str">
        <f>IFERROR(IF(INDEX(TreatmentGroup[],MATCH(Handwriting!$B107,TreatmentGroup[Group],0),7)="Test","Yes","-"),"")</f>
        <v/>
      </c>
      <c r="D107" s="192" t="str">
        <f>IFERROR(IF(INDEX(TreatmentGroup[],MATCH(Handwriting!$B107,TreatmentGroup[Group],0),8)="Test","Yes","-"),"")</f>
        <v/>
      </c>
      <c r="E107" s="192" t="str">
        <f>IFERROR(IF(INDEX(TreatmentGroup[],MATCH(Handwriting!$B107,TreatmentGroup[Group],0),9)="Test","Yes","-"),"")</f>
        <v/>
      </c>
      <c r="F107" s="2" t="str">
        <f>IF('Basic Information'!C106="","",'Basic Information'!C106)</f>
        <v/>
      </c>
      <c r="G107" s="193" t="str">
        <f>IFERROR(INDEX(MouseList[],MATCH(Handwriting!A107,MouseList[Tag '#],0),MATCH("Initial BW",MouseList[#Headers],0))*0.8,"")</f>
        <v/>
      </c>
      <c r="H107" s="194" t="str">
        <f>IF('Basic Information'!H106=0,"",'Basic Information'!H106)</f>
        <v/>
      </c>
      <c r="I107" s="194" t="str">
        <f>IF('Basic Information'!K106=0,"",'Basic Information'!K106)</f>
        <v/>
      </c>
      <c r="J107" s="194" t="str">
        <f>IF('Basic Information'!L106="","",'Basic Information'!L106)</f>
        <v/>
      </c>
      <c r="K107" s="194" t="str">
        <f t="shared" si="12"/>
        <v>Yes</v>
      </c>
      <c r="L107" s="196" t="str">
        <f ca="1">IF($A107="","",IF(K$1=TODAY(),"",INDEX(DataInput[],MATCH(Handwriting!$A107,DataInput[Tag '#],0),MATCH(K$1,'Data Input'!$B$1:$BF$1,0))))</f>
        <v/>
      </c>
      <c r="M107" s="196" t="str">
        <f ca="1">IF($A107="","",IF(K$1=TODAY(),"",INDEX(DataInput[],MATCH(Handwriting!$A107,DataInput[Tag '#],0)+1,MATCH(K$1,'Data Input'!$B$1:$BF$1,0))))</f>
        <v/>
      </c>
      <c r="N107" s="196" t="str">
        <f ca="1">IF($A107="","",IF(K$1=TODAY(),"",INDEX(DataInput[],MATCH(Handwriting!$A107,DataInput[Tag '#],0)+2,MATCH(K$1,'Data Input'!$B$1:$BF$1,0))))</f>
        <v/>
      </c>
      <c r="O107" s="194" t="str">
        <f t="shared" si="13"/>
        <v>Yes</v>
      </c>
      <c r="P107" s="2"/>
      <c r="Q107" s="2"/>
      <c r="R107" s="2"/>
      <c r="S107" s="194" t="str">
        <f t="shared" si="14"/>
        <v>Yes</v>
      </c>
      <c r="T107" s="2"/>
      <c r="U107" s="2"/>
      <c r="V107" s="2"/>
      <c r="W107" s="192" t="str">
        <f t="shared" si="15"/>
        <v/>
      </c>
      <c r="AA107" s="2"/>
      <c r="AB107" s="2"/>
      <c r="AC107" s="2"/>
    </row>
    <row r="108" spans="1:29">
      <c r="A108" s="192" t="str">
        <f>IF('Basic Information'!B107="","",'Basic Information'!B107)</f>
        <v/>
      </c>
      <c r="B108" s="192" t="str">
        <f>IF('Basic Information'!G107="","",'Basic Information'!G107)</f>
        <v/>
      </c>
      <c r="C108" s="192" t="str">
        <f>IFERROR(IF(INDEX(TreatmentGroup[],MATCH(Handwriting!$B108,TreatmentGroup[Group],0),7)="Test","Yes","-"),"")</f>
        <v/>
      </c>
      <c r="D108" s="192" t="str">
        <f>IFERROR(IF(INDEX(TreatmentGroup[],MATCH(Handwriting!$B108,TreatmentGroup[Group],0),8)="Test","Yes","-"),"")</f>
        <v/>
      </c>
      <c r="E108" s="192" t="str">
        <f>IFERROR(IF(INDEX(TreatmentGroup[],MATCH(Handwriting!$B108,TreatmentGroup[Group],0),9)="Test","Yes","-"),"")</f>
        <v/>
      </c>
      <c r="F108" s="2" t="str">
        <f>IF('Basic Information'!C107="","",'Basic Information'!C107)</f>
        <v/>
      </c>
      <c r="G108" s="193" t="str">
        <f>IFERROR(INDEX(MouseList[],MATCH(Handwriting!A108,MouseList[Tag '#],0),MATCH("Initial BW",MouseList[#Headers],0))*0.8,"")</f>
        <v/>
      </c>
      <c r="H108" s="194" t="str">
        <f>IF('Basic Information'!H107=0,"",'Basic Information'!H107)</f>
        <v/>
      </c>
      <c r="I108" s="194" t="str">
        <f>IF('Basic Information'!K107=0,"",'Basic Information'!K107)</f>
        <v/>
      </c>
      <c r="J108" s="194" t="str">
        <f>IF('Basic Information'!L107="","",'Basic Information'!L107)</f>
        <v/>
      </c>
      <c r="K108" s="194" t="str">
        <f t="shared" si="12"/>
        <v>Yes</v>
      </c>
      <c r="L108" s="196" t="str">
        <f ca="1">IF($A108="","",IF(K$1=TODAY(),"",INDEX(DataInput[],MATCH(Handwriting!$A108,DataInput[Tag '#],0),MATCH(K$1,'Data Input'!$B$1:$BF$1,0))))</f>
        <v/>
      </c>
      <c r="M108" s="196" t="str">
        <f ca="1">IF($A108="","",IF(K$1=TODAY(),"",INDEX(DataInput[],MATCH(Handwriting!$A108,DataInput[Tag '#],0)+1,MATCH(K$1,'Data Input'!$B$1:$BF$1,0))))</f>
        <v/>
      </c>
      <c r="N108" s="196" t="str">
        <f ca="1">IF($A108="","",IF(K$1=TODAY(),"",INDEX(DataInput[],MATCH(Handwriting!$A108,DataInput[Tag '#],0)+2,MATCH(K$1,'Data Input'!$B$1:$BF$1,0))))</f>
        <v/>
      </c>
      <c r="O108" s="194" t="str">
        <f t="shared" si="13"/>
        <v>Yes</v>
      </c>
      <c r="P108" s="2"/>
      <c r="Q108" s="2"/>
      <c r="R108" s="2"/>
      <c r="S108" s="194" t="str">
        <f t="shared" si="14"/>
        <v>Yes</v>
      </c>
      <c r="T108" s="2"/>
      <c r="U108" s="2"/>
      <c r="V108" s="2"/>
      <c r="W108" s="192" t="str">
        <f t="shared" si="15"/>
        <v/>
      </c>
      <c r="AA108" s="2"/>
      <c r="AB108" s="2"/>
      <c r="AC108" s="2"/>
    </row>
    <row r="109" spans="1:29">
      <c r="A109" s="192" t="str">
        <f>IF('Basic Information'!B108="","",'Basic Information'!B108)</f>
        <v/>
      </c>
      <c r="B109" s="192" t="str">
        <f>IF('Basic Information'!G108="","",'Basic Information'!G108)</f>
        <v/>
      </c>
      <c r="C109" s="192" t="str">
        <f>IFERROR(IF(INDEX(TreatmentGroup[],MATCH(Handwriting!$B109,TreatmentGroup[Group],0),7)="Test","Yes","-"),"")</f>
        <v/>
      </c>
      <c r="D109" s="192" t="str">
        <f>IFERROR(IF(INDEX(TreatmentGroup[],MATCH(Handwriting!$B109,TreatmentGroup[Group],0),8)="Test","Yes","-"),"")</f>
        <v/>
      </c>
      <c r="E109" s="192" t="str">
        <f>IFERROR(IF(INDEX(TreatmentGroup[],MATCH(Handwriting!$B109,TreatmentGroup[Group],0),9)="Test","Yes","-"),"")</f>
        <v/>
      </c>
      <c r="F109" s="2" t="str">
        <f>IF('Basic Information'!C108="","",'Basic Information'!C108)</f>
        <v/>
      </c>
      <c r="G109" s="193" t="str">
        <f>IFERROR(INDEX(MouseList[],MATCH(Handwriting!A109,MouseList[Tag '#],0),MATCH("Initial BW",MouseList[#Headers],0))*0.8,"")</f>
        <v/>
      </c>
      <c r="H109" s="194" t="str">
        <f>IF('Basic Information'!H108=0,"",'Basic Information'!H108)</f>
        <v/>
      </c>
      <c r="I109" s="194" t="str">
        <f>IF('Basic Information'!K108=0,"",'Basic Information'!K108)</f>
        <v/>
      </c>
      <c r="J109" s="194" t="str">
        <f>IF('Basic Information'!L108="","",'Basic Information'!L108)</f>
        <v/>
      </c>
      <c r="K109" s="194" t="str">
        <f t="shared" si="12"/>
        <v>Yes</v>
      </c>
      <c r="L109" s="196" t="str">
        <f ca="1">IF($A109="","",IF(K$1=TODAY(),"",INDEX(DataInput[],MATCH(Handwriting!$A109,DataInput[Tag '#],0),MATCH(K$1,'Data Input'!$B$1:$BF$1,0))))</f>
        <v/>
      </c>
      <c r="M109" s="196" t="str">
        <f ca="1">IF($A109="","",IF(K$1=TODAY(),"",INDEX(DataInput[],MATCH(Handwriting!$A109,DataInput[Tag '#],0)+1,MATCH(K$1,'Data Input'!$B$1:$BF$1,0))))</f>
        <v/>
      </c>
      <c r="N109" s="196" t="str">
        <f ca="1">IF($A109="","",IF(K$1=TODAY(),"",INDEX(DataInput[],MATCH(Handwriting!$A109,DataInput[Tag '#],0)+2,MATCH(K$1,'Data Input'!$B$1:$BF$1,0))))</f>
        <v/>
      </c>
      <c r="O109" s="194" t="str">
        <f t="shared" si="13"/>
        <v>Yes</v>
      </c>
      <c r="P109" s="2"/>
      <c r="Q109" s="2"/>
      <c r="R109" s="2"/>
      <c r="S109" s="194" t="str">
        <f t="shared" si="14"/>
        <v>Yes</v>
      </c>
      <c r="T109" s="2"/>
      <c r="U109" s="2"/>
      <c r="V109" s="2"/>
      <c r="W109" s="192" t="str">
        <f t="shared" si="15"/>
        <v/>
      </c>
      <c r="AA109" s="2"/>
      <c r="AB109" s="2"/>
      <c r="AC109" s="2"/>
    </row>
    <row r="110" spans="1:29">
      <c r="A110" s="192" t="str">
        <f>IF('Basic Information'!B109="","",'Basic Information'!B109)</f>
        <v/>
      </c>
      <c r="B110" s="192" t="str">
        <f>IF('Basic Information'!G109="","",'Basic Information'!G109)</f>
        <v/>
      </c>
      <c r="C110" s="192" t="str">
        <f>IFERROR(IF(INDEX(TreatmentGroup[],MATCH(Handwriting!$B110,TreatmentGroup[Group],0),7)="Test","Yes","-"),"")</f>
        <v/>
      </c>
      <c r="D110" s="192" t="str">
        <f>IFERROR(IF(INDEX(TreatmentGroup[],MATCH(Handwriting!$B110,TreatmentGroup[Group],0),8)="Test","Yes","-"),"")</f>
        <v/>
      </c>
      <c r="E110" s="192" t="str">
        <f>IFERROR(IF(INDEX(TreatmentGroup[],MATCH(Handwriting!$B110,TreatmentGroup[Group],0),9)="Test","Yes","-"),"")</f>
        <v/>
      </c>
      <c r="F110" s="2" t="str">
        <f>IF('Basic Information'!C109="","",'Basic Information'!C109)</f>
        <v/>
      </c>
      <c r="G110" s="193" t="str">
        <f>IFERROR(INDEX(MouseList[],MATCH(Handwriting!A110,MouseList[Tag '#],0),MATCH("Initial BW",MouseList[#Headers],0))*0.8,"")</f>
        <v/>
      </c>
      <c r="H110" s="194" t="str">
        <f>IF('Basic Information'!H109=0,"",'Basic Information'!H109)</f>
        <v/>
      </c>
      <c r="I110" s="194" t="str">
        <f>IF('Basic Information'!K109=0,"",'Basic Information'!K109)</f>
        <v/>
      </c>
      <c r="J110" s="194" t="str">
        <f>IF('Basic Information'!L109="","",'Basic Information'!L109)</f>
        <v/>
      </c>
      <c r="K110" s="194" t="str">
        <f t="shared" si="12"/>
        <v>Yes</v>
      </c>
      <c r="L110" s="196" t="str">
        <f ca="1">IF($A110="","",IF(K$1=TODAY(),"",INDEX(DataInput[],MATCH(Handwriting!$A110,DataInput[Tag '#],0),MATCH(K$1,'Data Input'!$B$1:$BF$1,0))))</f>
        <v/>
      </c>
      <c r="M110" s="196" t="str">
        <f ca="1">IF($A110="","",IF(K$1=TODAY(),"",INDEX(DataInput[],MATCH(Handwriting!$A110,DataInput[Tag '#],0)+1,MATCH(K$1,'Data Input'!$B$1:$BF$1,0))))</f>
        <v/>
      </c>
      <c r="N110" s="196" t="str">
        <f ca="1">IF($A110="","",IF(K$1=TODAY(),"",INDEX(DataInput[],MATCH(Handwriting!$A110,DataInput[Tag '#],0)+2,MATCH(K$1,'Data Input'!$B$1:$BF$1,0))))</f>
        <v/>
      </c>
      <c r="O110" s="194" t="str">
        <f t="shared" si="13"/>
        <v>Yes</v>
      </c>
      <c r="P110" s="2"/>
      <c r="Q110" s="2"/>
      <c r="R110" s="2"/>
      <c r="S110" s="194" t="str">
        <f t="shared" si="14"/>
        <v>Yes</v>
      </c>
      <c r="T110" s="2"/>
      <c r="U110" s="2"/>
      <c r="V110" s="2"/>
      <c r="W110" s="192" t="str">
        <f t="shared" si="15"/>
        <v/>
      </c>
      <c r="AA110" s="2"/>
      <c r="AB110" s="2"/>
      <c r="AC110" s="2"/>
    </row>
    <row r="111" spans="1:29">
      <c r="A111" s="192" t="str">
        <f>IF('Basic Information'!B110="","",'Basic Information'!B110)</f>
        <v/>
      </c>
      <c r="B111" s="192" t="str">
        <f>IF('Basic Information'!G110="","",'Basic Information'!G110)</f>
        <v/>
      </c>
      <c r="C111" s="192" t="str">
        <f>IFERROR(IF(INDEX(TreatmentGroup[],MATCH(Handwriting!$B111,TreatmentGroup[Group],0),7)="Test","Yes","-"),"")</f>
        <v/>
      </c>
      <c r="D111" s="192" t="str">
        <f>IFERROR(IF(INDEX(TreatmentGroup[],MATCH(Handwriting!$B111,TreatmentGroup[Group],0),8)="Test","Yes","-"),"")</f>
        <v/>
      </c>
      <c r="E111" s="192" t="str">
        <f>IFERROR(IF(INDEX(TreatmentGroup[],MATCH(Handwriting!$B111,TreatmentGroup[Group],0),9)="Test","Yes","-"),"")</f>
        <v/>
      </c>
      <c r="F111" s="2" t="str">
        <f>IF('Basic Information'!C110="","",'Basic Information'!C110)</f>
        <v/>
      </c>
      <c r="G111" s="193" t="str">
        <f>IFERROR(INDEX(MouseList[],MATCH(Handwriting!A111,MouseList[Tag '#],0),MATCH("Initial BW",MouseList[#Headers],0))*0.8,"")</f>
        <v/>
      </c>
      <c r="H111" s="194" t="str">
        <f>IF('Basic Information'!H110=0,"",'Basic Information'!H110)</f>
        <v/>
      </c>
      <c r="I111" s="194" t="str">
        <f>IF('Basic Information'!K110=0,"",'Basic Information'!K110)</f>
        <v/>
      </c>
      <c r="J111" s="194" t="str">
        <f>IF('Basic Information'!L110="","",'Basic Information'!L110)</f>
        <v/>
      </c>
      <c r="K111" s="194" t="str">
        <f t="shared" si="12"/>
        <v>Yes</v>
      </c>
      <c r="L111" s="196" t="str">
        <f ca="1">IF($A111="","",IF(K$1=TODAY(),"",INDEX(DataInput[],MATCH(Handwriting!$A111,DataInput[Tag '#],0),MATCH(K$1,'Data Input'!$B$1:$BF$1,0))))</f>
        <v/>
      </c>
      <c r="M111" s="196" t="str">
        <f ca="1">IF($A111="","",IF(K$1=TODAY(),"",INDEX(DataInput[],MATCH(Handwriting!$A111,DataInput[Tag '#],0)+1,MATCH(K$1,'Data Input'!$B$1:$BF$1,0))))</f>
        <v/>
      </c>
      <c r="N111" s="196" t="str">
        <f ca="1">IF($A111="","",IF(K$1=TODAY(),"",INDEX(DataInput[],MATCH(Handwriting!$A111,DataInput[Tag '#],0)+2,MATCH(K$1,'Data Input'!$B$1:$BF$1,0))))</f>
        <v/>
      </c>
      <c r="O111" s="194" t="str">
        <f t="shared" si="13"/>
        <v>Yes</v>
      </c>
      <c r="P111" s="2"/>
      <c r="Q111" s="2"/>
      <c r="R111" s="2"/>
      <c r="S111" s="194" t="str">
        <f t="shared" si="14"/>
        <v>Yes</v>
      </c>
      <c r="T111" s="2"/>
      <c r="U111" s="2"/>
      <c r="V111" s="2"/>
      <c r="W111" s="192" t="str">
        <f t="shared" si="15"/>
        <v/>
      </c>
      <c r="AA111" s="2"/>
      <c r="AB111" s="2"/>
      <c r="AC111" s="2"/>
    </row>
    <row r="112" spans="1:29">
      <c r="A112" s="192" t="str">
        <f>IF('Basic Information'!B111="","",'Basic Information'!B111)</f>
        <v/>
      </c>
      <c r="B112" s="192" t="str">
        <f>IF('Basic Information'!G111="","",'Basic Information'!G111)</f>
        <v/>
      </c>
      <c r="C112" s="192" t="str">
        <f>IFERROR(IF(INDEX(TreatmentGroup[],MATCH(Handwriting!$B112,TreatmentGroup[Group],0),7)="Test","Yes","-"),"")</f>
        <v/>
      </c>
      <c r="D112" s="192" t="str">
        <f>IFERROR(IF(INDEX(TreatmentGroup[],MATCH(Handwriting!$B112,TreatmentGroup[Group],0),8)="Test","Yes","-"),"")</f>
        <v/>
      </c>
      <c r="E112" s="192" t="str">
        <f>IFERROR(IF(INDEX(TreatmentGroup[],MATCH(Handwriting!$B112,TreatmentGroup[Group],0),9)="Test","Yes","-"),"")</f>
        <v/>
      </c>
      <c r="F112" s="2" t="str">
        <f>IF('Basic Information'!C111="","",'Basic Information'!C111)</f>
        <v/>
      </c>
      <c r="G112" s="193" t="str">
        <f>IFERROR(INDEX(MouseList[],MATCH(Handwriting!A112,MouseList[Tag '#],0),MATCH("Initial BW",MouseList[#Headers],0))*0.8,"")</f>
        <v/>
      </c>
      <c r="H112" s="194" t="str">
        <f>IF('Basic Information'!H111=0,"",'Basic Information'!H111)</f>
        <v/>
      </c>
      <c r="I112" s="194" t="str">
        <f>IF('Basic Information'!K111=0,"",'Basic Information'!K111)</f>
        <v/>
      </c>
      <c r="J112" s="194" t="str">
        <f>IF('Basic Information'!L111="","",'Basic Information'!L111)</f>
        <v/>
      </c>
      <c r="K112" s="194" t="str">
        <f t="shared" si="12"/>
        <v>Yes</v>
      </c>
      <c r="L112" s="196" t="str">
        <f ca="1">IF($A112="","",IF(K$1=TODAY(),"",INDEX(DataInput[],MATCH(Handwriting!$A112,DataInput[Tag '#],0),MATCH(K$1,'Data Input'!$B$1:$BF$1,0))))</f>
        <v/>
      </c>
      <c r="M112" s="196" t="str">
        <f ca="1">IF($A112="","",IF(K$1=TODAY(),"",INDEX(DataInput[],MATCH(Handwriting!$A112,DataInput[Tag '#],0)+1,MATCH(K$1,'Data Input'!$B$1:$BF$1,0))))</f>
        <v/>
      </c>
      <c r="N112" s="196" t="str">
        <f ca="1">IF($A112="","",IF(K$1=TODAY(),"",INDEX(DataInput[],MATCH(Handwriting!$A112,DataInput[Tag '#],0)+2,MATCH(K$1,'Data Input'!$B$1:$BF$1,0))))</f>
        <v/>
      </c>
      <c r="O112" s="194" t="str">
        <f t="shared" si="13"/>
        <v>Yes</v>
      </c>
      <c r="P112" s="2"/>
      <c r="Q112" s="2"/>
      <c r="R112" s="2"/>
      <c r="S112" s="194" t="str">
        <f t="shared" si="14"/>
        <v>Yes</v>
      </c>
      <c r="T112" s="2"/>
      <c r="U112" s="2"/>
      <c r="V112" s="2"/>
      <c r="W112" s="192" t="str">
        <f t="shared" si="15"/>
        <v/>
      </c>
      <c r="AA112" s="2"/>
      <c r="AB112" s="2"/>
      <c r="AC112" s="2"/>
    </row>
    <row r="113" spans="1:29">
      <c r="A113" s="192" t="str">
        <f>IF('Basic Information'!B112="","",'Basic Information'!B112)</f>
        <v/>
      </c>
      <c r="B113" s="192" t="str">
        <f>IF('Basic Information'!G112="","",'Basic Information'!G112)</f>
        <v/>
      </c>
      <c r="C113" s="192" t="str">
        <f>IFERROR(IF(INDEX(TreatmentGroup[],MATCH(Handwriting!$B113,TreatmentGroup[Group],0),7)="Test","Yes","-"),"")</f>
        <v/>
      </c>
      <c r="D113" s="192" t="str">
        <f>IFERROR(IF(INDEX(TreatmentGroup[],MATCH(Handwriting!$B113,TreatmentGroup[Group],0),8)="Test","Yes","-"),"")</f>
        <v/>
      </c>
      <c r="E113" s="192" t="str">
        <f>IFERROR(IF(INDEX(TreatmentGroup[],MATCH(Handwriting!$B113,TreatmentGroup[Group],0),9)="Test","Yes","-"),"")</f>
        <v/>
      </c>
      <c r="F113" s="2" t="str">
        <f>IF('Basic Information'!C112="","",'Basic Information'!C112)</f>
        <v/>
      </c>
      <c r="G113" s="193" t="str">
        <f>IFERROR(INDEX(MouseList[],MATCH(Handwriting!A113,MouseList[Tag '#],0),MATCH("Initial BW",MouseList[#Headers],0))*0.8,"")</f>
        <v/>
      </c>
      <c r="H113" s="194" t="str">
        <f>IF('Basic Information'!H112=0,"",'Basic Information'!H112)</f>
        <v/>
      </c>
      <c r="I113" s="194" t="str">
        <f>IF('Basic Information'!K112=0,"",'Basic Information'!K112)</f>
        <v/>
      </c>
      <c r="J113" s="194" t="str">
        <f>IF('Basic Information'!L112="","",'Basic Information'!L112)</f>
        <v/>
      </c>
      <c r="K113" s="194" t="str">
        <f t="shared" si="12"/>
        <v>Yes</v>
      </c>
      <c r="L113" s="196" t="str">
        <f ca="1">IF($A113="","",IF(K$1=TODAY(),"",INDEX(DataInput[],MATCH(Handwriting!$A113,DataInput[Tag '#],0),MATCH(K$1,'Data Input'!$B$1:$BF$1,0))))</f>
        <v/>
      </c>
      <c r="M113" s="196" t="str">
        <f ca="1">IF($A113="","",IF(K$1=TODAY(),"",INDEX(DataInput[],MATCH(Handwriting!$A113,DataInput[Tag '#],0)+1,MATCH(K$1,'Data Input'!$B$1:$BF$1,0))))</f>
        <v/>
      </c>
      <c r="N113" s="196" t="str">
        <f ca="1">IF($A113="","",IF(K$1=TODAY(),"",INDEX(DataInput[],MATCH(Handwriting!$A113,DataInput[Tag '#],0)+2,MATCH(K$1,'Data Input'!$B$1:$BF$1,0))))</f>
        <v/>
      </c>
      <c r="O113" s="194" t="str">
        <f t="shared" si="13"/>
        <v>Yes</v>
      </c>
      <c r="P113" s="2"/>
      <c r="Q113" s="2"/>
      <c r="R113" s="2"/>
      <c r="S113" s="194" t="str">
        <f t="shared" si="14"/>
        <v>Yes</v>
      </c>
      <c r="T113" s="2"/>
      <c r="U113" s="2"/>
      <c r="V113" s="2"/>
      <c r="W113" s="192" t="str">
        <f t="shared" si="15"/>
        <v/>
      </c>
      <c r="AA113" s="2"/>
      <c r="AB113" s="2"/>
      <c r="AC113" s="2"/>
    </row>
    <row r="114" spans="1:29">
      <c r="A114" s="192" t="str">
        <f>IF('Basic Information'!B113="","",'Basic Information'!B113)</f>
        <v/>
      </c>
      <c r="B114" s="192" t="str">
        <f>IF('Basic Information'!G113="","",'Basic Information'!G113)</f>
        <v/>
      </c>
      <c r="C114" s="192" t="str">
        <f>IFERROR(IF(INDEX(TreatmentGroup[],MATCH(Handwriting!$B114,TreatmentGroup[Group],0),7)="Test","Yes","-"),"")</f>
        <v/>
      </c>
      <c r="D114" s="192" t="str">
        <f>IFERROR(IF(INDEX(TreatmentGroup[],MATCH(Handwriting!$B114,TreatmentGroup[Group],0),8)="Test","Yes","-"),"")</f>
        <v/>
      </c>
      <c r="E114" s="192" t="str">
        <f>IFERROR(IF(INDEX(TreatmentGroup[],MATCH(Handwriting!$B114,TreatmentGroup[Group],0),9)="Test","Yes","-"),"")</f>
        <v/>
      </c>
      <c r="F114" s="2" t="str">
        <f>IF('Basic Information'!C113="","",'Basic Information'!C113)</f>
        <v/>
      </c>
      <c r="G114" s="193" t="str">
        <f>IFERROR(INDEX(MouseList[],MATCH(Handwriting!A114,MouseList[Tag '#],0),MATCH("Initial BW",MouseList[#Headers],0))*0.8,"")</f>
        <v/>
      </c>
      <c r="H114" s="194" t="str">
        <f>IF('Basic Information'!H113=0,"",'Basic Information'!H113)</f>
        <v/>
      </c>
      <c r="I114" s="194" t="str">
        <f>IF('Basic Information'!K113=0,"",'Basic Information'!K113)</f>
        <v/>
      </c>
      <c r="J114" s="194" t="str">
        <f>IF('Basic Information'!L113="","",'Basic Information'!L113)</f>
        <v/>
      </c>
      <c r="K114" s="194" t="str">
        <f t="shared" si="12"/>
        <v>Yes</v>
      </c>
      <c r="L114" s="196" t="str">
        <f ca="1">IF($A114="","",IF(K$1=TODAY(),"",INDEX(DataInput[],MATCH(Handwriting!$A114,DataInput[Tag '#],0),MATCH(K$1,'Data Input'!$B$1:$BF$1,0))))</f>
        <v/>
      </c>
      <c r="M114" s="196" t="str">
        <f ca="1">IF($A114="","",IF(K$1=TODAY(),"",INDEX(DataInput[],MATCH(Handwriting!$A114,DataInput[Tag '#],0)+1,MATCH(K$1,'Data Input'!$B$1:$BF$1,0))))</f>
        <v/>
      </c>
      <c r="N114" s="196" t="str">
        <f ca="1">IF($A114="","",IF(K$1=TODAY(),"",INDEX(DataInput[],MATCH(Handwriting!$A114,DataInput[Tag '#],0)+2,MATCH(K$1,'Data Input'!$B$1:$BF$1,0))))</f>
        <v/>
      </c>
      <c r="O114" s="194" t="str">
        <f t="shared" si="13"/>
        <v>Yes</v>
      </c>
      <c r="P114" s="2"/>
      <c r="Q114" s="2"/>
      <c r="R114" s="2"/>
      <c r="S114" s="194" t="str">
        <f t="shared" si="14"/>
        <v>Yes</v>
      </c>
      <c r="T114" s="2"/>
      <c r="U114" s="2"/>
      <c r="V114" s="2"/>
      <c r="W114" s="192" t="str">
        <f t="shared" si="15"/>
        <v/>
      </c>
      <c r="AA114" s="2"/>
      <c r="AB114" s="2"/>
      <c r="AC114" s="2"/>
    </row>
    <row r="115" spans="1:29">
      <c r="A115" s="192" t="str">
        <f>IF('Basic Information'!B114="","",'Basic Information'!B114)</f>
        <v/>
      </c>
      <c r="B115" s="192" t="str">
        <f>IF('Basic Information'!G114="","",'Basic Information'!G114)</f>
        <v/>
      </c>
      <c r="C115" s="192" t="str">
        <f>IFERROR(IF(INDEX(TreatmentGroup[],MATCH(Handwriting!$B115,TreatmentGroup[Group],0),7)="Test","Yes","-"),"")</f>
        <v/>
      </c>
      <c r="D115" s="192" t="str">
        <f>IFERROR(IF(INDEX(TreatmentGroup[],MATCH(Handwriting!$B115,TreatmentGroup[Group],0),8)="Test","Yes","-"),"")</f>
        <v/>
      </c>
      <c r="E115" s="192" t="str">
        <f>IFERROR(IF(INDEX(TreatmentGroup[],MATCH(Handwriting!$B115,TreatmentGroup[Group],0),9)="Test","Yes","-"),"")</f>
        <v/>
      </c>
      <c r="F115" s="2" t="str">
        <f>IF('Basic Information'!C114="","",'Basic Information'!C114)</f>
        <v/>
      </c>
      <c r="G115" s="193" t="str">
        <f>IFERROR(INDEX(MouseList[],MATCH(Handwriting!A115,MouseList[Tag '#],0),MATCH("Initial BW",MouseList[#Headers],0))*0.8,"")</f>
        <v/>
      </c>
      <c r="H115" s="194" t="str">
        <f>IF('Basic Information'!H114=0,"",'Basic Information'!H114)</f>
        <v/>
      </c>
      <c r="I115" s="194" t="str">
        <f>IF('Basic Information'!K114=0,"",'Basic Information'!K114)</f>
        <v/>
      </c>
      <c r="J115" s="194" t="str">
        <f>IF('Basic Information'!L114="","",'Basic Information'!L114)</f>
        <v/>
      </c>
      <c r="K115" s="194" t="str">
        <f t="shared" si="12"/>
        <v>Yes</v>
      </c>
      <c r="L115" s="196" t="str">
        <f ca="1">IF($A115="","",IF(K$1=TODAY(),"",INDEX(DataInput[],MATCH(Handwriting!$A115,DataInput[Tag '#],0),MATCH(K$1,'Data Input'!$B$1:$BF$1,0))))</f>
        <v/>
      </c>
      <c r="M115" s="196" t="str">
        <f ca="1">IF($A115="","",IF(K$1=TODAY(),"",INDEX(DataInput[],MATCH(Handwriting!$A115,DataInput[Tag '#],0)+1,MATCH(K$1,'Data Input'!$B$1:$BF$1,0))))</f>
        <v/>
      </c>
      <c r="N115" s="196" t="str">
        <f ca="1">IF($A115="","",IF(K$1=TODAY(),"",INDEX(DataInput[],MATCH(Handwriting!$A115,DataInput[Tag '#],0)+2,MATCH(K$1,'Data Input'!$B$1:$BF$1,0))))</f>
        <v/>
      </c>
      <c r="O115" s="194" t="str">
        <f t="shared" si="13"/>
        <v>Yes</v>
      </c>
      <c r="P115" s="2"/>
      <c r="Q115" s="2"/>
      <c r="R115" s="2"/>
      <c r="S115" s="194" t="str">
        <f t="shared" si="14"/>
        <v>Yes</v>
      </c>
      <c r="T115" s="2"/>
      <c r="U115" s="2"/>
      <c r="V115" s="2"/>
      <c r="W115" s="192" t="str">
        <f t="shared" si="15"/>
        <v/>
      </c>
      <c r="AA115" s="2"/>
      <c r="AB115" s="2"/>
      <c r="AC115" s="2"/>
    </row>
    <row r="116" spans="1:29">
      <c r="A116" s="192" t="str">
        <f>IF('Basic Information'!B115="","",'Basic Information'!B115)</f>
        <v/>
      </c>
      <c r="B116" s="192" t="str">
        <f>IF('Basic Information'!G115="","",'Basic Information'!G115)</f>
        <v/>
      </c>
      <c r="C116" s="192" t="str">
        <f>IFERROR(IF(INDEX(TreatmentGroup[],MATCH(Handwriting!$B116,TreatmentGroup[Group],0),7)="Test","Yes","-"),"")</f>
        <v/>
      </c>
      <c r="D116" s="192" t="str">
        <f>IFERROR(IF(INDEX(TreatmentGroup[],MATCH(Handwriting!$B116,TreatmentGroup[Group],0),8)="Test","Yes","-"),"")</f>
        <v/>
      </c>
      <c r="E116" s="192" t="str">
        <f>IFERROR(IF(INDEX(TreatmentGroup[],MATCH(Handwriting!$B116,TreatmentGroup[Group],0),9)="Test","Yes","-"),"")</f>
        <v/>
      </c>
      <c r="F116" s="2" t="str">
        <f>IF('Basic Information'!C115="","",'Basic Information'!C115)</f>
        <v/>
      </c>
      <c r="G116" s="193" t="str">
        <f>IFERROR(INDEX(MouseList[],MATCH(Handwriting!A116,MouseList[Tag '#],0),MATCH("Initial BW",MouseList[#Headers],0))*0.8,"")</f>
        <v/>
      </c>
      <c r="H116" s="194" t="str">
        <f>IF('Basic Information'!H115=0,"",'Basic Information'!H115)</f>
        <v/>
      </c>
      <c r="I116" s="194" t="str">
        <f>IF('Basic Information'!K115=0,"",'Basic Information'!K115)</f>
        <v/>
      </c>
      <c r="J116" s="194" t="str">
        <f>IF('Basic Information'!L115="","",'Basic Information'!L115)</f>
        <v/>
      </c>
      <c r="K116" s="194" t="str">
        <f t="shared" si="12"/>
        <v>Yes</v>
      </c>
      <c r="L116" s="196" t="str">
        <f ca="1">IF($A116="","",IF(K$1=TODAY(),"",INDEX(DataInput[],MATCH(Handwriting!$A116,DataInput[Tag '#],0),MATCH(K$1,'Data Input'!$B$1:$BF$1,0))))</f>
        <v/>
      </c>
      <c r="M116" s="196" t="str">
        <f ca="1">IF($A116="","",IF(K$1=TODAY(),"",INDEX(DataInput[],MATCH(Handwriting!$A116,DataInput[Tag '#],0)+1,MATCH(K$1,'Data Input'!$B$1:$BF$1,0))))</f>
        <v/>
      </c>
      <c r="N116" s="196" t="str">
        <f ca="1">IF($A116="","",IF(K$1=TODAY(),"",INDEX(DataInput[],MATCH(Handwriting!$A116,DataInput[Tag '#],0)+2,MATCH(K$1,'Data Input'!$B$1:$BF$1,0))))</f>
        <v/>
      </c>
      <c r="O116" s="194" t="str">
        <f t="shared" si="13"/>
        <v>Yes</v>
      </c>
      <c r="P116" s="2"/>
      <c r="Q116" s="2"/>
      <c r="R116" s="2"/>
      <c r="S116" s="194" t="str">
        <f t="shared" si="14"/>
        <v>Yes</v>
      </c>
      <c r="T116" s="2"/>
      <c r="U116" s="2"/>
      <c r="V116" s="2"/>
      <c r="W116" s="192" t="str">
        <f t="shared" si="15"/>
        <v/>
      </c>
      <c r="AA116" s="2"/>
      <c r="AB116" s="2"/>
      <c r="AC116" s="2"/>
    </row>
    <row r="117" spans="1:29">
      <c r="A117" s="192" t="str">
        <f>IF('Basic Information'!B116="","",'Basic Information'!B116)</f>
        <v/>
      </c>
      <c r="B117" s="192" t="str">
        <f>IF('Basic Information'!G116="","",'Basic Information'!G116)</f>
        <v/>
      </c>
      <c r="C117" s="192" t="str">
        <f>IFERROR(IF(INDEX(TreatmentGroup[],MATCH(Handwriting!$B117,TreatmentGroup[Group],0),7)="Test","Yes","-"),"")</f>
        <v/>
      </c>
      <c r="D117" s="192" t="str">
        <f>IFERROR(IF(INDEX(TreatmentGroup[],MATCH(Handwriting!$B117,TreatmentGroup[Group],0),8)="Test","Yes","-"),"")</f>
        <v/>
      </c>
      <c r="E117" s="192" t="str">
        <f>IFERROR(IF(INDEX(TreatmentGroup[],MATCH(Handwriting!$B117,TreatmentGroup[Group],0),9)="Test","Yes","-"),"")</f>
        <v/>
      </c>
      <c r="F117" s="2" t="str">
        <f>IF('Basic Information'!C116="","",'Basic Information'!C116)</f>
        <v/>
      </c>
      <c r="G117" s="193" t="str">
        <f>IFERROR(INDEX(MouseList[],MATCH(Handwriting!A117,MouseList[Tag '#],0),MATCH("Initial BW",MouseList[#Headers],0))*0.8,"")</f>
        <v/>
      </c>
      <c r="H117" s="194" t="str">
        <f>IF('Basic Information'!H116=0,"",'Basic Information'!H116)</f>
        <v/>
      </c>
      <c r="I117" s="194" t="str">
        <f>IF('Basic Information'!K116=0,"",'Basic Information'!K116)</f>
        <v/>
      </c>
      <c r="J117" s="194" t="str">
        <f>IF('Basic Information'!L116="","",'Basic Information'!L116)</f>
        <v/>
      </c>
      <c r="K117" s="194" t="str">
        <f t="shared" si="12"/>
        <v>Yes</v>
      </c>
      <c r="L117" s="196" t="str">
        <f ca="1">IF($A117="","",IF(K$1=TODAY(),"",INDEX(DataInput[],MATCH(Handwriting!$A117,DataInput[Tag '#],0),MATCH(K$1,'Data Input'!$B$1:$BF$1,0))))</f>
        <v/>
      </c>
      <c r="M117" s="196" t="str">
        <f ca="1">IF($A117="","",IF(K$1=TODAY(),"",INDEX(DataInput[],MATCH(Handwriting!$A117,DataInput[Tag '#],0)+1,MATCH(K$1,'Data Input'!$B$1:$BF$1,0))))</f>
        <v/>
      </c>
      <c r="N117" s="196" t="str">
        <f ca="1">IF($A117="","",IF(K$1=TODAY(),"",INDEX(DataInput[],MATCH(Handwriting!$A117,DataInput[Tag '#],0)+2,MATCH(K$1,'Data Input'!$B$1:$BF$1,0))))</f>
        <v/>
      </c>
      <c r="O117" s="194" t="str">
        <f t="shared" si="13"/>
        <v>Yes</v>
      </c>
      <c r="P117" s="2"/>
      <c r="Q117" s="2"/>
      <c r="R117" s="2"/>
      <c r="S117" s="194" t="str">
        <f t="shared" si="14"/>
        <v>Yes</v>
      </c>
      <c r="T117" s="2"/>
      <c r="U117" s="2"/>
      <c r="V117" s="2"/>
      <c r="W117" s="192" t="str">
        <f t="shared" si="15"/>
        <v/>
      </c>
      <c r="AA117" s="2"/>
      <c r="AB117" s="2"/>
      <c r="AC117" s="2"/>
    </row>
    <row r="118" spans="1:29">
      <c r="A118" s="192" t="str">
        <f>IF('Basic Information'!B117="","",'Basic Information'!B117)</f>
        <v/>
      </c>
      <c r="B118" s="192" t="str">
        <f>IF('Basic Information'!G117="","",'Basic Information'!G117)</f>
        <v/>
      </c>
      <c r="C118" s="192" t="str">
        <f>IFERROR(IF(INDEX(TreatmentGroup[],MATCH(Handwriting!$B118,TreatmentGroup[Group],0),7)="Test","Yes","-"),"")</f>
        <v/>
      </c>
      <c r="D118" s="192" t="str">
        <f>IFERROR(IF(INDEX(TreatmentGroup[],MATCH(Handwriting!$B118,TreatmentGroup[Group],0),8)="Test","Yes","-"),"")</f>
        <v/>
      </c>
      <c r="E118" s="192" t="str">
        <f>IFERROR(IF(INDEX(TreatmentGroup[],MATCH(Handwriting!$B118,TreatmentGroup[Group],0),9)="Test","Yes","-"),"")</f>
        <v/>
      </c>
      <c r="F118" s="2" t="str">
        <f>IF('Basic Information'!C117="","",'Basic Information'!C117)</f>
        <v/>
      </c>
      <c r="G118" s="193" t="str">
        <f>IFERROR(INDEX(MouseList[],MATCH(Handwriting!A118,MouseList[Tag '#],0),MATCH("Initial BW",MouseList[#Headers],0))*0.8,"")</f>
        <v/>
      </c>
      <c r="H118" s="194" t="str">
        <f>IF('Basic Information'!H117=0,"",'Basic Information'!H117)</f>
        <v/>
      </c>
      <c r="I118" s="194" t="str">
        <f>IF('Basic Information'!K117=0,"",'Basic Information'!K117)</f>
        <v/>
      </c>
      <c r="J118" s="194" t="str">
        <f>IF('Basic Information'!L117="","",'Basic Information'!L117)</f>
        <v/>
      </c>
      <c r="K118" s="194" t="str">
        <f t="shared" si="12"/>
        <v>Yes</v>
      </c>
      <c r="L118" s="196" t="str">
        <f ca="1">IF($A118="","",IF(K$1=TODAY(),"",INDEX(DataInput[],MATCH(Handwriting!$A118,DataInput[Tag '#],0),MATCH(K$1,'Data Input'!$B$1:$BF$1,0))))</f>
        <v/>
      </c>
      <c r="M118" s="196" t="str">
        <f ca="1">IF($A118="","",IF(K$1=TODAY(),"",INDEX(DataInput[],MATCH(Handwriting!$A118,DataInput[Tag '#],0)+1,MATCH(K$1,'Data Input'!$B$1:$BF$1,0))))</f>
        <v/>
      </c>
      <c r="N118" s="196" t="str">
        <f ca="1">IF($A118="","",IF(K$1=TODAY(),"",INDEX(DataInput[],MATCH(Handwriting!$A118,DataInput[Tag '#],0)+2,MATCH(K$1,'Data Input'!$B$1:$BF$1,0))))</f>
        <v/>
      </c>
      <c r="O118" s="194" t="str">
        <f t="shared" si="13"/>
        <v>Yes</v>
      </c>
      <c r="P118" s="2"/>
      <c r="Q118" s="2"/>
      <c r="R118" s="2"/>
      <c r="S118" s="194" t="str">
        <f t="shared" si="14"/>
        <v>Yes</v>
      </c>
      <c r="T118" s="2"/>
      <c r="U118" s="2"/>
      <c r="V118" s="2"/>
      <c r="W118" s="192" t="str">
        <f t="shared" si="15"/>
        <v/>
      </c>
      <c r="AA118" s="2"/>
      <c r="AB118" s="2"/>
      <c r="AC118" s="2"/>
    </row>
    <row r="119" spans="1:29">
      <c r="A119" s="192" t="str">
        <f>IF('Basic Information'!B118="","",'Basic Information'!B118)</f>
        <v/>
      </c>
      <c r="B119" s="192" t="str">
        <f>IF('Basic Information'!G118="","",'Basic Information'!G118)</f>
        <v/>
      </c>
      <c r="C119" s="192" t="str">
        <f>IFERROR(IF(INDEX(TreatmentGroup[],MATCH(Handwriting!$B119,TreatmentGroup[Group],0),7)="Test","Yes","-"),"")</f>
        <v/>
      </c>
      <c r="D119" s="192" t="str">
        <f>IFERROR(IF(INDEX(TreatmentGroup[],MATCH(Handwriting!$B119,TreatmentGroup[Group],0),8)="Test","Yes","-"),"")</f>
        <v/>
      </c>
      <c r="E119" s="192" t="str">
        <f>IFERROR(IF(INDEX(TreatmentGroup[],MATCH(Handwriting!$B119,TreatmentGroup[Group],0),9)="Test","Yes","-"),"")</f>
        <v/>
      </c>
      <c r="F119" s="2" t="str">
        <f>IF('Basic Information'!C118="","",'Basic Information'!C118)</f>
        <v/>
      </c>
      <c r="G119" s="193" t="str">
        <f>IFERROR(INDEX(MouseList[],MATCH(Handwriting!A119,MouseList[Tag '#],0),MATCH("Initial BW",MouseList[#Headers],0))*0.8,"")</f>
        <v/>
      </c>
      <c r="H119" s="194" t="str">
        <f>IF('Basic Information'!H118=0,"",'Basic Information'!H118)</f>
        <v/>
      </c>
      <c r="I119" s="194" t="str">
        <f>IF('Basic Information'!K118=0,"",'Basic Information'!K118)</f>
        <v/>
      </c>
      <c r="J119" s="194" t="str">
        <f>IF('Basic Information'!L118="","",'Basic Information'!L118)</f>
        <v/>
      </c>
      <c r="K119" s="194" t="str">
        <f t="shared" si="12"/>
        <v>Yes</v>
      </c>
      <c r="L119" s="196" t="str">
        <f ca="1">IF($A119="","",IF(K$1=TODAY(),"",INDEX(DataInput[],MATCH(Handwriting!$A119,DataInput[Tag '#],0),MATCH(K$1,'Data Input'!$B$1:$BF$1,0))))</f>
        <v/>
      </c>
      <c r="M119" s="196" t="str">
        <f ca="1">IF($A119="","",IF(K$1=TODAY(),"",INDEX(DataInput[],MATCH(Handwriting!$A119,DataInput[Tag '#],0)+1,MATCH(K$1,'Data Input'!$B$1:$BF$1,0))))</f>
        <v/>
      </c>
      <c r="N119" s="196" t="str">
        <f ca="1">IF($A119="","",IF(K$1=TODAY(),"",INDEX(DataInput[],MATCH(Handwriting!$A119,DataInput[Tag '#],0)+2,MATCH(K$1,'Data Input'!$B$1:$BF$1,0))))</f>
        <v/>
      </c>
      <c r="O119" s="194" t="str">
        <f t="shared" si="13"/>
        <v>Yes</v>
      </c>
      <c r="P119" s="2"/>
      <c r="Q119" s="2"/>
      <c r="R119" s="2"/>
      <c r="S119" s="194" t="str">
        <f t="shared" si="14"/>
        <v>Yes</v>
      </c>
      <c r="T119" s="2"/>
      <c r="U119" s="2"/>
      <c r="V119" s="2"/>
      <c r="W119" s="192" t="str">
        <f t="shared" si="15"/>
        <v/>
      </c>
      <c r="AA119" s="2"/>
      <c r="AB119" s="2"/>
      <c r="AC119" s="2"/>
    </row>
    <row r="120" spans="1:29">
      <c r="A120" s="192" t="str">
        <f>IF('Basic Information'!B119="","",'Basic Information'!B119)</f>
        <v/>
      </c>
      <c r="B120" s="192" t="str">
        <f>IF('Basic Information'!G119="","",'Basic Information'!G119)</f>
        <v/>
      </c>
      <c r="C120" s="192" t="str">
        <f>IFERROR(IF(INDEX(TreatmentGroup[],MATCH(Handwriting!$B120,TreatmentGroup[Group],0),7)="Test","Yes","-"),"")</f>
        <v/>
      </c>
      <c r="D120" s="192" t="str">
        <f>IFERROR(IF(INDEX(TreatmentGroup[],MATCH(Handwriting!$B120,TreatmentGroup[Group],0),8)="Test","Yes","-"),"")</f>
        <v/>
      </c>
      <c r="E120" s="192" t="str">
        <f>IFERROR(IF(INDEX(TreatmentGroup[],MATCH(Handwriting!$B120,TreatmentGroup[Group],0),9)="Test","Yes","-"),"")</f>
        <v/>
      </c>
      <c r="F120" s="2" t="str">
        <f>IF('Basic Information'!C119="","",'Basic Information'!C119)</f>
        <v/>
      </c>
      <c r="G120" s="193" t="str">
        <f>IFERROR(INDEX(MouseList[],MATCH(Handwriting!A120,MouseList[Tag '#],0),MATCH("Initial BW",MouseList[#Headers],0))*0.8,"")</f>
        <v/>
      </c>
      <c r="H120" s="194" t="str">
        <f>IF('Basic Information'!H119=0,"",'Basic Information'!H119)</f>
        <v/>
      </c>
      <c r="I120" s="194" t="str">
        <f>IF('Basic Information'!K119=0,"",'Basic Information'!K119)</f>
        <v/>
      </c>
      <c r="J120" s="194" t="str">
        <f>IF('Basic Information'!L119="","",'Basic Information'!L119)</f>
        <v/>
      </c>
      <c r="K120" s="194" t="str">
        <f t="shared" si="12"/>
        <v>Yes</v>
      </c>
      <c r="L120" s="196" t="str">
        <f ca="1">IF($A120="","",IF(K$1=TODAY(),"",INDEX(DataInput[],MATCH(Handwriting!$A120,DataInput[Tag '#],0),MATCH(K$1,'Data Input'!$B$1:$BF$1,0))))</f>
        <v/>
      </c>
      <c r="M120" s="196" t="str">
        <f ca="1">IF($A120="","",IF(K$1=TODAY(),"",INDEX(DataInput[],MATCH(Handwriting!$A120,DataInput[Tag '#],0)+1,MATCH(K$1,'Data Input'!$B$1:$BF$1,0))))</f>
        <v/>
      </c>
      <c r="N120" s="196" t="str">
        <f ca="1">IF($A120="","",IF(K$1=TODAY(),"",INDEX(DataInput[],MATCH(Handwriting!$A120,DataInput[Tag '#],0)+2,MATCH(K$1,'Data Input'!$B$1:$BF$1,0))))</f>
        <v/>
      </c>
      <c r="O120" s="194" t="str">
        <f t="shared" si="13"/>
        <v>Yes</v>
      </c>
      <c r="P120" s="2"/>
      <c r="Q120" s="2"/>
      <c r="R120" s="2"/>
      <c r="S120" s="194" t="str">
        <f t="shared" si="14"/>
        <v>Yes</v>
      </c>
      <c r="T120" s="2"/>
      <c r="U120" s="2"/>
      <c r="V120" s="2"/>
      <c r="W120" s="192" t="str">
        <f t="shared" si="15"/>
        <v/>
      </c>
      <c r="AA120" s="2"/>
      <c r="AB120" s="2"/>
      <c r="AC120" s="2"/>
    </row>
    <row r="121" spans="1:29">
      <c r="A121" s="192" t="str">
        <f>IF('Basic Information'!B120="","",'Basic Information'!B120)</f>
        <v/>
      </c>
      <c r="B121" s="192" t="str">
        <f>IF('Basic Information'!G120="","",'Basic Information'!G120)</f>
        <v/>
      </c>
      <c r="C121" s="192" t="str">
        <f>IFERROR(IF(INDEX(TreatmentGroup[],MATCH(Handwriting!$B121,TreatmentGroup[Group],0),7)="Test","Yes","-"),"")</f>
        <v/>
      </c>
      <c r="D121" s="192" t="str">
        <f>IFERROR(IF(INDEX(TreatmentGroup[],MATCH(Handwriting!$B121,TreatmentGroup[Group],0),8)="Test","Yes","-"),"")</f>
        <v/>
      </c>
      <c r="E121" s="192" t="str">
        <f>IFERROR(IF(INDEX(TreatmentGroup[],MATCH(Handwriting!$B121,TreatmentGroup[Group],0),9)="Test","Yes","-"),"")</f>
        <v/>
      </c>
      <c r="F121" s="2" t="str">
        <f>IF('Basic Information'!C120="","",'Basic Information'!C120)</f>
        <v/>
      </c>
      <c r="G121" s="193" t="str">
        <f>IFERROR(INDEX(MouseList[],MATCH(Handwriting!A121,MouseList[Tag '#],0),MATCH("Initial BW",MouseList[#Headers],0))*0.8,"")</f>
        <v/>
      </c>
      <c r="H121" s="194" t="str">
        <f>IF('Basic Information'!H120=0,"",'Basic Information'!H120)</f>
        <v/>
      </c>
      <c r="I121" s="194" t="str">
        <f>IF('Basic Information'!K120=0,"",'Basic Information'!K120)</f>
        <v/>
      </c>
      <c r="J121" s="194" t="str">
        <f>IF('Basic Information'!L120="","",'Basic Information'!L120)</f>
        <v/>
      </c>
      <c r="K121" s="194" t="str">
        <f t="shared" si="12"/>
        <v>Yes</v>
      </c>
      <c r="L121" s="196" t="str">
        <f ca="1">IF($A121="","",IF(K$1=TODAY(),"",INDEX(DataInput[],MATCH(Handwriting!$A121,DataInput[Tag '#],0),MATCH(K$1,'Data Input'!$B$1:$BF$1,0))))</f>
        <v/>
      </c>
      <c r="M121" s="196" t="str">
        <f ca="1">IF($A121="","",IF(K$1=TODAY(),"",INDEX(DataInput[],MATCH(Handwriting!$A121,DataInput[Tag '#],0)+1,MATCH(K$1,'Data Input'!$B$1:$BF$1,0))))</f>
        <v/>
      </c>
      <c r="N121" s="196" t="str">
        <f ca="1">IF($A121="","",IF(K$1=TODAY(),"",INDEX(DataInput[],MATCH(Handwriting!$A121,DataInput[Tag '#],0)+2,MATCH(K$1,'Data Input'!$B$1:$BF$1,0))))</f>
        <v/>
      </c>
      <c r="O121" s="194" t="str">
        <f t="shared" si="13"/>
        <v>Yes</v>
      </c>
      <c r="P121" s="2"/>
      <c r="Q121" s="2"/>
      <c r="R121" s="2"/>
      <c r="S121" s="194" t="str">
        <f t="shared" si="14"/>
        <v>Yes</v>
      </c>
      <c r="T121" s="2"/>
      <c r="U121" s="2"/>
      <c r="V121" s="2"/>
      <c r="W121" s="192" t="str">
        <f t="shared" si="15"/>
        <v/>
      </c>
      <c r="AA121" s="2"/>
      <c r="AB121" s="2"/>
      <c r="AC121" s="2"/>
    </row>
    <row r="122" spans="1:29">
      <c r="A122" s="192" t="str">
        <f>IF('Basic Information'!B121="","",'Basic Information'!B121)</f>
        <v/>
      </c>
      <c r="B122" s="192" t="str">
        <f>IF('Basic Information'!G121="","",'Basic Information'!G121)</f>
        <v/>
      </c>
      <c r="C122" s="192" t="str">
        <f>IFERROR(IF(INDEX(TreatmentGroup[],MATCH(Handwriting!$B122,TreatmentGroup[Group],0),7)="Test","Yes","-"),"")</f>
        <v/>
      </c>
      <c r="D122" s="192" t="str">
        <f>IFERROR(IF(INDEX(TreatmentGroup[],MATCH(Handwriting!$B122,TreatmentGroup[Group],0),8)="Test","Yes","-"),"")</f>
        <v/>
      </c>
      <c r="E122" s="192" t="str">
        <f>IFERROR(IF(INDEX(TreatmentGroup[],MATCH(Handwriting!$B122,TreatmentGroup[Group],0),9)="Test","Yes","-"),"")</f>
        <v/>
      </c>
      <c r="F122" s="2" t="str">
        <f>IF('Basic Information'!C121="","",'Basic Information'!C121)</f>
        <v/>
      </c>
      <c r="G122" s="193" t="str">
        <f>IFERROR(INDEX(MouseList[],MATCH(Handwriting!A122,MouseList[Tag '#],0),MATCH("Initial BW",MouseList[#Headers],0))*0.8,"")</f>
        <v/>
      </c>
      <c r="H122" s="194" t="str">
        <f>IF('Basic Information'!H121=0,"",'Basic Information'!H121)</f>
        <v/>
      </c>
      <c r="I122" s="194" t="str">
        <f>IF('Basic Information'!K121=0,"",'Basic Information'!K121)</f>
        <v/>
      </c>
      <c r="J122" s="194" t="str">
        <f>IF('Basic Information'!L121="","",'Basic Information'!L121)</f>
        <v/>
      </c>
      <c r="K122" s="194" t="str">
        <f t="shared" si="12"/>
        <v>Yes</v>
      </c>
      <c r="L122" s="196" t="str">
        <f ca="1">IF($A122="","",IF(K$1=TODAY(),"",INDEX(DataInput[],MATCH(Handwriting!$A122,DataInput[Tag '#],0),MATCH(K$1,'Data Input'!$B$1:$BF$1,0))))</f>
        <v/>
      </c>
      <c r="M122" s="196" t="str">
        <f ca="1">IF($A122="","",IF(K$1=TODAY(),"",INDEX(DataInput[],MATCH(Handwriting!$A122,DataInput[Tag '#],0)+1,MATCH(K$1,'Data Input'!$B$1:$BF$1,0))))</f>
        <v/>
      </c>
      <c r="N122" s="196" t="str">
        <f ca="1">IF($A122="","",IF(K$1=TODAY(),"",INDEX(DataInput[],MATCH(Handwriting!$A122,DataInput[Tag '#],0)+2,MATCH(K$1,'Data Input'!$B$1:$BF$1,0))))</f>
        <v/>
      </c>
      <c r="O122" s="194" t="str">
        <f t="shared" si="13"/>
        <v>Yes</v>
      </c>
      <c r="P122" s="2"/>
      <c r="Q122" s="2"/>
      <c r="R122" s="2"/>
      <c r="S122" s="194" t="str">
        <f t="shared" si="14"/>
        <v>Yes</v>
      </c>
      <c r="T122" s="2"/>
      <c r="U122" s="2"/>
      <c r="V122" s="2"/>
      <c r="W122" s="192" t="str">
        <f t="shared" si="15"/>
        <v/>
      </c>
      <c r="AA122" s="2"/>
      <c r="AB122" s="2"/>
      <c r="AC122" s="2"/>
    </row>
  </sheetData>
  <mergeCells count="8">
    <mergeCell ref="AJ1:AK1"/>
    <mergeCell ref="AN1:AQ1"/>
    <mergeCell ref="AR1:AU1"/>
    <mergeCell ref="A1:G1"/>
    <mergeCell ref="H1:I1"/>
    <mergeCell ref="P1:S1"/>
    <mergeCell ref="L1:O1"/>
    <mergeCell ref="AC1:AI1"/>
  </mergeCells>
  <conditionalFormatting sqref="C3:S122 AE3:AU62">
    <cfRule type="cellIs" dxfId="22" priority="24" operator="equal">
      <formula>"Yes"</formula>
    </cfRule>
  </conditionalFormatting>
  <conditionalFormatting sqref="K3:K122 M3:M122 O3:S122 W3:W122 AM3:AM62 AO3:AO62 AQ3:AU62 AY3:AY62">
    <cfRule type="expression" dxfId="21" priority="23">
      <formula>$J3&lt;K$1</formula>
    </cfRule>
  </conditionalFormatting>
  <conditionalFormatting sqref="M3:S122 AO3:AU62">
    <cfRule type="expression" dxfId="20" priority="21">
      <formula>$J3&lt;K$1</formula>
    </cfRule>
  </conditionalFormatting>
  <conditionalFormatting sqref="N3:O122 AP3:AQ62">
    <cfRule type="expression" dxfId="19" priority="20">
      <formula>$J3&lt;K$1</formula>
    </cfRule>
  </conditionalFormatting>
  <conditionalFormatting sqref="W3:W122 A3:S122 AY3:AY62 AC3:AU62">
    <cfRule type="expression" dxfId="18" priority="19">
      <formula>$F3=$F4</formula>
    </cfRule>
  </conditionalFormatting>
  <conditionalFormatting sqref="L3:S122 AN3:AU62">
    <cfRule type="expression" dxfId="17" priority="46">
      <formula>$J3&lt;K$1</formula>
    </cfRule>
  </conditionalFormatting>
  <conditionalFormatting sqref="N3:N122 AP3:AP62">
    <cfRule type="expression" dxfId="16" priority="48">
      <formula>$J3&lt;L$1</formula>
    </cfRule>
  </conditionalFormatting>
  <conditionalFormatting sqref="L3:L122 AN3:AN62">
    <cfRule type="expression" dxfId="15" priority="49">
      <formula>$J3&lt;#REF!</formula>
    </cfRule>
  </conditionalFormatting>
  <conditionalFormatting sqref="T3:V122 AV3:AX62">
    <cfRule type="cellIs" dxfId="14" priority="14" operator="equal">
      <formula>"Yes"</formula>
    </cfRule>
  </conditionalFormatting>
  <conditionalFormatting sqref="T3:V122 AV3:AX62">
    <cfRule type="expression" dxfId="13" priority="13">
      <formula>$J3&lt;T$1</formula>
    </cfRule>
  </conditionalFormatting>
  <conditionalFormatting sqref="T3:V122 AV3:AX62">
    <cfRule type="expression" dxfId="12" priority="12">
      <formula>$J3&lt;R$1</formula>
    </cfRule>
  </conditionalFormatting>
  <conditionalFormatting sqref="T3:V122 AV3:AX62">
    <cfRule type="expression" dxfId="11" priority="11">
      <formula>$F3=$F4</formula>
    </cfRule>
  </conditionalFormatting>
  <conditionalFormatting sqref="T3:V122 AV3:AX62">
    <cfRule type="expression" dxfId="10" priority="15">
      <formula>$J3&lt;S$1</formula>
    </cfRule>
  </conditionalFormatting>
  <conditionalFormatting sqref="X3:Z70 AZ3:BB62">
    <cfRule type="cellIs" dxfId="9" priority="9" operator="equal">
      <formula>"Yes"</formula>
    </cfRule>
  </conditionalFormatting>
  <conditionalFormatting sqref="X3:Z70 AZ3:BB62">
    <cfRule type="expression" dxfId="8" priority="8">
      <formula>$J3&lt;X$1</formula>
    </cfRule>
  </conditionalFormatting>
  <conditionalFormatting sqref="X3:Z70 AZ3:BB62">
    <cfRule type="expression" dxfId="7" priority="7">
      <formula>$J3&lt;V$1</formula>
    </cfRule>
  </conditionalFormatting>
  <conditionalFormatting sqref="X3:Z70 AZ3:BB62">
    <cfRule type="expression" dxfId="6" priority="6">
      <formula>$F3=$F4</formula>
    </cfRule>
  </conditionalFormatting>
  <conditionalFormatting sqref="X3:Z70 AZ3:BB62">
    <cfRule type="expression" dxfId="5" priority="10">
      <formula>$J3&lt;W$1</formula>
    </cfRule>
  </conditionalFormatting>
  <conditionalFormatting sqref="AA63:AC122 AA3:AB62 BC3:BD62">
    <cfRule type="cellIs" dxfId="4" priority="4" operator="equal">
      <formula>"Yes"</formula>
    </cfRule>
  </conditionalFormatting>
  <conditionalFormatting sqref="AA63:AC122 AA3:AB62 BC3:BD62">
    <cfRule type="expression" dxfId="3" priority="3">
      <formula>$J3&lt;AA$1</formula>
    </cfRule>
  </conditionalFormatting>
  <conditionalFormatting sqref="AA63:AC122 AA3:AB62 BC3:BD62">
    <cfRule type="expression" dxfId="2" priority="2">
      <formula>$J3&lt;Y$1</formula>
    </cfRule>
  </conditionalFormatting>
  <conditionalFormatting sqref="AA63:AC122 AA3:AB62 BC3:BD62">
    <cfRule type="expression" dxfId="1" priority="1">
      <formula>$F3=$F4</formula>
    </cfRule>
  </conditionalFormatting>
  <conditionalFormatting sqref="AA63:AC122 AA3:AB62 BC3:BD62">
    <cfRule type="expression" dxfId="0" priority="5">
      <formula>$J3&lt;Z$1</formula>
    </cfRule>
  </conditionalFormatting>
  <pageMargins left="0.25" right="0.25" top="0.75" bottom="0.75" header="0.3" footer="0.3"/>
  <pageSetup paperSize="9" fitToHeight="0" orientation="portrait" r:id="rId1"/>
  <rowBreaks count="1" manualBreakCount="1">
    <brk id="50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X35"/>
  <sheetViews>
    <sheetView workbookViewId="0">
      <selection activeCell="H7" sqref="H7"/>
    </sheetView>
  </sheetViews>
  <sheetFormatPr defaultRowHeight="15"/>
  <cols>
    <col min="1" max="1" width="16.5703125" bestFit="1" customWidth="1"/>
    <col min="2" max="2" width="8.7109375" style="25" customWidth="1"/>
    <col min="3" max="4" width="6.28515625" customWidth="1"/>
    <col min="5" max="5" width="8.7109375" style="25" customWidth="1"/>
    <col min="6" max="7" width="6.28515625" customWidth="1"/>
    <col min="8" max="8" width="8.7109375" style="25" customWidth="1"/>
    <col min="9" max="10" width="6.28515625" customWidth="1"/>
    <col min="11" max="11" width="8.7109375" style="25" customWidth="1"/>
    <col min="12" max="13" width="6.28515625" customWidth="1"/>
    <col min="14" max="14" width="8.7109375" style="25" customWidth="1"/>
    <col min="15" max="16" width="6.28515625" customWidth="1"/>
    <col min="17" max="17" width="8.7109375" style="25" customWidth="1"/>
    <col min="18" max="19" width="6.28515625" customWidth="1"/>
    <col min="21" max="21" width="12" bestFit="1" customWidth="1"/>
    <col min="22" max="22" width="10.42578125" bestFit="1" customWidth="1"/>
    <col min="23" max="23" width="11.28515625" bestFit="1" customWidth="1"/>
  </cols>
  <sheetData>
    <row r="1" spans="1:24" ht="19.5" thickBot="1">
      <c r="A1" s="408" t="s">
        <v>189</v>
      </c>
      <c r="B1" s="408"/>
      <c r="C1" s="408"/>
      <c r="D1" s="408"/>
      <c r="E1" s="408"/>
      <c r="F1" s="408"/>
      <c r="G1" s="408"/>
      <c r="H1" s="408"/>
      <c r="I1" s="408"/>
      <c r="J1" s="408"/>
      <c r="K1" s="408"/>
      <c r="L1" s="408"/>
      <c r="M1" s="408"/>
      <c r="N1" s="408"/>
      <c r="O1" s="408"/>
      <c r="P1" s="408"/>
      <c r="Q1" s="408"/>
      <c r="R1" s="408"/>
      <c r="S1" s="408"/>
    </row>
    <row r="2" spans="1:24" ht="15.75" thickBot="1">
      <c r="A2" s="104"/>
      <c r="B2" s="415" t="s">
        <v>153</v>
      </c>
      <c r="C2" s="415"/>
      <c r="D2" s="415"/>
      <c r="E2" s="415"/>
      <c r="F2" s="415"/>
      <c r="G2" s="415"/>
      <c r="H2" s="416" t="s">
        <v>154</v>
      </c>
      <c r="I2" s="417"/>
      <c r="J2" s="417"/>
      <c r="K2" s="417"/>
      <c r="L2" s="417"/>
      <c r="M2" s="417"/>
      <c r="N2" s="418" t="s">
        <v>155</v>
      </c>
      <c r="O2" s="419"/>
      <c r="P2" s="419"/>
      <c r="Q2" s="419"/>
      <c r="R2" s="419"/>
      <c r="S2" s="420"/>
    </row>
    <row r="3" spans="1:24" ht="15.75" thickTop="1">
      <c r="A3" s="94" t="s">
        <v>156</v>
      </c>
      <c r="B3" s="403" t="s">
        <v>157</v>
      </c>
      <c r="C3" s="403"/>
      <c r="D3" s="403"/>
      <c r="E3" s="394" t="s">
        <v>3</v>
      </c>
      <c r="F3" s="394"/>
      <c r="G3" s="394"/>
      <c r="H3" s="404" t="s">
        <v>157</v>
      </c>
      <c r="I3" s="405"/>
      <c r="J3" s="405"/>
      <c r="K3" s="394" t="s">
        <v>3</v>
      </c>
      <c r="L3" s="394"/>
      <c r="M3" s="394"/>
      <c r="N3" s="406" t="s">
        <v>157</v>
      </c>
      <c r="O3" s="407"/>
      <c r="P3" s="407"/>
      <c r="Q3" s="394" t="s">
        <v>3</v>
      </c>
      <c r="R3" s="394"/>
      <c r="S3" s="395"/>
    </row>
    <row r="4" spans="1:24">
      <c r="A4" s="94" t="s">
        <v>164</v>
      </c>
      <c r="B4" s="396" t="str">
        <f>'Basic Information'!V15</f>
        <v xml:space="preserve">PBS </v>
      </c>
      <c r="C4" s="396"/>
      <c r="D4" s="396"/>
      <c r="E4" s="397">
        <f>'Basic Information'!AG15</f>
        <v>0</v>
      </c>
      <c r="F4" s="397"/>
      <c r="G4" s="397"/>
      <c r="H4" s="398" t="str">
        <f>'Basic Information'!V16</f>
        <v xml:space="preserve">PD1 </v>
      </c>
      <c r="I4" s="399"/>
      <c r="J4" s="399"/>
      <c r="K4" s="397">
        <f>'Basic Information'!AG16</f>
        <v>0</v>
      </c>
      <c r="L4" s="397"/>
      <c r="M4" s="397"/>
      <c r="N4" s="400" t="str">
        <f>'Basic Information'!V17</f>
        <v xml:space="preserve">Isoprenaline </v>
      </c>
      <c r="O4" s="401"/>
      <c r="P4" s="401"/>
      <c r="Q4" s="397">
        <f>'Basic Information'!AG17</f>
        <v>0</v>
      </c>
      <c r="R4" s="397"/>
      <c r="S4" s="402"/>
    </row>
    <row r="5" spans="1:24" s="23" customFormat="1">
      <c r="A5" s="95" t="s">
        <v>168</v>
      </c>
      <c r="B5" s="52">
        <f>'Basic Information'!AC15</f>
        <v>300.01</v>
      </c>
      <c r="C5" s="26" t="s">
        <v>169</v>
      </c>
      <c r="D5" s="26" t="s">
        <v>170</v>
      </c>
      <c r="E5" s="53">
        <f>'Basic Information'!AN15</f>
        <v>0</v>
      </c>
      <c r="F5" s="27" t="s">
        <v>169</v>
      </c>
      <c r="G5" s="27" t="s">
        <v>170</v>
      </c>
      <c r="H5" s="86" t="str">
        <f>'Basic Information'!AC16</f>
        <v>N/A</v>
      </c>
      <c r="I5" s="28" t="s">
        <v>169</v>
      </c>
      <c r="J5" s="28" t="s">
        <v>170</v>
      </c>
      <c r="K5" s="53">
        <f>'Basic Information'!AN16</f>
        <v>0</v>
      </c>
      <c r="L5" s="27" t="s">
        <v>169</v>
      </c>
      <c r="M5" s="27" t="s">
        <v>170</v>
      </c>
      <c r="N5" s="147" t="str">
        <f>'Basic Information'!AC17</f>
        <v>N/A</v>
      </c>
      <c r="O5" s="29" t="s">
        <v>169</v>
      </c>
      <c r="P5" s="29" t="s">
        <v>170</v>
      </c>
      <c r="Q5" s="53">
        <f>'Basic Information'!AN17</f>
        <v>0</v>
      </c>
      <c r="R5" s="27" t="s">
        <v>169</v>
      </c>
      <c r="S5" s="70" t="s">
        <v>170</v>
      </c>
    </row>
    <row r="6" spans="1:24">
      <c r="A6" s="94" t="s">
        <v>163</v>
      </c>
      <c r="B6" s="421" t="str">
        <f>'Basic Information'!AE15</f>
        <v>I.P.</v>
      </c>
      <c r="C6" s="421"/>
      <c r="D6" s="421"/>
      <c r="E6" s="422" t="str">
        <f>'Basic Information'!AP15</f>
        <v>I.P.</v>
      </c>
      <c r="F6" s="422"/>
      <c r="G6" s="422"/>
      <c r="H6" s="423" t="str">
        <f>'Basic Information'!AE16</f>
        <v>I.P.</v>
      </c>
      <c r="I6" s="424"/>
      <c r="J6" s="424"/>
      <c r="K6" s="422" t="str">
        <f>'Basic Information'!AP16</f>
        <v>I.P.</v>
      </c>
      <c r="L6" s="422"/>
      <c r="M6" s="422"/>
      <c r="N6" s="425" t="s">
        <v>146</v>
      </c>
      <c r="O6" s="426"/>
      <c r="P6" s="426"/>
      <c r="Q6" s="422" t="str">
        <f>'Basic Information'!AP17</f>
        <v>I.P.</v>
      </c>
      <c r="R6" s="422"/>
      <c r="S6" s="427"/>
    </row>
    <row r="7" spans="1:24">
      <c r="A7" s="94" t="s">
        <v>152</v>
      </c>
      <c r="B7" s="54">
        <f>'Basic Information'!W15</f>
        <v>0</v>
      </c>
      <c r="C7" s="54" t="str">
        <f>'Basic Information'!X15</f>
        <v>mg</v>
      </c>
      <c r="D7" s="54" t="str">
        <f>'Basic Information'!Y15</f>
        <v>/kg</v>
      </c>
      <c r="E7" s="55">
        <f>'Basic Information'!AH15</f>
        <v>5</v>
      </c>
      <c r="F7" s="55" t="str">
        <f>'Basic Information'!AI15</f>
        <v>mL</v>
      </c>
      <c r="G7" s="55" t="str">
        <f>'Basic Information'!AJ15</f>
        <v>/kg</v>
      </c>
      <c r="H7" s="87">
        <f>'Basic Information'!W16</f>
        <v>250</v>
      </c>
      <c r="I7" s="146" t="str">
        <f>'Basic Information'!X16</f>
        <v>μg</v>
      </c>
      <c r="J7" s="146" t="str">
        <f>'Basic Information'!Y16</f>
        <v>/body</v>
      </c>
      <c r="K7" s="55">
        <f>'Basic Information'!AH16</f>
        <v>0</v>
      </c>
      <c r="L7" s="55" t="str">
        <f>'Basic Information'!AI16</f>
        <v>mL</v>
      </c>
      <c r="M7" s="55" t="str">
        <f>'Basic Information'!AJ16</f>
        <v>/kg</v>
      </c>
      <c r="N7" s="148">
        <f>'Basic Information'!W17</f>
        <v>100</v>
      </c>
      <c r="O7" s="56" t="str">
        <f>'Basic Information'!X17</f>
        <v>ug</v>
      </c>
      <c r="P7" s="56" t="str">
        <f>'Basic Information'!Y17</f>
        <v>/g</v>
      </c>
      <c r="Q7" s="55">
        <f>'Basic Information'!AH17</f>
        <v>0</v>
      </c>
      <c r="R7" s="55" t="str">
        <f>'Basic Information'!AI17</f>
        <v>mL</v>
      </c>
      <c r="S7" s="149" t="str">
        <f>'Basic Information'!AJ17</f>
        <v>/kg</v>
      </c>
    </row>
    <row r="8" spans="1:24" s="66" customFormat="1" hidden="1">
      <c r="A8" s="96" t="s">
        <v>185</v>
      </c>
      <c r="B8" s="58">
        <f>IF(LEFT(C7,1)="k",B7*1000000000,IF(LEFT(C7,1)="g",B7*1000000,IF(LEFT(C7,1)="L",B7*1000000,IF(LEFT(C7,1)="m",B7*1000,IF(LEFT(C7,1)="μ",B7,IF(LEFT(C7,1)="n",B7/1000))))))</f>
        <v>0</v>
      </c>
      <c r="C8" s="59" t="str">
        <f>IF(RIGHT(C7,1)="g","μg",IF(RIGHT(C7,1)="L","μL"))</f>
        <v>μg</v>
      </c>
      <c r="D8" s="59" t="str">
        <f>D7</f>
        <v>/kg</v>
      </c>
      <c r="E8" s="61">
        <f>IF(LEFT(F7,1)="k",E7*1000000000,IF(LEFT(F7,1)="g",E7*1000000,IF(LEFT(F7,1)="L",E7*1000000,IF(LEFT(F7,1)="m",E7*1000,IF(LEFT(F7,1)="μ",E7,IF(LEFT(F7,1)="n",E7/1000))))))</f>
        <v>5000</v>
      </c>
      <c r="F8" s="67" t="str">
        <f>IF(RIGHT(F7,1)="g","μg",IF(RIGHT(F7,1)="L","μL"))</f>
        <v>μL</v>
      </c>
      <c r="G8" s="67" t="str">
        <f>G7</f>
        <v>/kg</v>
      </c>
      <c r="H8" s="88">
        <f>IF(LEFT(I7,1)="k",H7*1000000000,IF(LEFT(I7,1)="g",H7*1000000,IF(LEFT(I7,1)="L",H7*1000000,IF(LEFT(I7,1)="m",H7*1000,IF(LEFT(I7,1)="μ",H7,IF(LEFT(I7,1)="n",H7/1000))))))</f>
        <v>250</v>
      </c>
      <c r="I8" s="63" t="str">
        <f>IF(RIGHT(I7,1)="g","μg",IF(RIGHT(I7,1)="L","μL"))</f>
        <v>μg</v>
      </c>
      <c r="J8" s="63" t="str">
        <f>J7</f>
        <v>/body</v>
      </c>
      <c r="K8" s="61">
        <f>IF(LEFT(L7,1)="k",K7*1000000000,IF(LEFT(L7,1)="g",K7*1000000,IF(LEFT(L7,1)="L",K7*1000000,IF(LEFT(L7,1)="m",K7*1000,IF(LEFT(L7,1)="μ",K7,IF(LEFT(L7,1)="n",K7/1000))))))</f>
        <v>0</v>
      </c>
      <c r="L8" s="62" t="str">
        <f>IF(RIGHT(L7,1)="g","μg",IF(RIGHT(L7,1)="L","μL"))</f>
        <v>μL</v>
      </c>
      <c r="M8" s="62" t="str">
        <f>M7</f>
        <v>/kg</v>
      </c>
      <c r="N8" s="150" t="b">
        <f>IF(LEFT(O7,1)="k",N7*1000000000,IF(LEFT(O7,1)="g",N7*1000000,IF(LEFT(O7,1)="L",N7*1000000,IF(LEFT(O7,1)="m",N7*1000,IF(LEFT(O7,1)="μ",N7,IF(LEFT(O7,1)="n",N7/1000))))))</f>
        <v>0</v>
      </c>
      <c r="O8" s="65" t="str">
        <f>IF(RIGHT(O7,1)="g","μg",IF(RIGHT(O7,1)="L","μL"))</f>
        <v>μg</v>
      </c>
      <c r="P8" s="65" t="str">
        <f>P7</f>
        <v>/g</v>
      </c>
      <c r="Q8" s="61">
        <f>IF(LEFT(R7,1)="k",Q7*1000000000,IF(LEFT(R7,1)="g",Q7*1000000,IF(LEFT(R7,1)="L",Q7*1000000,IF(LEFT(R7,1)="m",Q7*1000,IF(LEFT(R7,1)="μ",Q7,IF(LEFT(R7,1)="n",Q7/1000))))))</f>
        <v>0</v>
      </c>
      <c r="R8" s="62" t="str">
        <f>IF(RIGHT(R7,1)="g","μg",IF(RIGHT(R7,1)="L","μL"))</f>
        <v>μL</v>
      </c>
      <c r="S8" s="71" t="str">
        <f>S7</f>
        <v>/kg</v>
      </c>
    </row>
    <row r="9" spans="1:24" s="66" customFormat="1" hidden="1">
      <c r="A9" s="97" t="s">
        <v>186</v>
      </c>
      <c r="B9" s="58">
        <f>IF(B8=FALSE,"unknown concentration",IF(D7="/body","consistent dose",IF(D7="/kg",B8/1000,IF(D7="/g",B8))))</f>
        <v>0</v>
      </c>
      <c r="C9" s="59" t="str">
        <f>C8</f>
        <v>μg</v>
      </c>
      <c r="D9" s="59" t="s">
        <v>175</v>
      </c>
      <c r="E9" s="61">
        <f>IF(E8=FALSE,"unknown concentration",IF(G7="/body","consistent dose",IF(G7="/kg",E8/1000,IF(G7="/g",E8))))</f>
        <v>5</v>
      </c>
      <c r="F9" s="67" t="str">
        <f>F8</f>
        <v>μL</v>
      </c>
      <c r="G9" s="67" t="s">
        <v>175</v>
      </c>
      <c r="H9" s="88" t="str">
        <f>IF(H8=FALSE,"unknown concentration",IF(J7="/body","consistent dose",IF(J7="/kg",H8/1000,IF(J7="/g",H8))))</f>
        <v>consistent dose</v>
      </c>
      <c r="I9" s="68" t="str">
        <f>I8</f>
        <v>μg</v>
      </c>
      <c r="J9" s="68" t="s">
        <v>175</v>
      </c>
      <c r="K9" s="61">
        <f>IF(K8=FALSE,"unknown concentration",IF(M7="/body","consistent dose",IF(M7="/kg",K8/1000,IF(M7="/g",K8))))</f>
        <v>0</v>
      </c>
      <c r="L9" s="67" t="str">
        <f>L8</f>
        <v>μL</v>
      </c>
      <c r="M9" s="67" t="s">
        <v>175</v>
      </c>
      <c r="N9" s="150" t="str">
        <f>IF(N8=FALSE,"unknown concentration",IF(P7="/body","consistent dose",IF(P7="/kg",N8/1000,IF(P7="/g",N8))))</f>
        <v>unknown concentration</v>
      </c>
      <c r="O9" s="69" t="str">
        <f>O8</f>
        <v>μg</v>
      </c>
      <c r="P9" s="69" t="s">
        <v>175</v>
      </c>
      <c r="Q9" s="61">
        <f>IF(Q8=FALSE,"unknown concentration",IF(S7="/body","consistent dose",IF(S7="/kg",Q8/1000,IF(S7="/g",Q8))))</f>
        <v>0</v>
      </c>
      <c r="R9" s="67" t="str">
        <f>R8</f>
        <v>μL</v>
      </c>
      <c r="S9" s="72" t="s">
        <v>175</v>
      </c>
    </row>
    <row r="10" spans="1:24" ht="15.75" thickBot="1">
      <c r="A10" s="105" t="s">
        <v>158</v>
      </c>
      <c r="B10" s="106">
        <f>'Basic Information'!Z15</f>
        <v>0</v>
      </c>
      <c r="C10" s="106" t="str">
        <f>'Basic Information'!AA15</f>
        <v>mol</v>
      </c>
      <c r="D10" s="106" t="str">
        <f>'Basic Information'!AB15</f>
        <v>/mL</v>
      </c>
      <c r="E10" s="107">
        <f>'Basic Information'!AK15</f>
        <v>0</v>
      </c>
      <c r="F10" s="107" t="str">
        <f>'Basic Information'!AL15</f>
        <v>mg</v>
      </c>
      <c r="G10" s="107" t="str">
        <f>'Basic Information'!AM15</f>
        <v>/mL</v>
      </c>
      <c r="H10" s="108">
        <f>'Basic Information'!Z16</f>
        <v>2.5</v>
      </c>
      <c r="I10" s="152" t="str">
        <f>'Basic Information'!AA16</f>
        <v>mg</v>
      </c>
      <c r="J10" s="152" t="str">
        <f>'Basic Information'!AB16</f>
        <v>/mL</v>
      </c>
      <c r="K10" s="107">
        <f>'Basic Information'!AK16</f>
        <v>0</v>
      </c>
      <c r="L10" s="107" t="str">
        <f>'Basic Information'!AL16</f>
        <v>mg</v>
      </c>
      <c r="M10" s="107" t="str">
        <f>'Basic Information'!AM16</f>
        <v>/mL</v>
      </c>
      <c r="N10" s="151">
        <f>'Basic Information'!Z17</f>
        <v>20</v>
      </c>
      <c r="O10" s="109" t="str">
        <f>'Basic Information'!X17</f>
        <v>ug</v>
      </c>
      <c r="P10" s="109" t="str">
        <f>'Basic Information'!AB17</f>
        <v>/mL</v>
      </c>
      <c r="Q10" s="107">
        <f>'Basic Information'!AK17</f>
        <v>0</v>
      </c>
      <c r="R10" s="107" t="str">
        <f>'Basic Information'!AL17</f>
        <v>mg</v>
      </c>
      <c r="S10" s="153" t="str">
        <f>'Basic Information'!AM17</f>
        <v>/mL</v>
      </c>
    </row>
    <row r="11" spans="1:24" s="66" customFormat="1" hidden="1">
      <c r="A11" s="96" t="s">
        <v>184</v>
      </c>
      <c r="B11" s="58">
        <f>IF(RIGHT(C10,3)="mol",IF(LEFT(C10,2)="mo",B10*B5,IF(LEFT(C10,2)="mm",B10*B5*1000,IF(LEFT(C10,1)="n",B10*B5*1000000))),IF(LEFT(C10,1)="k",B10*1000000000,IF(LEFT(C10,1)="g",B10*1000000,IF(LEFT(C10,1)="L",B10*1000000,IF(LEFT(C10,1)="m",B10*1000,IF(LEFT(C10,1)="μ",B10,IF(LEFT(C10,1)="n",B10/1000)))))))</f>
        <v>0</v>
      </c>
      <c r="C11" s="59" t="s">
        <v>160</v>
      </c>
      <c r="D11" s="60" t="str">
        <f>D10</f>
        <v>/mL</v>
      </c>
      <c r="E11" s="61">
        <f>IF(RIGHT(F10,3)="mol",IF(LEFT(F10,2)="mo",E10*E5,IF(LEFT(F10,2)="mm",E10*E5*1000,IF(LEFT(F10,1)="n",E10*E5*1000000))),IF(LEFT(F10,1)="k",E10*1000000000,IF(LEFT(F10,1)="g",E10*1000000,IF(LEFT(F10,1)="L",E10*1000000,IF(LEFT(F10,1)="m",E10*1000,IF(LEFT(F10,1)="μ",E10,IF(LEFT(F10,1)="n",E10/1000)))))))</f>
        <v>0</v>
      </c>
      <c r="F11" s="62" t="s">
        <v>160</v>
      </c>
      <c r="G11" s="62" t="str">
        <f>G10</f>
        <v>/mL</v>
      </c>
      <c r="H11" s="88">
        <f>IF(RIGHT(I10,3)="mol",IF(LEFT(I10,2)="mo",H10*H5,IF(LEFT(I10,2)="mm",H10*H5*1000,IF(LEFT(I10,1)="n",H10*H5*1000000))),IF(LEFT(I10,1)="k",H10*1000000000,IF(LEFT(I10,1)="g",H10*1000000,IF(LEFT(I10,1)="L",H10*1000000,IF(LEFT(I10,1)="m",H10*1000,IF(LEFT(I10,1)="μ",H10,IF(LEFT(I10,1)="n",H10/1000)))))))</f>
        <v>2500</v>
      </c>
      <c r="I11" s="63" t="s">
        <v>160</v>
      </c>
      <c r="J11" s="63" t="str">
        <f>J10</f>
        <v>/mL</v>
      </c>
      <c r="K11" s="61">
        <f>IF(RIGHT(L10,3)="mol",IF(LEFT(L10,2)="mo",K10*K5,IF(LEFT(L10,2)="mm",K10*K5*1000,IF(LEFT(L10,1)="n",K10*K5*1000000))),IF(LEFT(L10,1)="k",K10*1000000000,IF(LEFT(L10,1)="g",K10*1000000,IF(LEFT(L10,1)="L",K10*1000000,IF(LEFT(L10,1)="m",K10*1000,IF(LEFT(L10,1)="μ",K10,IF(LEFT(L10,1)="n",K10/1000)))))))</f>
        <v>0</v>
      </c>
      <c r="L11" s="62" t="s">
        <v>160</v>
      </c>
      <c r="M11" s="71" t="str">
        <f>M10</f>
        <v>/mL</v>
      </c>
      <c r="N11" s="64" t="b">
        <f>IF(RIGHT(O10,3)="mol",IF(LEFT(O10,2)="mo",N10*N5,IF(LEFT(O10,2)="mm",N10*N5*1000,IF(LEFT(O10,1)="n",N10*N5*1000000))),IF(LEFT(O10,1)="k",N10*1000000000,IF(LEFT(O10,1)="g",N10*1000000,IF(LEFT(O10,1)="L",N10*1000000,IF(LEFT(O10,1)="m",N10*1000,IF(LEFT(O10,1)="μ",N10,IF(LEFT(O10,1)="n",N10/1000)))))))</f>
        <v>0</v>
      </c>
      <c r="O11" s="65" t="s">
        <v>160</v>
      </c>
      <c r="P11" s="65" t="str">
        <f>P10</f>
        <v>/mL</v>
      </c>
      <c r="Q11" s="61">
        <f>IF(RIGHT(R10,3)="mol",IF(LEFT(R10,2)="mo",Q10*Q5,IF(LEFT(R10,2)="mm",Q10*Q5*1000,IF(LEFT(R10,1)="n",Q10*Q5*1000000))),IF(LEFT(R10,1)="k",Q10*1000000000,IF(LEFT(R10,1)="g",Q10*1000000,IF(LEFT(R10,1)="L",Q10*1000000,IF(LEFT(R10,1)="m",Q10*1000,IF(LEFT(R10,1)="μ",Q10,IF(LEFT(R10,1)="n",Q10/1000)))))))</f>
        <v>0</v>
      </c>
      <c r="R11" s="62" t="s">
        <v>160</v>
      </c>
      <c r="S11" s="71" t="str">
        <f>S10</f>
        <v>/mL</v>
      </c>
    </row>
    <row r="12" spans="1:24" s="66" customFormat="1" hidden="1">
      <c r="A12" s="97" t="s">
        <v>187</v>
      </c>
      <c r="B12" s="58">
        <f>IF(D10="μL",B11,IF(D10="/mL",B11/1000,IF(D10="/L",B11/1000000)))</f>
        <v>0</v>
      </c>
      <c r="C12" s="59" t="s">
        <v>160</v>
      </c>
      <c r="D12" s="60" t="s">
        <v>173</v>
      </c>
      <c r="E12" s="61">
        <f>IF(G10="μL",E11,IF(G10="/mL",E11/1000,IF(G10="/L",E11/1000000)))</f>
        <v>0</v>
      </c>
      <c r="F12" s="67" t="s">
        <v>160</v>
      </c>
      <c r="G12" s="62" t="s">
        <v>173</v>
      </c>
      <c r="H12" s="88">
        <f>IF(J10="μL",H11,IF(J10="/mL",H11/1000,IF(J10="/L",H11/1000000)))</f>
        <v>2.5</v>
      </c>
      <c r="I12" s="68" t="s">
        <v>160</v>
      </c>
      <c r="J12" s="63" t="s">
        <v>173</v>
      </c>
      <c r="K12" s="61">
        <f>IF(M10="μL",K11,IF(M10="/mL",K11/1000,IF(M10="/L",K11/1000000)))</f>
        <v>0</v>
      </c>
      <c r="L12" s="67" t="s">
        <v>160</v>
      </c>
      <c r="M12" s="71" t="s">
        <v>173</v>
      </c>
      <c r="N12" s="64">
        <f>IF(P10="μL",N11,IF(P10="/mL",N11/1000,IF(P10="/L",N11/1000000)))</f>
        <v>0</v>
      </c>
      <c r="O12" s="69" t="s">
        <v>160</v>
      </c>
      <c r="P12" s="65" t="s">
        <v>173</v>
      </c>
      <c r="Q12" s="61">
        <f>IF(S10="μL",Q11,IF(S10="/mL",Q11/1000,IF(S10="/L",Q11/1000000)))</f>
        <v>0</v>
      </c>
      <c r="R12" s="67" t="s">
        <v>160</v>
      </c>
      <c r="S12" s="71" t="s">
        <v>173</v>
      </c>
    </row>
    <row r="13" spans="1:24" s="66" customFormat="1" hidden="1">
      <c r="A13" s="97" t="s">
        <v>188</v>
      </c>
      <c r="B13" s="58" t="e">
        <f>IF(D7="/body",FALSE,IF(C9="μL",B9,B9/B12))</f>
        <v>#DIV/0!</v>
      </c>
      <c r="C13" s="60" t="s">
        <v>174</v>
      </c>
      <c r="D13" s="60" t="s">
        <v>175</v>
      </c>
      <c r="E13" s="61">
        <f>IF(G7="/body",FALSE,IF(F9="μL",E9,E9/E12))</f>
        <v>5</v>
      </c>
      <c r="F13" s="62" t="s">
        <v>174</v>
      </c>
      <c r="G13" s="62" t="s">
        <v>175</v>
      </c>
      <c r="H13" s="88" t="b">
        <f>IF(J7="/body",FALSE,IF(I9="μL",H9,H9/H12))</f>
        <v>0</v>
      </c>
      <c r="I13" s="63" t="s">
        <v>174</v>
      </c>
      <c r="J13" s="63" t="s">
        <v>175</v>
      </c>
      <c r="K13" s="61">
        <f>IF(M7="/body",FALSE,IF(L9="μL",K9,K9/K12))</f>
        <v>0</v>
      </c>
      <c r="L13" s="62" t="s">
        <v>174</v>
      </c>
      <c r="M13" s="71" t="s">
        <v>175</v>
      </c>
      <c r="N13" s="64" t="e">
        <f>IF(P7="/body",FALSE,IF(O9="μL",N9,N9/N12))</f>
        <v>#VALUE!</v>
      </c>
      <c r="O13" s="65" t="s">
        <v>174</v>
      </c>
      <c r="P13" s="65" t="s">
        <v>175</v>
      </c>
      <c r="Q13" s="61">
        <f>IF(S7="/body",FALSE,IF(R9="μL",Q9,Q9/Q12))</f>
        <v>0</v>
      </c>
      <c r="R13" s="62" t="s">
        <v>174</v>
      </c>
      <c r="S13" s="71" t="s">
        <v>175</v>
      </c>
    </row>
    <row r="14" spans="1:24" ht="15.75" thickBot="1">
      <c r="A14" s="98" t="s">
        <v>151</v>
      </c>
      <c r="B14" s="409" t="str">
        <f>B4</f>
        <v xml:space="preserve">PBS </v>
      </c>
      <c r="C14" s="409"/>
      <c r="D14" s="409"/>
      <c r="E14" s="410">
        <f>E4</f>
        <v>0</v>
      </c>
      <c r="F14" s="410"/>
      <c r="G14" s="410"/>
      <c r="H14" s="411" t="str">
        <f>H4</f>
        <v xml:space="preserve">PD1 </v>
      </c>
      <c r="I14" s="412"/>
      <c r="J14" s="412"/>
      <c r="K14" s="410">
        <f>K4</f>
        <v>0</v>
      </c>
      <c r="L14" s="410"/>
      <c r="M14" s="413"/>
      <c r="N14" s="414" t="str">
        <f>N4</f>
        <v xml:space="preserve">Isoprenaline </v>
      </c>
      <c r="O14" s="414"/>
      <c r="P14" s="414"/>
      <c r="Q14" s="410">
        <f>Q4</f>
        <v>0</v>
      </c>
      <c r="R14" s="410"/>
      <c r="S14" s="413"/>
      <c r="U14" t="s">
        <v>176</v>
      </c>
      <c r="V14" t="s">
        <v>177</v>
      </c>
      <c r="W14" t="s">
        <v>181</v>
      </c>
    </row>
    <row r="15" spans="1:24" ht="15.75" thickTop="1">
      <c r="A15" s="99">
        <v>15</v>
      </c>
      <c r="B15" s="30" t="e">
        <f>IF(D$7="/body",B$8/B$12,B$13*$A15)</f>
        <v>#DIV/0!</v>
      </c>
      <c r="C15" s="36" t="s">
        <v>174</v>
      </c>
      <c r="D15" s="37"/>
      <c r="E15" s="31">
        <f>IF(G$7="/body",E$8/E$12,E$13*$A15)</f>
        <v>75</v>
      </c>
      <c r="F15" s="38" t="s">
        <v>174</v>
      </c>
      <c r="G15" s="38"/>
      <c r="H15" s="89">
        <f>IF(J$7="/body",H$8/H$12,H$13*$A15)</f>
        <v>100</v>
      </c>
      <c r="I15" s="39" t="s">
        <v>174</v>
      </c>
      <c r="J15" s="39"/>
      <c r="K15" s="31">
        <f>IF(M$7="/body",K$8/K$12,K$13*$A15)</f>
        <v>0</v>
      </c>
      <c r="L15" s="38" t="s">
        <v>174</v>
      </c>
      <c r="M15" s="73"/>
      <c r="N15" s="32" t="e">
        <f>IF(P$7="/body",N$8/N$12,N$13*$A15)</f>
        <v>#VALUE!</v>
      </c>
      <c r="O15" s="40" t="s">
        <v>174</v>
      </c>
      <c r="P15" s="40"/>
      <c r="Q15" s="31">
        <f>IF(S$7="/body",Q$8/Q$12,Q$13*$A15)</f>
        <v>0</v>
      </c>
      <c r="R15" s="38" t="s">
        <v>174</v>
      </c>
      <c r="S15" s="73"/>
      <c r="U15" t="s">
        <v>150</v>
      </c>
      <c r="V15" t="s">
        <v>180</v>
      </c>
      <c r="W15" t="s">
        <v>159</v>
      </c>
      <c r="X15" t="s">
        <v>157</v>
      </c>
    </row>
    <row r="16" spans="1:24" s="24" customFormat="1">
      <c r="A16" s="100">
        <v>16</v>
      </c>
      <c r="B16" s="41" t="e">
        <f t="shared" ref="B16:B35" si="0">IF(D$7="/body",B$8/B$12,B$13*$A16)</f>
        <v>#DIV/0!</v>
      </c>
      <c r="C16" s="42" t="s">
        <v>174</v>
      </c>
      <c r="D16" s="43"/>
      <c r="E16" s="41">
        <f t="shared" ref="E16:E35" si="1">IF(G$7="/body",E$8/E$12,E$13*$A16)</f>
        <v>80</v>
      </c>
      <c r="F16" s="43" t="s">
        <v>174</v>
      </c>
      <c r="G16" s="43"/>
      <c r="H16" s="90">
        <f t="shared" ref="H16:H35" si="2">IF(J$7="/body",H$8/H$12,H$13*$A16)</f>
        <v>100</v>
      </c>
      <c r="I16" s="43" t="s">
        <v>174</v>
      </c>
      <c r="J16" s="43"/>
      <c r="K16" s="41">
        <f t="shared" ref="K16:K35" si="3">IF(M$7="/body",K$8/K$12,K$13*$A16)</f>
        <v>0</v>
      </c>
      <c r="L16" s="43" t="s">
        <v>174</v>
      </c>
      <c r="M16" s="74"/>
      <c r="N16" s="41" t="e">
        <f t="shared" ref="N16:N35" si="4">IF(P$7="/body",N$8/N$12,N$13*$A16)</f>
        <v>#VALUE!</v>
      </c>
      <c r="O16" s="43" t="s">
        <v>174</v>
      </c>
      <c r="P16" s="43"/>
      <c r="Q16" s="41">
        <f t="shared" ref="Q16:Q35" si="5">IF(S$7="/body",Q$8/Q$12,Q$13*$A16)</f>
        <v>0</v>
      </c>
      <c r="R16" s="43" t="s">
        <v>174</v>
      </c>
      <c r="S16" s="74"/>
      <c r="U16" t="s">
        <v>146</v>
      </c>
      <c r="V16" t="s">
        <v>169</v>
      </c>
      <c r="W16" t="s">
        <v>165</v>
      </c>
      <c r="X16" s="24" t="s">
        <v>3</v>
      </c>
    </row>
    <row r="17" spans="1:23">
      <c r="A17" s="99">
        <v>17</v>
      </c>
      <c r="B17" s="30" t="e">
        <f t="shared" si="0"/>
        <v>#DIV/0!</v>
      </c>
      <c r="C17" s="36" t="s">
        <v>174</v>
      </c>
      <c r="D17" s="37"/>
      <c r="E17" s="31">
        <f t="shared" si="1"/>
        <v>85</v>
      </c>
      <c r="F17" s="38" t="s">
        <v>174</v>
      </c>
      <c r="G17" s="38"/>
      <c r="H17" s="89">
        <f t="shared" si="2"/>
        <v>100</v>
      </c>
      <c r="I17" s="39" t="s">
        <v>174</v>
      </c>
      <c r="J17" s="39"/>
      <c r="K17" s="31">
        <f t="shared" si="3"/>
        <v>0</v>
      </c>
      <c r="L17" s="38" t="s">
        <v>174</v>
      </c>
      <c r="M17" s="73"/>
      <c r="N17" s="32" t="e">
        <f t="shared" si="4"/>
        <v>#VALUE!</v>
      </c>
      <c r="O17" s="40" t="s">
        <v>174</v>
      </c>
      <c r="P17" s="40"/>
      <c r="Q17" s="31">
        <f t="shared" si="5"/>
        <v>0</v>
      </c>
      <c r="R17" s="38" t="s">
        <v>174</v>
      </c>
      <c r="S17" s="73"/>
      <c r="U17" t="s">
        <v>148</v>
      </c>
      <c r="V17" t="s">
        <v>161</v>
      </c>
      <c r="W17" t="s">
        <v>175</v>
      </c>
    </row>
    <row r="18" spans="1:23" s="24" customFormat="1">
      <c r="A18" s="100">
        <v>18</v>
      </c>
      <c r="B18" s="41" t="e">
        <f t="shared" si="0"/>
        <v>#DIV/0!</v>
      </c>
      <c r="C18" s="42" t="s">
        <v>174</v>
      </c>
      <c r="D18" s="43"/>
      <c r="E18" s="41">
        <f t="shared" si="1"/>
        <v>90</v>
      </c>
      <c r="F18" s="43" t="s">
        <v>174</v>
      </c>
      <c r="G18" s="43"/>
      <c r="H18" s="90">
        <f t="shared" si="2"/>
        <v>100</v>
      </c>
      <c r="I18" s="43" t="s">
        <v>174</v>
      </c>
      <c r="J18" s="43"/>
      <c r="K18" s="41">
        <f t="shared" si="3"/>
        <v>0</v>
      </c>
      <c r="L18" s="43" t="s">
        <v>174</v>
      </c>
      <c r="M18" s="74"/>
      <c r="N18" s="41" t="e">
        <f t="shared" si="4"/>
        <v>#VALUE!</v>
      </c>
      <c r="O18" s="43" t="s">
        <v>174</v>
      </c>
      <c r="P18" s="43"/>
      <c r="Q18" s="41">
        <f t="shared" si="5"/>
        <v>0</v>
      </c>
      <c r="R18" s="43" t="s">
        <v>174</v>
      </c>
      <c r="S18" s="74"/>
      <c r="U18" s="23"/>
      <c r="V18" s="22" t="s">
        <v>160</v>
      </c>
      <c r="W18" t="s">
        <v>172</v>
      </c>
    </row>
    <row r="19" spans="1:23">
      <c r="A19" s="99">
        <v>19</v>
      </c>
      <c r="B19" s="30" t="e">
        <f t="shared" si="0"/>
        <v>#DIV/0!</v>
      </c>
      <c r="C19" s="36" t="s">
        <v>174</v>
      </c>
      <c r="D19" s="37"/>
      <c r="E19" s="31">
        <f t="shared" si="1"/>
        <v>95</v>
      </c>
      <c r="F19" s="38" t="s">
        <v>174</v>
      </c>
      <c r="G19" s="38"/>
      <c r="H19" s="89">
        <f t="shared" si="2"/>
        <v>100</v>
      </c>
      <c r="I19" s="39" t="s">
        <v>174</v>
      </c>
      <c r="J19" s="39"/>
      <c r="K19" s="31">
        <f t="shared" si="3"/>
        <v>0</v>
      </c>
      <c r="L19" s="38" t="s">
        <v>174</v>
      </c>
      <c r="M19" s="73"/>
      <c r="N19" s="32" t="e">
        <f t="shared" si="4"/>
        <v>#VALUE!</v>
      </c>
      <c r="O19" s="40" t="s">
        <v>174</v>
      </c>
      <c r="P19" s="40"/>
      <c r="Q19" s="31">
        <f t="shared" si="5"/>
        <v>0</v>
      </c>
      <c r="R19" s="38" t="s">
        <v>174</v>
      </c>
      <c r="S19" s="73"/>
      <c r="V19" s="57" t="s">
        <v>178</v>
      </c>
      <c r="W19" s="57" t="s">
        <v>162</v>
      </c>
    </row>
    <row r="20" spans="1:23" s="24" customFormat="1">
      <c r="A20" s="101">
        <v>20</v>
      </c>
      <c r="B20" s="33" t="e">
        <f t="shared" si="0"/>
        <v>#DIV/0!</v>
      </c>
      <c r="C20" s="34" t="s">
        <v>174</v>
      </c>
      <c r="D20" s="35"/>
      <c r="E20" s="33">
        <f t="shared" si="1"/>
        <v>100</v>
      </c>
      <c r="F20" s="35" t="s">
        <v>174</v>
      </c>
      <c r="G20" s="35"/>
      <c r="H20" s="91">
        <f t="shared" si="2"/>
        <v>100</v>
      </c>
      <c r="I20" s="35" t="s">
        <v>174</v>
      </c>
      <c r="J20" s="35"/>
      <c r="K20" s="33">
        <f t="shared" si="3"/>
        <v>0</v>
      </c>
      <c r="L20" s="35" t="s">
        <v>174</v>
      </c>
      <c r="M20" s="75"/>
      <c r="N20" s="33" t="e">
        <f t="shared" si="4"/>
        <v>#VALUE!</v>
      </c>
      <c r="O20" s="35" t="s">
        <v>174</v>
      </c>
      <c r="P20" s="35"/>
      <c r="Q20" s="33">
        <f t="shared" si="5"/>
        <v>0</v>
      </c>
      <c r="R20" s="35" t="s">
        <v>174</v>
      </c>
      <c r="S20" s="75"/>
      <c r="U20"/>
      <c r="V20"/>
      <c r="W20"/>
    </row>
    <row r="21" spans="1:23">
      <c r="A21" s="99">
        <v>21</v>
      </c>
      <c r="B21" s="30" t="e">
        <f t="shared" si="0"/>
        <v>#DIV/0!</v>
      </c>
      <c r="C21" s="36" t="s">
        <v>174</v>
      </c>
      <c r="D21" s="37"/>
      <c r="E21" s="31">
        <f t="shared" si="1"/>
        <v>105</v>
      </c>
      <c r="F21" s="38" t="s">
        <v>174</v>
      </c>
      <c r="G21" s="38"/>
      <c r="H21" s="89">
        <f t="shared" si="2"/>
        <v>100</v>
      </c>
      <c r="I21" s="39" t="s">
        <v>174</v>
      </c>
      <c r="J21" s="39"/>
      <c r="K21" s="31">
        <f t="shared" si="3"/>
        <v>0</v>
      </c>
      <c r="L21" s="38" t="s">
        <v>174</v>
      </c>
      <c r="M21" s="73"/>
      <c r="N21" s="32" t="e">
        <f t="shared" si="4"/>
        <v>#VALUE!</v>
      </c>
      <c r="O21" s="40" t="s">
        <v>174</v>
      </c>
      <c r="P21" s="40"/>
      <c r="Q21" s="31">
        <f t="shared" si="5"/>
        <v>0</v>
      </c>
      <c r="R21" s="38" t="s">
        <v>174</v>
      </c>
      <c r="S21" s="73"/>
      <c r="V21" t="s">
        <v>179</v>
      </c>
    </row>
    <row r="22" spans="1:23" s="24" customFormat="1">
      <c r="A22" s="100">
        <v>22</v>
      </c>
      <c r="B22" s="41" t="e">
        <f t="shared" si="0"/>
        <v>#DIV/0!</v>
      </c>
      <c r="C22" s="42" t="s">
        <v>174</v>
      </c>
      <c r="D22" s="43"/>
      <c r="E22" s="41">
        <f t="shared" si="1"/>
        <v>110</v>
      </c>
      <c r="F22" s="43" t="s">
        <v>174</v>
      </c>
      <c r="G22" s="43"/>
      <c r="H22" s="90">
        <f t="shared" si="2"/>
        <v>100</v>
      </c>
      <c r="I22" s="43" t="s">
        <v>174</v>
      </c>
      <c r="J22" s="43"/>
      <c r="K22" s="41">
        <f t="shared" si="3"/>
        <v>0</v>
      </c>
      <c r="L22" s="43" t="s">
        <v>174</v>
      </c>
      <c r="M22" s="74"/>
      <c r="N22" s="41" t="e">
        <f t="shared" si="4"/>
        <v>#VALUE!</v>
      </c>
      <c r="O22" s="43" t="s">
        <v>174</v>
      </c>
      <c r="P22" s="43"/>
      <c r="Q22" s="41">
        <f t="shared" si="5"/>
        <v>0</v>
      </c>
      <c r="R22" s="43" t="s">
        <v>174</v>
      </c>
      <c r="S22" s="74"/>
      <c r="U22"/>
      <c r="V22" t="s">
        <v>166</v>
      </c>
      <c r="W22"/>
    </row>
    <row r="23" spans="1:23">
      <c r="A23" s="99">
        <v>23</v>
      </c>
      <c r="B23" s="30" t="e">
        <f t="shared" si="0"/>
        <v>#DIV/0!</v>
      </c>
      <c r="C23" s="36" t="s">
        <v>174</v>
      </c>
      <c r="D23" s="37"/>
      <c r="E23" s="31">
        <f t="shared" si="1"/>
        <v>115</v>
      </c>
      <c r="F23" s="38" t="s">
        <v>174</v>
      </c>
      <c r="G23" s="38"/>
      <c r="H23" s="89">
        <f t="shared" si="2"/>
        <v>100</v>
      </c>
      <c r="I23" s="39" t="s">
        <v>174</v>
      </c>
      <c r="J23" s="39"/>
      <c r="K23" s="31">
        <f t="shared" si="3"/>
        <v>0</v>
      </c>
      <c r="L23" s="38" t="s">
        <v>174</v>
      </c>
      <c r="M23" s="73"/>
      <c r="N23" s="32" t="e">
        <f t="shared" si="4"/>
        <v>#VALUE!</v>
      </c>
      <c r="O23" s="40" t="s">
        <v>174</v>
      </c>
      <c r="P23" s="40"/>
      <c r="Q23" s="31">
        <f t="shared" si="5"/>
        <v>0</v>
      </c>
      <c r="R23" s="38" t="s">
        <v>174</v>
      </c>
      <c r="S23" s="73"/>
      <c r="V23" s="22" t="s">
        <v>174</v>
      </c>
    </row>
    <row r="24" spans="1:23" s="24" customFormat="1">
      <c r="A24" s="100">
        <v>24</v>
      </c>
      <c r="B24" s="41" t="e">
        <f t="shared" si="0"/>
        <v>#DIV/0!</v>
      </c>
      <c r="C24" s="42" t="s">
        <v>174</v>
      </c>
      <c r="D24" s="43"/>
      <c r="E24" s="41">
        <f t="shared" si="1"/>
        <v>120</v>
      </c>
      <c r="F24" s="43" t="s">
        <v>174</v>
      </c>
      <c r="G24" s="43"/>
      <c r="H24" s="90">
        <f t="shared" si="2"/>
        <v>100</v>
      </c>
      <c r="I24" s="43" t="s">
        <v>174</v>
      </c>
      <c r="J24" s="43"/>
      <c r="K24" s="41">
        <f t="shared" si="3"/>
        <v>0</v>
      </c>
      <c r="L24" s="43" t="s">
        <v>174</v>
      </c>
      <c r="M24" s="74"/>
      <c r="N24" s="41" t="e">
        <f t="shared" si="4"/>
        <v>#VALUE!</v>
      </c>
      <c r="O24" s="43" t="s">
        <v>174</v>
      </c>
      <c r="P24" s="43"/>
      <c r="Q24" s="41">
        <f t="shared" si="5"/>
        <v>0</v>
      </c>
      <c r="R24" s="43" t="s">
        <v>174</v>
      </c>
      <c r="S24" s="74"/>
      <c r="U24"/>
      <c r="W24"/>
    </row>
    <row r="25" spans="1:23">
      <c r="A25" s="102">
        <v>25</v>
      </c>
      <c r="B25" s="44" t="e">
        <f t="shared" si="0"/>
        <v>#DIV/0!</v>
      </c>
      <c r="C25" s="45" t="s">
        <v>174</v>
      </c>
      <c r="D25" s="46"/>
      <c r="E25" s="47">
        <f t="shared" si="1"/>
        <v>125</v>
      </c>
      <c r="F25" s="48" t="s">
        <v>174</v>
      </c>
      <c r="G25" s="48"/>
      <c r="H25" s="92">
        <f t="shared" si="2"/>
        <v>100</v>
      </c>
      <c r="I25" s="49" t="s">
        <v>174</v>
      </c>
      <c r="J25" s="49"/>
      <c r="K25" s="47">
        <f t="shared" si="3"/>
        <v>0</v>
      </c>
      <c r="L25" s="48" t="s">
        <v>174</v>
      </c>
      <c r="M25" s="76"/>
      <c r="N25" s="50" t="e">
        <f t="shared" si="4"/>
        <v>#VALUE!</v>
      </c>
      <c r="O25" s="51" t="s">
        <v>174</v>
      </c>
      <c r="P25" s="51"/>
      <c r="Q25" s="47">
        <f t="shared" si="5"/>
        <v>0</v>
      </c>
      <c r="R25" s="48" t="s">
        <v>174</v>
      </c>
      <c r="S25" s="76"/>
      <c r="V25" s="24" t="s">
        <v>182</v>
      </c>
    </row>
    <row r="26" spans="1:23" s="24" customFormat="1">
      <c r="A26" s="100">
        <v>26</v>
      </c>
      <c r="B26" s="41" t="e">
        <f t="shared" si="0"/>
        <v>#DIV/0!</v>
      </c>
      <c r="C26" s="42" t="s">
        <v>174</v>
      </c>
      <c r="D26" s="43"/>
      <c r="E26" s="41">
        <f t="shared" si="1"/>
        <v>130</v>
      </c>
      <c r="F26" s="43" t="s">
        <v>174</v>
      </c>
      <c r="G26" s="43"/>
      <c r="H26" s="90">
        <f t="shared" si="2"/>
        <v>100</v>
      </c>
      <c r="I26" s="43" t="s">
        <v>174</v>
      </c>
      <c r="J26" s="43"/>
      <c r="K26" s="41">
        <f t="shared" si="3"/>
        <v>0</v>
      </c>
      <c r="L26" s="43" t="s">
        <v>174</v>
      </c>
      <c r="M26" s="74"/>
      <c r="N26" s="41" t="e">
        <f t="shared" si="4"/>
        <v>#VALUE!</v>
      </c>
      <c r="O26" s="43" t="s">
        <v>174</v>
      </c>
      <c r="P26" s="43"/>
      <c r="Q26" s="41">
        <f t="shared" si="5"/>
        <v>0</v>
      </c>
      <c r="R26" s="43" t="s">
        <v>174</v>
      </c>
      <c r="S26" s="74"/>
      <c r="U26"/>
      <c r="V26" s="24" t="s">
        <v>171</v>
      </c>
      <c r="W26"/>
    </row>
    <row r="27" spans="1:23">
      <c r="A27" s="99">
        <v>27</v>
      </c>
      <c r="B27" s="30" t="e">
        <f t="shared" si="0"/>
        <v>#DIV/0!</v>
      </c>
      <c r="C27" s="36" t="s">
        <v>174</v>
      </c>
      <c r="D27" s="37"/>
      <c r="E27" s="31">
        <f t="shared" si="1"/>
        <v>135</v>
      </c>
      <c r="F27" s="38" t="s">
        <v>174</v>
      </c>
      <c r="G27" s="38"/>
      <c r="H27" s="89">
        <f t="shared" si="2"/>
        <v>100</v>
      </c>
      <c r="I27" s="39" t="s">
        <v>174</v>
      </c>
      <c r="J27" s="39"/>
      <c r="K27" s="31">
        <f t="shared" si="3"/>
        <v>0</v>
      </c>
      <c r="L27" s="38" t="s">
        <v>174</v>
      </c>
      <c r="M27" s="73"/>
      <c r="N27" s="32" t="e">
        <f t="shared" si="4"/>
        <v>#VALUE!</v>
      </c>
      <c r="O27" s="40" t="s">
        <v>174</v>
      </c>
      <c r="P27" s="40"/>
      <c r="Q27" s="31">
        <f t="shared" si="5"/>
        <v>0</v>
      </c>
      <c r="R27" s="38" t="s">
        <v>174</v>
      </c>
      <c r="S27" s="73"/>
      <c r="U27" s="24"/>
      <c r="V27" s="24" t="s">
        <v>183</v>
      </c>
      <c r="W27" s="24"/>
    </row>
    <row r="28" spans="1:23" s="24" customFormat="1">
      <c r="A28" s="100">
        <v>28</v>
      </c>
      <c r="B28" s="41" t="e">
        <f t="shared" si="0"/>
        <v>#DIV/0!</v>
      </c>
      <c r="C28" s="42" t="s">
        <v>174</v>
      </c>
      <c r="D28" s="43"/>
      <c r="E28" s="41">
        <f t="shared" si="1"/>
        <v>140</v>
      </c>
      <c r="F28" s="43" t="s">
        <v>174</v>
      </c>
      <c r="G28" s="43"/>
      <c r="H28" s="90">
        <f t="shared" si="2"/>
        <v>100</v>
      </c>
      <c r="I28" s="43" t="s">
        <v>174</v>
      </c>
      <c r="J28" s="43"/>
      <c r="K28" s="41">
        <f t="shared" si="3"/>
        <v>0</v>
      </c>
      <c r="L28" s="43" t="s">
        <v>174</v>
      </c>
      <c r="M28" s="74"/>
      <c r="N28" s="41" t="e">
        <f t="shared" si="4"/>
        <v>#VALUE!</v>
      </c>
      <c r="O28" s="43" t="s">
        <v>174</v>
      </c>
      <c r="P28" s="43"/>
      <c r="Q28" s="41">
        <f t="shared" si="5"/>
        <v>0</v>
      </c>
      <c r="R28" s="43" t="s">
        <v>174</v>
      </c>
      <c r="S28" s="74"/>
    </row>
    <row r="29" spans="1:23">
      <c r="A29" s="99">
        <v>29</v>
      </c>
      <c r="B29" s="30" t="e">
        <f t="shared" si="0"/>
        <v>#DIV/0!</v>
      </c>
      <c r="C29" s="36" t="s">
        <v>174</v>
      </c>
      <c r="D29" s="37"/>
      <c r="E29" s="31">
        <f t="shared" si="1"/>
        <v>145</v>
      </c>
      <c r="F29" s="38" t="s">
        <v>174</v>
      </c>
      <c r="G29" s="38"/>
      <c r="H29" s="89">
        <f t="shared" si="2"/>
        <v>100</v>
      </c>
      <c r="I29" s="39" t="s">
        <v>174</v>
      </c>
      <c r="J29" s="39"/>
      <c r="K29" s="31">
        <f t="shared" si="3"/>
        <v>0</v>
      </c>
      <c r="L29" s="38" t="s">
        <v>174</v>
      </c>
      <c r="M29" s="73"/>
      <c r="N29" s="32" t="e">
        <f t="shared" si="4"/>
        <v>#VALUE!</v>
      </c>
      <c r="O29" s="40" t="s">
        <v>174</v>
      </c>
      <c r="P29" s="40"/>
      <c r="Q29" s="31">
        <f t="shared" si="5"/>
        <v>0</v>
      </c>
      <c r="R29" s="38" t="s">
        <v>174</v>
      </c>
      <c r="S29" s="73"/>
    </row>
    <row r="30" spans="1:23" s="24" customFormat="1">
      <c r="A30" s="101">
        <v>30</v>
      </c>
      <c r="B30" s="33" t="e">
        <f t="shared" si="0"/>
        <v>#DIV/0!</v>
      </c>
      <c r="C30" s="34" t="s">
        <v>174</v>
      </c>
      <c r="D30" s="35"/>
      <c r="E30" s="33">
        <f t="shared" si="1"/>
        <v>150</v>
      </c>
      <c r="F30" s="35" t="s">
        <v>174</v>
      </c>
      <c r="G30" s="35"/>
      <c r="H30" s="91">
        <f t="shared" si="2"/>
        <v>100</v>
      </c>
      <c r="I30" s="35" t="s">
        <v>174</v>
      </c>
      <c r="J30" s="35"/>
      <c r="K30" s="33">
        <f t="shared" si="3"/>
        <v>0</v>
      </c>
      <c r="L30" s="35" t="s">
        <v>174</v>
      </c>
      <c r="M30" s="75"/>
      <c r="N30" s="33" t="e">
        <f t="shared" si="4"/>
        <v>#VALUE!</v>
      </c>
      <c r="O30" s="35" t="s">
        <v>174</v>
      </c>
      <c r="P30" s="35"/>
      <c r="Q30" s="33">
        <f t="shared" si="5"/>
        <v>0</v>
      </c>
      <c r="R30" s="35" t="s">
        <v>174</v>
      </c>
      <c r="S30" s="75"/>
    </row>
    <row r="31" spans="1:23">
      <c r="A31" s="99">
        <v>31</v>
      </c>
      <c r="B31" s="30" t="e">
        <f t="shared" si="0"/>
        <v>#DIV/0!</v>
      </c>
      <c r="C31" s="36" t="s">
        <v>174</v>
      </c>
      <c r="D31" s="37"/>
      <c r="E31" s="31">
        <f t="shared" si="1"/>
        <v>155</v>
      </c>
      <c r="F31" s="38" t="s">
        <v>174</v>
      </c>
      <c r="G31" s="38"/>
      <c r="H31" s="89">
        <f t="shared" si="2"/>
        <v>100</v>
      </c>
      <c r="I31" s="39" t="s">
        <v>174</v>
      </c>
      <c r="J31" s="39"/>
      <c r="K31" s="31">
        <f t="shared" si="3"/>
        <v>0</v>
      </c>
      <c r="L31" s="38" t="s">
        <v>174</v>
      </c>
      <c r="M31" s="73"/>
      <c r="N31" s="32" t="e">
        <f t="shared" si="4"/>
        <v>#VALUE!</v>
      </c>
      <c r="O31" s="40" t="s">
        <v>174</v>
      </c>
      <c r="P31" s="40"/>
      <c r="Q31" s="31">
        <f t="shared" si="5"/>
        <v>0</v>
      </c>
      <c r="R31" s="38" t="s">
        <v>174</v>
      </c>
      <c r="S31" s="73"/>
    </row>
    <row r="32" spans="1:23" s="24" customFormat="1">
      <c r="A32" s="100">
        <v>32</v>
      </c>
      <c r="B32" s="41" t="e">
        <f t="shared" si="0"/>
        <v>#DIV/0!</v>
      </c>
      <c r="C32" s="42" t="s">
        <v>174</v>
      </c>
      <c r="D32" s="43"/>
      <c r="E32" s="41">
        <f t="shared" si="1"/>
        <v>160</v>
      </c>
      <c r="F32" s="43" t="s">
        <v>174</v>
      </c>
      <c r="G32" s="43"/>
      <c r="H32" s="90">
        <f t="shared" si="2"/>
        <v>100</v>
      </c>
      <c r="I32" s="43" t="s">
        <v>174</v>
      </c>
      <c r="J32" s="43"/>
      <c r="K32" s="41">
        <f t="shared" si="3"/>
        <v>0</v>
      </c>
      <c r="L32" s="43" t="s">
        <v>174</v>
      </c>
      <c r="M32" s="74"/>
      <c r="N32" s="41" t="e">
        <f t="shared" si="4"/>
        <v>#VALUE!</v>
      </c>
      <c r="O32" s="43" t="s">
        <v>174</v>
      </c>
      <c r="P32" s="43"/>
      <c r="Q32" s="41">
        <f t="shared" si="5"/>
        <v>0</v>
      </c>
      <c r="R32" s="43" t="s">
        <v>174</v>
      </c>
      <c r="S32" s="74"/>
    </row>
    <row r="33" spans="1:19">
      <c r="A33" s="99">
        <v>33</v>
      </c>
      <c r="B33" s="30" t="e">
        <f t="shared" si="0"/>
        <v>#DIV/0!</v>
      </c>
      <c r="C33" s="36" t="s">
        <v>174</v>
      </c>
      <c r="D33" s="37"/>
      <c r="E33" s="31">
        <f t="shared" si="1"/>
        <v>165</v>
      </c>
      <c r="F33" s="38" t="s">
        <v>174</v>
      </c>
      <c r="G33" s="38"/>
      <c r="H33" s="89">
        <f t="shared" si="2"/>
        <v>100</v>
      </c>
      <c r="I33" s="39" t="s">
        <v>174</v>
      </c>
      <c r="J33" s="39"/>
      <c r="K33" s="31">
        <f t="shared" si="3"/>
        <v>0</v>
      </c>
      <c r="L33" s="38" t="s">
        <v>174</v>
      </c>
      <c r="M33" s="73"/>
      <c r="N33" s="32" t="e">
        <f t="shared" si="4"/>
        <v>#VALUE!</v>
      </c>
      <c r="O33" s="40" t="s">
        <v>174</v>
      </c>
      <c r="P33" s="40"/>
      <c r="Q33" s="31">
        <f t="shared" si="5"/>
        <v>0</v>
      </c>
      <c r="R33" s="38" t="s">
        <v>174</v>
      </c>
      <c r="S33" s="73"/>
    </row>
    <row r="34" spans="1:19" s="24" customFormat="1">
      <c r="A34" s="100">
        <v>34</v>
      </c>
      <c r="B34" s="41" t="e">
        <f t="shared" si="0"/>
        <v>#DIV/0!</v>
      </c>
      <c r="C34" s="42" t="s">
        <v>174</v>
      </c>
      <c r="D34" s="43"/>
      <c r="E34" s="41">
        <f t="shared" si="1"/>
        <v>170</v>
      </c>
      <c r="F34" s="43" t="s">
        <v>174</v>
      </c>
      <c r="G34" s="43"/>
      <c r="H34" s="90">
        <f t="shared" si="2"/>
        <v>100</v>
      </c>
      <c r="I34" s="43" t="s">
        <v>174</v>
      </c>
      <c r="J34" s="43"/>
      <c r="K34" s="41">
        <f t="shared" si="3"/>
        <v>0</v>
      </c>
      <c r="L34" s="43" t="s">
        <v>174</v>
      </c>
      <c r="M34" s="74"/>
      <c r="N34" s="41" t="e">
        <f t="shared" si="4"/>
        <v>#VALUE!</v>
      </c>
      <c r="O34" s="43" t="s">
        <v>174</v>
      </c>
      <c r="P34" s="43"/>
      <c r="Q34" s="41">
        <f t="shared" si="5"/>
        <v>0</v>
      </c>
      <c r="R34" s="43" t="s">
        <v>174</v>
      </c>
      <c r="S34" s="74"/>
    </row>
    <row r="35" spans="1:19" ht="15.75" thickBot="1">
      <c r="A35" s="103">
        <v>35</v>
      </c>
      <c r="B35" s="77" t="e">
        <f t="shared" si="0"/>
        <v>#DIV/0!</v>
      </c>
      <c r="C35" s="78" t="s">
        <v>174</v>
      </c>
      <c r="D35" s="79"/>
      <c r="E35" s="80">
        <f t="shared" si="1"/>
        <v>175</v>
      </c>
      <c r="F35" s="81" t="s">
        <v>174</v>
      </c>
      <c r="G35" s="81"/>
      <c r="H35" s="93">
        <f t="shared" si="2"/>
        <v>100</v>
      </c>
      <c r="I35" s="82" t="s">
        <v>174</v>
      </c>
      <c r="J35" s="82"/>
      <c r="K35" s="80">
        <f t="shared" si="3"/>
        <v>0</v>
      </c>
      <c r="L35" s="81" t="s">
        <v>174</v>
      </c>
      <c r="M35" s="85"/>
      <c r="N35" s="83" t="e">
        <f t="shared" si="4"/>
        <v>#VALUE!</v>
      </c>
      <c r="O35" s="84" t="s">
        <v>174</v>
      </c>
      <c r="P35" s="84"/>
      <c r="Q35" s="80">
        <f t="shared" si="5"/>
        <v>0</v>
      </c>
      <c r="R35" s="81" t="s">
        <v>174</v>
      </c>
      <c r="S35" s="85"/>
    </row>
  </sheetData>
  <sheetProtection sheet="1" objects="1" scenarios="1" formatCells="0" formatColumns="0" formatRows="0"/>
  <mergeCells count="28">
    <mergeCell ref="A1:S1"/>
    <mergeCell ref="B14:D14"/>
    <mergeCell ref="E14:G14"/>
    <mergeCell ref="H14:J14"/>
    <mergeCell ref="K14:M14"/>
    <mergeCell ref="N14:P14"/>
    <mergeCell ref="Q14:S14"/>
    <mergeCell ref="B2:G2"/>
    <mergeCell ref="H2:M2"/>
    <mergeCell ref="N2:S2"/>
    <mergeCell ref="B6:D6"/>
    <mergeCell ref="E6:G6"/>
    <mergeCell ref="H6:J6"/>
    <mergeCell ref="K6:M6"/>
    <mergeCell ref="N6:P6"/>
    <mergeCell ref="Q6:S6"/>
    <mergeCell ref="Q3:S3"/>
    <mergeCell ref="B4:D4"/>
    <mergeCell ref="E4:G4"/>
    <mergeCell ref="H4:J4"/>
    <mergeCell ref="K4:M4"/>
    <mergeCell ref="N4:P4"/>
    <mergeCell ref="Q4:S4"/>
    <mergeCell ref="B3:D3"/>
    <mergeCell ref="E3:G3"/>
    <mergeCell ref="H3:J3"/>
    <mergeCell ref="K3:M3"/>
    <mergeCell ref="N3:P3"/>
  </mergeCells>
  <dataValidations count="3">
    <dataValidation type="list" allowBlank="1" showInputMessage="1" showErrorMessage="1" sqref="L11 O11 C11 F11 I11 C9 F8:F9 I8:I9 L8:L9 O8:O9 R8:R9 R11" xr:uid="{00000000-0002-0000-0700-000000000000}">
      <formula1>Unit</formula1>
    </dataValidation>
    <dataValidation type="list" allowBlank="1" showInputMessage="1" showErrorMessage="1" sqref="M11:M13 P11:P13 D11:D13 G11:G13 J11:J13 D8:D9 G8:G9 J8:J9 M8:M9 P8:P9 S8:S9 S11:S13" xr:uid="{00000000-0002-0000-0700-000001000000}">
      <formula1>Unit2</formula1>
    </dataValidation>
    <dataValidation type="list" allowBlank="1" showInputMessage="1" showErrorMessage="1" sqref="B6:S6" xr:uid="{00000000-0002-0000-0700-000002000000}">
      <formula1>Route</formula1>
    </dataValidation>
  </dataValidations>
  <pageMargins left="0.25" right="0.25" top="0.75" bottom="0.75" header="0.3" footer="0.3"/>
  <pageSetup scale="92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33"/>
  <sheetViews>
    <sheetView workbookViewId="0">
      <selection activeCell="D14" sqref="D14"/>
    </sheetView>
  </sheetViews>
  <sheetFormatPr defaultRowHeight="15"/>
  <cols>
    <col min="1" max="1" width="19.28515625" bestFit="1" customWidth="1"/>
  </cols>
  <sheetData>
    <row r="1" spans="1:41">
      <c r="A1" s="237"/>
      <c r="B1" s="238"/>
      <c r="C1" s="237"/>
      <c r="D1" s="234"/>
      <c r="E1" s="234"/>
      <c r="F1" s="234"/>
      <c r="G1" s="234"/>
      <c r="H1" s="234"/>
      <c r="I1" s="237"/>
      <c r="J1" s="237"/>
      <c r="K1" s="237"/>
      <c r="L1" s="237"/>
      <c r="M1" s="237"/>
      <c r="N1" s="237"/>
      <c r="O1" s="237"/>
      <c r="P1" s="237"/>
      <c r="Q1" s="237"/>
      <c r="R1" s="237"/>
      <c r="S1" s="237"/>
      <c r="T1" s="237"/>
      <c r="U1" s="237"/>
      <c r="V1" s="237"/>
      <c r="W1" s="237"/>
      <c r="X1" s="237"/>
      <c r="Y1" s="237"/>
      <c r="Z1" s="237"/>
      <c r="AA1" s="237"/>
      <c r="AB1" s="237"/>
      <c r="AC1" s="237"/>
      <c r="AD1" s="237"/>
      <c r="AE1" s="237"/>
      <c r="AF1" s="237"/>
      <c r="AG1" s="237"/>
      <c r="AH1" s="237"/>
      <c r="AI1" s="237"/>
      <c r="AJ1" s="237"/>
      <c r="AK1" s="237"/>
      <c r="AL1" s="237"/>
      <c r="AM1" s="237"/>
      <c r="AN1" s="237"/>
      <c r="AO1" s="237"/>
    </row>
    <row r="2" spans="1:41">
      <c r="A2" s="237"/>
      <c r="B2" s="237"/>
      <c r="C2" s="239"/>
      <c r="D2" s="239"/>
      <c r="E2" s="239"/>
      <c r="F2" s="239"/>
      <c r="G2" s="239"/>
      <c r="H2" s="239"/>
      <c r="I2" s="239"/>
      <c r="J2" s="239"/>
      <c r="K2" s="239"/>
      <c r="L2" s="239"/>
      <c r="M2" s="239"/>
      <c r="N2" s="237"/>
      <c r="O2" s="237"/>
      <c r="P2" s="237"/>
      <c r="Q2" s="237"/>
      <c r="R2" s="237"/>
      <c r="S2" s="237"/>
      <c r="T2" s="237"/>
      <c r="U2" s="237"/>
      <c r="V2" s="237"/>
      <c r="W2" s="237"/>
      <c r="X2" s="237"/>
      <c r="Y2" s="237"/>
      <c r="Z2" s="237"/>
      <c r="AA2" s="237"/>
      <c r="AB2" s="237"/>
      <c r="AC2" s="237"/>
      <c r="AD2" s="237"/>
      <c r="AE2" s="237"/>
      <c r="AF2" s="237"/>
      <c r="AG2" s="237"/>
      <c r="AH2" s="237"/>
      <c r="AI2" s="237"/>
      <c r="AJ2" s="237"/>
      <c r="AK2" s="237"/>
      <c r="AL2" s="237"/>
      <c r="AM2" s="237"/>
      <c r="AN2" s="237"/>
      <c r="AO2" s="237"/>
    </row>
    <row r="3" spans="1:41">
      <c r="A3" s="237"/>
      <c r="B3" s="237"/>
      <c r="C3" s="234"/>
      <c r="D3" s="234"/>
      <c r="E3" s="234"/>
      <c r="F3" s="234"/>
      <c r="G3" s="234"/>
      <c r="H3" s="234"/>
      <c r="I3" s="234"/>
      <c r="J3" s="234"/>
      <c r="K3" s="234"/>
      <c r="L3" s="234"/>
      <c r="M3" s="234"/>
      <c r="N3" s="234"/>
      <c r="O3" s="234"/>
      <c r="P3" s="234"/>
      <c r="Q3" s="234"/>
      <c r="R3" s="234"/>
      <c r="S3" s="234"/>
      <c r="T3" s="237"/>
      <c r="U3" s="237"/>
      <c r="V3" s="237"/>
      <c r="W3" s="237"/>
      <c r="X3" s="237"/>
      <c r="Y3" s="237"/>
      <c r="Z3" s="237"/>
      <c r="AA3" s="237"/>
      <c r="AB3" s="237"/>
      <c r="AC3" s="237"/>
      <c r="AD3" s="237"/>
      <c r="AE3" s="237"/>
      <c r="AF3" s="237"/>
      <c r="AG3" s="237"/>
      <c r="AH3" s="237"/>
      <c r="AI3" s="237"/>
      <c r="AJ3" s="237"/>
      <c r="AK3" s="237"/>
      <c r="AL3" s="237"/>
      <c r="AM3" s="237"/>
      <c r="AN3" s="237"/>
      <c r="AO3" s="237"/>
    </row>
    <row r="4" spans="1:41">
      <c r="A4" s="237"/>
      <c r="B4" s="237"/>
      <c r="C4" s="240"/>
      <c r="D4" s="240"/>
      <c r="E4" s="240"/>
      <c r="F4" s="240"/>
      <c r="G4" s="240"/>
      <c r="H4" s="240"/>
      <c r="I4" s="240"/>
      <c r="J4" s="240"/>
      <c r="K4" s="240"/>
      <c r="L4" s="240"/>
      <c r="M4" s="240"/>
      <c r="N4" s="237"/>
      <c r="O4" s="237"/>
      <c r="P4" s="237"/>
      <c r="Q4" s="237"/>
      <c r="R4" s="237"/>
      <c r="S4" s="237"/>
      <c r="T4" s="237"/>
      <c r="U4" s="237"/>
      <c r="V4" s="237"/>
      <c r="W4" s="237"/>
      <c r="X4" s="237"/>
      <c r="Y4" s="237"/>
      <c r="Z4" s="237"/>
      <c r="AA4" s="237"/>
      <c r="AB4" s="237"/>
      <c r="AC4" s="237"/>
      <c r="AD4" s="237"/>
      <c r="AE4" s="237"/>
      <c r="AF4" s="237"/>
      <c r="AG4" s="237"/>
      <c r="AH4" s="237"/>
      <c r="AI4" s="237"/>
      <c r="AJ4" s="237"/>
      <c r="AK4" s="237"/>
      <c r="AL4" s="237"/>
      <c r="AM4" s="237"/>
      <c r="AN4" s="237"/>
      <c r="AO4" s="237"/>
    </row>
    <row r="5" spans="1:41">
      <c r="A5" s="237"/>
      <c r="B5" s="238"/>
      <c r="C5" s="237"/>
      <c r="D5" s="234"/>
      <c r="E5" s="234"/>
      <c r="F5" s="234"/>
      <c r="G5" s="234"/>
      <c r="H5" s="234"/>
      <c r="I5" s="237"/>
      <c r="J5" s="237"/>
      <c r="K5" s="237"/>
      <c r="L5" s="237"/>
      <c r="M5" s="237"/>
      <c r="N5" s="237"/>
      <c r="O5" s="237"/>
      <c r="P5" s="237"/>
      <c r="Q5" s="237"/>
      <c r="R5" s="237"/>
      <c r="S5" s="237"/>
      <c r="T5" s="237"/>
      <c r="U5" s="237"/>
      <c r="V5" s="237"/>
      <c r="W5" s="237"/>
      <c r="X5" s="237"/>
      <c r="Y5" s="237"/>
      <c r="Z5" s="237"/>
      <c r="AA5" s="237"/>
      <c r="AB5" s="237"/>
      <c r="AC5" s="237"/>
      <c r="AD5" s="237"/>
      <c r="AE5" s="237"/>
      <c r="AF5" s="237"/>
      <c r="AG5" s="237"/>
      <c r="AH5" s="237"/>
      <c r="AI5" s="237"/>
      <c r="AJ5" s="237"/>
      <c r="AK5" s="237"/>
      <c r="AL5" s="237"/>
      <c r="AM5" s="237"/>
      <c r="AN5" s="237"/>
      <c r="AO5" s="237"/>
    </row>
    <row r="6" spans="1:41">
      <c r="A6" s="237"/>
      <c r="B6" s="238"/>
      <c r="C6" s="239"/>
      <c r="D6" s="239"/>
      <c r="E6" s="239"/>
      <c r="F6" s="239"/>
      <c r="G6" s="239"/>
      <c r="H6" s="239"/>
      <c r="I6" s="237"/>
      <c r="J6" s="237"/>
      <c r="K6" s="237"/>
      <c r="L6" s="237"/>
      <c r="M6" s="237"/>
      <c r="N6" s="237"/>
      <c r="O6" s="237"/>
      <c r="P6" s="237"/>
      <c r="Q6" s="237"/>
      <c r="R6" s="237"/>
      <c r="S6" s="237"/>
      <c r="T6" s="237"/>
      <c r="U6" s="237"/>
      <c r="V6" s="237"/>
      <c r="W6" s="237"/>
      <c r="X6" s="237"/>
      <c r="Y6" s="237"/>
      <c r="Z6" s="237"/>
      <c r="AA6" s="237"/>
      <c r="AB6" s="237"/>
      <c r="AC6" s="237"/>
      <c r="AD6" s="237"/>
      <c r="AE6" s="237"/>
      <c r="AF6" s="237"/>
      <c r="AG6" s="237"/>
      <c r="AH6" s="237"/>
      <c r="AI6" s="237"/>
      <c r="AJ6" s="237"/>
      <c r="AK6" s="237"/>
      <c r="AL6" s="237"/>
      <c r="AM6" s="237"/>
      <c r="AN6" s="237"/>
      <c r="AO6" s="237"/>
    </row>
    <row r="7" spans="1:41">
      <c r="A7" s="237"/>
      <c r="B7" s="238"/>
      <c r="C7" s="234"/>
      <c r="D7" s="234"/>
      <c r="E7" s="234"/>
      <c r="F7" s="234"/>
      <c r="G7" s="234"/>
      <c r="H7" s="234"/>
      <c r="I7" s="237"/>
      <c r="J7" s="237"/>
      <c r="K7" s="237"/>
      <c r="L7" s="237"/>
      <c r="M7" s="237"/>
      <c r="N7" s="237"/>
      <c r="O7" s="237"/>
      <c r="P7" s="237"/>
      <c r="Q7" s="237"/>
      <c r="R7" s="237"/>
      <c r="S7" s="237"/>
      <c r="T7" s="237"/>
      <c r="U7" s="237"/>
      <c r="V7" s="237"/>
      <c r="W7" s="237"/>
      <c r="X7" s="237"/>
      <c r="Y7" s="237"/>
      <c r="Z7" s="237"/>
      <c r="AA7" s="237"/>
      <c r="AB7" s="237"/>
      <c r="AC7" s="237"/>
      <c r="AD7" s="237"/>
      <c r="AE7" s="237"/>
      <c r="AF7" s="237"/>
      <c r="AG7" s="237"/>
      <c r="AH7" s="237"/>
      <c r="AI7" s="237"/>
      <c r="AJ7" s="237"/>
      <c r="AK7" s="237"/>
      <c r="AL7" s="237"/>
      <c r="AM7" s="237"/>
      <c r="AN7" s="237"/>
      <c r="AO7" s="237"/>
    </row>
    <row r="8" spans="1:41">
      <c r="A8" s="237"/>
      <c r="B8" s="238"/>
      <c r="C8" s="240"/>
      <c r="D8" s="240"/>
      <c r="E8" s="240"/>
      <c r="F8" s="240"/>
      <c r="G8" s="240"/>
      <c r="H8" s="240"/>
      <c r="I8" s="237"/>
      <c r="J8" s="237"/>
      <c r="K8" s="237"/>
      <c r="L8" s="237"/>
      <c r="M8" s="237"/>
      <c r="N8" s="237"/>
      <c r="O8" s="237"/>
      <c r="P8" s="237"/>
      <c r="Q8" s="237"/>
      <c r="R8" s="237"/>
      <c r="S8" s="237"/>
      <c r="T8" s="237"/>
      <c r="U8" s="237"/>
      <c r="V8" s="237"/>
      <c r="W8" s="237"/>
      <c r="X8" s="237"/>
      <c r="Y8" s="237"/>
      <c r="Z8" s="237"/>
      <c r="AA8" s="237"/>
      <c r="AB8" s="237"/>
      <c r="AC8" s="237"/>
      <c r="AD8" s="237"/>
      <c r="AE8" s="237"/>
      <c r="AF8" s="237"/>
      <c r="AG8" s="237"/>
      <c r="AH8" s="237"/>
      <c r="AI8" s="237"/>
      <c r="AJ8" s="237"/>
      <c r="AK8" s="237"/>
      <c r="AL8" s="237"/>
      <c r="AM8" s="237"/>
      <c r="AN8" s="237"/>
      <c r="AO8" s="237"/>
    </row>
    <row r="9" spans="1:41">
      <c r="A9" s="237"/>
      <c r="B9" s="237"/>
      <c r="C9" s="237"/>
      <c r="D9" s="234"/>
      <c r="E9" s="234"/>
      <c r="F9" s="234"/>
      <c r="G9" s="234"/>
      <c r="H9" s="234"/>
      <c r="I9" s="237"/>
      <c r="J9" s="237"/>
      <c r="K9" s="237"/>
      <c r="L9" s="237"/>
      <c r="M9" s="237"/>
      <c r="N9" s="237"/>
      <c r="O9" s="237"/>
      <c r="P9" s="237"/>
      <c r="Q9" s="237"/>
      <c r="R9" s="237"/>
      <c r="S9" s="237"/>
      <c r="T9" s="237"/>
      <c r="U9" s="237"/>
      <c r="V9" s="237"/>
      <c r="W9" s="237"/>
      <c r="X9" s="237"/>
      <c r="Y9" s="237"/>
      <c r="Z9" s="237"/>
      <c r="AA9" s="237"/>
      <c r="AB9" s="237"/>
      <c r="AC9" s="237"/>
      <c r="AD9" s="237"/>
      <c r="AE9" s="237"/>
      <c r="AF9" s="237"/>
      <c r="AG9" s="237"/>
      <c r="AH9" s="237"/>
      <c r="AI9" s="237"/>
      <c r="AJ9" s="237"/>
      <c r="AK9" s="237"/>
      <c r="AL9" s="237"/>
      <c r="AM9" s="237"/>
      <c r="AN9" s="237"/>
      <c r="AO9" s="237"/>
    </row>
    <row r="10" spans="1:41">
      <c r="A10" s="237"/>
      <c r="B10" s="237"/>
      <c r="C10" s="237"/>
      <c r="D10" s="237"/>
      <c r="E10" s="237"/>
      <c r="F10" s="237"/>
      <c r="G10" s="237"/>
      <c r="H10" s="237"/>
      <c r="I10" s="237"/>
      <c r="J10" s="237"/>
      <c r="K10" s="237"/>
      <c r="L10" s="237"/>
      <c r="M10" s="237"/>
      <c r="N10" s="237"/>
      <c r="O10" s="237"/>
      <c r="P10" s="237"/>
      <c r="Q10" s="237"/>
      <c r="R10" s="237"/>
      <c r="S10" s="237"/>
      <c r="T10" s="237"/>
      <c r="U10" s="237"/>
      <c r="V10" s="237"/>
      <c r="W10" s="237"/>
      <c r="X10" s="237"/>
      <c r="Y10" s="237"/>
      <c r="Z10" s="237"/>
      <c r="AA10" s="237"/>
      <c r="AB10" s="237"/>
      <c r="AC10" s="237"/>
      <c r="AD10" s="237"/>
      <c r="AE10" s="237"/>
      <c r="AF10" s="237"/>
      <c r="AG10" s="237"/>
      <c r="AH10" s="237"/>
      <c r="AI10" s="237"/>
      <c r="AJ10" s="237"/>
      <c r="AK10" s="237"/>
      <c r="AL10" s="237"/>
      <c r="AM10" s="237"/>
      <c r="AN10" s="237"/>
      <c r="AO10" s="237"/>
    </row>
    <row r="11" spans="1:41">
      <c r="A11" s="237"/>
      <c r="B11" s="237"/>
      <c r="C11" s="237"/>
      <c r="D11" s="237"/>
      <c r="E11" s="237"/>
      <c r="F11" s="237"/>
      <c r="G11" s="237"/>
      <c r="H11" s="237"/>
      <c r="I11" s="237"/>
      <c r="J11" s="237"/>
      <c r="K11" s="237"/>
      <c r="L11" s="237"/>
      <c r="M11" s="237"/>
      <c r="N11" s="237"/>
      <c r="O11" s="237"/>
      <c r="P11" s="237"/>
      <c r="Q11" s="237"/>
      <c r="R11" s="237"/>
      <c r="S11" s="237"/>
      <c r="T11" s="237"/>
      <c r="U11" s="237"/>
      <c r="V11" s="237"/>
      <c r="W11" s="237"/>
      <c r="X11" s="237"/>
      <c r="Y11" s="237"/>
      <c r="Z11" s="237"/>
      <c r="AA11" s="237"/>
      <c r="AB11" s="237"/>
      <c r="AC11" s="237"/>
      <c r="AD11" s="237"/>
      <c r="AE11" s="237"/>
      <c r="AF11" s="237"/>
      <c r="AG11" s="237"/>
      <c r="AH11" s="237"/>
      <c r="AI11" s="237"/>
      <c r="AJ11" s="237"/>
      <c r="AK11" s="237"/>
      <c r="AL11" s="237"/>
      <c r="AM11" s="237"/>
      <c r="AN11" s="237"/>
      <c r="AO11" s="237"/>
    </row>
    <row r="12" spans="1:41">
      <c r="A12" s="237"/>
      <c r="B12" s="237"/>
      <c r="C12" s="237"/>
      <c r="D12" s="237"/>
      <c r="E12" s="237"/>
      <c r="F12" s="237"/>
      <c r="G12" s="237"/>
      <c r="H12" s="237"/>
      <c r="I12" s="237"/>
      <c r="J12" s="237"/>
      <c r="K12" s="237"/>
      <c r="L12" s="237"/>
      <c r="M12" s="237"/>
      <c r="N12" s="237"/>
      <c r="O12" s="237"/>
      <c r="P12" s="237"/>
      <c r="Q12" s="237"/>
      <c r="R12" s="237"/>
      <c r="S12" s="237"/>
      <c r="T12" s="237"/>
      <c r="U12" s="237"/>
      <c r="V12" s="237"/>
      <c r="W12" s="237"/>
      <c r="X12" s="237"/>
      <c r="Y12" s="237"/>
      <c r="Z12" s="237"/>
      <c r="AA12" s="237"/>
      <c r="AB12" s="237"/>
      <c r="AC12" s="237"/>
      <c r="AD12" s="237"/>
      <c r="AE12" s="237"/>
      <c r="AF12" s="237"/>
      <c r="AG12" s="237"/>
      <c r="AH12" s="237"/>
      <c r="AI12" s="237"/>
      <c r="AJ12" s="237"/>
      <c r="AK12" s="237"/>
      <c r="AL12" s="237"/>
      <c r="AM12" s="237"/>
      <c r="AN12" s="237"/>
      <c r="AO12" s="237"/>
    </row>
    <row r="13" spans="1:41">
      <c r="A13" s="237"/>
      <c r="B13" s="237"/>
      <c r="C13" s="237"/>
      <c r="D13" s="237"/>
      <c r="E13" s="237"/>
      <c r="F13" s="237"/>
      <c r="G13" s="237"/>
      <c r="H13" s="237"/>
      <c r="I13" s="237"/>
      <c r="J13" s="237"/>
      <c r="K13" s="237"/>
      <c r="L13" s="237"/>
      <c r="M13" s="237"/>
      <c r="N13" s="237"/>
      <c r="O13" s="237"/>
      <c r="P13" s="237"/>
      <c r="Q13" s="237"/>
      <c r="R13" s="237"/>
      <c r="S13" s="237"/>
      <c r="T13" s="237"/>
      <c r="U13" s="237"/>
      <c r="V13" s="237"/>
      <c r="W13" s="237"/>
      <c r="X13" s="237"/>
      <c r="Y13" s="237"/>
      <c r="Z13" s="237"/>
      <c r="AA13" s="237"/>
      <c r="AB13" s="237"/>
      <c r="AC13" s="237"/>
      <c r="AD13" s="237"/>
      <c r="AE13" s="237"/>
      <c r="AF13" s="237"/>
      <c r="AG13" s="237"/>
      <c r="AH13" s="237"/>
      <c r="AI13" s="237"/>
      <c r="AJ13" s="237"/>
      <c r="AK13" s="237"/>
      <c r="AL13" s="237"/>
      <c r="AM13" s="237"/>
      <c r="AN13" s="237"/>
      <c r="AO13" s="237"/>
    </row>
    <row r="14" spans="1:41">
      <c r="A14" s="237"/>
      <c r="B14" s="237"/>
      <c r="C14" s="237"/>
      <c r="D14" s="237"/>
      <c r="E14" s="237"/>
      <c r="F14" s="237"/>
      <c r="G14" s="237"/>
      <c r="H14" s="237"/>
      <c r="I14" s="237"/>
      <c r="J14" s="237"/>
      <c r="K14" s="237"/>
      <c r="L14" s="237"/>
      <c r="M14" s="237"/>
      <c r="N14" s="237"/>
      <c r="O14" s="237"/>
      <c r="P14" s="237"/>
      <c r="Q14" s="237"/>
      <c r="R14" s="237"/>
      <c r="S14" s="237"/>
      <c r="T14" s="237"/>
      <c r="U14" s="237"/>
      <c r="V14" s="237"/>
      <c r="W14" s="237"/>
      <c r="X14" s="237"/>
      <c r="Y14" s="237"/>
      <c r="Z14" s="237"/>
      <c r="AA14" s="237"/>
      <c r="AB14" s="237"/>
      <c r="AC14" s="237"/>
      <c r="AD14" s="237"/>
      <c r="AE14" s="237"/>
      <c r="AF14" s="237"/>
      <c r="AG14" s="237"/>
      <c r="AH14" s="237"/>
      <c r="AI14" s="237"/>
      <c r="AJ14" s="237"/>
      <c r="AK14" s="237"/>
      <c r="AL14" s="237"/>
      <c r="AM14" s="237"/>
      <c r="AN14" s="237"/>
      <c r="AO14" s="237"/>
    </row>
    <row r="15" spans="1:41">
      <c r="A15" s="237"/>
      <c r="B15" s="237"/>
      <c r="C15" s="237"/>
      <c r="D15" s="237"/>
      <c r="E15" s="237"/>
      <c r="F15" s="237"/>
      <c r="G15" s="237"/>
      <c r="H15" s="237"/>
      <c r="I15" s="237"/>
      <c r="J15" s="237"/>
      <c r="K15" s="237"/>
      <c r="L15" s="237"/>
      <c r="M15" s="237"/>
      <c r="N15" s="237"/>
      <c r="O15" s="237"/>
      <c r="P15" s="237"/>
      <c r="Q15" s="237"/>
      <c r="R15" s="237"/>
      <c r="S15" s="237"/>
      <c r="T15" s="237"/>
      <c r="U15" s="237"/>
      <c r="V15" s="237"/>
      <c r="W15" s="237"/>
      <c r="X15" s="237"/>
      <c r="Y15" s="237"/>
      <c r="Z15" s="237"/>
      <c r="AA15" s="237"/>
      <c r="AB15" s="237"/>
      <c r="AC15" s="237"/>
      <c r="AD15" s="237"/>
      <c r="AE15" s="237"/>
      <c r="AF15" s="237"/>
      <c r="AG15" s="237"/>
      <c r="AH15" s="237"/>
      <c r="AI15" s="237"/>
      <c r="AJ15" s="237"/>
      <c r="AK15" s="237"/>
      <c r="AL15" s="237"/>
      <c r="AM15" s="237"/>
      <c r="AN15" s="237"/>
      <c r="AO15" s="237"/>
    </row>
    <row r="16" spans="1:41">
      <c r="A16" s="237"/>
      <c r="B16" s="237"/>
      <c r="C16" s="237"/>
      <c r="D16" s="237"/>
      <c r="E16" s="237"/>
      <c r="F16" s="237"/>
      <c r="G16" s="237"/>
      <c r="H16" s="237"/>
      <c r="I16" s="237"/>
      <c r="J16" s="237"/>
      <c r="K16" s="237"/>
      <c r="L16" s="237"/>
      <c r="M16" s="237"/>
      <c r="N16" s="237"/>
      <c r="O16" s="237"/>
      <c r="P16" s="237"/>
      <c r="Q16" s="237"/>
      <c r="R16" s="237"/>
      <c r="S16" s="237"/>
      <c r="T16" s="237"/>
      <c r="U16" s="237"/>
      <c r="V16" s="237"/>
      <c r="W16" s="237"/>
      <c r="X16" s="237"/>
      <c r="Y16" s="237"/>
      <c r="Z16" s="237"/>
      <c r="AA16" s="237"/>
      <c r="AB16" s="237"/>
      <c r="AC16" s="237"/>
      <c r="AD16" s="237"/>
      <c r="AE16" s="237"/>
      <c r="AF16" s="237"/>
      <c r="AG16" s="237"/>
      <c r="AH16" s="237"/>
      <c r="AI16" s="237"/>
      <c r="AJ16" s="237"/>
      <c r="AK16" s="237"/>
      <c r="AL16" s="237"/>
      <c r="AM16" s="237"/>
      <c r="AN16" s="237"/>
      <c r="AO16" s="237"/>
    </row>
    <row r="17" spans="1:41">
      <c r="A17" s="237"/>
      <c r="B17" s="237"/>
      <c r="C17" s="237"/>
      <c r="D17" s="237"/>
      <c r="E17" s="237"/>
      <c r="F17" s="237"/>
      <c r="G17" s="237"/>
      <c r="H17" s="237"/>
      <c r="I17" s="237"/>
      <c r="J17" s="237"/>
      <c r="K17" s="237"/>
      <c r="L17" s="237"/>
      <c r="M17" s="237"/>
      <c r="N17" s="237"/>
      <c r="O17" s="237"/>
      <c r="P17" s="237"/>
      <c r="Q17" s="237"/>
      <c r="R17" s="237"/>
      <c r="S17" s="237"/>
      <c r="T17" s="237"/>
      <c r="U17" s="237"/>
      <c r="V17" s="237"/>
      <c r="W17" s="237"/>
      <c r="X17" s="237"/>
      <c r="Y17" s="237"/>
      <c r="Z17" s="237"/>
      <c r="AA17" s="237"/>
      <c r="AB17" s="237"/>
      <c r="AC17" s="237"/>
      <c r="AD17" s="237"/>
      <c r="AE17" s="237"/>
      <c r="AF17" s="237"/>
      <c r="AG17" s="237"/>
      <c r="AH17" s="237"/>
      <c r="AI17" s="237"/>
      <c r="AJ17" s="237"/>
      <c r="AK17" s="237"/>
      <c r="AL17" s="237"/>
      <c r="AM17" s="237"/>
      <c r="AN17" s="237"/>
      <c r="AO17" s="237"/>
    </row>
    <row r="18" spans="1:41">
      <c r="A18" s="237"/>
      <c r="B18" s="237"/>
      <c r="C18" s="237"/>
      <c r="D18" s="237"/>
      <c r="E18" s="237"/>
      <c r="F18" s="237"/>
      <c r="G18" s="237"/>
      <c r="H18" s="237"/>
      <c r="I18" s="237"/>
      <c r="J18" s="237"/>
      <c r="K18" s="237"/>
      <c r="L18" s="237"/>
      <c r="M18" s="237"/>
      <c r="N18" s="237"/>
      <c r="O18" s="237"/>
      <c r="P18" s="237"/>
      <c r="Q18" s="237"/>
      <c r="R18" s="237"/>
      <c r="S18" s="237"/>
      <c r="T18" s="237"/>
      <c r="U18" s="237"/>
      <c r="V18" s="237"/>
      <c r="W18" s="237"/>
      <c r="X18" s="237"/>
      <c r="Y18" s="237"/>
      <c r="Z18" s="237"/>
      <c r="AA18" s="237"/>
      <c r="AB18" s="237"/>
      <c r="AC18" s="237"/>
      <c r="AD18" s="237"/>
      <c r="AE18" s="237"/>
      <c r="AF18" s="237"/>
      <c r="AG18" s="237"/>
      <c r="AH18" s="237"/>
      <c r="AI18" s="237"/>
      <c r="AJ18" s="237"/>
      <c r="AK18" s="237"/>
      <c r="AL18" s="237"/>
      <c r="AM18" s="237"/>
      <c r="AN18" s="237"/>
      <c r="AO18" s="237"/>
    </row>
    <row r="19" spans="1:41">
      <c r="A19" s="237"/>
      <c r="B19" s="237"/>
      <c r="C19" s="237"/>
      <c r="D19" s="237"/>
      <c r="E19" s="237"/>
      <c r="F19" s="237"/>
      <c r="G19" s="237"/>
      <c r="H19" s="237"/>
      <c r="I19" s="237"/>
      <c r="J19" s="237"/>
      <c r="K19" s="237"/>
      <c r="L19" s="237"/>
      <c r="M19" s="237"/>
      <c r="N19" s="237"/>
      <c r="O19" s="237"/>
      <c r="P19" s="237"/>
      <c r="Q19" s="237"/>
      <c r="R19" s="237"/>
      <c r="S19" s="237"/>
      <c r="T19" s="237"/>
      <c r="U19" s="237"/>
      <c r="V19" s="237"/>
      <c r="W19" s="237"/>
      <c r="X19" s="237"/>
      <c r="Y19" s="237"/>
      <c r="Z19" s="237"/>
      <c r="AA19" s="237"/>
      <c r="AB19" s="237"/>
      <c r="AC19" s="237"/>
      <c r="AD19" s="237"/>
      <c r="AE19" s="237"/>
      <c r="AF19" s="237"/>
      <c r="AG19" s="237"/>
      <c r="AH19" s="237"/>
      <c r="AI19" s="237"/>
      <c r="AJ19" s="237"/>
      <c r="AK19" s="237"/>
      <c r="AL19" s="237"/>
      <c r="AM19" s="237"/>
      <c r="AN19" s="237"/>
      <c r="AO19" s="237"/>
    </row>
    <row r="20" spans="1:41">
      <c r="A20" s="237"/>
      <c r="B20" s="237"/>
      <c r="C20" s="237"/>
      <c r="D20" s="237"/>
      <c r="E20" s="237"/>
      <c r="F20" s="237"/>
      <c r="G20" s="237"/>
      <c r="H20" s="237"/>
      <c r="I20" s="237"/>
      <c r="J20" s="237"/>
      <c r="K20" s="237"/>
      <c r="L20" s="237"/>
      <c r="M20" s="237"/>
      <c r="N20" s="237"/>
      <c r="O20" s="237"/>
      <c r="P20" s="237"/>
      <c r="Q20" s="237"/>
      <c r="R20" s="237"/>
      <c r="S20" s="237"/>
      <c r="T20" s="237"/>
      <c r="U20" s="237"/>
      <c r="V20" s="237"/>
      <c r="W20" s="237"/>
      <c r="X20" s="237"/>
      <c r="Y20" s="237"/>
      <c r="Z20" s="237"/>
      <c r="AA20" s="237"/>
      <c r="AB20" s="237"/>
      <c r="AC20" s="237"/>
      <c r="AD20" s="237"/>
      <c r="AE20" s="237"/>
      <c r="AF20" s="237"/>
      <c r="AG20" s="237"/>
      <c r="AH20" s="237"/>
      <c r="AI20" s="237"/>
      <c r="AJ20" s="237"/>
      <c r="AK20" s="237"/>
      <c r="AL20" s="237"/>
      <c r="AM20" s="237"/>
      <c r="AN20" s="237"/>
      <c r="AO20" s="237"/>
    </row>
    <row r="21" spans="1:41">
      <c r="A21" s="237"/>
      <c r="B21" s="237"/>
      <c r="C21" s="237"/>
      <c r="D21" s="237"/>
      <c r="E21" s="237"/>
      <c r="F21" s="237"/>
      <c r="G21" s="237"/>
      <c r="H21" s="237"/>
      <c r="I21" s="237"/>
      <c r="J21" s="237"/>
      <c r="K21" s="237"/>
      <c r="L21" s="237"/>
      <c r="M21" s="237"/>
      <c r="N21" s="237"/>
      <c r="O21" s="237"/>
      <c r="P21" s="237"/>
      <c r="Q21" s="237"/>
      <c r="R21" s="237"/>
      <c r="S21" s="237"/>
      <c r="T21" s="237"/>
      <c r="U21" s="237"/>
      <c r="V21" s="237"/>
      <c r="W21" s="237"/>
      <c r="X21" s="237"/>
      <c r="Y21" s="237"/>
      <c r="Z21" s="237"/>
      <c r="AA21" s="237"/>
      <c r="AB21" s="237"/>
      <c r="AC21" s="237"/>
      <c r="AD21" s="237"/>
      <c r="AE21" s="237"/>
      <c r="AF21" s="237"/>
      <c r="AG21" s="237"/>
      <c r="AH21" s="237"/>
      <c r="AI21" s="237"/>
      <c r="AJ21" s="237"/>
      <c r="AK21" s="237"/>
      <c r="AL21" s="237"/>
      <c r="AM21" s="237"/>
      <c r="AN21" s="237"/>
      <c r="AO21" s="237"/>
    </row>
    <row r="22" spans="1:41">
      <c r="A22" s="237"/>
      <c r="B22" s="237"/>
      <c r="C22" s="237"/>
      <c r="D22" s="237"/>
      <c r="E22" s="237"/>
      <c r="F22" s="237"/>
      <c r="G22" s="237"/>
      <c r="H22" s="237"/>
      <c r="I22" s="237"/>
      <c r="J22" s="237"/>
      <c r="K22" s="237"/>
      <c r="L22" s="237"/>
      <c r="M22" s="237"/>
      <c r="N22" s="237"/>
      <c r="O22" s="237"/>
      <c r="P22" s="237"/>
      <c r="Q22" s="237"/>
      <c r="R22" s="237"/>
      <c r="S22" s="237"/>
      <c r="T22" s="237"/>
      <c r="U22" s="237"/>
      <c r="V22" s="237"/>
      <c r="W22" s="237"/>
      <c r="X22" s="237"/>
      <c r="Y22" s="237"/>
      <c r="Z22" s="237"/>
      <c r="AA22" s="237"/>
      <c r="AB22" s="237"/>
      <c r="AC22" s="237"/>
      <c r="AD22" s="237"/>
      <c r="AE22" s="237"/>
      <c r="AF22" s="237"/>
      <c r="AG22" s="237"/>
      <c r="AH22" s="237"/>
      <c r="AI22" s="237"/>
      <c r="AJ22" s="237"/>
      <c r="AK22" s="237"/>
      <c r="AL22" s="237"/>
      <c r="AM22" s="237"/>
      <c r="AN22" s="237"/>
      <c r="AO22" s="237"/>
    </row>
    <row r="23" spans="1:41" s="24" customFormat="1">
      <c r="A23" s="237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</row>
    <row r="24" spans="1:41" s="24" customFormat="1">
      <c r="A24" s="237"/>
      <c r="B24" s="237"/>
      <c r="C24" s="237"/>
      <c r="D24" s="237"/>
      <c r="E24" s="237"/>
      <c r="F24" s="237"/>
      <c r="G24" s="237"/>
      <c r="H24" s="237"/>
      <c r="I24" s="237"/>
      <c r="J24" s="237"/>
      <c r="K24" s="237"/>
      <c r="L24" s="237"/>
      <c r="M24" s="237"/>
      <c r="N24" s="237"/>
      <c r="O24" s="237"/>
      <c r="P24" s="237"/>
      <c r="Q24" s="237"/>
      <c r="R24" s="237"/>
      <c r="S24" s="237"/>
      <c r="T24" s="237"/>
      <c r="U24" s="237"/>
      <c r="V24" s="237"/>
      <c r="W24" s="237"/>
      <c r="X24" s="237"/>
      <c r="Y24" s="237"/>
      <c r="Z24" s="237"/>
      <c r="AA24" s="237"/>
      <c r="AB24" s="237"/>
      <c r="AC24" s="237"/>
      <c r="AD24" s="237"/>
      <c r="AE24" s="237"/>
      <c r="AF24" s="237"/>
      <c r="AG24" s="237"/>
      <c r="AH24" s="237"/>
      <c r="AI24" s="237"/>
      <c r="AJ24" s="237"/>
      <c r="AK24" s="237"/>
      <c r="AL24" s="237"/>
      <c r="AM24" s="237"/>
      <c r="AN24" s="237"/>
      <c r="AO24" s="237"/>
    </row>
    <row r="25" spans="1:41" s="24" customFormat="1">
      <c r="A25" s="237"/>
      <c r="B25" s="237"/>
      <c r="C25" s="237"/>
      <c r="D25" s="237"/>
      <c r="E25" s="237"/>
      <c r="F25" s="237"/>
      <c r="G25" s="237"/>
      <c r="H25" s="237"/>
      <c r="I25" s="237"/>
      <c r="J25" s="237"/>
      <c r="K25" s="237"/>
      <c r="L25" s="237"/>
      <c r="M25" s="237"/>
      <c r="N25" s="237"/>
      <c r="O25" s="237"/>
      <c r="P25" s="237"/>
      <c r="Q25" s="237"/>
      <c r="R25" s="237"/>
      <c r="S25" s="237"/>
      <c r="T25" s="237"/>
      <c r="U25" s="237"/>
      <c r="V25" s="237"/>
      <c r="W25" s="237"/>
      <c r="X25" s="237"/>
      <c r="Y25" s="237"/>
      <c r="Z25" s="237"/>
      <c r="AA25" s="237"/>
      <c r="AB25" s="237"/>
      <c r="AC25" s="237"/>
      <c r="AD25" s="237"/>
      <c r="AE25" s="237"/>
      <c r="AF25" s="237"/>
      <c r="AG25" s="237"/>
      <c r="AH25" s="237"/>
      <c r="AI25" s="237"/>
      <c r="AJ25" s="237"/>
      <c r="AK25" s="237"/>
      <c r="AL25" s="237"/>
      <c r="AM25" s="237"/>
      <c r="AN25" s="237"/>
      <c r="AO25" s="237"/>
    </row>
    <row r="26" spans="1:41" s="24" customFormat="1">
      <c r="A26" s="237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</row>
    <row r="27" spans="1:41" s="24" customFormat="1">
      <c r="A27" s="237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</row>
    <row r="28" spans="1:41">
      <c r="A28" s="237"/>
      <c r="B28" s="237"/>
      <c r="C28" s="237"/>
      <c r="D28" s="237"/>
      <c r="E28" s="237"/>
      <c r="F28" s="237"/>
      <c r="G28" s="237"/>
      <c r="H28" s="237"/>
      <c r="I28" s="237"/>
      <c r="J28" s="237"/>
      <c r="K28" s="237"/>
      <c r="L28" s="237"/>
      <c r="M28" s="237"/>
      <c r="N28" s="237"/>
      <c r="O28" s="237"/>
      <c r="P28" s="237"/>
      <c r="Q28" s="237"/>
      <c r="R28" s="237"/>
      <c r="S28" s="237"/>
      <c r="T28" s="237"/>
      <c r="U28" s="237"/>
      <c r="V28" s="237"/>
      <c r="W28" s="237"/>
      <c r="X28" s="237"/>
      <c r="Y28" s="237"/>
      <c r="Z28" s="237"/>
      <c r="AA28" s="237"/>
      <c r="AB28" s="237"/>
      <c r="AC28" s="237"/>
      <c r="AD28" s="237"/>
      <c r="AE28" s="237"/>
      <c r="AF28" s="237"/>
      <c r="AG28" s="237"/>
      <c r="AH28" s="237"/>
      <c r="AI28" s="237"/>
      <c r="AJ28" s="237"/>
      <c r="AK28" s="237"/>
      <c r="AL28" s="237"/>
      <c r="AM28" s="237"/>
      <c r="AN28" s="237"/>
      <c r="AO28" s="237"/>
    </row>
    <row r="29" spans="1:41">
      <c r="A29" s="237"/>
      <c r="B29" s="237"/>
      <c r="C29" s="237"/>
      <c r="D29" s="237"/>
      <c r="E29" s="237"/>
      <c r="F29" s="237"/>
      <c r="G29" s="237"/>
      <c r="H29" s="237"/>
      <c r="I29" s="237"/>
      <c r="J29" s="237"/>
      <c r="K29" s="237"/>
      <c r="L29" s="237"/>
      <c r="M29" s="237"/>
      <c r="N29" s="237"/>
      <c r="O29" s="237"/>
      <c r="P29" s="237"/>
      <c r="Q29" s="237"/>
      <c r="R29" s="237"/>
      <c r="S29" s="237"/>
      <c r="T29" s="237"/>
      <c r="U29" s="237"/>
      <c r="V29" s="237"/>
      <c r="W29" s="237"/>
      <c r="X29" s="237"/>
      <c r="Y29" s="237"/>
      <c r="Z29" s="237"/>
      <c r="AA29" s="237"/>
      <c r="AB29" s="237"/>
      <c r="AC29" s="237"/>
      <c r="AD29" s="237"/>
      <c r="AE29" s="237"/>
      <c r="AF29" s="237"/>
      <c r="AG29" s="237"/>
      <c r="AH29" s="237"/>
      <c r="AI29" s="237"/>
      <c r="AJ29" s="237"/>
      <c r="AK29" s="237"/>
      <c r="AL29" s="237"/>
      <c r="AM29" s="237"/>
      <c r="AN29" s="237"/>
      <c r="AO29" s="237"/>
    </row>
    <row r="30" spans="1:41">
      <c r="A30" s="237"/>
      <c r="B30" s="237"/>
      <c r="C30" s="237"/>
      <c r="D30" s="237"/>
      <c r="E30" s="237"/>
      <c r="F30" s="237"/>
      <c r="G30" s="237"/>
      <c r="H30" s="237"/>
      <c r="I30" s="237"/>
      <c r="J30" s="237"/>
      <c r="K30" s="237"/>
      <c r="L30" s="237"/>
      <c r="M30" s="237"/>
      <c r="N30" s="237"/>
      <c r="O30" s="237"/>
      <c r="P30" s="237"/>
      <c r="Q30" s="237"/>
      <c r="R30" s="237"/>
      <c r="S30" s="237"/>
      <c r="T30" s="237"/>
      <c r="U30" s="237"/>
      <c r="V30" s="237"/>
      <c r="W30" s="237"/>
      <c r="X30" s="237"/>
      <c r="Y30" s="237"/>
      <c r="Z30" s="237"/>
      <c r="AA30" s="237"/>
      <c r="AB30" s="237"/>
      <c r="AC30" s="237"/>
      <c r="AD30" s="237"/>
      <c r="AE30" s="237"/>
      <c r="AF30" s="237"/>
      <c r="AG30" s="237"/>
      <c r="AH30" s="237"/>
      <c r="AI30" s="237"/>
      <c r="AJ30" s="237"/>
      <c r="AK30" s="237"/>
      <c r="AL30" s="237"/>
      <c r="AM30" s="237"/>
      <c r="AN30" s="237"/>
      <c r="AO30" s="237"/>
    </row>
    <row r="31" spans="1:41">
      <c r="A31" s="237"/>
      <c r="B31" s="237"/>
      <c r="C31" s="237"/>
      <c r="D31" s="237"/>
      <c r="E31" s="237"/>
      <c r="F31" s="237"/>
      <c r="G31" s="237"/>
      <c r="H31" s="237"/>
      <c r="I31" s="237"/>
      <c r="J31" s="237"/>
      <c r="K31" s="237"/>
      <c r="L31" s="237"/>
      <c r="M31" s="237"/>
      <c r="N31" s="237"/>
      <c r="O31" s="237"/>
      <c r="P31" s="237"/>
      <c r="Q31" s="237"/>
      <c r="R31" s="237"/>
      <c r="S31" s="237"/>
      <c r="T31" s="237"/>
      <c r="U31" s="237"/>
      <c r="V31" s="237"/>
      <c r="W31" s="237"/>
      <c r="X31" s="237"/>
      <c r="Y31" s="237"/>
      <c r="Z31" s="237"/>
      <c r="AA31" s="237"/>
      <c r="AB31" s="237"/>
      <c r="AC31" s="237"/>
      <c r="AD31" s="237"/>
      <c r="AE31" s="237"/>
      <c r="AF31" s="237"/>
      <c r="AG31" s="237"/>
      <c r="AH31" s="237"/>
      <c r="AI31" s="237"/>
      <c r="AJ31" s="237"/>
      <c r="AK31" s="237"/>
      <c r="AL31" s="237"/>
      <c r="AM31" s="237"/>
      <c r="AN31" s="237"/>
      <c r="AO31" s="237"/>
    </row>
    <row r="32" spans="1:41">
      <c r="A32" s="237"/>
      <c r="B32" s="237"/>
      <c r="C32" s="237"/>
      <c r="D32" s="237"/>
      <c r="E32" s="237"/>
      <c r="F32" s="237"/>
      <c r="G32" s="237"/>
      <c r="H32" s="237"/>
      <c r="I32" s="237"/>
      <c r="J32" s="237"/>
      <c r="K32" s="237"/>
      <c r="L32" s="237"/>
      <c r="M32" s="237"/>
      <c r="N32" s="237"/>
      <c r="O32" s="237"/>
      <c r="P32" s="237"/>
      <c r="Q32" s="237"/>
      <c r="R32" s="237"/>
      <c r="S32" s="237"/>
      <c r="T32" s="237"/>
      <c r="U32" s="237"/>
      <c r="V32" s="237"/>
      <c r="W32" s="237"/>
      <c r="X32" s="237"/>
      <c r="Y32" s="237"/>
      <c r="Z32" s="237"/>
      <c r="AA32" s="237"/>
      <c r="AB32" s="237"/>
      <c r="AC32" s="237"/>
      <c r="AD32" s="237"/>
      <c r="AE32" s="237"/>
      <c r="AF32" s="237"/>
      <c r="AG32" s="237"/>
      <c r="AH32" s="237"/>
      <c r="AI32" s="237"/>
      <c r="AJ32" s="237"/>
      <c r="AK32" s="237"/>
      <c r="AL32" s="237"/>
      <c r="AM32" s="237"/>
      <c r="AN32" s="237"/>
      <c r="AO32" s="237"/>
    </row>
    <row r="33" spans="1:41">
      <c r="A33" s="237"/>
      <c r="B33" s="237"/>
      <c r="C33" s="237"/>
      <c r="D33" s="237"/>
      <c r="E33" s="237"/>
      <c r="F33" s="237"/>
      <c r="G33" s="237"/>
      <c r="H33" s="237"/>
      <c r="I33" s="237"/>
      <c r="J33" s="237"/>
      <c r="K33" s="237"/>
      <c r="L33" s="237"/>
      <c r="M33" s="237"/>
      <c r="N33" s="237"/>
      <c r="O33" s="237"/>
      <c r="P33" s="237"/>
      <c r="Q33" s="237"/>
      <c r="R33" s="237"/>
      <c r="S33" s="237"/>
      <c r="T33" s="237"/>
      <c r="U33" s="237"/>
      <c r="V33" s="237"/>
      <c r="W33" s="237"/>
      <c r="X33" s="237"/>
      <c r="Y33" s="237"/>
      <c r="Z33" s="237"/>
      <c r="AA33" s="237"/>
      <c r="AB33" s="237"/>
      <c r="AC33" s="237"/>
      <c r="AD33" s="237"/>
      <c r="AE33" s="237"/>
      <c r="AF33" s="237"/>
      <c r="AG33" s="237"/>
      <c r="AH33" s="237"/>
      <c r="AI33" s="237"/>
      <c r="AJ33" s="237"/>
      <c r="AK33" s="237"/>
      <c r="AL33" s="237"/>
      <c r="AM33" s="237"/>
      <c r="AN33" s="237"/>
      <c r="AO33" s="237"/>
    </row>
  </sheetData>
  <sortState xmlns:xlrd2="http://schemas.microsoft.com/office/spreadsheetml/2017/richdata2" ref="B1:E16397">
    <sortCondition descending="1" ref="D1:D16397"/>
  </sortState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B1:V59"/>
  <sheetViews>
    <sheetView zoomScale="85" zoomScaleNormal="85" workbookViewId="0">
      <selection activeCell="S1" sqref="S1"/>
    </sheetView>
  </sheetViews>
  <sheetFormatPr defaultRowHeight="15"/>
  <cols>
    <col min="2" max="2" width="16.7109375" bestFit="1" customWidth="1"/>
    <col min="3" max="3" width="13.140625" bestFit="1" customWidth="1"/>
    <col min="4" max="4" width="12.7109375" bestFit="1" customWidth="1"/>
    <col min="5" max="5" width="12.85546875" bestFit="1" customWidth="1"/>
    <col min="6" max="6" width="22" bestFit="1" customWidth="1"/>
    <col min="7" max="7" width="15" bestFit="1" customWidth="1"/>
    <col min="8" max="8" width="11.140625" bestFit="1" customWidth="1"/>
    <col min="9" max="9" width="15.7109375" bestFit="1" customWidth="1"/>
    <col min="10" max="10" width="17" bestFit="1" customWidth="1"/>
    <col min="11" max="11" width="11" bestFit="1" customWidth="1"/>
    <col min="13" max="13" width="14.5703125" bestFit="1" customWidth="1"/>
    <col min="14" max="14" width="8.85546875" bestFit="1" customWidth="1"/>
    <col min="15" max="15" width="10.5703125" bestFit="1" customWidth="1"/>
    <col min="16" max="16" width="9" customWidth="1"/>
    <col min="17" max="17" width="8.85546875" customWidth="1"/>
    <col min="19" max="19" width="10.7109375" bestFit="1" customWidth="1"/>
    <col min="20" max="20" width="4.42578125" customWidth="1"/>
    <col min="21" max="21" width="4.85546875" customWidth="1"/>
    <col min="22" max="22" width="10.140625" customWidth="1"/>
    <col min="23" max="23" width="3.28515625" bestFit="1" customWidth="1"/>
    <col min="24" max="24" width="2.140625" bestFit="1" customWidth="1"/>
  </cols>
  <sheetData>
    <row r="1" spans="2:22" ht="38.25" customHeight="1">
      <c r="B1" s="251" t="s">
        <v>287</v>
      </c>
      <c r="C1" s="252" t="s">
        <v>288</v>
      </c>
      <c r="D1" s="253" t="s">
        <v>289</v>
      </c>
      <c r="E1" s="254" t="s">
        <v>290</v>
      </c>
      <c r="F1" s="254" t="s">
        <v>312</v>
      </c>
      <c r="G1" s="254" t="s">
        <v>291</v>
      </c>
      <c r="H1" s="254" t="s">
        <v>313</v>
      </c>
      <c r="I1" s="254" t="s">
        <v>292</v>
      </c>
      <c r="J1" s="254" t="s">
        <v>293</v>
      </c>
      <c r="K1" s="254" t="s">
        <v>294</v>
      </c>
      <c r="M1" s="257" t="s">
        <v>314</v>
      </c>
      <c r="N1" s="257" t="s">
        <v>315</v>
      </c>
      <c r="O1" s="257" t="s">
        <v>316</v>
      </c>
      <c r="P1" s="258" t="s">
        <v>269</v>
      </c>
      <c r="Q1" s="258" t="s">
        <v>279</v>
      </c>
      <c r="S1" s="259"/>
      <c r="T1" s="259"/>
      <c r="U1" s="259"/>
      <c r="V1" s="259"/>
    </row>
    <row r="2" spans="2:22">
      <c r="H2" s="236"/>
      <c r="I2" s="235"/>
      <c r="L2" s="241"/>
    </row>
    <row r="3" spans="2:22">
      <c r="B3" s="256"/>
      <c r="H3" s="236"/>
      <c r="I3" s="235"/>
      <c r="L3" s="241"/>
    </row>
    <row r="4" spans="2:22">
      <c r="L4" s="241"/>
    </row>
    <row r="5" spans="2:22">
      <c r="L5" s="241"/>
    </row>
    <row r="6" spans="2:22">
      <c r="L6" s="241"/>
    </row>
    <row r="7" spans="2:22">
      <c r="L7" s="241"/>
    </row>
    <row r="8" spans="2:22">
      <c r="L8" s="241"/>
    </row>
    <row r="9" spans="2:22">
      <c r="L9" s="241"/>
    </row>
    <row r="10" spans="2:22">
      <c r="L10" s="241"/>
    </row>
    <row r="11" spans="2:22">
      <c r="L11" s="241"/>
    </row>
    <row r="12" spans="2:22">
      <c r="L12" s="241"/>
    </row>
    <row r="13" spans="2:22">
      <c r="L13" s="241"/>
    </row>
    <row r="14" spans="2:22">
      <c r="L14" s="241"/>
    </row>
    <row r="15" spans="2:22">
      <c r="L15" s="241"/>
    </row>
    <row r="16" spans="2:22">
      <c r="L16" s="241"/>
    </row>
    <row r="17" spans="12:12">
      <c r="L17" s="241"/>
    </row>
    <row r="18" spans="12:12">
      <c r="L18" s="241"/>
    </row>
    <row r="19" spans="12:12">
      <c r="L19" s="241"/>
    </row>
    <row r="20" spans="12:12">
      <c r="L20" s="241"/>
    </row>
    <row r="21" spans="12:12">
      <c r="L21" s="241"/>
    </row>
    <row r="22" spans="12:12">
      <c r="L22" s="241"/>
    </row>
    <row r="23" spans="12:12">
      <c r="L23" s="241"/>
    </row>
    <row r="24" spans="12:12">
      <c r="L24" s="241"/>
    </row>
    <row r="25" spans="12:12">
      <c r="L25" s="241"/>
    </row>
    <row r="26" spans="12:12">
      <c r="L26" s="241"/>
    </row>
    <row r="27" spans="12:12">
      <c r="L27" s="241"/>
    </row>
    <row r="28" spans="12:12">
      <c r="L28" s="241"/>
    </row>
    <row r="29" spans="12:12">
      <c r="L29" s="241"/>
    </row>
    <row r="30" spans="12:12">
      <c r="L30" s="241"/>
    </row>
    <row r="31" spans="12:12">
      <c r="L31" s="241"/>
    </row>
    <row r="32" spans="12:12">
      <c r="L32" s="241"/>
    </row>
    <row r="33" spans="12:12">
      <c r="L33" s="241"/>
    </row>
    <row r="34" spans="12:12">
      <c r="L34" s="241"/>
    </row>
    <row r="35" spans="12:12">
      <c r="L35" s="241"/>
    </row>
    <row r="36" spans="12:12">
      <c r="L36" s="241"/>
    </row>
    <row r="37" spans="12:12">
      <c r="L37" s="241"/>
    </row>
    <row r="38" spans="12:12">
      <c r="L38" s="241"/>
    </row>
    <row r="39" spans="12:12">
      <c r="L39" s="241"/>
    </row>
    <row r="40" spans="12:12">
      <c r="L40" s="241"/>
    </row>
    <row r="41" spans="12:12">
      <c r="L41" s="241"/>
    </row>
    <row r="42" spans="12:12">
      <c r="L42" s="241"/>
    </row>
    <row r="43" spans="12:12">
      <c r="L43" s="241"/>
    </row>
    <row r="44" spans="12:12">
      <c r="L44" s="241"/>
    </row>
    <row r="45" spans="12:12">
      <c r="L45" s="241"/>
    </row>
    <row r="46" spans="12:12">
      <c r="L46" s="241"/>
    </row>
    <row r="47" spans="12:12">
      <c r="L47" s="241"/>
    </row>
    <row r="48" spans="12:12">
      <c r="L48" s="241"/>
    </row>
    <row r="49" spans="12:12">
      <c r="L49" s="241"/>
    </row>
    <row r="50" spans="12:12">
      <c r="L50" s="241"/>
    </row>
    <row r="51" spans="12:12">
      <c r="L51" s="241"/>
    </row>
    <row r="52" spans="12:12">
      <c r="L52" s="241"/>
    </row>
    <row r="53" spans="12:12">
      <c r="L53" s="241"/>
    </row>
    <row r="54" spans="12:12">
      <c r="L54" s="241"/>
    </row>
    <row r="55" spans="12:12">
      <c r="L55" s="241"/>
    </row>
    <row r="56" spans="12:12">
      <c r="L56" s="241"/>
    </row>
    <row r="57" spans="12:12">
      <c r="L57" s="241"/>
    </row>
    <row r="58" spans="12:12">
      <c r="L58" s="241"/>
    </row>
    <row r="59" spans="12:12">
      <c r="L59" s="241"/>
    </row>
  </sheetData>
  <pageMargins left="0.7" right="0.7" top="0.75" bottom="0.75" header="0.3" footer="0.3"/>
  <pageSetup scale="56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4:AQ41"/>
  <sheetViews>
    <sheetView workbookViewId="0">
      <selection activeCell="N29" sqref="A1:XFD29"/>
    </sheetView>
  </sheetViews>
  <sheetFormatPr defaultRowHeight="15"/>
  <sheetData>
    <row r="24" spans="1:43" s="24" customForma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r="25" spans="1:43" s="24" customForma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 s="242"/>
      <c r="AQ25" s="242"/>
    </row>
    <row r="26" spans="1:43" s="24" customForma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 s="242"/>
      <c r="AQ26" s="242"/>
    </row>
    <row r="27" spans="1:43" s="24" customForma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 s="242"/>
      <c r="AQ27" s="242"/>
    </row>
    <row r="28" spans="1:43" s="24" customFormat="1">
      <c r="B28" s="242"/>
      <c r="C28" s="242"/>
      <c r="D28" s="242"/>
      <c r="E28" s="242"/>
      <c r="F28" s="242"/>
      <c r="G28" s="242"/>
      <c r="H28" s="242"/>
      <c r="I28" s="242"/>
      <c r="J28" s="242"/>
      <c r="K28" s="242"/>
      <c r="L28" s="242"/>
      <c r="M28" s="242"/>
      <c r="N28" s="242"/>
      <c r="O28" s="242"/>
      <c r="P28" s="242"/>
      <c r="Q28" s="242"/>
      <c r="R28" s="242"/>
      <c r="S28" s="242"/>
      <c r="T28" s="242"/>
      <c r="U28" s="242"/>
      <c r="V28" s="242"/>
      <c r="W28" s="242"/>
      <c r="X28" s="242"/>
      <c r="Y28" s="242"/>
      <c r="Z28" s="242"/>
      <c r="AA28" s="242"/>
      <c r="AB28" s="242"/>
      <c r="AC28" s="242"/>
      <c r="AD28" s="242"/>
      <c r="AE28" s="242"/>
      <c r="AF28" s="242"/>
      <c r="AG28" s="242"/>
      <c r="AH28" s="242"/>
      <c r="AI28" s="242"/>
      <c r="AJ28" s="242"/>
      <c r="AK28" s="242"/>
      <c r="AL28" s="242"/>
      <c r="AM28" s="242"/>
      <c r="AN28" s="242"/>
      <c r="AO28" s="242"/>
      <c r="AP28" s="242"/>
      <c r="AQ28" s="242"/>
    </row>
    <row r="29" spans="1:43" s="24" customFormat="1">
      <c r="B29" s="242"/>
      <c r="C29" s="242"/>
      <c r="D29" s="242"/>
      <c r="E29" s="242"/>
      <c r="F29" s="242"/>
      <c r="G29" s="242"/>
      <c r="H29" s="242"/>
      <c r="I29" s="242"/>
      <c r="J29" s="242"/>
      <c r="K29" s="242"/>
      <c r="L29" s="242"/>
      <c r="M29" s="242"/>
      <c r="N29" s="242"/>
      <c r="O29" s="242"/>
      <c r="P29" s="242"/>
      <c r="Q29" s="242"/>
      <c r="R29" s="242"/>
      <c r="S29" s="242"/>
      <c r="T29" s="242"/>
      <c r="U29" s="242"/>
      <c r="V29" s="242"/>
      <c r="W29" s="242"/>
      <c r="X29" s="242"/>
      <c r="Y29" s="242"/>
      <c r="Z29" s="242"/>
      <c r="AA29" s="242"/>
      <c r="AB29" s="242"/>
      <c r="AC29" s="242"/>
      <c r="AD29" s="242"/>
      <c r="AE29" s="242"/>
      <c r="AF29" s="242"/>
      <c r="AG29" s="242"/>
      <c r="AH29" s="242"/>
      <c r="AI29" s="242"/>
      <c r="AJ29" s="242"/>
      <c r="AK29" s="242"/>
      <c r="AL29" s="242"/>
      <c r="AM29" s="242"/>
      <c r="AN29" s="242"/>
      <c r="AO29" s="242"/>
      <c r="AP29" s="242"/>
      <c r="AQ29" s="242"/>
    </row>
    <row r="30" spans="1:43" s="24" customFormat="1">
      <c r="B30" s="242"/>
      <c r="C30" s="242"/>
      <c r="D30" s="242"/>
      <c r="E30" s="242"/>
      <c r="F30" s="242"/>
      <c r="G30" s="242"/>
      <c r="H30" s="242"/>
      <c r="I30" s="242"/>
      <c r="J30" s="242"/>
      <c r="K30" s="242"/>
      <c r="L30" s="242"/>
      <c r="M30" s="242"/>
      <c r="N30" s="242"/>
      <c r="O30" s="242"/>
      <c r="P30" s="242"/>
      <c r="Q30" s="242"/>
      <c r="R30" s="242"/>
      <c r="S30" s="242"/>
      <c r="T30" s="242"/>
      <c r="U30" s="242"/>
      <c r="V30" s="242"/>
      <c r="W30" s="242"/>
      <c r="X30" s="242"/>
      <c r="Y30" s="242"/>
      <c r="Z30" s="242"/>
      <c r="AA30" s="242"/>
      <c r="AB30" s="242"/>
      <c r="AC30" s="242"/>
      <c r="AD30" s="242"/>
      <c r="AE30" s="242"/>
      <c r="AF30" s="242"/>
      <c r="AG30" s="242"/>
      <c r="AH30" s="242"/>
      <c r="AI30" s="242"/>
      <c r="AJ30" s="242"/>
      <c r="AK30" s="242"/>
      <c r="AL30" s="242"/>
      <c r="AM30" s="242"/>
      <c r="AN30" s="242"/>
      <c r="AO30" s="242"/>
      <c r="AP30" s="242"/>
      <c r="AQ30" s="242"/>
    </row>
    <row r="31" spans="1:43" s="24" customFormat="1">
      <c r="B31" s="242"/>
      <c r="C31" s="242"/>
      <c r="D31" s="242"/>
      <c r="E31" s="242"/>
      <c r="F31" s="242"/>
      <c r="G31" s="242"/>
      <c r="H31" s="242"/>
      <c r="I31" s="242"/>
      <c r="J31" s="242"/>
      <c r="K31" s="242"/>
      <c r="L31" s="242"/>
      <c r="M31" s="242"/>
      <c r="N31" s="242"/>
      <c r="O31" s="242"/>
      <c r="P31" s="242"/>
      <c r="Q31" s="242"/>
      <c r="R31" s="242"/>
      <c r="S31" s="242"/>
      <c r="T31" s="242"/>
      <c r="U31" s="242"/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2"/>
      <c r="AH31" s="242"/>
      <c r="AI31" s="242"/>
      <c r="AJ31" s="242"/>
      <c r="AK31" s="242"/>
      <c r="AL31" s="242"/>
      <c r="AM31" s="242"/>
      <c r="AN31" s="242"/>
      <c r="AO31" s="242"/>
      <c r="AP31" s="242"/>
      <c r="AQ31" s="242"/>
    </row>
    <row r="32" spans="1:43" s="24" customFormat="1">
      <c r="B32" s="242"/>
      <c r="C32" s="242"/>
      <c r="D32" s="242"/>
      <c r="E32" s="242"/>
      <c r="F32" s="242"/>
      <c r="G32" s="242"/>
      <c r="H32" s="242"/>
      <c r="I32" s="242"/>
      <c r="J32" s="242"/>
      <c r="K32" s="242"/>
      <c r="L32" s="242"/>
      <c r="M32" s="242"/>
      <c r="N32" s="242"/>
      <c r="O32" s="242"/>
      <c r="P32" s="242"/>
      <c r="Q32" s="242"/>
      <c r="R32" s="242"/>
      <c r="S32" s="242"/>
      <c r="T32" s="242"/>
      <c r="U32" s="242"/>
      <c r="V32" s="242"/>
      <c r="W32" s="242"/>
      <c r="X32" s="242"/>
      <c r="Y32" s="242"/>
      <c r="Z32" s="242"/>
      <c r="AA32" s="242"/>
      <c r="AB32" s="242"/>
      <c r="AC32" s="242"/>
      <c r="AD32" s="242"/>
      <c r="AE32" s="242"/>
      <c r="AF32" s="242"/>
      <c r="AG32" s="242"/>
      <c r="AH32" s="242"/>
      <c r="AI32" s="242"/>
      <c r="AJ32" s="242"/>
      <c r="AK32" s="242"/>
      <c r="AL32" s="242"/>
      <c r="AM32" s="242"/>
      <c r="AN32" s="242"/>
      <c r="AO32" s="242"/>
      <c r="AP32" s="242"/>
      <c r="AQ32" s="242"/>
    </row>
    <row r="33" spans="2:43" s="24" customFormat="1">
      <c r="B33" s="242"/>
      <c r="C33" s="242"/>
      <c r="D33" s="242"/>
      <c r="E33" s="242"/>
      <c r="F33" s="242"/>
      <c r="G33" s="242"/>
      <c r="H33" s="242"/>
      <c r="I33" s="242"/>
      <c r="J33" s="242"/>
      <c r="K33" s="242"/>
      <c r="L33" s="242"/>
      <c r="M33" s="242"/>
      <c r="N33" s="242"/>
      <c r="O33" s="242"/>
      <c r="P33" s="242"/>
      <c r="Q33" s="242"/>
      <c r="R33" s="242"/>
      <c r="S33" s="242"/>
      <c r="T33" s="242"/>
      <c r="U33" s="242"/>
      <c r="V33" s="242"/>
      <c r="W33" s="242"/>
      <c r="X33" s="242"/>
      <c r="Y33" s="242"/>
      <c r="Z33" s="242"/>
      <c r="AA33" s="242"/>
      <c r="AB33" s="242"/>
      <c r="AC33" s="242"/>
      <c r="AD33" s="242"/>
      <c r="AE33" s="242"/>
      <c r="AF33" s="242"/>
      <c r="AG33" s="242"/>
      <c r="AH33" s="242"/>
      <c r="AI33" s="242"/>
      <c r="AJ33" s="242"/>
      <c r="AK33" s="242"/>
      <c r="AL33" s="242"/>
      <c r="AM33" s="242"/>
      <c r="AN33" s="242"/>
      <c r="AO33" s="242"/>
      <c r="AP33" s="242"/>
      <c r="AQ33" s="242"/>
    </row>
    <row r="34" spans="2:43" s="24" customFormat="1">
      <c r="B34" s="242"/>
      <c r="C34" s="242"/>
      <c r="D34" s="242"/>
      <c r="E34" s="242"/>
      <c r="F34" s="242"/>
      <c r="G34" s="242"/>
      <c r="H34" s="242"/>
      <c r="I34" s="242"/>
      <c r="J34" s="242"/>
      <c r="K34" s="242"/>
      <c r="L34" s="242"/>
      <c r="M34" s="242"/>
      <c r="N34" s="242"/>
      <c r="O34" s="242"/>
      <c r="P34" s="242"/>
      <c r="Q34" s="242"/>
      <c r="R34" s="242"/>
      <c r="S34" s="242"/>
      <c r="T34" s="242"/>
      <c r="U34" s="242"/>
      <c r="V34" s="242"/>
      <c r="W34" s="242"/>
      <c r="X34" s="242"/>
      <c r="Y34" s="242"/>
      <c r="Z34" s="242"/>
      <c r="AA34" s="242"/>
      <c r="AB34" s="242"/>
      <c r="AC34" s="242"/>
      <c r="AD34" s="242"/>
      <c r="AE34" s="242"/>
      <c r="AF34" s="242"/>
      <c r="AG34" s="242"/>
      <c r="AH34" s="242"/>
      <c r="AI34" s="242"/>
      <c r="AJ34" s="242"/>
      <c r="AK34" s="242"/>
      <c r="AL34" s="242"/>
      <c r="AM34" s="242"/>
      <c r="AN34" s="242"/>
      <c r="AO34" s="242"/>
      <c r="AP34" s="242"/>
      <c r="AQ34" s="242"/>
    </row>
    <row r="35" spans="2:43" s="24" customFormat="1">
      <c r="B35" s="242"/>
      <c r="C35" s="242"/>
      <c r="D35" s="242"/>
      <c r="E35" s="242"/>
      <c r="F35" s="242"/>
      <c r="G35" s="242"/>
      <c r="H35" s="242"/>
      <c r="I35" s="242"/>
      <c r="J35" s="242"/>
      <c r="K35" s="242"/>
      <c r="L35" s="242"/>
      <c r="M35" s="242"/>
      <c r="N35" s="242"/>
      <c r="O35" s="242"/>
      <c r="P35" s="242"/>
      <c r="Q35" s="242"/>
      <c r="R35" s="242"/>
      <c r="S35" s="242"/>
      <c r="T35" s="242"/>
      <c r="U35" s="242"/>
      <c r="V35" s="242"/>
      <c r="W35" s="242"/>
      <c r="X35" s="242"/>
      <c r="Y35" s="242"/>
      <c r="Z35" s="242"/>
      <c r="AA35" s="242"/>
      <c r="AB35" s="242"/>
      <c r="AC35" s="242"/>
      <c r="AD35" s="242"/>
      <c r="AE35" s="242"/>
      <c r="AF35" s="242"/>
      <c r="AG35" s="242"/>
      <c r="AH35" s="242"/>
      <c r="AI35" s="242"/>
      <c r="AJ35" s="242"/>
      <c r="AK35" s="242"/>
      <c r="AL35" s="242"/>
      <c r="AM35" s="242"/>
      <c r="AN35" s="242"/>
      <c r="AO35" s="242"/>
      <c r="AP35" s="242"/>
      <c r="AQ35" s="242"/>
    </row>
    <row r="36" spans="2:43" s="24" customFormat="1">
      <c r="B36" s="242"/>
      <c r="C36" s="242"/>
      <c r="D36" s="242"/>
      <c r="E36" s="242"/>
      <c r="F36" s="242"/>
      <c r="G36" s="242"/>
      <c r="H36" s="242"/>
      <c r="I36" s="242"/>
      <c r="J36" s="242"/>
      <c r="K36" s="242"/>
      <c r="L36" s="242"/>
      <c r="M36" s="242"/>
      <c r="N36" s="242"/>
      <c r="O36" s="242"/>
      <c r="P36" s="242"/>
      <c r="Q36" s="242"/>
      <c r="R36" s="242"/>
      <c r="S36" s="242"/>
      <c r="T36" s="242"/>
      <c r="U36" s="242"/>
      <c r="V36" s="242"/>
      <c r="W36" s="242"/>
      <c r="X36" s="242"/>
      <c r="Y36" s="242"/>
      <c r="Z36" s="242"/>
      <c r="AA36" s="242"/>
      <c r="AB36" s="242"/>
      <c r="AC36" s="242"/>
      <c r="AD36" s="242"/>
      <c r="AE36" s="242"/>
      <c r="AF36" s="242"/>
      <c r="AG36" s="242"/>
      <c r="AH36" s="242"/>
      <c r="AI36" s="242"/>
      <c r="AJ36" s="242"/>
      <c r="AK36" s="242"/>
      <c r="AL36" s="242"/>
      <c r="AM36" s="242"/>
      <c r="AN36" s="242"/>
      <c r="AO36" s="242"/>
      <c r="AP36" s="242"/>
      <c r="AQ36" s="242"/>
    </row>
    <row r="37" spans="2:43" s="24" customFormat="1">
      <c r="B37" s="242"/>
      <c r="C37" s="242"/>
      <c r="D37" s="242"/>
      <c r="E37" s="242"/>
      <c r="F37" s="242"/>
      <c r="G37" s="242"/>
      <c r="H37" s="242"/>
      <c r="I37" s="242"/>
      <c r="J37" s="242"/>
      <c r="K37" s="242"/>
      <c r="L37" s="242"/>
      <c r="M37" s="242"/>
      <c r="N37" s="242"/>
      <c r="O37" s="242"/>
      <c r="P37" s="242"/>
      <c r="Q37" s="242"/>
      <c r="R37" s="242"/>
      <c r="S37" s="242"/>
      <c r="T37" s="242"/>
      <c r="U37" s="242"/>
      <c r="V37" s="242"/>
      <c r="W37" s="242"/>
      <c r="X37" s="242"/>
      <c r="Y37" s="242"/>
      <c r="Z37" s="242"/>
      <c r="AA37" s="242"/>
      <c r="AB37" s="242"/>
      <c r="AC37" s="242"/>
      <c r="AD37" s="242"/>
      <c r="AE37" s="242"/>
      <c r="AF37" s="242"/>
      <c r="AG37" s="242"/>
      <c r="AH37" s="242"/>
      <c r="AI37" s="242"/>
      <c r="AJ37" s="242"/>
      <c r="AK37" s="242"/>
      <c r="AL37" s="242"/>
      <c r="AM37" s="242"/>
      <c r="AN37" s="242"/>
      <c r="AO37" s="242"/>
      <c r="AP37" s="242"/>
      <c r="AQ37" s="242"/>
    </row>
    <row r="38" spans="2:43" s="24" customFormat="1">
      <c r="B38" s="242"/>
      <c r="C38" s="242"/>
      <c r="D38" s="242"/>
      <c r="E38" s="242"/>
      <c r="F38" s="242"/>
      <c r="G38" s="242"/>
      <c r="H38" s="242"/>
      <c r="I38" s="242"/>
      <c r="J38" s="242"/>
      <c r="K38" s="242"/>
      <c r="L38" s="242"/>
      <c r="M38" s="242"/>
      <c r="N38" s="242"/>
      <c r="O38" s="242"/>
      <c r="P38" s="242"/>
      <c r="Q38" s="242"/>
      <c r="R38" s="242"/>
      <c r="S38" s="242"/>
      <c r="T38" s="242"/>
      <c r="U38" s="242"/>
      <c r="V38" s="242"/>
      <c r="W38" s="242"/>
      <c r="X38" s="242"/>
      <c r="Y38" s="242"/>
      <c r="Z38" s="242"/>
      <c r="AA38" s="242"/>
      <c r="AB38" s="242"/>
      <c r="AC38" s="242"/>
      <c r="AD38" s="242"/>
      <c r="AE38" s="242"/>
      <c r="AF38" s="242"/>
      <c r="AG38" s="242"/>
      <c r="AH38" s="242"/>
      <c r="AI38" s="242"/>
      <c r="AJ38" s="242"/>
      <c r="AK38" s="242"/>
      <c r="AL38" s="242"/>
      <c r="AM38" s="242"/>
      <c r="AN38" s="242"/>
      <c r="AO38" s="242"/>
      <c r="AP38" s="242"/>
      <c r="AQ38" s="242"/>
    </row>
    <row r="39" spans="2:43" s="24" customFormat="1">
      <c r="B39" s="242"/>
      <c r="C39" s="242"/>
      <c r="D39" s="242"/>
      <c r="E39" s="242"/>
      <c r="F39" s="242"/>
      <c r="G39" s="242"/>
      <c r="H39" s="242"/>
      <c r="I39" s="242"/>
      <c r="J39" s="242"/>
      <c r="K39" s="242"/>
      <c r="L39" s="242"/>
      <c r="M39" s="242"/>
      <c r="N39" s="242"/>
      <c r="O39" s="242"/>
      <c r="P39" s="242"/>
      <c r="Q39" s="242"/>
      <c r="R39" s="242"/>
      <c r="S39" s="242"/>
      <c r="T39" s="242"/>
      <c r="U39" s="242"/>
      <c r="V39" s="242"/>
      <c r="W39" s="242"/>
      <c r="X39" s="242"/>
      <c r="Y39" s="242"/>
      <c r="Z39" s="242"/>
      <c r="AA39" s="242"/>
      <c r="AB39" s="242"/>
      <c r="AC39" s="242"/>
      <c r="AD39" s="242"/>
      <c r="AE39" s="242"/>
      <c r="AF39" s="242"/>
      <c r="AG39" s="242"/>
      <c r="AH39" s="242"/>
      <c r="AI39" s="242"/>
      <c r="AJ39" s="242"/>
      <c r="AK39" s="242"/>
      <c r="AL39" s="242"/>
      <c r="AM39" s="242"/>
      <c r="AN39" s="242"/>
      <c r="AO39" s="242"/>
      <c r="AP39" s="242"/>
      <c r="AQ39" s="242"/>
    </row>
    <row r="40" spans="2:43" s="24" customFormat="1"/>
    <row r="41" spans="2:43" s="24" customFormat="1"/>
  </sheetData>
  <sortState xmlns:xlrd2="http://schemas.microsoft.com/office/spreadsheetml/2017/richdata2" ref="B3:V69">
    <sortCondition ref="B3:B69"/>
  </sortState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I4"/>
  <sheetViews>
    <sheetView workbookViewId="0">
      <selection activeCell="F19" sqref="F19"/>
    </sheetView>
  </sheetViews>
  <sheetFormatPr defaultRowHeight="15"/>
  <cols>
    <col min="2" max="2" width="24" customWidth="1"/>
  </cols>
  <sheetData>
    <row r="1" spans="1:9">
      <c r="A1" t="s">
        <v>334</v>
      </c>
    </row>
    <row r="2" spans="1:9">
      <c r="B2" s="243" t="s">
        <v>382</v>
      </c>
      <c r="C2" s="243"/>
      <c r="E2" s="24"/>
      <c r="F2" s="24"/>
      <c r="H2" t="s">
        <v>328</v>
      </c>
      <c r="I2" t="s">
        <v>295</v>
      </c>
    </row>
    <row r="4" spans="1:9">
      <c r="B4" t="s">
        <v>329</v>
      </c>
    </row>
  </sheetData>
  <pageMargins left="0.7" right="0.7" top="0.75" bottom="0.75" header="0.3" footer="0.3"/>
  <pageSetup scale="93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B2:Z45"/>
  <sheetViews>
    <sheetView workbookViewId="0">
      <selection sqref="A1:XFD1048576"/>
    </sheetView>
  </sheetViews>
  <sheetFormatPr defaultColWidth="9.140625" defaultRowHeight="15"/>
  <cols>
    <col min="1" max="16384" width="9.140625" style="237"/>
  </cols>
  <sheetData>
    <row r="2" spans="2:26">
      <c r="Y2" s="17"/>
      <c r="Z2" s="15"/>
    </row>
    <row r="3" spans="2:26">
      <c r="B3" s="17"/>
      <c r="C3" s="15"/>
      <c r="H3" s="41"/>
      <c r="L3" s="17"/>
      <c r="M3" s="15"/>
      <c r="R3" s="41"/>
      <c r="Y3" s="17"/>
      <c r="Z3" s="15"/>
    </row>
    <row r="4" spans="2:26">
      <c r="B4" s="17"/>
      <c r="C4" s="15"/>
      <c r="L4" s="17"/>
      <c r="M4" s="15"/>
      <c r="Y4" s="17"/>
      <c r="Z4" s="15"/>
    </row>
    <row r="5" spans="2:26">
      <c r="B5" s="17"/>
      <c r="C5" s="15"/>
      <c r="L5" s="17"/>
      <c r="M5" s="15"/>
      <c r="Y5" s="17"/>
      <c r="Z5" s="15"/>
    </row>
    <row r="6" spans="2:26">
      <c r="B6" s="17"/>
      <c r="C6" s="15"/>
      <c r="L6" s="17"/>
      <c r="M6" s="15"/>
      <c r="Y6" s="17"/>
      <c r="Z6" s="15"/>
    </row>
    <row r="7" spans="2:26">
      <c r="B7" s="17"/>
      <c r="C7" s="15"/>
      <c r="L7" s="17"/>
      <c r="M7" s="15"/>
      <c r="Y7" s="17"/>
      <c r="Z7" s="15"/>
    </row>
    <row r="8" spans="2:26">
      <c r="B8" s="17"/>
      <c r="C8" s="15"/>
      <c r="L8" s="17"/>
      <c r="M8" s="15"/>
      <c r="Y8" s="17"/>
      <c r="Z8" s="15"/>
    </row>
    <row r="9" spans="2:26">
      <c r="B9" s="17"/>
      <c r="C9" s="15"/>
      <c r="L9" s="17"/>
      <c r="M9" s="15"/>
      <c r="Y9" s="17"/>
      <c r="Z9" s="15"/>
    </row>
    <row r="10" spans="2:26">
      <c r="B10" s="17"/>
      <c r="C10" s="15"/>
      <c r="L10" s="17"/>
      <c r="M10" s="15"/>
      <c r="Y10" s="17"/>
      <c r="Z10" s="15"/>
    </row>
    <row r="11" spans="2:26">
      <c r="B11" s="17"/>
      <c r="C11" s="15"/>
      <c r="Y11" s="17"/>
      <c r="Z11" s="15"/>
    </row>
    <row r="12" spans="2:26">
      <c r="L12" s="17"/>
      <c r="M12" s="15"/>
      <c r="Y12" s="17"/>
      <c r="Z12" s="15"/>
    </row>
    <row r="13" spans="2:26">
      <c r="B13" s="17"/>
      <c r="C13" s="15"/>
      <c r="H13" s="41"/>
      <c r="L13" s="17"/>
      <c r="M13" s="15"/>
      <c r="R13" s="41"/>
      <c r="Y13" s="17"/>
      <c r="Z13" s="15"/>
    </row>
    <row r="14" spans="2:26">
      <c r="B14" s="17"/>
      <c r="C14" s="15"/>
      <c r="L14" s="17"/>
      <c r="M14" s="15"/>
      <c r="Y14" s="17"/>
      <c r="Z14" s="15"/>
    </row>
    <row r="15" spans="2:26">
      <c r="B15" s="17"/>
      <c r="C15" s="15"/>
      <c r="L15" s="17"/>
      <c r="M15" s="15"/>
      <c r="Y15" s="17"/>
      <c r="Z15" s="15"/>
    </row>
    <row r="16" spans="2:26">
      <c r="B16" s="17"/>
      <c r="C16" s="15"/>
      <c r="L16" s="17"/>
      <c r="M16" s="15"/>
      <c r="Y16" s="17"/>
      <c r="Z16" s="15"/>
    </row>
    <row r="17" spans="2:26">
      <c r="B17" s="17"/>
      <c r="C17" s="15"/>
      <c r="L17" s="17"/>
      <c r="M17" s="15"/>
      <c r="Y17" s="17"/>
      <c r="Z17" s="15"/>
    </row>
    <row r="18" spans="2:26">
      <c r="B18" s="17"/>
      <c r="C18" s="15"/>
      <c r="L18" s="17"/>
      <c r="M18" s="15"/>
      <c r="Y18" s="17"/>
      <c r="Z18" s="15"/>
    </row>
    <row r="19" spans="2:26">
      <c r="B19" s="17"/>
      <c r="C19" s="15"/>
      <c r="L19" s="17"/>
      <c r="M19" s="15"/>
      <c r="Y19" s="17"/>
      <c r="Z19" s="15"/>
    </row>
    <row r="20" spans="2:26">
      <c r="B20" s="17"/>
      <c r="C20" s="15"/>
      <c r="L20" s="17"/>
      <c r="M20" s="15"/>
      <c r="Y20" s="17"/>
      <c r="Z20" s="15"/>
    </row>
    <row r="21" spans="2:26">
      <c r="B21" s="17"/>
      <c r="C21" s="15"/>
      <c r="L21" s="17"/>
      <c r="M21" s="15"/>
      <c r="Y21" s="17"/>
      <c r="Z21" s="15"/>
    </row>
    <row r="22" spans="2:26">
      <c r="Y22" s="17"/>
      <c r="Z22" s="15"/>
    </row>
    <row r="23" spans="2:26">
      <c r="Y23" s="17"/>
      <c r="Z23" s="15"/>
    </row>
    <row r="24" spans="2:26">
      <c r="L24" s="17"/>
      <c r="M24" s="15"/>
      <c r="Y24" s="17"/>
      <c r="Z24" s="15"/>
    </row>
    <row r="25" spans="2:26">
      <c r="L25" s="17"/>
      <c r="M25" s="15"/>
      <c r="Y25" s="17"/>
      <c r="Z25" s="15"/>
    </row>
    <row r="26" spans="2:26">
      <c r="B26" s="17"/>
      <c r="C26" s="15"/>
      <c r="L26" s="17"/>
      <c r="M26" s="15"/>
      <c r="Y26" s="17"/>
      <c r="Z26" s="15"/>
    </row>
    <row r="27" spans="2:26">
      <c r="B27" s="17"/>
      <c r="C27" s="15"/>
      <c r="Y27" s="17"/>
      <c r="Z27" s="15"/>
    </row>
    <row r="28" spans="2:26">
      <c r="Y28" s="17"/>
      <c r="Z28" s="15"/>
    </row>
    <row r="29" spans="2:26">
      <c r="Y29" s="17"/>
      <c r="Z29" s="15"/>
    </row>
    <row r="30" spans="2:26">
      <c r="Y30" s="17"/>
      <c r="Z30" s="15"/>
    </row>
    <row r="31" spans="2:26">
      <c r="Y31" s="17"/>
      <c r="Z31" s="15"/>
    </row>
    <row r="32" spans="2:26">
      <c r="Y32" s="17"/>
      <c r="Z32" s="15"/>
    </row>
    <row r="33" spans="25:26">
      <c r="Y33" s="17"/>
      <c r="Z33" s="15"/>
    </row>
    <row r="34" spans="25:26">
      <c r="Y34" s="17"/>
      <c r="Z34" s="15"/>
    </row>
    <row r="35" spans="25:26">
      <c r="Y35" s="17"/>
      <c r="Z35" s="15"/>
    </row>
    <row r="36" spans="25:26">
      <c r="Y36" s="17"/>
      <c r="Z36" s="15"/>
    </row>
    <row r="37" spans="25:26">
      <c r="Y37" s="17"/>
      <c r="Z37" s="15"/>
    </row>
    <row r="38" spans="25:26">
      <c r="Y38" s="17"/>
      <c r="Z38" s="15"/>
    </row>
    <row r="39" spans="25:26">
      <c r="Y39" s="17"/>
      <c r="Z39" s="15"/>
    </row>
    <row r="40" spans="25:26">
      <c r="Y40" s="17"/>
      <c r="Z40" s="15"/>
    </row>
    <row r="41" spans="25:26">
      <c r="Y41" s="17"/>
      <c r="Z41" s="15"/>
    </row>
    <row r="45" spans="25:26">
      <c r="Y45" s="17"/>
      <c r="Z45" s="15"/>
    </row>
  </sheetData>
  <sortState xmlns:xlrd2="http://schemas.microsoft.com/office/spreadsheetml/2017/richdata2" ref="X2:AD48">
    <sortCondition ref="Y2:Y48"/>
  </sortState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T36"/>
  <sheetViews>
    <sheetView workbookViewId="0">
      <selection activeCell="N9" sqref="N9"/>
    </sheetView>
  </sheetViews>
  <sheetFormatPr defaultColWidth="9.140625" defaultRowHeight="15"/>
  <cols>
    <col min="1" max="1" width="14.85546875" style="237" customWidth="1"/>
    <col min="2" max="2" width="21" style="237" customWidth="1"/>
    <col min="3" max="3" width="15" style="237" customWidth="1"/>
    <col min="4" max="4" width="14.140625" style="237" customWidth="1"/>
    <col min="5" max="5" width="16.85546875" style="237" customWidth="1"/>
    <col min="6" max="6" width="18.5703125" style="237" customWidth="1"/>
    <col min="7" max="7" width="17" style="237" customWidth="1"/>
    <col min="8" max="9" width="9.140625" style="237"/>
    <col min="10" max="10" width="9.140625" style="260"/>
    <col min="11" max="16384" width="9.140625" style="237"/>
  </cols>
  <sheetData>
    <row r="1" spans="1:20" ht="18.75">
      <c r="A1" s="323" t="s">
        <v>372</v>
      </c>
      <c r="G1" s="238"/>
    </row>
    <row r="2" spans="1:20" ht="15.75" thickBot="1"/>
    <row r="3" spans="1:20" ht="19.5" thickBot="1">
      <c r="A3" s="301"/>
      <c r="B3" s="301" t="s">
        <v>356</v>
      </c>
      <c r="C3" s="301" t="s">
        <v>357</v>
      </c>
      <c r="D3" s="301" t="s">
        <v>358</v>
      </c>
      <c r="E3" s="301" t="s">
        <v>359</v>
      </c>
      <c r="F3" s="301" t="s">
        <v>360</v>
      </c>
      <c r="G3" s="301" t="s">
        <v>361</v>
      </c>
    </row>
    <row r="4" spans="1:20" ht="71.25" customHeight="1" thickTop="1" thickBot="1">
      <c r="A4" s="302"/>
      <c r="B4" s="363" t="s">
        <v>386</v>
      </c>
      <c r="C4" s="303">
        <v>2</v>
      </c>
      <c r="D4" s="303">
        <v>3</v>
      </c>
      <c r="E4" s="363" t="s">
        <v>387</v>
      </c>
      <c r="F4" s="303">
        <v>5</v>
      </c>
      <c r="G4" s="303">
        <v>6</v>
      </c>
    </row>
    <row r="5" spans="1:20" ht="15.75">
      <c r="A5" s="434">
        <v>7</v>
      </c>
      <c r="B5" s="304" t="s">
        <v>362</v>
      </c>
      <c r="C5" s="434">
        <v>9</v>
      </c>
      <c r="D5" s="304">
        <v>10</v>
      </c>
      <c r="E5" s="304">
        <v>11</v>
      </c>
      <c r="F5" s="304">
        <v>12</v>
      </c>
      <c r="G5" s="434">
        <v>13</v>
      </c>
    </row>
    <row r="6" spans="1:20" ht="31.5">
      <c r="A6" s="435"/>
      <c r="B6" s="305" t="s">
        <v>363</v>
      </c>
      <c r="C6" s="435"/>
      <c r="D6" s="305" t="s">
        <v>331</v>
      </c>
      <c r="E6" s="308" t="s">
        <v>364</v>
      </c>
      <c r="F6" s="305" t="s">
        <v>365</v>
      </c>
      <c r="G6" s="435"/>
      <c r="N6" s="260"/>
      <c r="Q6" s="260"/>
      <c r="T6" s="260"/>
    </row>
    <row r="7" spans="1:20" ht="16.5" thickBot="1">
      <c r="A7" s="436"/>
      <c r="B7" s="362" t="s">
        <v>385</v>
      </c>
      <c r="C7" s="436"/>
      <c r="D7" s="307"/>
      <c r="E7" s="307"/>
      <c r="F7" s="309" t="s">
        <v>331</v>
      </c>
      <c r="G7" s="436"/>
      <c r="N7" s="260"/>
      <c r="Q7" s="260"/>
      <c r="T7" s="260"/>
    </row>
    <row r="8" spans="1:20" ht="15.75">
      <c r="A8" s="310">
        <v>14</v>
      </c>
      <c r="B8" s="310">
        <v>15</v>
      </c>
      <c r="C8" s="428">
        <v>16</v>
      </c>
      <c r="D8" s="310">
        <v>17</v>
      </c>
      <c r="E8" s="428">
        <v>18</v>
      </c>
      <c r="F8" s="310">
        <v>19</v>
      </c>
      <c r="G8" s="310">
        <v>20</v>
      </c>
      <c r="N8" s="260"/>
      <c r="Q8" s="260"/>
      <c r="T8" s="260"/>
    </row>
    <row r="9" spans="1:20" ht="31.5">
      <c r="A9" s="311" t="s">
        <v>331</v>
      </c>
      <c r="B9" s="311" t="s">
        <v>365</v>
      </c>
      <c r="C9" s="437"/>
      <c r="D9" s="311" t="s">
        <v>331</v>
      </c>
      <c r="E9" s="437"/>
      <c r="F9" s="311" t="s">
        <v>365</v>
      </c>
      <c r="G9" s="314" t="s">
        <v>364</v>
      </c>
      <c r="N9" s="260"/>
      <c r="Q9" s="260"/>
      <c r="T9" s="260"/>
    </row>
    <row r="10" spans="1:20" ht="32.25" thickBot="1">
      <c r="A10" s="312" t="s">
        <v>364</v>
      </c>
      <c r="B10" s="313" t="s">
        <v>331</v>
      </c>
      <c r="C10" s="429"/>
      <c r="D10" s="312" t="s">
        <v>364</v>
      </c>
      <c r="E10" s="429"/>
      <c r="F10" s="313" t="s">
        <v>331</v>
      </c>
      <c r="G10" s="315" t="s">
        <v>366</v>
      </c>
      <c r="N10" s="260"/>
      <c r="Q10" s="260"/>
      <c r="T10" s="260"/>
    </row>
    <row r="11" spans="1:20" ht="31.5">
      <c r="A11" s="304">
        <v>21</v>
      </c>
      <c r="B11" s="304" t="s">
        <v>367</v>
      </c>
      <c r="C11" s="304" t="s">
        <v>369</v>
      </c>
      <c r="D11" s="304">
        <v>24</v>
      </c>
      <c r="E11" s="434">
        <v>25</v>
      </c>
      <c r="F11" s="304">
        <v>26</v>
      </c>
      <c r="G11" s="434">
        <v>27</v>
      </c>
      <c r="N11" s="260"/>
      <c r="Q11" s="260"/>
      <c r="T11" s="260"/>
    </row>
    <row r="12" spans="1:20" ht="47.25">
      <c r="A12" s="305" t="s">
        <v>331</v>
      </c>
      <c r="B12" s="317" t="s">
        <v>368</v>
      </c>
      <c r="C12" s="318" t="s">
        <v>370</v>
      </c>
      <c r="D12" s="305" t="s">
        <v>331</v>
      </c>
      <c r="E12" s="435"/>
      <c r="F12" s="305" t="s">
        <v>331</v>
      </c>
      <c r="G12" s="435"/>
      <c r="N12" s="260"/>
      <c r="Q12" s="260"/>
      <c r="T12" s="260"/>
    </row>
    <row r="13" spans="1:20" ht="32.25" thickBot="1">
      <c r="A13" s="316"/>
      <c r="B13" s="309" t="s">
        <v>331</v>
      </c>
      <c r="C13" s="307"/>
      <c r="D13" s="316"/>
      <c r="E13" s="436"/>
      <c r="F13" s="306" t="s">
        <v>364</v>
      </c>
      <c r="G13" s="436"/>
      <c r="N13" s="260"/>
      <c r="Q13" s="260"/>
      <c r="T13" s="260"/>
    </row>
    <row r="14" spans="1:20" ht="15.75">
      <c r="A14" s="428">
        <v>28</v>
      </c>
      <c r="B14" s="310">
        <v>29</v>
      </c>
      <c r="C14" s="428">
        <v>30</v>
      </c>
      <c r="D14" s="428" t="s">
        <v>371</v>
      </c>
      <c r="E14" s="310">
        <v>2</v>
      </c>
      <c r="F14" s="428">
        <v>3</v>
      </c>
      <c r="G14" s="428">
        <v>4</v>
      </c>
      <c r="N14" s="260"/>
      <c r="Q14" s="260"/>
      <c r="T14" s="260"/>
    </row>
    <row r="15" spans="1:20" ht="32.25" thickBot="1">
      <c r="A15" s="429"/>
      <c r="B15" s="312" t="s">
        <v>364</v>
      </c>
      <c r="C15" s="429"/>
      <c r="D15" s="429"/>
      <c r="E15" s="312" t="s">
        <v>364</v>
      </c>
      <c r="F15" s="429"/>
      <c r="G15" s="429"/>
      <c r="N15" s="260"/>
      <c r="Q15" s="260"/>
      <c r="T15" s="260"/>
    </row>
    <row r="16" spans="1:20" ht="15.75">
      <c r="A16" s="319">
        <v>5</v>
      </c>
      <c r="B16" s="432">
        <v>6</v>
      </c>
      <c r="C16" s="432">
        <v>7</v>
      </c>
      <c r="D16" s="319">
        <v>8</v>
      </c>
      <c r="E16" s="432">
        <v>9</v>
      </c>
      <c r="F16" s="432">
        <v>10</v>
      </c>
      <c r="G16" s="319">
        <v>11</v>
      </c>
      <c r="N16" s="260"/>
      <c r="Q16" s="260"/>
      <c r="T16" s="260"/>
    </row>
    <row r="17" spans="1:20" ht="32.25" thickBot="1">
      <c r="A17" s="320" t="s">
        <v>364</v>
      </c>
      <c r="B17" s="433"/>
      <c r="C17" s="433"/>
      <c r="D17" s="320" t="s">
        <v>364</v>
      </c>
      <c r="E17" s="433"/>
      <c r="F17" s="433"/>
      <c r="G17" s="320" t="s">
        <v>364</v>
      </c>
      <c r="N17" s="260"/>
      <c r="Q17" s="260"/>
      <c r="T17" s="260"/>
    </row>
    <row r="18" spans="1:20" ht="16.5" thickTop="1">
      <c r="A18" s="430">
        <v>12</v>
      </c>
      <c r="B18" s="430">
        <v>13</v>
      </c>
      <c r="C18" s="321">
        <v>14</v>
      </c>
      <c r="D18" s="430">
        <v>15</v>
      </c>
      <c r="E18" s="430">
        <v>16</v>
      </c>
      <c r="F18" s="321">
        <v>17</v>
      </c>
      <c r="G18" s="430">
        <v>18</v>
      </c>
      <c r="N18" s="260"/>
      <c r="Q18" s="260"/>
    </row>
    <row r="19" spans="1:20" ht="32.25" thickBot="1">
      <c r="A19" s="431"/>
      <c r="B19" s="431"/>
      <c r="C19" s="322" t="s">
        <v>364</v>
      </c>
      <c r="D19" s="431"/>
      <c r="E19" s="431"/>
      <c r="F19" s="322" t="s">
        <v>364</v>
      </c>
      <c r="G19" s="431"/>
      <c r="N19" s="260"/>
      <c r="Q19" s="260"/>
    </row>
    <row r="20" spans="1:20">
      <c r="N20" s="260"/>
      <c r="Q20" s="260"/>
    </row>
    <row r="21" spans="1:20">
      <c r="N21" s="260"/>
      <c r="Q21" s="260"/>
    </row>
    <row r="22" spans="1:20">
      <c r="N22" s="260"/>
      <c r="Q22" s="260"/>
    </row>
    <row r="23" spans="1:20">
      <c r="N23" s="260"/>
      <c r="Q23" s="260"/>
    </row>
    <row r="24" spans="1:20">
      <c r="N24" s="260"/>
      <c r="Q24" s="260"/>
    </row>
    <row r="25" spans="1:20">
      <c r="N25" s="260"/>
      <c r="Q25" s="260"/>
    </row>
    <row r="26" spans="1:20">
      <c r="N26" s="260"/>
      <c r="Q26" s="260"/>
    </row>
    <row r="27" spans="1:20">
      <c r="N27" s="260"/>
      <c r="Q27" s="260"/>
    </row>
    <row r="28" spans="1:20">
      <c r="N28" s="260"/>
      <c r="Q28" s="260"/>
    </row>
    <row r="29" spans="1:20">
      <c r="N29" s="260"/>
      <c r="Q29" s="260"/>
    </row>
    <row r="30" spans="1:20">
      <c r="N30" s="260"/>
      <c r="Q30" s="260"/>
    </row>
    <row r="31" spans="1:20">
      <c r="N31" s="260"/>
      <c r="Q31" s="260"/>
    </row>
    <row r="32" spans="1:20">
      <c r="N32" s="260"/>
      <c r="Q32" s="260"/>
    </row>
    <row r="33" spans="14:17">
      <c r="N33" s="260"/>
      <c r="Q33" s="260"/>
    </row>
    <row r="34" spans="14:17">
      <c r="N34" s="260"/>
      <c r="Q34" s="260"/>
    </row>
    <row r="35" spans="14:17">
      <c r="N35" s="260"/>
      <c r="Q35" s="260"/>
    </row>
    <row r="36" spans="14:17">
      <c r="N36" s="260"/>
      <c r="Q36" s="260"/>
    </row>
  </sheetData>
  <sortState xmlns:xlrd2="http://schemas.microsoft.com/office/spreadsheetml/2017/richdata2" ref="C2:H51">
    <sortCondition ref="C2:C51"/>
  </sortState>
  <mergeCells count="21">
    <mergeCell ref="G5:G7"/>
    <mergeCell ref="C8:C10"/>
    <mergeCell ref="E8:E10"/>
    <mergeCell ref="E11:E13"/>
    <mergeCell ref="G11:G13"/>
    <mergeCell ref="A5:A7"/>
    <mergeCell ref="C5:C7"/>
    <mergeCell ref="A14:A15"/>
    <mergeCell ref="C14:C15"/>
    <mergeCell ref="D14:D15"/>
    <mergeCell ref="G14:G15"/>
    <mergeCell ref="A18:A19"/>
    <mergeCell ref="B18:B19"/>
    <mergeCell ref="D18:D19"/>
    <mergeCell ref="E18:E19"/>
    <mergeCell ref="G18:G19"/>
    <mergeCell ref="B16:B17"/>
    <mergeCell ref="C16:C17"/>
    <mergeCell ref="E16:E17"/>
    <mergeCell ref="F16:F17"/>
    <mergeCell ref="F14:F15"/>
  </mergeCell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E7"/>
  <sheetViews>
    <sheetView workbookViewId="0">
      <selection activeCell="E8" sqref="E8"/>
    </sheetView>
  </sheetViews>
  <sheetFormatPr defaultRowHeight="15"/>
  <cols>
    <col min="2" max="2" width="10.42578125" bestFit="1" customWidth="1"/>
    <col min="5" max="5" width="11.7109375" customWidth="1"/>
  </cols>
  <sheetData>
    <row r="1" spans="2:5">
      <c r="B1" s="379"/>
      <c r="C1" s="379"/>
      <c r="D1" s="379" t="s">
        <v>398</v>
      </c>
      <c r="E1" s="379" t="s">
        <v>399</v>
      </c>
    </row>
    <row r="2" spans="2:5">
      <c r="B2" s="380">
        <v>44549</v>
      </c>
      <c r="C2" s="379" t="s">
        <v>397</v>
      </c>
      <c r="D2" s="379">
        <v>3</v>
      </c>
      <c r="E2" s="379">
        <v>2</v>
      </c>
    </row>
    <row r="3" spans="2:5">
      <c r="B3" s="379"/>
      <c r="C3" s="379" t="s">
        <v>400</v>
      </c>
      <c r="D3" s="379">
        <v>0</v>
      </c>
      <c r="E3" s="379"/>
    </row>
    <row r="4" spans="2:5">
      <c r="B4" s="379"/>
      <c r="C4" s="379" t="s">
        <v>318</v>
      </c>
      <c r="D4" s="379">
        <v>2</v>
      </c>
      <c r="E4" s="379" t="s">
        <v>402</v>
      </c>
    </row>
    <row r="5" spans="2:5">
      <c r="B5" s="379"/>
      <c r="C5" s="379" t="s">
        <v>401</v>
      </c>
      <c r="D5" s="379">
        <v>3</v>
      </c>
      <c r="E5" s="379">
        <v>1</v>
      </c>
    </row>
    <row r="6" spans="2:5">
      <c r="B6" s="379"/>
      <c r="C6" s="379" t="s">
        <v>348</v>
      </c>
      <c r="D6" s="379">
        <v>2</v>
      </c>
      <c r="E6" s="379">
        <v>1</v>
      </c>
    </row>
    <row r="7" spans="2:5">
      <c r="B7" s="379"/>
      <c r="C7" s="379" t="s">
        <v>403</v>
      </c>
      <c r="D7" s="379">
        <v>6</v>
      </c>
      <c r="E7" s="379"/>
    </row>
  </sheetData>
  <sortState xmlns:xlrd2="http://schemas.microsoft.com/office/spreadsheetml/2017/richdata2" ref="A2:J52">
    <sortCondition ref="A2:A52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9</vt:i4>
      </vt:variant>
    </vt:vector>
  </HeadingPairs>
  <TitlesOfParts>
    <vt:vector size="24" baseType="lpstr">
      <vt:lpstr>Basic Information</vt:lpstr>
      <vt:lpstr>Data Input</vt:lpstr>
      <vt:lpstr>Survival</vt:lpstr>
      <vt:lpstr>TV</vt:lpstr>
      <vt:lpstr>BW</vt:lpstr>
      <vt:lpstr>Stat</vt:lpstr>
      <vt:lpstr>Handwriting</vt:lpstr>
      <vt:lpstr>Dose</vt:lpstr>
      <vt:lpstr>for export</vt:lpstr>
      <vt:lpstr>tissue log</vt:lpstr>
      <vt:lpstr>Bodyweigth</vt:lpstr>
      <vt:lpstr>cell number</vt:lpstr>
      <vt:lpstr>randomization</vt:lpstr>
      <vt:lpstr>treatment schedule</vt:lpstr>
      <vt:lpstr>Sheet2</vt:lpstr>
      <vt:lpstr>'Basic Information'!Print_Area</vt:lpstr>
      <vt:lpstr>Dose!Print_Area</vt:lpstr>
      <vt:lpstr>Handwriting!Print_Area</vt:lpstr>
      <vt:lpstr>'Basic Information'!Print_Titles</vt:lpstr>
      <vt:lpstr>Handwriting!Print_Titles</vt:lpstr>
      <vt:lpstr>Route</vt:lpstr>
      <vt:lpstr>TC</vt:lpstr>
      <vt:lpstr>Unit</vt:lpstr>
      <vt:lpstr>Unit2</vt:lpstr>
    </vt:vector>
  </TitlesOfParts>
  <Company>M. D. Anderson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Takahashi,Hideaki</dc:creator>
  <cp:lastModifiedBy>Xie,Tongxin</cp:lastModifiedBy>
  <cp:lastPrinted>2021-12-28T18:06:39Z</cp:lastPrinted>
  <dcterms:created xsi:type="dcterms:W3CDTF">2016-05-31T21:51:30Z</dcterms:created>
  <dcterms:modified xsi:type="dcterms:W3CDTF">2021-12-29T01:30:20Z</dcterms:modified>
</cp:coreProperties>
</file>