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8800" windowHeight="12060" tabRatio="385"/>
  </bookViews>
  <sheets>
    <sheet name="主页" sheetId="14" r:id="rId1"/>
    <sheet name="Sheet1" sheetId="16" r:id="rId2"/>
    <sheet name="Sheet2" sheetId="17" r:id="rId3"/>
    <sheet name="Sheet3" sheetId="18" r:id="rId4"/>
    <sheet name="Sheet4" sheetId="19" r:id="rId5"/>
    <sheet name="Sheet5" sheetId="20" r:id="rId6"/>
    <sheet name="Sheet6" sheetId="21" r:id="rId7"/>
    <sheet name="Sheet7" sheetId="22" r:id="rId8"/>
    <sheet name="Sheet8" sheetId="23" r:id="rId9"/>
    <sheet name="Sheet9" sheetId="24" r:id="rId10"/>
    <sheet name="Sheet10" sheetId="25" r:id="rId11"/>
    <sheet name="Sheet11" sheetId="26" r:id="rId12"/>
    <sheet name="Sheet12" sheetId="27" r:id="rId13"/>
    <sheet name="Sheet13" sheetId="28" r:id="rId14"/>
    <sheet name="Sheet14" sheetId="29" r:id="rId15"/>
    <sheet name="Sheet15" sheetId="30" r:id="rId16"/>
    <sheet name="Sheet16" sheetId="31" r:id="rId17"/>
    <sheet name="Sheet17" sheetId="32" r:id="rId18"/>
    <sheet name="Sheet18" sheetId="33" r:id="rId19"/>
    <sheet name="Sheet19" sheetId="34" r:id="rId20"/>
    <sheet name="Sheet20" sheetId="35" r:id="rId21"/>
    <sheet name="Sheet21" sheetId="36" r:id="rId22"/>
    <sheet name="Sheet22" sheetId="37" r:id="rId23"/>
    <sheet name="Sheet23" sheetId="38" r:id="rId24"/>
    <sheet name="Sheet24" sheetId="39" r:id="rId25"/>
    <sheet name="Sheet25" sheetId="40" r:id="rId26"/>
    <sheet name="Sheet26" sheetId="41" r:id="rId27"/>
    <sheet name="Sheet27" sheetId="42" r:id="rId28"/>
    <sheet name="Sheet28" sheetId="43" r:id="rId29"/>
    <sheet name="Sheet29" sheetId="44" r:id="rId30"/>
    <sheet name="Sheet30" sheetId="45" r:id="rId31"/>
    <sheet name="Sheet31" sheetId="46" r:id="rId32"/>
    <sheet name="图像" sheetId="15" state="veryHidden" r:id="rId33"/>
  </sheets>
  <definedNames>
    <definedName name="Calendar10Month">主页!$C$147</definedName>
    <definedName name="Calendar10MonthOption">MATCH(Calendar10Month,月,0)</definedName>
    <definedName name="Calendar10Year">主页!$B$147</definedName>
    <definedName name="Calendar11Month">主页!$C$163</definedName>
    <definedName name="Calendar11MonthOption">MATCH(Calendar11Month,月,0)</definedName>
    <definedName name="Calendar11Year">主页!$B$163</definedName>
    <definedName name="Calendar12Month">主页!$C$179</definedName>
    <definedName name="Calendar12MonthOption">MATCH(Calendar12Month,月,0)</definedName>
    <definedName name="Calendar12Year">主页!$B$179</definedName>
    <definedName name="Calendar1Month">主页!$C$3</definedName>
    <definedName name="Calendar1MonthOption">MATCH(Calendar1Month,月,0)</definedName>
    <definedName name="Calendar1Year">主页!$B$3</definedName>
    <definedName name="Calendar2Month">主页!$C$19</definedName>
    <definedName name="Calendar2MonthOption">MATCH(Calendar2Month,月,0)</definedName>
    <definedName name="Calendar2Year">主页!$B$19</definedName>
    <definedName name="Calendar3Month">主页!$C$35</definedName>
    <definedName name="Calendar3MonthOption">MATCH(Calendar3Month,月,0)</definedName>
    <definedName name="Calendar3Year">主页!$B$35</definedName>
    <definedName name="Calendar4Month">主页!$C$51</definedName>
    <definedName name="Calendar4MonthOption">MATCH(Calendar4Month,月,0)</definedName>
    <definedName name="Calendar4Year">主页!$B$51</definedName>
    <definedName name="Calendar5Month">主页!$C$67</definedName>
    <definedName name="Calendar5MonthOption">MATCH(Calendar5Month,月,0)</definedName>
    <definedName name="Calendar5Year">主页!$B$67</definedName>
    <definedName name="Calendar6Month">主页!$C$83</definedName>
    <definedName name="Calendar6MonthOption">MATCH(Calendar6Month,月,0)</definedName>
    <definedName name="Calendar6Year">主页!$B$83</definedName>
    <definedName name="Calendar7Month">主页!$C$99</definedName>
    <definedName name="Calendar7MonthOption">MATCH(Calendar7Month,月,0)</definedName>
    <definedName name="Calendar7Year">主页!$B$99</definedName>
    <definedName name="Calendar8Month">主页!$C$115</definedName>
    <definedName name="Calendar8MonthOption">MATCH(Calendar8Month,月,0)</definedName>
    <definedName name="Calendar8Year">主页!$B$115</definedName>
    <definedName name="Calendar9Month">主页!$C$131</definedName>
    <definedName name="Calendar9MonthOption">MATCH(Calendar9Month,月,0)</definedName>
    <definedName name="Calendar9Year">主页!$B$131</definedName>
    <definedName name="ColumnTitleRegion1..H12.1">主页!$B$5</definedName>
    <definedName name="ColumnTitleRegion10..H54.1">主页!$B$53</definedName>
    <definedName name="ColumnTitleRegion11..C56.1">主页!$B$53</definedName>
    <definedName name="ColumnTitleRegion12..D56.1">主页!$D$64</definedName>
    <definedName name="ColumnTitleRegion13..H68.1">主页!$B$69</definedName>
    <definedName name="ColumnTitleRegion14..C70.1">主页!$B$69</definedName>
    <definedName name="ColumnTitleRegion15..D70.1">主页!$D$80</definedName>
    <definedName name="ColumnTitleRegion16..H82.1">主页!$B$85</definedName>
    <definedName name="ColumnTitleRegion17..C84.1">主页!$B$85</definedName>
    <definedName name="ColumnTitleRegion18..D84.1">主页!$D$96</definedName>
    <definedName name="ColumnTitleRegion19..H96.1">主页!$B$101</definedName>
    <definedName name="ColumnTitleRegion2..C14.1">主页!$B$5</definedName>
    <definedName name="ColumnTitleRegion20..C98.1">主页!$B$101</definedName>
    <definedName name="ColumnTitleRegion21..D98.1">主页!$D$112</definedName>
    <definedName name="ColumnTitleRegion22..H110.1">主页!$B$117</definedName>
    <definedName name="ColumnTitleRegion23..C112.1">主页!$B$117</definedName>
    <definedName name="ColumnTitleRegion24..D112.1">主页!$D$128</definedName>
    <definedName name="ColumnTitleRegion25..H124.1">主页!$B$133</definedName>
    <definedName name="ColumnTitleRegion26..C126.1">主页!$B$133</definedName>
    <definedName name="ColumnTitleRegion27..D126.1">主页!$D$144</definedName>
    <definedName name="ColumnTitleRegion28..H138.1">主页!$B$149</definedName>
    <definedName name="ColumnTitleRegion29..C140.1">主页!$B$149</definedName>
    <definedName name="ColumnTitleRegion3..D14.1">主页!$D$16</definedName>
    <definedName name="ColumnTitleRegion30..D140.1">主页!$D$160</definedName>
    <definedName name="ColumnTitleRegion31..H152.1">主页!$B$165</definedName>
    <definedName name="ColumnTitleRegion32..C154.1">主页!$B$165</definedName>
    <definedName name="ColumnTitleRegion33..D154.1">主页!$D$176</definedName>
    <definedName name="ColumnTitleRegion34..H166.1">主页!$B$181</definedName>
    <definedName name="ColumnTitleRegion35..C168.1">主页!$B$181</definedName>
    <definedName name="ColumnTitleRegion36..D168.1">主页!$D$192</definedName>
    <definedName name="ColumnTitleRegion4..H26.1">主页!$B$21</definedName>
    <definedName name="ColumnTitleRegion5..C28.1">主页!$B$21</definedName>
    <definedName name="ColumnTitleRegion6..D28.1">主页!$D$32</definedName>
    <definedName name="ColumnTitleRegion7..H40.1">主页!$B$37</definedName>
    <definedName name="ColumnTitleRegion8..C42.1">主页!$B$37</definedName>
    <definedName name="ColumnTitleRegion9..D42.1">主页!$D$48</definedName>
    <definedName name="WeekdayOption">MATCH(WeekStart,工作日,0)+10</definedName>
    <definedName name="WeekStart">主页!$B$5</definedName>
    <definedName name="WeekStartValue">IF(WeekStart="星期一",2,1)</definedName>
    <definedName name="工作日">{"星期一","星期二","星期三","星期四","星期五","星期六","星期日"}</definedName>
    <definedName name="日">{0,1,2,3,4,5,6}</definedName>
    <definedName name="月">{"1月","2月","3月","4月","5月","6月","7月","8月","9月","10月","11月","12月"}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9" i="14" l="1"/>
  <c r="D213" i="14"/>
  <c r="C213" i="14"/>
  <c r="C210" i="14" a="1"/>
  <c r="D210" i="14"/>
  <c r="C208" i="14" a="1"/>
  <c r="F208" i="14"/>
  <c r="C206" i="14" a="1"/>
  <c r="E206" i="14"/>
  <c r="I204" i="14"/>
  <c r="E204" i="14"/>
  <c r="C204" i="14" a="1"/>
  <c r="H204" i="14"/>
  <c r="C202" i="14" a="1"/>
  <c r="H202" i="14"/>
  <c r="C200" i="14" a="1"/>
  <c r="G200" i="14"/>
  <c r="G199" i="14"/>
  <c r="C202" i="14"/>
  <c r="G202" i="14"/>
  <c r="I202" i="14"/>
  <c r="C208" i="14"/>
  <c r="D202" i="14"/>
  <c r="D208" i="14"/>
  <c r="F202" i="14"/>
  <c r="D204" i="14"/>
  <c r="I208" i="14"/>
  <c r="H200" i="14"/>
  <c r="H199" i="14"/>
  <c r="E200" i="14"/>
  <c r="E199" i="14"/>
  <c r="D200" i="14"/>
  <c r="D199" i="14"/>
  <c r="C200" i="14"/>
  <c r="I200" i="14"/>
  <c r="I199" i="14"/>
  <c r="F200" i="14"/>
  <c r="F199" i="14"/>
  <c r="H206" i="14"/>
  <c r="G206" i="14"/>
  <c r="I206" i="14"/>
  <c r="F206" i="14"/>
  <c r="D206" i="14"/>
  <c r="C206" i="14"/>
  <c r="E208" i="14"/>
  <c r="C204" i="14"/>
  <c r="E202" i="14"/>
  <c r="F204" i="14"/>
  <c r="C210" i="14"/>
  <c r="G204" i="14"/>
  <c r="H208" i="14"/>
  <c r="G208" i="14"/>
  <c r="B19" i="14"/>
  <c r="B12" i="14" a="1"/>
  <c r="B12" i="14"/>
  <c r="B16" i="14" a="1"/>
  <c r="B16" i="14"/>
  <c r="B10" i="14" a="1"/>
  <c r="F10" i="14"/>
  <c r="B14" i="14" a="1"/>
  <c r="B8" i="14" a="1"/>
  <c r="C8" i="14"/>
  <c r="B6" i="14" a="1"/>
  <c r="D6" i="14"/>
  <c r="D5" i="14"/>
  <c r="H10" i="14"/>
  <c r="E10" i="14"/>
  <c r="B10" i="14"/>
  <c r="D12" i="14"/>
  <c r="G12" i="14"/>
  <c r="D229" i="14"/>
  <c r="C226" i="14" a="1"/>
  <c r="C229" i="14"/>
  <c r="C222" i="14" a="1"/>
  <c r="C220" i="14" a="1"/>
  <c r="C216" i="14" a="1"/>
  <c r="C218" i="14" a="1"/>
  <c r="C224" i="14" a="1"/>
  <c r="B30" i="14" a="1"/>
  <c r="B30" i="14"/>
  <c r="B26" i="14" a="1"/>
  <c r="D26" i="14"/>
  <c r="B32" i="14" a="1"/>
  <c r="C32" i="14"/>
  <c r="H6" i="14"/>
  <c r="H5" i="14"/>
  <c r="F6" i="14"/>
  <c r="F5" i="14"/>
  <c r="E6" i="14"/>
  <c r="E5" i="14"/>
  <c r="H8" i="14"/>
  <c r="E8" i="14"/>
  <c r="F8" i="14"/>
  <c r="B8" i="14"/>
  <c r="D10" i="14"/>
  <c r="C35" i="14"/>
  <c r="F30" i="14"/>
  <c r="F14" i="14"/>
  <c r="G14" i="14"/>
  <c r="D14" i="14"/>
  <c r="C14" i="14"/>
  <c r="E14" i="14"/>
  <c r="H14" i="14"/>
  <c r="B14" i="14"/>
  <c r="C12" i="14"/>
  <c r="C16" i="14"/>
  <c r="B24" i="14" a="1"/>
  <c r="C10" i="14"/>
  <c r="B35" i="14"/>
  <c r="F12" i="14"/>
  <c r="G6" i="14"/>
  <c r="G5" i="14"/>
  <c r="B28" i="14" a="1"/>
  <c r="B6" i="14"/>
  <c r="H12" i="14"/>
  <c r="C6" i="14"/>
  <c r="C5" i="14"/>
  <c r="G10" i="14"/>
  <c r="B22" i="14" a="1"/>
  <c r="D8" i="14"/>
  <c r="E12" i="14"/>
  <c r="G8" i="14"/>
  <c r="C26" i="14"/>
  <c r="E30" i="14"/>
  <c r="C30" i="14"/>
  <c r="H30" i="14"/>
  <c r="F26" i="14"/>
  <c r="D30" i="14"/>
  <c r="G30" i="14"/>
  <c r="B26" i="14"/>
  <c r="B32" i="14"/>
  <c r="H224" i="14"/>
  <c r="I224" i="14"/>
  <c r="G224" i="14"/>
  <c r="F224" i="14"/>
  <c r="E224" i="14"/>
  <c r="D224" i="14"/>
  <c r="C224" i="14"/>
  <c r="I218" i="14"/>
  <c r="H218" i="14"/>
  <c r="G218" i="14"/>
  <c r="D218" i="14"/>
  <c r="F218" i="14"/>
  <c r="C218" i="14"/>
  <c r="E218" i="14"/>
  <c r="H216" i="14"/>
  <c r="H215" i="14"/>
  <c r="G216" i="14"/>
  <c r="G215" i="14"/>
  <c r="I216" i="14"/>
  <c r="I215" i="14"/>
  <c r="F216" i="14"/>
  <c r="F215" i="14"/>
  <c r="E216" i="14"/>
  <c r="E215" i="14"/>
  <c r="D216" i="14"/>
  <c r="D215" i="14"/>
  <c r="C216" i="14"/>
  <c r="C215" i="14"/>
  <c r="D245" i="14"/>
  <c r="C245" i="14"/>
  <c r="C238" i="14" a="1"/>
  <c r="C240" i="14" a="1"/>
  <c r="C234" i="14" a="1"/>
  <c r="C242" i="14" a="1"/>
  <c r="C236" i="14" a="1"/>
  <c r="C232" i="14" a="1"/>
  <c r="E222" i="14"/>
  <c r="C222" i="14"/>
  <c r="H222" i="14"/>
  <c r="G222" i="14"/>
  <c r="D222" i="14"/>
  <c r="I222" i="14"/>
  <c r="F222" i="14"/>
  <c r="E26" i="14"/>
  <c r="H26" i="14"/>
  <c r="G26" i="14"/>
  <c r="C226" i="14"/>
  <c r="D226" i="14"/>
  <c r="H220" i="14"/>
  <c r="I220" i="14"/>
  <c r="F220" i="14"/>
  <c r="E220" i="14"/>
  <c r="D220" i="14"/>
  <c r="G220" i="14"/>
  <c r="C220" i="14"/>
  <c r="F22" i="14"/>
  <c r="F21" i="14"/>
  <c r="C22" i="14"/>
  <c r="C21" i="14"/>
  <c r="H22" i="14"/>
  <c r="H21" i="14"/>
  <c r="B22" i="14"/>
  <c r="B21" i="14"/>
  <c r="E22" i="14"/>
  <c r="E21" i="14"/>
  <c r="G22" i="14"/>
  <c r="G21" i="14"/>
  <c r="D22" i="14"/>
  <c r="D21" i="14"/>
  <c r="H24" i="14"/>
  <c r="D24" i="14"/>
  <c r="F24" i="14"/>
  <c r="B24" i="14"/>
  <c r="C24" i="14"/>
  <c r="G24" i="14"/>
  <c r="E24" i="14"/>
  <c r="B38" i="14" a="1"/>
  <c r="B42" i="14" a="1"/>
  <c r="C51" i="14"/>
  <c r="B51" i="14"/>
  <c r="B48" i="14" a="1"/>
  <c r="B46" i="14" a="1"/>
  <c r="B44" i="14" a="1"/>
  <c r="B40" i="14" a="1"/>
  <c r="D28" i="14"/>
  <c r="B28" i="14"/>
  <c r="C28" i="14"/>
  <c r="H28" i="14"/>
  <c r="G28" i="14"/>
  <c r="F28" i="14"/>
  <c r="E28" i="14"/>
  <c r="I232" i="14"/>
  <c r="I231" i="14"/>
  <c r="E232" i="14"/>
  <c r="E231" i="14"/>
  <c r="F232" i="14"/>
  <c r="F231" i="14"/>
  <c r="D232" i="14"/>
  <c r="D231" i="14"/>
  <c r="H232" i="14"/>
  <c r="H231" i="14"/>
  <c r="G232" i="14"/>
  <c r="G231" i="14"/>
  <c r="C232" i="14"/>
  <c r="C231" i="14"/>
  <c r="D242" i="14"/>
  <c r="C242" i="14"/>
  <c r="F238" i="14"/>
  <c r="I238" i="14"/>
  <c r="E238" i="14"/>
  <c r="D238" i="14"/>
  <c r="C238" i="14"/>
  <c r="H238" i="14"/>
  <c r="G238" i="14"/>
  <c r="C258" i="14" a="1"/>
  <c r="C254" i="14" a="1"/>
  <c r="D261" i="14"/>
  <c r="C250" i="14" a="1"/>
  <c r="C252" i="14" a="1"/>
  <c r="C256" i="14" a="1"/>
  <c r="C248" i="14" a="1"/>
  <c r="C261" i="14"/>
  <c r="I234" i="14"/>
  <c r="D234" i="14"/>
  <c r="F234" i="14"/>
  <c r="C234" i="14"/>
  <c r="H234" i="14"/>
  <c r="G234" i="14"/>
  <c r="E234" i="14"/>
  <c r="I236" i="14"/>
  <c r="E236" i="14"/>
  <c r="D236" i="14"/>
  <c r="H236" i="14"/>
  <c r="G236" i="14"/>
  <c r="F236" i="14"/>
  <c r="C236" i="14"/>
  <c r="C240" i="14"/>
  <c r="E240" i="14"/>
  <c r="F240" i="14"/>
  <c r="D240" i="14"/>
  <c r="I240" i="14"/>
  <c r="G240" i="14"/>
  <c r="H240" i="14"/>
  <c r="F42" i="14"/>
  <c r="B42" i="14"/>
  <c r="C42" i="14"/>
  <c r="H42" i="14"/>
  <c r="D42" i="14"/>
  <c r="G42" i="14"/>
  <c r="E42" i="14"/>
  <c r="G40" i="14"/>
  <c r="F40" i="14"/>
  <c r="C40" i="14"/>
  <c r="B40" i="14"/>
  <c r="H40" i="14"/>
  <c r="E40" i="14"/>
  <c r="D40" i="14"/>
  <c r="E44" i="14"/>
  <c r="F44" i="14"/>
  <c r="G44" i="14"/>
  <c r="H44" i="14"/>
  <c r="C44" i="14"/>
  <c r="D44" i="14"/>
  <c r="B44" i="14"/>
  <c r="G46" i="14"/>
  <c r="E46" i="14"/>
  <c r="H46" i="14"/>
  <c r="B46" i="14"/>
  <c r="F46" i="14"/>
  <c r="C46" i="14"/>
  <c r="D46" i="14"/>
  <c r="C38" i="14"/>
  <c r="C37" i="14"/>
  <c r="F38" i="14"/>
  <c r="F37" i="14"/>
  <c r="B38" i="14"/>
  <c r="B37" i="14"/>
  <c r="E38" i="14"/>
  <c r="E37" i="14"/>
  <c r="D38" i="14"/>
  <c r="D37" i="14"/>
  <c r="H38" i="14"/>
  <c r="H37" i="14"/>
  <c r="G38" i="14"/>
  <c r="G37" i="14"/>
  <c r="B48" i="14"/>
  <c r="C48" i="14"/>
  <c r="C67" i="14"/>
  <c r="B54" i="14" a="1"/>
  <c r="B60" i="14" a="1"/>
  <c r="B64" i="14" a="1"/>
  <c r="B58" i="14" a="1"/>
  <c r="B62" i="14" a="1"/>
  <c r="B67" i="14"/>
  <c r="B56" i="14" a="1"/>
  <c r="I248" i="14"/>
  <c r="I247" i="14"/>
  <c r="G248" i="14"/>
  <c r="G247" i="14"/>
  <c r="H248" i="14"/>
  <c r="H247" i="14"/>
  <c r="C248" i="14"/>
  <c r="C247" i="14"/>
  <c r="E248" i="14"/>
  <c r="E247" i="14"/>
  <c r="F248" i="14"/>
  <c r="F247" i="14"/>
  <c r="D248" i="14"/>
  <c r="D247" i="14"/>
  <c r="I256" i="14"/>
  <c r="G256" i="14"/>
  <c r="H256" i="14"/>
  <c r="D256" i="14"/>
  <c r="C256" i="14"/>
  <c r="E256" i="14"/>
  <c r="F256" i="14"/>
  <c r="D252" i="14"/>
  <c r="H252" i="14"/>
  <c r="F252" i="14"/>
  <c r="C252" i="14"/>
  <c r="E252" i="14"/>
  <c r="I252" i="14"/>
  <c r="G252" i="14"/>
  <c r="I250" i="14"/>
  <c r="H250" i="14"/>
  <c r="F250" i="14"/>
  <c r="E250" i="14"/>
  <c r="C250" i="14"/>
  <c r="G250" i="14"/>
  <c r="D250" i="14"/>
  <c r="H254" i="14"/>
  <c r="I254" i="14"/>
  <c r="G254" i="14"/>
  <c r="F254" i="14"/>
  <c r="E254" i="14"/>
  <c r="D254" i="14"/>
  <c r="C254" i="14"/>
  <c r="C274" i="14" a="1"/>
  <c r="D277" i="14"/>
  <c r="C268" i="14" a="1"/>
  <c r="C270" i="14" a="1"/>
  <c r="C264" i="14" a="1"/>
  <c r="C272" i="14" a="1"/>
  <c r="C277" i="14"/>
  <c r="C266" i="14" a="1"/>
  <c r="C258" i="14"/>
  <c r="D258" i="14"/>
  <c r="D60" i="14"/>
  <c r="C60" i="14"/>
  <c r="H60" i="14"/>
  <c r="B60" i="14"/>
  <c r="F60" i="14"/>
  <c r="E60" i="14"/>
  <c r="G60" i="14"/>
  <c r="D56" i="14"/>
  <c r="C56" i="14"/>
  <c r="F56" i="14"/>
  <c r="G56" i="14"/>
  <c r="H56" i="14"/>
  <c r="B56" i="14"/>
  <c r="E56" i="14"/>
  <c r="C83" i="14"/>
  <c r="B78" i="14" a="1"/>
  <c r="B74" i="14" a="1"/>
  <c r="B70" i="14" a="1"/>
  <c r="B76" i="14" a="1"/>
  <c r="B83" i="14"/>
  <c r="B72" i="14" a="1"/>
  <c r="B80" i="14" a="1"/>
  <c r="H54" i="14"/>
  <c r="H53" i="14"/>
  <c r="G54" i="14"/>
  <c r="G53" i="14"/>
  <c r="F54" i="14"/>
  <c r="F53" i="14"/>
  <c r="B54" i="14"/>
  <c r="B53" i="14"/>
  <c r="D54" i="14"/>
  <c r="D53" i="14"/>
  <c r="C54" i="14"/>
  <c r="C53" i="14"/>
  <c r="E54" i="14"/>
  <c r="E53" i="14"/>
  <c r="F62" i="14"/>
  <c r="E62" i="14"/>
  <c r="H62" i="14"/>
  <c r="G62" i="14"/>
  <c r="B62" i="14"/>
  <c r="C62" i="14"/>
  <c r="D62" i="14"/>
  <c r="D58" i="14"/>
  <c r="E58" i="14"/>
  <c r="G58" i="14"/>
  <c r="H58" i="14"/>
  <c r="B58" i="14"/>
  <c r="C58" i="14"/>
  <c r="F58" i="14"/>
  <c r="B64" i="14"/>
  <c r="C64" i="14"/>
  <c r="F268" i="14"/>
  <c r="I268" i="14"/>
  <c r="E268" i="14"/>
  <c r="D268" i="14"/>
  <c r="C268" i="14"/>
  <c r="H268" i="14"/>
  <c r="G268" i="14"/>
  <c r="C274" i="14"/>
  <c r="D274" i="14"/>
  <c r="I264" i="14"/>
  <c r="I263" i="14"/>
  <c r="D264" i="14"/>
  <c r="D263" i="14"/>
  <c r="F264" i="14"/>
  <c r="F263" i="14"/>
  <c r="C264" i="14"/>
  <c r="C263" i="14"/>
  <c r="E264" i="14"/>
  <c r="E263" i="14"/>
  <c r="H264" i="14"/>
  <c r="H263" i="14"/>
  <c r="G264" i="14"/>
  <c r="G263" i="14"/>
  <c r="F266" i="14"/>
  <c r="G266" i="14"/>
  <c r="E266" i="14"/>
  <c r="D266" i="14"/>
  <c r="C266" i="14"/>
  <c r="H266" i="14"/>
  <c r="I266" i="14"/>
  <c r="E270" i="14"/>
  <c r="I270" i="14"/>
  <c r="F270" i="14"/>
  <c r="D270" i="14"/>
  <c r="H270" i="14"/>
  <c r="G270" i="14"/>
  <c r="C270" i="14"/>
  <c r="C290" i="14" a="1"/>
  <c r="C280" i="14" a="1"/>
  <c r="C288" i="14" a="1"/>
  <c r="D293" i="14"/>
  <c r="C284" i="14" a="1"/>
  <c r="C286" i="14" a="1"/>
  <c r="C293" i="14"/>
  <c r="C282" i="14" a="1"/>
  <c r="F272" i="14"/>
  <c r="I272" i="14"/>
  <c r="D272" i="14"/>
  <c r="C272" i="14"/>
  <c r="H272" i="14"/>
  <c r="E272" i="14"/>
  <c r="G272" i="14"/>
  <c r="C78" i="14"/>
  <c r="E78" i="14"/>
  <c r="H78" i="14"/>
  <c r="B78" i="14"/>
  <c r="G78" i="14"/>
  <c r="F78" i="14"/>
  <c r="D78" i="14"/>
  <c r="B80" i="14"/>
  <c r="C80" i="14"/>
  <c r="G72" i="14"/>
  <c r="F72" i="14"/>
  <c r="C72" i="14"/>
  <c r="D72" i="14"/>
  <c r="E72" i="14"/>
  <c r="B72" i="14"/>
  <c r="H72" i="14"/>
  <c r="B96" i="14" a="1"/>
  <c r="C99" i="14"/>
  <c r="B99" i="14"/>
  <c r="B90" i="14" a="1"/>
  <c r="B88" i="14" a="1"/>
  <c r="B86" i="14" a="1"/>
  <c r="B92" i="14" a="1"/>
  <c r="B94" i="14" a="1"/>
  <c r="F70" i="14"/>
  <c r="F69" i="14"/>
  <c r="B70" i="14"/>
  <c r="B69" i="14"/>
  <c r="G70" i="14"/>
  <c r="G69" i="14"/>
  <c r="D70" i="14"/>
  <c r="D69" i="14"/>
  <c r="C70" i="14"/>
  <c r="C69" i="14"/>
  <c r="H70" i="14"/>
  <c r="H69" i="14"/>
  <c r="E70" i="14"/>
  <c r="E69" i="14"/>
  <c r="F76" i="14"/>
  <c r="D76" i="14"/>
  <c r="E76" i="14"/>
  <c r="H76" i="14"/>
  <c r="G76" i="14"/>
  <c r="C76" i="14"/>
  <c r="B76" i="14"/>
  <c r="G74" i="14"/>
  <c r="B74" i="14"/>
  <c r="E74" i="14"/>
  <c r="C74" i="14"/>
  <c r="D74" i="14"/>
  <c r="F74" i="14"/>
  <c r="H74" i="14"/>
  <c r="F282" i="14"/>
  <c r="G282" i="14"/>
  <c r="I282" i="14"/>
  <c r="E282" i="14"/>
  <c r="D282" i="14"/>
  <c r="C282" i="14"/>
  <c r="H282" i="14"/>
  <c r="G286" i="14"/>
  <c r="I286" i="14"/>
  <c r="H286" i="14"/>
  <c r="D286" i="14"/>
  <c r="F286" i="14"/>
  <c r="C286" i="14"/>
  <c r="E286" i="14"/>
  <c r="C309" i="14"/>
  <c r="C302" i="14" a="1"/>
  <c r="C304" i="14" a="1"/>
  <c r="C298" i="14" a="1"/>
  <c r="C306" i="14" a="1"/>
  <c r="C296" i="14" a="1"/>
  <c r="D309" i="14"/>
  <c r="C300" i="14" a="1"/>
  <c r="H284" i="14"/>
  <c r="I284" i="14"/>
  <c r="G284" i="14"/>
  <c r="F284" i="14"/>
  <c r="E284" i="14"/>
  <c r="D284" i="14"/>
  <c r="C284" i="14"/>
  <c r="I280" i="14"/>
  <c r="I279" i="14"/>
  <c r="F280" i="14"/>
  <c r="F279" i="14"/>
  <c r="E280" i="14"/>
  <c r="E279" i="14"/>
  <c r="H280" i="14"/>
  <c r="H279" i="14"/>
  <c r="D280" i="14"/>
  <c r="D279" i="14"/>
  <c r="C280" i="14"/>
  <c r="C279" i="14"/>
  <c r="G280" i="14"/>
  <c r="G279" i="14"/>
  <c r="D290" i="14"/>
  <c r="C290" i="14"/>
  <c r="H288" i="14"/>
  <c r="F288" i="14"/>
  <c r="I288" i="14"/>
  <c r="E288" i="14"/>
  <c r="G288" i="14"/>
  <c r="C288" i="14"/>
  <c r="D288" i="14"/>
  <c r="D92" i="14"/>
  <c r="E92" i="14"/>
  <c r="F92" i="14"/>
  <c r="H92" i="14"/>
  <c r="G92" i="14"/>
  <c r="C92" i="14"/>
  <c r="B92" i="14"/>
  <c r="H88" i="14"/>
  <c r="D88" i="14"/>
  <c r="E88" i="14"/>
  <c r="G88" i="14"/>
  <c r="F88" i="14"/>
  <c r="C88" i="14"/>
  <c r="B88" i="14"/>
  <c r="H90" i="14"/>
  <c r="C90" i="14"/>
  <c r="F90" i="14"/>
  <c r="D90" i="14"/>
  <c r="G90" i="14"/>
  <c r="E90" i="14"/>
  <c r="B90" i="14"/>
  <c r="H86" i="14"/>
  <c r="H85" i="14"/>
  <c r="C86" i="14"/>
  <c r="C85" i="14"/>
  <c r="B86" i="14"/>
  <c r="B85" i="14"/>
  <c r="D86" i="14"/>
  <c r="D85" i="14"/>
  <c r="E86" i="14"/>
  <c r="E85" i="14"/>
  <c r="F86" i="14"/>
  <c r="F85" i="14"/>
  <c r="G86" i="14"/>
  <c r="G85" i="14"/>
  <c r="B110" i="14" a="1"/>
  <c r="B112" i="14" a="1"/>
  <c r="B104" i="14" a="1"/>
  <c r="B106" i="14" a="1"/>
  <c r="B115" i="14"/>
  <c r="C115" i="14"/>
  <c r="B102" i="14" a="1"/>
  <c r="B108" i="14" a="1"/>
  <c r="H94" i="14"/>
  <c r="E94" i="14"/>
  <c r="C94" i="14"/>
  <c r="B94" i="14"/>
  <c r="G94" i="14"/>
  <c r="F94" i="14"/>
  <c r="D94" i="14"/>
  <c r="C96" i="14"/>
  <c r="B96" i="14"/>
  <c r="F296" i="14"/>
  <c r="F295" i="14"/>
  <c r="H296" i="14"/>
  <c r="H295" i="14"/>
  <c r="G296" i="14"/>
  <c r="G295" i="14"/>
  <c r="E296" i="14"/>
  <c r="E295" i="14"/>
  <c r="D296" i="14"/>
  <c r="D295" i="14"/>
  <c r="C296" i="14"/>
  <c r="C295" i="14"/>
  <c r="I296" i="14"/>
  <c r="I295" i="14"/>
  <c r="F302" i="14"/>
  <c r="C302" i="14"/>
  <c r="D302" i="14"/>
  <c r="I302" i="14"/>
  <c r="E302" i="14"/>
  <c r="H302" i="14"/>
  <c r="G302" i="14"/>
  <c r="I300" i="14"/>
  <c r="F300" i="14"/>
  <c r="E300" i="14"/>
  <c r="G300" i="14"/>
  <c r="D300" i="14"/>
  <c r="C300" i="14"/>
  <c r="H300" i="14"/>
  <c r="D306" i="14"/>
  <c r="C306" i="14"/>
  <c r="F298" i="14"/>
  <c r="I298" i="14"/>
  <c r="D298" i="14"/>
  <c r="C298" i="14"/>
  <c r="E298" i="14"/>
  <c r="H298" i="14"/>
  <c r="G298" i="14"/>
  <c r="C320" i="14" a="1"/>
  <c r="C312" i="14" a="1"/>
  <c r="C316" i="14" a="1"/>
  <c r="C318" i="14" a="1"/>
  <c r="D325" i="14"/>
  <c r="C325" i="14"/>
  <c r="C322" i="14" a="1"/>
  <c r="C314" i="14" a="1"/>
  <c r="G304" i="14"/>
  <c r="C304" i="14"/>
  <c r="I304" i="14"/>
  <c r="F304" i="14"/>
  <c r="E304" i="14"/>
  <c r="D304" i="14"/>
  <c r="H304" i="14"/>
  <c r="G106" i="14"/>
  <c r="D106" i="14"/>
  <c r="E106" i="14"/>
  <c r="C106" i="14"/>
  <c r="F106" i="14"/>
  <c r="B106" i="14"/>
  <c r="H106" i="14"/>
  <c r="G102" i="14"/>
  <c r="G101" i="14"/>
  <c r="E102" i="14"/>
  <c r="E101" i="14"/>
  <c r="F102" i="14"/>
  <c r="F101" i="14"/>
  <c r="D102" i="14"/>
  <c r="D101" i="14"/>
  <c r="B102" i="14"/>
  <c r="B101" i="14"/>
  <c r="C102" i="14"/>
  <c r="C101" i="14"/>
  <c r="H102" i="14"/>
  <c r="H101" i="14"/>
  <c r="B104" i="14"/>
  <c r="E104" i="14"/>
  <c r="G104" i="14"/>
  <c r="H104" i="14"/>
  <c r="F104" i="14"/>
  <c r="D104" i="14"/>
  <c r="C104" i="14"/>
  <c r="G110" i="14"/>
  <c r="F110" i="14"/>
  <c r="B110" i="14"/>
  <c r="C110" i="14"/>
  <c r="H110" i="14"/>
  <c r="E110" i="14"/>
  <c r="D110" i="14"/>
  <c r="C112" i="14"/>
  <c r="B112" i="14"/>
  <c r="D108" i="14"/>
  <c r="E108" i="14"/>
  <c r="H108" i="14"/>
  <c r="C108" i="14"/>
  <c r="B108" i="14"/>
  <c r="F108" i="14"/>
  <c r="G108" i="14"/>
  <c r="B120" i="14" a="1"/>
  <c r="B118" i="14" a="1"/>
  <c r="B122" i="14" a="1"/>
  <c r="B124" i="14" a="1"/>
  <c r="B128" i="14" a="1"/>
  <c r="B131" i="14"/>
  <c r="C131" i="14"/>
  <c r="B126" i="14" a="1"/>
  <c r="H314" i="14"/>
  <c r="I314" i="14"/>
  <c r="G314" i="14"/>
  <c r="F314" i="14"/>
  <c r="E314" i="14"/>
  <c r="D314" i="14"/>
  <c r="C314" i="14"/>
  <c r="I320" i="14"/>
  <c r="D320" i="14"/>
  <c r="H320" i="14"/>
  <c r="G320" i="14"/>
  <c r="F320" i="14"/>
  <c r="E320" i="14"/>
  <c r="C320" i="14"/>
  <c r="C312" i="14"/>
  <c r="C311" i="14"/>
  <c r="E312" i="14"/>
  <c r="E311" i="14"/>
  <c r="I312" i="14"/>
  <c r="I311" i="14"/>
  <c r="H312" i="14"/>
  <c r="H311" i="14"/>
  <c r="G312" i="14"/>
  <c r="G311" i="14"/>
  <c r="F312" i="14"/>
  <c r="F311" i="14"/>
  <c r="D312" i="14"/>
  <c r="D311" i="14"/>
  <c r="C322" i="14"/>
  <c r="D322" i="14"/>
  <c r="H318" i="14"/>
  <c r="I318" i="14"/>
  <c r="G318" i="14"/>
  <c r="F318" i="14"/>
  <c r="E318" i="14"/>
  <c r="D318" i="14"/>
  <c r="C318" i="14"/>
  <c r="C332" i="14" a="1"/>
  <c r="C336" i="14" a="1"/>
  <c r="C328" i="14" a="1"/>
  <c r="D341" i="14"/>
  <c r="C334" i="14" a="1"/>
  <c r="C341" i="14"/>
  <c r="C338" i="14" a="1"/>
  <c r="C330" i="14" a="1"/>
  <c r="H316" i="14"/>
  <c r="G316" i="14"/>
  <c r="I316" i="14"/>
  <c r="D316" i="14"/>
  <c r="C316" i="14"/>
  <c r="E316" i="14"/>
  <c r="F316" i="14"/>
  <c r="G118" i="14"/>
  <c r="G117" i="14"/>
  <c r="H118" i="14"/>
  <c r="H117" i="14"/>
  <c r="D118" i="14"/>
  <c r="D117" i="14"/>
  <c r="F118" i="14"/>
  <c r="F117" i="14"/>
  <c r="C118" i="14"/>
  <c r="C117" i="14"/>
  <c r="B118" i="14"/>
  <c r="B117" i="14"/>
  <c r="E118" i="14"/>
  <c r="E117" i="14"/>
  <c r="C147" i="14"/>
  <c r="B138" i="14" a="1"/>
  <c r="B142" i="14" a="1"/>
  <c r="B136" i="14" a="1"/>
  <c r="B134" i="14" a="1"/>
  <c r="B147" i="14"/>
  <c r="B144" i="14" a="1"/>
  <c r="B140" i="14" a="1"/>
  <c r="D126" i="14"/>
  <c r="E126" i="14"/>
  <c r="H126" i="14"/>
  <c r="G126" i="14"/>
  <c r="F126" i="14"/>
  <c r="C126" i="14"/>
  <c r="B126" i="14"/>
  <c r="B128" i="14"/>
  <c r="C128" i="14"/>
  <c r="F122" i="14"/>
  <c r="D122" i="14"/>
  <c r="E122" i="14"/>
  <c r="B122" i="14"/>
  <c r="C122" i="14"/>
  <c r="H122" i="14"/>
  <c r="G122" i="14"/>
  <c r="E120" i="14"/>
  <c r="B120" i="14"/>
  <c r="D120" i="14"/>
  <c r="H120" i="14"/>
  <c r="F120" i="14"/>
  <c r="G120" i="14"/>
  <c r="C120" i="14"/>
  <c r="D124" i="14"/>
  <c r="E124" i="14"/>
  <c r="F124" i="14"/>
  <c r="G124" i="14"/>
  <c r="H124" i="14"/>
  <c r="B124" i="14"/>
  <c r="C124" i="14"/>
  <c r="D332" i="14"/>
  <c r="I332" i="14"/>
  <c r="C332" i="14"/>
  <c r="F332" i="14"/>
  <c r="E332" i="14"/>
  <c r="H332" i="14"/>
  <c r="G332" i="14"/>
  <c r="D338" i="14"/>
  <c r="C338" i="14"/>
  <c r="F336" i="14"/>
  <c r="E336" i="14"/>
  <c r="C336" i="14"/>
  <c r="D336" i="14"/>
  <c r="I336" i="14"/>
  <c r="H336" i="14"/>
  <c r="G336" i="14"/>
  <c r="E334" i="14"/>
  <c r="F334" i="14"/>
  <c r="H334" i="14"/>
  <c r="I334" i="14"/>
  <c r="D334" i="14"/>
  <c r="C334" i="14"/>
  <c r="G334" i="14"/>
  <c r="I330" i="14"/>
  <c r="F330" i="14"/>
  <c r="E330" i="14"/>
  <c r="D330" i="14"/>
  <c r="H330" i="14"/>
  <c r="G330" i="14"/>
  <c r="C330" i="14"/>
  <c r="D357" i="14"/>
  <c r="C344" i="14" a="1"/>
  <c r="C357" i="14"/>
  <c r="C350" i="14" a="1"/>
  <c r="C354" i="14" a="1"/>
  <c r="C352" i="14" a="1"/>
  <c r="C348" i="14" a="1"/>
  <c r="C346" i="14" a="1"/>
  <c r="F328" i="14"/>
  <c r="F327" i="14"/>
  <c r="E328" i="14"/>
  <c r="E327" i="14"/>
  <c r="C328" i="14"/>
  <c r="C327" i="14"/>
  <c r="D328" i="14"/>
  <c r="D327" i="14"/>
  <c r="I328" i="14"/>
  <c r="I327" i="14"/>
  <c r="H328" i="14"/>
  <c r="H327" i="14"/>
  <c r="G328" i="14"/>
  <c r="G327" i="14"/>
  <c r="G136" i="14"/>
  <c r="H136" i="14"/>
  <c r="D136" i="14"/>
  <c r="E136" i="14"/>
  <c r="F136" i="14"/>
  <c r="B136" i="14"/>
  <c r="C136" i="14"/>
  <c r="C140" i="14"/>
  <c r="H140" i="14"/>
  <c r="B140" i="14"/>
  <c r="G140" i="14"/>
  <c r="F140" i="14"/>
  <c r="D140" i="14"/>
  <c r="E140" i="14"/>
  <c r="E134" i="14"/>
  <c r="E133" i="14"/>
  <c r="C134" i="14"/>
  <c r="C133" i="14"/>
  <c r="H134" i="14"/>
  <c r="H133" i="14"/>
  <c r="D134" i="14"/>
  <c r="D133" i="14"/>
  <c r="F134" i="14"/>
  <c r="F133" i="14"/>
  <c r="B134" i="14"/>
  <c r="B133" i="14"/>
  <c r="G134" i="14"/>
  <c r="G133" i="14"/>
  <c r="B142" i="14"/>
  <c r="E142" i="14"/>
  <c r="D142" i="14"/>
  <c r="C142" i="14"/>
  <c r="F142" i="14"/>
  <c r="H142" i="14"/>
  <c r="G142" i="14"/>
  <c r="B144" i="14"/>
  <c r="C144" i="14"/>
  <c r="C163" i="14"/>
  <c r="B158" i="14" a="1"/>
  <c r="B163" i="14"/>
  <c r="B160" i="14" a="1"/>
  <c r="B150" i="14" a="1"/>
  <c r="B154" i="14" a="1"/>
  <c r="B152" i="14" a="1"/>
  <c r="B156" i="14" a="1"/>
  <c r="F138" i="14"/>
  <c r="D138" i="14"/>
  <c r="E138" i="14"/>
  <c r="C138" i="14"/>
  <c r="G138" i="14"/>
  <c r="B138" i="14"/>
  <c r="H138" i="14"/>
  <c r="H344" i="14"/>
  <c r="H343" i="14"/>
  <c r="F344" i="14"/>
  <c r="F343" i="14"/>
  <c r="E344" i="14"/>
  <c r="E343" i="14"/>
  <c r="I344" i="14"/>
  <c r="I343" i="14"/>
  <c r="G344" i="14"/>
  <c r="G343" i="14"/>
  <c r="D344" i="14"/>
  <c r="D343" i="14"/>
  <c r="C344" i="14"/>
  <c r="C343" i="14"/>
  <c r="D373" i="14"/>
  <c r="C373" i="14"/>
  <c r="C370" i="14" a="1"/>
  <c r="C368" i="14" a="1"/>
  <c r="C366" i="14" a="1"/>
  <c r="C360" i="14" a="1"/>
  <c r="C364" i="14" a="1"/>
  <c r="C362" i="14" a="1"/>
  <c r="H352" i="14"/>
  <c r="E352" i="14"/>
  <c r="I352" i="14"/>
  <c r="G352" i="14"/>
  <c r="F352" i="14"/>
  <c r="D352" i="14"/>
  <c r="C352" i="14"/>
  <c r="E348" i="14"/>
  <c r="I348" i="14"/>
  <c r="H348" i="14"/>
  <c r="G348" i="14"/>
  <c r="F348" i="14"/>
  <c r="D348" i="14"/>
  <c r="C348" i="14"/>
  <c r="D354" i="14"/>
  <c r="C354" i="14"/>
  <c r="I346" i="14"/>
  <c r="H346" i="14"/>
  <c r="G346" i="14"/>
  <c r="F346" i="14"/>
  <c r="E346" i="14"/>
  <c r="D346" i="14"/>
  <c r="C346" i="14"/>
  <c r="G350" i="14"/>
  <c r="D350" i="14"/>
  <c r="E350" i="14"/>
  <c r="H350" i="14"/>
  <c r="I350" i="14"/>
  <c r="C350" i="14"/>
  <c r="F350" i="14"/>
  <c r="E158" i="14"/>
  <c r="D158" i="14"/>
  <c r="F158" i="14"/>
  <c r="C158" i="14"/>
  <c r="H158" i="14"/>
  <c r="G158" i="14"/>
  <c r="B158" i="14"/>
  <c r="H156" i="14"/>
  <c r="F156" i="14"/>
  <c r="B156" i="14"/>
  <c r="D156" i="14"/>
  <c r="E156" i="14"/>
  <c r="C156" i="14"/>
  <c r="G156" i="14"/>
  <c r="H150" i="14"/>
  <c r="H149" i="14"/>
  <c r="D150" i="14"/>
  <c r="D149" i="14"/>
  <c r="E150" i="14"/>
  <c r="E149" i="14"/>
  <c r="F150" i="14"/>
  <c r="F149" i="14"/>
  <c r="G150" i="14"/>
  <c r="G149" i="14"/>
  <c r="C150" i="14"/>
  <c r="C149" i="14"/>
  <c r="B150" i="14"/>
  <c r="B149" i="14"/>
  <c r="E152" i="14"/>
  <c r="B152" i="14"/>
  <c r="C152" i="14"/>
  <c r="F152" i="14"/>
  <c r="D152" i="14"/>
  <c r="G152" i="14"/>
  <c r="H152" i="14"/>
  <c r="B160" i="14"/>
  <c r="C160" i="14"/>
  <c r="H154" i="14"/>
  <c r="E154" i="14"/>
  <c r="C154" i="14"/>
  <c r="G154" i="14"/>
  <c r="D154" i="14"/>
  <c r="F154" i="14"/>
  <c r="B154" i="14"/>
  <c r="B179" i="14"/>
  <c r="B170" i="14" a="1"/>
  <c r="B168" i="14" a="1"/>
  <c r="B172" i="14" a="1"/>
  <c r="B174" i="14" a="1"/>
  <c r="B166" i="14" a="1"/>
  <c r="B176" i="14" a="1"/>
  <c r="C179" i="14"/>
  <c r="F364" i="14"/>
  <c r="E364" i="14"/>
  <c r="D364" i="14"/>
  <c r="C364" i="14"/>
  <c r="H364" i="14"/>
  <c r="G364" i="14"/>
  <c r="I364" i="14"/>
  <c r="C366" i="14"/>
  <c r="F366" i="14"/>
  <c r="E366" i="14"/>
  <c r="D366" i="14"/>
  <c r="I366" i="14"/>
  <c r="H366" i="14"/>
  <c r="G366" i="14"/>
  <c r="F360" i="14"/>
  <c r="F359" i="14"/>
  <c r="H360" i="14"/>
  <c r="H359" i="14"/>
  <c r="E360" i="14"/>
  <c r="E359" i="14"/>
  <c r="G360" i="14"/>
  <c r="G359" i="14"/>
  <c r="D360" i="14"/>
  <c r="D359" i="14"/>
  <c r="I360" i="14"/>
  <c r="I359" i="14"/>
  <c r="C360" i="14"/>
  <c r="C359" i="14"/>
  <c r="I368" i="14"/>
  <c r="H368" i="14"/>
  <c r="F368" i="14"/>
  <c r="E368" i="14"/>
  <c r="D368" i="14"/>
  <c r="C368" i="14"/>
  <c r="G368" i="14"/>
  <c r="E362" i="14"/>
  <c r="D362" i="14"/>
  <c r="C362" i="14"/>
  <c r="H362" i="14"/>
  <c r="G362" i="14"/>
  <c r="I362" i="14"/>
  <c r="F362" i="14"/>
  <c r="D370" i="14"/>
  <c r="C370" i="14"/>
  <c r="C386" i="14" a="1"/>
  <c r="C384" i="14" a="1"/>
  <c r="C378" i="14" a="1"/>
  <c r="C382" i="14" a="1"/>
  <c r="C380" i="14" a="1"/>
  <c r="C376" i="14" a="1"/>
  <c r="F168" i="14"/>
  <c r="E168" i="14"/>
  <c r="B168" i="14"/>
  <c r="D168" i="14"/>
  <c r="G168" i="14"/>
  <c r="C168" i="14"/>
  <c r="H168" i="14"/>
  <c r="C176" i="14"/>
  <c r="B176" i="14"/>
  <c r="C166" i="14"/>
  <c r="C165" i="14"/>
  <c r="B166" i="14"/>
  <c r="B165" i="14"/>
  <c r="G166" i="14"/>
  <c r="G165" i="14"/>
  <c r="H166" i="14"/>
  <c r="H165" i="14"/>
  <c r="E166" i="14"/>
  <c r="E165" i="14"/>
  <c r="D166" i="14"/>
  <c r="D165" i="14"/>
  <c r="F166" i="14"/>
  <c r="F165" i="14"/>
  <c r="D170" i="14"/>
  <c r="C170" i="14"/>
  <c r="B170" i="14"/>
  <c r="E170" i="14"/>
  <c r="H170" i="14"/>
  <c r="F170" i="14"/>
  <c r="G170" i="14"/>
  <c r="B190" i="14" a="1"/>
  <c r="B184" i="14" a="1"/>
  <c r="B182" i="14" a="1"/>
  <c r="B186" i="14" a="1"/>
  <c r="B188" i="14" a="1"/>
  <c r="B192" i="14" a="1"/>
  <c r="E174" i="14"/>
  <c r="G174" i="14"/>
  <c r="D174" i="14"/>
  <c r="H174" i="14"/>
  <c r="F174" i="14"/>
  <c r="B174" i="14"/>
  <c r="C174" i="14"/>
  <c r="C172" i="14"/>
  <c r="B172" i="14"/>
  <c r="E172" i="14"/>
  <c r="G172" i="14"/>
  <c r="F172" i="14"/>
  <c r="H172" i="14"/>
  <c r="D172" i="14"/>
  <c r="G384" i="14"/>
  <c r="H384" i="14"/>
  <c r="D384" i="14"/>
  <c r="I384" i="14"/>
  <c r="C384" i="14"/>
  <c r="E384" i="14"/>
  <c r="F384" i="14"/>
  <c r="C386" i="14"/>
  <c r="D386" i="14"/>
  <c r="H378" i="14"/>
  <c r="G378" i="14"/>
  <c r="F378" i="14"/>
  <c r="I378" i="14"/>
  <c r="E378" i="14"/>
  <c r="C378" i="14"/>
  <c r="D378" i="14"/>
  <c r="I376" i="14"/>
  <c r="I375" i="14"/>
  <c r="H376" i="14"/>
  <c r="H375" i="14"/>
  <c r="G376" i="14"/>
  <c r="G375" i="14"/>
  <c r="E376" i="14"/>
  <c r="E375" i="14"/>
  <c r="F376" i="14"/>
  <c r="F375" i="14"/>
  <c r="C376" i="14"/>
  <c r="C375" i="14"/>
  <c r="D376" i="14"/>
  <c r="D375" i="14"/>
  <c r="C380" i="14"/>
  <c r="H380" i="14"/>
  <c r="F380" i="14"/>
  <c r="E380" i="14"/>
  <c r="I380" i="14"/>
  <c r="G380" i="14"/>
  <c r="D380" i="14"/>
  <c r="I382" i="14"/>
  <c r="H382" i="14"/>
  <c r="D382" i="14"/>
  <c r="F382" i="14"/>
  <c r="G382" i="14"/>
  <c r="C382" i="14"/>
  <c r="E382" i="14"/>
  <c r="C192" i="14"/>
  <c r="B192" i="14"/>
  <c r="E188" i="14"/>
  <c r="C188" i="14"/>
  <c r="H188" i="14"/>
  <c r="F188" i="14"/>
  <c r="G188" i="14"/>
  <c r="D188" i="14"/>
  <c r="B188" i="14"/>
  <c r="B190" i="14"/>
  <c r="G190" i="14"/>
  <c r="C190" i="14"/>
  <c r="D190" i="14"/>
  <c r="E190" i="14"/>
  <c r="H190" i="14"/>
  <c r="F190" i="14"/>
  <c r="F186" i="14"/>
  <c r="B186" i="14"/>
  <c r="H186" i="14"/>
  <c r="C186" i="14"/>
  <c r="G186" i="14"/>
  <c r="D186" i="14"/>
  <c r="E186" i="14"/>
  <c r="F182" i="14"/>
  <c r="F181" i="14"/>
  <c r="C182" i="14"/>
  <c r="C181" i="14"/>
  <c r="E182" i="14"/>
  <c r="E181" i="14"/>
  <c r="D182" i="14"/>
  <c r="D181" i="14"/>
  <c r="G182" i="14"/>
  <c r="G181" i="14"/>
  <c r="H182" i="14"/>
  <c r="H181" i="14"/>
  <c r="B182" i="14"/>
  <c r="B181" i="14"/>
  <c r="D184" i="14"/>
  <c r="E184" i="14"/>
  <c r="B184" i="14"/>
  <c r="C184" i="14"/>
  <c r="G184" i="14"/>
  <c r="F184" i="14"/>
  <c r="H184" i="14"/>
</calcChain>
</file>

<file path=xl/comments1.xml><?xml version="1.0" encoding="utf-8"?>
<comments xmlns="http://schemas.openxmlformats.org/spreadsheetml/2006/main">
  <authors>
    <author>作者</author>
  </authors>
  <commentList>
    <comment ref="D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bugid:#959632</t>
        </r>
      </text>
    </comment>
    <comment ref="E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bugid：#958524</t>
        </r>
      </text>
    </comment>
    <comment ref="E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BUGID:#955412</t>
        </r>
      </text>
    </comment>
    <comment ref="F2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#965825</t>
        </r>
      </text>
    </comment>
    <comment ref="D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 #966864</t>
        </r>
      </text>
    </comment>
    <comment ref="F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#967550
#967563</t>
        </r>
      </text>
    </comment>
    <comment ref="B4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#971379</t>
        </r>
      </text>
    </comment>
    <comment ref="E6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#974834</t>
        </r>
      </text>
    </comment>
  </commentList>
</comments>
</file>

<file path=xl/sharedStrings.xml><?xml version="1.0" encoding="utf-8"?>
<sst xmlns="http://schemas.openxmlformats.org/spreadsheetml/2006/main" count="399" uniqueCount="174">
  <si>
    <t xml:space="preserve"> </t>
  </si>
  <si>
    <t>备注：</t>
  </si>
  <si>
    <t>星期一</t>
  </si>
  <si>
    <t>11月</t>
    <phoneticPr fontId="1" type="noConversion"/>
  </si>
  <si>
    <t>返回</t>
    <phoneticPr fontId="27" type="noConversion"/>
  </si>
  <si>
    <t>上午：测试报告
下午：CMCC语音通话用例测试</t>
    <phoneticPr fontId="1" type="noConversion"/>
  </si>
  <si>
    <t>入职第一天</t>
    <phoneticPr fontId="1" type="noConversion"/>
  </si>
  <si>
    <t>标题</t>
    <phoneticPr fontId="27" type="noConversion"/>
  </si>
  <si>
    <t>BUGid</t>
    <phoneticPr fontId="27" type="noConversion"/>
  </si>
  <si>
    <t>地址</t>
    <phoneticPr fontId="27" type="noConversion"/>
  </si>
  <si>
    <t>描述</t>
    <phoneticPr fontId="27" type="noConversion"/>
  </si>
  <si>
    <t>日期</t>
    <phoneticPr fontId="27" type="noConversion"/>
  </si>
  <si>
    <t>http://redmine.meizu.com/issues/959632</t>
    <phoneticPr fontId="27" type="noConversion"/>
  </si>
  <si>
    <t>任务</t>
    <phoneticPr fontId="27" type="noConversion"/>
  </si>
  <si>
    <t>备注</t>
    <phoneticPr fontId="27" type="noConversion"/>
  </si>
  <si>
    <t>任务</t>
    <phoneticPr fontId="27" type="noConversion"/>
  </si>
  <si>
    <t>其他</t>
    <phoneticPr fontId="27" type="noConversion"/>
  </si>
  <si>
    <t>备注</t>
    <phoneticPr fontId="27" type="noConversion"/>
  </si>
  <si>
    <t>状态</t>
    <phoneticPr fontId="27" type="noConversion"/>
  </si>
  <si>
    <t>Flyme CMCC votle 10  补充业务</t>
    <phoneticPr fontId="27" type="noConversion"/>
  </si>
  <si>
    <t>数量</t>
    <phoneticPr fontId="27" type="noConversion"/>
  </si>
  <si>
    <t>#958524</t>
    <phoneticPr fontId="27" type="noConversion"/>
  </si>
  <si>
    <t>http://redmine.meizu.com/issues/958524</t>
    <phoneticPr fontId="27" type="noConversion"/>
  </si>
  <si>
    <r>
      <t xml:space="preserve">CMCC补充业务
CMCC信息
</t>
    </r>
    <r>
      <rPr>
        <sz val="11"/>
        <color rgb="FFFF0000"/>
        <rFont val="Microsoft YaHei UI"/>
        <family val="2"/>
        <charset val="134"/>
      </rPr>
      <t>110条</t>
    </r>
    <phoneticPr fontId="1" type="noConversion"/>
  </si>
  <si>
    <t>2019/911/29</t>
    <phoneticPr fontId="27" type="noConversion"/>
  </si>
  <si>
    <t>任务</t>
    <phoneticPr fontId="27" type="noConversion"/>
  </si>
  <si>
    <t>备注</t>
    <phoneticPr fontId="27" type="noConversion"/>
  </si>
  <si>
    <t>项目</t>
    <phoneticPr fontId="27" type="noConversion"/>
  </si>
  <si>
    <t>项目</t>
    <phoneticPr fontId="27" type="noConversion"/>
  </si>
  <si>
    <t>M2091</t>
    <phoneticPr fontId="27" type="noConversion"/>
  </si>
  <si>
    <t>M2091</t>
    <phoneticPr fontId="27" type="noConversion"/>
  </si>
  <si>
    <t>项目</t>
    <phoneticPr fontId="27" type="noConversion"/>
  </si>
  <si>
    <t>CMCC 压力测试&amp;补充业务</t>
    <phoneticPr fontId="27" type="noConversion"/>
  </si>
  <si>
    <t>VITLE视频相关无法测试（203）</t>
    <phoneticPr fontId="27" type="noConversion"/>
  </si>
  <si>
    <t>数量</t>
    <phoneticPr fontId="27" type="noConversion"/>
  </si>
  <si>
    <r>
      <t xml:space="preserve">上午：测试报告
下午：CMCC语音通话测试   </t>
    </r>
    <r>
      <rPr>
        <sz val="11"/>
        <color rgb="FFFF0000"/>
        <rFont val="Microsoft YaHei UI"/>
        <family val="2"/>
        <charset val="134"/>
      </rPr>
      <t>80条</t>
    </r>
    <phoneticPr fontId="1" type="noConversion"/>
  </si>
  <si>
    <t>上午：编写Flyme8.0_通话业务系统测试用例_1.0(1)测试报告》》15-22
下午：Flyme8.0_通话业务系统测试用例_1.0(1)</t>
    <phoneticPr fontId="27" type="noConversion"/>
  </si>
  <si>
    <t>M2091 Flyme8.0_CMCC-VOLTE_1.0 SDV测试报告</t>
    <phoneticPr fontId="27" type="noConversion"/>
  </si>
  <si>
    <t>M2019 SS SDV测试报告</t>
    <phoneticPr fontId="27" type="noConversion"/>
  </si>
  <si>
    <t>http://redmine.meizu.com/issues/958524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</si>
  <si>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</si>
  <si>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 #958524</t>
  </si>
  <si>
    <t>http://redmine.meizu.com/issues/955158</t>
    <phoneticPr fontId="27" type="noConversion"/>
  </si>
  <si>
    <t>日</t>
    <phoneticPr fontId="1" type="noConversion"/>
  </si>
  <si>
    <t>志</t>
    <phoneticPr fontId="1" type="noConversion"/>
  </si>
  <si>
    <t>[Flyme8][ M2091][ 电话逻辑][B1] 建立1A1H通话后，再来一通volte电话，测试机无法接收到来电</t>
    <phoneticPr fontId="27" type="noConversion"/>
  </si>
  <si>
    <t>已知bug*1    视频相关案例无法测试</t>
    <phoneticPr fontId="27" type="noConversion"/>
  </si>
  <si>
    <t xml:space="preserve">已知bug*1 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</si>
  <si>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</si>
  <si>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#955158</t>
    <phoneticPr fontId="27" type="noConversion"/>
  </si>
  <si>
    <t xml:space="preserve">[Flyme8][M2091][电话逻辑] 在锁屏的状态下，无法拨出紧急电话
</t>
    <phoneticPr fontId="27" type="noConversion"/>
  </si>
  <si>
    <t>项目</t>
    <phoneticPr fontId="27" type="noConversion"/>
  </si>
  <si>
    <t>M2091</t>
    <phoneticPr fontId="27" type="noConversion"/>
  </si>
  <si>
    <t>任务</t>
    <phoneticPr fontId="27" type="noConversion"/>
  </si>
  <si>
    <t>M2091 Flyme8.0_CMCC-VOLTE_1.0 SDV测试报告</t>
    <phoneticPr fontId="27" type="noConversion"/>
  </si>
  <si>
    <t>1129_M2091 Flyme8.0_SS_1.0 SDV测试报告</t>
    <phoneticPr fontId="27" type="noConversion"/>
  </si>
  <si>
    <t>数量</t>
    <phoneticPr fontId="27" type="noConversion"/>
  </si>
  <si>
    <t>Flyme8.0_软卡底层系统测试用例_1.0</t>
    <phoneticPr fontId="27" type="noConversion"/>
  </si>
  <si>
    <t xml:space="preserve"> #959632</t>
    <phoneticPr fontId="27" type="noConversion"/>
  </si>
  <si>
    <t>http://redmine.meizu.com/issues/959632</t>
    <phoneticPr fontId="27" type="noConversion"/>
  </si>
  <si>
    <t>[Flyme8][ M2091][ 电话逻辑][B1] 建立1A1H通话后，再来一通volte电话，测试机无法接收到来电</t>
    <phoneticPr fontId="27" type="noConversion"/>
  </si>
  <si>
    <t>备注</t>
    <phoneticPr fontId="27" type="noConversion"/>
  </si>
  <si>
    <t>重抓log:状态 从 无法重现 变更为 重新打开
重抓log地址：\logfs\Testlog\本地通讯测试log\NZW\建立1A1H通话后，在来一通volte电话，测试机无法在接收来电\重抓
版本：10-20191202124203_I
时间：16:56
modem: \172.16.140.55\m2019\bin\M20912019112521</t>
    <phoneticPr fontId="27" type="noConversion"/>
  </si>
  <si>
    <t>重抓log</t>
    <phoneticPr fontId="27" type="noConversion"/>
  </si>
  <si>
    <t>Othor</t>
    <phoneticPr fontId="27" type="noConversion"/>
  </si>
  <si>
    <t>对modem进一步了解</t>
    <phoneticPr fontId="27" type="noConversion"/>
  </si>
  <si>
    <r>
      <t xml:space="preserve">CMCC压力测试（未发）
测试报告 </t>
    </r>
    <r>
      <rPr>
        <sz val="11"/>
        <color rgb="FFFF0000"/>
        <rFont val="Microsoft YaHei UI"/>
        <family val="2"/>
        <charset val="134"/>
      </rPr>
      <t>60条</t>
    </r>
    <phoneticPr fontId="1" type="noConversion"/>
  </si>
  <si>
    <t>11月</t>
    <phoneticPr fontId="1" type="noConversion"/>
  </si>
  <si>
    <t>返回</t>
    <phoneticPr fontId="27" type="noConversion"/>
  </si>
  <si>
    <r>
      <t>软卡底层 （</t>
    </r>
    <r>
      <rPr>
        <sz val="11"/>
        <color rgb="FFFF0000"/>
        <rFont val="Microsoft YaHei UI"/>
        <family val="2"/>
        <charset val="134"/>
      </rPr>
      <t>20</t>
    </r>
    <r>
      <rPr>
        <sz val="11"/>
        <color theme="1" tint="4.9989318521683403E-2"/>
        <rFont val="Microsoft YaHei UI"/>
        <family val="2"/>
        <charset val="134"/>
      </rPr>
      <t>）
测试报告（已发）</t>
    </r>
    <phoneticPr fontId="1" type="noConversion"/>
  </si>
  <si>
    <t>休</t>
    <phoneticPr fontId="1" type="noConversion"/>
  </si>
  <si>
    <t>班
    初八</t>
    <phoneticPr fontId="1" type="noConversion"/>
  </si>
  <si>
    <t>班
    初九</t>
    <phoneticPr fontId="1" type="noConversion"/>
  </si>
  <si>
    <t>休</t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</si>
  <si>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初二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</si>
  <si>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春节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</si>
  <si>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除夕</t>
    </r>
    <phoneticPr fontId="1" type="noConversion"/>
  </si>
  <si>
    <t>M2091</t>
    <phoneticPr fontId="27" type="noConversion"/>
  </si>
  <si>
    <t>任务</t>
    <phoneticPr fontId="27" type="noConversion"/>
  </si>
  <si>
    <t>数量</t>
    <phoneticPr fontId="27" type="noConversion"/>
  </si>
  <si>
    <t>Other</t>
    <phoneticPr fontId="27" type="noConversion"/>
  </si>
  <si>
    <t>软卡底层</t>
    <phoneticPr fontId="27" type="noConversion"/>
  </si>
  <si>
    <t>备注</t>
    <phoneticPr fontId="27" type="noConversion"/>
  </si>
  <si>
    <t>http://redmine.meizu.com/issues/959632</t>
    <phoneticPr fontId="27" type="noConversion"/>
  </si>
  <si>
    <t>配合开发上传文件</t>
    <phoneticPr fontId="27" type="noConversion"/>
  </si>
  <si>
    <t>学习使用EFS工具将/efsprofiles目录下的overideconfig文件取出</t>
    <phoneticPr fontId="27" type="noConversion"/>
  </si>
  <si>
    <r>
      <t>软卡底层</t>
    </r>
    <r>
      <rPr>
        <sz val="11"/>
        <color rgb="FFFF0000"/>
        <rFont val="Microsoft YaHei UI"/>
        <family val="2"/>
        <charset val="134"/>
      </rPr>
      <t>14</t>
    </r>
    <r>
      <rPr>
        <sz val="11"/>
        <color theme="1" tint="4.9989318521683403E-2"/>
        <rFont val="Microsoft YaHei UI"/>
        <family val="2"/>
        <charset val="134"/>
      </rPr>
      <t>&amp;报告
   STK</t>
    </r>
    <phoneticPr fontId="1" type="noConversion"/>
  </si>
  <si>
    <t>项目B1</t>
    <phoneticPr fontId="27" type="noConversion"/>
  </si>
  <si>
    <t>M2091</t>
    <phoneticPr fontId="27" type="noConversion"/>
  </si>
  <si>
    <t>任务</t>
    <phoneticPr fontId="27" type="noConversion"/>
  </si>
  <si>
    <t>STK</t>
    <phoneticPr fontId="27" type="noConversion"/>
  </si>
  <si>
    <t>项目</t>
    <phoneticPr fontId="27" type="noConversion"/>
  </si>
  <si>
    <t>#955412</t>
    <phoneticPr fontId="27" type="noConversion"/>
  </si>
  <si>
    <t>http://redmine.meizu.com/issues/955412</t>
    <phoneticPr fontId="27" type="noConversion"/>
  </si>
  <si>
    <t xml:space="preserve">[Flyme8][M2091][电话逻辑]拨号盘输入*#61#出现连接问题或MMI码无效 #04298395
</t>
    <phoneticPr fontId="27" type="noConversion"/>
  </si>
  <si>
    <t>任务</t>
    <phoneticPr fontId="27" type="noConversion"/>
  </si>
  <si>
    <t>数量</t>
    <phoneticPr fontId="27" type="noConversion"/>
  </si>
  <si>
    <t>STK&amp;测试报告</t>
    <phoneticPr fontId="27" type="noConversion"/>
  </si>
  <si>
    <t>CU-VOTLE</t>
    <phoneticPr fontId="27" type="noConversion"/>
  </si>
  <si>
    <r>
      <t xml:space="preserve">CU-VOTLE  </t>
    </r>
    <r>
      <rPr>
        <sz val="11"/>
        <color rgb="FFFF0000"/>
        <rFont val="Microsoft YaHei UI"/>
        <family val="2"/>
        <charset val="134"/>
      </rPr>
      <t>110</t>
    </r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</si>
  <si>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</si>
  <si>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</si>
  <si>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</si>
  <si>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</si>
  <si>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</si>
  <si>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元旦</t>
    <phoneticPr fontId="1" type="noConversion"/>
  </si>
  <si>
    <t>18:00 海外组</t>
    <phoneticPr fontId="1" type="noConversion"/>
  </si>
  <si>
    <r>
      <t>软卡底层（</t>
    </r>
    <r>
      <rPr>
        <sz val="11"/>
        <color rgb="FFFF0000"/>
        <rFont val="Microsoft YaHei UI"/>
        <family val="2"/>
        <charset val="134"/>
      </rPr>
      <t>45</t>
    </r>
    <r>
      <rPr>
        <sz val="11"/>
        <color theme="1" tint="4.9989318521683403E-2"/>
        <rFont val="Microsoft YaHei UI"/>
        <family val="2"/>
        <charset val="134"/>
      </rPr>
      <t>条）</t>
    </r>
    <phoneticPr fontId="1" type="noConversion"/>
  </si>
  <si>
    <t>熟悉“移动定制”需求验证</t>
    <phoneticPr fontId="1" type="noConversion"/>
  </si>
  <si>
    <t>项目</t>
    <phoneticPr fontId="27" type="noConversion"/>
  </si>
  <si>
    <t>M2091移动定制</t>
    <phoneticPr fontId="27" type="noConversion"/>
  </si>
  <si>
    <t>待机dump 解析  无SDX55M文件，怀疑非modemdump or 目前版本不能解析</t>
    <phoneticPr fontId="27" type="noConversion"/>
  </si>
  <si>
    <r>
      <t xml:space="preserve">STK&amp;CU-VOTLE
          </t>
    </r>
    <r>
      <rPr>
        <sz val="11"/>
        <color rgb="FFFF0000"/>
        <rFont val="Microsoft YaHei UI"/>
        <family val="2"/>
        <charset val="134"/>
      </rPr>
      <t xml:space="preserve"> 111</t>
    </r>
    <phoneticPr fontId="1" type="noConversion"/>
  </si>
  <si>
    <t>…getpid  50行代码</t>
    <phoneticPr fontId="1" type="noConversion"/>
  </si>
  <si>
    <r>
      <t xml:space="preserve">CU -volte  </t>
    </r>
    <r>
      <rPr>
        <sz val="11"/>
        <color rgb="FFFF0000"/>
        <rFont val="Microsoft YaHei UI"/>
        <family val="2"/>
        <charset val="134"/>
      </rPr>
      <t>80</t>
    </r>
    <phoneticPr fontId="1" type="noConversion"/>
  </si>
  <si>
    <t>CU-VoLTE</t>
    <phoneticPr fontId="1" type="noConversion"/>
  </si>
  <si>
    <t>CU-VoLTE
缺  联通卡</t>
    <phoneticPr fontId="1" type="noConversion"/>
  </si>
  <si>
    <t>M2091移动出货版</t>
    <phoneticPr fontId="27" type="noConversion"/>
  </si>
  <si>
    <t>#965825</t>
    <phoneticPr fontId="27" type="noConversion"/>
  </si>
  <si>
    <t>http://redmine.meizu.com/issues/965825</t>
    <phoneticPr fontId="27" type="noConversion"/>
  </si>
  <si>
    <t>[M2091移动出货版][Flyme8][多任务管理]文件管理在近期任务中状态显示错误</t>
    <phoneticPr fontId="27" type="noConversion"/>
  </si>
  <si>
    <t>cu-vilte</t>
    <phoneticPr fontId="1" type="noConversion"/>
  </si>
  <si>
    <t>ct-vilte</t>
    <phoneticPr fontId="1" type="noConversion"/>
  </si>
  <si>
    <t>M2091</t>
    <phoneticPr fontId="27" type="noConversion"/>
  </si>
  <si>
    <t> #966864</t>
  </si>
  <si>
    <t>http://redmine.meizu.com/issues/966864</t>
    <phoneticPr fontId="27" type="noConversion"/>
  </si>
  <si>
    <t>[M2091移动出货版][Flyme8][文件管理]文件管理解压文件显示100%后，提示框长时间不消失，点击取消出现无响应提示框，且文件未正确完成解压</t>
    <phoneticPr fontId="27" type="noConversion"/>
  </si>
  <si>
    <t xml:space="preserve"> #959632</t>
    <phoneticPr fontId="27" type="noConversion"/>
  </si>
  <si>
    <t>M2091移动版</t>
    <phoneticPr fontId="27" type="noConversion"/>
  </si>
  <si>
    <t>#967550</t>
    <phoneticPr fontId="27" type="noConversion"/>
  </si>
  <si>
    <t>[M2091移动出货版][Flyme8][VOLTE]视频呼出关机号码，测试机无任何提示音</t>
    <phoneticPr fontId="27" type="noConversion"/>
  </si>
  <si>
    <t>http://redmine.meizu.com/issues/967550</t>
    <phoneticPr fontId="27" type="noConversion"/>
  </si>
  <si>
    <t>#967563</t>
    <phoneticPr fontId="27" type="noConversion"/>
  </si>
  <si>
    <t>[M2091移动出货版][Flyme8][VOLTE]视频电话呼叫未开通VoLTE的4G卡，“响铃中”状态下不显示视频</t>
    <phoneticPr fontId="27" type="noConversion"/>
  </si>
  <si>
    <t>http://redmine.meizu.com/issues/967563</t>
    <phoneticPr fontId="27" type="noConversion"/>
  </si>
  <si>
    <t>M2091移动出货</t>
    <phoneticPr fontId="27" type="noConversion"/>
  </si>
  <si>
    <t>#969055</t>
    <phoneticPr fontId="27" type="noConversion"/>
  </si>
  <si>
    <t>http://redmine.meizu.com/issues/969055</t>
    <phoneticPr fontId="27" type="noConversion"/>
  </si>
  <si>
    <t>[M2091移动出货[Flyme8]][桌面]卸载桌面上添加的微件，手机重启后微件依然存在</t>
    <phoneticPr fontId="27" type="noConversion"/>
  </si>
  <si>
    <t>#969055</t>
    <phoneticPr fontId="1" type="noConversion"/>
  </si>
  <si>
    <t>CTA摸底测试_软件功能</t>
    <phoneticPr fontId="1" type="noConversion"/>
  </si>
  <si>
    <t xml:space="preserve"> #966864</t>
    <phoneticPr fontId="1" type="noConversion"/>
  </si>
  <si>
    <t>返回2019</t>
    <phoneticPr fontId="27" type="noConversion"/>
  </si>
  <si>
    <t>项目</t>
    <phoneticPr fontId="27" type="noConversion"/>
  </si>
  <si>
    <t>M2091</t>
    <phoneticPr fontId="27" type="noConversion"/>
  </si>
  <si>
    <t xml:space="preserve"> #971379</t>
    <phoneticPr fontId="27" type="noConversion"/>
  </si>
  <si>
    <t>http://redmine.meizu.com/issues/971379</t>
    <phoneticPr fontId="27" type="noConversion"/>
  </si>
  <si>
    <t>[Flyme8][M2091移动出货版][开机向导]开机向导下频繁跳出搜狗输入法魅族版异常界面</t>
    <phoneticPr fontId="27" type="noConversion"/>
  </si>
  <si>
    <t>返回202001</t>
    <phoneticPr fontId="27" type="noConversion"/>
  </si>
  <si>
    <t>总结：</t>
    <phoneticPr fontId="1" type="noConversion"/>
  </si>
  <si>
    <t xml:space="preserve">bring up阶段 项目的bring up阶段，就是不断添加功能、驱动的阶段
SDV阶段 System Develop Verify系统开发验证阶段。硬件处于B1机器状态，各个器件功能可用，性能无保障，RF&amp;天线待调试，软件测试主要测试工作为需求验证及功能测试
SIT阶段 System Integrate Test系统集成测试阶段。硬件处于B2机器状态，RF&amp;天线基本达标，性能基本OK，软件测试的主要测试工作是功能验收测试，模块专项测试（如性能、吞吐量、压力），快稳省专项，基于风险的测试安排
MPT阶段 Mass Product Test量产测试阶段。硬件处于NPI机器状态，PCB&amp;RF&amp;天线最终，优化性能可调整的BOM。软件测试的主要测试工作为量产分之上的功能测试，快稳省优化验证，发布项预测试，发布会专项
LVT阶段 Launch Verify Test发布验证阶段。硬件处于最终机器状态，PCB&amp;RF&amp;天线最终，软件测试的主要测试工作为固件版本发布测试，用户反馈收集
PTM测试流程 产品测试管理流程，P-Product，T-Test，M-Management
</t>
    <phoneticPr fontId="1" type="noConversion"/>
  </si>
  <si>
    <t>总结：</t>
    <phoneticPr fontId="1" type="noConversion"/>
  </si>
  <si>
    <t>从m2091SDV阶段开始进入项目，上一阶段为bring up阶段，全新接触项目，学习各种文档，安装各类工具，适应工作：Qualcomm Package Manager(管理高通所有工具，启动它才能启动qxdm);QXDM(抓取Modemlog、写nv参数、)QPST套件{ （APST Configuration 解析(导出)dump），(QCAP 解析dump log）,}  升级工具（高通：QFIL）；</t>
    <phoneticPr fontId="1" type="noConversion"/>
  </si>
  <si>
    <t>日志第一天</t>
    <phoneticPr fontId="1" type="noConversion"/>
  </si>
  <si>
    <t>SIT阶段后准出，开始着手unittest，并结合HTMLTestRunner输出测试报告，会使用git备份本地文件件到远程GitHub（必备重点），对自动化测试框架有飞跃性的了解：熟悉整体设计思路，接下来解决编码过程中遇到的问题，具体尽量实现手工测试用例中能用自动化实现的用例，按照整体思路逐一实现足够多的测试用例自动化</t>
    <phoneticPr fontId="1" type="noConversion"/>
  </si>
  <si>
    <t>大量浏览unittest 相关博客,知会起简单用法（基本够用）</t>
    <phoneticPr fontId="1" type="noConversion"/>
  </si>
  <si>
    <t>大量浏览HTMLTestRunner相关博客</t>
    <phoneticPr fontId="1" type="noConversion"/>
  </si>
  <si>
    <t>大量浏览HTMLTestRunner相关博客</t>
    <phoneticPr fontId="1" type="noConversion"/>
  </si>
  <si>
    <t>体会unittest和HTMLTestRunner结合使用</t>
    <phoneticPr fontId="1" type="noConversion"/>
  </si>
  <si>
    <t>浏览appium相关文章，博客</t>
    <phoneticPr fontId="1" type="noConversion"/>
  </si>
  <si>
    <t xml:space="preserve">9号转海外部 m2091移动定制，任务相对较少，进入SIT阶段，移动定制需求，海外任务管理工具Qualcomm Package Manager，pycham 整理bat脚本，以学习为导向bat  py 进行复杂化，对python+appium有更深的认识，uiautomator2 api 用法进一步熟悉，同时了解爬虫 坚持输入notepad </t>
    <phoneticPr fontId="1" type="noConversion"/>
  </si>
  <si>
    <t>》》》环境准备，各种工具安装，熟悉用法</t>
    <phoneticPr fontId="1" type="noConversion"/>
  </si>
  <si>
    <t xml:space="preserve">http://redmine.meizu.com/issues/971812  </t>
    <phoneticPr fontId="1" type="noConversion"/>
  </si>
  <si>
    <t>Flyme8.0_SanityReport_1.1  ct-5G &amp; 通话业务</t>
    <phoneticPr fontId="1" type="noConversion"/>
  </si>
  <si>
    <t>Flyme8.0_CMCC-5G-NSA_1.1</t>
    <phoneticPr fontId="1" type="noConversion"/>
  </si>
  <si>
    <t>大量浏览unittest 相关博客,知会起简单用法（基本够用）</t>
    <phoneticPr fontId="1" type="noConversion"/>
  </si>
  <si>
    <t>Flyme8.0_通讯性能专项测试用例_1.0</t>
    <phoneticPr fontId="1" type="noConversion"/>
  </si>
  <si>
    <t>#974834</t>
  </si>
  <si>
    <t>http://redmine.meizu.com/issues/974834</t>
    <phoneticPr fontId="27" type="noConversion"/>
  </si>
  <si>
    <t>[Flyme8][M2091][通讯性能专项] 开机注网时间测试，测试机进入桌面到注册5G的平均时间比对比机IQOO高出4倍</t>
    <phoneticPr fontId="27" type="noConversion"/>
  </si>
  <si>
    <t>能正常使用unitttest 和 htmltestrunner</t>
    <phoneticPr fontId="1" type="noConversion"/>
  </si>
  <si>
    <t>以设置为学习点，不断思考测试及异常处理思路  成功编写三条用例并输出测试报告</t>
    <phoneticPr fontId="1" type="noConversion"/>
  </si>
  <si>
    <r>
      <t xml:space="preserve">try:
except NoSuchElementException:
else:
# 可以嵌套 if else
    </t>
    </r>
    <r>
      <rPr>
        <sz val="11"/>
        <color theme="5" tint="-0.249977111117893"/>
        <rFont val="Microsoft YaHei UI"/>
        <family val="2"/>
        <charset val="134"/>
      </rPr>
      <t>def test_01(self):
        self.driver.find_element_by_android_uiautomator('new UiSelector().resourceId('
                                                        '"com.android.settings:id/title").text("运营商网络")').click()
        try:
            dataSwitch = self.driver.find_elements_by_android_uiautomator('newUiSelector().resourceId('
                                                                          '"com.meizu.connectivitysettings:id'
                                                                          '/switchWidget")')
        except NoSuchElementException:
            print('寻找数据流量元素异常')
        else:
            if dataSwitch[0].text != '关闭':
                print('移动数据开关未找到或已经打开')
            else:
                dataSwitch[0].click()
简单的脚本复杂化，学习跟多知识点</t>
    </r>
    <phoneticPr fontId="27" type="noConversion"/>
  </si>
  <si>
    <t>get新技能：NoSuchElementException 异常处理使用》》简单的脚本复杂化，学习跟多知识点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</si>
</sst>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dd"/>
  </numFmts>
  <fonts count="40" x14ac:knownFonts="1">
    <font>
      <sz val="11"/>
      <name val="Microsoft YaHei UI"/>
      <family val="2"/>
      <charset val="134"/>
    </font>
    <font>
      <sz val="8"/>
      <name val="Arial"/>
      <family val="2"/>
    </font>
    <font>
      <b/>
      <sz val="11"/>
      <color theme="0"/>
      <name val="Century Schoolbook"/>
      <family val="2"/>
      <scheme val="minor"/>
    </font>
    <font>
      <b/>
      <sz val="14"/>
      <color theme="0"/>
      <name val="Century Schoolbook"/>
      <family val="2"/>
      <scheme val="minor"/>
    </font>
    <font>
      <sz val="11"/>
      <color indexed="63"/>
      <name val="Century Schoolbook"/>
      <family val="2"/>
      <scheme val="minor"/>
    </font>
    <font>
      <sz val="9"/>
      <name val="Century Schoolbook"/>
      <family val="3"/>
      <charset val="134"/>
      <scheme val="minor"/>
    </font>
    <font>
      <sz val="11"/>
      <color theme="1"/>
      <name val="Microsoft YaHei UI"/>
      <family val="2"/>
      <charset val="134"/>
    </font>
    <font>
      <sz val="11"/>
      <name val="Microsoft YaHei UI"/>
      <family val="2"/>
      <charset val="134"/>
    </font>
    <font>
      <sz val="16"/>
      <color theme="1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theme="3" tint="-0.24994659260841701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b/>
      <sz val="28"/>
      <color theme="0"/>
      <name val="Microsoft YaHei UI"/>
      <family val="2"/>
      <charset val="134"/>
    </font>
    <font>
      <sz val="36"/>
      <color theme="4" tint="-0.24994659260841701"/>
      <name val="Microsoft YaHei UI"/>
      <family val="2"/>
      <charset val="134"/>
    </font>
    <font>
      <b/>
      <sz val="11"/>
      <color theme="3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1"/>
      <color theme="1" tint="4.9989318521683403E-2"/>
      <name val="Microsoft YaHei UI"/>
      <family val="2"/>
      <charset val="134"/>
    </font>
    <font>
      <sz val="38"/>
      <color theme="1" tint="4.9989318521683403E-2"/>
      <name val="Microsoft YaHei UI"/>
      <family val="2"/>
      <charset val="134"/>
    </font>
    <font>
      <sz val="12"/>
      <color theme="1" tint="4.9989318521683403E-2"/>
      <name val="Microsoft YaHei UI"/>
      <family val="2"/>
      <charset val="134"/>
    </font>
    <font>
      <sz val="18"/>
      <color theme="1" tint="4.9989318521683403E-2"/>
      <name val="Microsoft YaHei UI"/>
      <family val="2"/>
      <charset val="134"/>
    </font>
    <font>
      <sz val="14"/>
      <color theme="1" tint="4.9989318521683403E-2"/>
      <name val="Microsoft YaHei UI"/>
      <family val="2"/>
      <charset val="134"/>
    </font>
    <font>
      <sz val="9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u/>
      <sz val="11"/>
      <color rgb="FFFF0000"/>
      <name val="Microsoft YaHei UI"/>
      <family val="2"/>
      <charset val="134"/>
    </font>
    <font>
      <sz val="11"/>
      <color rgb="FFC00000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b/>
      <sz val="14"/>
      <name val="Microsoft YaHei UI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Segoe UI"/>
      <family val="2"/>
    </font>
    <font>
      <b/>
      <sz val="36"/>
      <color rgb="FFFF0000"/>
      <name val="楷体"/>
      <family val="3"/>
      <charset val="134"/>
    </font>
    <font>
      <b/>
      <sz val="11"/>
      <color rgb="FFFF0000"/>
      <name val="Microsoft YaHei UI"/>
      <family val="2"/>
      <charset val="134"/>
    </font>
    <font>
      <sz val="11"/>
      <color rgb="FF172B4D"/>
      <name val="Segoe UI"/>
      <family val="2"/>
    </font>
    <font>
      <sz val="11"/>
      <color theme="5" tint="-0.249977111117893"/>
      <name val="Microsoft YaHei UI"/>
      <family val="2"/>
      <charset val="134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0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/>
      <bottom/>
      <diagonal/>
    </border>
    <border>
      <left/>
      <right/>
      <top style="thin">
        <color theme="8" tint="0.59996337778862885"/>
      </top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/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/>
      <top/>
      <bottom style="thin">
        <color theme="8" tint="0.59996337778862885"/>
      </bottom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9" tint="0.59996337778862885"/>
      </left>
      <right style="thin">
        <color theme="9" tint="0.59996337778862885"/>
      </right>
      <top/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/>
      <top/>
      <bottom style="thin">
        <color theme="9" tint="0.59996337778862885"/>
      </bottom>
      <diagonal/>
    </border>
    <border>
      <left style="thin">
        <color theme="9" tint="0.59996337778862885"/>
      </left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/>
      <right/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 style="thin">
        <color theme="5" tint="0.59996337778862885"/>
      </left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 style="thin">
        <color theme="6" tint="0.59996337778862885"/>
      </left>
      <right style="thin">
        <color theme="6" tint="0.59996337778862885"/>
      </right>
      <top/>
      <bottom/>
      <diagonal/>
    </border>
    <border>
      <left/>
      <right/>
      <top style="thin">
        <color theme="6" tint="0.59996337778862885"/>
      </top>
      <bottom/>
      <diagonal/>
    </border>
    <border>
      <left/>
      <right/>
      <top/>
      <bottom style="thin">
        <color theme="6" tint="0.59996337778862885"/>
      </bottom>
      <diagonal/>
    </border>
    <border>
      <left style="thin">
        <color theme="6" tint="0.59996337778862885"/>
      </left>
      <right/>
      <top style="thin">
        <color theme="6" tint="0.59996337778862885"/>
      </top>
      <bottom/>
      <diagonal/>
    </border>
    <border>
      <left/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/>
      <top/>
      <bottom style="thin">
        <color theme="6" tint="0.59996337778862885"/>
      </bottom>
      <diagonal/>
    </border>
    <border>
      <left/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/>
      <right/>
      <top style="thin">
        <color theme="4" tint="0.59996337778862885"/>
      </top>
      <bottom/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  <border>
      <left/>
      <right/>
      <top/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/>
      <diagonal/>
    </border>
    <border>
      <left/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/>
      <top/>
      <bottom style="thin">
        <color theme="4" tint="0.59996337778862885"/>
      </bottom>
      <diagonal/>
    </border>
    <border>
      <left/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8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8" tint="0.59996337778862885"/>
      </right>
      <top/>
      <bottom/>
      <diagonal/>
    </border>
    <border>
      <left style="thin">
        <color theme="0"/>
      </left>
      <right style="thin">
        <color theme="9" tint="0.59996337778862885"/>
      </right>
      <top/>
      <bottom/>
      <diagonal/>
    </border>
    <border>
      <left style="thin">
        <color theme="0"/>
      </left>
      <right style="thin">
        <color theme="5" tint="0.59996337778862885"/>
      </right>
      <top/>
      <bottom/>
      <diagonal/>
    </border>
    <border>
      <left style="thin">
        <color theme="9" tint="0.59996337778862885"/>
      </left>
      <right style="thin">
        <color theme="0"/>
      </right>
      <top/>
      <bottom/>
      <diagonal/>
    </border>
    <border>
      <left style="thin">
        <color theme="5" tint="0.59996337778862885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6" tint="0.59996337778862885"/>
      </right>
      <top/>
      <bottom/>
      <diagonal/>
    </border>
    <border>
      <left style="thin">
        <color theme="4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4" tint="0.59996337778862885"/>
      </right>
      <top/>
      <bottom/>
      <diagonal/>
    </border>
    <border>
      <left style="thin">
        <color theme="3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3" tint="0.59996337778862885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8">
    <xf numFmtId="0" fontId="0" fillId="0" borderId="0" applyFill="0" applyBorder="0" applyProtection="0"/>
    <xf numFmtId="0" fontId="4" fillId="2" borderId="0" applyNumberFormat="0" applyBorder="0" applyAlignment="0" applyProtection="0"/>
    <xf numFmtId="0" fontId="19" fillId="0" borderId="0" applyNumberFormat="0" applyFill="0" applyProtection="0">
      <alignment horizontal="left" indent="3"/>
    </xf>
    <xf numFmtId="0" fontId="2" fillId="3" borderId="1" applyNumberFormat="0" applyAlignment="0" applyProtection="0"/>
    <xf numFmtId="0" fontId="3" fillId="4" borderId="2" applyNumberFormat="0" applyProtection="0">
      <alignment vertical="center"/>
    </xf>
    <xf numFmtId="176" fontId="8" fillId="0" borderId="6" applyFill="0" applyProtection="0">
      <alignment horizontal="left" vertical="center" wrapText="1" indent="1"/>
    </xf>
    <xf numFmtId="0" fontId="6" fillId="0" borderId="4" applyFill="0" applyProtection="0">
      <alignment horizontal="left" vertical="top" wrapText="1" indent="1"/>
    </xf>
    <xf numFmtId="0" fontId="6" fillId="0" borderId="0" applyNumberFormat="0" applyFill="0" applyProtection="0">
      <alignment horizontal="left" vertical="top" wrapText="1" indent="1"/>
    </xf>
    <xf numFmtId="0" fontId="7" fillId="0" borderId="5" applyNumberFormat="0" applyFill="0" applyProtection="0">
      <alignment horizontal="left" vertical="center" wrapText="1" indent="1"/>
    </xf>
    <xf numFmtId="0" fontId="18" fillId="5" borderId="0" applyNumberFormat="0" applyBorder="0" applyProtection="0">
      <alignment horizontal="center"/>
    </xf>
    <xf numFmtId="0" fontId="13" fillId="6" borderId="3" applyNumberFormat="0" applyProtection="0">
      <alignment horizontal="left" vertical="center" indent="1"/>
    </xf>
    <xf numFmtId="0" fontId="13" fillId="5" borderId="3" applyNumberFormat="0" applyProtection="0">
      <alignment horizontal="left" indent="1"/>
    </xf>
    <xf numFmtId="0" fontId="20" fillId="0" borderId="0" applyNumberFormat="0" applyFill="0" applyBorder="0" applyAlignment="0" applyProtection="0"/>
    <xf numFmtId="0" fontId="7" fillId="7" borderId="7" applyNumberFormat="0" applyAlignment="0" applyProtection="0"/>
    <xf numFmtId="0" fontId="14" fillId="0" borderId="0" applyNumberFormat="0" applyFill="0" applyBorder="0" applyAlignment="0" applyProtection="0"/>
    <xf numFmtId="0" fontId="21" fillId="0" borderId="8" applyNumberFormat="0" applyFill="0" applyAlignment="0" applyProtection="0"/>
    <xf numFmtId="44" fontId="7" fillId="0" borderId="0" applyFill="0" applyBorder="0" applyAlignment="0" applyProtection="0">
      <alignment vertical="center"/>
    </xf>
    <xf numFmtId="42" fontId="7" fillId="0" borderId="0" applyFill="0" applyBorder="0" applyAlignment="0" applyProtection="0">
      <alignment vertical="center"/>
    </xf>
    <xf numFmtId="9" fontId="7" fillId="0" borderId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7" fillId="17" borderId="76" applyNumberFormat="0" applyAlignment="0" applyProtection="0">
      <alignment vertical="center"/>
    </xf>
    <xf numFmtId="0" fontId="16" fillId="18" borderId="77" applyNumberFormat="0" applyAlignment="0" applyProtection="0">
      <alignment vertical="center"/>
    </xf>
    <xf numFmtId="0" fontId="12" fillId="18" borderId="76" applyNumberFormat="0" applyAlignment="0" applyProtection="0">
      <alignment vertical="center"/>
    </xf>
    <xf numFmtId="0" fontId="15" fillId="0" borderId="78" applyNumberFormat="0" applyFill="0" applyAlignment="0" applyProtection="0">
      <alignment vertical="center"/>
    </xf>
    <xf numFmtId="0" fontId="13" fillId="19" borderId="79" applyNumberFormat="0" applyAlignment="0" applyProtection="0">
      <alignment vertical="center"/>
    </xf>
    <xf numFmtId="0" fontId="28" fillId="0" borderId="0" applyNumberFormat="0" applyFill="0" applyBorder="0" applyAlignment="0" applyProtection="0"/>
  </cellStyleXfs>
  <cellXfs count="176">
    <xf numFmtId="0" fontId="0" fillId="0" borderId="0" xfId="0"/>
    <xf numFmtId="0" fontId="22" fillId="0" borderId="0" xfId="0" applyFont="1"/>
    <xf numFmtId="0" fontId="23" fillId="0" borderId="0" xfId="9" applyFont="1" applyFill="1" applyAlignment="1">
      <alignment horizontal="center" vertical="center"/>
    </xf>
    <xf numFmtId="0" fontId="24" fillId="0" borderId="0" xfId="0" applyFont="1"/>
    <xf numFmtId="0" fontId="24" fillId="8" borderId="64" xfId="10" applyFont="1" applyFill="1" applyBorder="1" applyAlignment="1">
      <alignment horizontal="center" vertical="center"/>
    </xf>
    <xf numFmtId="0" fontId="24" fillId="8" borderId="9" xfId="11" applyFont="1" applyFill="1" applyBorder="1" applyAlignment="1">
      <alignment horizontal="center" vertical="center"/>
    </xf>
    <xf numFmtId="0" fontId="24" fillId="8" borderId="9" xfId="10" applyFont="1" applyFill="1" applyBorder="1" applyAlignment="1">
      <alignment horizontal="center" vertical="center"/>
    </xf>
    <xf numFmtId="0" fontId="24" fillId="8" borderId="65" xfId="10" applyFont="1" applyFill="1" applyBorder="1" applyAlignment="1">
      <alignment horizontal="center" vertical="center"/>
    </xf>
    <xf numFmtId="0" fontId="25" fillId="0" borderId="0" xfId="0" applyFont="1" applyAlignment="1">
      <alignment horizontal="left" indent="1"/>
    </xf>
    <xf numFmtId="176" fontId="25" fillId="0" borderId="14" xfId="5" applyFont="1" applyBorder="1" applyAlignment="1">
      <alignment horizontal="left" wrapText="1" indent="1"/>
    </xf>
    <xf numFmtId="176" fontId="25" fillId="0" borderId="0" xfId="5" applyFont="1" applyBorder="1" applyAlignment="1">
      <alignment horizontal="left" wrapText="1" indent="1"/>
    </xf>
    <xf numFmtId="0" fontId="22" fillId="0" borderId="14" xfId="6" applyFont="1" applyBorder="1">
      <alignment horizontal="left" vertical="top" wrapText="1" indent="1"/>
    </xf>
    <xf numFmtId="0" fontId="22" fillId="0" borderId="0" xfId="6" applyFont="1" applyBorder="1">
      <alignment horizontal="left" vertical="top" wrapText="1" indent="1"/>
    </xf>
    <xf numFmtId="176" fontId="25" fillId="0" borderId="12" xfId="5" applyFont="1" applyBorder="1" applyAlignment="1">
      <alignment horizontal="left" wrapText="1" indent="1"/>
    </xf>
    <xf numFmtId="176" fontId="25" fillId="0" borderId="15" xfId="5" applyFont="1" applyBorder="1" applyAlignment="1">
      <alignment horizontal="left" wrapText="1" indent="1"/>
    </xf>
    <xf numFmtId="0" fontId="22" fillId="0" borderId="13" xfId="6" applyFont="1" applyBorder="1">
      <alignment horizontal="left" vertical="top" wrapText="1" indent="1"/>
    </xf>
    <xf numFmtId="0" fontId="22" fillId="0" borderId="16" xfId="6" applyFont="1" applyBorder="1">
      <alignment horizontal="left" vertical="top" wrapText="1" indent="1"/>
    </xf>
    <xf numFmtId="0" fontId="22" fillId="0" borderId="0" xfId="7" applyFont="1">
      <alignment horizontal="left" vertical="top" wrapText="1" indent="1"/>
    </xf>
    <xf numFmtId="0" fontId="24" fillId="12" borderId="68" xfId="10" applyFont="1" applyFill="1" applyBorder="1" applyAlignment="1">
      <alignment horizontal="center" vertical="center"/>
    </xf>
    <xf numFmtId="0" fontId="24" fillId="12" borderId="9" xfId="11" applyFont="1" applyFill="1" applyBorder="1" applyAlignment="1">
      <alignment horizontal="center" vertical="center"/>
    </xf>
    <xf numFmtId="0" fontId="24" fillId="12" borderId="9" xfId="10" applyFont="1" applyFill="1" applyBorder="1" applyAlignment="1">
      <alignment horizontal="center" vertical="center"/>
    </xf>
    <xf numFmtId="0" fontId="24" fillId="12" borderId="66" xfId="10" applyFont="1" applyFill="1" applyBorder="1" applyAlignment="1">
      <alignment horizontal="center" vertical="center"/>
    </xf>
    <xf numFmtId="176" fontId="25" fillId="0" borderId="21" xfId="5" applyFont="1" applyBorder="1" applyAlignment="1">
      <alignment horizontal="left" wrapText="1" indent="1"/>
    </xf>
    <xf numFmtId="0" fontId="22" fillId="0" borderId="21" xfId="6" applyFont="1" applyBorder="1">
      <alignment horizontal="left" vertical="top" wrapText="1" indent="1"/>
    </xf>
    <xf numFmtId="176" fontId="25" fillId="0" borderId="22" xfId="5" applyFont="1" applyBorder="1" applyAlignment="1">
      <alignment horizontal="left" wrapText="1" indent="1"/>
    </xf>
    <xf numFmtId="176" fontId="25" fillId="0" borderId="24" xfId="5" applyFont="1" applyBorder="1" applyAlignment="1">
      <alignment horizontal="left" wrapText="1" indent="1"/>
    </xf>
    <xf numFmtId="0" fontId="22" fillId="0" borderId="23" xfId="6" applyFont="1" applyBorder="1">
      <alignment horizontal="left" vertical="top" wrapText="1" indent="1"/>
    </xf>
    <xf numFmtId="0" fontId="22" fillId="0" borderId="25" xfId="6" applyFont="1" applyBorder="1">
      <alignment horizontal="left" vertical="top" wrapText="1" indent="1"/>
    </xf>
    <xf numFmtId="0" fontId="24" fillId="13" borderId="69" xfId="10" applyFont="1" applyFill="1" applyBorder="1" applyAlignment="1">
      <alignment horizontal="center" vertical="center"/>
    </xf>
    <xf numFmtId="0" fontId="24" fillId="13" borderId="9" xfId="11" applyFont="1" applyFill="1" applyBorder="1" applyAlignment="1">
      <alignment horizontal="center" vertical="center"/>
    </xf>
    <xf numFmtId="0" fontId="24" fillId="13" borderId="9" xfId="10" applyFont="1" applyFill="1" applyBorder="1" applyAlignment="1">
      <alignment horizontal="center" vertical="center"/>
    </xf>
    <xf numFmtId="0" fontId="24" fillId="13" borderId="67" xfId="10" applyFont="1" applyFill="1" applyBorder="1" applyAlignment="1">
      <alignment horizontal="center" vertical="center"/>
    </xf>
    <xf numFmtId="176" fontId="25" fillId="0" borderId="30" xfId="5" applyFont="1" applyBorder="1" applyAlignment="1">
      <alignment horizontal="left" wrapText="1" indent="1"/>
    </xf>
    <xf numFmtId="0" fontId="22" fillId="0" borderId="30" xfId="6" applyFont="1" applyBorder="1">
      <alignment horizontal="left" vertical="top" wrapText="1" indent="1"/>
    </xf>
    <xf numFmtId="176" fontId="25" fillId="0" borderId="31" xfId="5" applyFont="1" applyBorder="1" applyAlignment="1">
      <alignment horizontal="left" wrapText="1" indent="1"/>
    </xf>
    <xf numFmtId="176" fontId="25" fillId="0" borderId="32" xfId="5" applyFont="1" applyBorder="1" applyAlignment="1">
      <alignment horizontal="left" wrapText="1" indent="1"/>
    </xf>
    <xf numFmtId="0" fontId="22" fillId="0" borderId="33" xfId="6" applyFont="1" applyBorder="1">
      <alignment horizontal="left" vertical="top" wrapText="1" indent="1"/>
    </xf>
    <xf numFmtId="0" fontId="22" fillId="0" borderId="34" xfId="6" applyFont="1" applyBorder="1">
      <alignment horizontal="left" vertical="top" wrapText="1" indent="1"/>
    </xf>
    <xf numFmtId="0" fontId="24" fillId="9" borderId="70" xfId="10" applyFont="1" applyFill="1" applyBorder="1" applyAlignment="1">
      <alignment horizontal="center" vertical="center"/>
    </xf>
    <xf numFmtId="0" fontId="24" fillId="9" borderId="9" xfId="11" applyFont="1" applyFill="1" applyBorder="1" applyAlignment="1">
      <alignment horizontal="center" vertical="center"/>
    </xf>
    <xf numFmtId="0" fontId="24" fillId="9" borderId="9" xfId="10" applyFont="1" applyFill="1" applyBorder="1" applyAlignment="1">
      <alignment horizontal="center" vertical="center"/>
    </xf>
    <xf numFmtId="0" fontId="24" fillId="9" borderId="71" xfId="10" applyFont="1" applyFill="1" applyBorder="1" applyAlignment="1">
      <alignment horizontal="center" vertical="center"/>
    </xf>
    <xf numFmtId="176" fontId="25" fillId="0" borderId="39" xfId="5" applyFont="1" applyBorder="1" applyAlignment="1">
      <alignment horizontal="left" wrapText="1" indent="1"/>
    </xf>
    <xf numFmtId="0" fontId="22" fillId="0" borderId="39" xfId="6" applyFont="1" applyBorder="1">
      <alignment horizontal="left" vertical="top" wrapText="1" indent="1"/>
    </xf>
    <xf numFmtId="176" fontId="25" fillId="0" borderId="10" xfId="5" applyFont="1" applyBorder="1" applyAlignment="1">
      <alignment horizontal="left" wrapText="1" indent="1"/>
    </xf>
    <xf numFmtId="176" fontId="25" fillId="0" borderId="40" xfId="5" applyFont="1" applyBorder="1" applyAlignment="1">
      <alignment horizontal="left" wrapText="1" indent="1"/>
    </xf>
    <xf numFmtId="0" fontId="22" fillId="0" borderId="11" xfId="6" applyFont="1" applyBorder="1">
      <alignment horizontal="left" vertical="top" wrapText="1" indent="1"/>
    </xf>
    <xf numFmtId="0" fontId="22" fillId="0" borderId="41" xfId="6" applyFont="1" applyBorder="1">
      <alignment horizontal="left" vertical="top" wrapText="1" indent="1"/>
    </xf>
    <xf numFmtId="0" fontId="24" fillId="10" borderId="72" xfId="10" applyFont="1" applyFill="1" applyBorder="1" applyAlignment="1">
      <alignment horizontal="center" vertical="center"/>
    </xf>
    <xf numFmtId="0" fontId="24" fillId="10" borderId="9" xfId="11" applyFont="1" applyFill="1" applyBorder="1" applyAlignment="1">
      <alignment horizontal="center" vertical="center"/>
    </xf>
    <xf numFmtId="0" fontId="24" fillId="10" borderId="9" xfId="10" applyFont="1" applyFill="1" applyBorder="1" applyAlignment="1">
      <alignment horizontal="center" vertical="center"/>
    </xf>
    <xf numFmtId="0" fontId="24" fillId="10" borderId="73" xfId="10" applyFont="1" applyFill="1" applyBorder="1" applyAlignment="1">
      <alignment horizontal="center" vertical="center"/>
    </xf>
    <xf numFmtId="176" fontId="25" fillId="0" borderId="46" xfId="5" applyFont="1" applyBorder="1" applyAlignment="1">
      <alignment horizontal="left" wrapText="1" indent="1"/>
    </xf>
    <xf numFmtId="0" fontId="22" fillId="0" borderId="46" xfId="6" applyFont="1" applyBorder="1">
      <alignment horizontal="left" vertical="top" wrapText="1" indent="1"/>
    </xf>
    <xf numFmtId="176" fontId="25" fillId="0" borderId="47" xfId="5" applyFont="1" applyBorder="1" applyAlignment="1">
      <alignment horizontal="left" wrapText="1" indent="1"/>
    </xf>
    <xf numFmtId="176" fontId="25" fillId="0" borderId="48" xfId="5" applyFont="1" applyBorder="1" applyAlignment="1">
      <alignment horizontal="left" wrapText="1" indent="1"/>
    </xf>
    <xf numFmtId="0" fontId="22" fillId="0" borderId="49" xfId="6" applyFont="1" applyBorder="1">
      <alignment horizontal="left" vertical="top" wrapText="1" indent="1"/>
    </xf>
    <xf numFmtId="0" fontId="22" fillId="0" borderId="50" xfId="6" applyFont="1" applyBorder="1">
      <alignment horizontal="left" vertical="top" wrapText="1" indent="1"/>
    </xf>
    <xf numFmtId="0" fontId="24" fillId="11" borderId="74" xfId="10" applyFont="1" applyFill="1" applyBorder="1" applyAlignment="1">
      <alignment horizontal="center" vertical="center"/>
    </xf>
    <xf numFmtId="0" fontId="24" fillId="11" borderId="9" xfId="11" applyFont="1" applyFill="1" applyBorder="1" applyAlignment="1">
      <alignment horizontal="center" vertical="center"/>
    </xf>
    <xf numFmtId="0" fontId="24" fillId="11" borderId="9" xfId="10" applyFont="1" applyFill="1" applyBorder="1" applyAlignment="1">
      <alignment horizontal="center" vertical="center"/>
    </xf>
    <xf numFmtId="0" fontId="24" fillId="11" borderId="75" xfId="10" applyFont="1" applyFill="1" applyBorder="1" applyAlignment="1">
      <alignment horizontal="center" vertical="center"/>
    </xf>
    <xf numFmtId="176" fontId="25" fillId="0" borderId="55" xfId="5" applyFont="1" applyBorder="1" applyAlignment="1">
      <alignment horizontal="left" wrapText="1" indent="1"/>
    </xf>
    <xf numFmtId="0" fontId="22" fillId="0" borderId="55" xfId="6" applyFont="1" applyBorder="1">
      <alignment horizontal="left" vertical="top" wrapText="1" indent="1"/>
    </xf>
    <xf numFmtId="176" fontId="25" fillId="0" borderId="56" xfId="5" applyFont="1" applyBorder="1" applyAlignment="1">
      <alignment horizontal="left" wrapText="1" indent="1"/>
    </xf>
    <xf numFmtId="176" fontId="25" fillId="0" borderId="57" xfId="5" applyFont="1" applyBorder="1" applyAlignment="1">
      <alignment horizontal="left" wrapText="1" indent="1"/>
    </xf>
    <xf numFmtId="0" fontId="22" fillId="0" borderId="58" xfId="6" applyFont="1" applyBorder="1">
      <alignment horizontal="left" vertical="top" wrapText="1" indent="1"/>
    </xf>
    <xf numFmtId="0" fontId="22" fillId="0" borderId="59" xfId="6" applyFont="1" applyBorder="1">
      <alignment horizontal="left" vertical="top" wrapText="1" indent="1"/>
    </xf>
    <xf numFmtId="176" fontId="28" fillId="0" borderId="14" xfId="27" applyNumberFormat="1" applyBorder="1" applyAlignment="1">
      <alignment horizontal="left" wrapText="1" indent="1"/>
    </xf>
    <xf numFmtId="0" fontId="0" fillId="0" borderId="0" xfId="0" applyAlignment="1">
      <alignment horizontal="center"/>
    </xf>
    <xf numFmtId="0" fontId="30" fillId="20" borderId="0" xfId="0" applyFont="1" applyFill="1"/>
    <xf numFmtId="0" fontId="0" fillId="0" borderId="0" xfId="0" applyAlignment="1">
      <alignment wrapText="1"/>
    </xf>
    <xf numFmtId="0" fontId="30" fillId="20" borderId="0" xfId="0" applyFont="1" applyFill="1" applyAlignment="1">
      <alignment wrapText="1"/>
    </xf>
    <xf numFmtId="0" fontId="31" fillId="0" borderId="0" xfId="0" applyFont="1"/>
    <xf numFmtId="0" fontId="32" fillId="23" borderId="0" xfId="0" applyFont="1" applyFill="1" applyAlignment="1">
      <alignment horizontal="center"/>
    </xf>
    <xf numFmtId="0" fontId="32" fillId="23" borderId="0" xfId="0" applyFont="1" applyFill="1" applyAlignment="1">
      <alignment horizontal="center" wrapText="1"/>
    </xf>
    <xf numFmtId="0" fontId="0" fillId="22" borderId="0" xfId="0" applyFill="1" applyAlignment="1">
      <alignment horizontal="center"/>
    </xf>
    <xf numFmtId="0" fontId="0" fillId="0" borderId="80" xfId="0" applyBorder="1"/>
    <xf numFmtId="0" fontId="31" fillId="0" borderId="80" xfId="0" applyFont="1" applyBorder="1"/>
    <xf numFmtId="0" fontId="29" fillId="0" borderId="80" xfId="27" applyFont="1" applyBorder="1"/>
    <xf numFmtId="0" fontId="31" fillId="0" borderId="80" xfId="0" applyFont="1" applyBorder="1" applyAlignment="1">
      <alignment wrapText="1"/>
    </xf>
    <xf numFmtId="14" fontId="0" fillId="0" borderId="80" xfId="0" applyNumberFormat="1" applyBorder="1"/>
    <xf numFmtId="0" fontId="0" fillId="0" borderId="80" xfId="0" applyBorder="1" applyAlignment="1">
      <alignment wrapText="1"/>
    </xf>
    <xf numFmtId="0" fontId="32" fillId="22" borderId="81" xfId="0" applyFont="1" applyFill="1" applyBorder="1" applyAlignment="1">
      <alignment horizontal="center"/>
    </xf>
    <xf numFmtId="0" fontId="32" fillId="22" borderId="81" xfId="0" applyFont="1" applyFill="1" applyBorder="1" applyAlignment="1">
      <alignment horizontal="center" wrapText="1"/>
    </xf>
    <xf numFmtId="0" fontId="0" fillId="22" borderId="81" xfId="0" applyFill="1" applyBorder="1" applyAlignment="1">
      <alignment horizontal="center"/>
    </xf>
    <xf numFmtId="0" fontId="32" fillId="23" borderId="80" xfId="0" applyFont="1" applyFill="1" applyBorder="1" applyAlignment="1">
      <alignment horizontal="center"/>
    </xf>
    <xf numFmtId="0" fontId="32" fillId="23" borderId="80" xfId="0" applyFont="1" applyFill="1" applyBorder="1" applyAlignment="1">
      <alignment horizontal="center" wrapText="1"/>
    </xf>
    <xf numFmtId="0" fontId="0" fillId="0" borderId="80" xfId="0" applyBorder="1" applyAlignment="1">
      <alignment horizontal="center"/>
    </xf>
    <xf numFmtId="0" fontId="0" fillId="22" borderId="81" xfId="0" applyFill="1" applyBorder="1" applyAlignment="1">
      <alignment horizontal="left" wrapText="1"/>
    </xf>
    <xf numFmtId="0" fontId="0" fillId="20" borderId="0" xfId="0" applyFill="1"/>
    <xf numFmtId="0" fontId="0" fillId="21" borderId="0" xfId="0" applyFill="1"/>
    <xf numFmtId="176" fontId="28" fillId="0" borderId="0" xfId="27" applyNumberFormat="1" applyBorder="1" applyAlignment="1">
      <alignment horizontal="left" wrapText="1" indent="1"/>
    </xf>
    <xf numFmtId="14" fontId="0" fillId="0" borderId="80" xfId="0" applyNumberFormat="1" applyBorder="1" applyAlignment="1"/>
    <xf numFmtId="0" fontId="0" fillId="20" borderId="80" xfId="0" applyFill="1" applyBorder="1"/>
    <xf numFmtId="0" fontId="0" fillId="20" borderId="80" xfId="0" applyFill="1" applyBorder="1" applyAlignment="1">
      <alignment wrapText="1"/>
    </xf>
    <xf numFmtId="0" fontId="0" fillId="21" borderId="0" xfId="0" applyFill="1" applyAlignment="1">
      <alignment wrapText="1"/>
    </xf>
    <xf numFmtId="0" fontId="30" fillId="21" borderId="0" xfId="0" applyFont="1" applyFill="1"/>
    <xf numFmtId="0" fontId="28" fillId="21" borderId="0" xfId="27" applyFill="1" applyBorder="1" applyAlignment="1">
      <alignment horizontal="center" vertical="center"/>
    </xf>
    <xf numFmtId="0" fontId="29" fillId="0" borderId="80" xfId="27" applyFont="1" applyBorder="1" applyAlignment="1">
      <alignment wrapText="1"/>
    </xf>
    <xf numFmtId="0" fontId="31" fillId="0" borderId="80" xfId="0" applyFont="1" applyBorder="1" applyAlignment="1">
      <alignment vertical="top" wrapText="1"/>
    </xf>
    <xf numFmtId="14" fontId="0" fillId="0" borderId="80" xfId="0" applyNumberFormat="1" applyBorder="1" applyAlignment="1">
      <alignment wrapText="1"/>
    </xf>
    <xf numFmtId="176" fontId="25" fillId="24" borderId="12" xfId="5" applyFont="1" applyFill="1" applyBorder="1" applyAlignment="1">
      <alignment horizontal="left" wrapText="1" indent="1"/>
    </xf>
    <xf numFmtId="176" fontId="25" fillId="24" borderId="15" xfId="5" applyFont="1" applyFill="1" applyBorder="1" applyAlignment="1">
      <alignment horizontal="left" wrapText="1" indent="1"/>
    </xf>
    <xf numFmtId="0" fontId="22" fillId="24" borderId="13" xfId="6" applyFont="1" applyFill="1" applyBorder="1">
      <alignment horizontal="left" vertical="top" wrapText="1" indent="1"/>
    </xf>
    <xf numFmtId="0" fontId="22" fillId="24" borderId="16" xfId="6" applyFont="1" applyFill="1" applyBorder="1">
      <alignment horizontal="left" vertical="top" wrapText="1" indent="1"/>
    </xf>
    <xf numFmtId="176" fontId="25" fillId="24" borderId="14" xfId="5" applyFont="1" applyFill="1" applyBorder="1" applyAlignment="1">
      <alignment horizontal="left" wrapText="1" indent="1"/>
    </xf>
    <xf numFmtId="176" fontId="25" fillId="24" borderId="0" xfId="5" applyFont="1" applyFill="1" applyBorder="1" applyAlignment="1">
      <alignment horizontal="left" wrapText="1" indent="1"/>
    </xf>
    <xf numFmtId="0" fontId="22" fillId="24" borderId="14" xfId="6" applyFont="1" applyFill="1" applyBorder="1">
      <alignment horizontal="left" vertical="top" wrapText="1" indent="1"/>
    </xf>
    <xf numFmtId="0" fontId="22" fillId="24" borderId="0" xfId="6" applyFont="1" applyFill="1" applyBorder="1">
      <alignment horizontal="left" vertical="top" wrapText="1" indent="1"/>
    </xf>
    <xf numFmtId="0" fontId="30" fillId="20" borderId="0" xfId="0" applyFont="1" applyFill="1" applyAlignment="1"/>
    <xf numFmtId="0" fontId="0" fillId="0" borderId="0" xfId="0" applyAlignment="1"/>
    <xf numFmtId="0" fontId="31" fillId="0" borderId="0" xfId="0" applyFont="1" applyAlignment="1"/>
    <xf numFmtId="0" fontId="35" fillId="0" borderId="0" xfId="0" applyFont="1"/>
    <xf numFmtId="0" fontId="31" fillId="0" borderId="80" xfId="0" applyFont="1" applyBorder="1" applyAlignment="1">
      <alignment horizontal="left" vertical="center" wrapText="1"/>
    </xf>
    <xf numFmtId="0" fontId="36" fillId="0" borderId="0" xfId="0" applyFont="1" applyAlignment="1">
      <alignment horizontal="center" vertical="center"/>
    </xf>
    <xf numFmtId="176" fontId="28" fillId="0" borderId="22" xfId="27" applyNumberFormat="1" applyBorder="1" applyAlignment="1">
      <alignment horizontal="left" wrapText="1" indent="1"/>
    </xf>
    <xf numFmtId="0" fontId="28" fillId="0" borderId="80" xfId="27" applyBorder="1"/>
    <xf numFmtId="0" fontId="0" fillId="0" borderId="80" xfId="0" applyFill="1" applyBorder="1" applyAlignment="1">
      <alignment wrapText="1"/>
    </xf>
    <xf numFmtId="176" fontId="28" fillId="0" borderId="24" xfId="27" applyNumberFormat="1" applyBorder="1" applyAlignment="1">
      <alignment horizontal="left" wrapText="1" indent="1"/>
    </xf>
    <xf numFmtId="0" fontId="37" fillId="0" borderId="0" xfId="6" applyFont="1" applyBorder="1">
      <alignment horizontal="left" vertical="top" wrapText="1" indent="1"/>
    </xf>
    <xf numFmtId="0" fontId="31" fillId="0" borderId="0" xfId="6" applyFont="1" applyBorder="1">
      <alignment horizontal="left" vertical="top" wrapText="1" indent="1"/>
    </xf>
    <xf numFmtId="14" fontId="0" fillId="0" borderId="0" xfId="0" applyNumberFormat="1"/>
    <xf numFmtId="176" fontId="28" fillId="0" borderId="21" xfId="27" applyNumberFormat="1" applyBorder="1" applyAlignment="1">
      <alignment horizontal="left" wrapText="1" indent="1"/>
    </xf>
    <xf numFmtId="0" fontId="31" fillId="0" borderId="30" xfId="6" applyFont="1" applyBorder="1">
      <alignment horizontal="left" vertical="top" wrapText="1" indent="1"/>
    </xf>
    <xf numFmtId="0" fontId="38" fillId="0" borderId="0" xfId="0" applyFont="1"/>
    <xf numFmtId="0" fontId="28" fillId="0" borderId="0" xfId="27"/>
    <xf numFmtId="0" fontId="28" fillId="0" borderId="80" xfId="27" applyBorder="1" applyAlignment="1">
      <alignment wrapText="1"/>
    </xf>
    <xf numFmtId="176" fontId="28" fillId="0" borderId="30" xfId="27" applyNumberFormat="1" applyBorder="1" applyAlignment="1">
      <alignment horizontal="left" wrapText="1" indent="1"/>
    </xf>
    <xf numFmtId="0" fontId="28" fillId="0" borderId="0" xfId="27" applyBorder="1" applyAlignment="1">
      <alignment horizontal="left" vertical="top" wrapText="1" indent="1"/>
    </xf>
    <xf numFmtId="0" fontId="28" fillId="21" borderId="0" xfId="27" applyFill="1" applyBorder="1" applyAlignment="1">
      <alignment horizontal="center" vertical="center"/>
    </xf>
    <xf numFmtId="176" fontId="28" fillId="0" borderId="15" xfId="27" applyNumberFormat="1" applyBorder="1" applyAlignment="1">
      <alignment horizontal="left" wrapText="1" indent="1"/>
    </xf>
    <xf numFmtId="0" fontId="23" fillId="0" borderId="0" xfId="2" applyFont="1" applyAlignment="1">
      <alignment horizontal="left" vertical="center"/>
    </xf>
    <xf numFmtId="0" fontId="26" fillId="0" borderId="35" xfId="8" applyFont="1" applyBorder="1" applyAlignment="1">
      <alignment horizontal="left" wrapText="1" indent="1"/>
    </xf>
    <xf numFmtId="0" fontId="26" fillId="0" borderId="32" xfId="8" applyFont="1" applyBorder="1" applyAlignment="1">
      <alignment horizontal="left" wrapText="1" indent="1"/>
    </xf>
    <xf numFmtId="0" fontId="26" fillId="0" borderId="36" xfId="8" applyFont="1" applyBorder="1" applyAlignment="1">
      <alignment horizontal="left" wrapText="1" indent="1"/>
    </xf>
    <xf numFmtId="0" fontId="26" fillId="0" borderId="17" xfId="8" applyFont="1" applyBorder="1" applyAlignment="1">
      <alignment horizontal="left" wrapText="1" indent="1"/>
    </xf>
    <xf numFmtId="0" fontId="26" fillId="0" borderId="15" xfId="8" applyFont="1" applyBorder="1" applyAlignment="1">
      <alignment horizontal="left" wrapText="1" indent="1"/>
    </xf>
    <xf numFmtId="0" fontId="26" fillId="0" borderId="18" xfId="8" applyFont="1" applyBorder="1" applyAlignment="1">
      <alignment horizontal="left" wrapText="1" indent="1"/>
    </xf>
    <xf numFmtId="0" fontId="22" fillId="0" borderId="19" xfId="7" applyFont="1" applyBorder="1">
      <alignment horizontal="left" vertical="top" wrapText="1" indent="1"/>
    </xf>
    <xf numFmtId="0" fontId="22" fillId="0" borderId="16" xfId="7" applyFont="1" applyBorder="1">
      <alignment horizontal="left" vertical="top" wrapText="1" indent="1"/>
    </xf>
    <xf numFmtId="0" fontId="22" fillId="0" borderId="20" xfId="7" applyFont="1" applyBorder="1">
      <alignment horizontal="left" vertical="top" wrapText="1" indent="1"/>
    </xf>
    <xf numFmtId="0" fontId="22" fillId="0" borderId="37" xfId="7" applyFont="1" applyBorder="1">
      <alignment horizontal="left" vertical="top" wrapText="1" indent="1"/>
    </xf>
    <xf numFmtId="0" fontId="22" fillId="0" borderId="34" xfId="7" applyFont="1" applyBorder="1">
      <alignment horizontal="left" vertical="top" wrapText="1" indent="1"/>
    </xf>
    <xf numFmtId="0" fontId="22" fillId="0" borderId="38" xfId="7" applyFont="1" applyBorder="1">
      <alignment horizontal="left" vertical="top" wrapText="1" indent="1"/>
    </xf>
    <xf numFmtId="0" fontId="22" fillId="0" borderId="44" xfId="7" applyFont="1" applyBorder="1">
      <alignment horizontal="left" vertical="top" wrapText="1" indent="1"/>
    </xf>
    <xf numFmtId="0" fontId="22" fillId="0" borderId="41" xfId="7" applyFont="1" applyBorder="1">
      <alignment horizontal="left" vertical="top" wrapText="1" indent="1"/>
    </xf>
    <xf numFmtId="0" fontId="22" fillId="0" borderId="45" xfId="7" applyFont="1" applyBorder="1">
      <alignment horizontal="left" vertical="top" wrapText="1" indent="1"/>
    </xf>
    <xf numFmtId="0" fontId="26" fillId="0" borderId="42" xfId="8" applyFont="1" applyBorder="1" applyAlignment="1">
      <alignment horizontal="left" wrapText="1" indent="1"/>
    </xf>
    <xf numFmtId="0" fontId="26" fillId="0" borderId="40" xfId="8" applyFont="1" applyBorder="1" applyAlignment="1">
      <alignment horizontal="left" wrapText="1" indent="1"/>
    </xf>
    <xf numFmtId="0" fontId="26" fillId="0" borderId="43" xfId="8" applyFont="1" applyBorder="1" applyAlignment="1">
      <alignment horizontal="left" wrapText="1" indent="1"/>
    </xf>
    <xf numFmtId="0" fontId="26" fillId="0" borderId="26" xfId="8" applyFont="1" applyBorder="1" applyAlignment="1">
      <alignment horizontal="left" wrapText="1" indent="1"/>
    </xf>
    <xf numFmtId="0" fontId="26" fillId="0" borderId="24" xfId="8" applyFont="1" applyBorder="1" applyAlignment="1">
      <alignment horizontal="left" wrapText="1" indent="1"/>
    </xf>
    <xf numFmtId="0" fontId="26" fillId="0" borderId="27" xfId="8" applyFont="1" applyBorder="1" applyAlignment="1">
      <alignment horizontal="left" wrapText="1" indent="1"/>
    </xf>
    <xf numFmtId="0" fontId="22" fillId="0" borderId="28" xfId="7" applyFont="1" applyBorder="1">
      <alignment horizontal="left" vertical="top" wrapText="1" indent="1"/>
    </xf>
    <xf numFmtId="0" fontId="22" fillId="0" borderId="25" xfId="7" applyFont="1" applyBorder="1">
      <alignment horizontal="left" vertical="top" wrapText="1" indent="1"/>
    </xf>
    <xf numFmtId="0" fontId="22" fillId="0" borderId="29" xfId="7" applyFont="1" applyBorder="1">
      <alignment horizontal="left" vertical="top" wrapText="1" indent="1"/>
    </xf>
    <xf numFmtId="0" fontId="26" fillId="0" borderId="60" xfId="8" applyFont="1" applyBorder="1" applyAlignment="1">
      <alignment horizontal="left" wrapText="1" indent="1"/>
    </xf>
    <xf numFmtId="0" fontId="26" fillId="0" borderId="57" xfId="8" applyFont="1" applyBorder="1" applyAlignment="1">
      <alignment horizontal="left" wrapText="1" indent="1"/>
    </xf>
    <xf numFmtId="0" fontId="26" fillId="0" borderId="61" xfId="8" applyFont="1" applyBorder="1" applyAlignment="1">
      <alignment horizontal="left" wrapText="1" indent="1"/>
    </xf>
    <xf numFmtId="0" fontId="22" fillId="0" borderId="62" xfId="7" applyFont="1" applyBorder="1">
      <alignment horizontal="left" vertical="top" wrapText="1" indent="1"/>
    </xf>
    <xf numFmtId="0" fontId="22" fillId="0" borderId="59" xfId="7" applyFont="1" applyBorder="1">
      <alignment horizontal="left" vertical="top" wrapText="1" indent="1"/>
    </xf>
    <xf numFmtId="0" fontId="22" fillId="0" borderId="63" xfId="7" applyFont="1" applyBorder="1">
      <alignment horizontal="left" vertical="top" wrapText="1" indent="1"/>
    </xf>
    <xf numFmtId="0" fontId="26" fillId="0" borderId="51" xfId="8" applyFont="1" applyBorder="1" applyAlignment="1">
      <alignment horizontal="left" wrapText="1" indent="1"/>
    </xf>
    <xf numFmtId="0" fontId="26" fillId="0" borderId="48" xfId="8" applyFont="1" applyBorder="1" applyAlignment="1">
      <alignment horizontal="left" wrapText="1" indent="1"/>
    </xf>
    <xf numFmtId="0" fontId="26" fillId="0" borderId="52" xfId="8" applyFont="1" applyBorder="1" applyAlignment="1">
      <alignment horizontal="left" wrapText="1" indent="1"/>
    </xf>
    <xf numFmtId="0" fontId="22" fillId="0" borderId="53" xfId="7" applyFont="1" applyBorder="1">
      <alignment horizontal="left" vertical="top" wrapText="1" indent="1"/>
    </xf>
    <xf numFmtId="0" fontId="22" fillId="0" borderId="50" xfId="7" applyFont="1" applyBorder="1">
      <alignment horizontal="left" vertical="top" wrapText="1" indent="1"/>
    </xf>
    <xf numFmtId="0" fontId="22" fillId="0" borderId="54" xfId="7" applyFont="1" applyBorder="1">
      <alignment horizontal="left" vertical="top" wrapText="1" indent="1"/>
    </xf>
    <xf numFmtId="0" fontId="24" fillId="0" borderId="0" xfId="0" applyFont="1" applyAlignment="1">
      <alignment horizontal="left" vertical="top" wrapText="1"/>
    </xf>
    <xf numFmtId="0" fontId="24" fillId="0" borderId="0" xfId="0" applyFont="1" applyAlignment="1">
      <alignment horizontal="left" vertical="top"/>
    </xf>
    <xf numFmtId="0" fontId="22" fillId="0" borderId="0" xfId="0" applyFont="1" applyAlignment="1">
      <alignment horizontal="left" vertical="center"/>
    </xf>
    <xf numFmtId="0" fontId="28" fillId="21" borderId="0" xfId="27" applyFill="1" applyBorder="1" applyAlignment="1">
      <alignment horizontal="center" vertical="center"/>
    </xf>
    <xf numFmtId="0" fontId="28" fillId="21" borderId="0" xfId="27" applyFill="1" applyAlignment="1">
      <alignment horizontal="center" vertical="center" wrapText="1"/>
    </xf>
    <xf numFmtId="0" fontId="0" fillId="21" borderId="0" xfId="0" applyFill="1" applyAlignment="1">
      <alignment horizontal="center" vertical="center" wrapText="1"/>
    </xf>
    <xf numFmtId="0" fontId="0" fillId="0" borderId="0" xfId="0" applyAlignment="1">
      <alignment horizontal="left" vertical="top" wrapText="1"/>
    </xf>
  </cellXfs>
  <cellStyles count="28">
    <cellStyle name="40% - 着色 1" xfId="1" builtinId="31" customBuiltin="1"/>
    <cellStyle name="百分比" xfId="18" builtinId="5" customBuiltin="1"/>
    <cellStyle name="备注" xfId="7"/>
    <cellStyle name="备注页眉" xfId="8"/>
    <cellStyle name="标题" xfId="9" builtinId="15" customBuiltin="1"/>
    <cellStyle name="标题 1" xfId="2" builtinId="16" customBuiltin="1"/>
    <cellStyle name="标题 2" xfId="10" builtinId="17" customBuiltin="1"/>
    <cellStyle name="标题 3" xfId="11" builtinId="18" customBuiltin="1"/>
    <cellStyle name="标题 4" xfId="12" builtinId="19" customBuiltin="1"/>
    <cellStyle name="差" xfId="20" builtinId="27" customBuiltin="1"/>
    <cellStyle name="常规" xfId="0" builtinId="0" customBuiltin="1"/>
    <cellStyle name="超链接" xfId="27" builtinId="8"/>
    <cellStyle name="好" xfId="19" builtinId="26" customBuiltin="1"/>
    <cellStyle name="汇总" xfId="15" builtinId="25" customBuiltin="1"/>
    <cellStyle name="货币" xfId="16" builtinId="4" customBuiltin="1"/>
    <cellStyle name="货币[0]" xfId="17" builtinId="7" customBuiltin="1"/>
    <cellStyle name="计算" xfId="24" builtinId="22" customBuiltin="1"/>
    <cellStyle name="检查单元格" xfId="26" builtinId="23" customBuiltin="1"/>
    <cellStyle name="解释性文本" xfId="14" builtinId="53" customBuiltin="1"/>
    <cellStyle name="链接单元格" xfId="25" builtinId="24" customBuiltin="1"/>
    <cellStyle name="日" xfId="5"/>
    <cellStyle name="适中" xfId="21" builtinId="28" customBuiltin="1"/>
    <cellStyle name="输出" xfId="23" builtinId="21" customBuiltin="1"/>
    <cellStyle name="输入" xfId="22" builtinId="20" customBuiltin="1"/>
    <cellStyle name="天详细信息" xfId="6"/>
    <cellStyle name="着色 1" xfId="3" builtinId="29" customBuiltin="1"/>
    <cellStyle name="着色 5" xfId="4" builtinId="45" customBuiltin="1"/>
    <cellStyle name="注释" xfId="13" builtinId="10" customBuiltin="1"/>
  </cellStyles>
  <dxfs count="24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image" Target="../media/image13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8</xdr:col>
      <xdr:colOff>1143</xdr:colOff>
      <xdr:row>19</xdr:row>
      <xdr:rowOff>6477</xdr:rowOff>
    </xdr:to>
    <xdr:pic>
      <xdr:nvPicPr>
        <xdr:cNvPr id="15" name="图片​​_2" descr="学校区域中脚踩滑板的一个人的卡通图形" title="Banner 2">
          <a:extLst>
            <a:ext uri="{FF2B5EF4-FFF2-40B4-BE49-F238E27FC236}">
              <a16:creationId xmlns="" xmlns:a16="http://schemas.microsoft.com/office/drawing/2014/main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1143</xdr:colOff>
      <xdr:row>35</xdr:row>
      <xdr:rowOff>2451</xdr:rowOff>
    </xdr:to>
    <xdr:pic>
      <xdr:nvPicPr>
        <xdr:cNvPr id="16" name="图片​​_3" descr="参加毕业舞会的一对夫妇的卡通图形" title="Banner 3">
          <a:extLst>
            <a:ext uri="{FF2B5EF4-FFF2-40B4-BE49-F238E27FC236}">
              <a16:creationId xmlns="" xmlns:a16="http://schemas.microsoft.com/office/drawing/2014/main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8</xdr:col>
      <xdr:colOff>1143</xdr:colOff>
      <xdr:row>51</xdr:row>
      <xdr:rowOff>6477</xdr:rowOff>
    </xdr:to>
    <xdr:pic>
      <xdr:nvPicPr>
        <xdr:cNvPr id="17" name="图片​​_4" descr="正在学习的一个人的卡通图形" title="Banner 4">
          <a:extLst>
            <a:ext uri="{FF2B5EF4-FFF2-40B4-BE49-F238E27FC236}">
              <a16:creationId xmlns="" xmlns:a16="http://schemas.microsoft.com/office/drawing/2014/main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8</xdr:col>
      <xdr:colOff>1143</xdr:colOff>
      <xdr:row>67</xdr:row>
      <xdr:rowOff>6477</xdr:rowOff>
    </xdr:to>
    <xdr:pic>
      <xdr:nvPicPr>
        <xdr:cNvPr id="18" name="图片​​_5" descr="正在吃快餐的两个朋友的卡通图形" title="Banner 5">
          <a:extLst>
            <a:ext uri="{FF2B5EF4-FFF2-40B4-BE49-F238E27FC236}">
              <a16:creationId xmlns="" xmlns:a16="http://schemas.microsoft.com/office/drawing/2014/main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8</xdr:col>
      <xdr:colOff>1143</xdr:colOff>
      <xdr:row>83</xdr:row>
      <xdr:rowOff>6477</xdr:rowOff>
    </xdr:to>
    <xdr:pic>
      <xdr:nvPicPr>
        <xdr:cNvPr id="19" name="图片​​_6" descr="毕业的卡通图形" title="Banner 6">
          <a:extLst>
            <a:ext uri="{FF2B5EF4-FFF2-40B4-BE49-F238E27FC236}">
              <a16:creationId xmlns="" xmlns:a16="http://schemas.microsoft.com/office/drawing/2014/main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8</xdr:col>
      <xdr:colOff>1143</xdr:colOff>
      <xdr:row>99</xdr:row>
      <xdr:rowOff>6477</xdr:rowOff>
    </xdr:to>
    <xdr:pic>
      <xdr:nvPicPr>
        <xdr:cNvPr id="20" name="图片​​_7" descr="在海滩上打排球的两个人的卡通图形" title="Banner 7">
          <a:extLst>
            <a:ext uri="{FF2B5EF4-FFF2-40B4-BE49-F238E27FC236}">
              <a16:creationId xmlns="" xmlns:a16="http://schemas.microsoft.com/office/drawing/2014/main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8</xdr:col>
      <xdr:colOff>1143</xdr:colOff>
      <xdr:row>115</xdr:row>
      <xdr:rowOff>6477</xdr:rowOff>
    </xdr:to>
    <xdr:pic>
      <xdr:nvPicPr>
        <xdr:cNvPr id="21" name="图片​​_8" descr="在选秀节目上唱歌的一个女孩的卡通图形" title="Banner 8">
          <a:extLst>
            <a:ext uri="{FF2B5EF4-FFF2-40B4-BE49-F238E27FC236}">
              <a16:creationId xmlns="" xmlns:a16="http://schemas.microsoft.com/office/drawing/2014/main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8</xdr:col>
      <xdr:colOff>1143</xdr:colOff>
      <xdr:row>131</xdr:row>
      <xdr:rowOff>6477</xdr:rowOff>
    </xdr:to>
    <xdr:pic>
      <xdr:nvPicPr>
        <xdr:cNvPr id="22" name="图片​​_9" descr="一名足球运动员和一名啦啦队队员的卡通图形" title="Banner 9">
          <a:extLst>
            <a:ext uri="{FF2B5EF4-FFF2-40B4-BE49-F238E27FC236}">
              <a16:creationId xmlns="" xmlns:a16="http://schemas.microsoft.com/office/drawing/2014/main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8</xdr:col>
      <xdr:colOff>1143</xdr:colOff>
      <xdr:row>147</xdr:row>
      <xdr:rowOff>6477</xdr:rowOff>
    </xdr:to>
    <xdr:pic>
      <xdr:nvPicPr>
        <xdr:cNvPr id="23" name="图片​​_10" descr="正在恶作剧的两个人的卡通图形" title="Banner 11">
          <a:extLst>
            <a:ext uri="{FF2B5EF4-FFF2-40B4-BE49-F238E27FC236}">
              <a16:creationId xmlns="" xmlns:a16="http://schemas.microsoft.com/office/drawing/2014/main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8</xdr:col>
      <xdr:colOff>1143</xdr:colOff>
      <xdr:row>163</xdr:row>
      <xdr:rowOff>6477</xdr:rowOff>
    </xdr:to>
    <xdr:pic>
      <xdr:nvPicPr>
        <xdr:cNvPr id="24" name="图片​​_11" descr="图书馆中的一个人的卡通图形" title="Banner 10">
          <a:extLst>
            <a:ext uri="{FF2B5EF4-FFF2-40B4-BE49-F238E27FC236}">
              <a16:creationId xmlns="" xmlns:a16="http://schemas.microsoft.com/office/drawing/2014/main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1143</xdr:colOff>
      <xdr:row>179</xdr:row>
      <xdr:rowOff>6477</xdr:rowOff>
    </xdr:to>
    <xdr:pic>
      <xdr:nvPicPr>
        <xdr:cNvPr id="25" name="图片​​_12" descr="正在唱圣诞歌曲的两个人的卡通图形" title="Banner 12">
          <a:extLst>
            <a:ext uri="{FF2B5EF4-FFF2-40B4-BE49-F238E27FC236}">
              <a16:creationId xmlns="" xmlns:a16="http://schemas.microsoft.com/office/drawing/2014/main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</xdr:row>
      <xdr:rowOff>0</xdr:rowOff>
    </xdr:from>
    <xdr:ext cx="4315968" cy="1216152"/>
    <xdr:pic>
      <xdr:nvPicPr>
        <xdr:cNvPr id="13" name="图片​​_2" descr="学校区域中脚踩滑板的一个人的卡通图形" title="Banner 2">
          <a:extLst>
            <a:ext uri="{FF2B5EF4-FFF2-40B4-BE49-F238E27FC236}">
              <a16:creationId xmlns="" xmlns:a16="http://schemas.microsoft.com/office/drawing/2014/main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4315968" cy="1212126"/>
    <xdr:pic>
      <xdr:nvPicPr>
        <xdr:cNvPr id="14" name="图片​​_3" descr="参加毕业舞会的一对夫妇的卡通图形" title="Banner 3">
          <a:extLst>
            <a:ext uri="{FF2B5EF4-FFF2-40B4-BE49-F238E27FC236}">
              <a16:creationId xmlns="" xmlns:a16="http://schemas.microsoft.com/office/drawing/2014/main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244</xdr:row>
      <xdr:rowOff>0</xdr:rowOff>
    </xdr:from>
    <xdr:ext cx="4315968" cy="1216152"/>
    <xdr:pic>
      <xdr:nvPicPr>
        <xdr:cNvPr id="26" name="图片​​_4" descr="正在学习的一个人的卡通图形" title="Banner 4">
          <a:extLst>
            <a:ext uri="{FF2B5EF4-FFF2-40B4-BE49-F238E27FC236}">
              <a16:creationId xmlns="" xmlns:a16="http://schemas.microsoft.com/office/drawing/2014/main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4315968" cy="1216152"/>
    <xdr:pic>
      <xdr:nvPicPr>
        <xdr:cNvPr id="27" name="图片​​_5" descr="正在吃快餐的两个朋友的卡通图形" title="Banner 5">
          <a:extLst>
            <a:ext uri="{FF2B5EF4-FFF2-40B4-BE49-F238E27FC236}">
              <a16:creationId xmlns="" xmlns:a16="http://schemas.microsoft.com/office/drawing/2014/main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276</xdr:row>
      <xdr:rowOff>0</xdr:rowOff>
    </xdr:from>
    <xdr:ext cx="4315968" cy="1216152"/>
    <xdr:pic>
      <xdr:nvPicPr>
        <xdr:cNvPr id="28" name="图片​​_6" descr="毕业的卡通图形" title="Banner 6">
          <a:extLst>
            <a:ext uri="{FF2B5EF4-FFF2-40B4-BE49-F238E27FC236}">
              <a16:creationId xmlns="" xmlns:a16="http://schemas.microsoft.com/office/drawing/2014/main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</xdr:row>
      <xdr:rowOff>0</xdr:rowOff>
    </xdr:from>
    <xdr:ext cx="4315968" cy="1216152"/>
    <xdr:pic>
      <xdr:nvPicPr>
        <xdr:cNvPr id="29" name="图片​​_7" descr="在海滩上打排球的两个人的卡通图形" title="Banner 7">
          <a:extLst>
            <a:ext uri="{FF2B5EF4-FFF2-40B4-BE49-F238E27FC236}">
              <a16:creationId xmlns="" xmlns:a16="http://schemas.microsoft.com/office/drawing/2014/main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308</xdr:row>
      <xdr:rowOff>0</xdr:rowOff>
    </xdr:from>
    <xdr:ext cx="4315968" cy="1216152"/>
    <xdr:pic>
      <xdr:nvPicPr>
        <xdr:cNvPr id="30" name="图片​​_8" descr="在选秀节目上唱歌的一个女孩的卡通图形" title="Banner 8">
          <a:extLst>
            <a:ext uri="{FF2B5EF4-FFF2-40B4-BE49-F238E27FC236}">
              <a16:creationId xmlns="" xmlns:a16="http://schemas.microsoft.com/office/drawing/2014/main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</xdr:row>
      <xdr:rowOff>0</xdr:rowOff>
    </xdr:from>
    <xdr:ext cx="4315968" cy="1216152"/>
    <xdr:pic>
      <xdr:nvPicPr>
        <xdr:cNvPr id="31" name="图片​​_9" descr="一名足球运动员和一名啦啦队队员的卡通图形" title="Banner 9">
          <a:extLst>
            <a:ext uri="{FF2B5EF4-FFF2-40B4-BE49-F238E27FC236}">
              <a16:creationId xmlns="" xmlns:a16="http://schemas.microsoft.com/office/drawing/2014/main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</xdr:row>
      <xdr:rowOff>0</xdr:rowOff>
    </xdr:from>
    <xdr:ext cx="4315968" cy="1216152"/>
    <xdr:pic>
      <xdr:nvPicPr>
        <xdr:cNvPr id="32" name="图片​​_10" descr="正在恶作剧的两个人的卡通图形" title="Banner 11">
          <a:extLst>
            <a:ext uri="{FF2B5EF4-FFF2-40B4-BE49-F238E27FC236}">
              <a16:creationId xmlns="" xmlns:a16="http://schemas.microsoft.com/office/drawing/2014/main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</xdr:row>
      <xdr:rowOff>0</xdr:rowOff>
    </xdr:from>
    <xdr:ext cx="4315968" cy="1216152"/>
    <xdr:pic>
      <xdr:nvPicPr>
        <xdr:cNvPr id="33" name="图片​​_11" descr="图书馆中的一个人的卡通图形" title="Banner 10">
          <a:extLst>
            <a:ext uri="{FF2B5EF4-FFF2-40B4-BE49-F238E27FC236}">
              <a16:creationId xmlns="" xmlns:a16="http://schemas.microsoft.com/office/drawing/2014/main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372</xdr:row>
      <xdr:rowOff>0</xdr:rowOff>
    </xdr:from>
    <xdr:ext cx="4315968" cy="1216152"/>
    <xdr:pic>
      <xdr:nvPicPr>
        <xdr:cNvPr id="34" name="图片​​_12" descr="正在唱圣诞歌曲的两个人的卡通图形" title="Banner 12">
          <a:extLst>
            <a:ext uri="{FF2B5EF4-FFF2-40B4-BE49-F238E27FC236}">
              <a16:creationId xmlns="" xmlns:a16="http://schemas.microsoft.com/office/drawing/2014/main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34</xdr:row>
      <xdr:rowOff>1144465</xdr:rowOff>
    </xdr:from>
    <xdr:to>
      <xdr:col>16</xdr:col>
      <xdr:colOff>476249</xdr:colOff>
      <xdr:row>47</xdr:row>
      <xdr:rowOff>28574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16289215"/>
          <a:ext cx="5714999" cy="5275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4315968</xdr:colOff>
      <xdr:row>1</xdr:row>
      <xdr:rowOff>1216152</xdr:rowOff>
    </xdr:to>
    <xdr:pic>
      <xdr:nvPicPr>
        <xdr:cNvPr id="2" name="Picture_1" descr="正在庆祝新年的两个人的卡通图形" title="Banner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43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1390649</xdr:rowOff>
    </xdr:from>
    <xdr:to>
      <xdr:col>1</xdr:col>
      <xdr:colOff>4315968</xdr:colOff>
      <xdr:row>2</xdr:row>
      <xdr:rowOff>1216151</xdr:rowOff>
    </xdr:to>
    <xdr:pic>
      <xdr:nvPicPr>
        <xdr:cNvPr id="3" name="Picture_2" descr="学校区域中脚踩滑板的一个人的卡通图形" title="Banner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049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3</xdr:row>
      <xdr:rowOff>0</xdr:rowOff>
    </xdr:from>
    <xdr:to>
      <xdr:col>1</xdr:col>
      <xdr:colOff>4287392</xdr:colOff>
      <xdr:row>3</xdr:row>
      <xdr:rowOff>1212126</xdr:rowOff>
    </xdr:to>
    <xdr:pic>
      <xdr:nvPicPr>
        <xdr:cNvPr id="4" name="Picture_3" descr="参加毕业舞会的一对夫妇的卡通图形" title="Banner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4" y="289560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1390649</xdr:rowOff>
    </xdr:from>
    <xdr:to>
      <xdr:col>1</xdr:col>
      <xdr:colOff>4315968</xdr:colOff>
      <xdr:row>4</xdr:row>
      <xdr:rowOff>1216151</xdr:rowOff>
    </xdr:to>
    <xdr:pic>
      <xdr:nvPicPr>
        <xdr:cNvPr id="5" name="Picture_4" descr="正在学习的一个人的卡通图形" title="Banner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42862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1390649</xdr:rowOff>
    </xdr:from>
    <xdr:to>
      <xdr:col>1</xdr:col>
      <xdr:colOff>4315968</xdr:colOff>
      <xdr:row>5</xdr:row>
      <xdr:rowOff>1216151</xdr:rowOff>
    </xdr:to>
    <xdr:pic>
      <xdr:nvPicPr>
        <xdr:cNvPr id="6" name="Picture_5" descr="正在吃快餐的两个朋友的卡通图形" title="Banner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56768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1390649</xdr:rowOff>
    </xdr:from>
    <xdr:to>
      <xdr:col>1</xdr:col>
      <xdr:colOff>4315968</xdr:colOff>
      <xdr:row>6</xdr:row>
      <xdr:rowOff>1216151</xdr:rowOff>
    </xdr:to>
    <xdr:pic>
      <xdr:nvPicPr>
        <xdr:cNvPr id="7" name="Picture_6" descr="毕业的卡通图形" title="Banner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70675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4315968</xdr:colOff>
      <xdr:row>7</xdr:row>
      <xdr:rowOff>1216152</xdr:rowOff>
    </xdr:to>
    <xdr:pic>
      <xdr:nvPicPr>
        <xdr:cNvPr id="8" name="Picture_7" descr="在海滩上打排球的两个人的卡通图形" title="Banner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84582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1390649</xdr:rowOff>
    </xdr:from>
    <xdr:to>
      <xdr:col>1</xdr:col>
      <xdr:colOff>4315968</xdr:colOff>
      <xdr:row>8</xdr:row>
      <xdr:rowOff>1216151</xdr:rowOff>
    </xdr:to>
    <xdr:pic>
      <xdr:nvPicPr>
        <xdr:cNvPr id="9" name="Picture_8" descr="在选秀节目上唱歌的一个女孩的卡通图形" title="Banner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98488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1390649</xdr:rowOff>
    </xdr:from>
    <xdr:to>
      <xdr:col>1</xdr:col>
      <xdr:colOff>4315968</xdr:colOff>
      <xdr:row>9</xdr:row>
      <xdr:rowOff>1216151</xdr:rowOff>
    </xdr:to>
    <xdr:pic>
      <xdr:nvPicPr>
        <xdr:cNvPr id="10" name="Picture_9" descr="一名足球运动员和一名啦啦队队员的卡通图形" title="Banner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2394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1390649</xdr:rowOff>
    </xdr:from>
    <xdr:to>
      <xdr:col>1</xdr:col>
      <xdr:colOff>4315968</xdr:colOff>
      <xdr:row>10</xdr:row>
      <xdr:rowOff>1216151</xdr:rowOff>
    </xdr:to>
    <xdr:pic>
      <xdr:nvPicPr>
        <xdr:cNvPr id="11" name="Picture_10" descr="正在恶作剧的两个人的卡通图形" title="Banner 11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26301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4315968</xdr:colOff>
      <xdr:row>11</xdr:row>
      <xdr:rowOff>1216152</xdr:rowOff>
    </xdr:to>
    <xdr:pic>
      <xdr:nvPicPr>
        <xdr:cNvPr id="12" name="Picture_11" descr="图书馆中的一个人的卡通图形" title="Banner 10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40208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4315968</xdr:colOff>
      <xdr:row>12</xdr:row>
      <xdr:rowOff>1216152</xdr:rowOff>
    </xdr:to>
    <xdr:pic>
      <xdr:nvPicPr>
        <xdr:cNvPr id="13" name="Picture_12" descr="正在唱圣诞歌曲的两个人的卡通图形" title="Banner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411450"/>
          <a:ext cx="4315968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8EC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8">
      <a:majorFont>
        <a:latin typeface="Century Schoolbook"/>
        <a:ea typeface=""/>
        <a:cs typeface=""/>
      </a:majorFont>
      <a:minorFont>
        <a:latin typeface="Century School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redmine.meizu.com/issues/971812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6905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541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redmine.meizu.com/issues/971379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redmine.meizu.com/issues/974834" TargetMode="External"/><Relationship Id="rId1" Type="http://schemas.openxmlformats.org/officeDocument/2006/relationships/hyperlink" Target="http://redmine.meizu.com/issues/965825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redmine.meizu.com/issues/966864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://redmine.meizu.com/issues/967563" TargetMode="External"/><Relationship Id="rId2" Type="http://schemas.openxmlformats.org/officeDocument/2006/relationships/hyperlink" Target="http://redmine.meizu.com/issues/967550" TargetMode="External"/><Relationship Id="rId1" Type="http://schemas.openxmlformats.org/officeDocument/2006/relationships/hyperlink" Target="http://redmine.meizu.com/issues/959632" TargetMode="External"/><Relationship Id="rId4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redmine.meizu.com/issues/955158" TargetMode="External"/><Relationship Id="rId1" Type="http://schemas.openxmlformats.org/officeDocument/2006/relationships/hyperlink" Target="http://redmine.meizu.com/issues/958524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8524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R387"/>
  <sheetViews>
    <sheetView showGridLines="0" showRowColHeaders="0" tabSelected="1" topLeftCell="A54" zoomScaleNormal="100" zoomScaleSheetLayoutView="55" workbookViewId="0">
      <selection activeCell="K62" sqref="K62"/>
    </sheetView>
  </sheetViews>
  <sheetFormatPr defaultColWidth="8.88671875" defaultRowHeight="15" x14ac:dyDescent="0.25"/>
  <cols>
    <col min="1" max="1" width="1.77734375" style="1" customWidth="1"/>
    <col min="2" max="8" width="16.77734375" style="1" customWidth="1"/>
    <col min="9" max="9" width="1.77734375" style="1" customWidth="1"/>
    <col min="10" max="13" width="8.88671875" style="1"/>
    <col min="14" max="14" width="6" style="1" customWidth="1"/>
    <col min="15" max="16384" width="8.88671875" style="1"/>
  </cols>
  <sheetData>
    <row r="1" spans="1:18" ht="9" customHeight="1" x14ac:dyDescent="0.25">
      <c r="A1" s="1" t="s">
        <v>0</v>
      </c>
      <c r="I1" s="1" t="s">
        <v>0</v>
      </c>
    </row>
    <row r="2" spans="1:18" ht="9" customHeight="1" x14ac:dyDescent="0.25"/>
    <row r="3" spans="1:18" ht="95.25" customHeight="1" x14ac:dyDescent="0.25">
      <c r="B3" s="2">
        <v>2019</v>
      </c>
      <c r="C3" s="132" t="s">
        <v>67</v>
      </c>
      <c r="D3" s="132"/>
      <c r="G3" s="115" t="s">
        <v>43</v>
      </c>
      <c r="H3" s="115" t="s">
        <v>44</v>
      </c>
    </row>
    <row r="4" spans="1:18" ht="9" customHeight="1" x14ac:dyDescent="0.25"/>
    <row r="5" spans="1:18" s="3" customFormat="1" ht="24" customHeight="1" x14ac:dyDescent="0.25">
      <c r="B5" s="4" t="s">
        <v>2</v>
      </c>
      <c r="C5" s="5" t="str">
        <f>(TEXT(C6,"aaaa"))</f>
        <v>星期二</v>
      </c>
      <c r="D5" s="6" t="str">
        <f>TEXT(D6,"aaaa")</f>
        <v>星期三</v>
      </c>
      <c r="E5" s="5" t="str">
        <f>TEXT(E6,"aaaa")</f>
        <v>星期四</v>
      </c>
      <c r="F5" s="6" t="str">
        <f>TEXT(F6,"aaaa")</f>
        <v>星期五</v>
      </c>
      <c r="G5" s="5" t="str">
        <f>TEXT(G6,"aaaa")</f>
        <v>星期六</v>
      </c>
      <c r="H5" s="7" t="str">
        <f>(TEXT(H6,"aaaa"))</f>
        <v>星期日</v>
      </c>
    </row>
    <row r="6" spans="1:18" s="8" customFormat="1" ht="24" customHeight="1" x14ac:dyDescent="0.35">
      <c r="B6" s="9">
        <f t="array" ref="B6:H6">日+1+DATE(Calendar1Year,Calendar1MonthOption,1)-WEEKDAY(DATE(Calendar1Year,Calendar1MonthOption,1),WeekdayOption)</f>
        <v>43766</v>
      </c>
      <c r="C6" s="10">
        <v>43767</v>
      </c>
      <c r="D6" s="9">
        <v>43768</v>
      </c>
      <c r="E6" s="10">
        <v>43769</v>
      </c>
      <c r="F6" s="9">
        <v>43770</v>
      </c>
      <c r="G6" s="10">
        <v>43771</v>
      </c>
      <c r="H6" s="9">
        <v>43772</v>
      </c>
    </row>
    <row r="7" spans="1:18" ht="51" customHeight="1" x14ac:dyDescent="0.25">
      <c r="B7" s="11"/>
      <c r="C7" s="12"/>
      <c r="D7" s="11"/>
      <c r="E7" s="12" t="s">
        <v>6</v>
      </c>
      <c r="F7" s="11"/>
      <c r="G7" s="12"/>
      <c r="H7" s="11"/>
    </row>
    <row r="8" spans="1:18" s="8" customFormat="1" ht="24" customHeight="1" x14ac:dyDescent="0.35">
      <c r="B8" s="102">
        <f t="array" ref="B8:H8">日+8+DATE(Calendar1Year,Calendar1MonthOption,1)-WEEKDAY(DATE(Calendar1Year,Calendar1MonthOption,1),WeekdayOption)</f>
        <v>43773</v>
      </c>
      <c r="C8" s="103">
        <v>43774</v>
      </c>
      <c r="D8" s="102">
        <v>43775</v>
      </c>
      <c r="E8" s="103">
        <v>43776</v>
      </c>
      <c r="F8" s="102">
        <v>43777</v>
      </c>
      <c r="G8" s="103">
        <v>43778</v>
      </c>
      <c r="H8" s="102">
        <v>43779</v>
      </c>
    </row>
    <row r="9" spans="1:18" ht="51" customHeight="1" x14ac:dyDescent="0.25">
      <c r="B9" s="104"/>
      <c r="C9" s="105"/>
      <c r="D9" s="104"/>
      <c r="E9" s="105"/>
      <c r="F9" s="104"/>
      <c r="G9" s="105"/>
      <c r="H9" s="104"/>
      <c r="J9" s="171" t="s">
        <v>161</v>
      </c>
      <c r="K9" s="171"/>
      <c r="L9" s="171"/>
      <c r="M9" s="171"/>
      <c r="N9" s="171"/>
      <c r="O9" s="171"/>
      <c r="P9" s="171"/>
      <c r="Q9" s="171"/>
    </row>
    <row r="10" spans="1:18" s="8" customFormat="1" ht="24" customHeight="1" x14ac:dyDescent="0.35">
      <c r="B10" s="106">
        <f t="array" ref="B10:H10">日+15+DATE(Calendar1Year,Calendar1MonthOption,1)-WEEKDAY(DATE(Calendar1Year,Calendar1MonthOption,1),WeekdayOption)</f>
        <v>43780</v>
      </c>
      <c r="C10" s="107">
        <v>43781</v>
      </c>
      <c r="D10" s="106">
        <v>43782</v>
      </c>
      <c r="E10" s="107">
        <v>43783</v>
      </c>
      <c r="F10" s="106">
        <v>43784</v>
      </c>
      <c r="G10" s="107">
        <v>43785</v>
      </c>
      <c r="H10" s="106">
        <v>43786</v>
      </c>
      <c r="J10" s="171"/>
      <c r="K10" s="171"/>
      <c r="L10" s="171"/>
      <c r="M10" s="171"/>
      <c r="N10" s="171"/>
      <c r="O10" s="171"/>
      <c r="P10" s="171"/>
      <c r="Q10" s="171"/>
    </row>
    <row r="11" spans="1:18" ht="51" customHeight="1" x14ac:dyDescent="0.25">
      <c r="B11" s="108"/>
      <c r="C11" s="109"/>
      <c r="D11" s="108"/>
      <c r="E11" s="109"/>
      <c r="F11" s="108"/>
      <c r="G11" s="109"/>
      <c r="H11" s="108"/>
      <c r="J11" s="171"/>
      <c r="K11" s="171"/>
      <c r="L11" s="171"/>
      <c r="M11" s="171"/>
      <c r="N11" s="171"/>
      <c r="O11" s="171"/>
      <c r="P11" s="171"/>
      <c r="Q11" s="171"/>
    </row>
    <row r="12" spans="1:18" s="8" customFormat="1" ht="24" customHeight="1" x14ac:dyDescent="0.35">
      <c r="B12" s="102">
        <f t="array" ref="B12:H12">日+22+DATE(Calendar1Year,Calendar1MonthOption,1)-WEEKDAY(DATE(Calendar1Year,Calendar1MonthOption,1),WeekdayOption)</f>
        <v>43787</v>
      </c>
      <c r="C12" s="103">
        <v>43788</v>
      </c>
      <c r="D12" s="102">
        <v>43789</v>
      </c>
      <c r="E12" s="103">
        <v>43790</v>
      </c>
      <c r="F12" s="102">
        <v>43791</v>
      </c>
      <c r="G12" s="103">
        <v>43792</v>
      </c>
      <c r="H12" s="102">
        <v>43793</v>
      </c>
      <c r="J12" s="169" t="s">
        <v>150</v>
      </c>
      <c r="K12" s="170"/>
      <c r="L12" s="170"/>
      <c r="M12" s="170"/>
      <c r="N12" s="170"/>
      <c r="O12" s="170"/>
      <c r="P12" s="170"/>
      <c r="Q12" s="170"/>
      <c r="R12" s="170"/>
    </row>
    <row r="13" spans="1:18" ht="51" customHeight="1" x14ac:dyDescent="0.25">
      <c r="B13" s="104"/>
      <c r="C13" s="105"/>
      <c r="D13" s="104"/>
      <c r="E13" s="105"/>
      <c r="F13" s="104"/>
      <c r="G13" s="105"/>
      <c r="H13" s="104"/>
      <c r="J13" s="170"/>
      <c r="K13" s="170"/>
      <c r="L13" s="170"/>
      <c r="M13" s="170"/>
      <c r="N13" s="170"/>
      <c r="O13" s="170"/>
      <c r="P13" s="170"/>
      <c r="Q13" s="170"/>
      <c r="R13" s="170"/>
    </row>
    <row r="14" spans="1:18" s="8" customFormat="1" ht="24" customHeight="1" x14ac:dyDescent="0.35">
      <c r="B14" s="9">
        <f t="array" ref="B14:H14">日+29+DATE(Calendar1Year,Calendar1MonthOption,1)-WEEKDAY(DATE(Calendar1Year,Calendar1MonthOption,1),WeekdayOption)</f>
        <v>43794</v>
      </c>
      <c r="C14" s="10">
        <v>43795</v>
      </c>
      <c r="D14" s="68">
        <v>43796</v>
      </c>
      <c r="E14" s="92">
        <v>43797</v>
      </c>
      <c r="F14" s="68">
        <v>43798</v>
      </c>
      <c r="G14" s="92">
        <v>43799</v>
      </c>
      <c r="H14" s="9">
        <v>43800</v>
      </c>
      <c r="J14" s="170"/>
      <c r="K14" s="170"/>
      <c r="L14" s="170"/>
      <c r="M14" s="170"/>
      <c r="N14" s="170"/>
      <c r="O14" s="170"/>
      <c r="P14" s="170"/>
      <c r="Q14" s="170"/>
      <c r="R14" s="170"/>
    </row>
    <row r="15" spans="1:18" ht="51" customHeight="1" x14ac:dyDescent="0.25">
      <c r="B15" s="11"/>
      <c r="C15" s="12" t="s">
        <v>153</v>
      </c>
      <c r="D15" s="11" t="s">
        <v>35</v>
      </c>
      <c r="E15" s="12" t="s">
        <v>23</v>
      </c>
      <c r="F15" s="11" t="s">
        <v>66</v>
      </c>
      <c r="G15" s="12"/>
      <c r="H15" s="11"/>
      <c r="J15" s="170"/>
      <c r="K15" s="170"/>
      <c r="L15" s="170"/>
      <c r="M15" s="170"/>
      <c r="N15" s="170"/>
      <c r="O15" s="170"/>
      <c r="P15" s="170"/>
      <c r="Q15" s="170"/>
      <c r="R15" s="170"/>
    </row>
    <row r="16" spans="1:18" s="8" customFormat="1" ht="24" customHeight="1" x14ac:dyDescent="0.35">
      <c r="B16" s="13">
        <f t="array" ref="B16:C16">日+36+DATE(Calendar1Year,Calendar1MonthOption,1)-WEEKDAY(DATE(Calendar1Year,Calendar1MonthOption,1),WeekdayOption)</f>
        <v>43801</v>
      </c>
      <c r="C16" s="14">
        <v>43802</v>
      </c>
      <c r="D16" s="136" t="s">
        <v>149</v>
      </c>
      <c r="E16" s="137"/>
      <c r="F16" s="137"/>
      <c r="G16" s="137"/>
      <c r="H16" s="138"/>
      <c r="J16" s="170"/>
      <c r="K16" s="170"/>
      <c r="L16" s="170"/>
      <c r="M16" s="170"/>
      <c r="N16" s="170"/>
      <c r="O16" s="170"/>
      <c r="P16" s="170"/>
      <c r="Q16" s="170"/>
      <c r="R16" s="170"/>
    </row>
    <row r="17" spans="2:18" ht="51" customHeight="1" x14ac:dyDescent="0.25">
      <c r="B17" s="15"/>
      <c r="C17" s="16"/>
      <c r="D17" s="139" t="s">
        <v>152</v>
      </c>
      <c r="E17" s="140"/>
      <c r="F17" s="140"/>
      <c r="G17" s="140"/>
      <c r="H17" s="141"/>
      <c r="J17" s="170"/>
      <c r="K17" s="170"/>
      <c r="L17" s="170"/>
      <c r="M17" s="170"/>
      <c r="N17" s="170"/>
      <c r="O17" s="170"/>
      <c r="P17" s="170"/>
      <c r="Q17" s="170"/>
      <c r="R17" s="170"/>
    </row>
    <row r="18" spans="2:18" ht="9" customHeight="1" x14ac:dyDescent="0.25">
      <c r="B18" s="12"/>
      <c r="C18" s="12"/>
      <c r="D18" s="17"/>
      <c r="E18" s="17"/>
      <c r="F18" s="17"/>
      <c r="G18" s="17"/>
      <c r="H18" s="17"/>
      <c r="J18" s="170"/>
      <c r="K18" s="170"/>
      <c r="L18" s="170"/>
      <c r="M18" s="170"/>
      <c r="N18" s="170"/>
      <c r="O18" s="170"/>
      <c r="P18" s="170"/>
      <c r="Q18" s="170"/>
      <c r="R18" s="170"/>
    </row>
    <row r="19" spans="2:18" ht="95.25" customHeight="1" x14ac:dyDescent="0.25">
      <c r="B19" s="2">
        <f>YEAR(DATE(Calendar1Year,Calendar1MonthOption+1,1))</f>
        <v>2019</v>
      </c>
      <c r="C19" s="132" t="str">
        <f>TEXT(DATE(Calendar1Year,Calendar1MonthOption+1,1),"m月")</f>
        <v>12月</v>
      </c>
      <c r="D19" s="132"/>
      <c r="J19" s="170"/>
      <c r="K19" s="170"/>
      <c r="L19" s="170"/>
      <c r="M19" s="170"/>
      <c r="N19" s="170"/>
      <c r="O19" s="170"/>
      <c r="P19" s="170"/>
      <c r="Q19" s="170"/>
      <c r="R19" s="170"/>
    </row>
    <row r="20" spans="2:18" ht="9" customHeight="1" x14ac:dyDescent="0.25"/>
    <row r="21" spans="2:18" s="3" customFormat="1" ht="24" customHeight="1" x14ac:dyDescent="0.25">
      <c r="B21" s="18" t="str">
        <f t="shared" ref="B21:H21" si="0">TEXT(B22,"aaaa")</f>
        <v>星期一</v>
      </c>
      <c r="C21" s="19" t="str">
        <f t="shared" si="0"/>
        <v>星期二</v>
      </c>
      <c r="D21" s="20" t="str">
        <f t="shared" si="0"/>
        <v>星期三</v>
      </c>
      <c r="E21" s="19" t="str">
        <f t="shared" si="0"/>
        <v>星期四</v>
      </c>
      <c r="F21" s="20" t="str">
        <f t="shared" si="0"/>
        <v>星期五</v>
      </c>
      <c r="G21" s="19" t="str">
        <f t="shared" si="0"/>
        <v>星期六</v>
      </c>
      <c r="H21" s="21" t="str">
        <f t="shared" si="0"/>
        <v>星期日</v>
      </c>
    </row>
    <row r="22" spans="2:18" s="8" customFormat="1" ht="24" customHeight="1" x14ac:dyDescent="0.35">
      <c r="B22" s="22">
        <f t="array" ref="B22:H22">日+1+DATE(Calendar2Year,Calendar2MonthOption,1)-WEEKDAY(DATE(Calendar2Year,Calendar2MonthOption,1),WeekdayOption)</f>
        <v>43794</v>
      </c>
      <c r="C22" s="10">
        <v>43795</v>
      </c>
      <c r="D22" s="22">
        <v>43796</v>
      </c>
      <c r="E22" s="10">
        <v>43797</v>
      </c>
      <c r="F22" s="22">
        <v>43798</v>
      </c>
      <c r="G22" s="10">
        <v>43799</v>
      </c>
      <c r="H22" s="22">
        <v>43800</v>
      </c>
    </row>
    <row r="23" spans="2:18" ht="51" customHeight="1" x14ac:dyDescent="0.25">
      <c r="B23" s="23"/>
      <c r="C23" s="12"/>
      <c r="D23" s="23"/>
      <c r="E23" s="12"/>
      <c r="F23" s="23"/>
      <c r="G23" s="12"/>
      <c r="H23" s="23"/>
    </row>
    <row r="24" spans="2:18" s="8" customFormat="1" ht="24" customHeight="1" x14ac:dyDescent="0.35">
      <c r="B24" s="116">
        <f t="array" ref="B24:H24">日+8+DATE(Calendar2Year,Calendar2MonthOption,1)-WEEKDAY(DATE(Calendar2Year,Calendar2MonthOption,1),WeekdayOption)</f>
        <v>43801</v>
      </c>
      <c r="C24" s="119">
        <v>43802</v>
      </c>
      <c r="D24" s="116">
        <v>43803</v>
      </c>
      <c r="E24" s="119">
        <v>43804</v>
      </c>
      <c r="F24" s="116">
        <v>43805</v>
      </c>
      <c r="G24" s="25">
        <v>43806</v>
      </c>
      <c r="H24" s="24">
        <v>43807</v>
      </c>
    </row>
    <row r="25" spans="2:18" ht="51" customHeight="1" x14ac:dyDescent="0.25">
      <c r="B25" s="26" t="s">
        <v>69</v>
      </c>
      <c r="C25" s="27" t="s">
        <v>107</v>
      </c>
      <c r="D25" s="26" t="s">
        <v>86</v>
      </c>
      <c r="E25" s="27" t="s">
        <v>112</v>
      </c>
      <c r="F25" s="26" t="s">
        <v>99</v>
      </c>
      <c r="G25" s="27"/>
      <c r="H25" s="26"/>
    </row>
    <row r="26" spans="2:18" s="8" customFormat="1" ht="24" customHeight="1" x14ac:dyDescent="0.35">
      <c r="B26" s="123">
        <f t="array" ref="B26:H26">日+15+DATE(Calendar2Year,Calendar2MonthOption,1)-WEEKDAY(DATE(Calendar2Year,Calendar2MonthOption,1),WeekdayOption)</f>
        <v>43808</v>
      </c>
      <c r="C26" s="92">
        <v>43809</v>
      </c>
      <c r="D26" s="123">
        <v>43810</v>
      </c>
      <c r="E26" s="92">
        <v>43811</v>
      </c>
      <c r="F26" s="123">
        <v>43812</v>
      </c>
      <c r="G26" s="22">
        <v>43813</v>
      </c>
      <c r="H26" s="22">
        <v>43814</v>
      </c>
    </row>
    <row r="27" spans="2:18" ht="51" customHeight="1" x14ac:dyDescent="0.25">
      <c r="B27" s="23" t="s">
        <v>106</v>
      </c>
      <c r="C27" s="12" t="s">
        <v>108</v>
      </c>
      <c r="D27" s="23" t="s">
        <v>113</v>
      </c>
      <c r="E27" s="12" t="s">
        <v>114</v>
      </c>
      <c r="F27" s="23" t="s">
        <v>115</v>
      </c>
      <c r="G27" s="12"/>
      <c r="H27" s="23"/>
    </row>
    <row r="28" spans="2:18" s="8" customFormat="1" ht="24" customHeight="1" x14ac:dyDescent="0.35">
      <c r="B28" s="116">
        <f t="array" ref="B28:H28">日+22+DATE(Calendar2Year,Calendar2MonthOption,1)-WEEKDAY(DATE(Calendar2Year,Calendar2MonthOption,1),WeekdayOption)</f>
        <v>43815</v>
      </c>
      <c r="C28" s="25">
        <v>43816</v>
      </c>
      <c r="D28" s="24">
        <v>43817</v>
      </c>
      <c r="E28" s="25">
        <v>43818</v>
      </c>
      <c r="F28" s="116">
        <v>43819</v>
      </c>
      <c r="G28" s="25">
        <v>43820</v>
      </c>
      <c r="H28" s="24">
        <v>43821</v>
      </c>
    </row>
    <row r="29" spans="2:18" ht="51" customHeight="1" x14ac:dyDescent="0.25">
      <c r="B29" s="26" t="s">
        <v>115</v>
      </c>
      <c r="C29" s="27" t="s">
        <v>116</v>
      </c>
      <c r="D29" s="26" t="s">
        <v>121</v>
      </c>
      <c r="E29" s="26" t="s">
        <v>121</v>
      </c>
      <c r="F29" s="27" t="s">
        <v>122</v>
      </c>
      <c r="G29" s="27"/>
      <c r="H29" s="26"/>
    </row>
    <row r="30" spans="2:18" s="8" customFormat="1" ht="24" customHeight="1" x14ac:dyDescent="0.35">
      <c r="B30" s="22">
        <f t="array" ref="B30:H30">日+29+DATE(Calendar2Year,Calendar2MonthOption,1)-WEEKDAY(DATE(Calendar2Year,Calendar2MonthOption,1),WeekdayOption)</f>
        <v>43822</v>
      </c>
      <c r="C30" s="10">
        <v>43823</v>
      </c>
      <c r="D30" s="123">
        <v>43824</v>
      </c>
      <c r="E30" s="10">
        <v>43825</v>
      </c>
      <c r="F30" s="123">
        <v>43826</v>
      </c>
      <c r="G30" s="10">
        <v>43827</v>
      </c>
      <c r="H30" s="22">
        <v>43828</v>
      </c>
    </row>
    <row r="31" spans="2:18" ht="51" customHeight="1" x14ac:dyDescent="0.25">
      <c r="B31" s="23">
        <v>0</v>
      </c>
      <c r="C31" s="12">
        <v>0</v>
      </c>
      <c r="D31" s="23" t="s">
        <v>141</v>
      </c>
      <c r="E31" s="12" t="s">
        <v>159</v>
      </c>
      <c r="F31" s="23"/>
      <c r="G31" s="12"/>
      <c r="H31" s="23"/>
    </row>
    <row r="32" spans="2:18" s="8" customFormat="1" ht="24" customHeight="1" x14ac:dyDescent="0.35">
      <c r="B32" s="24">
        <f t="array" ref="B32:C32">日+36+DATE(Calendar2Year,Calendar2MonthOption,1)-WEEKDAY(DATE(Calendar2Year,Calendar2MonthOption,1),WeekdayOption)</f>
        <v>43829</v>
      </c>
      <c r="C32" s="25">
        <v>43830</v>
      </c>
      <c r="D32" s="151" t="s">
        <v>151</v>
      </c>
      <c r="E32" s="152"/>
      <c r="F32" s="152"/>
      <c r="G32" s="152"/>
      <c r="H32" s="153"/>
    </row>
    <row r="33" spans="2:8" ht="51" customHeight="1" x14ac:dyDescent="0.25">
      <c r="B33" s="26"/>
      <c r="C33" s="27"/>
      <c r="D33" s="154" t="s">
        <v>160</v>
      </c>
      <c r="E33" s="155"/>
      <c r="F33" s="155"/>
      <c r="G33" s="155"/>
      <c r="H33" s="156"/>
    </row>
    <row r="34" spans="2:8" ht="9" customHeight="1" x14ac:dyDescent="0.25">
      <c r="B34" s="12"/>
      <c r="C34" s="12"/>
      <c r="D34" s="17"/>
      <c r="E34" s="17"/>
      <c r="F34" s="17"/>
      <c r="G34" s="17"/>
      <c r="H34" s="17"/>
    </row>
    <row r="35" spans="2:8" ht="95.25" customHeight="1" x14ac:dyDescent="0.25">
      <c r="B35" s="2">
        <f>YEAR(DATE(Calendar2Year,Calendar2MonthOption+1,1))</f>
        <v>2020</v>
      </c>
      <c r="C35" s="132" t="str">
        <f>TEXT(DATE(Calendar2Year,Calendar2MonthOption+1,1),"m月")</f>
        <v>1月</v>
      </c>
      <c r="D35" s="132"/>
    </row>
    <row r="36" spans="2:8" ht="9" customHeight="1" x14ac:dyDescent="0.25"/>
    <row r="37" spans="2:8" s="3" customFormat="1" ht="24" customHeight="1" x14ac:dyDescent="0.25">
      <c r="B37" s="28" t="str">
        <f t="shared" ref="B37:H37" si="1">TEXT(B38,"aaaa")</f>
        <v>星期一</v>
      </c>
      <c r="C37" s="29" t="str">
        <f t="shared" si="1"/>
        <v>星期二</v>
      </c>
      <c r="D37" s="30" t="str">
        <f t="shared" si="1"/>
        <v>星期三</v>
      </c>
      <c r="E37" s="29" t="str">
        <f t="shared" si="1"/>
        <v>星期四</v>
      </c>
      <c r="F37" s="30" t="str">
        <f t="shared" si="1"/>
        <v>星期五</v>
      </c>
      <c r="G37" s="29" t="str">
        <f t="shared" si="1"/>
        <v>星期六</v>
      </c>
      <c r="H37" s="31" t="str">
        <f t="shared" si="1"/>
        <v>星期日</v>
      </c>
    </row>
    <row r="38" spans="2:8" s="8" customFormat="1" ht="24" customHeight="1" x14ac:dyDescent="0.35">
      <c r="B38" s="32">
        <f t="array" ref="B38:H38">日+1+DATE(Calendar3Year,Calendar3MonthOption,1)-WEEKDAY(DATE(Calendar3Year,Calendar3MonthOption,1),WeekdayOption)</f>
        <v>43829</v>
      </c>
      <c r="C38" s="10">
        <v>43830</v>
      </c>
      <c r="D38" s="32">
        <v>43831</v>
      </c>
      <c r="E38" s="10">
        <v>43832</v>
      </c>
      <c r="F38" s="128">
        <v>43833</v>
      </c>
      <c r="G38" s="10">
        <v>43834</v>
      </c>
      <c r="H38" s="32">
        <v>43835</v>
      </c>
    </row>
    <row r="39" spans="2:8" ht="51" customHeight="1" x14ac:dyDescent="0.25">
      <c r="B39" s="33"/>
      <c r="C39" s="12"/>
      <c r="D39" s="124" t="s">
        <v>105</v>
      </c>
      <c r="E39" s="12"/>
      <c r="F39" s="124" t="s">
        <v>139</v>
      </c>
      <c r="G39" s="121" t="s">
        <v>102</v>
      </c>
      <c r="H39" s="121" t="s">
        <v>104</v>
      </c>
    </row>
    <row r="40" spans="2:8" s="8" customFormat="1" ht="24" customHeight="1" x14ac:dyDescent="0.35">
      <c r="B40" s="34">
        <f t="array" ref="B40:H40">日+8+DATE(Calendar3Year,Calendar3MonthOption,1)-WEEKDAY(DATE(Calendar3Year,Calendar3MonthOption,1),WeekdayOption)</f>
        <v>43836</v>
      </c>
      <c r="C40" s="35">
        <v>43837</v>
      </c>
      <c r="D40" s="34">
        <v>43838</v>
      </c>
      <c r="E40" s="35">
        <v>43839</v>
      </c>
      <c r="F40" s="34">
        <v>43840</v>
      </c>
      <c r="G40" s="35">
        <v>43841</v>
      </c>
      <c r="H40" s="34">
        <v>43842</v>
      </c>
    </row>
    <row r="41" spans="2:8" ht="51" customHeight="1" x14ac:dyDescent="0.25">
      <c r="B41" s="36"/>
      <c r="C41" s="37" t="s">
        <v>140</v>
      </c>
      <c r="D41" s="12" t="s">
        <v>155</v>
      </c>
      <c r="E41" s="12" t="s">
        <v>165</v>
      </c>
      <c r="F41" s="12" t="s">
        <v>156</v>
      </c>
      <c r="G41" s="121" t="s">
        <v>102</v>
      </c>
      <c r="H41" s="121" t="s">
        <v>103</v>
      </c>
    </row>
    <row r="42" spans="2:8" s="8" customFormat="1" ht="24" customHeight="1" x14ac:dyDescent="0.35">
      <c r="B42" s="128">
        <f t="array" ref="B42:H42">日+15+DATE(Calendar3Year,Calendar3MonthOption,1)-WEEKDAY(DATE(Calendar3Year,Calendar3MonthOption,1),WeekdayOption)</f>
        <v>43843</v>
      </c>
      <c r="C42" s="10">
        <v>43844</v>
      </c>
      <c r="D42" s="32">
        <v>43845</v>
      </c>
      <c r="E42" s="10">
        <v>43846</v>
      </c>
      <c r="F42" s="32">
        <v>43847</v>
      </c>
      <c r="G42" s="10">
        <v>43848</v>
      </c>
      <c r="H42" s="32">
        <v>43849</v>
      </c>
    </row>
    <row r="43" spans="2:8" ht="51" customHeight="1" x14ac:dyDescent="0.25">
      <c r="B43" s="12" t="s">
        <v>157</v>
      </c>
      <c r="C43" s="33" t="s">
        <v>158</v>
      </c>
      <c r="D43" s="33"/>
      <c r="E43" s="129" t="s">
        <v>162</v>
      </c>
      <c r="F43" s="33" t="s">
        <v>163</v>
      </c>
      <c r="G43" s="121" t="s">
        <v>100</v>
      </c>
      <c r="H43" s="121" t="s">
        <v>101</v>
      </c>
    </row>
    <row r="44" spans="2:8" s="8" customFormat="1" ht="24" customHeight="1" x14ac:dyDescent="0.35">
      <c r="B44" s="34">
        <f t="array" ref="B44:H44">日+22+DATE(Calendar3Year,Calendar3MonthOption,1)-WEEKDAY(DATE(Calendar3Year,Calendar3MonthOption,1),WeekdayOption)</f>
        <v>43850</v>
      </c>
      <c r="C44" s="35">
        <v>43851</v>
      </c>
      <c r="D44" s="34">
        <v>43852</v>
      </c>
      <c r="E44" s="35">
        <v>43853</v>
      </c>
      <c r="F44" s="34">
        <v>43854</v>
      </c>
      <c r="G44" s="35">
        <v>43855</v>
      </c>
      <c r="H44" s="34">
        <v>43856</v>
      </c>
    </row>
    <row r="45" spans="2:8" ht="51" customHeight="1" x14ac:dyDescent="0.25">
      <c r="B45" s="36"/>
      <c r="C45" s="37"/>
      <c r="D45" s="121" t="s">
        <v>73</v>
      </c>
      <c r="E45" s="120" t="s">
        <v>70</v>
      </c>
      <c r="F45" s="12" t="s">
        <v>76</v>
      </c>
      <c r="G45" s="12" t="s">
        <v>75</v>
      </c>
      <c r="H45" s="12" t="s">
        <v>74</v>
      </c>
    </row>
    <row r="46" spans="2:8" s="8" customFormat="1" ht="24" customHeight="1" x14ac:dyDescent="0.35">
      <c r="B46" s="32">
        <f t="array" ref="B46:H46">日+29+DATE(Calendar3Year,Calendar3MonthOption,1)-WEEKDAY(DATE(Calendar3Year,Calendar3MonthOption,1),WeekdayOption)</f>
        <v>43857</v>
      </c>
      <c r="C46" s="10">
        <v>43858</v>
      </c>
      <c r="D46" s="32">
        <v>43859</v>
      </c>
      <c r="E46" s="10">
        <v>43860</v>
      </c>
      <c r="F46" s="32">
        <v>43861</v>
      </c>
      <c r="G46" s="10">
        <v>43862</v>
      </c>
      <c r="H46" s="32">
        <v>43863</v>
      </c>
    </row>
    <row r="47" spans="2:8" ht="51" customHeight="1" x14ac:dyDescent="0.25">
      <c r="B47" s="120" t="s">
        <v>73</v>
      </c>
      <c r="C47" s="120" t="s">
        <v>73</v>
      </c>
      <c r="D47" s="120" t="s">
        <v>73</v>
      </c>
      <c r="E47" s="120" t="s">
        <v>73</v>
      </c>
      <c r="F47" s="120" t="s">
        <v>73</v>
      </c>
      <c r="G47" s="12" t="s">
        <v>71</v>
      </c>
      <c r="H47" s="33" t="s">
        <v>72</v>
      </c>
    </row>
    <row r="48" spans="2:8" s="8" customFormat="1" ht="24" customHeight="1" x14ac:dyDescent="0.35">
      <c r="B48" s="34">
        <f t="array" ref="B48:C48">日+36+DATE(Calendar3Year,Calendar3MonthOption,1)-WEEKDAY(DATE(Calendar3Year,Calendar3MonthOption,1),WeekdayOption)</f>
        <v>43864</v>
      </c>
      <c r="C48" s="35">
        <v>43865</v>
      </c>
      <c r="D48" s="133" t="s">
        <v>149</v>
      </c>
      <c r="E48" s="134"/>
      <c r="F48" s="134"/>
      <c r="G48" s="134"/>
      <c r="H48" s="135"/>
    </row>
    <row r="49" spans="2:8" ht="51" customHeight="1" x14ac:dyDescent="0.25">
      <c r="B49" s="36"/>
      <c r="C49" s="37"/>
      <c r="D49" s="142" t="s">
        <v>154</v>
      </c>
      <c r="E49" s="143"/>
      <c r="F49" s="143"/>
      <c r="G49" s="143"/>
      <c r="H49" s="144"/>
    </row>
    <row r="50" spans="2:8" ht="9" customHeight="1" x14ac:dyDescent="0.25">
      <c r="B50" s="12"/>
      <c r="C50" s="12"/>
      <c r="D50" s="17"/>
      <c r="E50" s="17"/>
      <c r="F50" s="17"/>
      <c r="G50" s="17"/>
      <c r="H50" s="17"/>
    </row>
    <row r="51" spans="2:8" ht="95.25" customHeight="1" x14ac:dyDescent="0.25">
      <c r="B51" s="2">
        <f>YEAR(DATE(Calendar3Year,Calendar3MonthOption+1,1))</f>
        <v>2020</v>
      </c>
      <c r="C51" s="132" t="str">
        <f>TEXT(DATE(Calendar3Year,Calendar3MonthOption+1,1),"m月")</f>
        <v>2月</v>
      </c>
      <c r="D51" s="132"/>
    </row>
    <row r="52" spans="2:8" ht="9" customHeight="1" x14ac:dyDescent="0.25"/>
    <row r="53" spans="2:8" s="3" customFormat="1" ht="24" customHeight="1" x14ac:dyDescent="0.25">
      <c r="B53" s="4" t="str">
        <f t="shared" ref="B53:H53" si="2">TEXT(B54,"aaaa")</f>
        <v>星期一</v>
      </c>
      <c r="C53" s="5" t="str">
        <f t="shared" si="2"/>
        <v>星期二</v>
      </c>
      <c r="D53" s="6" t="str">
        <f t="shared" si="2"/>
        <v>星期三</v>
      </c>
      <c r="E53" s="5" t="str">
        <f t="shared" si="2"/>
        <v>星期四</v>
      </c>
      <c r="F53" s="6" t="str">
        <f t="shared" si="2"/>
        <v>星期五</v>
      </c>
      <c r="G53" s="5" t="str">
        <f t="shared" si="2"/>
        <v>星期六</v>
      </c>
      <c r="H53" s="7" t="str">
        <f t="shared" si="2"/>
        <v>星期日</v>
      </c>
    </row>
    <row r="54" spans="2:8" s="8" customFormat="1" ht="24" customHeight="1" x14ac:dyDescent="0.35">
      <c r="B54" s="9">
        <f t="array" ref="B54:H54">日+1+DATE(Calendar4Year,Calendar4MonthOption,1)-WEEKDAY(DATE(Calendar4Year,Calendar4MonthOption,1),WeekdayOption)</f>
        <v>43857</v>
      </c>
      <c r="C54" s="10">
        <v>43858</v>
      </c>
      <c r="D54" s="9">
        <v>43859</v>
      </c>
      <c r="E54" s="10">
        <v>43860</v>
      </c>
      <c r="F54" s="9">
        <v>43861</v>
      </c>
      <c r="G54" s="10">
        <v>43862</v>
      </c>
      <c r="H54" s="9">
        <v>43863</v>
      </c>
    </row>
    <row r="55" spans="2:8" ht="51" customHeight="1" x14ac:dyDescent="0.25">
      <c r="B55" s="11"/>
      <c r="C55" s="12"/>
      <c r="D55" s="11"/>
      <c r="E55" s="12"/>
      <c r="F55" s="11"/>
      <c r="G55" s="12"/>
      <c r="H55" s="11"/>
    </row>
    <row r="56" spans="2:8" s="8" customFormat="1" ht="24" customHeight="1" x14ac:dyDescent="0.35">
      <c r="B56" s="13">
        <f t="array" ref="B56:H56">日+8+DATE(Calendar4Year,Calendar4MonthOption,1)-WEEKDAY(DATE(Calendar4Year,Calendar4MonthOption,1),WeekdayOption)</f>
        <v>43864</v>
      </c>
      <c r="C56" s="14">
        <v>43865</v>
      </c>
      <c r="D56" s="13">
        <v>43866</v>
      </c>
      <c r="E56" s="14">
        <v>43867</v>
      </c>
      <c r="F56" s="13">
        <v>43868</v>
      </c>
      <c r="G56" s="14">
        <v>43869</v>
      </c>
      <c r="H56" s="13">
        <v>43870</v>
      </c>
    </row>
    <row r="57" spans="2:8" ht="51" customHeight="1" x14ac:dyDescent="0.25">
      <c r="B57" s="15"/>
      <c r="C57" s="16"/>
      <c r="D57" s="15"/>
      <c r="E57" s="16"/>
      <c r="F57" s="15"/>
      <c r="G57" s="16"/>
      <c r="H57" s="15"/>
    </row>
    <row r="58" spans="2:8" s="8" customFormat="1" ht="24" customHeight="1" x14ac:dyDescent="0.35">
      <c r="B58" s="9">
        <f t="array" ref="B58:H58">日+15+DATE(Calendar4Year,Calendar4MonthOption,1)-WEEKDAY(DATE(Calendar4Year,Calendar4MonthOption,1),WeekdayOption)</f>
        <v>43871</v>
      </c>
      <c r="C58" s="10">
        <v>43872</v>
      </c>
      <c r="D58" s="9">
        <v>43873</v>
      </c>
      <c r="E58" s="10">
        <v>43874</v>
      </c>
      <c r="F58" s="9">
        <v>43875</v>
      </c>
      <c r="G58" s="10">
        <v>43876</v>
      </c>
      <c r="H58" s="9">
        <v>43877</v>
      </c>
    </row>
    <row r="59" spans="2:8" ht="51" customHeight="1" x14ac:dyDescent="0.25">
      <c r="B59" s="11"/>
      <c r="C59" s="12"/>
      <c r="D59" s="11"/>
      <c r="E59" s="12"/>
      <c r="F59" s="11"/>
      <c r="G59" s="12"/>
      <c r="H59" s="11"/>
    </row>
    <row r="60" spans="2:8" s="8" customFormat="1" ht="24" customHeight="1" x14ac:dyDescent="0.35">
      <c r="B60" s="13">
        <f t="array" ref="B60:H60">日+22+DATE(Calendar4Year,Calendar4MonthOption,1)-WEEKDAY(DATE(Calendar4Year,Calendar4MonthOption,1),WeekdayOption)</f>
        <v>43878</v>
      </c>
      <c r="C60" s="14">
        <v>43879</v>
      </c>
      <c r="D60" s="13">
        <v>43880</v>
      </c>
      <c r="E60" s="131">
        <v>43881</v>
      </c>
      <c r="F60" s="13">
        <v>43882</v>
      </c>
      <c r="G60" s="14">
        <v>43883</v>
      </c>
      <c r="H60" s="13">
        <v>43884</v>
      </c>
    </row>
    <row r="61" spans="2:8" ht="51" customHeight="1" x14ac:dyDescent="0.25">
      <c r="B61" s="15"/>
      <c r="C61" s="16"/>
      <c r="D61" s="15" t="s">
        <v>164</v>
      </c>
      <c r="E61" s="16" t="s">
        <v>166</v>
      </c>
      <c r="F61" s="15"/>
      <c r="G61" s="16"/>
      <c r="H61" s="15"/>
    </row>
    <row r="62" spans="2:8" s="8" customFormat="1" ht="24" customHeight="1" x14ac:dyDescent="0.35">
      <c r="B62" s="9">
        <f t="array" ref="B62:H62">日+29+DATE(Calendar4Year,Calendar4MonthOption,1)-WEEKDAY(DATE(Calendar4Year,Calendar4MonthOption,1),WeekdayOption)</f>
        <v>43885</v>
      </c>
      <c r="C62" s="10">
        <v>43886</v>
      </c>
      <c r="D62" s="9">
        <v>43887</v>
      </c>
      <c r="E62" s="10">
        <v>43888</v>
      </c>
      <c r="F62" s="68">
        <v>43889</v>
      </c>
      <c r="G62" s="10">
        <v>43890</v>
      </c>
      <c r="H62" s="9">
        <v>43891</v>
      </c>
    </row>
    <row r="63" spans="2:8" ht="51" customHeight="1" x14ac:dyDescent="0.25">
      <c r="B63" s="11"/>
      <c r="C63" s="12"/>
      <c r="D63" s="11" t="s">
        <v>170</v>
      </c>
      <c r="E63" s="12" t="s">
        <v>171</v>
      </c>
      <c r="F63" s="11" t="s">
        <v>173</v>
      </c>
      <c r="G63" s="12"/>
      <c r="H63" s="11"/>
    </row>
    <row r="64" spans="2:8" s="8" customFormat="1" ht="24" customHeight="1" x14ac:dyDescent="0.35">
      <c r="B64" s="13">
        <f t="array" ref="B64:C64">日+36+DATE(Calendar4Year,Calendar4MonthOption,1)-WEEKDAY(DATE(Calendar4Year,Calendar4MonthOption,1),WeekdayOption)</f>
        <v>43892</v>
      </c>
      <c r="C64" s="14">
        <v>43893</v>
      </c>
      <c r="D64" s="136" t="s">
        <v>1</v>
      </c>
      <c r="E64" s="137"/>
      <c r="F64" s="137"/>
      <c r="G64" s="137"/>
      <c r="H64" s="138"/>
    </row>
    <row r="65" spans="2:8" ht="51" customHeight="1" x14ac:dyDescent="0.25">
      <c r="B65" s="15"/>
      <c r="C65" s="16"/>
      <c r="D65" s="139"/>
      <c r="E65" s="140"/>
      <c r="F65" s="140"/>
      <c r="G65" s="140"/>
      <c r="H65" s="141"/>
    </row>
    <row r="66" spans="2:8" ht="9" customHeight="1" x14ac:dyDescent="0.25">
      <c r="B66" s="12"/>
      <c r="C66" s="12"/>
      <c r="D66" s="17"/>
      <c r="E66" s="17"/>
      <c r="F66" s="17"/>
      <c r="G66" s="17"/>
      <c r="H66" s="17"/>
    </row>
    <row r="67" spans="2:8" ht="95.25" customHeight="1" x14ac:dyDescent="0.25">
      <c r="B67" s="2">
        <f>YEAR(DATE(Calendar4Year,Calendar4MonthOption+1,1))</f>
        <v>2020</v>
      </c>
      <c r="C67" s="132" t="str">
        <f>TEXT(DATE(Calendar4Year,Calendar4MonthOption+1,1),"m月")</f>
        <v>3月</v>
      </c>
      <c r="D67" s="132"/>
    </row>
    <row r="68" spans="2:8" ht="9" customHeight="1" x14ac:dyDescent="0.25"/>
    <row r="69" spans="2:8" s="3" customFormat="1" ht="24" customHeight="1" x14ac:dyDescent="0.25">
      <c r="B69" s="38" t="str">
        <f t="shared" ref="B69:H69" si="3">TEXT(B70,"aaaa")</f>
        <v>星期一</v>
      </c>
      <c r="C69" s="39" t="str">
        <f t="shared" si="3"/>
        <v>星期二</v>
      </c>
      <c r="D69" s="40" t="str">
        <f t="shared" si="3"/>
        <v>星期三</v>
      </c>
      <c r="E69" s="39" t="str">
        <f t="shared" si="3"/>
        <v>星期四</v>
      </c>
      <c r="F69" s="40" t="str">
        <f t="shared" si="3"/>
        <v>星期五</v>
      </c>
      <c r="G69" s="39" t="str">
        <f t="shared" si="3"/>
        <v>星期六</v>
      </c>
      <c r="H69" s="41" t="str">
        <f t="shared" si="3"/>
        <v>星期日</v>
      </c>
    </row>
    <row r="70" spans="2:8" s="8" customFormat="1" ht="24" customHeight="1" x14ac:dyDescent="0.35">
      <c r="B70" s="42">
        <f t="array" ref="B70:H70">日+1+DATE(Calendar5Year,Calendar5MonthOption,1)-WEEKDAY(DATE(Calendar5Year,Calendar5MonthOption,1),WeekdayOption)</f>
        <v>43885</v>
      </c>
      <c r="C70" s="10">
        <v>43886</v>
      </c>
      <c r="D70" s="42">
        <v>43887</v>
      </c>
      <c r="E70" s="10">
        <v>43888</v>
      </c>
      <c r="F70" s="42">
        <v>43889</v>
      </c>
      <c r="G70" s="10">
        <v>43890</v>
      </c>
      <c r="H70" s="42">
        <v>43891</v>
      </c>
    </row>
    <row r="71" spans="2:8" ht="51" customHeight="1" x14ac:dyDescent="0.25">
      <c r="B71" s="43"/>
      <c r="C71" s="12"/>
      <c r="D71" s="43"/>
      <c r="E71" s="12"/>
      <c r="F71" s="43"/>
      <c r="G71" s="12"/>
      <c r="H71" s="43"/>
    </row>
    <row r="72" spans="2:8" s="8" customFormat="1" ht="24" customHeight="1" x14ac:dyDescent="0.35">
      <c r="B72" s="44">
        <f t="array" ref="B72:H72">日+8+DATE(Calendar5Year,Calendar5MonthOption,1)-WEEKDAY(DATE(Calendar5Year,Calendar5MonthOption,1),WeekdayOption)</f>
        <v>43892</v>
      </c>
      <c r="C72" s="45">
        <v>43893</v>
      </c>
      <c r="D72" s="44">
        <v>43894</v>
      </c>
      <c r="E72" s="45">
        <v>43895</v>
      </c>
      <c r="F72" s="44">
        <v>43896</v>
      </c>
      <c r="G72" s="45">
        <v>43897</v>
      </c>
      <c r="H72" s="44">
        <v>43898</v>
      </c>
    </row>
    <row r="73" spans="2:8" ht="51" customHeight="1" x14ac:dyDescent="0.25">
      <c r="B73" s="46"/>
      <c r="C73" s="47"/>
      <c r="D73" s="46"/>
      <c r="E73" s="47"/>
      <c r="F73" s="46"/>
      <c r="G73" s="47"/>
      <c r="H73" s="46"/>
    </row>
    <row r="74" spans="2:8" s="8" customFormat="1" ht="24" customHeight="1" x14ac:dyDescent="0.35">
      <c r="B74" s="42">
        <f t="array" ref="B74:H74">日+15+DATE(Calendar5Year,Calendar5MonthOption,1)-WEEKDAY(DATE(Calendar5Year,Calendar5MonthOption,1),WeekdayOption)</f>
        <v>43899</v>
      </c>
      <c r="C74" s="10">
        <v>43900</v>
      </c>
      <c r="D74" s="42">
        <v>43901</v>
      </c>
      <c r="E74" s="10">
        <v>43902</v>
      </c>
      <c r="F74" s="42">
        <v>43903</v>
      </c>
      <c r="G74" s="10">
        <v>43904</v>
      </c>
      <c r="H74" s="42">
        <v>43905</v>
      </c>
    </row>
    <row r="75" spans="2:8" ht="51" customHeight="1" x14ac:dyDescent="0.25">
      <c r="B75" s="43"/>
      <c r="C75" s="12"/>
      <c r="D75" s="43"/>
      <c r="E75" s="12"/>
      <c r="F75" s="43"/>
      <c r="G75" s="12"/>
      <c r="H75" s="43"/>
    </row>
    <row r="76" spans="2:8" s="8" customFormat="1" ht="24" customHeight="1" x14ac:dyDescent="0.35">
      <c r="B76" s="44">
        <f t="array" ref="B76:H76">日+22+DATE(Calendar5Year,Calendar5MonthOption,1)-WEEKDAY(DATE(Calendar5Year,Calendar5MonthOption,1),WeekdayOption)</f>
        <v>43906</v>
      </c>
      <c r="C76" s="45">
        <v>43907</v>
      </c>
      <c r="D76" s="44">
        <v>43908</v>
      </c>
      <c r="E76" s="45">
        <v>43909</v>
      </c>
      <c r="F76" s="44">
        <v>43910</v>
      </c>
      <c r="G76" s="45">
        <v>43911</v>
      </c>
      <c r="H76" s="44">
        <v>43912</v>
      </c>
    </row>
    <row r="77" spans="2:8" ht="51" customHeight="1" x14ac:dyDescent="0.25">
      <c r="B77" s="46"/>
      <c r="C77" s="47"/>
      <c r="D77" s="46"/>
      <c r="E77" s="47"/>
      <c r="F77" s="46"/>
      <c r="G77" s="47"/>
      <c r="H77" s="46"/>
    </row>
    <row r="78" spans="2:8" s="8" customFormat="1" ht="24" customHeight="1" x14ac:dyDescent="0.35">
      <c r="B78" s="42">
        <f t="array" ref="B78:H78">日+29+DATE(Calendar5Year,Calendar5MonthOption,1)-WEEKDAY(DATE(Calendar5Year,Calendar5MonthOption,1),WeekdayOption)</f>
        <v>43913</v>
      </c>
      <c r="C78" s="10">
        <v>43914</v>
      </c>
      <c r="D78" s="42">
        <v>43915</v>
      </c>
      <c r="E78" s="10">
        <v>43916</v>
      </c>
      <c r="F78" s="42">
        <v>43917</v>
      </c>
      <c r="G78" s="10">
        <v>43918</v>
      </c>
      <c r="H78" s="42">
        <v>43919</v>
      </c>
    </row>
    <row r="79" spans="2:8" ht="51" customHeight="1" x14ac:dyDescent="0.25">
      <c r="B79" s="43"/>
      <c r="C79" s="12"/>
      <c r="D79" s="43"/>
      <c r="E79" s="12"/>
      <c r="F79" s="43"/>
      <c r="G79" s="12"/>
      <c r="H79" s="43"/>
    </row>
    <row r="80" spans="2:8" s="8" customFormat="1" ht="24" customHeight="1" x14ac:dyDescent="0.35">
      <c r="B80" s="44">
        <f t="array" ref="B80:C80">日+36+DATE(Calendar5Year,Calendar5MonthOption,1)-WEEKDAY(DATE(Calendar5Year,Calendar5MonthOption,1),WeekdayOption)</f>
        <v>43920</v>
      </c>
      <c r="C80" s="45">
        <v>43921</v>
      </c>
      <c r="D80" s="148" t="s">
        <v>1</v>
      </c>
      <c r="E80" s="149"/>
      <c r="F80" s="149"/>
      <c r="G80" s="149"/>
      <c r="H80" s="150"/>
    </row>
    <row r="81" spans="2:8" ht="51" customHeight="1" x14ac:dyDescent="0.25">
      <c r="B81" s="46"/>
      <c r="C81" s="47"/>
      <c r="D81" s="145"/>
      <c r="E81" s="146"/>
      <c r="F81" s="146"/>
      <c r="G81" s="146"/>
      <c r="H81" s="147"/>
    </row>
    <row r="82" spans="2:8" ht="9" customHeight="1" x14ac:dyDescent="0.25">
      <c r="B82" s="12"/>
      <c r="C82" s="12"/>
      <c r="D82" s="17"/>
      <c r="E82" s="17"/>
      <c r="F82" s="17"/>
      <c r="G82" s="17"/>
      <c r="H82" s="17"/>
    </row>
    <row r="83" spans="2:8" ht="95.25" customHeight="1" x14ac:dyDescent="0.25">
      <c r="B83" s="2">
        <f>YEAR(DATE(Calendar5Year,Calendar5MonthOption+1,1))</f>
        <v>2020</v>
      </c>
      <c r="C83" s="132" t="str">
        <f>TEXT(DATE(Calendar5Year,Calendar5MonthOption+1,1),"m月")</f>
        <v>4月</v>
      </c>
      <c r="D83" s="132"/>
    </row>
    <row r="84" spans="2:8" ht="9" customHeight="1" x14ac:dyDescent="0.25"/>
    <row r="85" spans="2:8" s="3" customFormat="1" ht="24" customHeight="1" x14ac:dyDescent="0.25">
      <c r="B85" s="48" t="str">
        <f t="shared" ref="B85:H85" si="4">TEXT(B86,"aaaa")</f>
        <v>星期一</v>
      </c>
      <c r="C85" s="49" t="str">
        <f t="shared" si="4"/>
        <v>星期二</v>
      </c>
      <c r="D85" s="50" t="str">
        <f t="shared" si="4"/>
        <v>星期三</v>
      </c>
      <c r="E85" s="49" t="str">
        <f t="shared" si="4"/>
        <v>星期四</v>
      </c>
      <c r="F85" s="50" t="str">
        <f t="shared" si="4"/>
        <v>星期五</v>
      </c>
      <c r="G85" s="49" t="str">
        <f t="shared" si="4"/>
        <v>星期六</v>
      </c>
      <c r="H85" s="51" t="str">
        <f t="shared" si="4"/>
        <v>星期日</v>
      </c>
    </row>
    <row r="86" spans="2:8" s="8" customFormat="1" ht="24" customHeight="1" x14ac:dyDescent="0.35">
      <c r="B86" s="52">
        <f t="array" ref="B86:H86">日+1+DATE(Calendar6Year,Calendar6MonthOption,1)-WEEKDAY(DATE(Calendar6Year,Calendar6MonthOption,1),WeekdayOption)</f>
        <v>43920</v>
      </c>
      <c r="C86" s="10">
        <v>43921</v>
      </c>
      <c r="D86" s="52">
        <v>43922</v>
      </c>
      <c r="E86" s="10">
        <v>43923</v>
      </c>
      <c r="F86" s="52">
        <v>43924</v>
      </c>
      <c r="G86" s="10">
        <v>43925</v>
      </c>
      <c r="H86" s="52">
        <v>43926</v>
      </c>
    </row>
    <row r="87" spans="2:8" ht="51" customHeight="1" x14ac:dyDescent="0.25">
      <c r="B87" s="53"/>
      <c r="C87" s="12"/>
      <c r="D87" s="53"/>
      <c r="E87" s="12"/>
      <c r="F87" s="53"/>
      <c r="G87" s="12"/>
      <c r="H87" s="53"/>
    </row>
    <row r="88" spans="2:8" s="8" customFormat="1" ht="24" customHeight="1" x14ac:dyDescent="0.35">
      <c r="B88" s="54">
        <f t="array" ref="B88:H88">日+8+DATE(Calendar6Year,Calendar6MonthOption,1)-WEEKDAY(DATE(Calendar6Year,Calendar6MonthOption,1),WeekdayOption)</f>
        <v>43927</v>
      </c>
      <c r="C88" s="55">
        <v>43928</v>
      </c>
      <c r="D88" s="54">
        <v>43929</v>
      </c>
      <c r="E88" s="55">
        <v>43930</v>
      </c>
      <c r="F88" s="54">
        <v>43931</v>
      </c>
      <c r="G88" s="55">
        <v>43932</v>
      </c>
      <c r="H88" s="54">
        <v>43933</v>
      </c>
    </row>
    <row r="89" spans="2:8" ht="51" customHeight="1" x14ac:dyDescent="0.25">
      <c r="B89" s="56"/>
      <c r="C89" s="57"/>
      <c r="D89" s="56"/>
      <c r="E89" s="57"/>
      <c r="F89" s="56"/>
      <c r="G89" s="57"/>
      <c r="H89" s="56"/>
    </row>
    <row r="90" spans="2:8" s="8" customFormat="1" ht="24" customHeight="1" x14ac:dyDescent="0.35">
      <c r="B90" s="52">
        <f t="array" ref="B90:H90">日+15+DATE(Calendar6Year,Calendar6MonthOption,1)-WEEKDAY(DATE(Calendar6Year,Calendar6MonthOption,1),WeekdayOption)</f>
        <v>43934</v>
      </c>
      <c r="C90" s="10">
        <v>43935</v>
      </c>
      <c r="D90" s="52">
        <v>43936</v>
      </c>
      <c r="E90" s="10">
        <v>43937</v>
      </c>
      <c r="F90" s="52">
        <v>43938</v>
      </c>
      <c r="G90" s="10">
        <v>43939</v>
      </c>
      <c r="H90" s="52">
        <v>43940</v>
      </c>
    </row>
    <row r="91" spans="2:8" ht="51" customHeight="1" x14ac:dyDescent="0.25">
      <c r="B91" s="53"/>
      <c r="C91" s="12"/>
      <c r="D91" s="53"/>
      <c r="E91" s="12"/>
      <c r="F91" s="53"/>
      <c r="G91" s="12"/>
      <c r="H91" s="53"/>
    </row>
    <row r="92" spans="2:8" s="8" customFormat="1" ht="24" customHeight="1" x14ac:dyDescent="0.35">
      <c r="B92" s="54">
        <f t="array" ref="B92:H92">日+22+DATE(Calendar6Year,Calendar6MonthOption,1)-WEEKDAY(DATE(Calendar6Year,Calendar6MonthOption,1),WeekdayOption)</f>
        <v>43941</v>
      </c>
      <c r="C92" s="55">
        <v>43942</v>
      </c>
      <c r="D92" s="54">
        <v>43943</v>
      </c>
      <c r="E92" s="55">
        <v>43944</v>
      </c>
      <c r="F92" s="54">
        <v>43945</v>
      </c>
      <c r="G92" s="55">
        <v>43946</v>
      </c>
      <c r="H92" s="54">
        <v>43947</v>
      </c>
    </row>
    <row r="93" spans="2:8" ht="51" customHeight="1" x14ac:dyDescent="0.25">
      <c r="B93" s="56"/>
      <c r="C93" s="57"/>
      <c r="D93" s="56"/>
      <c r="E93" s="57"/>
      <c r="F93" s="56"/>
      <c r="G93" s="57"/>
      <c r="H93" s="56"/>
    </row>
    <row r="94" spans="2:8" s="8" customFormat="1" ht="24" customHeight="1" x14ac:dyDescent="0.35">
      <c r="B94" s="52">
        <f t="array" ref="B94:H94">日+29+DATE(Calendar6Year,Calendar6MonthOption,1)-WEEKDAY(DATE(Calendar6Year,Calendar6MonthOption,1),WeekdayOption)</f>
        <v>43948</v>
      </c>
      <c r="C94" s="10">
        <v>43949</v>
      </c>
      <c r="D94" s="52">
        <v>43950</v>
      </c>
      <c r="E94" s="10">
        <v>43951</v>
      </c>
      <c r="F94" s="52">
        <v>43952</v>
      </c>
      <c r="G94" s="10">
        <v>43953</v>
      </c>
      <c r="H94" s="52">
        <v>43954</v>
      </c>
    </row>
    <row r="95" spans="2:8" ht="51" customHeight="1" x14ac:dyDescent="0.25">
      <c r="B95" s="53"/>
      <c r="C95" s="12"/>
      <c r="D95" s="53"/>
      <c r="E95" s="12"/>
      <c r="F95" s="53"/>
      <c r="G95" s="12"/>
      <c r="H95" s="53"/>
    </row>
    <row r="96" spans="2:8" s="8" customFormat="1" ht="24" customHeight="1" x14ac:dyDescent="0.35">
      <c r="B96" s="54">
        <f t="array" ref="B96:C96">日+36+DATE(Calendar6Year,Calendar6MonthOption,1)-WEEKDAY(DATE(Calendar6Year,Calendar6MonthOption,1),WeekdayOption)</f>
        <v>43955</v>
      </c>
      <c r="C96" s="55">
        <v>43956</v>
      </c>
      <c r="D96" s="163" t="s">
        <v>1</v>
      </c>
      <c r="E96" s="164"/>
      <c r="F96" s="164"/>
      <c r="G96" s="164"/>
      <c r="H96" s="165"/>
    </row>
    <row r="97" spans="2:8" ht="51" customHeight="1" x14ac:dyDescent="0.25">
      <c r="B97" s="56"/>
      <c r="C97" s="57"/>
      <c r="D97" s="166"/>
      <c r="E97" s="167"/>
      <c r="F97" s="167"/>
      <c r="G97" s="167"/>
      <c r="H97" s="168"/>
    </row>
    <row r="98" spans="2:8" ht="9" customHeight="1" x14ac:dyDescent="0.25">
      <c r="B98" s="12"/>
      <c r="C98" s="12"/>
      <c r="D98" s="17"/>
      <c r="E98" s="17"/>
      <c r="F98" s="17"/>
      <c r="G98" s="17"/>
      <c r="H98" s="17"/>
    </row>
    <row r="99" spans="2:8" ht="95.25" customHeight="1" x14ac:dyDescent="0.25">
      <c r="B99" s="2">
        <f>YEAR(DATE(Calendar6Year,Calendar6MonthOption+1,1))</f>
        <v>2020</v>
      </c>
      <c r="C99" s="132" t="str">
        <f>TEXT(DATE(Calendar6Year,Calendar6MonthOption+1,1),"m月")</f>
        <v>5月</v>
      </c>
      <c r="D99" s="132"/>
    </row>
    <row r="100" spans="2:8" ht="9" customHeight="1" x14ac:dyDescent="0.25"/>
    <row r="101" spans="2:8" s="3" customFormat="1" ht="24" customHeight="1" x14ac:dyDescent="0.25">
      <c r="B101" s="4" t="str">
        <f t="shared" ref="B101:H101" si="5">TEXT(B102,"aaaa")</f>
        <v>星期一</v>
      </c>
      <c r="C101" s="5" t="str">
        <f t="shared" si="5"/>
        <v>星期二</v>
      </c>
      <c r="D101" s="6" t="str">
        <f t="shared" si="5"/>
        <v>星期三</v>
      </c>
      <c r="E101" s="5" t="str">
        <f t="shared" si="5"/>
        <v>星期四</v>
      </c>
      <c r="F101" s="6" t="str">
        <f t="shared" si="5"/>
        <v>星期五</v>
      </c>
      <c r="G101" s="5" t="str">
        <f t="shared" si="5"/>
        <v>星期六</v>
      </c>
      <c r="H101" s="7" t="str">
        <f t="shared" si="5"/>
        <v>星期日</v>
      </c>
    </row>
    <row r="102" spans="2:8" s="8" customFormat="1" ht="24" customHeight="1" x14ac:dyDescent="0.35">
      <c r="B102" s="9">
        <f t="array" ref="B102:H102">日+1+DATE(Calendar7Year,Calendar7MonthOption,1)-WEEKDAY(DATE(Calendar7Year,Calendar7MonthOption,1),WeekdayOption)</f>
        <v>43948</v>
      </c>
      <c r="C102" s="10">
        <v>43949</v>
      </c>
      <c r="D102" s="9">
        <v>43950</v>
      </c>
      <c r="E102" s="10">
        <v>43951</v>
      </c>
      <c r="F102" s="9">
        <v>43952</v>
      </c>
      <c r="G102" s="10">
        <v>43953</v>
      </c>
      <c r="H102" s="9">
        <v>43954</v>
      </c>
    </row>
    <row r="103" spans="2:8" ht="51" customHeight="1" x14ac:dyDescent="0.25">
      <c r="B103" s="11"/>
      <c r="C103" s="12"/>
      <c r="D103" s="11"/>
      <c r="E103" s="12"/>
      <c r="F103" s="11"/>
      <c r="G103" s="12"/>
      <c r="H103" s="11"/>
    </row>
    <row r="104" spans="2:8" s="8" customFormat="1" ht="24" customHeight="1" x14ac:dyDescent="0.35">
      <c r="B104" s="13">
        <f t="array" ref="B104:H104">日+8+DATE(Calendar7Year,Calendar7MonthOption,1)-WEEKDAY(DATE(Calendar7Year,Calendar7MonthOption,1),WeekdayOption)</f>
        <v>43955</v>
      </c>
      <c r="C104" s="14">
        <v>43956</v>
      </c>
      <c r="D104" s="13">
        <v>43957</v>
      </c>
      <c r="E104" s="14">
        <v>43958</v>
      </c>
      <c r="F104" s="13">
        <v>43959</v>
      </c>
      <c r="G104" s="14">
        <v>43960</v>
      </c>
      <c r="H104" s="13">
        <v>43961</v>
      </c>
    </row>
    <row r="105" spans="2:8" ht="51" customHeight="1" x14ac:dyDescent="0.25">
      <c r="B105" s="15"/>
      <c r="C105" s="16"/>
      <c r="D105" s="15"/>
      <c r="E105" s="16"/>
      <c r="F105" s="15"/>
      <c r="G105" s="16"/>
      <c r="H105" s="15"/>
    </row>
    <row r="106" spans="2:8" s="8" customFormat="1" ht="24" customHeight="1" x14ac:dyDescent="0.35">
      <c r="B106" s="9">
        <f t="array" ref="B106:H106">日+15+DATE(Calendar7Year,Calendar7MonthOption,1)-WEEKDAY(DATE(Calendar7Year,Calendar7MonthOption,1),WeekdayOption)</f>
        <v>43962</v>
      </c>
      <c r="C106" s="10">
        <v>43963</v>
      </c>
      <c r="D106" s="9">
        <v>43964</v>
      </c>
      <c r="E106" s="10">
        <v>43965</v>
      </c>
      <c r="F106" s="9">
        <v>43966</v>
      </c>
      <c r="G106" s="10">
        <v>43967</v>
      </c>
      <c r="H106" s="9">
        <v>43968</v>
      </c>
    </row>
    <row r="107" spans="2:8" ht="51" customHeight="1" x14ac:dyDescent="0.25">
      <c r="B107" s="11"/>
      <c r="C107" s="12"/>
      <c r="D107" s="11"/>
      <c r="E107" s="12"/>
      <c r="F107" s="11"/>
      <c r="G107" s="12"/>
      <c r="H107" s="11"/>
    </row>
    <row r="108" spans="2:8" s="8" customFormat="1" ht="24" customHeight="1" x14ac:dyDescent="0.35">
      <c r="B108" s="13">
        <f t="array" ref="B108:H108">日+22+DATE(Calendar7Year,Calendar7MonthOption,1)-WEEKDAY(DATE(Calendar7Year,Calendar7MonthOption,1),WeekdayOption)</f>
        <v>43969</v>
      </c>
      <c r="C108" s="14">
        <v>43970</v>
      </c>
      <c r="D108" s="13">
        <v>43971</v>
      </c>
      <c r="E108" s="14">
        <v>43972</v>
      </c>
      <c r="F108" s="13">
        <v>43973</v>
      </c>
      <c r="G108" s="14">
        <v>43974</v>
      </c>
      <c r="H108" s="13">
        <v>43975</v>
      </c>
    </row>
    <row r="109" spans="2:8" ht="51" customHeight="1" x14ac:dyDescent="0.25">
      <c r="B109" s="15"/>
      <c r="C109" s="16"/>
      <c r="D109" s="15"/>
      <c r="E109" s="16"/>
      <c r="F109" s="15"/>
      <c r="G109" s="16"/>
      <c r="H109" s="15"/>
    </row>
    <row r="110" spans="2:8" s="8" customFormat="1" ht="24" customHeight="1" x14ac:dyDescent="0.35">
      <c r="B110" s="9">
        <f t="array" ref="B110:H110">日+29+DATE(Calendar7Year,Calendar7MonthOption,1)-WEEKDAY(DATE(Calendar7Year,Calendar7MonthOption,1),WeekdayOption)</f>
        <v>43976</v>
      </c>
      <c r="C110" s="10">
        <v>43977</v>
      </c>
      <c r="D110" s="9">
        <v>43978</v>
      </c>
      <c r="E110" s="10">
        <v>43979</v>
      </c>
      <c r="F110" s="9">
        <v>43980</v>
      </c>
      <c r="G110" s="10">
        <v>43981</v>
      </c>
      <c r="H110" s="9">
        <v>43982</v>
      </c>
    </row>
    <row r="111" spans="2:8" ht="51" customHeight="1" x14ac:dyDescent="0.25">
      <c r="B111" s="11"/>
      <c r="C111" s="12"/>
      <c r="D111" s="11"/>
      <c r="E111" s="12"/>
      <c r="F111" s="11"/>
      <c r="G111" s="12"/>
      <c r="H111" s="11"/>
    </row>
    <row r="112" spans="2:8" s="8" customFormat="1" ht="24" customHeight="1" x14ac:dyDescent="0.35">
      <c r="B112" s="13">
        <f t="array" ref="B112:C112">日+36+DATE(Calendar7Year,Calendar7MonthOption,1)-WEEKDAY(DATE(Calendar7Year,Calendar7MonthOption,1),WeekdayOption)</f>
        <v>43983</v>
      </c>
      <c r="C112" s="14">
        <v>43984</v>
      </c>
      <c r="D112" s="136" t="s">
        <v>1</v>
      </c>
      <c r="E112" s="137"/>
      <c r="F112" s="137"/>
      <c r="G112" s="137"/>
      <c r="H112" s="138"/>
    </row>
    <row r="113" spans="2:8" ht="51" customHeight="1" x14ac:dyDescent="0.25">
      <c r="B113" s="15"/>
      <c r="C113" s="16"/>
      <c r="D113" s="139"/>
      <c r="E113" s="140"/>
      <c r="F113" s="140"/>
      <c r="G113" s="140"/>
      <c r="H113" s="141"/>
    </row>
    <row r="114" spans="2:8" ht="9" customHeight="1" x14ac:dyDescent="0.25">
      <c r="B114" s="12"/>
      <c r="C114" s="12"/>
      <c r="D114" s="17"/>
      <c r="E114" s="17"/>
      <c r="F114" s="17"/>
      <c r="G114" s="17"/>
      <c r="H114" s="17"/>
    </row>
    <row r="115" spans="2:8" ht="95.25" customHeight="1" x14ac:dyDescent="0.25">
      <c r="B115" s="2">
        <f>YEAR(DATE(Calendar7Year,Calendar7MonthOption+1,1))</f>
        <v>2020</v>
      </c>
      <c r="C115" s="132" t="str">
        <f>TEXT(DATE(Calendar7Year,Calendar7MonthOption+1,1),"m月")</f>
        <v>6月</v>
      </c>
      <c r="D115" s="132"/>
    </row>
    <row r="116" spans="2:8" ht="9" customHeight="1" x14ac:dyDescent="0.25"/>
    <row r="117" spans="2:8" s="3" customFormat="1" ht="24" customHeight="1" x14ac:dyDescent="0.25">
      <c r="B117" s="58" t="str">
        <f t="shared" ref="B117:H117" si="6">TEXT(B118,"aaaa")</f>
        <v>星期一</v>
      </c>
      <c r="C117" s="59" t="str">
        <f t="shared" si="6"/>
        <v>星期二</v>
      </c>
      <c r="D117" s="60" t="str">
        <f t="shared" si="6"/>
        <v>星期三</v>
      </c>
      <c r="E117" s="59" t="str">
        <f t="shared" si="6"/>
        <v>星期四</v>
      </c>
      <c r="F117" s="60" t="str">
        <f t="shared" si="6"/>
        <v>星期五</v>
      </c>
      <c r="G117" s="59" t="str">
        <f t="shared" si="6"/>
        <v>星期六</v>
      </c>
      <c r="H117" s="61" t="str">
        <f t="shared" si="6"/>
        <v>星期日</v>
      </c>
    </row>
    <row r="118" spans="2:8" s="8" customFormat="1" ht="24" customHeight="1" x14ac:dyDescent="0.35">
      <c r="B118" s="62">
        <f t="array" ref="B118:H118">日+1+DATE(Calendar8Year,Calendar8MonthOption,1)-WEEKDAY(DATE(Calendar8Year,Calendar8MonthOption,1),WeekdayOption)</f>
        <v>43983</v>
      </c>
      <c r="C118" s="10">
        <v>43984</v>
      </c>
      <c r="D118" s="62">
        <v>43985</v>
      </c>
      <c r="E118" s="10">
        <v>43986</v>
      </c>
      <c r="F118" s="62">
        <v>43987</v>
      </c>
      <c r="G118" s="10">
        <v>43988</v>
      </c>
      <c r="H118" s="62">
        <v>43989</v>
      </c>
    </row>
    <row r="119" spans="2:8" ht="51" customHeight="1" x14ac:dyDescent="0.25">
      <c r="B119" s="63"/>
      <c r="C119" s="12"/>
      <c r="D119" s="63"/>
      <c r="E119" s="12"/>
      <c r="F119" s="63"/>
      <c r="G119" s="12"/>
      <c r="H119" s="63"/>
    </row>
    <row r="120" spans="2:8" s="8" customFormat="1" ht="24" customHeight="1" x14ac:dyDescent="0.35">
      <c r="B120" s="64">
        <f t="array" ref="B120:H120">日+8+DATE(Calendar8Year,Calendar8MonthOption,1)-WEEKDAY(DATE(Calendar8Year,Calendar8MonthOption,1),WeekdayOption)</f>
        <v>43990</v>
      </c>
      <c r="C120" s="65">
        <v>43991</v>
      </c>
      <c r="D120" s="64">
        <v>43992</v>
      </c>
      <c r="E120" s="65">
        <v>43993</v>
      </c>
      <c r="F120" s="64">
        <v>43994</v>
      </c>
      <c r="G120" s="65">
        <v>43995</v>
      </c>
      <c r="H120" s="64">
        <v>43996</v>
      </c>
    </row>
    <row r="121" spans="2:8" ht="51" customHeight="1" x14ac:dyDescent="0.25">
      <c r="B121" s="66"/>
      <c r="C121" s="67"/>
      <c r="D121" s="66"/>
      <c r="E121" s="67"/>
      <c r="F121" s="66"/>
      <c r="G121" s="67"/>
      <c r="H121" s="66"/>
    </row>
    <row r="122" spans="2:8" s="8" customFormat="1" ht="24" customHeight="1" x14ac:dyDescent="0.35">
      <c r="B122" s="62">
        <f t="array" ref="B122:H122">日+15+DATE(Calendar8Year,Calendar8MonthOption,1)-WEEKDAY(DATE(Calendar8Year,Calendar8MonthOption,1),WeekdayOption)</f>
        <v>43997</v>
      </c>
      <c r="C122" s="10">
        <v>43998</v>
      </c>
      <c r="D122" s="62">
        <v>43999</v>
      </c>
      <c r="E122" s="10">
        <v>44000</v>
      </c>
      <c r="F122" s="62">
        <v>44001</v>
      </c>
      <c r="G122" s="10">
        <v>44002</v>
      </c>
      <c r="H122" s="62">
        <v>44003</v>
      </c>
    </row>
    <row r="123" spans="2:8" ht="51" customHeight="1" x14ac:dyDescent="0.25">
      <c r="B123" s="63"/>
      <c r="C123" s="12"/>
      <c r="D123" s="63"/>
      <c r="E123" s="12"/>
      <c r="F123" s="63"/>
      <c r="G123" s="12"/>
      <c r="H123" s="63"/>
    </row>
    <row r="124" spans="2:8" s="8" customFormat="1" ht="24" customHeight="1" x14ac:dyDescent="0.35">
      <c r="B124" s="64">
        <f t="array" ref="B124:H124">日+22+DATE(Calendar8Year,Calendar8MonthOption,1)-WEEKDAY(DATE(Calendar8Year,Calendar8MonthOption,1),WeekdayOption)</f>
        <v>44004</v>
      </c>
      <c r="C124" s="65">
        <v>44005</v>
      </c>
      <c r="D124" s="64">
        <v>44006</v>
      </c>
      <c r="E124" s="65">
        <v>44007</v>
      </c>
      <c r="F124" s="64">
        <v>44008</v>
      </c>
      <c r="G124" s="65">
        <v>44009</v>
      </c>
      <c r="H124" s="64">
        <v>44010</v>
      </c>
    </row>
    <row r="125" spans="2:8" ht="51" customHeight="1" x14ac:dyDescent="0.25">
      <c r="B125" s="66"/>
      <c r="C125" s="67"/>
      <c r="D125" s="66"/>
      <c r="E125" s="67"/>
      <c r="F125" s="66"/>
      <c r="G125" s="67"/>
      <c r="H125" s="66"/>
    </row>
    <row r="126" spans="2:8" s="8" customFormat="1" ht="24" customHeight="1" x14ac:dyDescent="0.35">
      <c r="B126" s="62">
        <f t="array" ref="B126:H126">日+29+DATE(Calendar8Year,Calendar8MonthOption,1)-WEEKDAY(DATE(Calendar8Year,Calendar8MonthOption,1),WeekdayOption)</f>
        <v>44011</v>
      </c>
      <c r="C126" s="10">
        <v>44012</v>
      </c>
      <c r="D126" s="62">
        <v>44013</v>
      </c>
      <c r="E126" s="10">
        <v>44014</v>
      </c>
      <c r="F126" s="62">
        <v>44015</v>
      </c>
      <c r="G126" s="10">
        <v>44016</v>
      </c>
      <c r="H126" s="62">
        <v>44017</v>
      </c>
    </row>
    <row r="127" spans="2:8" ht="51" customHeight="1" x14ac:dyDescent="0.25">
      <c r="B127" s="63"/>
      <c r="C127" s="12"/>
      <c r="D127" s="63"/>
      <c r="E127" s="12"/>
      <c r="F127" s="63"/>
      <c r="G127" s="12"/>
      <c r="H127" s="63"/>
    </row>
    <row r="128" spans="2:8" s="8" customFormat="1" ht="24" customHeight="1" x14ac:dyDescent="0.35">
      <c r="B128" s="64">
        <f t="array" ref="B128:C128">日+36+DATE(Calendar8Year,Calendar8MonthOption,1)-WEEKDAY(DATE(Calendar8Year,Calendar8MonthOption,1),WeekdayOption)</f>
        <v>44018</v>
      </c>
      <c r="C128" s="65">
        <v>44019</v>
      </c>
      <c r="D128" s="157" t="s">
        <v>1</v>
      </c>
      <c r="E128" s="158"/>
      <c r="F128" s="158"/>
      <c r="G128" s="158"/>
      <c r="H128" s="159"/>
    </row>
    <row r="129" spans="2:8" ht="51" customHeight="1" x14ac:dyDescent="0.25">
      <c r="B129" s="66"/>
      <c r="C129" s="67"/>
      <c r="D129" s="160"/>
      <c r="E129" s="161"/>
      <c r="F129" s="161"/>
      <c r="G129" s="161"/>
      <c r="H129" s="162"/>
    </row>
    <row r="130" spans="2:8" ht="9" customHeight="1" x14ac:dyDescent="0.25">
      <c r="B130" s="12"/>
      <c r="C130" s="12"/>
      <c r="D130" s="17"/>
      <c r="E130" s="17"/>
      <c r="F130" s="17"/>
      <c r="G130" s="17"/>
      <c r="H130" s="17"/>
    </row>
    <row r="131" spans="2:8" ht="95.25" customHeight="1" x14ac:dyDescent="0.25">
      <c r="B131" s="2">
        <f>YEAR(DATE(Calendar8Year,Calendar8MonthOption+1,1))</f>
        <v>2020</v>
      </c>
      <c r="C131" s="132" t="str">
        <f>TEXT(DATE(Calendar8Year,Calendar8MonthOption+1,1),"m月")</f>
        <v>7月</v>
      </c>
      <c r="D131" s="132"/>
    </row>
    <row r="132" spans="2:8" ht="9" customHeight="1" x14ac:dyDescent="0.25"/>
    <row r="133" spans="2:8" s="3" customFormat="1" ht="24" customHeight="1" x14ac:dyDescent="0.25">
      <c r="B133" s="18" t="str">
        <f t="shared" ref="B133:H133" si="7">TEXT(B134,"aaaa")</f>
        <v>星期一</v>
      </c>
      <c r="C133" s="19" t="str">
        <f t="shared" si="7"/>
        <v>星期二</v>
      </c>
      <c r="D133" s="20" t="str">
        <f t="shared" si="7"/>
        <v>星期三</v>
      </c>
      <c r="E133" s="19" t="str">
        <f t="shared" si="7"/>
        <v>星期四</v>
      </c>
      <c r="F133" s="20" t="str">
        <f t="shared" si="7"/>
        <v>星期五</v>
      </c>
      <c r="G133" s="19" t="str">
        <f t="shared" si="7"/>
        <v>星期六</v>
      </c>
      <c r="H133" s="21" t="str">
        <f t="shared" si="7"/>
        <v>星期日</v>
      </c>
    </row>
    <row r="134" spans="2:8" s="8" customFormat="1" ht="24" customHeight="1" x14ac:dyDescent="0.35">
      <c r="B134" s="22">
        <f t="array" ref="B134:H134">日+1+DATE(Calendar9Year,Calendar9MonthOption,1)-WEEKDAY(DATE(Calendar9Year,Calendar9MonthOption,1),WeekdayOption)</f>
        <v>44011</v>
      </c>
      <c r="C134" s="10">
        <v>44012</v>
      </c>
      <c r="D134" s="22">
        <v>44013</v>
      </c>
      <c r="E134" s="10">
        <v>44014</v>
      </c>
      <c r="F134" s="22">
        <v>44015</v>
      </c>
      <c r="G134" s="10">
        <v>44016</v>
      </c>
      <c r="H134" s="22">
        <v>44017</v>
      </c>
    </row>
    <row r="135" spans="2:8" ht="51" customHeight="1" x14ac:dyDescent="0.25">
      <c r="B135" s="23"/>
      <c r="C135" s="12"/>
      <c r="D135" s="23"/>
      <c r="E135" s="12"/>
      <c r="F135" s="23"/>
      <c r="G135" s="12"/>
      <c r="H135" s="23"/>
    </row>
    <row r="136" spans="2:8" s="8" customFormat="1" ht="24" customHeight="1" x14ac:dyDescent="0.35">
      <c r="B136" s="24">
        <f t="array" ref="B136:H136">日+8+DATE(Calendar9Year,Calendar9MonthOption,1)-WEEKDAY(DATE(Calendar9Year,Calendar9MonthOption,1),WeekdayOption)</f>
        <v>44018</v>
      </c>
      <c r="C136" s="25">
        <v>44019</v>
      </c>
      <c r="D136" s="24">
        <v>44020</v>
      </c>
      <c r="E136" s="25">
        <v>44021</v>
      </c>
      <c r="F136" s="24">
        <v>44022</v>
      </c>
      <c r="G136" s="25">
        <v>44023</v>
      </c>
      <c r="H136" s="24">
        <v>44024</v>
      </c>
    </row>
    <row r="137" spans="2:8" ht="51" customHeight="1" x14ac:dyDescent="0.25">
      <c r="B137" s="26"/>
      <c r="C137" s="27"/>
      <c r="D137" s="26"/>
      <c r="E137" s="27"/>
      <c r="F137" s="26"/>
      <c r="G137" s="27"/>
      <c r="H137" s="26"/>
    </row>
    <row r="138" spans="2:8" s="8" customFormat="1" ht="24" customHeight="1" x14ac:dyDescent="0.35">
      <c r="B138" s="22">
        <f t="array" ref="B138:H138">日+15+DATE(Calendar9Year,Calendar9MonthOption,1)-WEEKDAY(DATE(Calendar9Year,Calendar9MonthOption,1),WeekdayOption)</f>
        <v>44025</v>
      </c>
      <c r="C138" s="10">
        <v>44026</v>
      </c>
      <c r="D138" s="22">
        <v>44027</v>
      </c>
      <c r="E138" s="10">
        <v>44028</v>
      </c>
      <c r="F138" s="22">
        <v>44029</v>
      </c>
      <c r="G138" s="10">
        <v>44030</v>
      </c>
      <c r="H138" s="22">
        <v>44031</v>
      </c>
    </row>
    <row r="139" spans="2:8" ht="51" customHeight="1" x14ac:dyDescent="0.25">
      <c r="B139" s="23"/>
      <c r="C139" s="12"/>
      <c r="D139" s="23"/>
      <c r="E139" s="12"/>
      <c r="F139" s="23"/>
      <c r="G139" s="12"/>
      <c r="H139" s="23"/>
    </row>
    <row r="140" spans="2:8" s="8" customFormat="1" ht="24" customHeight="1" x14ac:dyDescent="0.35">
      <c r="B140" s="24">
        <f t="array" ref="B140:H140">日+22+DATE(Calendar9Year,Calendar9MonthOption,1)-WEEKDAY(DATE(Calendar9Year,Calendar9MonthOption,1),WeekdayOption)</f>
        <v>44032</v>
      </c>
      <c r="C140" s="25">
        <v>44033</v>
      </c>
      <c r="D140" s="24">
        <v>44034</v>
      </c>
      <c r="E140" s="25">
        <v>44035</v>
      </c>
      <c r="F140" s="24">
        <v>44036</v>
      </c>
      <c r="G140" s="25">
        <v>44037</v>
      </c>
      <c r="H140" s="24">
        <v>44038</v>
      </c>
    </row>
    <row r="141" spans="2:8" ht="51" customHeight="1" x14ac:dyDescent="0.25">
      <c r="B141" s="26"/>
      <c r="C141" s="27"/>
      <c r="D141" s="26"/>
      <c r="E141" s="27"/>
      <c r="F141" s="26"/>
      <c r="G141" s="27"/>
      <c r="H141" s="26"/>
    </row>
    <row r="142" spans="2:8" s="8" customFormat="1" ht="24" customHeight="1" x14ac:dyDescent="0.35">
      <c r="B142" s="22">
        <f t="array" ref="B142:H142">日+29+DATE(Calendar9Year,Calendar9MonthOption,1)-WEEKDAY(DATE(Calendar9Year,Calendar9MonthOption,1),WeekdayOption)</f>
        <v>44039</v>
      </c>
      <c r="C142" s="10">
        <v>44040</v>
      </c>
      <c r="D142" s="22">
        <v>44041</v>
      </c>
      <c r="E142" s="10">
        <v>44042</v>
      </c>
      <c r="F142" s="22">
        <v>44043</v>
      </c>
      <c r="G142" s="10">
        <v>44044</v>
      </c>
      <c r="H142" s="22">
        <v>44045</v>
      </c>
    </row>
    <row r="143" spans="2:8" ht="51" customHeight="1" x14ac:dyDescent="0.25">
      <c r="B143" s="23"/>
      <c r="C143" s="12"/>
      <c r="D143" s="23"/>
      <c r="E143" s="12"/>
      <c r="F143" s="23"/>
      <c r="G143" s="12"/>
      <c r="H143" s="23"/>
    </row>
    <row r="144" spans="2:8" s="8" customFormat="1" ht="24" customHeight="1" x14ac:dyDescent="0.35">
      <c r="B144" s="24">
        <f t="array" ref="B144:C144">日+36+DATE(Calendar9Year,Calendar9MonthOption,1)-WEEKDAY(DATE(Calendar9Year,Calendar9MonthOption,1),WeekdayOption)</f>
        <v>44046</v>
      </c>
      <c r="C144" s="25">
        <v>44047</v>
      </c>
      <c r="D144" s="151" t="s">
        <v>1</v>
      </c>
      <c r="E144" s="152"/>
      <c r="F144" s="152"/>
      <c r="G144" s="152"/>
      <c r="H144" s="153"/>
    </row>
    <row r="145" spans="2:8" ht="51" customHeight="1" x14ac:dyDescent="0.25">
      <c r="B145" s="26"/>
      <c r="C145" s="27"/>
      <c r="D145" s="154"/>
      <c r="E145" s="155"/>
      <c r="F145" s="155"/>
      <c r="G145" s="155"/>
      <c r="H145" s="156"/>
    </row>
    <row r="146" spans="2:8" ht="9" customHeight="1" x14ac:dyDescent="0.25">
      <c r="B146" s="12"/>
      <c r="C146" s="12"/>
      <c r="D146" s="17"/>
      <c r="E146" s="17"/>
      <c r="F146" s="17"/>
      <c r="G146" s="17"/>
      <c r="H146" s="17"/>
    </row>
    <row r="147" spans="2:8" ht="95.25" customHeight="1" x14ac:dyDescent="0.25">
      <c r="B147" s="2">
        <f>YEAR(DATE(Calendar9Year,Calendar9MonthOption+1,1))</f>
        <v>2020</v>
      </c>
      <c r="C147" s="132" t="str">
        <f>TEXT(DATE(Calendar9Year,Calendar9MonthOption+1,1),"m月")</f>
        <v>8月</v>
      </c>
      <c r="D147" s="132"/>
    </row>
    <row r="148" spans="2:8" ht="9" customHeight="1" x14ac:dyDescent="0.25"/>
    <row r="149" spans="2:8" s="3" customFormat="1" ht="24" customHeight="1" x14ac:dyDescent="0.25">
      <c r="B149" s="58" t="str">
        <f t="shared" ref="B149:H149" si="8">TEXT(B150,"aaaa")</f>
        <v>星期一</v>
      </c>
      <c r="C149" s="59" t="str">
        <f t="shared" si="8"/>
        <v>星期二</v>
      </c>
      <c r="D149" s="60" t="str">
        <f t="shared" si="8"/>
        <v>星期三</v>
      </c>
      <c r="E149" s="59" t="str">
        <f t="shared" si="8"/>
        <v>星期四</v>
      </c>
      <c r="F149" s="60" t="str">
        <f t="shared" si="8"/>
        <v>星期五</v>
      </c>
      <c r="G149" s="59" t="str">
        <f t="shared" si="8"/>
        <v>星期六</v>
      </c>
      <c r="H149" s="61" t="str">
        <f t="shared" si="8"/>
        <v>星期日</v>
      </c>
    </row>
    <row r="150" spans="2:8" s="8" customFormat="1" ht="24" customHeight="1" x14ac:dyDescent="0.35">
      <c r="B150" s="62">
        <f t="array" ref="B150:H150">日+1+DATE(Calendar10Year,Calendar10MonthOption,1)-WEEKDAY(DATE(Calendar10Year,Calendar10MonthOption,1),WeekdayOption)</f>
        <v>44039</v>
      </c>
      <c r="C150" s="10">
        <v>44040</v>
      </c>
      <c r="D150" s="62">
        <v>44041</v>
      </c>
      <c r="E150" s="10">
        <v>44042</v>
      </c>
      <c r="F150" s="62">
        <v>44043</v>
      </c>
      <c r="G150" s="10">
        <v>44044</v>
      </c>
      <c r="H150" s="62">
        <v>44045</v>
      </c>
    </row>
    <row r="151" spans="2:8" ht="51" customHeight="1" x14ac:dyDescent="0.25">
      <c r="B151" s="63"/>
      <c r="C151" s="12"/>
      <c r="D151" s="63"/>
      <c r="E151" s="12"/>
      <c r="F151" s="63"/>
      <c r="G151" s="12"/>
      <c r="H151" s="63"/>
    </row>
    <row r="152" spans="2:8" s="8" customFormat="1" ht="24" customHeight="1" x14ac:dyDescent="0.35">
      <c r="B152" s="64">
        <f t="array" ref="B152:H152">日+8+DATE(Calendar10Year,Calendar10MonthOption,1)-WEEKDAY(DATE(Calendar10Year,Calendar10MonthOption,1),WeekdayOption)</f>
        <v>44046</v>
      </c>
      <c r="C152" s="65">
        <v>44047</v>
      </c>
      <c r="D152" s="64">
        <v>44048</v>
      </c>
      <c r="E152" s="65">
        <v>44049</v>
      </c>
      <c r="F152" s="64">
        <v>44050</v>
      </c>
      <c r="G152" s="65">
        <v>44051</v>
      </c>
      <c r="H152" s="64">
        <v>44052</v>
      </c>
    </row>
    <row r="153" spans="2:8" ht="51" customHeight="1" x14ac:dyDescent="0.25">
      <c r="B153" s="66"/>
      <c r="C153" s="67"/>
      <c r="D153" s="66"/>
      <c r="E153" s="67"/>
      <c r="F153" s="66"/>
      <c r="G153" s="67"/>
      <c r="H153" s="66"/>
    </row>
    <row r="154" spans="2:8" s="8" customFormat="1" ht="24" customHeight="1" x14ac:dyDescent="0.35">
      <c r="B154" s="62">
        <f t="array" ref="B154:H154">日+15+DATE(Calendar10Year,Calendar10MonthOption,1)-WEEKDAY(DATE(Calendar10Year,Calendar10MonthOption,1),WeekdayOption)</f>
        <v>44053</v>
      </c>
      <c r="C154" s="10">
        <v>44054</v>
      </c>
      <c r="D154" s="62">
        <v>44055</v>
      </c>
      <c r="E154" s="10">
        <v>44056</v>
      </c>
      <c r="F154" s="62">
        <v>44057</v>
      </c>
      <c r="G154" s="10">
        <v>44058</v>
      </c>
      <c r="H154" s="62">
        <v>44059</v>
      </c>
    </row>
    <row r="155" spans="2:8" ht="51" customHeight="1" x14ac:dyDescent="0.25">
      <c r="B155" s="63"/>
      <c r="C155" s="12"/>
      <c r="D155" s="63"/>
      <c r="E155" s="12"/>
      <c r="F155" s="63"/>
      <c r="G155" s="12"/>
      <c r="H155" s="63"/>
    </row>
    <row r="156" spans="2:8" s="8" customFormat="1" ht="24" customHeight="1" x14ac:dyDescent="0.35">
      <c r="B156" s="64">
        <f t="array" ref="B156:H156">日+22+DATE(Calendar10Year,Calendar10MonthOption,1)-WEEKDAY(DATE(Calendar10Year,Calendar10MonthOption,1),WeekdayOption)</f>
        <v>44060</v>
      </c>
      <c r="C156" s="65">
        <v>44061</v>
      </c>
      <c r="D156" s="64">
        <v>44062</v>
      </c>
      <c r="E156" s="65">
        <v>44063</v>
      </c>
      <c r="F156" s="64">
        <v>44064</v>
      </c>
      <c r="G156" s="65">
        <v>44065</v>
      </c>
      <c r="H156" s="64">
        <v>44066</v>
      </c>
    </row>
    <row r="157" spans="2:8" ht="51" customHeight="1" x14ac:dyDescent="0.25">
      <c r="B157" s="66"/>
      <c r="C157" s="67"/>
      <c r="D157" s="66"/>
      <c r="E157" s="67"/>
      <c r="F157" s="66"/>
      <c r="G157" s="67"/>
      <c r="H157" s="66"/>
    </row>
    <row r="158" spans="2:8" s="8" customFormat="1" ht="24" customHeight="1" x14ac:dyDescent="0.35">
      <c r="B158" s="62">
        <f t="array" ref="B158:H158">日+29+DATE(Calendar10Year,Calendar10MonthOption,1)-WEEKDAY(DATE(Calendar10Year,Calendar10MonthOption,1),WeekdayOption)</f>
        <v>44067</v>
      </c>
      <c r="C158" s="10">
        <v>44068</v>
      </c>
      <c r="D158" s="62">
        <v>44069</v>
      </c>
      <c r="E158" s="10">
        <v>44070</v>
      </c>
      <c r="F158" s="62">
        <v>44071</v>
      </c>
      <c r="G158" s="10">
        <v>44072</v>
      </c>
      <c r="H158" s="62">
        <v>44073</v>
      </c>
    </row>
    <row r="159" spans="2:8" ht="51" customHeight="1" x14ac:dyDescent="0.25">
      <c r="B159" s="63"/>
      <c r="C159" s="12"/>
      <c r="D159" s="63"/>
      <c r="E159" s="12"/>
      <c r="F159" s="63"/>
      <c r="G159" s="12"/>
      <c r="H159" s="63"/>
    </row>
    <row r="160" spans="2:8" s="8" customFormat="1" ht="24" customHeight="1" x14ac:dyDescent="0.35">
      <c r="B160" s="64">
        <f t="array" ref="B160:C160">日+36+DATE(Calendar10Year,Calendar10MonthOption,1)-WEEKDAY(DATE(Calendar10Year,Calendar10MonthOption,1),WeekdayOption)</f>
        <v>44074</v>
      </c>
      <c r="C160" s="65">
        <v>44075</v>
      </c>
      <c r="D160" s="157" t="s">
        <v>1</v>
      </c>
      <c r="E160" s="158"/>
      <c r="F160" s="158"/>
      <c r="G160" s="158"/>
      <c r="H160" s="159"/>
    </row>
    <row r="161" spans="2:8" ht="51" customHeight="1" x14ac:dyDescent="0.25">
      <c r="B161" s="66"/>
      <c r="C161" s="67"/>
      <c r="D161" s="160"/>
      <c r="E161" s="161"/>
      <c r="F161" s="161"/>
      <c r="G161" s="161"/>
      <c r="H161" s="162"/>
    </row>
    <row r="162" spans="2:8" ht="9" customHeight="1" x14ac:dyDescent="0.25">
      <c r="B162" s="12"/>
      <c r="C162" s="12"/>
      <c r="D162" s="17"/>
      <c r="E162" s="17"/>
      <c r="F162" s="17"/>
      <c r="G162" s="17"/>
      <c r="H162" s="17"/>
    </row>
    <row r="163" spans="2:8" ht="95.25" customHeight="1" x14ac:dyDescent="0.25">
      <c r="B163" s="2">
        <f>YEAR(DATE(Calendar10Year,Calendar10MonthOption+1,1))</f>
        <v>2020</v>
      </c>
      <c r="C163" s="132" t="str">
        <f>TEXT(DATE(Calendar10Year,Calendar10MonthOption+1,1),"m月")</f>
        <v>9月</v>
      </c>
      <c r="D163" s="132"/>
    </row>
    <row r="164" spans="2:8" ht="9" customHeight="1" x14ac:dyDescent="0.25"/>
    <row r="165" spans="2:8" s="3" customFormat="1" ht="24" customHeight="1" x14ac:dyDescent="0.25">
      <c r="B165" s="28" t="str">
        <f t="shared" ref="B165:H165" si="9">TEXT(B166,"aaaa")</f>
        <v>星期一</v>
      </c>
      <c r="C165" s="29" t="str">
        <f t="shared" si="9"/>
        <v>星期二</v>
      </c>
      <c r="D165" s="30" t="str">
        <f t="shared" si="9"/>
        <v>星期三</v>
      </c>
      <c r="E165" s="29" t="str">
        <f t="shared" si="9"/>
        <v>星期四</v>
      </c>
      <c r="F165" s="30" t="str">
        <f t="shared" si="9"/>
        <v>星期五</v>
      </c>
      <c r="G165" s="29" t="str">
        <f t="shared" si="9"/>
        <v>星期六</v>
      </c>
      <c r="H165" s="31" t="str">
        <f t="shared" si="9"/>
        <v>星期日</v>
      </c>
    </row>
    <row r="166" spans="2:8" s="8" customFormat="1" ht="24" customHeight="1" x14ac:dyDescent="0.35">
      <c r="B166" s="32">
        <f t="array" ref="B166:H166">日+1+DATE(Calendar11Year,Calendar11MonthOption,1)-WEEKDAY(DATE(Calendar11Year,Calendar11MonthOption,1),WeekdayOption)</f>
        <v>44074</v>
      </c>
      <c r="C166" s="10">
        <v>44075</v>
      </c>
      <c r="D166" s="32">
        <v>44076</v>
      </c>
      <c r="E166" s="10">
        <v>44077</v>
      </c>
      <c r="F166" s="32">
        <v>44078</v>
      </c>
      <c r="G166" s="10">
        <v>44079</v>
      </c>
      <c r="H166" s="32">
        <v>44080</v>
      </c>
    </row>
    <row r="167" spans="2:8" ht="51" customHeight="1" x14ac:dyDescent="0.25">
      <c r="B167" s="33"/>
      <c r="C167" s="12"/>
      <c r="D167" s="33"/>
      <c r="E167" s="12"/>
      <c r="F167" s="33"/>
      <c r="G167" s="12"/>
      <c r="H167" s="33"/>
    </row>
    <row r="168" spans="2:8" s="8" customFormat="1" ht="24" customHeight="1" x14ac:dyDescent="0.35">
      <c r="B168" s="34">
        <f t="array" ref="B168:H168">日+8+DATE(Calendar11Year,Calendar11MonthOption,1)-WEEKDAY(DATE(Calendar11Year,Calendar11MonthOption,1),WeekdayOption)</f>
        <v>44081</v>
      </c>
      <c r="C168" s="35">
        <v>44082</v>
      </c>
      <c r="D168" s="34">
        <v>44083</v>
      </c>
      <c r="E168" s="35">
        <v>44084</v>
      </c>
      <c r="F168" s="34">
        <v>44085</v>
      </c>
      <c r="G168" s="35">
        <v>44086</v>
      </c>
      <c r="H168" s="34">
        <v>44087</v>
      </c>
    </row>
    <row r="169" spans="2:8" ht="51" customHeight="1" x14ac:dyDescent="0.25">
      <c r="B169" s="36"/>
      <c r="C169" s="37"/>
      <c r="D169" s="36"/>
      <c r="E169" s="37"/>
      <c r="F169" s="36"/>
      <c r="G169" s="37"/>
      <c r="H169" s="36"/>
    </row>
    <row r="170" spans="2:8" s="8" customFormat="1" ht="24" customHeight="1" x14ac:dyDescent="0.35">
      <c r="B170" s="32">
        <f t="array" ref="B170:H170">日+15+DATE(Calendar11Year,Calendar11MonthOption,1)-WEEKDAY(DATE(Calendar11Year,Calendar11MonthOption,1),WeekdayOption)</f>
        <v>44088</v>
      </c>
      <c r="C170" s="10">
        <v>44089</v>
      </c>
      <c r="D170" s="32">
        <v>44090</v>
      </c>
      <c r="E170" s="10">
        <v>44091</v>
      </c>
      <c r="F170" s="32">
        <v>44092</v>
      </c>
      <c r="G170" s="10">
        <v>44093</v>
      </c>
      <c r="H170" s="32">
        <v>44094</v>
      </c>
    </row>
    <row r="171" spans="2:8" ht="51" customHeight="1" x14ac:dyDescent="0.25">
      <c r="B171" s="33"/>
      <c r="C171" s="12"/>
      <c r="D171" s="33"/>
      <c r="E171" s="12"/>
      <c r="F171" s="33"/>
      <c r="G171" s="12"/>
      <c r="H171" s="33"/>
    </row>
    <row r="172" spans="2:8" s="8" customFormat="1" ht="24" customHeight="1" x14ac:dyDescent="0.35">
      <c r="B172" s="34">
        <f t="array" ref="B172:H172">日+22+DATE(Calendar11Year,Calendar11MonthOption,1)-WEEKDAY(DATE(Calendar11Year,Calendar11MonthOption,1),WeekdayOption)</f>
        <v>44095</v>
      </c>
      <c r="C172" s="35">
        <v>44096</v>
      </c>
      <c r="D172" s="34">
        <v>44097</v>
      </c>
      <c r="E172" s="35">
        <v>44098</v>
      </c>
      <c r="F172" s="34">
        <v>44099</v>
      </c>
      <c r="G172" s="35">
        <v>44100</v>
      </c>
      <c r="H172" s="34">
        <v>44101</v>
      </c>
    </row>
    <row r="173" spans="2:8" ht="51" customHeight="1" x14ac:dyDescent="0.25">
      <c r="B173" s="36"/>
      <c r="C173" s="37"/>
      <c r="D173" s="36"/>
      <c r="E173" s="37"/>
      <c r="F173" s="36"/>
      <c r="G173" s="37"/>
      <c r="H173" s="36"/>
    </row>
    <row r="174" spans="2:8" s="8" customFormat="1" ht="24" customHeight="1" x14ac:dyDescent="0.35">
      <c r="B174" s="32">
        <f t="array" ref="B174:H174">日+29+DATE(Calendar11Year,Calendar11MonthOption,1)-WEEKDAY(DATE(Calendar11Year,Calendar11MonthOption,1),WeekdayOption)</f>
        <v>44102</v>
      </c>
      <c r="C174" s="10">
        <v>44103</v>
      </c>
      <c r="D174" s="32">
        <v>44104</v>
      </c>
      <c r="E174" s="10">
        <v>44105</v>
      </c>
      <c r="F174" s="32">
        <v>44106</v>
      </c>
      <c r="G174" s="10">
        <v>44107</v>
      </c>
      <c r="H174" s="32">
        <v>44108</v>
      </c>
    </row>
    <row r="175" spans="2:8" ht="51" customHeight="1" x14ac:dyDescent="0.25">
      <c r="B175" s="33"/>
      <c r="C175" s="12"/>
      <c r="D175" s="33"/>
      <c r="E175" s="12"/>
      <c r="F175" s="33"/>
      <c r="G175" s="12"/>
      <c r="H175" s="33"/>
    </row>
    <row r="176" spans="2:8" s="8" customFormat="1" ht="24" customHeight="1" x14ac:dyDescent="0.35">
      <c r="B176" s="34">
        <f t="array" ref="B176:C176">日+36+DATE(Calendar11Year,Calendar11MonthOption,1)-WEEKDAY(DATE(Calendar11Year,Calendar11MonthOption,1),WeekdayOption)</f>
        <v>44109</v>
      </c>
      <c r="C176" s="35">
        <v>44110</v>
      </c>
      <c r="D176" s="133" t="s">
        <v>1</v>
      </c>
      <c r="E176" s="134"/>
      <c r="F176" s="134"/>
      <c r="G176" s="134"/>
      <c r="H176" s="135"/>
    </row>
    <row r="177" spans="2:8" ht="51" customHeight="1" x14ac:dyDescent="0.25">
      <c r="B177" s="36"/>
      <c r="C177" s="37"/>
      <c r="D177" s="142"/>
      <c r="E177" s="143"/>
      <c r="F177" s="143"/>
      <c r="G177" s="143"/>
      <c r="H177" s="144"/>
    </row>
    <row r="178" spans="2:8" ht="9" customHeight="1" x14ac:dyDescent="0.25">
      <c r="B178" s="12"/>
      <c r="C178" s="12"/>
      <c r="D178" s="17"/>
      <c r="E178" s="17"/>
      <c r="F178" s="17"/>
      <c r="G178" s="17"/>
      <c r="H178" s="17"/>
    </row>
    <row r="179" spans="2:8" ht="95.25" customHeight="1" x14ac:dyDescent="0.25">
      <c r="B179" s="2">
        <f>YEAR(DATE(Calendar11Year,Calendar11MonthOption+1,1))</f>
        <v>2020</v>
      </c>
      <c r="C179" s="132" t="str">
        <f>TEXT(DATE(Calendar11Year,Calendar11MonthOption+1,1),"m月")</f>
        <v>10月</v>
      </c>
      <c r="D179" s="132"/>
    </row>
    <row r="180" spans="2:8" ht="9" customHeight="1" x14ac:dyDescent="0.25"/>
    <row r="181" spans="2:8" s="3" customFormat="1" ht="24" customHeight="1" x14ac:dyDescent="0.25">
      <c r="B181" s="4" t="str">
        <f t="shared" ref="B181:H181" si="10">TEXT(B182,"aaaa")</f>
        <v>星期一</v>
      </c>
      <c r="C181" s="5" t="str">
        <f t="shared" si="10"/>
        <v>星期二</v>
      </c>
      <c r="D181" s="6" t="str">
        <f t="shared" si="10"/>
        <v>星期三</v>
      </c>
      <c r="E181" s="5" t="str">
        <f t="shared" si="10"/>
        <v>星期四</v>
      </c>
      <c r="F181" s="6" t="str">
        <f t="shared" si="10"/>
        <v>星期五</v>
      </c>
      <c r="G181" s="5" t="str">
        <f t="shared" si="10"/>
        <v>星期六</v>
      </c>
      <c r="H181" s="7" t="str">
        <f t="shared" si="10"/>
        <v>星期日</v>
      </c>
    </row>
    <row r="182" spans="2:8" s="8" customFormat="1" ht="24" customHeight="1" x14ac:dyDescent="0.35">
      <c r="B182" s="9">
        <f t="array" ref="B182:H182">日+1+DATE(Calendar12Year,Calendar12MonthOption,1)-WEEKDAY(DATE(Calendar12Year,Calendar12MonthOption,1),WeekdayOption)</f>
        <v>44102</v>
      </c>
      <c r="C182" s="10">
        <v>44103</v>
      </c>
      <c r="D182" s="9">
        <v>44104</v>
      </c>
      <c r="E182" s="10">
        <v>44105</v>
      </c>
      <c r="F182" s="9">
        <v>44106</v>
      </c>
      <c r="G182" s="10">
        <v>44107</v>
      </c>
      <c r="H182" s="9">
        <v>44108</v>
      </c>
    </row>
    <row r="183" spans="2:8" ht="51" customHeight="1" x14ac:dyDescent="0.25">
      <c r="B183" s="11"/>
      <c r="C183" s="12"/>
      <c r="D183" s="11"/>
      <c r="E183" s="12"/>
      <c r="F183" s="11"/>
      <c r="G183" s="12"/>
      <c r="H183" s="11"/>
    </row>
    <row r="184" spans="2:8" s="8" customFormat="1" ht="24" customHeight="1" x14ac:dyDescent="0.35">
      <c r="B184" s="13">
        <f t="array" ref="B184:H184">日+8+DATE(Calendar12Year,Calendar12MonthOption,1)-WEEKDAY(DATE(Calendar12Year,Calendar12MonthOption,1),WeekdayOption)</f>
        <v>44109</v>
      </c>
      <c r="C184" s="14">
        <v>44110</v>
      </c>
      <c r="D184" s="13">
        <v>44111</v>
      </c>
      <c r="E184" s="14">
        <v>44112</v>
      </c>
      <c r="F184" s="13">
        <v>44113</v>
      </c>
      <c r="G184" s="14">
        <v>44114</v>
      </c>
      <c r="H184" s="13">
        <v>44115</v>
      </c>
    </row>
    <row r="185" spans="2:8" ht="51" customHeight="1" x14ac:dyDescent="0.25">
      <c r="B185" s="15"/>
      <c r="C185" s="16"/>
      <c r="D185" s="15"/>
      <c r="E185" s="16"/>
      <c r="F185" s="15"/>
      <c r="G185" s="16"/>
      <c r="H185" s="15"/>
    </row>
    <row r="186" spans="2:8" s="8" customFormat="1" ht="24" customHeight="1" x14ac:dyDescent="0.35">
      <c r="B186" s="9">
        <f t="array" ref="B186:H186">日+15+DATE(Calendar12Year,Calendar12MonthOption,1)-WEEKDAY(DATE(Calendar12Year,Calendar12MonthOption,1),WeekdayOption)</f>
        <v>44116</v>
      </c>
      <c r="C186" s="10">
        <v>44117</v>
      </c>
      <c r="D186" s="9">
        <v>44118</v>
      </c>
      <c r="E186" s="10">
        <v>44119</v>
      </c>
      <c r="F186" s="9">
        <v>44120</v>
      </c>
      <c r="G186" s="10">
        <v>44121</v>
      </c>
      <c r="H186" s="9">
        <v>44122</v>
      </c>
    </row>
    <row r="187" spans="2:8" ht="51" customHeight="1" x14ac:dyDescent="0.25">
      <c r="B187" s="11"/>
      <c r="C187" s="12"/>
      <c r="D187" s="11"/>
      <c r="E187" s="12"/>
      <c r="F187" s="11"/>
      <c r="G187" s="12"/>
      <c r="H187" s="11"/>
    </row>
    <row r="188" spans="2:8" s="8" customFormat="1" ht="24" customHeight="1" x14ac:dyDescent="0.35">
      <c r="B188" s="13">
        <f t="array" ref="B188:H188">日+22+DATE(Calendar12Year,Calendar12MonthOption,1)-WEEKDAY(DATE(Calendar12Year,Calendar12MonthOption,1),WeekdayOption)</f>
        <v>44123</v>
      </c>
      <c r="C188" s="14">
        <v>44124</v>
      </c>
      <c r="D188" s="13">
        <v>44125</v>
      </c>
      <c r="E188" s="14">
        <v>44126</v>
      </c>
      <c r="F188" s="13">
        <v>44127</v>
      </c>
      <c r="G188" s="14">
        <v>44128</v>
      </c>
      <c r="H188" s="13">
        <v>44129</v>
      </c>
    </row>
    <row r="189" spans="2:8" ht="51" customHeight="1" x14ac:dyDescent="0.25">
      <c r="B189" s="15"/>
      <c r="C189" s="16"/>
      <c r="D189" s="15"/>
      <c r="E189" s="16"/>
      <c r="F189" s="15"/>
      <c r="G189" s="16"/>
      <c r="H189" s="15"/>
    </row>
    <row r="190" spans="2:8" s="8" customFormat="1" ht="24" customHeight="1" x14ac:dyDescent="0.35">
      <c r="B190" s="9">
        <f t="array" ref="B190:H190">日+29+DATE(Calendar12Year,Calendar12MonthOption,1)-WEEKDAY(DATE(Calendar12Year,Calendar12MonthOption,1),WeekdayOption)</f>
        <v>44130</v>
      </c>
      <c r="C190" s="10">
        <v>44131</v>
      </c>
      <c r="D190" s="9">
        <v>44132</v>
      </c>
      <c r="E190" s="10">
        <v>44133</v>
      </c>
      <c r="F190" s="9">
        <v>44134</v>
      </c>
      <c r="G190" s="10">
        <v>44135</v>
      </c>
      <c r="H190" s="9">
        <v>44136</v>
      </c>
    </row>
    <row r="191" spans="2:8" ht="51" customHeight="1" x14ac:dyDescent="0.25">
      <c r="B191" s="11"/>
      <c r="C191" s="12"/>
      <c r="D191" s="11"/>
      <c r="E191" s="12"/>
      <c r="F191" s="11"/>
      <c r="G191" s="12"/>
      <c r="H191" s="11"/>
    </row>
    <row r="192" spans="2:8" s="8" customFormat="1" ht="24" customHeight="1" x14ac:dyDescent="0.35">
      <c r="B192" s="13">
        <f t="array" ref="B192:C192">日+36+DATE(Calendar12Year,Calendar12MonthOption,1)-WEEKDAY(DATE(Calendar12Year,Calendar12MonthOption,1),WeekdayOption)</f>
        <v>44137</v>
      </c>
      <c r="C192" s="14">
        <v>44138</v>
      </c>
      <c r="D192" s="136" t="s">
        <v>1</v>
      </c>
      <c r="E192" s="137"/>
      <c r="F192" s="137"/>
      <c r="G192" s="137"/>
      <c r="H192" s="138"/>
    </row>
    <row r="193" spans="2:9" ht="51" customHeight="1" x14ac:dyDescent="0.25">
      <c r="B193" s="15"/>
      <c r="C193" s="16"/>
      <c r="D193" s="139"/>
      <c r="E193" s="140"/>
      <c r="F193" s="140"/>
      <c r="G193" s="140"/>
      <c r="H193" s="141"/>
    </row>
    <row r="197" spans="2:9" ht="49.5" x14ac:dyDescent="0.25">
      <c r="C197" s="2">
        <v>2019</v>
      </c>
      <c r="D197" s="132" t="s">
        <v>3</v>
      </c>
      <c r="E197" s="132"/>
    </row>
    <row r="199" spans="2:9" ht="15.75" x14ac:dyDescent="0.25">
      <c r="B199" s="3"/>
      <c r="C199" s="4" t="s">
        <v>2</v>
      </c>
      <c r="D199" s="5" t="str">
        <f>(TEXT(D200,"aaaa"))</f>
        <v>星期二</v>
      </c>
      <c r="E199" s="6" t="str">
        <f>TEXT(E200,"aaaa")</f>
        <v>星期三</v>
      </c>
      <c r="F199" s="5" t="str">
        <f>TEXT(F200,"aaaa")</f>
        <v>星期四</v>
      </c>
      <c r="G199" s="6" t="str">
        <f>TEXT(G200,"aaaa")</f>
        <v>星期五</v>
      </c>
      <c r="H199" s="5" t="str">
        <f>TEXT(H200,"aaaa")</f>
        <v>星期六</v>
      </c>
      <c r="I199" s="7" t="str">
        <f>(TEXT(I200,"aaaa"))</f>
        <v>星期日</v>
      </c>
    </row>
    <row r="200" spans="2:9" ht="23.25" x14ac:dyDescent="0.35">
      <c r="B200" s="8"/>
      <c r="C200" s="9">
        <f t="array" ref="C200:I200">日+1+DATE(Calendar1Year,Calendar1MonthOption,1)-WEEKDAY(DATE(Calendar1Year,Calendar1MonthOption,1),WeekdayOption)</f>
        <v>43766</v>
      </c>
      <c r="D200" s="10">
        <v>43767</v>
      </c>
      <c r="E200" s="9">
        <v>43768</v>
      </c>
      <c r="F200" s="10">
        <v>43769</v>
      </c>
      <c r="G200" s="9">
        <v>43770</v>
      </c>
      <c r="H200" s="10">
        <v>43771</v>
      </c>
      <c r="I200" s="9">
        <v>43772</v>
      </c>
    </row>
    <row r="201" spans="2:9" x14ac:dyDescent="0.25">
      <c r="C201" s="11"/>
      <c r="D201" s="12"/>
      <c r="E201" s="11"/>
      <c r="F201" s="12"/>
      <c r="G201" s="11"/>
      <c r="H201" s="12"/>
      <c r="I201" s="11"/>
    </row>
    <row r="202" spans="2:9" ht="23.25" x14ac:dyDescent="0.35">
      <c r="B202" s="8"/>
      <c r="C202" s="13">
        <f t="array" ref="C202:I202">日+8+DATE(Calendar1Year,Calendar1MonthOption,1)-WEEKDAY(DATE(Calendar1Year,Calendar1MonthOption,1),WeekdayOption)</f>
        <v>43773</v>
      </c>
      <c r="D202" s="14">
        <v>43774</v>
      </c>
      <c r="E202" s="13">
        <v>43775</v>
      </c>
      <c r="F202" s="14">
        <v>43776</v>
      </c>
      <c r="G202" s="13">
        <v>43777</v>
      </c>
      <c r="H202" s="14">
        <v>43778</v>
      </c>
      <c r="I202" s="13">
        <v>43779</v>
      </c>
    </row>
    <row r="203" spans="2:9" x14ac:dyDescent="0.25">
      <c r="C203" s="15"/>
      <c r="D203" s="16"/>
      <c r="E203" s="15"/>
      <c r="F203" s="16"/>
      <c r="G203" s="15"/>
      <c r="H203" s="16"/>
      <c r="I203" s="15"/>
    </row>
    <row r="204" spans="2:9" ht="23.25" x14ac:dyDescent="0.35">
      <c r="B204" s="8"/>
      <c r="C204" s="9">
        <f t="array" ref="C204:I204">日+15+DATE(Calendar1Year,Calendar1MonthOption,1)-WEEKDAY(DATE(Calendar1Year,Calendar1MonthOption,1),WeekdayOption)</f>
        <v>43780</v>
      </c>
      <c r="D204" s="10">
        <v>43781</v>
      </c>
      <c r="E204" s="9">
        <v>43782</v>
      </c>
      <c r="F204" s="10">
        <v>43783</v>
      </c>
      <c r="G204" s="9">
        <v>43784</v>
      </c>
      <c r="H204" s="10">
        <v>43785</v>
      </c>
      <c r="I204" s="9">
        <v>43786</v>
      </c>
    </row>
    <row r="205" spans="2:9" x14ac:dyDescent="0.25">
      <c r="C205" s="11"/>
      <c r="D205" s="12"/>
      <c r="E205" s="11"/>
      <c r="F205" s="12"/>
      <c r="G205" s="11"/>
      <c r="H205" s="12"/>
      <c r="I205" s="11"/>
    </row>
    <row r="206" spans="2:9" ht="23.25" x14ac:dyDescent="0.35">
      <c r="B206" s="8"/>
      <c r="C206" s="13">
        <f t="array" ref="C206:I206">日+22+DATE(Calendar1Year,Calendar1MonthOption,1)-WEEKDAY(DATE(Calendar1Year,Calendar1MonthOption,1),WeekdayOption)</f>
        <v>43787</v>
      </c>
      <c r="D206" s="14">
        <v>43788</v>
      </c>
      <c r="E206" s="13">
        <v>43789</v>
      </c>
      <c r="F206" s="14">
        <v>43790</v>
      </c>
      <c r="G206" s="13">
        <v>43791</v>
      </c>
      <c r="H206" s="14">
        <v>43792</v>
      </c>
      <c r="I206" s="13">
        <v>43793</v>
      </c>
    </row>
    <row r="207" spans="2:9" x14ac:dyDescent="0.25">
      <c r="C207" s="15"/>
      <c r="D207" s="16"/>
      <c r="E207" s="15"/>
      <c r="F207" s="16"/>
      <c r="G207" s="15"/>
      <c r="H207" s="16"/>
      <c r="I207" s="15"/>
    </row>
    <row r="208" spans="2:9" ht="23.25" x14ac:dyDescent="0.35">
      <c r="B208" s="8"/>
      <c r="C208" s="9">
        <f t="array" ref="C208:I208">日+29+DATE(Calendar1Year,Calendar1MonthOption,1)-WEEKDAY(DATE(Calendar1Year,Calendar1MonthOption,1),WeekdayOption)</f>
        <v>43794</v>
      </c>
      <c r="D208" s="10">
        <v>43795</v>
      </c>
      <c r="E208" s="68">
        <v>43796</v>
      </c>
      <c r="F208" s="10">
        <v>43797</v>
      </c>
      <c r="G208" s="9">
        <v>43798</v>
      </c>
      <c r="H208" s="10">
        <v>43799</v>
      </c>
      <c r="I208" s="9">
        <v>43800</v>
      </c>
    </row>
    <row r="209" spans="2:9" ht="45" x14ac:dyDescent="0.25">
      <c r="C209" s="11"/>
      <c r="D209" s="12"/>
      <c r="E209" s="11" t="s">
        <v>5</v>
      </c>
      <c r="F209" s="12"/>
      <c r="G209" s="11"/>
      <c r="H209" s="12"/>
      <c r="I209" s="11"/>
    </row>
    <row r="210" spans="2:9" ht="23.25" x14ac:dyDescent="0.35">
      <c r="B210" s="8"/>
      <c r="C210" s="13">
        <f t="array" ref="C210:D210">日+36+DATE(Calendar1Year,Calendar1MonthOption,1)-WEEKDAY(DATE(Calendar1Year,Calendar1MonthOption,1),WeekdayOption)</f>
        <v>43801</v>
      </c>
      <c r="D210" s="14">
        <v>43802</v>
      </c>
      <c r="E210" s="136" t="s">
        <v>1</v>
      </c>
      <c r="F210" s="137"/>
      <c r="G210" s="137"/>
      <c r="H210" s="137"/>
      <c r="I210" s="138"/>
    </row>
    <row r="211" spans="2:9" x14ac:dyDescent="0.25">
      <c r="C211" s="15"/>
      <c r="D211" s="16"/>
      <c r="E211" s="139"/>
      <c r="F211" s="140"/>
      <c r="G211" s="140"/>
      <c r="H211" s="140"/>
      <c r="I211" s="141"/>
    </row>
    <row r="212" spans="2:9" x14ac:dyDescent="0.25">
      <c r="C212" s="12"/>
      <c r="D212" s="12"/>
      <c r="E212" s="17"/>
      <c r="F212" s="17"/>
      <c r="G212" s="17"/>
      <c r="H212" s="17"/>
      <c r="I212" s="17"/>
    </row>
    <row r="213" spans="2:9" ht="49.5" x14ac:dyDescent="0.25">
      <c r="C213" s="2">
        <f>YEAR(DATE(Calendar1Year,Calendar1MonthOption+1,1))</f>
        <v>2019</v>
      </c>
      <c r="D213" s="132" t="str">
        <f>TEXT(DATE(Calendar1Year,Calendar1MonthOption+1,1),"m月")</f>
        <v>12月</v>
      </c>
      <c r="E213" s="132"/>
    </row>
    <row r="215" spans="2:9" ht="15.75" x14ac:dyDescent="0.25">
      <c r="B215" s="3"/>
      <c r="C215" s="18" t="str">
        <f t="shared" ref="C215:I215" si="11">TEXT(C216,"aaaa")</f>
        <v>星期一</v>
      </c>
      <c r="D215" s="19" t="str">
        <f t="shared" si="11"/>
        <v>星期二</v>
      </c>
      <c r="E215" s="20" t="str">
        <f t="shared" si="11"/>
        <v>星期三</v>
      </c>
      <c r="F215" s="19" t="str">
        <f t="shared" si="11"/>
        <v>星期四</v>
      </c>
      <c r="G215" s="20" t="str">
        <f t="shared" si="11"/>
        <v>星期五</v>
      </c>
      <c r="H215" s="19" t="str">
        <f t="shared" si="11"/>
        <v>星期六</v>
      </c>
      <c r="I215" s="21" t="str">
        <f t="shared" si="11"/>
        <v>星期日</v>
      </c>
    </row>
    <row r="216" spans="2:9" ht="23.25" x14ac:dyDescent="0.35">
      <c r="B216" s="8"/>
      <c r="C216" s="22">
        <f t="array" ref="C216:I216">日+1+DATE(Calendar2Year,Calendar2MonthOption,1)-WEEKDAY(DATE(Calendar2Year,Calendar2MonthOption,1),WeekdayOption)</f>
        <v>43794</v>
      </c>
      <c r="D216" s="10">
        <v>43795</v>
      </c>
      <c r="E216" s="22">
        <v>43796</v>
      </c>
      <c r="F216" s="10">
        <v>43797</v>
      </c>
      <c r="G216" s="22">
        <v>43798</v>
      </c>
      <c r="H216" s="10">
        <v>43799</v>
      </c>
      <c r="I216" s="22">
        <v>43800</v>
      </c>
    </row>
    <row r="217" spans="2:9" x14ac:dyDescent="0.25">
      <c r="C217" s="23"/>
      <c r="D217" s="12"/>
      <c r="E217" s="23"/>
      <c r="F217" s="12"/>
      <c r="G217" s="23"/>
      <c r="H217" s="12"/>
      <c r="I217" s="23"/>
    </row>
    <row r="218" spans="2:9" ht="23.25" x14ac:dyDescent="0.35">
      <c r="B218" s="8"/>
      <c r="C218" s="24">
        <f t="array" ref="C218:I218">日+8+DATE(Calendar2Year,Calendar2MonthOption,1)-WEEKDAY(DATE(Calendar2Year,Calendar2MonthOption,1),WeekdayOption)</f>
        <v>43801</v>
      </c>
      <c r="D218" s="25">
        <v>43802</v>
      </c>
      <c r="E218" s="24">
        <v>43803</v>
      </c>
      <c r="F218" s="25">
        <v>43804</v>
      </c>
      <c r="G218" s="24">
        <v>43805</v>
      </c>
      <c r="H218" s="25">
        <v>43806</v>
      </c>
      <c r="I218" s="24">
        <v>43807</v>
      </c>
    </row>
    <row r="219" spans="2:9" x14ac:dyDescent="0.25">
      <c r="C219" s="26"/>
      <c r="D219" s="27"/>
      <c r="E219" s="26"/>
      <c r="F219" s="27"/>
      <c r="G219" s="26"/>
      <c r="H219" s="27"/>
      <c r="I219" s="26"/>
    </row>
    <row r="220" spans="2:9" ht="23.25" x14ac:dyDescent="0.35">
      <c r="B220" s="8"/>
      <c r="C220" s="22">
        <f t="array" ref="C220:I220">日+15+DATE(Calendar2Year,Calendar2MonthOption,1)-WEEKDAY(DATE(Calendar2Year,Calendar2MonthOption,1),WeekdayOption)</f>
        <v>43808</v>
      </c>
      <c r="D220" s="10">
        <v>43809</v>
      </c>
      <c r="E220" s="22">
        <v>43810</v>
      </c>
      <c r="F220" s="10">
        <v>43811</v>
      </c>
      <c r="G220" s="22">
        <v>43812</v>
      </c>
      <c r="H220" s="10">
        <v>43813</v>
      </c>
      <c r="I220" s="22">
        <v>43814</v>
      </c>
    </row>
    <row r="221" spans="2:9" x14ac:dyDescent="0.25">
      <c r="C221" s="23"/>
      <c r="D221" s="12"/>
      <c r="E221" s="23"/>
      <c r="F221" s="12"/>
      <c r="G221" s="23"/>
      <c r="H221" s="12"/>
      <c r="I221" s="23"/>
    </row>
    <row r="222" spans="2:9" ht="23.25" x14ac:dyDescent="0.35">
      <c r="B222" s="8"/>
      <c r="C222" s="24">
        <f t="array" ref="C222:I222">日+22+DATE(Calendar2Year,Calendar2MonthOption,1)-WEEKDAY(DATE(Calendar2Year,Calendar2MonthOption,1),WeekdayOption)</f>
        <v>43815</v>
      </c>
      <c r="D222" s="25">
        <v>43816</v>
      </c>
      <c r="E222" s="24">
        <v>43817</v>
      </c>
      <c r="F222" s="25">
        <v>43818</v>
      </c>
      <c r="G222" s="24">
        <v>43819</v>
      </c>
      <c r="H222" s="25">
        <v>43820</v>
      </c>
      <c r="I222" s="24">
        <v>43821</v>
      </c>
    </row>
    <row r="223" spans="2:9" x14ac:dyDescent="0.25">
      <c r="C223" s="26"/>
      <c r="D223" s="27"/>
      <c r="E223" s="26"/>
      <c r="F223" s="27"/>
      <c r="G223" s="26"/>
      <c r="H223" s="27"/>
      <c r="I223" s="26"/>
    </row>
    <row r="224" spans="2:9" ht="23.25" x14ac:dyDescent="0.35">
      <c r="B224" s="8"/>
      <c r="C224" s="22">
        <f t="array" ref="C224:I224">日+29+DATE(Calendar2Year,Calendar2MonthOption,1)-WEEKDAY(DATE(Calendar2Year,Calendar2MonthOption,1),WeekdayOption)</f>
        <v>43822</v>
      </c>
      <c r="D224" s="10">
        <v>43823</v>
      </c>
      <c r="E224" s="22">
        <v>43824</v>
      </c>
      <c r="F224" s="10">
        <v>43825</v>
      </c>
      <c r="G224" s="22">
        <v>43826</v>
      </c>
      <c r="H224" s="10">
        <v>43827</v>
      </c>
      <c r="I224" s="22">
        <v>43828</v>
      </c>
    </row>
    <row r="225" spans="2:9" x14ac:dyDescent="0.25">
      <c r="C225" s="23"/>
      <c r="D225" s="12"/>
      <c r="E225" s="23"/>
      <c r="F225" s="12"/>
      <c r="G225" s="23"/>
      <c r="H225" s="12"/>
      <c r="I225" s="23"/>
    </row>
    <row r="226" spans="2:9" ht="23.25" x14ac:dyDescent="0.35">
      <c r="B226" s="8"/>
      <c r="C226" s="24">
        <f t="array" ref="C226:D226">日+36+DATE(Calendar2Year,Calendar2MonthOption,1)-WEEKDAY(DATE(Calendar2Year,Calendar2MonthOption,1),WeekdayOption)</f>
        <v>43829</v>
      </c>
      <c r="D226" s="25">
        <v>43830</v>
      </c>
      <c r="E226" s="151" t="s">
        <v>1</v>
      </c>
      <c r="F226" s="152"/>
      <c r="G226" s="152"/>
      <c r="H226" s="152"/>
      <c r="I226" s="153"/>
    </row>
    <row r="227" spans="2:9" x14ac:dyDescent="0.25">
      <c r="C227" s="26"/>
      <c r="D227" s="27"/>
      <c r="E227" s="154"/>
      <c r="F227" s="155"/>
      <c r="G227" s="155"/>
      <c r="H227" s="155"/>
      <c r="I227" s="156"/>
    </row>
    <row r="228" spans="2:9" x14ac:dyDescent="0.25">
      <c r="C228" s="12"/>
      <c r="D228" s="12"/>
      <c r="E228" s="17"/>
      <c r="F228" s="17"/>
      <c r="G228" s="17"/>
      <c r="H228" s="17"/>
      <c r="I228" s="17"/>
    </row>
    <row r="229" spans="2:9" ht="49.5" x14ac:dyDescent="0.25">
      <c r="C229" s="2">
        <f>YEAR(DATE(Calendar2Year,Calendar2MonthOption+1,1))</f>
        <v>2020</v>
      </c>
      <c r="D229" s="132" t="str">
        <f>TEXT(DATE(Calendar2Year,Calendar2MonthOption+1,1),"m月")</f>
        <v>1月</v>
      </c>
      <c r="E229" s="132"/>
    </row>
    <row r="231" spans="2:9" ht="15.75" x14ac:dyDescent="0.25">
      <c r="B231" s="3"/>
      <c r="C231" s="28" t="str">
        <f t="shared" ref="C231:I231" si="12">TEXT(C232,"aaaa")</f>
        <v>星期一</v>
      </c>
      <c r="D231" s="29" t="str">
        <f t="shared" si="12"/>
        <v>星期二</v>
      </c>
      <c r="E231" s="30" t="str">
        <f t="shared" si="12"/>
        <v>星期三</v>
      </c>
      <c r="F231" s="29" t="str">
        <f t="shared" si="12"/>
        <v>星期四</v>
      </c>
      <c r="G231" s="30" t="str">
        <f t="shared" si="12"/>
        <v>星期五</v>
      </c>
      <c r="H231" s="29" t="str">
        <f t="shared" si="12"/>
        <v>星期六</v>
      </c>
      <c r="I231" s="31" t="str">
        <f t="shared" si="12"/>
        <v>星期日</v>
      </c>
    </row>
    <row r="232" spans="2:9" ht="23.25" x14ac:dyDescent="0.35">
      <c r="B232" s="8"/>
      <c r="C232" s="32">
        <f t="array" ref="C232:I232">日+1+DATE(Calendar3Year,Calendar3MonthOption,1)-WEEKDAY(DATE(Calendar3Year,Calendar3MonthOption,1),WeekdayOption)</f>
        <v>43829</v>
      </c>
      <c r="D232" s="10">
        <v>43830</v>
      </c>
      <c r="E232" s="32">
        <v>43831</v>
      </c>
      <c r="F232" s="10">
        <v>43832</v>
      </c>
      <c r="G232" s="32">
        <v>43833</v>
      </c>
      <c r="H232" s="10">
        <v>43834</v>
      </c>
      <c r="I232" s="32">
        <v>43835</v>
      </c>
    </row>
    <row r="233" spans="2:9" x14ac:dyDescent="0.25">
      <c r="C233" s="33"/>
      <c r="D233" s="12"/>
      <c r="E233" s="33"/>
      <c r="F233" s="12"/>
      <c r="G233" s="33"/>
      <c r="H233" s="12"/>
      <c r="I233" s="33"/>
    </row>
    <row r="234" spans="2:9" ht="23.25" x14ac:dyDescent="0.35">
      <c r="B234" s="8"/>
      <c r="C234" s="34">
        <f t="array" ref="C234:I234">日+8+DATE(Calendar3Year,Calendar3MonthOption,1)-WEEKDAY(DATE(Calendar3Year,Calendar3MonthOption,1),WeekdayOption)</f>
        <v>43836</v>
      </c>
      <c r="D234" s="35">
        <v>43837</v>
      </c>
      <c r="E234" s="34">
        <v>43838</v>
      </c>
      <c r="F234" s="35">
        <v>43839</v>
      </c>
      <c r="G234" s="34">
        <v>43840</v>
      </c>
      <c r="H234" s="35">
        <v>43841</v>
      </c>
      <c r="I234" s="34">
        <v>43842</v>
      </c>
    </row>
    <row r="235" spans="2:9" x14ac:dyDescent="0.25">
      <c r="C235" s="36"/>
      <c r="D235" s="37"/>
      <c r="E235" s="36"/>
      <c r="F235" s="37"/>
      <c r="G235" s="36"/>
      <c r="H235" s="37"/>
      <c r="I235" s="36"/>
    </row>
    <row r="236" spans="2:9" ht="23.25" x14ac:dyDescent="0.35">
      <c r="B236" s="8"/>
      <c r="C236" s="32">
        <f t="array" ref="C236:I236">日+15+DATE(Calendar3Year,Calendar3MonthOption,1)-WEEKDAY(DATE(Calendar3Year,Calendar3MonthOption,1),WeekdayOption)</f>
        <v>43843</v>
      </c>
      <c r="D236" s="10">
        <v>43844</v>
      </c>
      <c r="E236" s="32">
        <v>43845</v>
      </c>
      <c r="F236" s="10">
        <v>43846</v>
      </c>
      <c r="G236" s="32">
        <v>43847</v>
      </c>
      <c r="H236" s="10">
        <v>43848</v>
      </c>
      <c r="I236" s="32">
        <v>43849</v>
      </c>
    </row>
    <row r="237" spans="2:9" x14ac:dyDescent="0.25">
      <c r="C237" s="33"/>
      <c r="D237" s="12"/>
      <c r="E237" s="33"/>
      <c r="F237" s="12"/>
      <c r="G237" s="33"/>
      <c r="H237" s="12"/>
      <c r="I237" s="33"/>
    </row>
    <row r="238" spans="2:9" ht="23.25" x14ac:dyDescent="0.35">
      <c r="B238" s="8"/>
      <c r="C238" s="34">
        <f t="array" ref="C238:I238">日+22+DATE(Calendar3Year,Calendar3MonthOption,1)-WEEKDAY(DATE(Calendar3Year,Calendar3MonthOption,1),WeekdayOption)</f>
        <v>43850</v>
      </c>
      <c r="D238" s="35">
        <v>43851</v>
      </c>
      <c r="E238" s="34">
        <v>43852</v>
      </c>
      <c r="F238" s="35">
        <v>43853</v>
      </c>
      <c r="G238" s="34">
        <v>43854</v>
      </c>
      <c r="H238" s="35">
        <v>43855</v>
      </c>
      <c r="I238" s="34">
        <v>43856</v>
      </c>
    </row>
    <row r="239" spans="2:9" x14ac:dyDescent="0.25">
      <c r="C239" s="36"/>
      <c r="D239" s="37"/>
      <c r="E239" s="36"/>
      <c r="F239" s="37"/>
      <c r="G239" s="36"/>
      <c r="H239" s="37"/>
      <c r="I239" s="36"/>
    </row>
    <row r="240" spans="2:9" ht="23.25" x14ac:dyDescent="0.35">
      <c r="B240" s="8"/>
      <c r="C240" s="32">
        <f t="array" ref="C240:I240">日+29+DATE(Calendar3Year,Calendar3MonthOption,1)-WEEKDAY(DATE(Calendar3Year,Calendar3MonthOption,1),WeekdayOption)</f>
        <v>43857</v>
      </c>
      <c r="D240" s="10">
        <v>43858</v>
      </c>
      <c r="E240" s="32">
        <v>43859</v>
      </c>
      <c r="F240" s="10">
        <v>43860</v>
      </c>
      <c r="G240" s="32">
        <v>43861</v>
      </c>
      <c r="H240" s="10">
        <v>43862</v>
      </c>
      <c r="I240" s="32">
        <v>43863</v>
      </c>
    </row>
    <row r="241" spans="2:9" x14ac:dyDescent="0.25">
      <c r="C241" s="33"/>
      <c r="D241" s="12"/>
      <c r="E241" s="33"/>
      <c r="F241" s="12"/>
      <c r="G241" s="33"/>
      <c r="H241" s="12"/>
      <c r="I241" s="33"/>
    </row>
    <row r="242" spans="2:9" ht="23.25" x14ac:dyDescent="0.35">
      <c r="B242" s="8"/>
      <c r="C242" s="34">
        <f t="array" ref="C242:D242">日+36+DATE(Calendar3Year,Calendar3MonthOption,1)-WEEKDAY(DATE(Calendar3Year,Calendar3MonthOption,1),WeekdayOption)</f>
        <v>43864</v>
      </c>
      <c r="D242" s="35">
        <v>43865</v>
      </c>
      <c r="E242" s="133" t="s">
        <v>1</v>
      </c>
      <c r="F242" s="134"/>
      <c r="G242" s="134"/>
      <c r="H242" s="134"/>
      <c r="I242" s="135"/>
    </row>
    <row r="243" spans="2:9" x14ac:dyDescent="0.25">
      <c r="C243" s="36"/>
      <c r="D243" s="37"/>
      <c r="E243" s="142"/>
      <c r="F243" s="143"/>
      <c r="G243" s="143"/>
      <c r="H243" s="143"/>
      <c r="I243" s="144"/>
    </row>
    <row r="244" spans="2:9" x14ac:dyDescent="0.25">
      <c r="C244" s="12"/>
      <c r="D244" s="12"/>
      <c r="E244" s="17"/>
      <c r="F244" s="17"/>
      <c r="G244" s="17"/>
      <c r="H244" s="17"/>
      <c r="I244" s="17"/>
    </row>
    <row r="245" spans="2:9" ht="49.5" x14ac:dyDescent="0.25">
      <c r="C245" s="2">
        <f>YEAR(DATE(Calendar3Year,Calendar3MonthOption+1,1))</f>
        <v>2020</v>
      </c>
      <c r="D245" s="132" t="str">
        <f>TEXT(DATE(Calendar3Year,Calendar3MonthOption+1,1),"m月")</f>
        <v>2月</v>
      </c>
      <c r="E245" s="132"/>
    </row>
    <row r="247" spans="2:9" ht="15.75" x14ac:dyDescent="0.25">
      <c r="B247" s="3"/>
      <c r="C247" s="4" t="str">
        <f t="shared" ref="C247:I247" si="13">TEXT(C248,"aaaa")</f>
        <v>星期一</v>
      </c>
      <c r="D247" s="5" t="str">
        <f t="shared" si="13"/>
        <v>星期二</v>
      </c>
      <c r="E247" s="6" t="str">
        <f t="shared" si="13"/>
        <v>星期三</v>
      </c>
      <c r="F247" s="5" t="str">
        <f t="shared" si="13"/>
        <v>星期四</v>
      </c>
      <c r="G247" s="6" t="str">
        <f t="shared" si="13"/>
        <v>星期五</v>
      </c>
      <c r="H247" s="5" t="str">
        <f t="shared" si="13"/>
        <v>星期六</v>
      </c>
      <c r="I247" s="7" t="str">
        <f t="shared" si="13"/>
        <v>星期日</v>
      </c>
    </row>
    <row r="248" spans="2:9" ht="23.25" x14ac:dyDescent="0.35">
      <c r="B248" s="8"/>
      <c r="C248" s="9">
        <f t="array" ref="C248:I248">日+1+DATE(Calendar4Year,Calendar4MonthOption,1)-WEEKDAY(DATE(Calendar4Year,Calendar4MonthOption,1),WeekdayOption)</f>
        <v>43857</v>
      </c>
      <c r="D248" s="10">
        <v>43858</v>
      </c>
      <c r="E248" s="9">
        <v>43859</v>
      </c>
      <c r="F248" s="10">
        <v>43860</v>
      </c>
      <c r="G248" s="9">
        <v>43861</v>
      </c>
      <c r="H248" s="10">
        <v>43862</v>
      </c>
      <c r="I248" s="9">
        <v>43863</v>
      </c>
    </row>
    <row r="249" spans="2:9" x14ac:dyDescent="0.25">
      <c r="C249" s="11"/>
      <c r="D249" s="12"/>
      <c r="E249" s="11"/>
      <c r="F249" s="12"/>
      <c r="G249" s="11"/>
      <c r="H249" s="12"/>
      <c r="I249" s="11"/>
    </row>
    <row r="250" spans="2:9" ht="23.25" x14ac:dyDescent="0.35">
      <c r="B250" s="8"/>
      <c r="C250" s="13">
        <f t="array" ref="C250:I250">日+8+DATE(Calendar4Year,Calendar4MonthOption,1)-WEEKDAY(DATE(Calendar4Year,Calendar4MonthOption,1),WeekdayOption)</f>
        <v>43864</v>
      </c>
      <c r="D250" s="14">
        <v>43865</v>
      </c>
      <c r="E250" s="13">
        <v>43866</v>
      </c>
      <c r="F250" s="14">
        <v>43867</v>
      </c>
      <c r="G250" s="13">
        <v>43868</v>
      </c>
      <c r="H250" s="14">
        <v>43869</v>
      </c>
      <c r="I250" s="13">
        <v>43870</v>
      </c>
    </row>
    <row r="251" spans="2:9" x14ac:dyDescent="0.25">
      <c r="C251" s="15"/>
      <c r="D251" s="16"/>
      <c r="E251" s="15"/>
      <c r="F251" s="16"/>
      <c r="G251" s="15"/>
      <c r="H251" s="16"/>
      <c r="I251" s="15"/>
    </row>
    <row r="252" spans="2:9" ht="23.25" x14ac:dyDescent="0.35">
      <c r="B252" s="8"/>
      <c r="C252" s="9">
        <f t="array" ref="C252:I252">日+15+DATE(Calendar4Year,Calendar4MonthOption,1)-WEEKDAY(DATE(Calendar4Year,Calendar4MonthOption,1),WeekdayOption)</f>
        <v>43871</v>
      </c>
      <c r="D252" s="10">
        <v>43872</v>
      </c>
      <c r="E252" s="9">
        <v>43873</v>
      </c>
      <c r="F252" s="10">
        <v>43874</v>
      </c>
      <c r="G252" s="9">
        <v>43875</v>
      </c>
      <c r="H252" s="10">
        <v>43876</v>
      </c>
      <c r="I252" s="9">
        <v>43877</v>
      </c>
    </row>
    <row r="253" spans="2:9" x14ac:dyDescent="0.25">
      <c r="C253" s="11"/>
      <c r="D253" s="12"/>
      <c r="E253" s="11"/>
      <c r="F253" s="12"/>
      <c r="G253" s="11"/>
      <c r="H253" s="12"/>
      <c r="I253" s="11"/>
    </row>
    <row r="254" spans="2:9" ht="23.25" x14ac:dyDescent="0.35">
      <c r="B254" s="8"/>
      <c r="C254" s="13">
        <f t="array" ref="C254:I254">日+22+DATE(Calendar4Year,Calendar4MonthOption,1)-WEEKDAY(DATE(Calendar4Year,Calendar4MonthOption,1),WeekdayOption)</f>
        <v>43878</v>
      </c>
      <c r="D254" s="14">
        <v>43879</v>
      </c>
      <c r="E254" s="13">
        <v>43880</v>
      </c>
      <c r="F254" s="14">
        <v>43881</v>
      </c>
      <c r="G254" s="13">
        <v>43882</v>
      </c>
      <c r="H254" s="14">
        <v>43883</v>
      </c>
      <c r="I254" s="13">
        <v>43884</v>
      </c>
    </row>
    <row r="255" spans="2:9" x14ac:dyDescent="0.25">
      <c r="C255" s="15"/>
      <c r="D255" s="16"/>
      <c r="E255" s="15"/>
      <c r="F255" s="16"/>
      <c r="G255" s="15"/>
      <c r="H255" s="16"/>
      <c r="I255" s="15"/>
    </row>
    <row r="256" spans="2:9" ht="23.25" x14ac:dyDescent="0.35">
      <c r="B256" s="8"/>
      <c r="C256" s="9">
        <f t="array" ref="C256:I256">日+29+DATE(Calendar4Year,Calendar4MonthOption,1)-WEEKDAY(DATE(Calendar4Year,Calendar4MonthOption,1),WeekdayOption)</f>
        <v>43885</v>
      </c>
      <c r="D256" s="10">
        <v>43886</v>
      </c>
      <c r="E256" s="9">
        <v>43887</v>
      </c>
      <c r="F256" s="10">
        <v>43888</v>
      </c>
      <c r="G256" s="9">
        <v>43889</v>
      </c>
      <c r="H256" s="10">
        <v>43890</v>
      </c>
      <c r="I256" s="9">
        <v>43891</v>
      </c>
    </row>
    <row r="257" spans="2:9" x14ac:dyDescent="0.25">
      <c r="C257" s="11"/>
      <c r="D257" s="12"/>
      <c r="E257" s="11"/>
      <c r="F257" s="12"/>
      <c r="G257" s="11"/>
      <c r="H257" s="12"/>
      <c r="I257" s="11"/>
    </row>
    <row r="258" spans="2:9" ht="23.25" x14ac:dyDescent="0.35">
      <c r="B258" s="8"/>
      <c r="C258" s="13">
        <f t="array" ref="C258:D258">日+36+DATE(Calendar4Year,Calendar4MonthOption,1)-WEEKDAY(DATE(Calendar4Year,Calendar4MonthOption,1),WeekdayOption)</f>
        <v>43892</v>
      </c>
      <c r="D258" s="14">
        <v>43893</v>
      </c>
      <c r="E258" s="136" t="s">
        <v>1</v>
      </c>
      <c r="F258" s="137"/>
      <c r="G258" s="137"/>
      <c r="H258" s="137"/>
      <c r="I258" s="138"/>
    </row>
    <row r="259" spans="2:9" x14ac:dyDescent="0.25">
      <c r="C259" s="15"/>
      <c r="D259" s="16"/>
      <c r="E259" s="139"/>
      <c r="F259" s="140"/>
      <c r="G259" s="140"/>
      <c r="H259" s="140"/>
      <c r="I259" s="141"/>
    </row>
    <row r="260" spans="2:9" x14ac:dyDescent="0.25">
      <c r="C260" s="12"/>
      <c r="D260" s="12"/>
      <c r="E260" s="17"/>
      <c r="F260" s="17"/>
      <c r="G260" s="17"/>
      <c r="H260" s="17"/>
      <c r="I260" s="17"/>
    </row>
    <row r="261" spans="2:9" ht="49.5" x14ac:dyDescent="0.25">
      <c r="C261" s="2">
        <f>YEAR(DATE(Calendar4Year,Calendar4MonthOption+1,1))</f>
        <v>2020</v>
      </c>
      <c r="D261" s="132" t="str">
        <f>TEXT(DATE(Calendar4Year,Calendar4MonthOption+1,1),"m月")</f>
        <v>3月</v>
      </c>
      <c r="E261" s="132"/>
    </row>
    <row r="263" spans="2:9" ht="15.75" x14ac:dyDescent="0.25">
      <c r="B263" s="3"/>
      <c r="C263" s="38" t="str">
        <f t="shared" ref="C263:I263" si="14">TEXT(C264,"aaaa")</f>
        <v>星期一</v>
      </c>
      <c r="D263" s="39" t="str">
        <f t="shared" si="14"/>
        <v>星期二</v>
      </c>
      <c r="E263" s="40" t="str">
        <f t="shared" si="14"/>
        <v>星期三</v>
      </c>
      <c r="F263" s="39" t="str">
        <f t="shared" si="14"/>
        <v>星期四</v>
      </c>
      <c r="G263" s="40" t="str">
        <f t="shared" si="14"/>
        <v>星期五</v>
      </c>
      <c r="H263" s="39" t="str">
        <f t="shared" si="14"/>
        <v>星期六</v>
      </c>
      <c r="I263" s="41" t="str">
        <f t="shared" si="14"/>
        <v>星期日</v>
      </c>
    </row>
    <row r="264" spans="2:9" ht="23.25" x14ac:dyDescent="0.35">
      <c r="B264" s="8"/>
      <c r="C264" s="42">
        <f t="array" ref="C264:I264">日+1+DATE(Calendar5Year,Calendar5MonthOption,1)-WEEKDAY(DATE(Calendar5Year,Calendar5MonthOption,1),WeekdayOption)</f>
        <v>43885</v>
      </c>
      <c r="D264" s="10">
        <v>43886</v>
      </c>
      <c r="E264" s="42">
        <v>43887</v>
      </c>
      <c r="F264" s="10">
        <v>43888</v>
      </c>
      <c r="G264" s="42">
        <v>43889</v>
      </c>
      <c r="H264" s="10">
        <v>43890</v>
      </c>
      <c r="I264" s="42">
        <v>43891</v>
      </c>
    </row>
    <row r="265" spans="2:9" x14ac:dyDescent="0.25">
      <c r="C265" s="43"/>
      <c r="D265" s="12"/>
      <c r="E265" s="43"/>
      <c r="F265" s="12"/>
      <c r="G265" s="43"/>
      <c r="H265" s="12"/>
      <c r="I265" s="43"/>
    </row>
    <row r="266" spans="2:9" ht="23.25" x14ac:dyDescent="0.35">
      <c r="B266" s="8"/>
      <c r="C266" s="44">
        <f t="array" ref="C266:I266">日+8+DATE(Calendar5Year,Calendar5MonthOption,1)-WEEKDAY(DATE(Calendar5Year,Calendar5MonthOption,1),WeekdayOption)</f>
        <v>43892</v>
      </c>
      <c r="D266" s="45">
        <v>43893</v>
      </c>
      <c r="E266" s="44">
        <v>43894</v>
      </c>
      <c r="F266" s="45">
        <v>43895</v>
      </c>
      <c r="G266" s="44">
        <v>43896</v>
      </c>
      <c r="H266" s="45">
        <v>43897</v>
      </c>
      <c r="I266" s="44">
        <v>43898</v>
      </c>
    </row>
    <row r="267" spans="2:9" x14ac:dyDescent="0.25">
      <c r="C267" s="46"/>
      <c r="D267" s="47"/>
      <c r="E267" s="46"/>
      <c r="F267" s="47"/>
      <c r="G267" s="46"/>
      <c r="H267" s="47"/>
      <c r="I267" s="46"/>
    </row>
    <row r="268" spans="2:9" ht="23.25" x14ac:dyDescent="0.35">
      <c r="B268" s="8"/>
      <c r="C268" s="42">
        <f t="array" ref="C268:I268">日+15+DATE(Calendar5Year,Calendar5MonthOption,1)-WEEKDAY(DATE(Calendar5Year,Calendar5MonthOption,1),WeekdayOption)</f>
        <v>43899</v>
      </c>
      <c r="D268" s="10">
        <v>43900</v>
      </c>
      <c r="E268" s="42">
        <v>43901</v>
      </c>
      <c r="F268" s="10">
        <v>43902</v>
      </c>
      <c r="G268" s="42">
        <v>43903</v>
      </c>
      <c r="H268" s="10">
        <v>43904</v>
      </c>
      <c r="I268" s="42">
        <v>43905</v>
      </c>
    </row>
    <row r="269" spans="2:9" x14ac:dyDescent="0.25">
      <c r="C269" s="43"/>
      <c r="D269" s="12"/>
      <c r="E269" s="43"/>
      <c r="F269" s="12"/>
      <c r="G269" s="43"/>
      <c r="H269" s="12"/>
      <c r="I269" s="43"/>
    </row>
    <row r="270" spans="2:9" ht="23.25" x14ac:dyDescent="0.35">
      <c r="B270" s="8"/>
      <c r="C270" s="44">
        <f t="array" ref="C270:I270">日+22+DATE(Calendar5Year,Calendar5MonthOption,1)-WEEKDAY(DATE(Calendar5Year,Calendar5MonthOption,1),WeekdayOption)</f>
        <v>43906</v>
      </c>
      <c r="D270" s="45">
        <v>43907</v>
      </c>
      <c r="E270" s="44">
        <v>43908</v>
      </c>
      <c r="F270" s="45">
        <v>43909</v>
      </c>
      <c r="G270" s="44">
        <v>43910</v>
      </c>
      <c r="H270" s="45">
        <v>43911</v>
      </c>
      <c r="I270" s="44">
        <v>43912</v>
      </c>
    </row>
    <row r="271" spans="2:9" x14ac:dyDescent="0.25">
      <c r="C271" s="46"/>
      <c r="D271" s="47"/>
      <c r="E271" s="46"/>
      <c r="F271" s="47"/>
      <c r="G271" s="46"/>
      <c r="H271" s="47"/>
      <c r="I271" s="46"/>
    </row>
    <row r="272" spans="2:9" ht="23.25" x14ac:dyDescent="0.35">
      <c r="B272" s="8"/>
      <c r="C272" s="42">
        <f t="array" ref="C272:I272">日+29+DATE(Calendar5Year,Calendar5MonthOption,1)-WEEKDAY(DATE(Calendar5Year,Calendar5MonthOption,1),WeekdayOption)</f>
        <v>43913</v>
      </c>
      <c r="D272" s="10">
        <v>43914</v>
      </c>
      <c r="E272" s="42">
        <v>43915</v>
      </c>
      <c r="F272" s="10">
        <v>43916</v>
      </c>
      <c r="G272" s="42">
        <v>43917</v>
      </c>
      <c r="H272" s="10">
        <v>43918</v>
      </c>
      <c r="I272" s="42">
        <v>43919</v>
      </c>
    </row>
    <row r="273" spans="2:9" x14ac:dyDescent="0.25">
      <c r="C273" s="43"/>
      <c r="D273" s="12"/>
      <c r="E273" s="43"/>
      <c r="F273" s="12"/>
      <c r="G273" s="43"/>
      <c r="H273" s="12"/>
      <c r="I273" s="43"/>
    </row>
    <row r="274" spans="2:9" ht="23.25" x14ac:dyDescent="0.35">
      <c r="B274" s="8"/>
      <c r="C274" s="44">
        <f t="array" ref="C274:D274">日+36+DATE(Calendar5Year,Calendar5MonthOption,1)-WEEKDAY(DATE(Calendar5Year,Calendar5MonthOption,1),WeekdayOption)</f>
        <v>43920</v>
      </c>
      <c r="D274" s="45">
        <v>43921</v>
      </c>
      <c r="E274" s="148" t="s">
        <v>1</v>
      </c>
      <c r="F274" s="149"/>
      <c r="G274" s="149"/>
      <c r="H274" s="149"/>
      <c r="I274" s="150"/>
    </row>
    <row r="275" spans="2:9" x14ac:dyDescent="0.25">
      <c r="C275" s="46"/>
      <c r="D275" s="47"/>
      <c r="E275" s="145"/>
      <c r="F275" s="146"/>
      <c r="G275" s="146"/>
      <c r="H275" s="146"/>
      <c r="I275" s="147"/>
    </row>
    <row r="276" spans="2:9" x14ac:dyDescent="0.25">
      <c r="C276" s="12"/>
      <c r="D276" s="12"/>
      <c r="E276" s="17"/>
      <c r="F276" s="17"/>
      <c r="G276" s="17"/>
      <c r="H276" s="17"/>
      <c r="I276" s="17"/>
    </row>
    <row r="277" spans="2:9" ht="49.5" x14ac:dyDescent="0.25">
      <c r="C277" s="2">
        <f>YEAR(DATE(Calendar5Year,Calendar5MonthOption+1,1))</f>
        <v>2020</v>
      </c>
      <c r="D277" s="132" t="str">
        <f>TEXT(DATE(Calendar5Year,Calendar5MonthOption+1,1),"m月")</f>
        <v>4月</v>
      </c>
      <c r="E277" s="132"/>
    </row>
    <row r="279" spans="2:9" ht="15.75" x14ac:dyDescent="0.25">
      <c r="B279" s="3"/>
      <c r="C279" s="48" t="str">
        <f t="shared" ref="C279:I279" si="15">TEXT(C280,"aaaa")</f>
        <v>星期一</v>
      </c>
      <c r="D279" s="49" t="str">
        <f t="shared" si="15"/>
        <v>星期二</v>
      </c>
      <c r="E279" s="50" t="str">
        <f t="shared" si="15"/>
        <v>星期三</v>
      </c>
      <c r="F279" s="49" t="str">
        <f t="shared" si="15"/>
        <v>星期四</v>
      </c>
      <c r="G279" s="50" t="str">
        <f t="shared" si="15"/>
        <v>星期五</v>
      </c>
      <c r="H279" s="49" t="str">
        <f t="shared" si="15"/>
        <v>星期六</v>
      </c>
      <c r="I279" s="51" t="str">
        <f t="shared" si="15"/>
        <v>星期日</v>
      </c>
    </row>
    <row r="280" spans="2:9" ht="23.25" x14ac:dyDescent="0.35">
      <c r="B280" s="8"/>
      <c r="C280" s="52">
        <f t="array" ref="C280:I280">日+1+DATE(Calendar6Year,Calendar6MonthOption,1)-WEEKDAY(DATE(Calendar6Year,Calendar6MonthOption,1),WeekdayOption)</f>
        <v>43920</v>
      </c>
      <c r="D280" s="10">
        <v>43921</v>
      </c>
      <c r="E280" s="52">
        <v>43922</v>
      </c>
      <c r="F280" s="10">
        <v>43923</v>
      </c>
      <c r="G280" s="52">
        <v>43924</v>
      </c>
      <c r="H280" s="10">
        <v>43925</v>
      </c>
      <c r="I280" s="52">
        <v>43926</v>
      </c>
    </row>
    <row r="281" spans="2:9" x14ac:dyDescent="0.25">
      <c r="C281" s="53"/>
      <c r="D281" s="12"/>
      <c r="E281" s="53"/>
      <c r="F281" s="12"/>
      <c r="G281" s="53"/>
      <c r="H281" s="12"/>
      <c r="I281" s="53"/>
    </row>
    <row r="282" spans="2:9" ht="23.25" x14ac:dyDescent="0.35">
      <c r="B282" s="8"/>
      <c r="C282" s="54">
        <f t="array" ref="C282:I282">日+8+DATE(Calendar6Year,Calendar6MonthOption,1)-WEEKDAY(DATE(Calendar6Year,Calendar6MonthOption,1),WeekdayOption)</f>
        <v>43927</v>
      </c>
      <c r="D282" s="55">
        <v>43928</v>
      </c>
      <c r="E282" s="54">
        <v>43929</v>
      </c>
      <c r="F282" s="55">
        <v>43930</v>
      </c>
      <c r="G282" s="54">
        <v>43931</v>
      </c>
      <c r="H282" s="55">
        <v>43932</v>
      </c>
      <c r="I282" s="54">
        <v>43933</v>
      </c>
    </row>
    <row r="283" spans="2:9" x14ac:dyDescent="0.25">
      <c r="C283" s="56"/>
      <c r="D283" s="57"/>
      <c r="E283" s="56"/>
      <c r="F283" s="57"/>
      <c r="G283" s="56"/>
      <c r="H283" s="57"/>
      <c r="I283" s="56"/>
    </row>
    <row r="284" spans="2:9" ht="23.25" x14ac:dyDescent="0.35">
      <c r="B284" s="8"/>
      <c r="C284" s="52">
        <f t="array" ref="C284:I284">日+15+DATE(Calendar6Year,Calendar6MonthOption,1)-WEEKDAY(DATE(Calendar6Year,Calendar6MonthOption,1),WeekdayOption)</f>
        <v>43934</v>
      </c>
      <c r="D284" s="10">
        <v>43935</v>
      </c>
      <c r="E284" s="52">
        <v>43936</v>
      </c>
      <c r="F284" s="10">
        <v>43937</v>
      </c>
      <c r="G284" s="52">
        <v>43938</v>
      </c>
      <c r="H284" s="10">
        <v>43939</v>
      </c>
      <c r="I284" s="52">
        <v>43940</v>
      </c>
    </row>
    <row r="285" spans="2:9" x14ac:dyDescent="0.25">
      <c r="C285" s="53"/>
      <c r="D285" s="12"/>
      <c r="E285" s="53"/>
      <c r="F285" s="12"/>
      <c r="G285" s="53"/>
      <c r="H285" s="12"/>
      <c r="I285" s="53"/>
    </row>
    <row r="286" spans="2:9" ht="23.25" x14ac:dyDescent="0.35">
      <c r="B286" s="8"/>
      <c r="C286" s="54">
        <f t="array" ref="C286:I286">日+22+DATE(Calendar6Year,Calendar6MonthOption,1)-WEEKDAY(DATE(Calendar6Year,Calendar6MonthOption,1),WeekdayOption)</f>
        <v>43941</v>
      </c>
      <c r="D286" s="55">
        <v>43942</v>
      </c>
      <c r="E286" s="54">
        <v>43943</v>
      </c>
      <c r="F286" s="55">
        <v>43944</v>
      </c>
      <c r="G286" s="54">
        <v>43945</v>
      </c>
      <c r="H286" s="55">
        <v>43946</v>
      </c>
      <c r="I286" s="54">
        <v>43947</v>
      </c>
    </row>
    <row r="287" spans="2:9" x14ac:dyDescent="0.25">
      <c r="C287" s="56"/>
      <c r="D287" s="57"/>
      <c r="E287" s="56"/>
      <c r="F287" s="57"/>
      <c r="G287" s="56"/>
      <c r="H287" s="57"/>
      <c r="I287" s="56"/>
    </row>
    <row r="288" spans="2:9" ht="23.25" x14ac:dyDescent="0.35">
      <c r="B288" s="8"/>
      <c r="C288" s="52">
        <f t="array" ref="C288:I288">日+29+DATE(Calendar6Year,Calendar6MonthOption,1)-WEEKDAY(DATE(Calendar6Year,Calendar6MonthOption,1),WeekdayOption)</f>
        <v>43948</v>
      </c>
      <c r="D288" s="10">
        <v>43949</v>
      </c>
      <c r="E288" s="52">
        <v>43950</v>
      </c>
      <c r="F288" s="10">
        <v>43951</v>
      </c>
      <c r="G288" s="52">
        <v>43952</v>
      </c>
      <c r="H288" s="10">
        <v>43953</v>
      </c>
      <c r="I288" s="52">
        <v>43954</v>
      </c>
    </row>
    <row r="289" spans="2:9" x14ac:dyDescent="0.25">
      <c r="C289" s="53"/>
      <c r="D289" s="12"/>
      <c r="E289" s="53"/>
      <c r="F289" s="12"/>
      <c r="G289" s="53"/>
      <c r="H289" s="12"/>
      <c r="I289" s="53"/>
    </row>
    <row r="290" spans="2:9" ht="23.25" x14ac:dyDescent="0.35">
      <c r="B290" s="8"/>
      <c r="C290" s="54">
        <f t="array" ref="C290:D290">日+36+DATE(Calendar6Year,Calendar6MonthOption,1)-WEEKDAY(DATE(Calendar6Year,Calendar6MonthOption,1),WeekdayOption)</f>
        <v>43955</v>
      </c>
      <c r="D290" s="55">
        <v>43956</v>
      </c>
      <c r="E290" s="163" t="s">
        <v>1</v>
      </c>
      <c r="F290" s="164"/>
      <c r="G290" s="164"/>
      <c r="H290" s="164"/>
      <c r="I290" s="165"/>
    </row>
    <row r="291" spans="2:9" x14ac:dyDescent="0.25">
      <c r="C291" s="56"/>
      <c r="D291" s="57"/>
      <c r="E291" s="166"/>
      <c r="F291" s="167"/>
      <c r="G291" s="167"/>
      <c r="H291" s="167"/>
      <c r="I291" s="168"/>
    </row>
    <row r="292" spans="2:9" x14ac:dyDescent="0.25">
      <c r="C292" s="12"/>
      <c r="D292" s="12"/>
      <c r="E292" s="17"/>
      <c r="F292" s="17"/>
      <c r="G292" s="17"/>
      <c r="H292" s="17"/>
      <c r="I292" s="17"/>
    </row>
    <row r="293" spans="2:9" ht="49.5" x14ac:dyDescent="0.25">
      <c r="C293" s="2">
        <f>YEAR(DATE(Calendar6Year,Calendar6MonthOption+1,1))</f>
        <v>2020</v>
      </c>
      <c r="D293" s="132" t="str">
        <f>TEXT(DATE(Calendar6Year,Calendar6MonthOption+1,1),"m月")</f>
        <v>5月</v>
      </c>
      <c r="E293" s="132"/>
    </row>
    <row r="295" spans="2:9" ht="15.75" x14ac:dyDescent="0.25">
      <c r="B295" s="3"/>
      <c r="C295" s="4" t="str">
        <f t="shared" ref="C295:I295" si="16">TEXT(C296,"aaaa")</f>
        <v>星期一</v>
      </c>
      <c r="D295" s="5" t="str">
        <f t="shared" si="16"/>
        <v>星期二</v>
      </c>
      <c r="E295" s="6" t="str">
        <f t="shared" si="16"/>
        <v>星期三</v>
      </c>
      <c r="F295" s="5" t="str">
        <f t="shared" si="16"/>
        <v>星期四</v>
      </c>
      <c r="G295" s="6" t="str">
        <f t="shared" si="16"/>
        <v>星期五</v>
      </c>
      <c r="H295" s="5" t="str">
        <f t="shared" si="16"/>
        <v>星期六</v>
      </c>
      <c r="I295" s="7" t="str">
        <f t="shared" si="16"/>
        <v>星期日</v>
      </c>
    </row>
    <row r="296" spans="2:9" ht="23.25" x14ac:dyDescent="0.35">
      <c r="B296" s="8"/>
      <c r="C296" s="9">
        <f t="array" ref="C296:I296">日+1+DATE(Calendar7Year,Calendar7MonthOption,1)-WEEKDAY(DATE(Calendar7Year,Calendar7MonthOption,1),WeekdayOption)</f>
        <v>43948</v>
      </c>
      <c r="D296" s="10">
        <v>43949</v>
      </c>
      <c r="E296" s="9">
        <v>43950</v>
      </c>
      <c r="F296" s="10">
        <v>43951</v>
      </c>
      <c r="G296" s="9">
        <v>43952</v>
      </c>
      <c r="H296" s="10">
        <v>43953</v>
      </c>
      <c r="I296" s="9">
        <v>43954</v>
      </c>
    </row>
    <row r="297" spans="2:9" x14ac:dyDescent="0.25">
      <c r="C297" s="11"/>
      <c r="D297" s="12"/>
      <c r="E297" s="11"/>
      <c r="F297" s="12"/>
      <c r="G297" s="11"/>
      <c r="H297" s="12"/>
      <c r="I297" s="11"/>
    </row>
    <row r="298" spans="2:9" ht="23.25" x14ac:dyDescent="0.35">
      <c r="B298" s="8"/>
      <c r="C298" s="13">
        <f t="array" ref="C298:I298">日+8+DATE(Calendar7Year,Calendar7MonthOption,1)-WEEKDAY(DATE(Calendar7Year,Calendar7MonthOption,1),WeekdayOption)</f>
        <v>43955</v>
      </c>
      <c r="D298" s="14">
        <v>43956</v>
      </c>
      <c r="E298" s="13">
        <v>43957</v>
      </c>
      <c r="F298" s="14">
        <v>43958</v>
      </c>
      <c r="G298" s="13">
        <v>43959</v>
      </c>
      <c r="H298" s="14">
        <v>43960</v>
      </c>
      <c r="I298" s="13">
        <v>43961</v>
      </c>
    </row>
    <row r="299" spans="2:9" x14ac:dyDescent="0.25">
      <c r="C299" s="15"/>
      <c r="D299" s="16"/>
      <c r="E299" s="15"/>
      <c r="F299" s="16"/>
      <c r="G299" s="15"/>
      <c r="H299" s="16"/>
      <c r="I299" s="15"/>
    </row>
    <row r="300" spans="2:9" ht="23.25" x14ac:dyDescent="0.35">
      <c r="B300" s="8"/>
      <c r="C300" s="9">
        <f t="array" ref="C300:I300">日+15+DATE(Calendar7Year,Calendar7MonthOption,1)-WEEKDAY(DATE(Calendar7Year,Calendar7MonthOption,1),WeekdayOption)</f>
        <v>43962</v>
      </c>
      <c r="D300" s="10">
        <v>43963</v>
      </c>
      <c r="E300" s="9">
        <v>43964</v>
      </c>
      <c r="F300" s="10">
        <v>43965</v>
      </c>
      <c r="G300" s="9">
        <v>43966</v>
      </c>
      <c r="H300" s="10">
        <v>43967</v>
      </c>
      <c r="I300" s="9">
        <v>43968</v>
      </c>
    </row>
    <row r="301" spans="2:9" x14ac:dyDescent="0.25">
      <c r="C301" s="11"/>
      <c r="D301" s="12"/>
      <c r="E301" s="11"/>
      <c r="F301" s="12"/>
      <c r="G301" s="11"/>
      <c r="H301" s="12"/>
      <c r="I301" s="11"/>
    </row>
    <row r="302" spans="2:9" ht="23.25" x14ac:dyDescent="0.35">
      <c r="B302" s="8"/>
      <c r="C302" s="13">
        <f t="array" ref="C302:I302">日+22+DATE(Calendar7Year,Calendar7MonthOption,1)-WEEKDAY(DATE(Calendar7Year,Calendar7MonthOption,1),WeekdayOption)</f>
        <v>43969</v>
      </c>
      <c r="D302" s="14">
        <v>43970</v>
      </c>
      <c r="E302" s="13">
        <v>43971</v>
      </c>
      <c r="F302" s="14">
        <v>43972</v>
      </c>
      <c r="G302" s="13">
        <v>43973</v>
      </c>
      <c r="H302" s="14">
        <v>43974</v>
      </c>
      <c r="I302" s="13">
        <v>43975</v>
      </c>
    </row>
    <row r="303" spans="2:9" x14ac:dyDescent="0.25">
      <c r="C303" s="15"/>
      <c r="D303" s="16"/>
      <c r="E303" s="15"/>
      <c r="F303" s="16"/>
      <c r="G303" s="15"/>
      <c r="H303" s="16"/>
      <c r="I303" s="15"/>
    </row>
    <row r="304" spans="2:9" ht="23.25" x14ac:dyDescent="0.35">
      <c r="B304" s="8"/>
      <c r="C304" s="9">
        <f t="array" ref="C304:I304">日+29+DATE(Calendar7Year,Calendar7MonthOption,1)-WEEKDAY(DATE(Calendar7Year,Calendar7MonthOption,1),WeekdayOption)</f>
        <v>43976</v>
      </c>
      <c r="D304" s="10">
        <v>43977</v>
      </c>
      <c r="E304" s="9">
        <v>43978</v>
      </c>
      <c r="F304" s="10">
        <v>43979</v>
      </c>
      <c r="G304" s="9">
        <v>43980</v>
      </c>
      <c r="H304" s="10">
        <v>43981</v>
      </c>
      <c r="I304" s="9">
        <v>43982</v>
      </c>
    </row>
    <row r="305" spans="2:9" x14ac:dyDescent="0.25">
      <c r="C305" s="11"/>
      <c r="D305" s="12"/>
      <c r="E305" s="11"/>
      <c r="F305" s="12"/>
      <c r="G305" s="11"/>
      <c r="H305" s="12"/>
      <c r="I305" s="11"/>
    </row>
    <row r="306" spans="2:9" ht="23.25" x14ac:dyDescent="0.35">
      <c r="B306" s="8"/>
      <c r="C306" s="13">
        <f t="array" ref="C306:D306">日+36+DATE(Calendar7Year,Calendar7MonthOption,1)-WEEKDAY(DATE(Calendar7Year,Calendar7MonthOption,1),WeekdayOption)</f>
        <v>43983</v>
      </c>
      <c r="D306" s="14">
        <v>43984</v>
      </c>
      <c r="E306" s="136" t="s">
        <v>1</v>
      </c>
      <c r="F306" s="137"/>
      <c r="G306" s="137"/>
      <c r="H306" s="137"/>
      <c r="I306" s="138"/>
    </row>
    <row r="307" spans="2:9" x14ac:dyDescent="0.25">
      <c r="C307" s="15"/>
      <c r="D307" s="16"/>
      <c r="E307" s="139"/>
      <c r="F307" s="140"/>
      <c r="G307" s="140"/>
      <c r="H307" s="140"/>
      <c r="I307" s="141"/>
    </row>
    <row r="308" spans="2:9" x14ac:dyDescent="0.25">
      <c r="C308" s="12"/>
      <c r="D308" s="12"/>
      <c r="E308" s="17"/>
      <c r="F308" s="17"/>
      <c r="G308" s="17"/>
      <c r="H308" s="17"/>
      <c r="I308" s="17"/>
    </row>
    <row r="309" spans="2:9" ht="49.5" x14ac:dyDescent="0.25">
      <c r="C309" s="2">
        <f>YEAR(DATE(Calendar7Year,Calendar7MonthOption+1,1))</f>
        <v>2020</v>
      </c>
      <c r="D309" s="132" t="str">
        <f>TEXT(DATE(Calendar7Year,Calendar7MonthOption+1,1),"m月")</f>
        <v>6月</v>
      </c>
      <c r="E309" s="132"/>
    </row>
    <row r="311" spans="2:9" ht="15.75" x14ac:dyDescent="0.25">
      <c r="B311" s="3"/>
      <c r="C311" s="58" t="str">
        <f t="shared" ref="C311:I311" si="17">TEXT(C312,"aaaa")</f>
        <v>星期一</v>
      </c>
      <c r="D311" s="59" t="str">
        <f t="shared" si="17"/>
        <v>星期二</v>
      </c>
      <c r="E311" s="60" t="str">
        <f t="shared" si="17"/>
        <v>星期三</v>
      </c>
      <c r="F311" s="59" t="str">
        <f t="shared" si="17"/>
        <v>星期四</v>
      </c>
      <c r="G311" s="60" t="str">
        <f t="shared" si="17"/>
        <v>星期五</v>
      </c>
      <c r="H311" s="59" t="str">
        <f t="shared" si="17"/>
        <v>星期六</v>
      </c>
      <c r="I311" s="61" t="str">
        <f t="shared" si="17"/>
        <v>星期日</v>
      </c>
    </row>
    <row r="312" spans="2:9" ht="23.25" x14ac:dyDescent="0.35">
      <c r="B312" s="8"/>
      <c r="C312" s="62">
        <f t="array" ref="C312:I312">日+1+DATE(Calendar8Year,Calendar8MonthOption,1)-WEEKDAY(DATE(Calendar8Year,Calendar8MonthOption,1),WeekdayOption)</f>
        <v>43983</v>
      </c>
      <c r="D312" s="10">
        <v>43984</v>
      </c>
      <c r="E312" s="62">
        <v>43985</v>
      </c>
      <c r="F312" s="10">
        <v>43986</v>
      </c>
      <c r="G312" s="62">
        <v>43987</v>
      </c>
      <c r="H312" s="10">
        <v>43988</v>
      </c>
      <c r="I312" s="62">
        <v>43989</v>
      </c>
    </row>
    <row r="313" spans="2:9" x14ac:dyDescent="0.25">
      <c r="C313" s="63"/>
      <c r="D313" s="12"/>
      <c r="E313" s="63"/>
      <c r="F313" s="12"/>
      <c r="G313" s="63"/>
      <c r="H313" s="12"/>
      <c r="I313" s="63"/>
    </row>
    <row r="314" spans="2:9" ht="23.25" x14ac:dyDescent="0.35">
      <c r="B314" s="8"/>
      <c r="C314" s="64">
        <f t="array" ref="C314:I314">日+8+DATE(Calendar8Year,Calendar8MonthOption,1)-WEEKDAY(DATE(Calendar8Year,Calendar8MonthOption,1),WeekdayOption)</f>
        <v>43990</v>
      </c>
      <c r="D314" s="65">
        <v>43991</v>
      </c>
      <c r="E314" s="64">
        <v>43992</v>
      </c>
      <c r="F314" s="65">
        <v>43993</v>
      </c>
      <c r="G314" s="64">
        <v>43994</v>
      </c>
      <c r="H314" s="65">
        <v>43995</v>
      </c>
      <c r="I314" s="64">
        <v>43996</v>
      </c>
    </row>
    <row r="315" spans="2:9" x14ac:dyDescent="0.25">
      <c r="C315" s="66"/>
      <c r="D315" s="67"/>
      <c r="E315" s="66"/>
      <c r="F315" s="67"/>
      <c r="G315" s="66"/>
      <c r="H315" s="67"/>
      <c r="I315" s="66"/>
    </row>
    <row r="316" spans="2:9" ht="23.25" x14ac:dyDescent="0.35">
      <c r="B316" s="8"/>
      <c r="C316" s="62">
        <f t="array" ref="C316:I316">日+15+DATE(Calendar8Year,Calendar8MonthOption,1)-WEEKDAY(DATE(Calendar8Year,Calendar8MonthOption,1),WeekdayOption)</f>
        <v>43997</v>
      </c>
      <c r="D316" s="10">
        <v>43998</v>
      </c>
      <c r="E316" s="62">
        <v>43999</v>
      </c>
      <c r="F316" s="10">
        <v>44000</v>
      </c>
      <c r="G316" s="62">
        <v>44001</v>
      </c>
      <c r="H316" s="10">
        <v>44002</v>
      </c>
      <c r="I316" s="62">
        <v>44003</v>
      </c>
    </row>
    <row r="317" spans="2:9" x14ac:dyDescent="0.25">
      <c r="C317" s="63"/>
      <c r="D317" s="12"/>
      <c r="E317" s="63"/>
      <c r="F317" s="12"/>
      <c r="G317" s="63"/>
      <c r="H317" s="12"/>
      <c r="I317" s="63"/>
    </row>
    <row r="318" spans="2:9" ht="23.25" x14ac:dyDescent="0.35">
      <c r="B318" s="8"/>
      <c r="C318" s="64">
        <f t="array" ref="C318:I318">日+22+DATE(Calendar8Year,Calendar8MonthOption,1)-WEEKDAY(DATE(Calendar8Year,Calendar8MonthOption,1),WeekdayOption)</f>
        <v>44004</v>
      </c>
      <c r="D318" s="65">
        <v>44005</v>
      </c>
      <c r="E318" s="64">
        <v>44006</v>
      </c>
      <c r="F318" s="65">
        <v>44007</v>
      </c>
      <c r="G318" s="64">
        <v>44008</v>
      </c>
      <c r="H318" s="65">
        <v>44009</v>
      </c>
      <c r="I318" s="64">
        <v>44010</v>
      </c>
    </row>
    <row r="319" spans="2:9" x14ac:dyDescent="0.25">
      <c r="C319" s="66"/>
      <c r="D319" s="67"/>
      <c r="E319" s="66"/>
      <c r="F319" s="67"/>
      <c r="G319" s="66"/>
      <c r="H319" s="67"/>
      <c r="I319" s="66"/>
    </row>
    <row r="320" spans="2:9" ht="23.25" x14ac:dyDescent="0.35">
      <c r="B320" s="8"/>
      <c r="C320" s="62">
        <f t="array" ref="C320:I320">日+29+DATE(Calendar8Year,Calendar8MonthOption,1)-WEEKDAY(DATE(Calendar8Year,Calendar8MonthOption,1),WeekdayOption)</f>
        <v>44011</v>
      </c>
      <c r="D320" s="10">
        <v>44012</v>
      </c>
      <c r="E320" s="62">
        <v>44013</v>
      </c>
      <c r="F320" s="10">
        <v>44014</v>
      </c>
      <c r="G320" s="62">
        <v>44015</v>
      </c>
      <c r="H320" s="10">
        <v>44016</v>
      </c>
      <c r="I320" s="62">
        <v>44017</v>
      </c>
    </row>
    <row r="321" spans="2:9" x14ac:dyDescent="0.25">
      <c r="C321" s="63"/>
      <c r="D321" s="12"/>
      <c r="E321" s="63"/>
      <c r="F321" s="12"/>
      <c r="G321" s="63"/>
      <c r="H321" s="12"/>
      <c r="I321" s="63"/>
    </row>
    <row r="322" spans="2:9" ht="23.25" x14ac:dyDescent="0.35">
      <c r="B322" s="8"/>
      <c r="C322" s="64">
        <f t="array" ref="C322:D322">日+36+DATE(Calendar8Year,Calendar8MonthOption,1)-WEEKDAY(DATE(Calendar8Year,Calendar8MonthOption,1),WeekdayOption)</f>
        <v>44018</v>
      </c>
      <c r="D322" s="65">
        <v>44019</v>
      </c>
      <c r="E322" s="157" t="s">
        <v>1</v>
      </c>
      <c r="F322" s="158"/>
      <c r="G322" s="158"/>
      <c r="H322" s="158"/>
      <c r="I322" s="159"/>
    </row>
    <row r="323" spans="2:9" x14ac:dyDescent="0.25">
      <c r="C323" s="66"/>
      <c r="D323" s="67"/>
      <c r="E323" s="160"/>
      <c r="F323" s="161"/>
      <c r="G323" s="161"/>
      <c r="H323" s="161"/>
      <c r="I323" s="162"/>
    </row>
    <row r="324" spans="2:9" x14ac:dyDescent="0.25">
      <c r="C324" s="12"/>
      <c r="D324" s="12"/>
      <c r="E324" s="17"/>
      <c r="F324" s="17"/>
      <c r="G324" s="17"/>
      <c r="H324" s="17"/>
      <c r="I324" s="17"/>
    </row>
    <row r="325" spans="2:9" ht="49.5" x14ac:dyDescent="0.25">
      <c r="C325" s="2">
        <f>YEAR(DATE(Calendar8Year,Calendar8MonthOption+1,1))</f>
        <v>2020</v>
      </c>
      <c r="D325" s="132" t="str">
        <f>TEXT(DATE(Calendar8Year,Calendar8MonthOption+1,1),"m月")</f>
        <v>7月</v>
      </c>
      <c r="E325" s="132"/>
    </row>
    <row r="327" spans="2:9" ht="15.75" x14ac:dyDescent="0.25">
      <c r="B327" s="3"/>
      <c r="C327" s="18" t="str">
        <f t="shared" ref="C327:I327" si="18">TEXT(C328,"aaaa")</f>
        <v>星期一</v>
      </c>
      <c r="D327" s="19" t="str">
        <f t="shared" si="18"/>
        <v>星期二</v>
      </c>
      <c r="E327" s="20" t="str">
        <f t="shared" si="18"/>
        <v>星期三</v>
      </c>
      <c r="F327" s="19" t="str">
        <f t="shared" si="18"/>
        <v>星期四</v>
      </c>
      <c r="G327" s="20" t="str">
        <f t="shared" si="18"/>
        <v>星期五</v>
      </c>
      <c r="H327" s="19" t="str">
        <f t="shared" si="18"/>
        <v>星期六</v>
      </c>
      <c r="I327" s="21" t="str">
        <f t="shared" si="18"/>
        <v>星期日</v>
      </c>
    </row>
    <row r="328" spans="2:9" ht="23.25" x14ac:dyDescent="0.35">
      <c r="B328" s="8"/>
      <c r="C328" s="22">
        <f t="array" ref="C328:I328">日+1+DATE(Calendar9Year,Calendar9MonthOption,1)-WEEKDAY(DATE(Calendar9Year,Calendar9MonthOption,1),WeekdayOption)</f>
        <v>44011</v>
      </c>
      <c r="D328" s="10">
        <v>44012</v>
      </c>
      <c r="E328" s="22">
        <v>44013</v>
      </c>
      <c r="F328" s="10">
        <v>44014</v>
      </c>
      <c r="G328" s="22">
        <v>44015</v>
      </c>
      <c r="H328" s="10">
        <v>44016</v>
      </c>
      <c r="I328" s="22">
        <v>44017</v>
      </c>
    </row>
    <row r="329" spans="2:9" x14ac:dyDescent="0.25">
      <c r="C329" s="23"/>
      <c r="D329" s="12"/>
      <c r="E329" s="23"/>
      <c r="F329" s="12"/>
      <c r="G329" s="23"/>
      <c r="H329" s="12"/>
      <c r="I329" s="23"/>
    </row>
    <row r="330" spans="2:9" ht="23.25" x14ac:dyDescent="0.35">
      <c r="B330" s="8"/>
      <c r="C330" s="24">
        <f t="array" ref="C330:I330">日+8+DATE(Calendar9Year,Calendar9MonthOption,1)-WEEKDAY(DATE(Calendar9Year,Calendar9MonthOption,1),WeekdayOption)</f>
        <v>44018</v>
      </c>
      <c r="D330" s="25">
        <v>44019</v>
      </c>
      <c r="E330" s="24">
        <v>44020</v>
      </c>
      <c r="F330" s="25">
        <v>44021</v>
      </c>
      <c r="G330" s="24">
        <v>44022</v>
      </c>
      <c r="H330" s="25">
        <v>44023</v>
      </c>
      <c r="I330" s="24">
        <v>44024</v>
      </c>
    </row>
    <row r="331" spans="2:9" x14ac:dyDescent="0.25">
      <c r="C331" s="26"/>
      <c r="D331" s="27"/>
      <c r="E331" s="26"/>
      <c r="F331" s="27"/>
      <c r="G331" s="26"/>
      <c r="H331" s="27"/>
      <c r="I331" s="26"/>
    </row>
    <row r="332" spans="2:9" ht="23.25" x14ac:dyDescent="0.35">
      <c r="B332" s="8"/>
      <c r="C332" s="22">
        <f t="array" ref="C332:I332">日+15+DATE(Calendar9Year,Calendar9MonthOption,1)-WEEKDAY(DATE(Calendar9Year,Calendar9MonthOption,1),WeekdayOption)</f>
        <v>44025</v>
      </c>
      <c r="D332" s="10">
        <v>44026</v>
      </c>
      <c r="E332" s="22">
        <v>44027</v>
      </c>
      <c r="F332" s="10">
        <v>44028</v>
      </c>
      <c r="G332" s="22">
        <v>44029</v>
      </c>
      <c r="H332" s="10">
        <v>44030</v>
      </c>
      <c r="I332" s="22">
        <v>44031</v>
      </c>
    </row>
    <row r="333" spans="2:9" x14ac:dyDescent="0.25">
      <c r="C333" s="23"/>
      <c r="D333" s="12"/>
      <c r="E333" s="23"/>
      <c r="F333" s="12"/>
      <c r="G333" s="23"/>
      <c r="H333" s="12"/>
      <c r="I333" s="23"/>
    </row>
    <row r="334" spans="2:9" ht="23.25" x14ac:dyDescent="0.35">
      <c r="B334" s="8"/>
      <c r="C334" s="24">
        <f t="array" ref="C334:I334">日+22+DATE(Calendar9Year,Calendar9MonthOption,1)-WEEKDAY(DATE(Calendar9Year,Calendar9MonthOption,1),WeekdayOption)</f>
        <v>44032</v>
      </c>
      <c r="D334" s="25">
        <v>44033</v>
      </c>
      <c r="E334" s="24">
        <v>44034</v>
      </c>
      <c r="F334" s="25">
        <v>44035</v>
      </c>
      <c r="G334" s="24">
        <v>44036</v>
      </c>
      <c r="H334" s="25">
        <v>44037</v>
      </c>
      <c r="I334" s="24">
        <v>44038</v>
      </c>
    </row>
    <row r="335" spans="2:9" x14ac:dyDescent="0.25">
      <c r="C335" s="26"/>
      <c r="D335" s="27"/>
      <c r="E335" s="26"/>
      <c r="F335" s="27"/>
      <c r="G335" s="26"/>
      <c r="H335" s="27"/>
      <c r="I335" s="26"/>
    </row>
    <row r="336" spans="2:9" ht="23.25" x14ac:dyDescent="0.35">
      <c r="B336" s="8"/>
      <c r="C336" s="22">
        <f t="array" ref="C336:I336">日+29+DATE(Calendar9Year,Calendar9MonthOption,1)-WEEKDAY(DATE(Calendar9Year,Calendar9MonthOption,1),WeekdayOption)</f>
        <v>44039</v>
      </c>
      <c r="D336" s="10">
        <v>44040</v>
      </c>
      <c r="E336" s="22">
        <v>44041</v>
      </c>
      <c r="F336" s="10">
        <v>44042</v>
      </c>
      <c r="G336" s="22">
        <v>44043</v>
      </c>
      <c r="H336" s="10">
        <v>44044</v>
      </c>
      <c r="I336" s="22">
        <v>44045</v>
      </c>
    </row>
    <row r="337" spans="2:9" x14ac:dyDescent="0.25">
      <c r="C337" s="23"/>
      <c r="D337" s="12"/>
      <c r="E337" s="23"/>
      <c r="F337" s="12"/>
      <c r="G337" s="23"/>
      <c r="H337" s="12"/>
      <c r="I337" s="23"/>
    </row>
    <row r="338" spans="2:9" ht="23.25" x14ac:dyDescent="0.35">
      <c r="B338" s="8"/>
      <c r="C338" s="24">
        <f t="array" ref="C338:D338">日+36+DATE(Calendar9Year,Calendar9MonthOption,1)-WEEKDAY(DATE(Calendar9Year,Calendar9MonthOption,1),WeekdayOption)</f>
        <v>44046</v>
      </c>
      <c r="D338" s="25">
        <v>44047</v>
      </c>
      <c r="E338" s="151" t="s">
        <v>1</v>
      </c>
      <c r="F338" s="152"/>
      <c r="G338" s="152"/>
      <c r="H338" s="152"/>
      <c r="I338" s="153"/>
    </row>
    <row r="339" spans="2:9" x14ac:dyDescent="0.25">
      <c r="C339" s="26"/>
      <c r="D339" s="27"/>
      <c r="E339" s="154"/>
      <c r="F339" s="155"/>
      <c r="G339" s="155"/>
      <c r="H339" s="155"/>
      <c r="I339" s="156"/>
    </row>
    <row r="340" spans="2:9" x14ac:dyDescent="0.25">
      <c r="C340" s="12"/>
      <c r="D340" s="12"/>
      <c r="E340" s="17"/>
      <c r="F340" s="17"/>
      <c r="G340" s="17"/>
      <c r="H340" s="17"/>
      <c r="I340" s="17"/>
    </row>
    <row r="341" spans="2:9" ht="49.5" x14ac:dyDescent="0.25">
      <c r="C341" s="2">
        <f>YEAR(DATE(Calendar9Year,Calendar9MonthOption+1,1))</f>
        <v>2020</v>
      </c>
      <c r="D341" s="132" t="str">
        <f>TEXT(DATE(Calendar9Year,Calendar9MonthOption+1,1),"m月")</f>
        <v>8月</v>
      </c>
      <c r="E341" s="132"/>
    </row>
    <row r="343" spans="2:9" ht="15.75" x14ac:dyDescent="0.25">
      <c r="B343" s="3"/>
      <c r="C343" s="58" t="str">
        <f t="shared" ref="C343:I343" si="19">TEXT(C344,"aaaa")</f>
        <v>星期一</v>
      </c>
      <c r="D343" s="59" t="str">
        <f t="shared" si="19"/>
        <v>星期二</v>
      </c>
      <c r="E343" s="60" t="str">
        <f t="shared" si="19"/>
        <v>星期三</v>
      </c>
      <c r="F343" s="59" t="str">
        <f t="shared" si="19"/>
        <v>星期四</v>
      </c>
      <c r="G343" s="60" t="str">
        <f t="shared" si="19"/>
        <v>星期五</v>
      </c>
      <c r="H343" s="59" t="str">
        <f t="shared" si="19"/>
        <v>星期六</v>
      </c>
      <c r="I343" s="61" t="str">
        <f t="shared" si="19"/>
        <v>星期日</v>
      </c>
    </row>
    <row r="344" spans="2:9" ht="23.25" x14ac:dyDescent="0.35">
      <c r="B344" s="8"/>
      <c r="C344" s="62">
        <f t="array" ref="C344:I344">日+1+DATE(Calendar10Year,Calendar10MonthOption,1)-WEEKDAY(DATE(Calendar10Year,Calendar10MonthOption,1),WeekdayOption)</f>
        <v>44039</v>
      </c>
      <c r="D344" s="10">
        <v>44040</v>
      </c>
      <c r="E344" s="62">
        <v>44041</v>
      </c>
      <c r="F344" s="10">
        <v>44042</v>
      </c>
      <c r="G344" s="62">
        <v>44043</v>
      </c>
      <c r="H344" s="10">
        <v>44044</v>
      </c>
      <c r="I344" s="62">
        <v>44045</v>
      </c>
    </row>
    <row r="345" spans="2:9" x14ac:dyDescent="0.25">
      <c r="C345" s="63"/>
      <c r="D345" s="12"/>
      <c r="E345" s="63"/>
      <c r="F345" s="12"/>
      <c r="G345" s="63"/>
      <c r="H345" s="12"/>
      <c r="I345" s="63"/>
    </row>
    <row r="346" spans="2:9" ht="23.25" x14ac:dyDescent="0.35">
      <c r="B346" s="8"/>
      <c r="C346" s="64">
        <f t="array" ref="C346:I346">日+8+DATE(Calendar10Year,Calendar10MonthOption,1)-WEEKDAY(DATE(Calendar10Year,Calendar10MonthOption,1),WeekdayOption)</f>
        <v>44046</v>
      </c>
      <c r="D346" s="65">
        <v>44047</v>
      </c>
      <c r="E346" s="64">
        <v>44048</v>
      </c>
      <c r="F346" s="65">
        <v>44049</v>
      </c>
      <c r="G346" s="64">
        <v>44050</v>
      </c>
      <c r="H346" s="65">
        <v>44051</v>
      </c>
      <c r="I346" s="64">
        <v>44052</v>
      </c>
    </row>
    <row r="347" spans="2:9" x14ac:dyDescent="0.25">
      <c r="C347" s="66"/>
      <c r="D347" s="67"/>
      <c r="E347" s="66"/>
      <c r="F347" s="67"/>
      <c r="G347" s="66"/>
      <c r="H347" s="67"/>
      <c r="I347" s="66"/>
    </row>
    <row r="348" spans="2:9" ht="23.25" x14ac:dyDescent="0.35">
      <c r="B348" s="8"/>
      <c r="C348" s="62">
        <f t="array" ref="C348:I348">日+15+DATE(Calendar10Year,Calendar10MonthOption,1)-WEEKDAY(DATE(Calendar10Year,Calendar10MonthOption,1),WeekdayOption)</f>
        <v>44053</v>
      </c>
      <c r="D348" s="10">
        <v>44054</v>
      </c>
      <c r="E348" s="62">
        <v>44055</v>
      </c>
      <c r="F348" s="10">
        <v>44056</v>
      </c>
      <c r="G348" s="62">
        <v>44057</v>
      </c>
      <c r="H348" s="10">
        <v>44058</v>
      </c>
      <c r="I348" s="62">
        <v>44059</v>
      </c>
    </row>
    <row r="349" spans="2:9" x14ac:dyDescent="0.25">
      <c r="C349" s="63"/>
      <c r="D349" s="12"/>
      <c r="E349" s="63"/>
      <c r="F349" s="12"/>
      <c r="G349" s="63"/>
      <c r="H349" s="12"/>
      <c r="I349" s="63"/>
    </row>
    <row r="350" spans="2:9" ht="23.25" x14ac:dyDescent="0.35">
      <c r="B350" s="8"/>
      <c r="C350" s="64">
        <f t="array" ref="C350:I350">日+22+DATE(Calendar10Year,Calendar10MonthOption,1)-WEEKDAY(DATE(Calendar10Year,Calendar10MonthOption,1),WeekdayOption)</f>
        <v>44060</v>
      </c>
      <c r="D350" s="65">
        <v>44061</v>
      </c>
      <c r="E350" s="64">
        <v>44062</v>
      </c>
      <c r="F350" s="65">
        <v>44063</v>
      </c>
      <c r="G350" s="64">
        <v>44064</v>
      </c>
      <c r="H350" s="65">
        <v>44065</v>
      </c>
      <c r="I350" s="64">
        <v>44066</v>
      </c>
    </row>
    <row r="351" spans="2:9" x14ac:dyDescent="0.25">
      <c r="C351" s="66"/>
      <c r="D351" s="67"/>
      <c r="E351" s="66"/>
      <c r="F351" s="67"/>
      <c r="G351" s="66"/>
      <c r="H351" s="67"/>
      <c r="I351" s="66"/>
    </row>
    <row r="352" spans="2:9" ht="23.25" x14ac:dyDescent="0.35">
      <c r="B352" s="8"/>
      <c r="C352" s="62">
        <f t="array" ref="C352:I352">日+29+DATE(Calendar10Year,Calendar10MonthOption,1)-WEEKDAY(DATE(Calendar10Year,Calendar10MonthOption,1),WeekdayOption)</f>
        <v>44067</v>
      </c>
      <c r="D352" s="10">
        <v>44068</v>
      </c>
      <c r="E352" s="62">
        <v>44069</v>
      </c>
      <c r="F352" s="10">
        <v>44070</v>
      </c>
      <c r="G352" s="62">
        <v>44071</v>
      </c>
      <c r="H352" s="10">
        <v>44072</v>
      </c>
      <c r="I352" s="62">
        <v>44073</v>
      </c>
    </row>
    <row r="353" spans="2:9" x14ac:dyDescent="0.25">
      <c r="C353" s="63"/>
      <c r="D353" s="12"/>
      <c r="E353" s="63"/>
      <c r="F353" s="12"/>
      <c r="G353" s="63"/>
      <c r="H353" s="12"/>
      <c r="I353" s="63"/>
    </row>
    <row r="354" spans="2:9" ht="23.25" x14ac:dyDescent="0.35">
      <c r="B354" s="8"/>
      <c r="C354" s="64">
        <f t="array" ref="C354:D354">日+36+DATE(Calendar10Year,Calendar10MonthOption,1)-WEEKDAY(DATE(Calendar10Year,Calendar10MonthOption,1),WeekdayOption)</f>
        <v>44074</v>
      </c>
      <c r="D354" s="65">
        <v>44075</v>
      </c>
      <c r="E354" s="157" t="s">
        <v>1</v>
      </c>
      <c r="F354" s="158"/>
      <c r="G354" s="158"/>
      <c r="H354" s="158"/>
      <c r="I354" s="159"/>
    </row>
    <row r="355" spans="2:9" x14ac:dyDescent="0.25">
      <c r="C355" s="66"/>
      <c r="D355" s="67"/>
      <c r="E355" s="160"/>
      <c r="F355" s="161"/>
      <c r="G355" s="161"/>
      <c r="H355" s="161"/>
      <c r="I355" s="162"/>
    </row>
    <row r="356" spans="2:9" x14ac:dyDescent="0.25">
      <c r="C356" s="12"/>
      <c r="D356" s="12"/>
      <c r="E356" s="17"/>
      <c r="F356" s="17"/>
      <c r="G356" s="17"/>
      <c r="H356" s="17"/>
      <c r="I356" s="17"/>
    </row>
    <row r="357" spans="2:9" ht="49.5" x14ac:dyDescent="0.25">
      <c r="C357" s="2">
        <f>YEAR(DATE(Calendar10Year,Calendar10MonthOption+1,1))</f>
        <v>2020</v>
      </c>
      <c r="D357" s="132" t="str">
        <f>TEXT(DATE(Calendar10Year,Calendar10MonthOption+1,1),"m月")</f>
        <v>9月</v>
      </c>
      <c r="E357" s="132"/>
    </row>
    <row r="359" spans="2:9" ht="15.75" x14ac:dyDescent="0.25">
      <c r="B359" s="3"/>
      <c r="C359" s="28" t="str">
        <f t="shared" ref="C359:I359" si="20">TEXT(C360,"aaaa")</f>
        <v>星期一</v>
      </c>
      <c r="D359" s="29" t="str">
        <f t="shared" si="20"/>
        <v>星期二</v>
      </c>
      <c r="E359" s="30" t="str">
        <f t="shared" si="20"/>
        <v>星期三</v>
      </c>
      <c r="F359" s="29" t="str">
        <f t="shared" si="20"/>
        <v>星期四</v>
      </c>
      <c r="G359" s="30" t="str">
        <f t="shared" si="20"/>
        <v>星期五</v>
      </c>
      <c r="H359" s="29" t="str">
        <f t="shared" si="20"/>
        <v>星期六</v>
      </c>
      <c r="I359" s="31" t="str">
        <f t="shared" si="20"/>
        <v>星期日</v>
      </c>
    </row>
    <row r="360" spans="2:9" ht="23.25" x14ac:dyDescent="0.35">
      <c r="B360" s="8"/>
      <c r="C360" s="32">
        <f t="array" ref="C360:I360">日+1+DATE(Calendar11Year,Calendar11MonthOption,1)-WEEKDAY(DATE(Calendar11Year,Calendar11MonthOption,1),WeekdayOption)</f>
        <v>44074</v>
      </c>
      <c r="D360" s="10">
        <v>44075</v>
      </c>
      <c r="E360" s="32">
        <v>44076</v>
      </c>
      <c r="F360" s="10">
        <v>44077</v>
      </c>
      <c r="G360" s="32">
        <v>44078</v>
      </c>
      <c r="H360" s="10">
        <v>44079</v>
      </c>
      <c r="I360" s="32">
        <v>44080</v>
      </c>
    </row>
    <row r="361" spans="2:9" x14ac:dyDescent="0.25">
      <c r="C361" s="33"/>
      <c r="D361" s="12"/>
      <c r="E361" s="33"/>
      <c r="F361" s="12"/>
      <c r="G361" s="33"/>
      <c r="H361" s="12"/>
      <c r="I361" s="33"/>
    </row>
    <row r="362" spans="2:9" ht="23.25" x14ac:dyDescent="0.35">
      <c r="B362" s="8"/>
      <c r="C362" s="34">
        <f t="array" ref="C362:I362">日+8+DATE(Calendar11Year,Calendar11MonthOption,1)-WEEKDAY(DATE(Calendar11Year,Calendar11MonthOption,1),WeekdayOption)</f>
        <v>44081</v>
      </c>
      <c r="D362" s="35">
        <v>44082</v>
      </c>
      <c r="E362" s="34">
        <v>44083</v>
      </c>
      <c r="F362" s="35">
        <v>44084</v>
      </c>
      <c r="G362" s="34">
        <v>44085</v>
      </c>
      <c r="H362" s="35">
        <v>44086</v>
      </c>
      <c r="I362" s="34">
        <v>44087</v>
      </c>
    </row>
    <row r="363" spans="2:9" x14ac:dyDescent="0.25">
      <c r="C363" s="36"/>
      <c r="D363" s="37"/>
      <c r="E363" s="36"/>
      <c r="F363" s="37"/>
      <c r="G363" s="36"/>
      <c r="H363" s="37"/>
      <c r="I363" s="36"/>
    </row>
    <row r="364" spans="2:9" ht="23.25" x14ac:dyDescent="0.35">
      <c r="B364" s="8"/>
      <c r="C364" s="32">
        <f t="array" ref="C364:I364">日+15+DATE(Calendar11Year,Calendar11MonthOption,1)-WEEKDAY(DATE(Calendar11Year,Calendar11MonthOption,1),WeekdayOption)</f>
        <v>44088</v>
      </c>
      <c r="D364" s="10">
        <v>44089</v>
      </c>
      <c r="E364" s="32">
        <v>44090</v>
      </c>
      <c r="F364" s="10">
        <v>44091</v>
      </c>
      <c r="G364" s="32">
        <v>44092</v>
      </c>
      <c r="H364" s="10">
        <v>44093</v>
      </c>
      <c r="I364" s="32">
        <v>44094</v>
      </c>
    </row>
    <row r="365" spans="2:9" x14ac:dyDescent="0.25">
      <c r="C365" s="33"/>
      <c r="D365" s="12"/>
      <c r="E365" s="33"/>
      <c r="F365" s="12"/>
      <c r="G365" s="33"/>
      <c r="H365" s="12"/>
      <c r="I365" s="33"/>
    </row>
    <row r="366" spans="2:9" ht="23.25" x14ac:dyDescent="0.35">
      <c r="B366" s="8"/>
      <c r="C366" s="34">
        <f t="array" ref="C366:I366">日+22+DATE(Calendar11Year,Calendar11MonthOption,1)-WEEKDAY(DATE(Calendar11Year,Calendar11MonthOption,1),WeekdayOption)</f>
        <v>44095</v>
      </c>
      <c r="D366" s="35">
        <v>44096</v>
      </c>
      <c r="E366" s="34">
        <v>44097</v>
      </c>
      <c r="F366" s="35">
        <v>44098</v>
      </c>
      <c r="G366" s="34">
        <v>44099</v>
      </c>
      <c r="H366" s="35">
        <v>44100</v>
      </c>
      <c r="I366" s="34">
        <v>44101</v>
      </c>
    </row>
    <row r="367" spans="2:9" x14ac:dyDescent="0.25">
      <c r="C367" s="36"/>
      <c r="D367" s="37"/>
      <c r="E367" s="36"/>
      <c r="F367" s="37"/>
      <c r="G367" s="36"/>
      <c r="H367" s="37"/>
      <c r="I367" s="36"/>
    </row>
    <row r="368" spans="2:9" ht="23.25" x14ac:dyDescent="0.35">
      <c r="B368" s="8"/>
      <c r="C368" s="32">
        <f t="array" ref="C368:I368">日+29+DATE(Calendar11Year,Calendar11MonthOption,1)-WEEKDAY(DATE(Calendar11Year,Calendar11MonthOption,1),WeekdayOption)</f>
        <v>44102</v>
      </c>
      <c r="D368" s="10">
        <v>44103</v>
      </c>
      <c r="E368" s="32">
        <v>44104</v>
      </c>
      <c r="F368" s="10">
        <v>44105</v>
      </c>
      <c r="G368" s="32">
        <v>44106</v>
      </c>
      <c r="H368" s="10">
        <v>44107</v>
      </c>
      <c r="I368" s="32">
        <v>44108</v>
      </c>
    </row>
    <row r="369" spans="2:9" x14ac:dyDescent="0.25">
      <c r="C369" s="33"/>
      <c r="D369" s="12"/>
      <c r="E369" s="33"/>
      <c r="F369" s="12"/>
      <c r="G369" s="33"/>
      <c r="H369" s="12"/>
      <c r="I369" s="33"/>
    </row>
    <row r="370" spans="2:9" ht="23.25" x14ac:dyDescent="0.35">
      <c r="B370" s="8"/>
      <c r="C370" s="34">
        <f t="array" ref="C370:D370">日+36+DATE(Calendar11Year,Calendar11MonthOption,1)-WEEKDAY(DATE(Calendar11Year,Calendar11MonthOption,1),WeekdayOption)</f>
        <v>44109</v>
      </c>
      <c r="D370" s="35">
        <v>44110</v>
      </c>
      <c r="E370" s="133" t="s">
        <v>1</v>
      </c>
      <c r="F370" s="134"/>
      <c r="G370" s="134"/>
      <c r="H370" s="134"/>
      <c r="I370" s="135"/>
    </row>
    <row r="371" spans="2:9" x14ac:dyDescent="0.25">
      <c r="C371" s="36"/>
      <c r="D371" s="37"/>
      <c r="E371" s="142"/>
      <c r="F371" s="143"/>
      <c r="G371" s="143"/>
      <c r="H371" s="143"/>
      <c r="I371" s="144"/>
    </row>
    <row r="372" spans="2:9" x14ac:dyDescent="0.25">
      <c r="C372" s="12"/>
      <c r="D372" s="12"/>
      <c r="E372" s="17"/>
      <c r="F372" s="17"/>
      <c r="G372" s="17"/>
      <c r="H372" s="17"/>
      <c r="I372" s="17"/>
    </row>
    <row r="373" spans="2:9" ht="49.5" x14ac:dyDescent="0.25">
      <c r="C373" s="2">
        <f>YEAR(DATE(Calendar11Year,Calendar11MonthOption+1,1))</f>
        <v>2020</v>
      </c>
      <c r="D373" s="132" t="str">
        <f>TEXT(DATE(Calendar11Year,Calendar11MonthOption+1,1),"m月")</f>
        <v>10月</v>
      </c>
      <c r="E373" s="132"/>
    </row>
    <row r="375" spans="2:9" ht="15.75" x14ac:dyDescent="0.25">
      <c r="B375" s="3"/>
      <c r="C375" s="4" t="str">
        <f t="shared" ref="C375:I375" si="21">TEXT(C376,"aaaa")</f>
        <v>星期一</v>
      </c>
      <c r="D375" s="5" t="str">
        <f t="shared" si="21"/>
        <v>星期二</v>
      </c>
      <c r="E375" s="6" t="str">
        <f t="shared" si="21"/>
        <v>星期三</v>
      </c>
      <c r="F375" s="5" t="str">
        <f t="shared" si="21"/>
        <v>星期四</v>
      </c>
      <c r="G375" s="6" t="str">
        <f t="shared" si="21"/>
        <v>星期五</v>
      </c>
      <c r="H375" s="5" t="str">
        <f t="shared" si="21"/>
        <v>星期六</v>
      </c>
      <c r="I375" s="7" t="str">
        <f t="shared" si="21"/>
        <v>星期日</v>
      </c>
    </row>
    <row r="376" spans="2:9" ht="23.25" x14ac:dyDescent="0.35">
      <c r="B376" s="8"/>
      <c r="C376" s="9">
        <f t="array" ref="C376:I376">日+1+DATE(Calendar12Year,Calendar12MonthOption,1)-WEEKDAY(DATE(Calendar12Year,Calendar12MonthOption,1),WeekdayOption)</f>
        <v>44102</v>
      </c>
      <c r="D376" s="10">
        <v>44103</v>
      </c>
      <c r="E376" s="9">
        <v>44104</v>
      </c>
      <c r="F376" s="10">
        <v>44105</v>
      </c>
      <c r="G376" s="9">
        <v>44106</v>
      </c>
      <c r="H376" s="10">
        <v>44107</v>
      </c>
      <c r="I376" s="9">
        <v>44108</v>
      </c>
    </row>
    <row r="377" spans="2:9" x14ac:dyDescent="0.25">
      <c r="C377" s="11"/>
      <c r="D377" s="12"/>
      <c r="E377" s="11"/>
      <c r="F377" s="12"/>
      <c r="G377" s="11"/>
      <c r="H377" s="12"/>
      <c r="I377" s="11"/>
    </row>
    <row r="378" spans="2:9" ht="23.25" x14ac:dyDescent="0.35">
      <c r="B378" s="8"/>
      <c r="C378" s="13">
        <f t="array" ref="C378:I378">日+8+DATE(Calendar12Year,Calendar12MonthOption,1)-WEEKDAY(DATE(Calendar12Year,Calendar12MonthOption,1),WeekdayOption)</f>
        <v>44109</v>
      </c>
      <c r="D378" s="14">
        <v>44110</v>
      </c>
      <c r="E378" s="13">
        <v>44111</v>
      </c>
      <c r="F378" s="14">
        <v>44112</v>
      </c>
      <c r="G378" s="13">
        <v>44113</v>
      </c>
      <c r="H378" s="14">
        <v>44114</v>
      </c>
      <c r="I378" s="13">
        <v>44115</v>
      </c>
    </row>
    <row r="379" spans="2:9" x14ac:dyDescent="0.25">
      <c r="C379" s="15"/>
      <c r="D379" s="16"/>
      <c r="E379" s="15"/>
      <c r="F379" s="16"/>
      <c r="G379" s="15"/>
      <c r="H379" s="16"/>
      <c r="I379" s="15"/>
    </row>
    <row r="380" spans="2:9" ht="23.25" x14ac:dyDescent="0.35">
      <c r="B380" s="8"/>
      <c r="C380" s="9">
        <f t="array" ref="C380:I380">日+15+DATE(Calendar12Year,Calendar12MonthOption,1)-WEEKDAY(DATE(Calendar12Year,Calendar12MonthOption,1),WeekdayOption)</f>
        <v>44116</v>
      </c>
      <c r="D380" s="10">
        <v>44117</v>
      </c>
      <c r="E380" s="9">
        <v>44118</v>
      </c>
      <c r="F380" s="10">
        <v>44119</v>
      </c>
      <c r="G380" s="9">
        <v>44120</v>
      </c>
      <c r="H380" s="10">
        <v>44121</v>
      </c>
      <c r="I380" s="9">
        <v>44122</v>
      </c>
    </row>
    <row r="381" spans="2:9" x14ac:dyDescent="0.25">
      <c r="C381" s="11"/>
      <c r="D381" s="12"/>
      <c r="E381" s="11"/>
      <c r="F381" s="12"/>
      <c r="G381" s="11"/>
      <c r="H381" s="12"/>
      <c r="I381" s="11"/>
    </row>
    <row r="382" spans="2:9" ht="23.25" x14ac:dyDescent="0.35">
      <c r="B382" s="8"/>
      <c r="C382" s="13">
        <f t="array" ref="C382:I382">日+22+DATE(Calendar12Year,Calendar12MonthOption,1)-WEEKDAY(DATE(Calendar12Year,Calendar12MonthOption,1),WeekdayOption)</f>
        <v>44123</v>
      </c>
      <c r="D382" s="14">
        <v>44124</v>
      </c>
      <c r="E382" s="13">
        <v>44125</v>
      </c>
      <c r="F382" s="14">
        <v>44126</v>
      </c>
      <c r="G382" s="13">
        <v>44127</v>
      </c>
      <c r="H382" s="14">
        <v>44128</v>
      </c>
      <c r="I382" s="13">
        <v>44129</v>
      </c>
    </row>
    <row r="383" spans="2:9" x14ac:dyDescent="0.25">
      <c r="C383" s="15"/>
      <c r="D383" s="16"/>
      <c r="E383" s="15"/>
      <c r="F383" s="16"/>
      <c r="G383" s="15"/>
      <c r="H383" s="16"/>
      <c r="I383" s="15"/>
    </row>
    <row r="384" spans="2:9" ht="23.25" x14ac:dyDescent="0.35">
      <c r="B384" s="8"/>
      <c r="C384" s="9">
        <f t="array" ref="C384:I384">日+29+DATE(Calendar12Year,Calendar12MonthOption,1)-WEEKDAY(DATE(Calendar12Year,Calendar12MonthOption,1),WeekdayOption)</f>
        <v>44130</v>
      </c>
      <c r="D384" s="10">
        <v>44131</v>
      </c>
      <c r="E384" s="9">
        <v>44132</v>
      </c>
      <c r="F384" s="10">
        <v>44133</v>
      </c>
      <c r="G384" s="9">
        <v>44134</v>
      </c>
      <c r="H384" s="10">
        <v>44135</v>
      </c>
      <c r="I384" s="9">
        <v>44136</v>
      </c>
    </row>
    <row r="385" spans="2:9" x14ac:dyDescent="0.25">
      <c r="C385" s="11"/>
      <c r="D385" s="12"/>
      <c r="E385" s="11"/>
      <c r="F385" s="12"/>
      <c r="G385" s="11"/>
      <c r="H385" s="12"/>
      <c r="I385" s="11"/>
    </row>
    <row r="386" spans="2:9" ht="23.25" x14ac:dyDescent="0.35">
      <c r="B386" s="8"/>
      <c r="C386" s="13">
        <f t="array" ref="C386:D386">日+36+DATE(Calendar12Year,Calendar12MonthOption,1)-WEEKDAY(DATE(Calendar12Year,Calendar12MonthOption,1),WeekdayOption)</f>
        <v>44137</v>
      </c>
      <c r="D386" s="14">
        <v>44138</v>
      </c>
      <c r="E386" s="136" t="s">
        <v>1</v>
      </c>
      <c r="F386" s="137"/>
      <c r="G386" s="137"/>
      <c r="H386" s="137"/>
      <c r="I386" s="138"/>
    </row>
    <row r="387" spans="2:9" x14ac:dyDescent="0.25">
      <c r="C387" s="15"/>
      <c r="D387" s="16"/>
      <c r="E387" s="139"/>
      <c r="F387" s="140"/>
      <c r="G387" s="140"/>
      <c r="H387" s="140"/>
      <c r="I387" s="141"/>
    </row>
  </sheetData>
  <mergeCells count="74">
    <mergeCell ref="J12:R19"/>
    <mergeCell ref="J9:Q11"/>
    <mergeCell ref="E387:I387"/>
    <mergeCell ref="D357:E357"/>
    <mergeCell ref="E370:I370"/>
    <mergeCell ref="E371:I371"/>
    <mergeCell ref="D373:E373"/>
    <mergeCell ref="E386:I386"/>
    <mergeCell ref="E338:I338"/>
    <mergeCell ref="E339:I339"/>
    <mergeCell ref="D341:E341"/>
    <mergeCell ref="E354:I354"/>
    <mergeCell ref="E355:I355"/>
    <mergeCell ref="E307:I307"/>
    <mergeCell ref="D309:E309"/>
    <mergeCell ref="E322:I322"/>
    <mergeCell ref="E323:I323"/>
    <mergeCell ref="D325:E325"/>
    <mergeCell ref="D277:E277"/>
    <mergeCell ref="E290:I290"/>
    <mergeCell ref="E291:I291"/>
    <mergeCell ref="D293:E293"/>
    <mergeCell ref="E306:I306"/>
    <mergeCell ref="E258:I258"/>
    <mergeCell ref="E259:I259"/>
    <mergeCell ref="D261:E261"/>
    <mergeCell ref="E274:I274"/>
    <mergeCell ref="E275:I275"/>
    <mergeCell ref="E227:I227"/>
    <mergeCell ref="D229:E229"/>
    <mergeCell ref="E242:I242"/>
    <mergeCell ref="E243:I243"/>
    <mergeCell ref="D245:E245"/>
    <mergeCell ref="D197:E197"/>
    <mergeCell ref="E210:I210"/>
    <mergeCell ref="E211:I211"/>
    <mergeCell ref="D213:E213"/>
    <mergeCell ref="E226:I226"/>
    <mergeCell ref="C19:D19"/>
    <mergeCell ref="D96:H96"/>
    <mergeCell ref="D112:H112"/>
    <mergeCell ref="D97:H97"/>
    <mergeCell ref="C51:D51"/>
    <mergeCell ref="C67:D67"/>
    <mergeCell ref="C83:D83"/>
    <mergeCell ref="C99:D99"/>
    <mergeCell ref="D193:H193"/>
    <mergeCell ref="D160:H160"/>
    <mergeCell ref="D161:H161"/>
    <mergeCell ref="D145:H145"/>
    <mergeCell ref="D192:H192"/>
    <mergeCell ref="C179:D179"/>
    <mergeCell ref="D129:H129"/>
    <mergeCell ref="D177:H177"/>
    <mergeCell ref="C115:D115"/>
    <mergeCell ref="C131:D131"/>
    <mergeCell ref="C147:D147"/>
    <mergeCell ref="C163:D163"/>
    <mergeCell ref="C3:D3"/>
    <mergeCell ref="D176:H176"/>
    <mergeCell ref="D16:H16"/>
    <mergeCell ref="D17:H17"/>
    <mergeCell ref="D49:H49"/>
    <mergeCell ref="D65:H65"/>
    <mergeCell ref="D81:H81"/>
    <mergeCell ref="D64:H64"/>
    <mergeCell ref="D80:H80"/>
    <mergeCell ref="D32:H32"/>
    <mergeCell ref="D33:H33"/>
    <mergeCell ref="D48:H48"/>
    <mergeCell ref="C35:D35"/>
    <mergeCell ref="D128:H128"/>
    <mergeCell ref="D144:H144"/>
    <mergeCell ref="D113:H113"/>
  </mergeCells>
  <phoneticPr fontId="1" type="noConversion"/>
  <conditionalFormatting sqref="B6:H6 B8:H8 B10:H10 B12:H12 B14:H14 B16:C16">
    <cfRule type="expression" dxfId="23" priority="50">
      <formula>MONTH(B6)&lt;&gt;Calendar1MonthOption</formula>
    </cfRule>
  </conditionalFormatting>
  <conditionalFormatting sqref="B22:H22 B24:H24 B28:H28 B30:H30 B32:C32 B26:H26">
    <cfRule type="expression" dxfId="22" priority="39">
      <formula>MONTH(B22)&lt;&gt;Calendar2MonthOption</formula>
    </cfRule>
  </conditionalFormatting>
  <conditionalFormatting sqref="B38:H38 B40:H40 B42:H42 B44:H44 B46:H46 B48:C48">
    <cfRule type="expression" dxfId="21" priority="37">
      <formula>MONTH(B38)&lt;&gt;Calendar3MonthOption</formula>
    </cfRule>
  </conditionalFormatting>
  <conditionalFormatting sqref="B54:H54 B56:H56 B58:H58 B60:H60 B62:H62 B64:C64">
    <cfRule type="expression" dxfId="20" priority="35">
      <formula>MONTH(B54)&lt;&gt;Calendar4MonthOption</formula>
    </cfRule>
  </conditionalFormatting>
  <conditionalFormatting sqref="B70:H70 B72:H72 B74:H74 B76:H76 B78:H78 B80:C80">
    <cfRule type="expression" dxfId="19" priority="33">
      <formula>MONTH(B70)&lt;&gt;Calendar5MonthOption</formula>
    </cfRule>
  </conditionalFormatting>
  <conditionalFormatting sqref="B86:H86 B88:H88 B90:H90 B92:H92 B94:H94 B96:C96">
    <cfRule type="expression" dxfId="18" priority="31">
      <formula>MONTH(B86)&lt;&gt;Calendar6MonthOption</formula>
    </cfRule>
  </conditionalFormatting>
  <conditionalFormatting sqref="B102:H102 B104:H104 B106:H106 B108:H108 B110:H110 B112:C112">
    <cfRule type="expression" dxfId="17" priority="29">
      <formula>MONTH(B102)&lt;&gt;Calendar7MonthOption</formula>
    </cfRule>
  </conditionalFormatting>
  <conditionalFormatting sqref="B118:H118 B120:H120 B122:H122 B124:H124 B126:H126 B128:C128">
    <cfRule type="expression" dxfId="16" priority="27">
      <formula>MONTH(B118)&lt;&gt;Calendar8MonthOption</formula>
    </cfRule>
  </conditionalFormatting>
  <conditionalFormatting sqref="B134:H134 B136:H136 B138:H138 B140:H140 B142:H142 B144:C144">
    <cfRule type="expression" dxfId="15" priority="25">
      <formula>MONTH(B134)&lt;&gt;Calendar9MonthOption</formula>
    </cfRule>
  </conditionalFormatting>
  <conditionalFormatting sqref="B150:H150 B152:H152 B154:H154 B156:H156 B158:H158 B160:C160">
    <cfRule type="expression" dxfId="14" priority="15">
      <formula>MONTH(B150)&lt;&gt;Calendar10MonthOption</formula>
    </cfRule>
  </conditionalFormatting>
  <conditionalFormatting sqref="B166:H166 B168:H168 B170:H170 B172:H172 B174:H174 B176:C176">
    <cfRule type="expression" dxfId="13" priority="14">
      <formula>MONTH(B166)&lt;&gt;Calendar11MonthOption</formula>
    </cfRule>
  </conditionalFormatting>
  <conditionalFormatting sqref="B182:H182 B184:H184 B186:H186 B188:H188 B190:H190 B192:C192">
    <cfRule type="expression" dxfId="12" priority="13">
      <formula>MONTH(B182)&lt;&gt;Calendar12MonthOption</formula>
    </cfRule>
  </conditionalFormatting>
  <conditionalFormatting sqref="C200:I200 C202:I202 C204:I204 C206:I206 C208:I208 C210:D210">
    <cfRule type="expression" dxfId="11" priority="12">
      <formula>MONTH(C200)&lt;&gt;Calendar1MonthOption</formula>
    </cfRule>
  </conditionalFormatting>
  <conditionalFormatting sqref="C216:I216 C218:I218 C220:I220 C222:I222 C224:I224 C226:D226">
    <cfRule type="expression" dxfId="10" priority="11">
      <formula>MONTH(C216)&lt;&gt;Calendar2MonthOption</formula>
    </cfRule>
  </conditionalFormatting>
  <conditionalFormatting sqref="C232:I232 C234:I234 C236:I236 C238:I238 C240:I240 C242:D242">
    <cfRule type="expression" dxfId="9" priority="10">
      <formula>MONTH(C232)&lt;&gt;Calendar3MonthOption</formula>
    </cfRule>
  </conditionalFormatting>
  <conditionalFormatting sqref="C248:I248 C250:I250 C252:I252 C254:I254 C256:I256 C258:D258">
    <cfRule type="expression" dxfId="8" priority="9">
      <formula>MONTH(C248)&lt;&gt;Calendar4MonthOption</formula>
    </cfRule>
  </conditionalFormatting>
  <conditionalFormatting sqref="C264:I264 C266:I266 C268:I268 C270:I270 C272:I272 C274:D274">
    <cfRule type="expression" dxfId="7" priority="8">
      <formula>MONTH(C264)&lt;&gt;Calendar5MonthOption</formula>
    </cfRule>
  </conditionalFormatting>
  <conditionalFormatting sqref="C280:I280 C282:I282 C284:I284 C286:I286 C288:I288 C290:D290">
    <cfRule type="expression" dxfId="6" priority="7">
      <formula>MONTH(C280)&lt;&gt;Calendar6MonthOption</formula>
    </cfRule>
  </conditionalFormatting>
  <conditionalFormatting sqref="C296:I296 C298:I298 C300:I300 C302:I302 C304:I304 C306:D306">
    <cfRule type="expression" dxfId="5" priority="6">
      <formula>MONTH(C296)&lt;&gt;Calendar7MonthOption</formula>
    </cfRule>
  </conditionalFormatting>
  <conditionalFormatting sqref="C312:I312 C314:I314 C316:I316 C318:I318 C320:I320 C322:D322">
    <cfRule type="expression" dxfId="4" priority="5">
      <formula>MONTH(C312)&lt;&gt;Calendar8MonthOption</formula>
    </cfRule>
  </conditionalFormatting>
  <conditionalFormatting sqref="C328:I328 C330:I330 C332:I332 C334:I334 C336:I336 C338:D338">
    <cfRule type="expression" dxfId="3" priority="4">
      <formula>MONTH(C328)&lt;&gt;Calendar9MonthOption</formula>
    </cfRule>
  </conditionalFormatting>
  <conditionalFormatting sqref="C344:I344 C346:I346 C348:I348 C350:I350 C352:I352 C354:D354">
    <cfRule type="expression" dxfId="2" priority="3">
      <formula>MONTH(C344)&lt;&gt;Calendar10MonthOption</formula>
    </cfRule>
  </conditionalFormatting>
  <conditionalFormatting sqref="C360:I360 C362:I362 C364:I364 C366:I366 C368:I368 C370:D370">
    <cfRule type="expression" dxfId="1" priority="2">
      <formula>MONTH(C360)&lt;&gt;Calendar11MonthOption</formula>
    </cfRule>
  </conditionalFormatting>
  <conditionalFormatting sqref="C376:I376 C378:I378 C380:I380 C382:I382 C384:I384 C386:D386">
    <cfRule type="expression" dxfId="0" priority="1">
      <formula>MONTH(C376)&lt;&gt;Calendar12MonthOption</formula>
    </cfRule>
  </conditionalFormatting>
  <dataValidations xWindow="6" yWindow="311" count="11">
    <dataValidation type="list" errorStyle="warning" allowBlank="1" showInputMessage="1" showErrorMessage="1" error="从此列表中选择周开始日。选择“取消”，按 Alt+向下键可显示选项，然后按向下键和 Enter 进行选择" prompt="在此单元格中选择周开始日。按 Alt+向下箭头打开下拉列表，然后按 Enter 进行选择。日历将自动更新" sqref="B5 C199">
      <formula1>"星期日, 星期一, 星期二, 星期三, 星期四, 星期五, 星期六"</formula1>
    </dataValidation>
    <dataValidation type="list" errorStyle="warning" allowBlank="1" showInputMessage="1" showErrorMessage="1" error="从此列表中选择日历开始月份。选择“取消”，按 Alt+向下键可显示选项，然后按向下键和 Enter 进行选择" prompt="在此单元格中选择日历开始月份。按 Alt+向下箭头打开下拉列表，然后按 Enter 进行选择" sqref="C3:D3 D197:E197">
      <formula1>"1月,2月,3月,4月,5月,6月,7月,8月,9月,10月,11月,12月"</formula1>
    </dataValidation>
    <dataValidation allowBlank="1" showInputMessage="1" prompt="此工作簿是 12 个月日历。在单元格中 B2 中输入开始年份，然后在单元格 C2 选择开始月份。日历将为后面的月份自动更新" sqref="A1:A2"/>
    <dataValidation allowBlank="1" showInputMessage="1" showErrorMessage="1" prompt="在此单元格中输入年份" sqref="B3 C197"/>
    <dataValidation allowBlank="1" showInputMessage="1" prompt="自动确定的工作日。若要更改工作日，请在单元格 B4 中选择新的周开始日。" sqref="C5:H5 B21:H21 B37:H37 B53:H53 B69:H69 B85:H85 B101:H101 B117:H117 B133:H133 B149:H149 B165:H165 B181:H181 D199:I199 C215:I215 C231:I231 C247:I247 C263:I263 C279:I279 C295:I295 C311:I311 C327:I327 C343:I343 C359:I359 C375:I375"/>
    <dataValidation allowBlank="1" showInputMessage="1" sqref="B6 C200"/>
    <dataValidation allowBlank="1" showInputMessage="1" prompt="在此处输入每日备注" sqref="B7 C201"/>
    <dataValidation allowBlank="1" showInputMessage="1" prompt="在下方单元格中输入每月备注" sqref="D16:H16 E210:I210"/>
    <dataValidation allowBlank="1" showInputMessage="1" prompt="在此单元格中输入每月备注" sqref="D17:H17 E211:I211"/>
    <dataValidation allowBlank="1" showInputMessage="1" prompt="日历年份基于单元格 B2 中所选的年份自动更新" sqref="B19 B35 B51 B67 B83 B99 B115 B131 B147 B163 B179 C213 C229 C245 C261 C277 C293 C309 C325 C341 C357 C373"/>
    <dataValidation allowBlank="1" showInputMessage="1" prompt="日历月份基于单元格 C2 中所选的月份自动更新" sqref="C19:D19 C35:D35 C51:D51 C67:D67 C83:D83 C99:D99 C115:D115 C131:D131 C147:D147 C163:D163 C179:D179 D213:E213 D229:E229 D245:E245 D261:E261 D277:E277 D293:E293 D309:E309 D325:E325 D341:E341 D357:E357 D373:E373"/>
  </dataValidations>
  <hyperlinks>
    <hyperlink ref="D14" location="Sheet27!A1" tooltip="内容详情" display="Sheet27!A1"/>
    <hyperlink ref="E208" location="Sheet27!A1" tooltip="内容详情" display="Sheet27!A1"/>
    <hyperlink ref="E14" location="Sheet28!A1" display="Sheet28!A1"/>
    <hyperlink ref="F14" location="Sheet29!A1" display="Sheet29!A1"/>
    <hyperlink ref="B24" location="Sheet2!A1" display="Sheet2!A1"/>
    <hyperlink ref="G14" location="Sheet30!A1" display="Sheet30!A1"/>
    <hyperlink ref="C24" location="Sheet3!A1" display="Sheet3!A1"/>
    <hyperlink ref="D24" location="Sheet4!A1" display="Sheet4!A1"/>
    <hyperlink ref="E24" location="Sheet5!A1" display="Sheet5!A1"/>
    <hyperlink ref="F24" location="Sheet6!A1" display="Sheet6!A1"/>
    <hyperlink ref="B26" location="Sheet9!A1" display="Sheet9!A1"/>
    <hyperlink ref="C26" location="Sheet10!A1" display="Sheet10!A1"/>
    <hyperlink ref="D26" location="Sheet11!A1" display="Sheet11!A1"/>
    <hyperlink ref="E26" location="Sheet12!A1" display="Sheet12!A1"/>
    <hyperlink ref="F26" location="Sheet13!A1" display="Sheet13!A1"/>
    <hyperlink ref="B28" location="Sheet16!A1" display="Sheet16!A1"/>
    <hyperlink ref="F28" location="Sheet20!A1" display="Sheet20!A1"/>
    <hyperlink ref="D30" location="Sheet25!A1" display="Sheet25!A1"/>
    <hyperlink ref="F30" location="Sheet27!A1" display="Sheet27!A1"/>
    <hyperlink ref="F38" location="Sheet1!A1" display="Sheet1!A1"/>
    <hyperlink ref="B42" location="Sheet13!A1" display="Sheet13!A1"/>
    <hyperlink ref="E43" r:id="rId1"/>
    <hyperlink ref="E60" location="Sheet20!A1" display="Sheet20!A1"/>
    <hyperlink ref="F62" location="Sheet28!A1" display="Sheet28!A1"/>
  </hyperlinks>
  <printOptions horizontalCentered="1"/>
  <pageMargins left="0.25" right="0.25" top="0.5" bottom="0.3" header="0.3" footer="0.3"/>
  <pageSetup paperSize="9" scale="90" fitToHeight="0" orientation="landscape" r:id="rId2"/>
  <headerFooter alignWithMargins="0"/>
  <rowBreaks count="11" manualBreakCount="11">
    <brk id="17" max="8" man="1"/>
    <brk id="33" max="16383" man="1"/>
    <brk id="49" max="16383" man="1"/>
    <brk id="65" max="16383" man="1"/>
    <brk id="81" max="16383" man="1"/>
    <brk id="97" max="16383" man="1"/>
    <brk id="113" max="16383" man="1"/>
    <brk id="129" max="16383" man="1"/>
    <brk id="145" max="16383" man="1"/>
    <brk id="161" max="16383" man="1"/>
    <brk id="177" max="16383" man="1"/>
  </rowBreaks>
  <drawing r:id="rId3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2" max="2" width="14.21875" bestFit="1" customWidth="1"/>
    <col min="4" max="4" width="37.33203125" bestFit="1" customWidth="1"/>
    <col min="5" max="5" width="68.109375" bestFit="1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122">
        <v>43833</v>
      </c>
      <c r="B6" t="s">
        <v>135</v>
      </c>
      <c r="C6" t="s">
        <v>136</v>
      </c>
      <c r="D6" s="126" t="s">
        <v>137</v>
      </c>
      <c r="E6" t="s">
        <v>138</v>
      </c>
    </row>
  </sheetData>
  <mergeCells count="1">
    <mergeCell ref="A1:D3"/>
  </mergeCells>
  <phoneticPr fontId="27" type="noConversion"/>
  <hyperlinks>
    <hyperlink ref="A1:D3" location="Calendar3Month" display="返回"/>
    <hyperlink ref="D6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pane ySplit="3" topLeftCell="A4" activePane="bottomLeft" state="frozen"/>
      <selection pane="bottomLeft" sqref="A1:G3"/>
    </sheetView>
  </sheetViews>
  <sheetFormatPr defaultRowHeight="15" x14ac:dyDescent="0.25"/>
  <cols>
    <col min="1" max="1" width="13.109375" customWidth="1"/>
    <col min="2" max="2" width="14.33203125" customWidth="1"/>
    <col min="3" max="3" width="35.88671875" customWidth="1"/>
    <col min="4" max="4" width="9" customWidth="1"/>
    <col min="5" max="5" width="8.6640625" customWidth="1"/>
    <col min="6" max="6" width="16.21875" customWidth="1"/>
    <col min="7" max="7" width="34.109375" customWidth="1"/>
    <col min="8" max="8" width="33.88671875" customWidth="1"/>
    <col min="9" max="9" width="28.109375" customWidth="1"/>
  </cols>
  <sheetData>
    <row r="1" spans="1:10" s="91" customFormat="1" ht="15" customHeight="1" x14ac:dyDescent="0.25">
      <c r="A1" s="172" t="s">
        <v>68</v>
      </c>
      <c r="B1" s="172"/>
      <c r="C1" s="172"/>
      <c r="D1" s="172"/>
      <c r="E1" s="172"/>
      <c r="F1" s="172"/>
      <c r="G1" s="172"/>
      <c r="H1" s="96"/>
      <c r="I1" s="96"/>
      <c r="J1" s="97"/>
    </row>
    <row r="2" spans="1:10" s="91" customFormat="1" ht="15" customHeight="1" x14ac:dyDescent="0.25">
      <c r="A2" s="172"/>
      <c r="B2" s="172"/>
      <c r="C2" s="172"/>
      <c r="D2" s="172"/>
      <c r="E2" s="172"/>
      <c r="F2" s="172"/>
      <c r="G2" s="172"/>
      <c r="H2" s="96"/>
      <c r="I2" s="96"/>
    </row>
    <row r="3" spans="1:10" s="91" customFormat="1" ht="15" customHeight="1" x14ac:dyDescent="0.25">
      <c r="A3" s="172"/>
      <c r="B3" s="172"/>
      <c r="C3" s="172"/>
      <c r="D3" s="172"/>
      <c r="E3" s="172"/>
      <c r="F3" s="172"/>
      <c r="G3" s="172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  <c r="I4" s="90"/>
    </row>
    <row r="5" spans="1:10" ht="18.75" x14ac:dyDescent="0.3">
      <c r="A5" s="74" t="s">
        <v>11</v>
      </c>
      <c r="B5" s="74" t="s">
        <v>51</v>
      </c>
      <c r="C5" s="75" t="s">
        <v>53</v>
      </c>
      <c r="D5" s="74" t="s">
        <v>64</v>
      </c>
      <c r="E5" s="74" t="s">
        <v>56</v>
      </c>
      <c r="F5" s="74" t="s">
        <v>8</v>
      </c>
      <c r="G5" s="74" t="s">
        <v>9</v>
      </c>
      <c r="H5" s="75" t="s">
        <v>10</v>
      </c>
      <c r="I5" s="75" t="s">
        <v>61</v>
      </c>
    </row>
    <row r="6" spans="1:10" ht="30" x14ac:dyDescent="0.25">
      <c r="A6" s="81">
        <v>43801</v>
      </c>
      <c r="B6" s="77" t="s">
        <v>52</v>
      </c>
      <c r="C6" s="82" t="s">
        <v>54</v>
      </c>
      <c r="D6" s="77"/>
      <c r="E6" s="77"/>
      <c r="F6" s="77"/>
      <c r="G6" s="77"/>
      <c r="H6" s="77"/>
      <c r="I6" s="77"/>
    </row>
    <row r="7" spans="1:10" x14ac:dyDescent="0.25">
      <c r="A7" s="81">
        <v>43801</v>
      </c>
      <c r="B7" s="77" t="s">
        <v>52</v>
      </c>
      <c r="C7" s="82" t="s">
        <v>55</v>
      </c>
      <c r="D7" s="77"/>
      <c r="E7" s="77"/>
      <c r="F7" s="77"/>
      <c r="G7" s="77"/>
      <c r="H7" s="77"/>
      <c r="I7" s="77"/>
    </row>
    <row r="8" spans="1:10" ht="43.5" customHeight="1" x14ac:dyDescent="0.25">
      <c r="A8" s="81">
        <v>43801</v>
      </c>
      <c r="B8" s="77" t="s">
        <v>52</v>
      </c>
      <c r="C8" s="82" t="s">
        <v>63</v>
      </c>
      <c r="D8" s="77"/>
      <c r="E8" s="77"/>
      <c r="F8" s="77" t="s">
        <v>58</v>
      </c>
      <c r="G8" s="117" t="s">
        <v>59</v>
      </c>
      <c r="H8" s="82" t="s">
        <v>60</v>
      </c>
      <c r="I8" s="118" t="s">
        <v>62</v>
      </c>
    </row>
    <row r="9" spans="1:10" x14ac:dyDescent="0.25">
      <c r="A9" s="81">
        <v>43801</v>
      </c>
      <c r="B9" s="77" t="s">
        <v>52</v>
      </c>
      <c r="C9" s="82" t="s">
        <v>57</v>
      </c>
      <c r="D9" s="77"/>
      <c r="E9" s="77">
        <v>20</v>
      </c>
      <c r="F9" s="77"/>
      <c r="G9" s="77"/>
      <c r="H9" s="77"/>
      <c r="I9" s="77"/>
    </row>
    <row r="10" spans="1:10" x14ac:dyDescent="0.25">
      <c r="A10" s="81">
        <v>43801</v>
      </c>
      <c r="B10" s="77" t="s">
        <v>52</v>
      </c>
      <c r="D10" t="s">
        <v>65</v>
      </c>
    </row>
    <row r="16" spans="1:10" x14ac:dyDescent="0.25">
      <c r="H16" s="77"/>
    </row>
  </sheetData>
  <mergeCells count="1">
    <mergeCell ref="A1:G3"/>
  </mergeCells>
  <phoneticPr fontId="27" type="noConversion"/>
  <hyperlinks>
    <hyperlink ref="A1:G3" location="Calendar2Month" display="返回"/>
    <hyperlink ref="G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>
      <selection sqref="A1:H3"/>
    </sheetView>
  </sheetViews>
  <sheetFormatPr defaultRowHeight="15" x14ac:dyDescent="0.25"/>
  <cols>
    <col min="1" max="1" width="9.88671875" bestFit="1" customWidth="1"/>
    <col min="4" max="4" width="34.44140625" customWidth="1"/>
  </cols>
  <sheetData>
    <row r="1" spans="1:11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172"/>
      <c r="H1" s="172"/>
      <c r="I1" s="96"/>
      <c r="J1" s="96"/>
      <c r="K1" s="97"/>
    </row>
    <row r="2" spans="1:11" s="91" customFormat="1" ht="15" customHeight="1" x14ac:dyDescent="0.25">
      <c r="A2" s="172"/>
      <c r="B2" s="172"/>
      <c r="C2" s="172"/>
      <c r="D2" s="172"/>
      <c r="E2" s="172"/>
      <c r="F2" s="172"/>
      <c r="G2" s="172"/>
      <c r="H2" s="172"/>
      <c r="I2" s="96"/>
      <c r="J2" s="96"/>
    </row>
    <row r="3" spans="1:11" s="91" customFormat="1" ht="15" customHeight="1" x14ac:dyDescent="0.25">
      <c r="A3" s="172"/>
      <c r="B3" s="172"/>
      <c r="C3" s="172"/>
      <c r="D3" s="172"/>
      <c r="E3" s="172"/>
      <c r="F3" s="172"/>
      <c r="G3" s="172"/>
      <c r="H3" s="172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70"/>
      <c r="I4" s="72"/>
    </row>
    <row r="5" spans="1:11" ht="18.75" x14ac:dyDescent="0.3">
      <c r="A5" s="74" t="s">
        <v>11</v>
      </c>
      <c r="B5" s="74" t="s">
        <v>27</v>
      </c>
      <c r="C5" s="74" t="s">
        <v>78</v>
      </c>
      <c r="D5" s="74" t="s">
        <v>80</v>
      </c>
      <c r="E5" s="74" t="s">
        <v>79</v>
      </c>
      <c r="F5" s="74" t="s">
        <v>82</v>
      </c>
      <c r="G5" s="74" t="s">
        <v>8</v>
      </c>
      <c r="H5" s="74" t="s">
        <v>9</v>
      </c>
      <c r="I5" s="75" t="s">
        <v>10</v>
      </c>
    </row>
    <row r="6" spans="1:11" x14ac:dyDescent="0.25">
      <c r="A6" s="81">
        <v>43802</v>
      </c>
      <c r="B6" s="77" t="s">
        <v>77</v>
      </c>
      <c r="C6" s="77" t="s">
        <v>81</v>
      </c>
      <c r="D6" s="77"/>
      <c r="E6" s="77"/>
      <c r="F6" s="77"/>
      <c r="G6" s="77"/>
      <c r="H6" s="77"/>
      <c r="I6" s="77"/>
    </row>
    <row r="7" spans="1:11" ht="30" x14ac:dyDescent="0.25">
      <c r="A7" s="81">
        <v>43802</v>
      </c>
      <c r="B7" s="77" t="s">
        <v>77</v>
      </c>
      <c r="C7" s="77" t="s">
        <v>81</v>
      </c>
      <c r="D7" s="82" t="s">
        <v>85</v>
      </c>
      <c r="E7" s="77"/>
      <c r="F7" s="82" t="s">
        <v>84</v>
      </c>
      <c r="G7" s="77"/>
      <c r="H7" s="117" t="s">
        <v>83</v>
      </c>
      <c r="I7" s="77"/>
    </row>
  </sheetData>
  <mergeCells count="1">
    <mergeCell ref="A1:H3"/>
  </mergeCells>
  <phoneticPr fontId="27" type="noConversion"/>
  <hyperlinks>
    <hyperlink ref="A1:H3" location="Calendar2Month" display="返回"/>
    <hyperlink ref="H7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sqref="A1:E3"/>
    </sheetView>
  </sheetViews>
  <sheetFormatPr defaultRowHeight="15" x14ac:dyDescent="0.25"/>
  <cols>
    <col min="1" max="1" width="9.88671875" bestFit="1" customWidth="1"/>
  </cols>
  <sheetData>
    <row r="1" spans="1:8" s="91" customFormat="1" ht="15" customHeight="1" x14ac:dyDescent="0.25">
      <c r="A1" s="172" t="s">
        <v>4</v>
      </c>
      <c r="B1" s="172"/>
      <c r="C1" s="172"/>
      <c r="D1" s="172"/>
      <c r="E1" s="172"/>
      <c r="F1" s="96"/>
      <c r="G1" s="96"/>
      <c r="H1" s="97"/>
    </row>
    <row r="2" spans="1:8" s="91" customFormat="1" ht="15" customHeight="1" x14ac:dyDescent="0.25">
      <c r="A2" s="172"/>
      <c r="B2" s="172"/>
      <c r="C2" s="172"/>
      <c r="D2" s="172"/>
      <c r="E2" s="172"/>
      <c r="F2" s="96"/>
      <c r="G2" s="96"/>
    </row>
    <row r="3" spans="1:8" s="91" customFormat="1" ht="15" customHeight="1" x14ac:dyDescent="0.25">
      <c r="A3" s="172"/>
      <c r="B3" s="172"/>
      <c r="C3" s="172"/>
      <c r="D3" s="172"/>
      <c r="E3" s="172"/>
      <c r="F3" s="96"/>
      <c r="G3" s="96"/>
    </row>
    <row r="4" spans="1:8" x14ac:dyDescent="0.25">
      <c r="A4" s="70"/>
      <c r="B4" s="70"/>
      <c r="C4" s="70"/>
      <c r="D4" s="70"/>
      <c r="E4" s="70"/>
      <c r="F4" s="72"/>
    </row>
    <row r="5" spans="1:8" ht="18.75" x14ac:dyDescent="0.3">
      <c r="A5" s="74" t="s">
        <v>11</v>
      </c>
      <c r="B5" s="74" t="s">
        <v>87</v>
      </c>
      <c r="C5" s="74" t="s">
        <v>89</v>
      </c>
      <c r="D5" s="74" t="s">
        <v>8</v>
      </c>
      <c r="E5" s="74" t="s">
        <v>9</v>
      </c>
      <c r="F5" s="75" t="s">
        <v>10</v>
      </c>
    </row>
    <row r="6" spans="1:8" x14ac:dyDescent="0.25">
      <c r="A6" s="122">
        <v>43803</v>
      </c>
      <c r="B6" t="s">
        <v>88</v>
      </c>
      <c r="C6" t="s">
        <v>90</v>
      </c>
    </row>
    <row r="12" spans="1:8" ht="15.75" customHeight="1" x14ac:dyDescent="0.25"/>
  </sheetData>
  <mergeCells count="1">
    <mergeCell ref="A1:E3"/>
  </mergeCells>
  <phoneticPr fontId="27" type="noConversion"/>
  <hyperlinks>
    <hyperlink ref="A1:E3" location="Calendar2Year" display="返回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sqref="A1:F3"/>
    </sheetView>
  </sheetViews>
  <sheetFormatPr defaultRowHeight="15" x14ac:dyDescent="0.25"/>
  <cols>
    <col min="1" max="1" width="9.88671875" bestFit="1" customWidth="1"/>
    <col min="3" max="3" width="11.77734375" customWidth="1"/>
    <col min="6" max="6" width="34.77734375" customWidth="1"/>
    <col min="7" max="7" width="40.5546875" customWidth="1"/>
  </cols>
  <sheetData>
    <row r="1" spans="1:9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96"/>
      <c r="H1" s="96"/>
      <c r="I1" s="97"/>
    </row>
    <row r="2" spans="1:9" s="91" customFormat="1" ht="15" customHeight="1" x14ac:dyDescent="0.25">
      <c r="A2" s="172"/>
      <c r="B2" s="172"/>
      <c r="C2" s="172"/>
      <c r="D2" s="172"/>
      <c r="E2" s="172"/>
      <c r="F2" s="172"/>
      <c r="G2" s="96"/>
      <c r="H2" s="96"/>
    </row>
    <row r="3" spans="1:9" s="91" customFormat="1" ht="15" customHeight="1" x14ac:dyDescent="0.25">
      <c r="A3" s="172"/>
      <c r="B3" s="172"/>
      <c r="C3" s="172"/>
      <c r="D3" s="172"/>
      <c r="E3" s="172"/>
      <c r="F3" s="172"/>
      <c r="G3" s="96"/>
      <c r="H3" s="96"/>
    </row>
    <row r="4" spans="1:9" x14ac:dyDescent="0.25">
      <c r="A4" s="70"/>
      <c r="B4" s="70"/>
      <c r="C4" s="70"/>
      <c r="D4" s="70"/>
      <c r="E4" s="70"/>
      <c r="F4" s="70"/>
      <c r="G4" s="72"/>
    </row>
    <row r="5" spans="1:9" ht="18.75" x14ac:dyDescent="0.3">
      <c r="A5" s="74" t="s">
        <v>11</v>
      </c>
      <c r="B5" s="74" t="s">
        <v>91</v>
      </c>
      <c r="C5" s="74" t="s">
        <v>95</v>
      </c>
      <c r="D5" s="74" t="s">
        <v>96</v>
      </c>
      <c r="E5" s="74" t="s">
        <v>8</v>
      </c>
      <c r="F5" s="74" t="s">
        <v>9</v>
      </c>
      <c r="G5" s="75" t="s">
        <v>10</v>
      </c>
    </row>
    <row r="6" spans="1:9" x14ac:dyDescent="0.25">
      <c r="A6" s="81">
        <v>43804</v>
      </c>
      <c r="B6" s="77" t="s">
        <v>88</v>
      </c>
      <c r="C6" s="77" t="s">
        <v>97</v>
      </c>
      <c r="D6" s="77">
        <v>70</v>
      </c>
      <c r="E6" s="77"/>
      <c r="F6" s="77"/>
      <c r="G6" s="77"/>
    </row>
    <row r="7" spans="1:9" ht="45" x14ac:dyDescent="0.25">
      <c r="A7" s="81">
        <v>43804</v>
      </c>
      <c r="B7" s="77" t="s">
        <v>88</v>
      </c>
      <c r="C7" s="77" t="s">
        <v>98</v>
      </c>
      <c r="D7" s="77">
        <v>41</v>
      </c>
      <c r="E7" s="77" t="s">
        <v>92</v>
      </c>
      <c r="F7" s="117" t="s">
        <v>93</v>
      </c>
      <c r="G7" s="82" t="s">
        <v>94</v>
      </c>
    </row>
  </sheetData>
  <mergeCells count="1">
    <mergeCell ref="A1:F3"/>
  </mergeCells>
  <phoneticPr fontId="27" type="noConversion"/>
  <hyperlinks>
    <hyperlink ref="A1:F3" location="Calendar2Year" display="返回"/>
    <hyperlink ref="F7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7.109375" customWidth="1"/>
    <col min="2" max="3" width="16.109375" customWidth="1"/>
    <col min="4" max="4" width="14.5546875" customWidth="1"/>
    <col min="5" max="5" width="19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sqref="A1:G3"/>
    </sheetView>
  </sheetViews>
  <sheetFormatPr defaultRowHeight="15" x14ac:dyDescent="0.25"/>
  <cols>
    <col min="1" max="1" width="11" bestFit="1" customWidth="1"/>
    <col min="2" max="2" width="14.21875" bestFit="1" customWidth="1"/>
    <col min="3" max="3" width="27.5546875" customWidth="1"/>
  </cols>
  <sheetData>
    <row r="1" spans="1:10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172"/>
      <c r="H1" s="96"/>
      <c r="I1" s="96"/>
      <c r="J1" s="97"/>
    </row>
    <row r="2" spans="1:10" s="91" customFormat="1" ht="15" customHeight="1" x14ac:dyDescent="0.25">
      <c r="A2" s="172"/>
      <c r="B2" s="172"/>
      <c r="C2" s="172"/>
      <c r="D2" s="172"/>
      <c r="E2" s="172"/>
      <c r="F2" s="172"/>
      <c r="G2" s="172"/>
      <c r="H2" s="96"/>
      <c r="I2" s="96"/>
    </row>
    <row r="3" spans="1:10" s="91" customFormat="1" ht="15" customHeight="1" x14ac:dyDescent="0.25">
      <c r="A3" s="172"/>
      <c r="B3" s="172"/>
      <c r="C3" s="172"/>
      <c r="D3" s="172"/>
      <c r="E3" s="172"/>
      <c r="F3" s="172"/>
      <c r="G3" s="172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109</v>
      </c>
      <c r="C5" s="74"/>
      <c r="D5" s="74"/>
      <c r="E5" s="74"/>
      <c r="F5" s="74" t="s">
        <v>8</v>
      </c>
      <c r="G5" s="74" t="s">
        <v>9</v>
      </c>
      <c r="H5" s="75" t="s">
        <v>10</v>
      </c>
    </row>
    <row r="6" spans="1:10" ht="45" x14ac:dyDescent="0.25">
      <c r="A6" s="122">
        <v>43810</v>
      </c>
      <c r="B6" t="s">
        <v>110</v>
      </c>
      <c r="C6" s="71" t="s">
        <v>111</v>
      </c>
    </row>
  </sheetData>
  <mergeCells count="1">
    <mergeCell ref="A1:G3"/>
  </mergeCells>
  <phoneticPr fontId="27" type="noConversion"/>
  <hyperlinks>
    <hyperlink ref="A1:G3" location="Calendar2Year" display="返回"/>
  </hyperlinks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pane ySplit="5" topLeftCell="A6" activePane="bottomLeft" state="frozen"/>
      <selection pane="bottomLeft" activeCell="D1" sqref="D1:H3"/>
    </sheetView>
  </sheetViews>
  <sheetFormatPr defaultRowHeight="15" x14ac:dyDescent="0.25"/>
  <cols>
    <col min="1" max="1" width="9.5546875" bestFit="1" customWidth="1"/>
    <col min="2" max="2" width="7.21875" bestFit="1" customWidth="1"/>
    <col min="3" max="3" width="9.109375" bestFit="1" customWidth="1"/>
    <col min="4" max="4" width="37.33203125" bestFit="1" customWidth="1"/>
    <col min="5" max="5" width="93.109375" bestFit="1" customWidth="1"/>
  </cols>
  <sheetData>
    <row r="1" spans="1:11" s="91" customFormat="1" ht="15" customHeight="1" x14ac:dyDescent="0.25">
      <c r="A1" s="173" t="s">
        <v>142</v>
      </c>
      <c r="B1" s="173"/>
      <c r="C1" s="173"/>
      <c r="D1" s="172" t="s">
        <v>148</v>
      </c>
      <c r="E1" s="172"/>
      <c r="F1" s="172"/>
      <c r="G1" s="172"/>
      <c r="H1" s="172"/>
      <c r="I1" s="174"/>
      <c r="J1" s="174"/>
      <c r="K1" s="174"/>
    </row>
    <row r="2" spans="1:11" s="91" customFormat="1" ht="15" customHeight="1" x14ac:dyDescent="0.25">
      <c r="A2" s="173"/>
      <c r="B2" s="173"/>
      <c r="C2" s="173"/>
      <c r="D2" s="172"/>
      <c r="E2" s="172"/>
      <c r="F2" s="172"/>
      <c r="G2" s="172"/>
      <c r="H2" s="172"/>
      <c r="I2" s="174"/>
      <c r="J2" s="174"/>
      <c r="K2" s="174"/>
    </row>
    <row r="3" spans="1:11" s="91" customFormat="1" ht="15" customHeight="1" x14ac:dyDescent="0.25">
      <c r="A3" s="173"/>
      <c r="B3" s="173"/>
      <c r="C3" s="173"/>
      <c r="D3" s="172"/>
      <c r="E3" s="172"/>
      <c r="F3" s="172"/>
      <c r="G3" s="172"/>
      <c r="H3" s="172"/>
      <c r="I3" s="174"/>
      <c r="J3" s="174"/>
      <c r="K3" s="174"/>
    </row>
    <row r="4" spans="1:11" x14ac:dyDescent="0.25">
      <c r="A4" s="70"/>
      <c r="B4" s="70"/>
      <c r="C4" s="70"/>
      <c r="D4" s="70"/>
      <c r="E4" s="72"/>
    </row>
    <row r="5" spans="1:11" ht="18.75" x14ac:dyDescent="0.3">
      <c r="A5" s="74" t="s">
        <v>11</v>
      </c>
      <c r="B5" s="74" t="s">
        <v>143</v>
      </c>
      <c r="C5" s="74" t="s">
        <v>8</v>
      </c>
      <c r="D5" s="74" t="s">
        <v>9</v>
      </c>
      <c r="E5" s="75" t="s">
        <v>10</v>
      </c>
    </row>
    <row r="9" spans="1:11" x14ac:dyDescent="0.25">
      <c r="A9">
        <v>20200113</v>
      </c>
      <c r="B9" t="s">
        <v>144</v>
      </c>
      <c r="C9" t="s">
        <v>145</v>
      </c>
      <c r="D9" s="126" t="s">
        <v>146</v>
      </c>
      <c r="E9" t="s">
        <v>147</v>
      </c>
    </row>
  </sheetData>
  <mergeCells count="3">
    <mergeCell ref="A1:C3"/>
    <mergeCell ref="I1:K3"/>
    <mergeCell ref="D1:H3"/>
  </mergeCells>
  <phoneticPr fontId="27" type="noConversion"/>
  <hyperlinks>
    <hyperlink ref="A1:C3" location="Calendar2Month" display="返回2019"/>
    <hyperlink ref="D1:H3" location="Calendar3Month" display="返回202001"/>
    <hyperlink ref="D9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Month" display="返回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A8" sqref="A8:D10"/>
    </sheetView>
  </sheetViews>
  <sheetFormatPr defaultRowHeight="15" x14ac:dyDescent="0.25"/>
  <cols>
    <col min="1" max="1" width="11" bestFit="1" customWidth="1"/>
    <col min="2" max="2" width="16.109375" bestFit="1" customWidth="1"/>
    <col min="4" max="4" width="37.33203125" bestFit="1" customWidth="1"/>
    <col min="5" max="5" width="64.44140625" bestFit="1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81">
        <v>43819</v>
      </c>
      <c r="B6" s="77" t="s">
        <v>117</v>
      </c>
      <c r="C6" s="78" t="s">
        <v>118</v>
      </c>
      <c r="D6" s="79" t="s">
        <v>119</v>
      </c>
      <c r="E6" s="78" t="s">
        <v>120</v>
      </c>
    </row>
    <row r="8" spans="1:7" x14ac:dyDescent="0.25">
      <c r="A8" s="172" t="s">
        <v>4</v>
      </c>
      <c r="B8" s="172"/>
      <c r="C8" s="172"/>
      <c r="D8" s="172"/>
      <c r="E8" s="96"/>
    </row>
    <row r="9" spans="1:7" x14ac:dyDescent="0.25">
      <c r="A9" s="172"/>
      <c r="B9" s="172"/>
      <c r="C9" s="172"/>
      <c r="D9" s="172"/>
      <c r="E9" s="96"/>
    </row>
    <row r="10" spans="1:7" x14ac:dyDescent="0.25">
      <c r="A10" s="172"/>
      <c r="B10" s="172"/>
      <c r="C10" s="172"/>
      <c r="D10" s="172"/>
      <c r="E10" s="96"/>
    </row>
    <row r="11" spans="1:7" x14ac:dyDescent="0.25">
      <c r="A11" s="70"/>
      <c r="B11" s="70"/>
      <c r="C11" s="70"/>
      <c r="D11" s="70"/>
      <c r="E11" s="72"/>
    </row>
    <row r="12" spans="1:7" ht="18.75" x14ac:dyDescent="0.3">
      <c r="A12" s="74" t="s">
        <v>11</v>
      </c>
      <c r="B12" s="74" t="s">
        <v>27</v>
      </c>
      <c r="C12" s="74" t="s">
        <v>8</v>
      </c>
      <c r="D12" s="74" t="s">
        <v>9</v>
      </c>
      <c r="E12" s="75" t="s">
        <v>10</v>
      </c>
    </row>
    <row r="13" spans="1:7" ht="16.5" x14ac:dyDescent="0.3">
      <c r="A13" s="122">
        <v>43881</v>
      </c>
      <c r="B13" s="77" t="s">
        <v>117</v>
      </c>
      <c r="C13" s="125" t="s">
        <v>167</v>
      </c>
      <c r="D13" s="126" t="s">
        <v>168</v>
      </c>
      <c r="E13" t="s">
        <v>169</v>
      </c>
    </row>
  </sheetData>
  <mergeCells count="2">
    <mergeCell ref="A1:D3"/>
    <mergeCell ref="A8:D10"/>
  </mergeCells>
  <phoneticPr fontId="27" type="noConversion"/>
  <hyperlinks>
    <hyperlink ref="A1:D3" location="Calendar2Month" display="返回"/>
    <hyperlink ref="D6" r:id="rId1"/>
    <hyperlink ref="A8:D10" location="Calendar4Month" display="返回"/>
    <hyperlink ref="D13" r:id="rId2"/>
  </hyperlinks>
  <pageMargins left="0.7" right="0.7" top="0.75" bottom="0.75" header="0.3" footer="0.3"/>
  <pageSetup paperSize="9" orientation="portrait" horizontalDpi="4294967293" verticalDpi="0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1" max="1" width="11" bestFit="1" customWidth="1"/>
    <col min="2" max="2" width="7.21875" bestFit="1" customWidth="1"/>
    <col min="3" max="3" width="8.44140625" bestFit="1" customWidth="1"/>
    <col min="4" max="4" width="37.33203125" bestFit="1" customWidth="1"/>
    <col min="5" max="5" width="120.5546875" bestFit="1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ht="16.5" x14ac:dyDescent="0.3">
      <c r="A6" s="122">
        <v>43824</v>
      </c>
      <c r="B6" t="s">
        <v>123</v>
      </c>
      <c r="C6" s="125" t="s">
        <v>124</v>
      </c>
      <c r="D6" s="126" t="s">
        <v>125</v>
      </c>
      <c r="E6" t="s">
        <v>126</v>
      </c>
    </row>
  </sheetData>
  <mergeCells count="1">
    <mergeCell ref="A1:D3"/>
  </mergeCells>
  <phoneticPr fontId="27" type="noConversion"/>
  <hyperlinks>
    <hyperlink ref="A1:D3" location="Calendar2Month" display="返回"/>
    <hyperlink ref="D6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workbookViewId="0">
      <pane ySplit="3" topLeftCell="A4" activePane="bottomLeft" state="frozen"/>
      <selection pane="bottomLeft" sqref="A1:D3"/>
    </sheetView>
  </sheetViews>
  <sheetFormatPr defaultRowHeight="15" x14ac:dyDescent="0.25"/>
  <cols>
    <col min="1" max="1" width="11" bestFit="1" customWidth="1"/>
    <col min="2" max="2" width="12.44140625" bestFit="1" customWidth="1"/>
    <col min="4" max="4" width="37.33203125" bestFit="1" customWidth="1"/>
    <col min="5" max="5" width="64.77734375" style="71" bestFit="1" customWidth="1"/>
    <col min="6" max="6" width="11" style="71" customWidth="1"/>
    <col min="7" max="7" width="27.5546875" customWidth="1"/>
  </cols>
  <sheetData>
    <row r="1" spans="1:1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17" s="91" customFormat="1" ht="15" customHeight="1" x14ac:dyDescent="0.25">
      <c r="A2" s="172"/>
      <c r="B2" s="172"/>
      <c r="C2" s="172"/>
      <c r="D2" s="172"/>
      <c r="E2" s="96"/>
      <c r="F2" s="96"/>
    </row>
    <row r="3" spans="1:17" s="91" customFormat="1" ht="15" customHeight="1" x14ac:dyDescent="0.25">
      <c r="A3" s="172"/>
      <c r="B3" s="172"/>
      <c r="C3" s="172"/>
      <c r="D3" s="172"/>
      <c r="E3" s="96"/>
      <c r="F3" s="96"/>
    </row>
    <row r="4" spans="1:17" s="70" customFormat="1" x14ac:dyDescent="0.25">
      <c r="E4" s="72"/>
      <c r="F4" s="72"/>
    </row>
    <row r="5" spans="1:17" s="88" customFormat="1" ht="18.75" x14ac:dyDescent="0.3">
      <c r="A5" s="86" t="s">
        <v>11</v>
      </c>
      <c r="B5" s="86" t="s">
        <v>31</v>
      </c>
      <c r="C5" s="86" t="s">
        <v>8</v>
      </c>
      <c r="D5" s="86" t="s">
        <v>9</v>
      </c>
      <c r="E5" s="87" t="s">
        <v>10</v>
      </c>
      <c r="F5" s="87" t="s">
        <v>18</v>
      </c>
      <c r="G5" s="87" t="s">
        <v>15</v>
      </c>
      <c r="H5" s="87" t="s">
        <v>16</v>
      </c>
      <c r="I5" s="87" t="s">
        <v>17</v>
      </c>
    </row>
    <row r="6" spans="1:17" s="76" customFormat="1" ht="75.75" x14ac:dyDescent="0.3">
      <c r="A6" s="93">
        <v>43796</v>
      </c>
      <c r="B6" s="77" t="s">
        <v>30</v>
      </c>
      <c r="C6" s="83"/>
      <c r="D6" s="83"/>
      <c r="E6" s="84"/>
      <c r="F6" s="84"/>
      <c r="G6" s="89" t="s">
        <v>36</v>
      </c>
      <c r="H6" s="85"/>
      <c r="I6" s="85"/>
      <c r="J6" s="85"/>
      <c r="K6" s="85"/>
      <c r="L6" s="85"/>
      <c r="M6" s="85"/>
      <c r="N6" s="85"/>
      <c r="O6" s="85"/>
      <c r="P6" s="85"/>
      <c r="Q6" s="85"/>
    </row>
    <row r="7" spans="1:17" ht="30" x14ac:dyDescent="0.25">
      <c r="A7" s="93">
        <v>43796</v>
      </c>
      <c r="B7" s="77" t="s">
        <v>30</v>
      </c>
      <c r="C7" s="78" t="s">
        <v>127</v>
      </c>
      <c r="D7" s="79" t="s">
        <v>12</v>
      </c>
      <c r="E7" s="80" t="s">
        <v>45</v>
      </c>
      <c r="F7" s="80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</row>
    <row r="8" spans="1:17" x14ac:dyDescent="0.25">
      <c r="A8" s="81"/>
      <c r="B8" s="77"/>
      <c r="C8" s="78"/>
      <c r="D8" s="79"/>
      <c r="E8" s="80"/>
      <c r="F8" s="80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</row>
    <row r="9" spans="1:17" s="90" customFormat="1" x14ac:dyDescent="0.25">
      <c r="A9" s="94"/>
      <c r="B9" s="94"/>
      <c r="C9" s="94"/>
      <c r="D9" s="94"/>
      <c r="E9" s="95"/>
      <c r="F9" s="95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</row>
    <row r="10" spans="1:17" x14ac:dyDescent="0.25">
      <c r="A10" s="81">
        <v>43826</v>
      </c>
      <c r="B10" s="77" t="s">
        <v>128</v>
      </c>
      <c r="C10" s="77" t="s">
        <v>129</v>
      </c>
      <c r="D10" s="127" t="s">
        <v>131</v>
      </c>
      <c r="E10" s="77" t="s">
        <v>130</v>
      </c>
      <c r="F10" s="82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</row>
    <row r="11" spans="1:17" ht="30" x14ac:dyDescent="0.25">
      <c r="A11" s="81">
        <v>43826</v>
      </c>
      <c r="B11" s="77" t="s">
        <v>128</v>
      </c>
      <c r="C11" s="77" t="s">
        <v>132</v>
      </c>
      <c r="D11" s="117" t="s">
        <v>134</v>
      </c>
      <c r="E11" s="82" t="s">
        <v>133</v>
      </c>
      <c r="F11" s="82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</row>
    <row r="12" spans="1:17" x14ac:dyDescent="0.25">
      <c r="A12" s="77"/>
      <c r="B12" s="77"/>
      <c r="C12" s="77"/>
      <c r="D12" s="77"/>
      <c r="E12" s="82"/>
      <c r="F12" s="82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</row>
    <row r="13" spans="1:17" x14ac:dyDescent="0.25">
      <c r="A13" s="77"/>
      <c r="B13" s="77"/>
      <c r="C13" s="77"/>
      <c r="D13" s="77"/>
      <c r="E13" s="82"/>
      <c r="F13" s="82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</row>
    <row r="14" spans="1:17" x14ac:dyDescent="0.25">
      <c r="A14" s="77"/>
      <c r="B14" s="77"/>
      <c r="C14" s="77"/>
      <c r="D14" s="77"/>
      <c r="E14" s="82"/>
      <c r="F14" s="82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</row>
    <row r="15" spans="1:17" x14ac:dyDescent="0.25">
      <c r="A15" s="77"/>
      <c r="B15" s="77"/>
      <c r="C15" s="77"/>
      <c r="D15" s="77"/>
      <c r="E15" s="82"/>
      <c r="F15" s="82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</row>
    <row r="16" spans="1:17" x14ac:dyDescent="0.25">
      <c r="A16" s="77"/>
      <c r="B16" s="77"/>
      <c r="C16" s="77"/>
      <c r="D16" s="77"/>
      <c r="E16" s="82"/>
      <c r="F16" s="82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</row>
    <row r="17" spans="1:17" x14ac:dyDescent="0.25">
      <c r="A17" s="77"/>
      <c r="B17" s="77"/>
      <c r="C17" s="77"/>
      <c r="D17" s="77"/>
      <c r="E17" s="82"/>
      <c r="F17" s="82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</row>
    <row r="18" spans="1:17" x14ac:dyDescent="0.25">
      <c r="A18" s="77"/>
      <c r="B18" s="77"/>
      <c r="C18" s="77"/>
      <c r="D18" s="77"/>
      <c r="E18" s="82"/>
      <c r="F18" s="82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</row>
    <row r="19" spans="1:17" x14ac:dyDescent="0.25">
      <c r="A19" s="77"/>
      <c r="B19" s="77"/>
      <c r="C19" s="77"/>
      <c r="D19" s="77"/>
      <c r="E19" s="82"/>
      <c r="F19" s="82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</row>
    <row r="20" spans="1:17" x14ac:dyDescent="0.25">
      <c r="A20" s="77"/>
      <c r="B20" s="77"/>
      <c r="C20" s="77"/>
      <c r="D20" s="77"/>
      <c r="E20" s="82"/>
      <c r="F20" s="82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</row>
    <row r="21" spans="1:17" x14ac:dyDescent="0.25">
      <c r="A21" s="77"/>
      <c r="B21" s="77"/>
      <c r="C21" s="77"/>
      <c r="D21" s="77"/>
      <c r="E21" s="82"/>
      <c r="F21" s="82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</row>
    <row r="22" spans="1:17" x14ac:dyDescent="0.25">
      <c r="A22" s="77"/>
      <c r="B22" s="77"/>
      <c r="C22" s="77"/>
      <c r="D22" s="77"/>
      <c r="E22" s="82"/>
      <c r="F22" s="82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</row>
    <row r="23" spans="1:17" x14ac:dyDescent="0.25">
      <c r="A23" s="77"/>
      <c r="B23" s="77"/>
      <c r="C23" s="77"/>
      <c r="D23" s="77"/>
      <c r="E23" s="82"/>
      <c r="F23" s="82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</row>
    <row r="24" spans="1:17" x14ac:dyDescent="0.25">
      <c r="A24" s="77"/>
      <c r="B24" s="77"/>
      <c r="C24" s="77"/>
      <c r="D24" s="77"/>
      <c r="E24" s="82"/>
      <c r="F24" s="82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</row>
    <row r="25" spans="1:17" x14ac:dyDescent="0.25">
      <c r="A25" s="77"/>
      <c r="B25" s="77"/>
      <c r="C25" s="77"/>
      <c r="D25" s="77"/>
      <c r="E25" s="82"/>
      <c r="F25" s="82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</row>
    <row r="26" spans="1:17" x14ac:dyDescent="0.25">
      <c r="A26" s="77"/>
      <c r="B26" s="77"/>
      <c r="C26" s="77"/>
      <c r="D26" s="77"/>
      <c r="E26" s="82"/>
      <c r="F26" s="82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</row>
    <row r="27" spans="1:17" x14ac:dyDescent="0.25">
      <c r="A27" s="77"/>
      <c r="B27" s="77"/>
      <c r="C27" s="77"/>
      <c r="D27" s="77"/>
      <c r="E27" s="82"/>
      <c r="F27" s="82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</row>
    <row r="28" spans="1:17" x14ac:dyDescent="0.25">
      <c r="A28" s="77"/>
      <c r="B28" s="77"/>
      <c r="C28" s="77"/>
      <c r="D28" s="77"/>
      <c r="E28" s="82"/>
      <c r="F28" s="82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</row>
    <row r="29" spans="1:17" x14ac:dyDescent="0.25">
      <c r="A29" s="77"/>
      <c r="B29" s="77"/>
      <c r="C29" s="77"/>
      <c r="D29" s="77"/>
      <c r="E29" s="82"/>
      <c r="F29" s="82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</row>
    <row r="30" spans="1:17" x14ac:dyDescent="0.25">
      <c r="A30" s="77"/>
      <c r="B30" s="77"/>
      <c r="C30" s="77"/>
      <c r="D30" s="77"/>
      <c r="E30" s="82"/>
      <c r="F30" s="82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</row>
    <row r="31" spans="1:17" x14ac:dyDescent="0.25">
      <c r="A31" s="77"/>
      <c r="B31" s="77"/>
      <c r="C31" s="77"/>
      <c r="D31" s="77"/>
      <c r="E31" s="82"/>
      <c r="F31" s="82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</row>
    <row r="32" spans="1:17" x14ac:dyDescent="0.25">
      <c r="A32" s="77"/>
      <c r="B32" s="77"/>
      <c r="C32" s="77"/>
      <c r="D32" s="77"/>
      <c r="E32" s="82"/>
      <c r="F32" s="82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</row>
    <row r="33" spans="1:17" x14ac:dyDescent="0.25">
      <c r="A33" s="77"/>
      <c r="B33" s="77"/>
      <c r="C33" s="77"/>
      <c r="D33" s="77"/>
      <c r="E33" s="82"/>
      <c r="F33" s="82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</row>
    <row r="34" spans="1:17" x14ac:dyDescent="0.25">
      <c r="A34" s="77"/>
      <c r="B34" s="77"/>
      <c r="C34" s="77"/>
      <c r="D34" s="77"/>
      <c r="E34" s="82"/>
      <c r="F34" s="82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</row>
    <row r="35" spans="1:17" x14ac:dyDescent="0.25">
      <c r="A35" s="77"/>
      <c r="B35" s="77"/>
      <c r="C35" s="77"/>
      <c r="D35" s="77"/>
      <c r="E35" s="82"/>
      <c r="F35" s="82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</row>
    <row r="36" spans="1:17" x14ac:dyDescent="0.25">
      <c r="A36" s="77"/>
      <c r="B36" s="77"/>
      <c r="C36" s="77"/>
      <c r="D36" s="77"/>
      <c r="E36" s="82"/>
      <c r="F36" s="82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</row>
    <row r="37" spans="1:17" x14ac:dyDescent="0.25">
      <c r="A37" s="77"/>
      <c r="B37" s="77"/>
      <c r="C37" s="77"/>
      <c r="D37" s="77"/>
      <c r="E37" s="82"/>
      <c r="F37" s="82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</row>
    <row r="38" spans="1:17" x14ac:dyDescent="0.25">
      <c r="A38" s="77"/>
      <c r="B38" s="77"/>
      <c r="C38" s="77"/>
      <c r="D38" s="77"/>
      <c r="E38" s="82"/>
      <c r="F38" s="82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</row>
  </sheetData>
  <mergeCells count="1">
    <mergeCell ref="A1:D3"/>
  </mergeCells>
  <phoneticPr fontId="27" type="noConversion"/>
  <hyperlinks>
    <hyperlink ref="D7" r:id="rId1"/>
    <hyperlink ref="A1:D3" location="Calendar2Month" display="返回"/>
    <hyperlink ref="D10" r:id="rId2"/>
    <hyperlink ref="D11" r:id="rId3"/>
  </hyperlinks>
  <pageMargins left="0.7" right="0.7" top="0.75" bottom="0.75" header="0.3" footer="0.3"/>
  <pageSetup paperSize="9" orientation="portrait"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pane ySplit="4" topLeftCell="A5" activePane="bottomLeft" state="frozen"/>
      <selection pane="bottomLeft" activeCell="A11" sqref="A11"/>
    </sheetView>
  </sheetViews>
  <sheetFormatPr defaultRowHeight="15" x14ac:dyDescent="0.25"/>
  <cols>
    <col min="1" max="1" width="11" bestFit="1" customWidth="1"/>
    <col min="2" max="2" width="15" customWidth="1"/>
    <col min="3" max="3" width="26.5546875" customWidth="1"/>
    <col min="4" max="4" width="7.6640625" customWidth="1"/>
    <col min="5" max="5" width="22.88671875" customWidth="1"/>
    <col min="8" max="8" width="16.6640625" style="111" customWidth="1"/>
    <col min="9" max="9" width="36.44140625" customWidth="1"/>
  </cols>
  <sheetData>
    <row r="1" spans="1:11" s="91" customFormat="1" ht="15" customHeight="1" x14ac:dyDescent="0.25">
      <c r="A1" s="98" t="s">
        <v>4</v>
      </c>
      <c r="B1" s="98"/>
      <c r="C1" s="98"/>
      <c r="D1" s="98"/>
      <c r="E1" s="98"/>
      <c r="F1" s="98"/>
      <c r="G1" s="98"/>
      <c r="H1" s="98"/>
      <c r="I1" s="96"/>
      <c r="J1" s="96"/>
      <c r="K1" s="97"/>
    </row>
    <row r="2" spans="1:11" s="91" customFormat="1" ht="15" customHeight="1" x14ac:dyDescent="0.25">
      <c r="A2" s="98"/>
      <c r="B2" s="98"/>
      <c r="C2" s="98"/>
      <c r="D2" s="98"/>
      <c r="E2" s="98"/>
      <c r="F2" s="98"/>
      <c r="G2" s="98"/>
      <c r="H2" s="98"/>
      <c r="I2" s="96"/>
      <c r="J2" s="96"/>
    </row>
    <row r="3" spans="1:11" s="91" customFormat="1" ht="15" customHeight="1" x14ac:dyDescent="0.25">
      <c r="A3" s="98"/>
      <c r="B3" s="98"/>
      <c r="C3" s="98"/>
      <c r="D3" s="98"/>
      <c r="E3" s="98"/>
      <c r="F3" s="98"/>
      <c r="G3" s="98"/>
      <c r="H3" s="98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110"/>
      <c r="I4" s="72"/>
    </row>
    <row r="5" spans="1:11" ht="18.75" x14ac:dyDescent="0.3">
      <c r="A5" s="74" t="s">
        <v>11</v>
      </c>
      <c r="B5" s="74" t="s">
        <v>28</v>
      </c>
      <c r="C5" s="74" t="s">
        <v>13</v>
      </c>
      <c r="D5" s="74" t="s">
        <v>20</v>
      </c>
      <c r="E5" s="74" t="s">
        <v>14</v>
      </c>
      <c r="F5" s="74"/>
      <c r="G5" s="74" t="s">
        <v>8</v>
      </c>
      <c r="H5" s="74" t="s">
        <v>9</v>
      </c>
      <c r="I5" s="75" t="s">
        <v>10</v>
      </c>
    </row>
    <row r="6" spans="1:11" ht="39" customHeight="1" x14ac:dyDescent="0.25">
      <c r="A6" s="81">
        <v>43797</v>
      </c>
      <c r="B6" s="81" t="s">
        <v>29</v>
      </c>
      <c r="C6" s="81" t="s">
        <v>19</v>
      </c>
      <c r="D6" s="69">
        <v>110</v>
      </c>
      <c r="E6" s="101" t="s">
        <v>46</v>
      </c>
      <c r="F6" s="77"/>
      <c r="G6" s="78" t="s">
        <v>21</v>
      </c>
      <c r="H6" s="99" t="s">
        <v>22</v>
      </c>
      <c r="I6" s="100" t="s">
        <v>48</v>
      </c>
    </row>
    <row r="7" spans="1:11" ht="45" x14ac:dyDescent="0.25">
      <c r="A7" s="81">
        <v>43797</v>
      </c>
      <c r="B7" s="77" t="s">
        <v>30</v>
      </c>
      <c r="C7" s="77"/>
      <c r="D7" s="77"/>
      <c r="E7" s="77" t="s">
        <v>47</v>
      </c>
      <c r="F7" s="77"/>
      <c r="G7" s="78" t="s">
        <v>49</v>
      </c>
      <c r="H7" s="99" t="s">
        <v>42</v>
      </c>
      <c r="I7" s="99" t="s">
        <v>50</v>
      </c>
    </row>
    <row r="8" spans="1:11" x14ac:dyDescent="0.25">
      <c r="G8" s="73"/>
      <c r="H8" s="112"/>
      <c r="I8" s="73"/>
    </row>
    <row r="11" spans="1:11" x14ac:dyDescent="0.25">
      <c r="A11" s="130" t="s">
        <v>4</v>
      </c>
      <c r="B11" s="130"/>
      <c r="C11" s="130"/>
      <c r="D11" s="130"/>
      <c r="E11" s="130"/>
    </row>
    <row r="12" spans="1:11" x14ac:dyDescent="0.25">
      <c r="A12" s="130"/>
      <c r="B12" s="130"/>
      <c r="C12" s="130"/>
      <c r="D12" s="130"/>
      <c r="E12" s="130"/>
    </row>
    <row r="13" spans="1:11" x14ac:dyDescent="0.25">
      <c r="A13" s="130"/>
      <c r="B13" s="130"/>
      <c r="C13" s="130"/>
      <c r="D13" s="130"/>
      <c r="E13" s="130"/>
    </row>
    <row r="15" spans="1:11" ht="15" customHeight="1" x14ac:dyDescent="0.25">
      <c r="B15" s="175" t="s">
        <v>172</v>
      </c>
      <c r="C15" s="175"/>
      <c r="D15" s="175"/>
      <c r="E15" s="175"/>
      <c r="F15" s="175"/>
      <c r="G15" s="175"/>
      <c r="H15" s="175"/>
      <c r="I15" s="175"/>
      <c r="J15" s="175"/>
    </row>
    <row r="16" spans="1:11" x14ac:dyDescent="0.25">
      <c r="B16" s="175"/>
      <c r="C16" s="175"/>
      <c r="D16" s="175"/>
      <c r="E16" s="175"/>
      <c r="F16" s="175"/>
      <c r="G16" s="175"/>
      <c r="H16" s="175"/>
      <c r="I16" s="175"/>
      <c r="J16" s="175"/>
    </row>
    <row r="17" spans="2:10" x14ac:dyDescent="0.25">
      <c r="B17" s="175"/>
      <c r="C17" s="175"/>
      <c r="D17" s="175"/>
      <c r="E17" s="175"/>
      <c r="F17" s="175"/>
      <c r="G17" s="175"/>
      <c r="H17" s="175"/>
      <c r="I17" s="175"/>
      <c r="J17" s="175"/>
    </row>
    <row r="18" spans="2:10" x14ac:dyDescent="0.25">
      <c r="B18" s="175"/>
      <c r="C18" s="175"/>
      <c r="D18" s="175"/>
      <c r="E18" s="175"/>
      <c r="F18" s="175"/>
      <c r="G18" s="175"/>
      <c r="H18" s="175"/>
      <c r="I18" s="175"/>
      <c r="J18" s="175"/>
    </row>
    <row r="19" spans="2:10" x14ac:dyDescent="0.25">
      <c r="B19" s="175"/>
      <c r="C19" s="175"/>
      <c r="D19" s="175"/>
      <c r="E19" s="175"/>
      <c r="F19" s="175"/>
      <c r="G19" s="175"/>
      <c r="H19" s="175"/>
      <c r="I19" s="175"/>
      <c r="J19" s="175"/>
    </row>
    <row r="20" spans="2:10" x14ac:dyDescent="0.25">
      <c r="B20" s="175"/>
      <c r="C20" s="175"/>
      <c r="D20" s="175"/>
      <c r="E20" s="175"/>
      <c r="F20" s="175"/>
      <c r="G20" s="175"/>
      <c r="H20" s="175"/>
      <c r="I20" s="175"/>
      <c r="J20" s="175"/>
    </row>
    <row r="21" spans="2:10" x14ac:dyDescent="0.25">
      <c r="B21" s="175"/>
      <c r="C21" s="175"/>
      <c r="D21" s="175"/>
      <c r="E21" s="175"/>
      <c r="F21" s="175"/>
      <c r="G21" s="175"/>
      <c r="H21" s="175"/>
      <c r="I21" s="175"/>
      <c r="J21" s="175"/>
    </row>
    <row r="22" spans="2:10" x14ac:dyDescent="0.25">
      <c r="B22" s="175"/>
      <c r="C22" s="175"/>
      <c r="D22" s="175"/>
      <c r="E22" s="175"/>
      <c r="F22" s="175"/>
      <c r="G22" s="175"/>
      <c r="H22" s="175"/>
      <c r="I22" s="175"/>
      <c r="J22" s="175"/>
    </row>
    <row r="23" spans="2:10" x14ac:dyDescent="0.25">
      <c r="B23" s="175"/>
      <c r="C23" s="175"/>
      <c r="D23" s="175"/>
      <c r="E23" s="175"/>
      <c r="F23" s="175"/>
      <c r="G23" s="175"/>
      <c r="H23" s="175"/>
      <c r="I23" s="175"/>
      <c r="J23" s="175"/>
    </row>
    <row r="24" spans="2:10" x14ac:dyDescent="0.25">
      <c r="B24" s="175"/>
      <c r="C24" s="175"/>
      <c r="D24" s="175"/>
      <c r="E24" s="175"/>
      <c r="F24" s="175"/>
      <c r="G24" s="175"/>
      <c r="H24" s="175"/>
      <c r="I24" s="175"/>
      <c r="J24" s="175"/>
    </row>
    <row r="25" spans="2:10" x14ac:dyDescent="0.25">
      <c r="B25" s="175"/>
      <c r="C25" s="175"/>
      <c r="D25" s="175"/>
      <c r="E25" s="175"/>
      <c r="F25" s="175"/>
      <c r="G25" s="175"/>
      <c r="H25" s="175"/>
      <c r="I25" s="175"/>
      <c r="J25" s="175"/>
    </row>
    <row r="26" spans="2:10" x14ac:dyDescent="0.25">
      <c r="B26" s="175"/>
      <c r="C26" s="175"/>
      <c r="D26" s="175"/>
      <c r="E26" s="175"/>
      <c r="F26" s="175"/>
      <c r="G26" s="175"/>
      <c r="H26" s="175"/>
      <c r="I26" s="175"/>
      <c r="J26" s="175"/>
    </row>
    <row r="27" spans="2:10" x14ac:dyDescent="0.25">
      <c r="B27" s="175"/>
      <c r="C27" s="175"/>
      <c r="D27" s="175"/>
      <c r="E27" s="175"/>
      <c r="F27" s="175"/>
      <c r="G27" s="175"/>
      <c r="H27" s="175"/>
      <c r="I27" s="175"/>
      <c r="J27" s="175"/>
    </row>
    <row r="28" spans="2:10" x14ac:dyDescent="0.25">
      <c r="B28" s="175"/>
      <c r="C28" s="175"/>
      <c r="D28" s="175"/>
      <c r="E28" s="175"/>
      <c r="F28" s="175"/>
      <c r="G28" s="175"/>
      <c r="H28" s="175"/>
      <c r="I28" s="175"/>
      <c r="J28" s="175"/>
    </row>
    <row r="29" spans="2:10" x14ac:dyDescent="0.25">
      <c r="B29" s="175"/>
      <c r="C29" s="175"/>
      <c r="D29" s="175"/>
      <c r="E29" s="175"/>
      <c r="F29" s="175"/>
      <c r="G29" s="175"/>
      <c r="H29" s="175"/>
      <c r="I29" s="175"/>
      <c r="J29" s="175"/>
    </row>
    <row r="30" spans="2:10" x14ac:dyDescent="0.25">
      <c r="B30" s="175"/>
      <c r="C30" s="175"/>
      <c r="D30" s="175"/>
      <c r="E30" s="175"/>
      <c r="F30" s="175"/>
      <c r="G30" s="175"/>
      <c r="H30" s="175"/>
      <c r="I30" s="175"/>
      <c r="J30" s="175"/>
    </row>
    <row r="31" spans="2:10" ht="207" customHeight="1" x14ac:dyDescent="0.25">
      <c r="B31" s="175"/>
      <c r="C31" s="175"/>
      <c r="D31" s="175"/>
      <c r="E31" s="175"/>
      <c r="F31" s="175"/>
      <c r="G31" s="175"/>
      <c r="H31" s="175"/>
      <c r="I31" s="175"/>
      <c r="J31" s="175"/>
    </row>
  </sheetData>
  <mergeCells count="1">
    <mergeCell ref="B15:J31"/>
  </mergeCells>
  <phoneticPr fontId="27" type="noConversion"/>
  <hyperlinks>
    <hyperlink ref="A1:H3" location="主页!A1" display="返回"/>
    <hyperlink ref="H6" r:id="rId1"/>
    <hyperlink ref="H7" r:id="rId2"/>
    <hyperlink ref="A11:E13" location="主页!A1" display="返回"/>
    <hyperlink ref="A11" location="Calendar4Year" display="返回"/>
  </hyperlinks>
  <pageMargins left="0.7" right="0.7" top="0.75" bottom="0.75" header="0.3" footer="0.3"/>
  <pageSetup paperSize="9" orientation="portrait" horizontalDpi="4294967293" verticalDpi="0"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sqref="A1:G3"/>
    </sheetView>
  </sheetViews>
  <sheetFormatPr defaultRowHeight="15" x14ac:dyDescent="0.25"/>
  <cols>
    <col min="1" max="1" width="12.109375" bestFit="1" customWidth="1"/>
    <col min="2" max="2" width="12.109375" customWidth="1"/>
    <col min="3" max="3" width="22.88671875" bestFit="1" customWidth="1"/>
    <col min="4" max="4" width="27.109375" bestFit="1" customWidth="1"/>
    <col min="5" max="5" width="13.21875" customWidth="1"/>
    <col min="6" max="6" width="20" customWidth="1"/>
    <col min="7" max="7" width="34.33203125" customWidth="1"/>
    <col min="8" max="8" width="36.33203125" customWidth="1"/>
  </cols>
  <sheetData>
    <row r="1" spans="1:10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172"/>
      <c r="H1" s="96"/>
      <c r="I1" s="96"/>
      <c r="J1" s="97"/>
    </row>
    <row r="2" spans="1:10" s="91" customFormat="1" ht="15" customHeight="1" x14ac:dyDescent="0.25">
      <c r="A2" s="172"/>
      <c r="B2" s="172"/>
      <c r="C2" s="172"/>
      <c r="D2" s="172"/>
      <c r="E2" s="172"/>
      <c r="F2" s="172"/>
      <c r="G2" s="172"/>
      <c r="H2" s="96"/>
      <c r="I2" s="96"/>
    </row>
    <row r="3" spans="1:10" s="91" customFormat="1" ht="15" customHeight="1" x14ac:dyDescent="0.25">
      <c r="A3" s="172"/>
      <c r="B3" s="172"/>
      <c r="C3" s="172"/>
      <c r="D3" s="172"/>
      <c r="E3" s="172"/>
      <c r="F3" s="172"/>
      <c r="G3" s="172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27</v>
      </c>
      <c r="C5" s="74" t="s">
        <v>25</v>
      </c>
      <c r="D5" s="74" t="s">
        <v>26</v>
      </c>
      <c r="E5" s="74" t="s">
        <v>34</v>
      </c>
      <c r="F5" s="74" t="s">
        <v>8</v>
      </c>
      <c r="G5" s="74" t="s">
        <v>9</v>
      </c>
      <c r="H5" s="75" t="s">
        <v>10</v>
      </c>
    </row>
    <row r="6" spans="1:10" ht="45" x14ac:dyDescent="0.3">
      <c r="A6" s="77" t="s">
        <v>24</v>
      </c>
      <c r="B6" s="77" t="s">
        <v>30</v>
      </c>
      <c r="C6" s="77" t="s">
        <v>32</v>
      </c>
      <c r="D6" s="77" t="s">
        <v>33</v>
      </c>
      <c r="E6" s="77">
        <v>60</v>
      </c>
      <c r="F6" s="113" t="s">
        <v>41</v>
      </c>
      <c r="G6" s="79" t="s">
        <v>39</v>
      </c>
      <c r="H6" s="114" t="s">
        <v>40</v>
      </c>
    </row>
    <row r="7" spans="1:10" x14ac:dyDescent="0.25">
      <c r="A7" s="77" t="s">
        <v>24</v>
      </c>
      <c r="B7" s="77" t="s">
        <v>30</v>
      </c>
      <c r="C7" s="77" t="s">
        <v>38</v>
      </c>
      <c r="D7" s="77"/>
      <c r="E7" s="77"/>
      <c r="F7" s="77"/>
      <c r="G7" s="77"/>
      <c r="H7" s="77"/>
    </row>
    <row r="8" spans="1:10" ht="30" x14ac:dyDescent="0.25">
      <c r="A8" s="77" t="s">
        <v>24</v>
      </c>
      <c r="B8" s="77" t="s">
        <v>30</v>
      </c>
      <c r="C8" s="82" t="s">
        <v>37</v>
      </c>
      <c r="D8" s="77"/>
      <c r="E8" s="77"/>
      <c r="F8" s="77"/>
      <c r="G8" s="77"/>
      <c r="H8" s="77"/>
    </row>
  </sheetData>
  <mergeCells count="1">
    <mergeCell ref="A1:G3"/>
  </mergeCells>
  <phoneticPr fontId="27" type="noConversion"/>
  <hyperlinks>
    <hyperlink ref="A1:G3" location="主页!A1" display="返回"/>
    <hyperlink ref="G6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3.5546875" customWidth="1"/>
    <col min="2" max="2" width="13.33203125" customWidth="1"/>
    <col min="4" max="4" width="34.109375" customWidth="1"/>
    <col min="5" max="5" width="52.33203125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s="70" customFormat="1" x14ac:dyDescent="0.25">
      <c r="E4" s="72"/>
    </row>
    <row r="5" spans="1:7" s="69" customFormat="1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defaultRowHeight="15" x14ac:dyDescent="0.25"/>
  <cols>
    <col min="1" max="1" width="1.77734375" customWidth="1"/>
    <col min="2" max="2" width="51.77734375" customWidth="1"/>
  </cols>
  <sheetData>
    <row r="1" ht="9" customHeight="1" x14ac:dyDescent="0.25"/>
    <row r="2" ht="110.1" customHeight="1" x14ac:dyDescent="0.25"/>
    <row r="3" ht="110.1" customHeight="1" x14ac:dyDescent="0.25"/>
    <row r="4" ht="110.1" customHeight="1" x14ac:dyDescent="0.25"/>
    <row r="5" ht="110.1" customHeight="1" x14ac:dyDescent="0.25"/>
    <row r="6" ht="110.1" customHeight="1" x14ac:dyDescent="0.25"/>
    <row r="7" ht="110.1" customHeight="1" x14ac:dyDescent="0.25"/>
    <row r="8" ht="110.1" customHeight="1" x14ac:dyDescent="0.25"/>
    <row r="9" ht="110.1" customHeight="1" x14ac:dyDescent="0.25"/>
    <row r="10" ht="110.1" customHeight="1" x14ac:dyDescent="0.25"/>
    <row r="11" ht="110.1" customHeight="1" x14ac:dyDescent="0.25"/>
    <row r="12" ht="110.1" customHeight="1" x14ac:dyDescent="0.25"/>
    <row r="13" ht="110.1" customHeight="1" x14ac:dyDescent="0.25"/>
  </sheetData>
  <phoneticPr fontId="5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9C81F8D-091F-4805-9E47-CB4D6850B54F}">
  <ds:schemaRefs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16c05727-aa75-4e4a-9b5f-8a80a1165891"/>
    <ds:schemaRef ds:uri="71af3243-3dd4-4a8d-8c0d-dd76da1f02a5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78F5121-203E-4C86-B235-AEFD746A08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32</vt:i4>
      </vt:variant>
      <vt:variant>
        <vt:lpstr>命名范围</vt:lpstr>
      </vt:variant>
      <vt:variant>
        <vt:i4>61</vt:i4>
      </vt:variant>
    </vt:vector>
  </HeadingPairs>
  <TitlesOfParts>
    <vt:vector size="93" baseType="lpstr">
      <vt:lpstr>主页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Calendar10Month</vt:lpstr>
      <vt:lpstr>Calendar10Year</vt:lpstr>
      <vt:lpstr>Calendar11Month</vt:lpstr>
      <vt:lpstr>Calendar11Year</vt:lpstr>
      <vt:lpstr>Calendar12Month</vt:lpstr>
      <vt:lpstr>Calendar12Year</vt:lpstr>
      <vt:lpstr>Calendar1Month</vt:lpstr>
      <vt:lpstr>Calendar1Year</vt:lpstr>
      <vt:lpstr>Calendar2Month</vt:lpstr>
      <vt:lpstr>Calendar2Year</vt:lpstr>
      <vt:lpstr>Calendar3Month</vt:lpstr>
      <vt:lpstr>Calendar3Year</vt:lpstr>
      <vt:lpstr>Calendar4Month</vt:lpstr>
      <vt:lpstr>Calendar4Year</vt:lpstr>
      <vt:lpstr>Calendar5Month</vt:lpstr>
      <vt:lpstr>Calendar5Year</vt:lpstr>
      <vt:lpstr>Calendar6Month</vt:lpstr>
      <vt:lpstr>Calendar6Year</vt:lpstr>
      <vt:lpstr>Calendar7Month</vt:lpstr>
      <vt:lpstr>Calendar7Year</vt:lpstr>
      <vt:lpstr>Calendar8Month</vt:lpstr>
      <vt:lpstr>Calendar8Year</vt:lpstr>
      <vt:lpstr>Calendar9Month</vt:lpstr>
      <vt:lpstr>Calendar9Year</vt:lpstr>
      <vt:lpstr>ColumnTitleRegion1..H12.1</vt:lpstr>
      <vt:lpstr>ColumnTitleRegion10..H54.1</vt:lpstr>
      <vt:lpstr>ColumnTitleRegion11..C56.1</vt:lpstr>
      <vt:lpstr>ColumnTitleRegion12..D56.1</vt:lpstr>
      <vt:lpstr>ColumnTitleRegion13..H68.1</vt:lpstr>
      <vt:lpstr>ColumnTitleRegion14..C70.1</vt:lpstr>
      <vt:lpstr>ColumnTitleRegion15..D70.1</vt:lpstr>
      <vt:lpstr>ColumnTitleRegion16..H82.1</vt:lpstr>
      <vt:lpstr>ColumnTitleRegion17..C84.1</vt:lpstr>
      <vt:lpstr>ColumnTitleRegion18..D84.1</vt:lpstr>
      <vt:lpstr>ColumnTitleRegion19..H96.1</vt:lpstr>
      <vt:lpstr>ColumnTitleRegion2..C14.1</vt:lpstr>
      <vt:lpstr>ColumnTitleRegion20..C98.1</vt:lpstr>
      <vt:lpstr>ColumnTitleRegion21..D98.1</vt:lpstr>
      <vt:lpstr>ColumnTitleRegion22..H110.1</vt:lpstr>
      <vt:lpstr>ColumnTitleRegion23..C112.1</vt:lpstr>
      <vt:lpstr>ColumnTitleRegion24..D112.1</vt:lpstr>
      <vt:lpstr>ColumnTitleRegion25..H124.1</vt:lpstr>
      <vt:lpstr>ColumnTitleRegion26..C126.1</vt:lpstr>
      <vt:lpstr>ColumnTitleRegion27..D126.1</vt:lpstr>
      <vt:lpstr>ColumnTitleRegion28..H138.1</vt:lpstr>
      <vt:lpstr>ColumnTitleRegion29..C140.1</vt:lpstr>
      <vt:lpstr>ColumnTitleRegion3..D14.1</vt:lpstr>
      <vt:lpstr>ColumnTitleRegion30..D140.1</vt:lpstr>
      <vt:lpstr>ColumnTitleRegion31..H152.1</vt:lpstr>
      <vt:lpstr>ColumnTitleRegion32..C154.1</vt:lpstr>
      <vt:lpstr>ColumnTitleRegion33..D154.1</vt:lpstr>
      <vt:lpstr>ColumnTitleRegion34..H166.1</vt:lpstr>
      <vt:lpstr>ColumnTitleRegion35..C168.1</vt:lpstr>
      <vt:lpstr>ColumnTitleRegion36..D168.1</vt:lpstr>
      <vt:lpstr>ColumnTitleRegion4..H26.1</vt:lpstr>
      <vt:lpstr>ColumnTitleRegion5..C28.1</vt:lpstr>
      <vt:lpstr>ColumnTitleRegion6..D28.1</vt:lpstr>
      <vt:lpstr>ColumnTitleRegion7..H40.1</vt:lpstr>
      <vt:lpstr>ColumnTitleRegion8..C42.1</vt:lpstr>
      <vt:lpstr>ColumnTitleRegion9..D42.1</vt:lpstr>
      <vt:lpstr>WeekStart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2019-05-14T04:10:24Z</dcterms:created>
  <dcterms:modified xsi:type="dcterms:W3CDTF">2020-02-28T03:15:47Z</dcterms:modified>
</cp:coreProperties>
</file>