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支付明细" sheetId="1" r:id="rId1"/>
    <sheet name="发票" sheetId="5" r:id="rId2"/>
  </sheets>
  <definedNames>
    <definedName name="_xlnm.Print_Area" localSheetId="0">支付明细!$A$1:$H$193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8BDB20552EA427E9672FBF0C15D0BC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1390" y="285115"/>
          <a:ext cx="11449050" cy="7886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28D2B9F115734F219F36E027496E90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8835" y="3576320"/>
          <a:ext cx="11249025" cy="7877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C361D68984CB451DB0EAB343B75FC24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6605" y="7061835"/>
          <a:ext cx="21488400" cy="1455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5B6E4EB7E55E4AA7898BB410AFB4039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3260" y="11412855"/>
          <a:ext cx="11487150" cy="8172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EC9D0A3D3554CF68B442E52229999F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57275" y="14800580"/>
          <a:ext cx="11487150" cy="7924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6C40978EFA54827BB72725C09689C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0100" y="18258790"/>
          <a:ext cx="10058400" cy="701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7CE581F5B4504B88B5C5B456D0607E4A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2330" y="21842095"/>
          <a:ext cx="23736300" cy="1562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1954A9DC653D4563938675403289CD8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145655" y="32811085"/>
          <a:ext cx="7600950" cy="12306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92344BEDE87C4A19BB2B54CB61A8F6C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42605" y="31663005"/>
          <a:ext cx="8001000" cy="1236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2307CEF5932C42C88620BF22195A2FD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20585" y="30267275"/>
          <a:ext cx="12230100" cy="17687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2E07383733AF4C9D9943891FDB068D8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166610" y="28860750"/>
          <a:ext cx="12230100" cy="2019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DE1423313F8C49779A7BEFC0248A607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364095" y="27557730"/>
          <a:ext cx="12230100" cy="2007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81B2F0EEB604FD8899136DB1F1580D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183755" y="25991820"/>
          <a:ext cx="12230100" cy="2019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82C7DA1CFE7242BFB68301408BCFFDB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36155" y="24652605"/>
          <a:ext cx="12230100" cy="1991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647A9C5734D44045AA4A856A606F57AD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214235" y="23369905"/>
          <a:ext cx="12230100" cy="1991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4FE95A65FB848A884C9F04D9C3616F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200265" y="21752560"/>
          <a:ext cx="12230100" cy="19916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35A6ED950CB4D14A430C4514190D5B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356475" y="20473670"/>
          <a:ext cx="12115800" cy="2015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E9D109C6B5E344708DBCC6ABC31B40C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424420" y="19205575"/>
          <a:ext cx="12230100" cy="1995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BABA5ECAA994875BAA4EBF839729CB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197090" y="18093055"/>
          <a:ext cx="12230100" cy="2004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1A8735FEF2A64619ADB95E814D161BDF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322820" y="16772890"/>
          <a:ext cx="12230100" cy="20078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694EC33620843878B07A06461C44D18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142480" y="15217775"/>
          <a:ext cx="12230100" cy="20040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5DB4E32A0B8648FFABBADF615BAFF6C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183120" y="13821410"/>
          <a:ext cx="12230100" cy="1999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68C50660CEB04E91B4BA061FFAC9FED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244080" y="12404090"/>
          <a:ext cx="12230100" cy="20231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E6F464BEA1F545309354653326B144B6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258050" y="11097895"/>
          <a:ext cx="12230100" cy="19954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4C054865A30648BABCAC9816DFA0A9F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149465" y="9655175"/>
          <a:ext cx="12230100" cy="20116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897733F7C55F4A76AFAAC121774E575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157720" y="8943975"/>
          <a:ext cx="9867900" cy="842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21B3C6DAB3B0447FA3DD85D33CCAFD6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277100" y="8426450"/>
          <a:ext cx="9010650" cy="4610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3F40D7EB3C1A4C729C14222B9644861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146925" y="7116445"/>
          <a:ext cx="12230100" cy="20154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3" name="ID_0E5521A996364148A1D1102760E5034D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7181850" y="4481195"/>
          <a:ext cx="12230100" cy="2030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4" name="ID_0C814B3F71D8454BA325479763F7DF1B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171055" y="4032250"/>
          <a:ext cx="10306050" cy="619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5" name="ID_AB9731B524974FDF81995789B8EE211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214235" y="3312160"/>
          <a:ext cx="10782300" cy="8001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6" name="ID_333F93B9DF104222A55147B59E09ED9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181850" y="2085975"/>
          <a:ext cx="10572750" cy="14516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8FB7BC0AA39649DF95FE1FD6EB09A87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190105" y="616585"/>
          <a:ext cx="12192000" cy="26374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" name="ID_DA8A97904D2443D6AE77826D357351F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108190" y="3110865"/>
          <a:ext cx="12230100" cy="26460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" name="ID_C25F97BD2A84472FB844C75AD8C58170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195820" y="5536565"/>
          <a:ext cx="8020050" cy="952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4FB0B12C2E894AD78147DF1AB4CA7CBB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552190" y="5899785"/>
          <a:ext cx="5810250" cy="48577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74681CFCB0E4CE190D517571E8F093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504690" y="5899785"/>
          <a:ext cx="8953500" cy="51054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<sst xmlns="http://schemas.openxmlformats.org/spreadsheetml/2006/main" count="606" uniqueCount="249">
  <si>
    <r>
      <t>刘生费用报销单（</t>
    </r>
    <r>
      <rPr>
        <b/>
        <sz val="16"/>
        <color rgb="FFFFFFFF"/>
        <rFont val="Carlito"/>
        <charset val="134"/>
      </rPr>
      <t>2026.421-6.26</t>
    </r>
    <r>
      <rPr>
        <b/>
        <sz val="16"/>
        <color rgb="FFFFFFFF"/>
        <rFont val="宋体"/>
        <charset val="134"/>
      </rPr>
      <t>）</t>
    </r>
  </si>
  <si>
    <t>序号</t>
  </si>
  <si>
    <t>日期</t>
  </si>
  <si>
    <t>时间</t>
  </si>
  <si>
    <t>收款账户</t>
  </si>
  <si>
    <t>金额</t>
  </si>
  <si>
    <t>费用用途</t>
  </si>
  <si>
    <t>是否有票</t>
  </si>
  <si>
    <t>付款截图</t>
  </si>
  <si>
    <t>高铁</t>
  </si>
  <si>
    <t>其他</t>
  </si>
  <si>
    <t>有票</t>
  </si>
  <si>
    <t>23:11</t>
  </si>
  <si>
    <t>高德打车</t>
  </si>
  <si>
    <t>交通费</t>
  </si>
  <si>
    <t>07:55</t>
  </si>
  <si>
    <t>叶海山</t>
  </si>
  <si>
    <t>10:38</t>
  </si>
  <si>
    <t>陕西宜路行</t>
  </si>
  <si>
    <t>19:06</t>
  </si>
  <si>
    <t>豪庭假日酒店</t>
  </si>
  <si>
    <r>
      <t>住宿费</t>
    </r>
    <r>
      <rPr>
        <sz val="11"/>
        <color theme="1"/>
        <rFont val="Carlito"/>
        <charset val="134"/>
      </rPr>
      <t>(1000-76)</t>
    </r>
  </si>
  <si>
    <t>淯溪服务区餐厅</t>
  </si>
  <si>
    <t>餐费</t>
  </si>
  <si>
    <t>11:11</t>
  </si>
  <si>
    <t>东昱欣晟职工食堂</t>
  </si>
  <si>
    <t>18:08</t>
  </si>
  <si>
    <t>味珍香</t>
  </si>
  <si>
    <t>20:48</t>
  </si>
  <si>
    <t>史德银</t>
  </si>
  <si>
    <t>13:29</t>
  </si>
  <si>
    <t>贰拾肆总店</t>
  </si>
  <si>
    <t>一碗面</t>
  </si>
  <si>
    <t>19:26</t>
  </si>
  <si>
    <t>个体户王立清</t>
  </si>
  <si>
    <t>12:40</t>
  </si>
  <si>
    <t>湘岳餐饮</t>
  </si>
  <si>
    <t>15:18</t>
  </si>
  <si>
    <t>远安县鸣凤镇博达工具</t>
  </si>
  <si>
    <t>工具/材料</t>
  </si>
  <si>
    <t>15:19</t>
  </si>
  <si>
    <t>山泉文总</t>
  </si>
  <si>
    <t>车费</t>
  </si>
  <si>
    <t>17:33</t>
  </si>
  <si>
    <t>远安食韵餐饮中心(个体</t>
  </si>
  <si>
    <t>11:55</t>
  </si>
  <si>
    <t>11:36</t>
  </si>
  <si>
    <t>远安食韵餐饮中心（个体</t>
  </si>
  <si>
    <t>14:54</t>
  </si>
  <si>
    <t>回力轮</t>
  </si>
  <si>
    <t>19:41</t>
  </si>
  <si>
    <t>张丹</t>
  </si>
  <si>
    <t>21:17</t>
  </si>
  <si>
    <t>住宿费</t>
  </si>
  <si>
    <t>21:20</t>
  </si>
  <si>
    <t>08:18</t>
  </si>
  <si>
    <t>远安县鸣凤镇博达工具商</t>
  </si>
  <si>
    <t>09:45</t>
  </si>
  <si>
    <t>金惠农资店</t>
  </si>
  <si>
    <t>11:05</t>
  </si>
  <si>
    <t>货车</t>
  </si>
  <si>
    <t>怡味轩</t>
  </si>
  <si>
    <t>17:41</t>
  </si>
  <si>
    <t>丰泽园</t>
  </si>
  <si>
    <t>18:11</t>
  </si>
  <si>
    <t>11:45</t>
  </si>
  <si>
    <t>远安食韵餐饮中心个体</t>
  </si>
  <si>
    <t>12:25</t>
  </si>
  <si>
    <t>博达工具商行</t>
  </si>
  <si>
    <t>15:13</t>
  </si>
  <si>
    <t>语晨食品店</t>
  </si>
  <si>
    <t>特产/礼品</t>
  </si>
  <si>
    <t>15:49</t>
  </si>
  <si>
    <t>18:34</t>
  </si>
  <si>
    <t>何德民</t>
  </si>
  <si>
    <t>14:04</t>
  </si>
  <si>
    <t>金苑美车</t>
  </si>
  <si>
    <t>17:54</t>
  </si>
  <si>
    <t>12:38</t>
  </si>
  <si>
    <t>味乐中式快餐</t>
  </si>
  <si>
    <t>11:40</t>
  </si>
  <si>
    <r>
      <t>刃秋</t>
    </r>
    <r>
      <rPr>
        <sz val="11"/>
        <color theme="1"/>
        <rFont val="Carlito"/>
        <charset val="134"/>
      </rPr>
      <t>(</t>
    </r>
    <r>
      <rPr>
        <sz val="11"/>
        <color theme="1"/>
        <rFont val="宋体"/>
        <charset val="134"/>
      </rPr>
      <t>湘岳餐饮）</t>
    </r>
  </si>
  <si>
    <t>17:50</t>
  </si>
  <si>
    <t>11:42</t>
  </si>
  <si>
    <t>湖北山泉</t>
  </si>
  <si>
    <t>18:12</t>
  </si>
  <si>
    <t>11:54</t>
  </si>
  <si>
    <t>个体户向红英</t>
  </si>
  <si>
    <t>19:05</t>
  </si>
  <si>
    <t>荣膳荷羊肉粉</t>
  </si>
  <si>
    <t>11:52</t>
  </si>
  <si>
    <t>17:18</t>
  </si>
  <si>
    <t>18:53</t>
  </si>
  <si>
    <t>湖北香越小厨</t>
  </si>
  <si>
    <t>12:29</t>
  </si>
  <si>
    <t>个体户肖光英</t>
  </si>
  <si>
    <t>13:07</t>
  </si>
  <si>
    <t>高国芹</t>
  </si>
  <si>
    <t>15:28</t>
  </si>
  <si>
    <t>16:19</t>
  </si>
  <si>
    <t>10:04</t>
  </si>
  <si>
    <t>缴费助手</t>
  </si>
  <si>
    <t>12:47</t>
  </si>
  <si>
    <t>17:14</t>
  </si>
  <si>
    <t>08:55</t>
  </si>
  <si>
    <t>湖北省高速公路联网收费</t>
  </si>
  <si>
    <t>中国石油湖北宜昌</t>
  </si>
  <si>
    <t>10:14</t>
  </si>
  <si>
    <t>13:12</t>
  </si>
  <si>
    <t>远安县金樽玉厨餐饮有限</t>
  </si>
  <si>
    <t>19:09</t>
  </si>
  <si>
    <t>枝江市陈驿会快餐店</t>
  </si>
  <si>
    <t>23:26</t>
  </si>
  <si>
    <t>汉庭星空酒店管</t>
  </si>
  <si>
    <t>23:27</t>
  </si>
  <si>
    <t>汉庭星空(上海)</t>
  </si>
  <si>
    <t>23:29</t>
  </si>
  <si>
    <t>汉庭星空(上海)酒店管</t>
  </si>
  <si>
    <t>19:39</t>
  </si>
  <si>
    <t>19:16</t>
  </si>
  <si>
    <t>19:21</t>
  </si>
  <si>
    <t>19:37</t>
  </si>
  <si>
    <t>08:58</t>
  </si>
  <si>
    <t>19:25</t>
  </si>
  <si>
    <t>专业钢</t>
  </si>
  <si>
    <t>11:27</t>
  </si>
  <si>
    <t>宏儿卤菜</t>
  </si>
  <si>
    <t>11:32</t>
  </si>
  <si>
    <t>个体户蔡冬霜</t>
  </si>
  <si>
    <t>11:50</t>
  </si>
  <si>
    <t>刃秋(湘</t>
  </si>
  <si>
    <t>18:30</t>
  </si>
  <si>
    <t>易红梅</t>
  </si>
  <si>
    <t>12:39</t>
  </si>
  <si>
    <t>12:51</t>
  </si>
  <si>
    <t>远安县鸣凤镇晨阳便利超</t>
  </si>
  <si>
    <t>18:26</t>
  </si>
  <si>
    <t>柒柒小厨餐饮</t>
  </si>
  <si>
    <t>11:39</t>
  </si>
  <si>
    <t>湖北山泉（财务部）</t>
  </si>
  <si>
    <t>16:53</t>
  </si>
  <si>
    <t>22:34</t>
  </si>
  <si>
    <t>09:04</t>
  </si>
  <si>
    <t>11:34</t>
  </si>
  <si>
    <t>23:54</t>
  </si>
  <si>
    <t>12:22</t>
  </si>
  <si>
    <t>百姓超市</t>
  </si>
  <si>
    <t>17:11</t>
  </si>
  <si>
    <t>11:35</t>
  </si>
  <si>
    <t>7960一1</t>
  </si>
  <si>
    <t>17:26</t>
  </si>
  <si>
    <t>17:36</t>
  </si>
  <si>
    <t>08:24</t>
  </si>
  <si>
    <t>远安县北方数码经营部</t>
  </si>
  <si>
    <t>08:07</t>
  </si>
  <si>
    <t>08:48</t>
  </si>
  <si>
    <t>12:56</t>
  </si>
  <si>
    <t>18:31</t>
  </si>
  <si>
    <t>湖北沁林春茶</t>
  </si>
  <si>
    <t>19:35</t>
  </si>
  <si>
    <t>国窖1573雨欣烟酒店</t>
  </si>
  <si>
    <t>09:15</t>
  </si>
  <si>
    <t>远安勾魂面面馆</t>
  </si>
  <si>
    <t>平安福</t>
  </si>
  <si>
    <t>18:32</t>
  </si>
  <si>
    <t>11:30</t>
  </si>
  <si>
    <t>刃秋湘</t>
  </si>
  <si>
    <t>11:49</t>
  </si>
  <si>
    <t>隆广顺剁椒猪脚饭宜昌远</t>
  </si>
  <si>
    <t>15:54</t>
  </si>
  <si>
    <t>个体户敖诗全</t>
  </si>
  <si>
    <t>江门市洗车</t>
  </si>
  <si>
    <t>07:54</t>
  </si>
  <si>
    <t>兜兜早酒</t>
  </si>
  <si>
    <t>07:59</t>
  </si>
  <si>
    <t>12:11</t>
  </si>
  <si>
    <t>14:38</t>
  </si>
  <si>
    <t>免圣林</t>
  </si>
  <si>
    <t>16:07</t>
  </si>
  <si>
    <t>09:39</t>
  </si>
  <si>
    <t>远安到宜</t>
  </si>
  <si>
    <t>18:37</t>
  </si>
  <si>
    <t>13:17</t>
  </si>
  <si>
    <t>摸鱼咖Coffee</t>
  </si>
  <si>
    <t>18:55</t>
  </si>
  <si>
    <t>顺丰速运</t>
  </si>
  <si>
    <t>12:31</t>
  </si>
  <si>
    <t>沙县小吃</t>
  </si>
  <si>
    <t>王小波</t>
  </si>
  <si>
    <t>13:22</t>
  </si>
  <si>
    <t>10:02</t>
  </si>
  <si>
    <t>18:43</t>
  </si>
  <si>
    <t>11:44</t>
  </si>
  <si>
    <t>宜昌市西陵区筷筷乐乐中</t>
  </si>
  <si>
    <t>13:48</t>
  </si>
  <si>
    <t>20:23</t>
  </si>
  <si>
    <t>23:46</t>
  </si>
  <si>
    <t>高雄旅社</t>
  </si>
  <si>
    <t>14:08</t>
  </si>
  <si>
    <t>19:34</t>
  </si>
  <si>
    <t>09:30</t>
  </si>
  <si>
    <t>螺祖老孙建材</t>
  </si>
  <si>
    <t>11:37</t>
  </si>
  <si>
    <t>18:44</t>
  </si>
  <si>
    <t>11:47</t>
  </si>
  <si>
    <t>17:55</t>
  </si>
  <si>
    <t>20:20</t>
  </si>
  <si>
    <t>福梅(1887174</t>
  </si>
  <si>
    <t>12:01</t>
  </si>
  <si>
    <t>17:56</t>
  </si>
  <si>
    <t>山羊鲜羊肉粉</t>
  </si>
  <si>
    <t>17:17</t>
  </si>
  <si>
    <t>19:28</t>
  </si>
  <si>
    <t>12:46</t>
  </si>
  <si>
    <t>13:44</t>
  </si>
  <si>
    <t>18:36</t>
  </si>
  <si>
    <t>09:59</t>
  </si>
  <si>
    <t>20:39</t>
  </si>
  <si>
    <t>10:49</t>
  </si>
  <si>
    <t>11:17</t>
  </si>
  <si>
    <t>周蓉</t>
  </si>
  <si>
    <t>17:51</t>
  </si>
  <si>
    <t>18:52</t>
  </si>
  <si>
    <t>彩娥宾馆</t>
  </si>
  <si>
    <t>12:26</t>
  </si>
  <si>
    <t>14:12</t>
  </si>
  <si>
    <t>远安县鸣凤镇博达工具商行</t>
  </si>
  <si>
    <t>13:10</t>
  </si>
  <si>
    <t>14:00</t>
  </si>
  <si>
    <t>17:58</t>
  </si>
  <si>
    <t>20:43</t>
  </si>
  <si>
    <t>12:18</t>
  </si>
  <si>
    <t>18:07</t>
  </si>
  <si>
    <t>14:15</t>
  </si>
  <si>
    <t>16:40</t>
  </si>
  <si>
    <t>13:084G</t>
  </si>
  <si>
    <t>09:51</t>
  </si>
  <si>
    <t>10:52</t>
  </si>
  <si>
    <t>邓维</t>
  </si>
  <si>
    <t>08:57</t>
  </si>
  <si>
    <t>菊韵汉川中心</t>
  </si>
  <si>
    <t>11:21</t>
  </si>
  <si>
    <t>武汉武铁旅服传媒有限责任</t>
  </si>
  <si>
    <t>13:074G</t>
  </si>
  <si>
    <t>合计</t>
  </si>
  <si>
    <t>备注：</t>
  </si>
  <si>
    <t>报销金额合计</t>
  </si>
  <si>
    <t>无票</t>
  </si>
  <si>
    <t>费用记到4车间。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</si>
</sst>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\¥#,##0.00"/>
  </numFmts>
  <fonts count="31">
    <font>
      <sz val="11"/>
      <name val="Carlito"/>
      <charset val="134"/>
    </font>
    <font>
      <sz val="11"/>
      <color theme="1"/>
      <name val="Carlito"/>
      <charset val="134"/>
    </font>
    <font>
      <sz val="11"/>
      <color theme="1"/>
      <name val="宋体"/>
      <charset val="134"/>
    </font>
    <font>
      <sz val="22"/>
      <name val="Carlito"/>
      <charset val="134"/>
    </font>
    <font>
      <b/>
      <sz val="16"/>
      <color rgb="FFFFFFFF"/>
      <name val="宋体"/>
      <charset val="134"/>
    </font>
    <font>
      <b/>
      <sz val="16"/>
      <color rgb="FFFFFFFF"/>
      <name val="Carlito"/>
      <charset val="134"/>
    </font>
    <font>
      <b/>
      <sz val="11"/>
      <color rgb="FF1F2937"/>
      <name val="Carlito"/>
      <charset val="134"/>
    </font>
    <font>
      <b/>
      <sz val="11"/>
      <color theme="0"/>
      <name val="宋体"/>
      <charset val="134"/>
    </font>
    <font>
      <sz val="11"/>
      <name val="宋体"/>
      <charset val="134"/>
    </font>
    <font>
      <sz val="11"/>
      <color rgb="FF1F2937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2" applyNumberFormat="0" applyAlignment="0" applyProtection="0">
      <alignment vertical="center"/>
    </xf>
    <xf numFmtId="0" fontId="21" fillId="9" borderId="23" applyNumberFormat="0" applyAlignment="0" applyProtection="0">
      <alignment vertical="center"/>
    </xf>
    <xf numFmtId="0" fontId="22" fillId="9" borderId="22" applyNumberFormat="0" applyAlignment="0" applyProtection="0">
      <alignment vertical="center"/>
    </xf>
    <xf numFmtId="0" fontId="23" fillId="10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0" borderId="0"/>
  </cellStyleXfs>
  <cellXfs count="90">
    <xf numFmtId="0" fontId="0" fillId="0" borderId="0" xfId="49"/>
    <xf numFmtId="0" fontId="0" fillId="0" borderId="1" xfId="49" applyBorder="1"/>
    <xf numFmtId="0" fontId="0" fillId="0" borderId="2" xfId="49" applyBorder="1"/>
    <xf numFmtId="0" fontId="0" fillId="0" borderId="3" xfId="49" applyBorder="1"/>
    <xf numFmtId="0" fontId="0" fillId="0" borderId="4" xfId="49" applyBorder="1"/>
    <xf numFmtId="176" fontId="1" fillId="0" borderId="5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horizontal="left" vertical="center"/>
    </xf>
    <xf numFmtId="177" fontId="1" fillId="0" borderId="5" xfId="49" applyNumberFormat="1" applyFont="1" applyFill="1" applyBorder="1" applyAlignment="1">
      <alignment horizontal="right" vertical="center"/>
    </xf>
    <xf numFmtId="0" fontId="0" fillId="0" borderId="5" xfId="49" applyFill="1" applyBorder="1"/>
    <xf numFmtId="176" fontId="1" fillId="0" borderId="5" xfId="49" applyNumberFormat="1" applyFont="1" applyFill="1" applyBorder="1" applyAlignment="1">
      <alignment horizontal="center" vertical="center"/>
    </xf>
    <xf numFmtId="0" fontId="2" fillId="0" borderId="5" xfId="49" applyNumberFormat="1" applyFont="1" applyFill="1" applyBorder="1" applyAlignment="1">
      <alignment horizontal="left" vertical="center"/>
    </xf>
    <xf numFmtId="177" fontId="1" fillId="0" borderId="5" xfId="49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6" xfId="49" applyBorder="1" applyAlignment="1">
      <alignment horizontal="center"/>
    </xf>
    <xf numFmtId="176" fontId="1" fillId="0" borderId="7" xfId="49" applyNumberFormat="1" applyFont="1" applyFill="1" applyBorder="1" applyAlignment="1">
      <alignment horizontal="center" vertical="center"/>
    </xf>
    <xf numFmtId="0" fontId="1" fillId="0" borderId="7" xfId="49" applyNumberFormat="1" applyFont="1" applyFill="1" applyBorder="1" applyAlignment="1">
      <alignment horizontal="left" vertical="center"/>
    </xf>
    <xf numFmtId="177" fontId="1" fillId="0" borderId="7" xfId="49" applyNumberFormat="1" applyFont="1" applyFill="1" applyBorder="1" applyAlignment="1">
      <alignment horizontal="right" vertical="center"/>
    </xf>
    <xf numFmtId="0" fontId="1" fillId="0" borderId="7" xfId="49" applyNumberFormat="1" applyFont="1" applyFill="1" applyBorder="1" applyAlignment="1">
      <alignment horizontal="center" vertical="center"/>
    </xf>
    <xf numFmtId="0" fontId="0" fillId="0" borderId="8" xfId="49" applyBorder="1" applyAlignment="1">
      <alignment horizontal="center"/>
    </xf>
    <xf numFmtId="176" fontId="1" fillId="0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left" vertical="center"/>
    </xf>
    <xf numFmtId="177" fontId="1" fillId="0" borderId="1" xfId="49" applyNumberFormat="1" applyFont="1" applyFill="1" applyBorder="1" applyAlignment="1">
      <alignment horizontal="right" vertical="center"/>
    </xf>
    <xf numFmtId="0" fontId="1" fillId="0" borderId="1" xfId="49" applyNumberFormat="1" applyFont="1" applyFill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left" vertical="center"/>
    </xf>
    <xf numFmtId="177" fontId="1" fillId="0" borderId="1" xfId="49" applyNumberFormat="1" applyFont="1" applyFill="1" applyBorder="1" applyAlignment="1">
      <alignment horizontal="right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0" fillId="0" borderId="9" xfId="49" applyBorder="1" applyAlignment="1">
      <alignment horizontal="center"/>
    </xf>
    <xf numFmtId="176" fontId="1" fillId="0" borderId="10" xfId="49" applyNumberFormat="1" applyFont="1" applyFill="1" applyBorder="1" applyAlignment="1">
      <alignment horizontal="center" vertical="center"/>
    </xf>
    <xf numFmtId="0" fontId="1" fillId="0" borderId="10" xfId="49" applyNumberFormat="1" applyFont="1" applyFill="1" applyBorder="1" applyAlignment="1">
      <alignment horizontal="left" vertical="center"/>
    </xf>
    <xf numFmtId="177" fontId="1" fillId="0" borderId="10" xfId="49" applyNumberFormat="1" applyFont="1" applyFill="1" applyBorder="1" applyAlignment="1">
      <alignment horizontal="right" vertical="center"/>
    </xf>
    <xf numFmtId="0" fontId="1" fillId="0" borderId="10" xfId="49" applyNumberFormat="1" applyFont="1" applyFill="1" applyBorder="1" applyAlignment="1">
      <alignment horizontal="center" vertical="center"/>
    </xf>
    <xf numFmtId="0" fontId="0" fillId="0" borderId="11" xfId="49" applyBorder="1" applyAlignment="1">
      <alignment horizontal="center"/>
    </xf>
    <xf numFmtId="0" fontId="0" fillId="0" borderId="12" xfId="49" applyBorder="1" applyAlignment="1">
      <alignment horizontal="center"/>
    </xf>
    <xf numFmtId="0" fontId="0" fillId="0" borderId="13" xfId="49" applyBorder="1" applyAlignment="1">
      <alignment horizontal="center"/>
    </xf>
    <xf numFmtId="176" fontId="1" fillId="0" borderId="10" xfId="49" applyNumberFormat="1" applyFont="1" applyFill="1" applyBorder="1" applyAlignment="1">
      <alignment horizontal="center" vertical="center"/>
    </xf>
    <xf numFmtId="0" fontId="1" fillId="0" borderId="10" xfId="49" applyNumberFormat="1" applyFont="1" applyFill="1" applyBorder="1" applyAlignment="1">
      <alignment horizontal="left" vertical="center"/>
    </xf>
    <xf numFmtId="177" fontId="1" fillId="0" borderId="10" xfId="49" applyNumberFormat="1" applyFont="1" applyFill="1" applyBorder="1" applyAlignment="1">
      <alignment horizontal="right" vertical="center"/>
    </xf>
    <xf numFmtId="0" fontId="1" fillId="0" borderId="10" xfId="49" applyNumberFormat="1" applyFont="1" applyFill="1" applyBorder="1" applyAlignment="1">
      <alignment horizontal="center" vertical="center"/>
    </xf>
    <xf numFmtId="0" fontId="0" fillId="0" borderId="14" xfId="49" applyBorder="1"/>
    <xf numFmtId="0" fontId="2" fillId="0" borderId="1" xfId="49" applyNumberFormat="1" applyFont="1" applyFill="1" applyBorder="1" applyAlignment="1">
      <alignment horizontal="left" vertical="center"/>
    </xf>
    <xf numFmtId="0" fontId="2" fillId="0" borderId="1" xfId="49" applyNumberFormat="1" applyFont="1" applyFill="1" applyBorder="1" applyAlignment="1">
      <alignment horizontal="center" vertical="center"/>
    </xf>
    <xf numFmtId="0" fontId="0" fillId="0" borderId="2" xfId="49" applyBorder="1" applyAlignment="1">
      <alignment horizontal="center"/>
    </xf>
    <xf numFmtId="0" fontId="0" fillId="0" borderId="15" xfId="49" applyBorder="1" applyAlignment="1">
      <alignment horizontal="center"/>
    </xf>
    <xf numFmtId="0" fontId="0" fillId="0" borderId="14" xfId="49" applyBorder="1" applyAlignment="1">
      <alignment horizontal="center"/>
    </xf>
    <xf numFmtId="176" fontId="1" fillId="2" borderId="1" xfId="49" applyNumberFormat="1" applyFont="1" applyFill="1" applyBorder="1" applyAlignment="1">
      <alignment horizontal="center" vertical="center"/>
    </xf>
    <xf numFmtId="0" fontId="1" fillId="2" borderId="1" xfId="49" applyNumberFormat="1" applyFont="1" applyFill="1" applyBorder="1" applyAlignment="1">
      <alignment horizontal="left" vertical="center"/>
    </xf>
    <xf numFmtId="177" fontId="1" fillId="2" borderId="1" xfId="49" applyNumberFormat="1" applyFont="1" applyFill="1" applyBorder="1" applyAlignment="1">
      <alignment horizontal="right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3" fillId="3" borderId="0" xfId="49" applyFont="1" applyFill="1"/>
    <xf numFmtId="0" fontId="0" fillId="0" borderId="0" xfId="49" applyFill="1"/>
    <xf numFmtId="0" fontId="4" fillId="4" borderId="16" xfId="49" applyNumberFormat="1" applyFont="1" applyFill="1" applyBorder="1" applyAlignment="1">
      <alignment horizontal="center" vertical="center"/>
    </xf>
    <xf numFmtId="0" fontId="5" fillId="4" borderId="0" xfId="49" applyNumberFormat="1" applyFont="1" applyFill="1" applyAlignment="1">
      <alignment horizontal="center" vertical="center"/>
    </xf>
    <xf numFmtId="0" fontId="5" fillId="4" borderId="17" xfId="49" applyNumberFormat="1" applyFont="1" applyFill="1" applyBorder="1" applyAlignment="1">
      <alignment horizontal="center" vertical="center"/>
    </xf>
    <xf numFmtId="0" fontId="6" fillId="5" borderId="14" xfId="49" applyNumberFormat="1" applyFont="1" applyFill="1" applyBorder="1" applyAlignment="1">
      <alignment horizontal="center" vertical="center"/>
    </xf>
    <xf numFmtId="0" fontId="6" fillId="0" borderId="14" xfId="49" applyNumberFormat="1" applyFont="1" applyFill="1" applyBorder="1" applyAlignment="1">
      <alignment horizontal="center" vertical="center"/>
    </xf>
    <xf numFmtId="0" fontId="7" fillId="0" borderId="0" xfId="49" applyFont="1"/>
    <xf numFmtId="0" fontId="8" fillId="0" borderId="14" xfId="49" applyFont="1" applyBorder="1"/>
    <xf numFmtId="0" fontId="6" fillId="5" borderId="1" xfId="49" applyNumberFormat="1" applyFont="1" applyFill="1" applyBorder="1" applyAlignment="1">
      <alignment horizontal="center" vertical="center"/>
    </xf>
    <xf numFmtId="176" fontId="0" fillId="0" borderId="1" xfId="49" applyNumberFormat="1" applyFont="1" applyFill="1" applyBorder="1" applyAlignment="1">
      <alignment horizontal="center" vertical="center"/>
    </xf>
    <xf numFmtId="20" fontId="6" fillId="5" borderId="1" xfId="49" applyNumberFormat="1" applyFont="1" applyFill="1" applyBorder="1" applyAlignment="1">
      <alignment horizontal="center" vertical="center"/>
    </xf>
    <xf numFmtId="0" fontId="8" fillId="0" borderId="1" xfId="49" applyNumberFormat="1" applyFont="1" applyFill="1" applyBorder="1" applyAlignment="1">
      <alignment horizontal="left" vertical="center"/>
    </xf>
    <xf numFmtId="177" fontId="0" fillId="0" borderId="1" xfId="49" applyNumberFormat="1" applyFont="1" applyFill="1" applyBorder="1" applyAlignment="1">
      <alignment horizontal="right" vertical="center"/>
    </xf>
    <xf numFmtId="0" fontId="8" fillId="0" borderId="1" xfId="49" applyNumberFormat="1" applyFont="1" applyFill="1" applyBorder="1" applyAlignment="1">
      <alignment horizontal="center" vertical="center"/>
    </xf>
    <xf numFmtId="0" fontId="8" fillId="3" borderId="0" xfId="49" applyFont="1" applyFill="1"/>
    <xf numFmtId="20" fontId="9" fillId="5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horizontal="left" vertical="center"/>
    </xf>
    <xf numFmtId="177" fontId="0" fillId="0" borderId="1" xfId="49" applyNumberFormat="1" applyFont="1" applyFill="1" applyBorder="1" applyAlignment="1">
      <alignment horizontal="right" vertical="center"/>
    </xf>
    <xf numFmtId="0" fontId="2" fillId="0" borderId="1" xfId="49" applyNumberFormat="1" applyFont="1" applyFill="1" applyBorder="1" applyAlignment="1">
      <alignment horizontal="center" vertical="center"/>
    </xf>
    <xf numFmtId="46" fontId="0" fillId="0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left" vertical="center"/>
    </xf>
    <xf numFmtId="20" fontId="0" fillId="0" borderId="1" xfId="49" applyNumberFormat="1" applyFont="1" applyFill="1" applyBorder="1" applyAlignment="1">
      <alignment horizontal="center" vertical="center"/>
    </xf>
    <xf numFmtId="20" fontId="1" fillId="0" borderId="1" xfId="49" applyNumberFormat="1" applyFont="1" applyFill="1" applyBorder="1" applyAlignment="1">
      <alignment horizontal="center" vertical="center"/>
    </xf>
    <xf numFmtId="0" fontId="0" fillId="3" borderId="0" xfId="49" applyFill="1"/>
    <xf numFmtId="0" fontId="0" fillId="0" borderId="0" xfId="49" applyFill="1"/>
    <xf numFmtId="0" fontId="0" fillId="0" borderId="18" xfId="49" applyBorder="1" applyAlignment="1">
      <alignment horizontal="center"/>
    </xf>
    <xf numFmtId="0" fontId="0" fillId="0" borderId="0" xfId="49" applyAlignment="1">
      <alignment horizontal="center"/>
    </xf>
    <xf numFmtId="0" fontId="10" fillId="6" borderId="2" xfId="49" applyNumberFormat="1" applyFont="1" applyFill="1" applyBorder="1" applyAlignment="1">
      <alignment horizontal="center" vertical="center"/>
    </xf>
    <xf numFmtId="0" fontId="10" fillId="6" borderId="2" xfId="49" applyNumberFormat="1" applyFont="1" applyFill="1" applyBorder="1" applyAlignment="1">
      <alignment vertical="center"/>
    </xf>
    <xf numFmtId="177" fontId="10" fillId="3" borderId="2" xfId="49" applyNumberFormat="1" applyFont="1" applyFill="1" applyBorder="1" applyAlignment="1">
      <alignment horizontal="right" vertical="center"/>
    </xf>
    <xf numFmtId="0" fontId="8" fillId="0" borderId="1" xfId="49" applyFont="1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49" applyFont="1" applyBorder="1" applyAlignment="1">
      <alignment horizontal="left"/>
    </xf>
    <xf numFmtId="0" fontId="0" fillId="0" borderId="1" xfId="49" applyFill="1" applyBorder="1" applyAlignment="1">
      <alignment horizontal="left"/>
    </xf>
    <xf numFmtId="0" fontId="0" fillId="0" borderId="1" xfId="49" applyBorder="1" applyAlignment="1">
      <alignment horizontal="left"/>
    </xf>
    <xf numFmtId="0" fontId="0" fillId="0" borderId="1" xfId="49" applyBorder="1" applyAlignment="1">
      <alignment horizontal="left"/>
    </xf>
    <xf numFmtId="0" fontId="8" fillId="0" borderId="1" xfId="49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penseDetails" displayName="ExpenseDetails" ref="A2:G192">
  <autoFilter xmlns:etc="http://www.wps.cn/officeDocument/2017/etCustomData" ref="A2:G192" etc:filterBottomFollowUsedRange="0"/>
  <tableColumns count="7">
    <tableColumn id="1" name="序号"/>
    <tableColumn id="2" name="日期"/>
    <tableColumn id="3" name="时间"/>
    <tableColumn id="4" name="收款账户"/>
    <tableColumn id="5" name="金额"/>
    <tableColumn id="6" name="费用用途"/>
    <tableColumn id="7" name="是否有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7"/>
  <sheetViews>
    <sheetView showGridLines="0" tabSelected="1" zoomScale="160" zoomScaleNormal="160" topLeftCell="A183" workbookViewId="0">
      <selection activeCell="D202" sqref="D202"/>
    </sheetView>
  </sheetViews>
  <sheetFormatPr defaultColWidth="9" defaultRowHeight="13.5" outlineLevelCol="7"/>
  <cols>
    <col min="1" max="1" width="7.975" customWidth="1"/>
    <col min="2" max="2" width="12.8916666666667" customWidth="1"/>
    <col min="3" max="3" width="10.7" customWidth="1"/>
    <col min="4" max="4" width="20.7" customWidth="1"/>
    <col min="5" max="5" width="9.44166666666667" style="50" customWidth="1"/>
    <col min="6" max="6" width="9.61666666666667" customWidth="1"/>
    <col min="7" max="7" width="5.69166666666667" customWidth="1"/>
    <col min="8" max="8" width="15.05" customWidth="1"/>
    <col min="9" max="9" width="12.5"/>
  </cols>
  <sheetData>
    <row r="1" ht="32" customHeight="1" spans="1:8">
      <c r="A1" s="51" t="s">
        <v>0</v>
      </c>
      <c r="B1" s="52"/>
      <c r="C1" s="52"/>
      <c r="D1" s="52"/>
      <c r="E1" s="52"/>
      <c r="F1" s="52"/>
      <c r="G1" s="52"/>
      <c r="H1" s="53"/>
    </row>
    <row r="2" ht="13.85" spans="1:8">
      <c r="A2" s="54" t="s">
        <v>1</v>
      </c>
      <c r="B2" s="54" t="s">
        <v>2</v>
      </c>
      <c r="C2" s="54" t="s">
        <v>3</v>
      </c>
      <c r="D2" s="54" t="s">
        <v>4</v>
      </c>
      <c r="E2" s="55" t="s">
        <v>5</v>
      </c>
      <c r="F2" s="54" t="s">
        <v>6</v>
      </c>
      <c r="G2" s="56" t="s">
        <v>7</v>
      </c>
      <c r="H2" s="57" t="s">
        <v>8</v>
      </c>
    </row>
    <row r="3" ht="17" customHeight="1" spans="1:8">
      <c r="A3" s="58">
        <v>1</v>
      </c>
      <c r="B3" s="59">
        <v>46133</v>
      </c>
      <c r="C3" s="60">
        <v>0.584722222222222</v>
      </c>
      <c r="D3" s="61" t="s">
        <v>9</v>
      </c>
      <c r="E3" s="62">
        <v>605.5</v>
      </c>
      <c r="F3" s="63" t="s">
        <v>10</v>
      </c>
      <c r="G3" s="64" t="s">
        <v>11</v>
      </c>
      <c r="H3" s="1" t="str">
        <f>_xlfn.DISPIMG("ID_8FB7BC0AA39649DF95FE1FD6EB09A871",1)</f>
        <v>=DISPIMG("ID_8FB7BC0AA39649DF95FE1FD6EB09A871",1)</v>
      </c>
    </row>
    <row r="4" ht="17" customHeight="1" spans="1:8">
      <c r="A4" s="58">
        <v>2</v>
      </c>
      <c r="B4" s="59">
        <v>46137</v>
      </c>
      <c r="C4" s="65">
        <v>0.5</v>
      </c>
      <c r="D4" s="61" t="s">
        <v>9</v>
      </c>
      <c r="E4" s="62">
        <v>543</v>
      </c>
      <c r="F4" s="63" t="s">
        <v>10</v>
      </c>
      <c r="G4" s="64" t="s">
        <v>11</v>
      </c>
      <c r="H4" s="1" t="str">
        <f>_xlfn.DISPIMG("ID_DA8A97904D2443D6AE77826D357351FE",1)</f>
        <v>=DISPIMG("ID_DA8A97904D2443D6AE77826D357351FE",1)</v>
      </c>
    </row>
    <row r="5" ht="16" customHeight="1" spans="1:8">
      <c r="A5" s="58">
        <v>4</v>
      </c>
      <c r="B5" s="59">
        <v>46137</v>
      </c>
      <c r="C5" s="66" t="s">
        <v>12</v>
      </c>
      <c r="D5" s="67" t="s">
        <v>13</v>
      </c>
      <c r="E5" s="62">
        <v>60.64</v>
      </c>
      <c r="F5" s="66" t="s">
        <v>14</v>
      </c>
      <c r="H5" s="42" t="str">
        <f>_xlfn.DISPIMG("ID_C25F97BD2A84472FB844C75AD8C58170",1)</f>
        <v>=DISPIMG("ID_C25F97BD2A84472FB844C75AD8C58170",1)</v>
      </c>
    </row>
    <row r="6" ht="16" customHeight="1" spans="1:8">
      <c r="A6" s="58">
        <v>5</v>
      </c>
      <c r="B6" s="59">
        <v>46138</v>
      </c>
      <c r="C6" s="66" t="s">
        <v>15</v>
      </c>
      <c r="D6" s="67" t="s">
        <v>16</v>
      </c>
      <c r="E6" s="68">
        <v>6</v>
      </c>
      <c r="F6" s="66" t="s">
        <v>10</v>
      </c>
      <c r="H6" s="43"/>
    </row>
    <row r="7" ht="16" customHeight="1" spans="1:8">
      <c r="A7" s="58">
        <v>6</v>
      </c>
      <c r="B7" s="59">
        <v>46138</v>
      </c>
      <c r="C7" s="66" t="s">
        <v>17</v>
      </c>
      <c r="D7" s="67" t="s">
        <v>18</v>
      </c>
      <c r="E7" s="62">
        <v>68</v>
      </c>
      <c r="F7" s="66" t="s">
        <v>10</v>
      </c>
      <c r="H7" s="43"/>
    </row>
    <row r="8" ht="16" customHeight="1" spans="1:8">
      <c r="A8" s="58">
        <v>7</v>
      </c>
      <c r="B8" s="59">
        <v>46138</v>
      </c>
      <c r="C8" s="66" t="s">
        <v>19</v>
      </c>
      <c r="D8" s="67" t="s">
        <v>20</v>
      </c>
      <c r="E8" s="62">
        <f>1000-76</f>
        <v>924</v>
      </c>
      <c r="F8" s="69" t="s">
        <v>21</v>
      </c>
      <c r="G8" s="64" t="s">
        <v>11</v>
      </c>
      <c r="H8" s="43"/>
    </row>
    <row r="9" ht="16" customHeight="1" spans="1:8">
      <c r="A9" s="58">
        <v>8</v>
      </c>
      <c r="B9" s="59">
        <v>46138</v>
      </c>
      <c r="C9" s="70">
        <v>0.71875</v>
      </c>
      <c r="D9" s="71" t="s">
        <v>22</v>
      </c>
      <c r="E9" s="62">
        <v>140</v>
      </c>
      <c r="F9" s="66" t="s">
        <v>23</v>
      </c>
      <c r="H9" s="44"/>
    </row>
    <row r="10" ht="13.85" spans="1:8">
      <c r="A10" s="58">
        <v>9</v>
      </c>
      <c r="B10" s="59">
        <v>46140</v>
      </c>
      <c r="C10" s="66" t="s">
        <v>24</v>
      </c>
      <c r="D10" s="67" t="s">
        <v>25</v>
      </c>
      <c r="E10" s="68">
        <v>16</v>
      </c>
      <c r="F10" s="66" t="s">
        <v>23</v>
      </c>
      <c r="H10" s="42" t="str">
        <f>_xlfn.DISPIMG("ID_333F93B9DF104222A55147B59E09ED92",1)</f>
        <v>=DISPIMG("ID_333F93B9DF104222A55147B59E09ED92",1)</v>
      </c>
    </row>
    <row r="11" ht="13.85" spans="1:8">
      <c r="A11" s="58">
        <v>10</v>
      </c>
      <c r="B11" s="59">
        <v>46140</v>
      </c>
      <c r="C11" s="66" t="s">
        <v>26</v>
      </c>
      <c r="D11" s="67" t="s">
        <v>27</v>
      </c>
      <c r="E11" s="68">
        <v>117</v>
      </c>
      <c r="F11" s="66" t="s">
        <v>10</v>
      </c>
      <c r="H11" s="43"/>
    </row>
    <row r="12" ht="13.85" spans="1:8">
      <c r="A12" s="58">
        <v>11</v>
      </c>
      <c r="B12" s="59">
        <v>46140</v>
      </c>
      <c r="C12" s="66" t="s">
        <v>28</v>
      </c>
      <c r="D12" s="67" t="s">
        <v>29</v>
      </c>
      <c r="E12" s="68">
        <v>57</v>
      </c>
      <c r="F12" s="66" t="s">
        <v>23</v>
      </c>
      <c r="H12" s="43"/>
    </row>
    <row r="13" ht="13.85" spans="1:8">
      <c r="A13" s="58">
        <v>12</v>
      </c>
      <c r="B13" s="59">
        <v>46141</v>
      </c>
      <c r="C13" s="66" t="s">
        <v>30</v>
      </c>
      <c r="D13" s="67" t="s">
        <v>31</v>
      </c>
      <c r="E13" s="68">
        <v>30</v>
      </c>
      <c r="F13" s="69" t="s">
        <v>23</v>
      </c>
      <c r="H13" s="43"/>
    </row>
    <row r="14" ht="13.85" spans="1:8">
      <c r="A14" s="58">
        <v>13</v>
      </c>
      <c r="B14" s="59">
        <v>46141</v>
      </c>
      <c r="C14" s="72">
        <v>0.567361111111111</v>
      </c>
      <c r="D14" s="71" t="s">
        <v>32</v>
      </c>
      <c r="E14" s="68">
        <v>18</v>
      </c>
      <c r="F14" s="66" t="s">
        <v>23</v>
      </c>
      <c r="H14" s="43"/>
    </row>
    <row r="15" ht="13.85" spans="1:8">
      <c r="A15" s="58">
        <v>14</v>
      </c>
      <c r="B15" s="59">
        <v>46141</v>
      </c>
      <c r="C15" s="66" t="s">
        <v>33</v>
      </c>
      <c r="D15" s="67" t="s">
        <v>34</v>
      </c>
      <c r="E15" s="68">
        <v>195</v>
      </c>
      <c r="F15" s="66" t="s">
        <v>10</v>
      </c>
      <c r="H15" s="43"/>
    </row>
    <row r="16" ht="13.85" spans="1:8">
      <c r="A16" s="58">
        <v>15</v>
      </c>
      <c r="B16" s="59">
        <v>46142</v>
      </c>
      <c r="C16" s="73">
        <v>0.397222222222222</v>
      </c>
      <c r="D16" s="71" t="s">
        <v>32</v>
      </c>
      <c r="E16" s="68">
        <v>5</v>
      </c>
      <c r="F16" s="66" t="s">
        <v>23</v>
      </c>
      <c r="H16" s="44"/>
    </row>
    <row r="17" ht="13.85" spans="1:8">
      <c r="A17" s="58">
        <v>16</v>
      </c>
      <c r="B17" s="59">
        <v>46142</v>
      </c>
      <c r="C17" s="66" t="s">
        <v>35</v>
      </c>
      <c r="D17" s="67" t="s">
        <v>36</v>
      </c>
      <c r="E17" s="68">
        <v>260</v>
      </c>
      <c r="F17" s="66" t="s">
        <v>23</v>
      </c>
      <c r="H17" s="42" t="str">
        <f>_xlfn.DISPIMG("ID_AB9731B524974FDF81995789B8EE211E",1)</f>
        <v>=DISPIMG("ID_AB9731B524974FDF81995789B8EE211E",1)</v>
      </c>
    </row>
    <row r="18" ht="13.85" spans="1:8">
      <c r="A18" s="58">
        <v>17</v>
      </c>
      <c r="B18" s="59">
        <v>46142</v>
      </c>
      <c r="C18" s="66" t="s">
        <v>37</v>
      </c>
      <c r="D18" s="67" t="s">
        <v>38</v>
      </c>
      <c r="E18" s="68">
        <v>1400</v>
      </c>
      <c r="F18" s="66" t="s">
        <v>39</v>
      </c>
      <c r="G18" s="64" t="s">
        <v>11</v>
      </c>
      <c r="H18" s="43"/>
    </row>
    <row r="19" ht="13.85" spans="1:8">
      <c r="A19" s="58">
        <v>18</v>
      </c>
      <c r="B19" s="59">
        <v>46142</v>
      </c>
      <c r="C19" s="66" t="s">
        <v>40</v>
      </c>
      <c r="D19" s="67" t="s">
        <v>41</v>
      </c>
      <c r="E19" s="68">
        <v>1000</v>
      </c>
      <c r="F19" s="69" t="s">
        <v>42</v>
      </c>
      <c r="H19" s="43"/>
    </row>
    <row r="20" ht="13.85" spans="1:8">
      <c r="A20" s="58">
        <v>19</v>
      </c>
      <c r="B20" s="59">
        <v>46142</v>
      </c>
      <c r="C20" s="66" t="s">
        <v>43</v>
      </c>
      <c r="D20" s="67" t="s">
        <v>44</v>
      </c>
      <c r="E20" s="68">
        <v>64</v>
      </c>
      <c r="F20" s="66" t="s">
        <v>23</v>
      </c>
      <c r="H20" s="44"/>
    </row>
    <row r="21" customFormat="1" ht="13.85" spans="1:8">
      <c r="A21" s="58">
        <v>20</v>
      </c>
      <c r="B21" s="59">
        <v>46143</v>
      </c>
      <c r="C21" s="73">
        <v>0.299305555555556</v>
      </c>
      <c r="D21" s="71" t="s">
        <v>32</v>
      </c>
      <c r="E21" s="68">
        <v>5</v>
      </c>
      <c r="F21" s="66" t="s">
        <v>23</v>
      </c>
      <c r="H21" s="42" t="str">
        <f>_xlfn.DISPIMG("ID_0C814B3F71D8454BA325479763F7DF1B",1)</f>
        <v>=DISPIMG("ID_0C814B3F71D8454BA325479763F7DF1B",1)</v>
      </c>
    </row>
    <row r="22" ht="13.85" spans="1:8">
      <c r="A22" s="58">
        <v>21</v>
      </c>
      <c r="B22" s="59">
        <v>46143</v>
      </c>
      <c r="C22" s="66" t="s">
        <v>45</v>
      </c>
      <c r="D22" s="67" t="s">
        <v>29</v>
      </c>
      <c r="E22" s="68">
        <v>5</v>
      </c>
      <c r="F22" s="66" t="s">
        <v>23</v>
      </c>
      <c r="H22" s="43"/>
    </row>
    <row r="23" ht="13.85" spans="1:8">
      <c r="A23" s="58">
        <v>22</v>
      </c>
      <c r="B23" s="59">
        <v>46144</v>
      </c>
      <c r="C23" s="66" t="s">
        <v>46</v>
      </c>
      <c r="D23" s="67" t="s">
        <v>47</v>
      </c>
      <c r="E23" s="68">
        <v>16</v>
      </c>
      <c r="F23" s="66" t="s">
        <v>23</v>
      </c>
      <c r="H23" s="44"/>
    </row>
    <row r="24" ht="13.85" spans="1:8">
      <c r="A24" s="58">
        <v>23</v>
      </c>
      <c r="B24" s="59">
        <v>46144</v>
      </c>
      <c r="C24" s="66" t="s">
        <v>48</v>
      </c>
      <c r="D24" s="67" t="s">
        <v>49</v>
      </c>
      <c r="E24" s="68">
        <v>580</v>
      </c>
      <c r="F24" s="66" t="s">
        <v>39</v>
      </c>
      <c r="G24" s="64" t="s">
        <v>11</v>
      </c>
      <c r="H24" s="42" t="str">
        <f>_xlfn.DISPIMG("ID_0E5521A996364148A1D1102760E5034D",1)</f>
        <v>=DISPIMG("ID_0E5521A996364148A1D1102760E5034D",1)</v>
      </c>
    </row>
    <row r="25" ht="13.85" spans="1:8">
      <c r="A25" s="58">
        <v>24</v>
      </c>
      <c r="B25" s="59">
        <v>46144</v>
      </c>
      <c r="C25" s="66" t="s">
        <v>50</v>
      </c>
      <c r="D25" s="67" t="s">
        <v>51</v>
      </c>
      <c r="E25" s="68">
        <v>330</v>
      </c>
      <c r="F25" s="66" t="s">
        <v>10</v>
      </c>
      <c r="H25" s="43"/>
    </row>
    <row r="26" ht="13.85" spans="1:8">
      <c r="A26" s="58">
        <v>25</v>
      </c>
      <c r="B26" s="59">
        <v>46144</v>
      </c>
      <c r="C26" s="66" t="s">
        <v>52</v>
      </c>
      <c r="D26" s="67" t="s">
        <v>20</v>
      </c>
      <c r="E26" s="68">
        <v>1000</v>
      </c>
      <c r="F26" s="66" t="s">
        <v>53</v>
      </c>
      <c r="G26" s="64" t="s">
        <v>11</v>
      </c>
      <c r="H26" s="43"/>
    </row>
    <row r="27" ht="13.85" spans="1:8">
      <c r="A27" s="58">
        <v>26</v>
      </c>
      <c r="B27" s="59">
        <v>46144</v>
      </c>
      <c r="C27" s="66" t="s">
        <v>54</v>
      </c>
      <c r="D27" s="67" t="s">
        <v>31</v>
      </c>
      <c r="E27" s="68">
        <v>9</v>
      </c>
      <c r="F27" s="66" t="s">
        <v>23</v>
      </c>
      <c r="H27" s="43"/>
    </row>
    <row r="28" ht="13.85" spans="1:8">
      <c r="A28" s="58">
        <v>27</v>
      </c>
      <c r="B28" s="59">
        <v>46145</v>
      </c>
      <c r="C28" s="73">
        <v>0.295833333333333</v>
      </c>
      <c r="D28" s="71" t="s">
        <v>32</v>
      </c>
      <c r="E28" s="68">
        <v>4</v>
      </c>
      <c r="F28" s="66" t="s">
        <v>23</v>
      </c>
      <c r="H28" s="43"/>
    </row>
    <row r="29" ht="13.85" spans="1:8">
      <c r="A29" s="58">
        <v>28</v>
      </c>
      <c r="B29" s="59">
        <v>46145</v>
      </c>
      <c r="C29" s="66" t="s">
        <v>55</v>
      </c>
      <c r="D29" s="67" t="s">
        <v>56</v>
      </c>
      <c r="E29" s="68">
        <v>450</v>
      </c>
      <c r="F29" s="66" t="s">
        <v>39</v>
      </c>
      <c r="G29" s="64" t="s">
        <v>11</v>
      </c>
      <c r="H29" s="43"/>
    </row>
    <row r="30" ht="13.85" spans="1:8">
      <c r="A30" s="58">
        <v>29</v>
      </c>
      <c r="B30" s="59">
        <v>46145</v>
      </c>
      <c r="C30" s="66" t="s">
        <v>57</v>
      </c>
      <c r="D30" s="67" t="s">
        <v>58</v>
      </c>
      <c r="E30" s="68">
        <v>12</v>
      </c>
      <c r="F30" s="66" t="s">
        <v>39</v>
      </c>
      <c r="H30" s="43"/>
    </row>
    <row r="31" ht="13.85" spans="1:8">
      <c r="A31" s="58">
        <v>30</v>
      </c>
      <c r="B31" s="59">
        <v>46145</v>
      </c>
      <c r="C31" s="66" t="s">
        <v>59</v>
      </c>
      <c r="D31" s="71" t="s">
        <v>60</v>
      </c>
      <c r="E31" s="68">
        <v>450</v>
      </c>
      <c r="F31" s="66" t="s">
        <v>10</v>
      </c>
      <c r="H31" s="44"/>
    </row>
    <row r="32" ht="13.85" spans="1:8">
      <c r="A32" s="58">
        <v>31</v>
      </c>
      <c r="B32" s="59">
        <v>46145</v>
      </c>
      <c r="C32" s="72">
        <v>0.5375</v>
      </c>
      <c r="D32" s="71" t="s">
        <v>61</v>
      </c>
      <c r="E32" s="68">
        <v>175</v>
      </c>
      <c r="F32" s="66" t="s">
        <v>23</v>
      </c>
      <c r="H32" s="42" t="str">
        <f>_xlfn.DISPIMG("ID_F74681CFCB0E4CE190D517571E8F0939",1)</f>
        <v>=DISPIMG("ID_F74681CFCB0E4CE190D517571E8F0939",1)</v>
      </c>
    </row>
    <row r="33" ht="13.85" spans="1:8">
      <c r="A33" s="58">
        <v>32</v>
      </c>
      <c r="B33" s="59">
        <v>46145</v>
      </c>
      <c r="C33" s="66" t="s">
        <v>62</v>
      </c>
      <c r="D33" s="67" t="s">
        <v>63</v>
      </c>
      <c r="E33" s="68">
        <v>60</v>
      </c>
      <c r="F33" s="66" t="s">
        <v>23</v>
      </c>
      <c r="H33" s="43"/>
    </row>
    <row r="34" ht="13.85" spans="1:8">
      <c r="A34" s="58">
        <v>33</v>
      </c>
      <c r="B34" s="59">
        <v>46145</v>
      </c>
      <c r="C34" s="66" t="s">
        <v>64</v>
      </c>
      <c r="D34" s="67" t="s">
        <v>63</v>
      </c>
      <c r="E34" s="68">
        <v>30</v>
      </c>
      <c r="F34" s="66" t="s">
        <v>23</v>
      </c>
      <c r="H34" s="44"/>
    </row>
    <row r="35" ht="13.85" spans="1:8">
      <c r="A35" s="58">
        <v>34</v>
      </c>
      <c r="B35" s="59">
        <v>46146</v>
      </c>
      <c r="C35" s="66" t="s">
        <v>65</v>
      </c>
      <c r="D35" s="67" t="s">
        <v>66</v>
      </c>
      <c r="E35" s="68">
        <v>16</v>
      </c>
      <c r="F35" s="66" t="s">
        <v>23</v>
      </c>
      <c r="H35" s="42" t="str">
        <f>_xlfn.DISPIMG("ID_4FB0B12C2E894AD78147DF1AB4CA7CBB",1)</f>
        <v>=DISPIMG("ID_4FB0B12C2E894AD78147DF1AB4CA7CBB",1)</v>
      </c>
    </row>
    <row r="36" ht="13.85" spans="1:8">
      <c r="A36" s="58">
        <v>35</v>
      </c>
      <c r="B36" s="59">
        <v>46146</v>
      </c>
      <c r="C36" s="66" t="s">
        <v>67</v>
      </c>
      <c r="D36" s="67" t="s">
        <v>68</v>
      </c>
      <c r="E36" s="68">
        <v>908</v>
      </c>
      <c r="F36" s="66" t="s">
        <v>39</v>
      </c>
      <c r="G36" s="64" t="s">
        <v>11</v>
      </c>
      <c r="H36" s="43"/>
    </row>
    <row r="37" ht="13.85" spans="1:8">
      <c r="A37" s="58">
        <v>36</v>
      </c>
      <c r="B37" s="59">
        <v>46146</v>
      </c>
      <c r="C37" s="66" t="s">
        <v>69</v>
      </c>
      <c r="D37" s="67" t="s">
        <v>70</v>
      </c>
      <c r="E37" s="68">
        <v>400</v>
      </c>
      <c r="F37" s="66" t="s">
        <v>71</v>
      </c>
      <c r="H37" s="43"/>
    </row>
    <row r="38" ht="13.85" spans="1:8">
      <c r="A38" s="58">
        <v>37</v>
      </c>
      <c r="B38" s="59">
        <v>46146</v>
      </c>
      <c r="C38" s="66" t="s">
        <v>72</v>
      </c>
      <c r="D38" s="67" t="s">
        <v>56</v>
      </c>
      <c r="E38" s="68">
        <v>695</v>
      </c>
      <c r="F38" s="66" t="s">
        <v>39</v>
      </c>
      <c r="G38" s="64" t="s">
        <v>11</v>
      </c>
      <c r="H38" s="44"/>
    </row>
    <row r="39" ht="13.85" spans="1:8">
      <c r="A39" s="58">
        <v>38</v>
      </c>
      <c r="B39" s="59">
        <v>46146</v>
      </c>
      <c r="C39" s="66" t="s">
        <v>73</v>
      </c>
      <c r="D39" s="67" t="s">
        <v>74</v>
      </c>
      <c r="E39" s="68">
        <v>5</v>
      </c>
      <c r="F39" s="66" t="s">
        <v>23</v>
      </c>
      <c r="H39" s="42" t="str">
        <f>_xlfn.DISPIMG("ID_3F40D7EB3C1A4C729C14222B9644861C",1)</f>
        <v>=DISPIMG("ID_3F40D7EB3C1A4C729C14222B9644861C",1)</v>
      </c>
    </row>
    <row r="40" ht="13.85" spans="1:8">
      <c r="A40" s="58">
        <v>39</v>
      </c>
      <c r="B40" s="59">
        <v>46147</v>
      </c>
      <c r="C40" s="66" t="s">
        <v>65</v>
      </c>
      <c r="D40" s="67" t="s">
        <v>44</v>
      </c>
      <c r="E40" s="68">
        <v>14</v>
      </c>
      <c r="F40" s="66" t="s">
        <v>23</v>
      </c>
      <c r="H40" s="43"/>
    </row>
    <row r="41" ht="13.85" spans="1:8">
      <c r="A41" s="58">
        <v>40</v>
      </c>
      <c r="B41" s="59">
        <v>46147</v>
      </c>
      <c r="C41" s="66" t="s">
        <v>75</v>
      </c>
      <c r="D41" s="67" t="s">
        <v>76</v>
      </c>
      <c r="E41" s="68">
        <v>50</v>
      </c>
      <c r="F41" s="66" t="s">
        <v>10</v>
      </c>
      <c r="H41" s="43"/>
    </row>
    <row r="42" ht="13.85" spans="1:8">
      <c r="A42" s="58">
        <v>41</v>
      </c>
      <c r="B42" s="59">
        <v>46147</v>
      </c>
      <c r="C42" s="66" t="s">
        <v>77</v>
      </c>
      <c r="D42" s="71" t="s">
        <v>36</v>
      </c>
      <c r="E42" s="68">
        <v>106</v>
      </c>
      <c r="F42" s="66" t="s">
        <v>10</v>
      </c>
      <c r="H42" s="43"/>
    </row>
    <row r="43" ht="13.85" spans="1:8">
      <c r="A43" s="58">
        <v>43</v>
      </c>
      <c r="B43" s="59">
        <v>46148</v>
      </c>
      <c r="C43" s="66" t="s">
        <v>78</v>
      </c>
      <c r="D43" s="67" t="s">
        <v>79</v>
      </c>
      <c r="E43" s="68">
        <v>128</v>
      </c>
      <c r="F43" s="66" t="s">
        <v>23</v>
      </c>
      <c r="H43" s="43"/>
    </row>
    <row r="44" ht="13.85" spans="1:8">
      <c r="A44" s="58">
        <v>44</v>
      </c>
      <c r="B44" s="59">
        <v>46149</v>
      </c>
      <c r="C44" s="66" t="s">
        <v>80</v>
      </c>
      <c r="D44" s="71" t="s">
        <v>81</v>
      </c>
      <c r="E44" s="68">
        <v>15</v>
      </c>
      <c r="F44" s="66" t="s">
        <v>10</v>
      </c>
      <c r="H44" s="43"/>
    </row>
    <row r="45" ht="13.85" spans="1:8">
      <c r="A45" s="58">
        <v>45</v>
      </c>
      <c r="B45" s="59">
        <v>46149</v>
      </c>
      <c r="C45" s="66" t="s">
        <v>82</v>
      </c>
      <c r="D45" s="67" t="s">
        <v>44</v>
      </c>
      <c r="E45" s="68">
        <v>14</v>
      </c>
      <c r="F45" s="66" t="s">
        <v>23</v>
      </c>
      <c r="H45" s="44"/>
    </row>
    <row r="46" ht="13.85" spans="1:8">
      <c r="A46" s="58">
        <v>46</v>
      </c>
      <c r="B46" s="59">
        <v>46150</v>
      </c>
      <c r="C46" s="66" t="s">
        <v>83</v>
      </c>
      <c r="D46" s="67" t="s">
        <v>84</v>
      </c>
      <c r="E46" s="68">
        <v>12</v>
      </c>
      <c r="F46" s="66" t="s">
        <v>10</v>
      </c>
      <c r="H46" s="42" t="str">
        <f>_xlfn.DISPIMG("ID_21B3C6DAB3B0447FA3DD85D33CCAFD67",1)</f>
        <v>=DISPIMG("ID_21B3C6DAB3B0447FA3DD85D33CCAFD67",1)</v>
      </c>
    </row>
    <row r="47" ht="13.85" spans="1:8">
      <c r="A47" s="58">
        <v>47</v>
      </c>
      <c r="B47" s="59">
        <v>46150</v>
      </c>
      <c r="C47" s="66" t="s">
        <v>85</v>
      </c>
      <c r="D47" s="71" t="s">
        <v>81</v>
      </c>
      <c r="E47" s="68">
        <v>112</v>
      </c>
      <c r="F47" s="66" t="s">
        <v>10</v>
      </c>
      <c r="H47" s="43"/>
    </row>
    <row r="48" ht="13.85" spans="1:8">
      <c r="A48" s="58">
        <v>48</v>
      </c>
      <c r="B48" s="59">
        <v>46151</v>
      </c>
      <c r="C48" s="66" t="s">
        <v>86</v>
      </c>
      <c r="D48" s="67" t="s">
        <v>87</v>
      </c>
      <c r="E48" s="68">
        <v>45</v>
      </c>
      <c r="F48" s="66" t="s">
        <v>10</v>
      </c>
      <c r="H48" s="44"/>
    </row>
    <row r="49" ht="13.85" spans="1:8">
      <c r="A49" s="58">
        <v>49</v>
      </c>
      <c r="B49" s="59">
        <v>46151</v>
      </c>
      <c r="C49" s="66" t="s">
        <v>88</v>
      </c>
      <c r="D49" s="67" t="s">
        <v>89</v>
      </c>
      <c r="E49" s="68">
        <v>138</v>
      </c>
      <c r="F49" s="66" t="s">
        <v>23</v>
      </c>
      <c r="H49" s="42" t="str">
        <f>_xlfn.DISPIMG("ID_897733F7C55F4A76AFAAC121774E5752",1)</f>
        <v>=DISPIMG("ID_897733F7C55F4A76AFAAC121774E5752",1)</v>
      </c>
    </row>
    <row r="50" ht="13.85" spans="1:8">
      <c r="A50" s="58">
        <v>50</v>
      </c>
      <c r="B50" s="59">
        <v>46152</v>
      </c>
      <c r="C50" s="66" t="s">
        <v>90</v>
      </c>
      <c r="D50" s="67" t="s">
        <v>87</v>
      </c>
      <c r="E50" s="68">
        <v>75</v>
      </c>
      <c r="F50" s="66" t="s">
        <v>23</v>
      </c>
      <c r="H50" s="43"/>
    </row>
    <row r="51" ht="13.85" spans="1:8">
      <c r="A51" s="58">
        <v>51</v>
      </c>
      <c r="B51" s="59">
        <v>46152</v>
      </c>
      <c r="C51" s="66" t="s">
        <v>91</v>
      </c>
      <c r="D51" s="67" t="s">
        <v>20</v>
      </c>
      <c r="E51" s="68">
        <v>3000</v>
      </c>
      <c r="F51" s="66" t="s">
        <v>53</v>
      </c>
      <c r="G51" s="74" t="s">
        <v>11</v>
      </c>
      <c r="H51" s="43"/>
    </row>
    <row r="52" ht="13.85" spans="1:8">
      <c r="A52" s="58">
        <v>52</v>
      </c>
      <c r="B52" s="59">
        <v>46152</v>
      </c>
      <c r="C52" s="66" t="s">
        <v>92</v>
      </c>
      <c r="D52" s="71" t="s">
        <v>93</v>
      </c>
      <c r="E52" s="68">
        <v>880</v>
      </c>
      <c r="F52" s="69" t="s">
        <v>23</v>
      </c>
      <c r="G52" s="74" t="s">
        <v>11</v>
      </c>
      <c r="H52" s="44"/>
    </row>
    <row r="53" ht="13.85" spans="1:8">
      <c r="A53" s="58">
        <v>53</v>
      </c>
      <c r="B53" s="59">
        <v>46153</v>
      </c>
      <c r="C53" s="66" t="s">
        <v>94</v>
      </c>
      <c r="D53" s="67" t="s">
        <v>95</v>
      </c>
      <c r="E53" s="68">
        <v>65</v>
      </c>
      <c r="F53" s="66" t="s">
        <v>10</v>
      </c>
      <c r="H53" s="42" t="str">
        <f>_xlfn.DISPIMG("ID_4C054865A30648BABCAC9816DFA0A9F5",1)</f>
        <v>=DISPIMG("ID_4C054865A30648BABCAC9816DFA0A9F5",1)</v>
      </c>
    </row>
    <row r="54" ht="13.85" spans="1:8">
      <c r="A54" s="58">
        <v>54</v>
      </c>
      <c r="B54" s="59">
        <v>46153</v>
      </c>
      <c r="C54" s="66" t="s">
        <v>96</v>
      </c>
      <c r="D54" s="67" t="s">
        <v>97</v>
      </c>
      <c r="E54" s="68">
        <v>15</v>
      </c>
      <c r="F54" s="66" t="s">
        <v>10</v>
      </c>
      <c r="H54" s="43"/>
    </row>
    <row r="55" ht="13.85" spans="1:8">
      <c r="A55" s="58">
        <v>55</v>
      </c>
      <c r="B55" s="59">
        <v>46153</v>
      </c>
      <c r="C55" s="66" t="s">
        <v>98</v>
      </c>
      <c r="D55" s="67" t="s">
        <v>87</v>
      </c>
      <c r="E55" s="68">
        <v>12</v>
      </c>
      <c r="F55" s="66" t="s">
        <v>10</v>
      </c>
      <c r="H55" s="43"/>
    </row>
    <row r="56" ht="13.85" spans="1:8">
      <c r="A56" s="58">
        <v>56</v>
      </c>
      <c r="B56" s="59">
        <v>46153</v>
      </c>
      <c r="C56" s="66" t="s">
        <v>99</v>
      </c>
      <c r="D56" s="67" t="s">
        <v>31</v>
      </c>
      <c r="E56" s="68">
        <v>27</v>
      </c>
      <c r="F56" s="66" t="s">
        <v>23</v>
      </c>
      <c r="H56" s="43"/>
    </row>
    <row r="57" ht="13.85" spans="1:8">
      <c r="A57" s="58">
        <v>57</v>
      </c>
      <c r="B57" s="59">
        <v>46154</v>
      </c>
      <c r="C57" s="66" t="s">
        <v>100</v>
      </c>
      <c r="D57" s="67" t="s">
        <v>101</v>
      </c>
      <c r="E57" s="68">
        <v>15</v>
      </c>
      <c r="F57" s="66" t="s">
        <v>10</v>
      </c>
      <c r="H57" s="43"/>
    </row>
    <row r="58" ht="13.85" spans="1:8">
      <c r="A58" s="58">
        <v>58</v>
      </c>
      <c r="B58" s="59">
        <v>46154</v>
      </c>
      <c r="C58" s="66" t="s">
        <v>102</v>
      </c>
      <c r="D58" s="67" t="s">
        <v>31</v>
      </c>
      <c r="E58" s="68">
        <v>6</v>
      </c>
      <c r="F58" s="66" t="s">
        <v>23</v>
      </c>
      <c r="H58" s="43"/>
    </row>
    <row r="59" ht="13.85" spans="1:8">
      <c r="A59" s="58">
        <v>59</v>
      </c>
      <c r="B59" s="59">
        <v>46154</v>
      </c>
      <c r="C59" s="66" t="s">
        <v>103</v>
      </c>
      <c r="D59" s="67" t="s">
        <v>44</v>
      </c>
      <c r="E59" s="68">
        <v>80</v>
      </c>
      <c r="F59" s="66" t="s">
        <v>23</v>
      </c>
      <c r="H59" s="43"/>
    </row>
    <row r="60" ht="13.85" spans="1:8">
      <c r="A60" s="58">
        <v>60</v>
      </c>
      <c r="B60" s="59">
        <v>46155</v>
      </c>
      <c r="C60" s="66"/>
      <c r="D60" s="71" t="s">
        <v>32</v>
      </c>
      <c r="E60" s="68">
        <v>3</v>
      </c>
      <c r="F60" s="66" t="s">
        <v>23</v>
      </c>
      <c r="H60" s="44"/>
    </row>
    <row r="61" ht="13.85" spans="1:8">
      <c r="A61" s="58">
        <v>61</v>
      </c>
      <c r="B61" s="59">
        <v>46155</v>
      </c>
      <c r="C61" s="66" t="s">
        <v>104</v>
      </c>
      <c r="D61" s="67" t="s">
        <v>105</v>
      </c>
      <c r="E61" s="68">
        <v>31</v>
      </c>
      <c r="F61" s="66" t="s">
        <v>14</v>
      </c>
      <c r="H61" s="42" t="str">
        <f>_xlfn.DISPIMG("ID_E6F464BEA1F545309354653326B144B6",1)</f>
        <v>=DISPIMG("ID_E6F464BEA1F545309354653326B144B6",1)</v>
      </c>
    </row>
    <row r="62" ht="13.85" spans="1:8">
      <c r="A62" s="58">
        <v>62</v>
      </c>
      <c r="B62" s="59">
        <v>46155</v>
      </c>
      <c r="C62" s="72">
        <v>0.375694444444444</v>
      </c>
      <c r="D62" s="71" t="s">
        <v>106</v>
      </c>
      <c r="E62" s="68">
        <v>600</v>
      </c>
      <c r="F62" s="66" t="s">
        <v>14</v>
      </c>
      <c r="H62" s="43"/>
    </row>
    <row r="63" ht="13.85" spans="1:8">
      <c r="A63" s="58">
        <v>63</v>
      </c>
      <c r="B63" s="59">
        <v>46155</v>
      </c>
      <c r="C63" s="66" t="s">
        <v>107</v>
      </c>
      <c r="D63" s="67" t="s">
        <v>105</v>
      </c>
      <c r="E63" s="68">
        <v>47</v>
      </c>
      <c r="F63" s="66" t="s">
        <v>14</v>
      </c>
      <c r="H63" s="43"/>
    </row>
    <row r="64" ht="13.85" spans="1:8">
      <c r="A64" s="58">
        <v>64</v>
      </c>
      <c r="B64" s="59">
        <v>46155</v>
      </c>
      <c r="C64" s="66" t="s">
        <v>108</v>
      </c>
      <c r="D64" s="67" t="s">
        <v>109</v>
      </c>
      <c r="E64" s="68">
        <v>82</v>
      </c>
      <c r="F64" s="66" t="s">
        <v>23</v>
      </c>
      <c r="H64" s="43"/>
    </row>
    <row r="65" ht="13.85" spans="1:8">
      <c r="A65" s="58">
        <v>65</v>
      </c>
      <c r="B65" s="59">
        <v>46155</v>
      </c>
      <c r="C65" s="66" t="s">
        <v>110</v>
      </c>
      <c r="D65" s="67" t="s">
        <v>111</v>
      </c>
      <c r="E65" s="68">
        <v>6</v>
      </c>
      <c r="F65" s="66" t="s">
        <v>23</v>
      </c>
      <c r="H65" s="43"/>
    </row>
    <row r="66" ht="13.85" spans="1:8">
      <c r="A66" s="58">
        <v>66</v>
      </c>
      <c r="B66" s="59">
        <v>46155</v>
      </c>
      <c r="C66" s="66" t="s">
        <v>112</v>
      </c>
      <c r="D66" s="67" t="s">
        <v>113</v>
      </c>
      <c r="E66" s="62">
        <v>296.65</v>
      </c>
      <c r="F66" s="66" t="s">
        <v>53</v>
      </c>
      <c r="G66" s="74" t="s">
        <v>11</v>
      </c>
      <c r="H66" s="43"/>
    </row>
    <row r="67" ht="13.85" spans="1:8">
      <c r="A67" s="58">
        <v>67</v>
      </c>
      <c r="B67" s="59">
        <v>46155</v>
      </c>
      <c r="C67" s="66" t="s">
        <v>114</v>
      </c>
      <c r="D67" s="67" t="s">
        <v>115</v>
      </c>
      <c r="E67" s="62">
        <v>296.65</v>
      </c>
      <c r="F67" s="66" t="s">
        <v>53</v>
      </c>
      <c r="G67" s="74" t="s">
        <v>11</v>
      </c>
      <c r="H67" s="43"/>
    </row>
    <row r="68" ht="13.85" spans="1:8">
      <c r="A68" s="58">
        <v>68</v>
      </c>
      <c r="B68" s="59">
        <v>46155</v>
      </c>
      <c r="C68" s="66" t="s">
        <v>116</v>
      </c>
      <c r="D68" s="67" t="s">
        <v>117</v>
      </c>
      <c r="E68" s="62">
        <v>296.65</v>
      </c>
      <c r="F68" s="66" t="s">
        <v>53</v>
      </c>
      <c r="G68" s="74" t="s">
        <v>11</v>
      </c>
      <c r="H68" s="44"/>
    </row>
    <row r="69" ht="13.85" spans="1:8">
      <c r="A69" s="58">
        <v>69</v>
      </c>
      <c r="B69" s="59">
        <v>46156</v>
      </c>
      <c r="C69" s="72">
        <v>0.584722222222222</v>
      </c>
      <c r="D69" s="71" t="s">
        <v>61</v>
      </c>
      <c r="E69" s="68">
        <v>50</v>
      </c>
      <c r="F69" s="66" t="s">
        <v>23</v>
      </c>
      <c r="H69" s="42" t="str">
        <f>_xlfn.DISPIMG("ID_68C50660CEB04E91B4BA061FFAC9FED3",1)</f>
        <v>=DISPIMG("ID_68C50660CEB04E91B4BA061FFAC9FED3",1)</v>
      </c>
    </row>
    <row r="70" ht="13.85" spans="1:8">
      <c r="A70" s="58">
        <v>70</v>
      </c>
      <c r="B70" s="59">
        <v>46156</v>
      </c>
      <c r="C70" s="66" t="s">
        <v>118</v>
      </c>
      <c r="D70" s="67" t="s">
        <v>74</v>
      </c>
      <c r="E70" s="68">
        <v>92</v>
      </c>
      <c r="F70" s="66" t="s">
        <v>23</v>
      </c>
      <c r="H70" s="43"/>
    </row>
    <row r="71" ht="13.85" spans="1:8">
      <c r="A71" s="58">
        <v>71</v>
      </c>
      <c r="B71" s="59">
        <v>46157</v>
      </c>
      <c r="C71" s="66">
        <v>12.43</v>
      </c>
      <c r="D71" s="71" t="s">
        <v>61</v>
      </c>
      <c r="E71" s="68">
        <v>62</v>
      </c>
      <c r="F71" s="66" t="s">
        <v>23</v>
      </c>
      <c r="H71" s="43"/>
    </row>
    <row r="72" ht="13.85" spans="1:8">
      <c r="A72" s="58">
        <v>72</v>
      </c>
      <c r="B72" s="59">
        <v>46157</v>
      </c>
      <c r="C72" s="66" t="s">
        <v>119</v>
      </c>
      <c r="D72" s="67" t="s">
        <v>74</v>
      </c>
      <c r="E72" s="68">
        <v>171</v>
      </c>
      <c r="F72" s="66" t="s">
        <v>23</v>
      </c>
      <c r="H72" s="43"/>
    </row>
    <row r="73" ht="13.85" spans="1:8">
      <c r="A73" s="58">
        <v>73</v>
      </c>
      <c r="B73" s="59">
        <v>46157</v>
      </c>
      <c r="C73" s="66" t="s">
        <v>120</v>
      </c>
      <c r="D73" s="67" t="s">
        <v>20</v>
      </c>
      <c r="E73" s="68">
        <v>128</v>
      </c>
      <c r="F73" s="66" t="s">
        <v>53</v>
      </c>
      <c r="G73" s="74" t="s">
        <v>11</v>
      </c>
      <c r="H73" s="43"/>
    </row>
    <row r="74" ht="13.85" spans="1:8">
      <c r="A74" s="58">
        <v>74</v>
      </c>
      <c r="B74" s="59">
        <v>46157</v>
      </c>
      <c r="C74" s="66" t="s">
        <v>121</v>
      </c>
      <c r="D74" s="67" t="s">
        <v>31</v>
      </c>
      <c r="E74" s="68">
        <v>12</v>
      </c>
      <c r="F74" s="66" t="s">
        <v>23</v>
      </c>
      <c r="H74" s="43"/>
    </row>
    <row r="75" ht="13.85" spans="1:8">
      <c r="A75" s="58">
        <v>75</v>
      </c>
      <c r="B75" s="59">
        <v>46158</v>
      </c>
      <c r="C75" s="72">
        <v>0.367361111111111</v>
      </c>
      <c r="D75" s="71" t="s">
        <v>32</v>
      </c>
      <c r="E75" s="68">
        <v>6</v>
      </c>
      <c r="F75" s="66" t="s">
        <v>23</v>
      </c>
      <c r="H75" s="43"/>
    </row>
    <row r="76" ht="13.85" spans="1:8">
      <c r="A76" s="58">
        <v>76</v>
      </c>
      <c r="B76" s="59">
        <v>46158</v>
      </c>
      <c r="C76" s="66" t="s">
        <v>122</v>
      </c>
      <c r="D76" s="67" t="s">
        <v>31</v>
      </c>
      <c r="E76" s="68">
        <v>106</v>
      </c>
      <c r="F76" s="66" t="s">
        <v>23</v>
      </c>
      <c r="H76" s="44"/>
    </row>
    <row r="77" ht="13.85" spans="1:8">
      <c r="A77" s="58">
        <v>77</v>
      </c>
      <c r="B77" s="59">
        <v>46158</v>
      </c>
      <c r="C77" s="66" t="s">
        <v>123</v>
      </c>
      <c r="D77" s="67" t="s">
        <v>124</v>
      </c>
      <c r="E77" s="62">
        <v>650</v>
      </c>
      <c r="F77" s="66" t="s">
        <v>10</v>
      </c>
      <c r="H77" s="42" t="str">
        <f>_xlfn.DISPIMG("ID_5DB4E32A0B8648FFABBADF615BAFF6CE",1)</f>
        <v>=DISPIMG("ID_5DB4E32A0B8648FFABBADF615BAFF6CE",1)</v>
      </c>
    </row>
    <row r="78" ht="13.85" spans="1:8">
      <c r="A78" s="58">
        <v>78</v>
      </c>
      <c r="B78" s="59">
        <v>46159</v>
      </c>
      <c r="C78" s="66" t="s">
        <v>125</v>
      </c>
      <c r="D78" s="67" t="s">
        <v>126</v>
      </c>
      <c r="E78" s="68">
        <v>48</v>
      </c>
      <c r="F78" s="66" t="s">
        <v>23</v>
      </c>
      <c r="H78" s="43"/>
    </row>
    <row r="79" ht="13.85" spans="1:8">
      <c r="A79" s="58">
        <v>79</v>
      </c>
      <c r="B79" s="59">
        <v>46159</v>
      </c>
      <c r="C79" s="66" t="s">
        <v>127</v>
      </c>
      <c r="D79" s="67" t="s">
        <v>128</v>
      </c>
      <c r="E79" s="68">
        <v>10</v>
      </c>
      <c r="F79" s="66" t="s">
        <v>10</v>
      </c>
      <c r="H79" s="43"/>
    </row>
    <row r="80" ht="13.85" spans="1:8">
      <c r="A80" s="58">
        <v>80</v>
      </c>
      <c r="B80" s="59">
        <v>46159</v>
      </c>
      <c r="C80" s="66" t="s">
        <v>129</v>
      </c>
      <c r="D80" s="67" t="s">
        <v>130</v>
      </c>
      <c r="E80" s="68">
        <v>30</v>
      </c>
      <c r="F80" s="66" t="s">
        <v>10</v>
      </c>
      <c r="H80" s="43"/>
    </row>
    <row r="81" ht="13.85" spans="1:8">
      <c r="A81" s="58">
        <v>81</v>
      </c>
      <c r="B81" s="59">
        <v>46159</v>
      </c>
      <c r="C81" s="66" t="s">
        <v>131</v>
      </c>
      <c r="D81" s="67" t="s">
        <v>63</v>
      </c>
      <c r="E81" s="68">
        <v>100</v>
      </c>
      <c r="F81" s="66" t="s">
        <v>23</v>
      </c>
      <c r="H81" s="43"/>
    </row>
    <row r="82" ht="13.85" spans="1:8">
      <c r="A82" s="58">
        <v>82</v>
      </c>
      <c r="B82" s="59">
        <v>46160</v>
      </c>
      <c r="C82" s="66" t="s">
        <v>78</v>
      </c>
      <c r="D82" s="67" t="s">
        <v>132</v>
      </c>
      <c r="E82" s="68">
        <v>28</v>
      </c>
      <c r="F82" s="66" t="s">
        <v>10</v>
      </c>
      <c r="H82" s="43"/>
    </row>
    <row r="83" ht="13.85" spans="1:8">
      <c r="A83" s="58">
        <v>83</v>
      </c>
      <c r="B83" s="59">
        <v>46160</v>
      </c>
      <c r="C83" s="66" t="s">
        <v>133</v>
      </c>
      <c r="D83" s="67" t="s">
        <v>132</v>
      </c>
      <c r="E83" s="68">
        <v>16</v>
      </c>
      <c r="F83" s="66" t="s">
        <v>10</v>
      </c>
      <c r="H83" s="43"/>
    </row>
    <row r="84" ht="13.85" spans="1:8">
      <c r="A84" s="58">
        <v>84</v>
      </c>
      <c r="B84" s="59">
        <v>46160</v>
      </c>
      <c r="C84" s="66" t="s">
        <v>134</v>
      </c>
      <c r="D84" s="67" t="s">
        <v>135</v>
      </c>
      <c r="E84" s="68">
        <v>200</v>
      </c>
      <c r="F84" s="66" t="s">
        <v>10</v>
      </c>
      <c r="H84" s="44"/>
    </row>
    <row r="85" ht="13.85" spans="1:8">
      <c r="A85" s="58">
        <v>85</v>
      </c>
      <c r="B85" s="59">
        <v>46160</v>
      </c>
      <c r="C85" s="66" t="s">
        <v>136</v>
      </c>
      <c r="D85" s="67" t="s">
        <v>137</v>
      </c>
      <c r="E85" s="68">
        <v>66</v>
      </c>
      <c r="F85" s="66" t="s">
        <v>23</v>
      </c>
      <c r="H85" s="42" t="str">
        <f>_xlfn.DISPIMG("ID_F694EC33620843878B07A06461C44D18",1)</f>
        <v>=DISPIMG("ID_F694EC33620843878B07A06461C44D18",1)</v>
      </c>
    </row>
    <row r="86" ht="13.85" spans="1:8">
      <c r="A86" s="58">
        <v>86</v>
      </c>
      <c r="B86" s="59">
        <v>46161</v>
      </c>
      <c r="C86" s="72">
        <v>0.313194444444444</v>
      </c>
      <c r="D86" s="71" t="s">
        <v>32</v>
      </c>
      <c r="E86" s="68">
        <v>5</v>
      </c>
      <c r="F86" s="66" t="s">
        <v>23</v>
      </c>
      <c r="H86" s="43"/>
    </row>
    <row r="87" ht="13.85" spans="1:8">
      <c r="A87" s="58">
        <v>87</v>
      </c>
      <c r="B87" s="59">
        <v>46161</v>
      </c>
      <c r="C87" s="66" t="s">
        <v>138</v>
      </c>
      <c r="D87" s="71" t="s">
        <v>139</v>
      </c>
      <c r="E87" s="68">
        <v>24</v>
      </c>
      <c r="F87" s="66" t="s">
        <v>23</v>
      </c>
      <c r="H87" s="43"/>
    </row>
    <row r="88" ht="13.85" spans="1:8">
      <c r="A88" s="58">
        <v>88</v>
      </c>
      <c r="B88" s="59">
        <v>46161</v>
      </c>
      <c r="C88" s="66" t="s">
        <v>140</v>
      </c>
      <c r="D88" s="67" t="s">
        <v>44</v>
      </c>
      <c r="E88" s="68">
        <v>16</v>
      </c>
      <c r="F88" s="66" t="s">
        <v>23</v>
      </c>
      <c r="H88" s="43"/>
    </row>
    <row r="89" ht="13.85" spans="1:8">
      <c r="A89" s="58">
        <v>89</v>
      </c>
      <c r="B89" s="59">
        <v>46161</v>
      </c>
      <c r="C89" s="66" t="s">
        <v>141</v>
      </c>
      <c r="D89" s="67" t="s">
        <v>31</v>
      </c>
      <c r="E89" s="68">
        <v>19</v>
      </c>
      <c r="F89" s="66" t="s">
        <v>23</v>
      </c>
      <c r="H89" s="43"/>
    </row>
    <row r="90" ht="13.85" spans="1:8">
      <c r="A90" s="58">
        <v>90</v>
      </c>
      <c r="B90" s="59">
        <v>46163</v>
      </c>
      <c r="C90" s="66" t="s">
        <v>142</v>
      </c>
      <c r="D90" s="67" t="s">
        <v>101</v>
      </c>
      <c r="E90" s="68">
        <v>20</v>
      </c>
      <c r="F90" s="66" t="s">
        <v>10</v>
      </c>
      <c r="H90" s="43"/>
    </row>
    <row r="91" ht="13.85" spans="1:8">
      <c r="A91" s="58">
        <v>91</v>
      </c>
      <c r="B91" s="59">
        <v>46163</v>
      </c>
      <c r="C91" s="66" t="s">
        <v>143</v>
      </c>
      <c r="D91" s="67" t="s">
        <v>44</v>
      </c>
      <c r="E91" s="68">
        <v>12</v>
      </c>
      <c r="F91" s="66" t="s">
        <v>23</v>
      </c>
      <c r="H91" s="43"/>
    </row>
    <row r="92" ht="13.85" spans="1:8">
      <c r="A92" s="58">
        <v>92</v>
      </c>
      <c r="B92" s="59">
        <v>46163</v>
      </c>
      <c r="C92" s="66" t="s">
        <v>144</v>
      </c>
      <c r="D92" s="67" t="s">
        <v>31</v>
      </c>
      <c r="E92" s="68">
        <v>16.7</v>
      </c>
      <c r="F92" s="66" t="s">
        <v>23</v>
      </c>
      <c r="H92" s="44"/>
    </row>
    <row r="93" ht="13.85" spans="1:8">
      <c r="A93" s="58">
        <v>93</v>
      </c>
      <c r="B93" s="59">
        <v>46164</v>
      </c>
      <c r="C93" s="66" t="s">
        <v>145</v>
      </c>
      <c r="D93" s="67" t="s">
        <v>146</v>
      </c>
      <c r="E93" s="68">
        <v>36</v>
      </c>
      <c r="F93" s="66" t="s">
        <v>23</v>
      </c>
      <c r="H93" s="42" t="str">
        <f>_xlfn.DISPIMG("ID_1A8735FEF2A64619ADB95E814D161BDF",1)</f>
        <v>=DISPIMG("ID_1A8735FEF2A64619ADB95E814D161BDF",1)</v>
      </c>
    </row>
    <row r="94" ht="13.85" spans="1:8">
      <c r="A94" s="58">
        <v>94</v>
      </c>
      <c r="B94" s="59">
        <v>46164</v>
      </c>
      <c r="C94" s="66" t="s">
        <v>147</v>
      </c>
      <c r="D94" s="67" t="s">
        <v>44</v>
      </c>
      <c r="E94" s="68">
        <v>48</v>
      </c>
      <c r="F94" s="66" t="s">
        <v>23</v>
      </c>
      <c r="H94" s="43"/>
    </row>
    <row r="95" ht="13.85" spans="1:8">
      <c r="A95" s="58">
        <v>95</v>
      </c>
      <c r="B95" s="59">
        <v>46165</v>
      </c>
      <c r="C95" s="66" t="s">
        <v>148</v>
      </c>
      <c r="D95" s="67" t="s">
        <v>149</v>
      </c>
      <c r="E95" s="68">
        <v>15</v>
      </c>
      <c r="F95" s="66" t="s">
        <v>10</v>
      </c>
      <c r="H95" s="43"/>
    </row>
    <row r="96" ht="13.85" spans="1:8">
      <c r="A96" s="58">
        <v>96</v>
      </c>
      <c r="B96" s="59">
        <v>46165</v>
      </c>
      <c r="C96" s="66" t="s">
        <v>150</v>
      </c>
      <c r="D96" s="67" t="s">
        <v>44</v>
      </c>
      <c r="E96" s="68">
        <v>32</v>
      </c>
      <c r="F96" s="66" t="s">
        <v>23</v>
      </c>
      <c r="H96" s="43"/>
    </row>
    <row r="97" ht="13.85" spans="1:8">
      <c r="A97" s="58">
        <v>97</v>
      </c>
      <c r="B97" s="59">
        <v>46165</v>
      </c>
      <c r="C97" s="66" t="s">
        <v>151</v>
      </c>
      <c r="D97" s="67" t="s">
        <v>44</v>
      </c>
      <c r="E97" s="68">
        <v>21</v>
      </c>
      <c r="F97" s="66" t="s">
        <v>23</v>
      </c>
      <c r="H97" s="43"/>
    </row>
    <row r="98" ht="13.85" spans="1:8">
      <c r="A98" s="58">
        <v>98</v>
      </c>
      <c r="B98" s="59">
        <v>46166</v>
      </c>
      <c r="C98" s="66" t="s">
        <v>152</v>
      </c>
      <c r="D98" s="67" t="s">
        <v>153</v>
      </c>
      <c r="E98" s="68">
        <v>9</v>
      </c>
      <c r="F98" s="66" t="s">
        <v>39</v>
      </c>
      <c r="H98" s="43"/>
    </row>
    <row r="99" ht="13.85" spans="1:8">
      <c r="A99" s="58">
        <v>99</v>
      </c>
      <c r="B99" s="59">
        <v>46167</v>
      </c>
      <c r="C99" s="66" t="s">
        <v>154</v>
      </c>
      <c r="D99" s="67" t="s">
        <v>31</v>
      </c>
      <c r="E99" s="68">
        <v>24</v>
      </c>
      <c r="F99" s="66" t="s">
        <v>23</v>
      </c>
      <c r="H99" s="43"/>
    </row>
    <row r="100" ht="13.85" spans="1:8">
      <c r="A100" s="58">
        <v>100</v>
      </c>
      <c r="B100" s="59">
        <v>46167</v>
      </c>
      <c r="C100" s="66" t="s">
        <v>155</v>
      </c>
      <c r="D100" s="67" t="s">
        <v>31</v>
      </c>
      <c r="E100" s="68">
        <v>6.5</v>
      </c>
      <c r="F100" s="66" t="s">
        <v>23</v>
      </c>
      <c r="H100" s="44"/>
    </row>
    <row r="101" ht="13.85" spans="1:8">
      <c r="A101" s="58">
        <v>101</v>
      </c>
      <c r="B101" s="59">
        <v>46167</v>
      </c>
      <c r="C101" s="66" t="s">
        <v>156</v>
      </c>
      <c r="D101" s="67" t="s">
        <v>101</v>
      </c>
      <c r="E101" s="68">
        <v>35</v>
      </c>
      <c r="F101" s="66" t="s">
        <v>10</v>
      </c>
      <c r="H101" s="42" t="str">
        <f>_xlfn.DISPIMG("ID_0BABA5ECAA994875BAA4EBF839729CB6",1)</f>
        <v>=DISPIMG("ID_0BABA5ECAA994875BAA4EBF839729CB6",1)</v>
      </c>
    </row>
    <row r="102" ht="13.85" spans="1:8">
      <c r="A102" s="58">
        <v>102</v>
      </c>
      <c r="B102" s="59">
        <v>46167</v>
      </c>
      <c r="C102" s="66" t="s">
        <v>157</v>
      </c>
      <c r="D102" s="67" t="s">
        <v>158</v>
      </c>
      <c r="E102" s="68">
        <v>1000</v>
      </c>
      <c r="F102" s="66" t="s">
        <v>71</v>
      </c>
      <c r="H102" s="43"/>
    </row>
    <row r="103" ht="13.85" spans="1:8">
      <c r="A103" s="58">
        <v>103</v>
      </c>
      <c r="B103" s="59">
        <v>46170</v>
      </c>
      <c r="C103" s="66" t="s">
        <v>159</v>
      </c>
      <c r="D103" s="67" t="s">
        <v>160</v>
      </c>
      <c r="E103" s="68">
        <v>700</v>
      </c>
      <c r="F103" s="66" t="s">
        <v>71</v>
      </c>
      <c r="G103" s="75"/>
      <c r="H103" s="43"/>
    </row>
    <row r="104" ht="13.85" spans="1:8">
      <c r="A104" s="58">
        <v>104</v>
      </c>
      <c r="B104" s="59">
        <v>46171</v>
      </c>
      <c r="C104" s="72">
        <v>0.3125</v>
      </c>
      <c r="D104" s="71" t="s">
        <v>32</v>
      </c>
      <c r="E104" s="68">
        <v>3</v>
      </c>
      <c r="F104" s="66" t="s">
        <v>23</v>
      </c>
      <c r="H104" s="43"/>
    </row>
    <row r="105" ht="13.85" spans="1:8">
      <c r="A105" s="58">
        <v>105</v>
      </c>
      <c r="B105" s="59">
        <v>46171</v>
      </c>
      <c r="C105" s="66" t="s">
        <v>161</v>
      </c>
      <c r="D105" s="67" t="s">
        <v>29</v>
      </c>
      <c r="E105" s="68">
        <v>5</v>
      </c>
      <c r="F105" s="66" t="s">
        <v>23</v>
      </c>
      <c r="H105" s="43"/>
    </row>
    <row r="106" ht="13.85" spans="1:8">
      <c r="A106" s="58">
        <v>106</v>
      </c>
      <c r="B106" s="59">
        <v>46171</v>
      </c>
      <c r="C106" s="66" t="s">
        <v>86</v>
      </c>
      <c r="D106" s="67" t="s">
        <v>162</v>
      </c>
      <c r="E106" s="68">
        <v>21</v>
      </c>
      <c r="F106" s="66" t="s">
        <v>23</v>
      </c>
      <c r="H106" s="44"/>
    </row>
    <row r="107" ht="13.85" spans="1:8">
      <c r="A107" s="58">
        <v>107</v>
      </c>
      <c r="B107" s="59">
        <v>46171</v>
      </c>
      <c r="C107" s="72">
        <v>0.634027777777778</v>
      </c>
      <c r="D107" s="71" t="s">
        <v>163</v>
      </c>
      <c r="E107" s="68">
        <v>7</v>
      </c>
      <c r="F107" s="66" t="s">
        <v>23</v>
      </c>
      <c r="H107" s="42" t="str">
        <f>_xlfn.DISPIMG("ID_E9D109C6B5E344708DBCC6ABC31B40C5",1)</f>
        <v>=DISPIMG("ID_E9D109C6B5E344708DBCC6ABC31B40C5",1)</v>
      </c>
    </row>
    <row r="108" ht="13.85" spans="1:8">
      <c r="A108" s="58">
        <v>108</v>
      </c>
      <c r="B108" s="59">
        <v>46171</v>
      </c>
      <c r="C108" s="66" t="s">
        <v>164</v>
      </c>
      <c r="D108" s="67" t="s">
        <v>74</v>
      </c>
      <c r="E108" s="68">
        <v>238</v>
      </c>
      <c r="F108" s="66" t="s">
        <v>23</v>
      </c>
      <c r="H108" s="43"/>
    </row>
    <row r="109" ht="13.85" spans="1:8">
      <c r="A109" s="58">
        <v>109</v>
      </c>
      <c r="B109" s="59">
        <v>46172</v>
      </c>
      <c r="C109" s="72">
        <v>0.336111111111111</v>
      </c>
      <c r="D109" s="71" t="s">
        <v>32</v>
      </c>
      <c r="E109" s="68">
        <v>3</v>
      </c>
      <c r="F109" s="66" t="s">
        <v>23</v>
      </c>
      <c r="H109" s="43"/>
    </row>
    <row r="110" ht="13.85" spans="1:8">
      <c r="A110" s="58">
        <v>110</v>
      </c>
      <c r="B110" s="59">
        <v>46172</v>
      </c>
      <c r="C110" s="66" t="s">
        <v>165</v>
      </c>
      <c r="D110" s="67" t="s">
        <v>166</v>
      </c>
      <c r="E110" s="68">
        <v>15</v>
      </c>
      <c r="F110" s="66" t="s">
        <v>10</v>
      </c>
      <c r="H110" s="43"/>
    </row>
    <row r="111" ht="13.85" spans="1:8">
      <c r="A111" s="58">
        <v>111</v>
      </c>
      <c r="B111" s="59">
        <v>46172</v>
      </c>
      <c r="C111" s="66" t="s">
        <v>167</v>
      </c>
      <c r="D111" s="67" t="s">
        <v>29</v>
      </c>
      <c r="E111" s="68">
        <v>20</v>
      </c>
      <c r="F111" s="66" t="s">
        <v>23</v>
      </c>
      <c r="H111" s="43"/>
    </row>
    <row r="112" ht="13.85" spans="1:8">
      <c r="A112" s="58">
        <v>112</v>
      </c>
      <c r="B112" s="59">
        <v>46172</v>
      </c>
      <c r="C112" s="66" t="s">
        <v>82</v>
      </c>
      <c r="D112" s="67" t="s">
        <v>89</v>
      </c>
      <c r="E112" s="68">
        <v>87</v>
      </c>
      <c r="F112" s="66" t="s">
        <v>23</v>
      </c>
      <c r="H112" s="43"/>
    </row>
    <row r="113" ht="13.85" spans="1:8">
      <c r="A113" s="58">
        <v>113</v>
      </c>
      <c r="B113" s="59">
        <v>46173</v>
      </c>
      <c r="C113" s="66" t="s">
        <v>80</v>
      </c>
      <c r="D113" s="67" t="s">
        <v>168</v>
      </c>
      <c r="E113" s="68">
        <v>28.8</v>
      </c>
      <c r="F113" s="66" t="s">
        <v>23</v>
      </c>
      <c r="H113" s="43"/>
    </row>
    <row r="114" ht="13.85" spans="1:8">
      <c r="A114" s="58">
        <v>114</v>
      </c>
      <c r="B114" s="59">
        <v>46173</v>
      </c>
      <c r="C114" s="66" t="s">
        <v>169</v>
      </c>
      <c r="D114" s="67" t="s">
        <v>170</v>
      </c>
      <c r="E114" s="68">
        <v>20</v>
      </c>
      <c r="F114" s="66" t="s">
        <v>10</v>
      </c>
      <c r="H114" s="44"/>
    </row>
    <row r="115" ht="13.85" spans="1:8">
      <c r="A115" s="58">
        <v>115</v>
      </c>
      <c r="B115" s="59">
        <v>46173</v>
      </c>
      <c r="C115" s="72">
        <v>0.665277777777778</v>
      </c>
      <c r="D115" s="71" t="s">
        <v>171</v>
      </c>
      <c r="E115" s="68">
        <v>30</v>
      </c>
      <c r="F115" s="66" t="s">
        <v>10</v>
      </c>
      <c r="H115" s="42" t="str">
        <f>_xlfn.DISPIMG("ID_835A6ED950CB4D14A430C4514190D5B1",1)</f>
        <v>=DISPIMG("ID_835A6ED950CB4D14A430C4514190D5B1",1)</v>
      </c>
    </row>
    <row r="116" ht="13.85" spans="1:8">
      <c r="A116" s="58">
        <v>116</v>
      </c>
      <c r="B116" s="59">
        <v>46174</v>
      </c>
      <c r="C116" s="66" t="s">
        <v>172</v>
      </c>
      <c r="D116" s="67" t="s">
        <v>173</v>
      </c>
      <c r="E116" s="68">
        <v>22</v>
      </c>
      <c r="F116" s="66" t="s">
        <v>23</v>
      </c>
      <c r="H116" s="43"/>
    </row>
    <row r="117" ht="13.85" spans="1:8">
      <c r="A117" s="58">
        <v>117</v>
      </c>
      <c r="B117" s="59">
        <v>46174</v>
      </c>
      <c r="C117" s="66" t="s">
        <v>174</v>
      </c>
      <c r="D117" s="67" t="s">
        <v>101</v>
      </c>
      <c r="E117" s="68">
        <v>20</v>
      </c>
      <c r="F117" s="66" t="s">
        <v>10</v>
      </c>
      <c r="H117" s="43"/>
    </row>
    <row r="118" ht="13.85" spans="1:8">
      <c r="A118" s="58">
        <v>118</v>
      </c>
      <c r="B118" s="59">
        <v>46175</v>
      </c>
      <c r="C118" s="66" t="s">
        <v>175</v>
      </c>
      <c r="D118" s="67" t="s">
        <v>173</v>
      </c>
      <c r="E118" s="68">
        <v>22</v>
      </c>
      <c r="F118" s="66" t="s">
        <v>23</v>
      </c>
      <c r="H118" s="43"/>
    </row>
    <row r="119" ht="13.85" spans="1:8">
      <c r="A119" s="58">
        <v>119</v>
      </c>
      <c r="B119" s="59">
        <v>46175</v>
      </c>
      <c r="C119" s="66" t="s">
        <v>176</v>
      </c>
      <c r="D119" s="67" t="s">
        <v>177</v>
      </c>
      <c r="E119" s="68">
        <v>12</v>
      </c>
      <c r="F119" s="66" t="s">
        <v>23</v>
      </c>
      <c r="H119" s="43"/>
    </row>
    <row r="120" ht="13.85" spans="1:8">
      <c r="A120" s="58">
        <v>120</v>
      </c>
      <c r="B120" s="59">
        <v>46175</v>
      </c>
      <c r="C120" s="66" t="s">
        <v>178</v>
      </c>
      <c r="D120" s="67" t="s">
        <v>146</v>
      </c>
      <c r="E120" s="68">
        <v>15</v>
      </c>
      <c r="F120" s="66" t="s">
        <v>23</v>
      </c>
      <c r="H120" s="43"/>
    </row>
    <row r="121" ht="13.85" spans="1:8">
      <c r="A121" s="58">
        <v>121</v>
      </c>
      <c r="B121" s="59">
        <v>46176</v>
      </c>
      <c r="C121" s="66" t="s">
        <v>179</v>
      </c>
      <c r="D121" s="67" t="s">
        <v>180</v>
      </c>
      <c r="E121" s="68">
        <v>10</v>
      </c>
      <c r="F121" s="66" t="s">
        <v>14</v>
      </c>
      <c r="H121" s="44"/>
    </row>
    <row r="122" ht="13.85" spans="1:8">
      <c r="A122" s="58">
        <v>122</v>
      </c>
      <c r="B122" s="59">
        <v>46176</v>
      </c>
      <c r="C122" s="72">
        <v>0.48125</v>
      </c>
      <c r="D122" s="71" t="s">
        <v>36</v>
      </c>
      <c r="E122" s="68">
        <v>28</v>
      </c>
      <c r="F122" s="66" t="s">
        <v>23</v>
      </c>
      <c r="H122" s="42" t="str">
        <f>_xlfn.DISPIMG("ID_94FE95A65FB848A884C9F04D9C3616F9",1)</f>
        <v>=DISPIMG("ID_94FE95A65FB848A884C9F04D9C3616F9",1)</v>
      </c>
    </row>
    <row r="123" ht="13.85" spans="1:8">
      <c r="A123" s="58">
        <v>123</v>
      </c>
      <c r="B123" s="59">
        <v>46176</v>
      </c>
      <c r="C123" s="66" t="s">
        <v>181</v>
      </c>
      <c r="D123" s="67" t="s">
        <v>63</v>
      </c>
      <c r="E123" s="68">
        <v>33</v>
      </c>
      <c r="F123" s="66" t="s">
        <v>23</v>
      </c>
      <c r="H123" s="43"/>
    </row>
    <row r="124" ht="13.85" spans="1:8">
      <c r="A124" s="58">
        <v>124</v>
      </c>
      <c r="B124" s="59">
        <v>46177</v>
      </c>
      <c r="C124" s="72">
        <v>0.352083333333333</v>
      </c>
      <c r="D124" s="71" t="s">
        <v>32</v>
      </c>
      <c r="E124" s="68">
        <v>7</v>
      </c>
      <c r="F124" s="66" t="s">
        <v>23</v>
      </c>
      <c r="H124" s="43"/>
    </row>
    <row r="125" ht="13.85" spans="1:8">
      <c r="A125" s="58">
        <v>125</v>
      </c>
      <c r="B125" s="59">
        <v>46177</v>
      </c>
      <c r="C125" s="66" t="s">
        <v>182</v>
      </c>
      <c r="D125" s="67" t="s">
        <v>183</v>
      </c>
      <c r="E125" s="68">
        <v>13.8</v>
      </c>
      <c r="F125" s="66" t="s">
        <v>10</v>
      </c>
      <c r="H125" s="43"/>
    </row>
    <row r="126" ht="13.85" spans="1:8">
      <c r="A126" s="58">
        <v>126</v>
      </c>
      <c r="B126" s="59">
        <v>46177</v>
      </c>
      <c r="C126" s="66" t="s">
        <v>184</v>
      </c>
      <c r="D126" s="67" t="s">
        <v>63</v>
      </c>
      <c r="E126" s="68">
        <v>30</v>
      </c>
      <c r="F126" s="66" t="s">
        <v>23</v>
      </c>
      <c r="H126" s="43"/>
    </row>
    <row r="127" ht="13.85" spans="1:8">
      <c r="A127" s="58">
        <v>127</v>
      </c>
      <c r="B127" s="59">
        <v>46178</v>
      </c>
      <c r="C127" s="66" t="s">
        <v>100</v>
      </c>
      <c r="D127" s="67" t="s">
        <v>185</v>
      </c>
      <c r="E127" s="68">
        <v>13</v>
      </c>
      <c r="F127" s="66" t="s">
        <v>10</v>
      </c>
      <c r="H127" s="43"/>
    </row>
    <row r="128" ht="13.85" spans="1:8">
      <c r="A128" s="58">
        <v>128</v>
      </c>
      <c r="B128" s="59">
        <v>46178</v>
      </c>
      <c r="C128" s="66" t="s">
        <v>186</v>
      </c>
      <c r="D128" s="67" t="s">
        <v>187</v>
      </c>
      <c r="E128" s="68">
        <v>16</v>
      </c>
      <c r="F128" s="66" t="s">
        <v>23</v>
      </c>
      <c r="H128" s="43"/>
    </row>
    <row r="129" ht="13.85" spans="1:8">
      <c r="A129" s="58">
        <v>129</v>
      </c>
      <c r="B129" s="59">
        <v>46179</v>
      </c>
      <c r="C129" s="72">
        <v>0.433333333333333</v>
      </c>
      <c r="D129" s="71" t="s">
        <v>188</v>
      </c>
      <c r="E129" s="68">
        <v>5</v>
      </c>
      <c r="F129" s="66" t="s">
        <v>23</v>
      </c>
      <c r="H129" s="44"/>
    </row>
    <row r="130" ht="13.85" spans="1:8">
      <c r="A130" s="58">
        <v>130</v>
      </c>
      <c r="B130" s="59">
        <v>46179</v>
      </c>
      <c r="C130" s="66" t="s">
        <v>189</v>
      </c>
      <c r="D130" s="67" t="s">
        <v>187</v>
      </c>
      <c r="E130" s="68">
        <v>62</v>
      </c>
      <c r="F130" s="66" t="s">
        <v>23</v>
      </c>
      <c r="H130" s="42" t="str">
        <f>_xlfn.DISPIMG("ID_647A9C5734D44045AA4A856A606F57AD",1)</f>
        <v>=DISPIMG("ID_647A9C5734D44045AA4A856A606F57AD",1)</v>
      </c>
    </row>
    <row r="131" ht="13.85" spans="1:8">
      <c r="A131" s="58">
        <v>131</v>
      </c>
      <c r="B131" s="59">
        <v>46179</v>
      </c>
      <c r="C131" s="66" t="s">
        <v>91</v>
      </c>
      <c r="D131" s="67" t="s">
        <v>29</v>
      </c>
      <c r="E131" s="68">
        <v>7</v>
      </c>
      <c r="F131" s="66" t="s">
        <v>23</v>
      </c>
      <c r="H131" s="43"/>
    </row>
    <row r="132" ht="13.85" spans="1:8">
      <c r="A132" s="58">
        <v>132</v>
      </c>
      <c r="B132" s="59">
        <v>46180</v>
      </c>
      <c r="C132" s="66" t="s">
        <v>190</v>
      </c>
      <c r="D132" s="67" t="s">
        <v>29</v>
      </c>
      <c r="E132" s="68">
        <v>10</v>
      </c>
      <c r="F132" s="66" t="s">
        <v>23</v>
      </c>
      <c r="H132" s="43"/>
    </row>
    <row r="133" ht="13.85" spans="1:8">
      <c r="A133" s="58">
        <v>133</v>
      </c>
      <c r="B133" s="59">
        <v>46180</v>
      </c>
      <c r="C133" s="66" t="s">
        <v>191</v>
      </c>
      <c r="D133" s="67" t="s">
        <v>173</v>
      </c>
      <c r="E133" s="68">
        <v>42</v>
      </c>
      <c r="F133" s="66" t="s">
        <v>23</v>
      </c>
      <c r="H133" s="43"/>
    </row>
    <row r="134" ht="13.85" spans="1:8">
      <c r="A134" s="58">
        <v>134</v>
      </c>
      <c r="B134" s="59">
        <v>46181</v>
      </c>
      <c r="C134" s="66" t="s">
        <v>192</v>
      </c>
      <c r="D134" s="67" t="s">
        <v>193</v>
      </c>
      <c r="E134" s="68">
        <v>36</v>
      </c>
      <c r="F134" s="66" t="s">
        <v>10</v>
      </c>
      <c r="H134" s="43"/>
    </row>
    <row r="135" ht="13.85" spans="1:8">
      <c r="A135" s="58">
        <v>135</v>
      </c>
      <c r="B135" s="59">
        <v>46182</v>
      </c>
      <c r="C135" s="72">
        <v>0.542361111111111</v>
      </c>
      <c r="D135" s="71" t="s">
        <v>32</v>
      </c>
      <c r="E135" s="68">
        <v>7</v>
      </c>
      <c r="F135" s="66" t="s">
        <v>23</v>
      </c>
      <c r="H135" s="43"/>
    </row>
    <row r="136" ht="13.85" spans="1:8">
      <c r="A136" s="58">
        <v>136</v>
      </c>
      <c r="B136" s="59">
        <v>46182</v>
      </c>
      <c r="C136" s="66" t="s">
        <v>194</v>
      </c>
      <c r="D136" s="67" t="s">
        <v>20</v>
      </c>
      <c r="E136" s="62">
        <v>1500</v>
      </c>
      <c r="F136" s="66" t="s">
        <v>53</v>
      </c>
      <c r="G136" s="74" t="s">
        <v>11</v>
      </c>
      <c r="H136" s="43"/>
    </row>
    <row r="137" ht="13.85" spans="1:8">
      <c r="A137" s="58">
        <v>137</v>
      </c>
      <c r="B137" s="59">
        <v>46182</v>
      </c>
      <c r="C137" s="66" t="s">
        <v>195</v>
      </c>
      <c r="D137" s="67" t="s">
        <v>63</v>
      </c>
      <c r="E137" s="68">
        <v>18</v>
      </c>
      <c r="F137" s="66" t="s">
        <v>23</v>
      </c>
      <c r="H137" s="44"/>
    </row>
    <row r="138" ht="13.85" spans="1:8">
      <c r="A138" s="58">
        <v>138</v>
      </c>
      <c r="B138" s="59">
        <v>46182</v>
      </c>
      <c r="C138" s="72">
        <v>0.989583333333333</v>
      </c>
      <c r="D138" s="71" t="s">
        <v>31</v>
      </c>
      <c r="E138" s="68">
        <v>17.5</v>
      </c>
      <c r="F138" s="66" t="s">
        <v>39</v>
      </c>
      <c r="H138" s="42" t="str">
        <f>_xlfn.DISPIMG("ID_82C7DA1CFE7242BFB68301408BCFFDB5",1)</f>
        <v>=DISPIMG("ID_82C7DA1CFE7242BFB68301408BCFFDB5",1)</v>
      </c>
    </row>
    <row r="139" ht="13.85" spans="1:8">
      <c r="A139" s="58">
        <v>139</v>
      </c>
      <c r="B139" s="59">
        <v>46182</v>
      </c>
      <c r="C139" s="66" t="s">
        <v>196</v>
      </c>
      <c r="D139" s="67" t="s">
        <v>197</v>
      </c>
      <c r="E139" s="68">
        <v>6</v>
      </c>
      <c r="F139" s="66" t="s">
        <v>53</v>
      </c>
      <c r="H139" s="43"/>
    </row>
    <row r="140" ht="13.85" spans="1:8">
      <c r="A140" s="58">
        <v>140</v>
      </c>
      <c r="B140" s="59">
        <v>46183</v>
      </c>
      <c r="C140" s="66" t="s">
        <v>198</v>
      </c>
      <c r="D140" s="67" t="s">
        <v>89</v>
      </c>
      <c r="E140" s="68">
        <v>25</v>
      </c>
      <c r="F140" s="66" t="s">
        <v>23</v>
      </c>
      <c r="H140" s="43"/>
    </row>
    <row r="141" ht="13.85" spans="1:8">
      <c r="A141" s="58">
        <v>141</v>
      </c>
      <c r="B141" s="59">
        <v>46183</v>
      </c>
      <c r="C141" s="66" t="s">
        <v>199</v>
      </c>
      <c r="D141" s="67" t="s">
        <v>187</v>
      </c>
      <c r="E141" s="68">
        <v>18</v>
      </c>
      <c r="F141" s="66" t="s">
        <v>23</v>
      </c>
      <c r="H141" s="43"/>
    </row>
    <row r="142" ht="13.85" spans="1:8">
      <c r="A142" s="58">
        <v>142</v>
      </c>
      <c r="B142" s="59">
        <v>46190</v>
      </c>
      <c r="C142" s="72">
        <v>0.295138888888889</v>
      </c>
      <c r="D142" s="71" t="s">
        <v>32</v>
      </c>
      <c r="E142" s="68">
        <v>3</v>
      </c>
      <c r="F142" s="66" t="s">
        <v>23</v>
      </c>
      <c r="H142" s="43"/>
    </row>
    <row r="143" ht="13.85" spans="1:8">
      <c r="A143" s="58">
        <v>143</v>
      </c>
      <c r="B143" s="59">
        <v>46184</v>
      </c>
      <c r="C143" s="66" t="s">
        <v>200</v>
      </c>
      <c r="D143" s="67" t="s">
        <v>201</v>
      </c>
      <c r="E143" s="68">
        <v>1200</v>
      </c>
      <c r="F143" s="66" t="s">
        <v>39</v>
      </c>
      <c r="H143" s="43"/>
    </row>
    <row r="144" ht="13.85" spans="1:8">
      <c r="A144" s="58">
        <v>144</v>
      </c>
      <c r="B144" s="59">
        <v>46184</v>
      </c>
      <c r="C144" s="66" t="s">
        <v>202</v>
      </c>
      <c r="D144" s="67" t="s">
        <v>87</v>
      </c>
      <c r="E144" s="68">
        <v>15</v>
      </c>
      <c r="F144" s="66" t="s">
        <v>23</v>
      </c>
      <c r="H144" s="43"/>
    </row>
    <row r="145" ht="13.85" spans="1:8">
      <c r="A145" s="58">
        <v>145</v>
      </c>
      <c r="B145" s="59">
        <v>46184</v>
      </c>
      <c r="C145" s="66" t="s">
        <v>198</v>
      </c>
      <c r="D145" s="67" t="s">
        <v>87</v>
      </c>
      <c r="E145" s="68">
        <v>40</v>
      </c>
      <c r="F145" s="66" t="s">
        <v>23</v>
      </c>
      <c r="H145" s="44"/>
    </row>
    <row r="146" ht="13.85" spans="1:8">
      <c r="A146" s="58">
        <v>146</v>
      </c>
      <c r="B146" s="59">
        <v>46184</v>
      </c>
      <c r="C146" s="72">
        <v>0.845833333333333</v>
      </c>
      <c r="D146" s="71" t="s">
        <v>87</v>
      </c>
      <c r="E146" s="68">
        <v>154</v>
      </c>
      <c r="F146" s="66" t="s">
        <v>23</v>
      </c>
      <c r="H146" s="42" t="str">
        <f>_xlfn.DISPIMG("ID_481B2F0EEB604FD8899136DB1F1580DE",1)</f>
        <v>=DISPIMG("ID_481B2F0EEB604FD8899136DB1F1580DE",1)</v>
      </c>
    </row>
    <row r="147" ht="13.85" spans="1:8">
      <c r="A147" s="58">
        <v>147</v>
      </c>
      <c r="B147" s="59">
        <v>46185</v>
      </c>
      <c r="C147" s="66" t="s">
        <v>203</v>
      </c>
      <c r="D147" s="67" t="s">
        <v>173</v>
      </c>
      <c r="E147" s="68">
        <v>37</v>
      </c>
      <c r="F147" s="66" t="s">
        <v>23</v>
      </c>
      <c r="H147" s="43"/>
    </row>
    <row r="148" ht="13.85" spans="1:8">
      <c r="A148" s="58">
        <v>148</v>
      </c>
      <c r="B148" s="59">
        <v>46186</v>
      </c>
      <c r="C148" s="72">
        <v>0.319444444444444</v>
      </c>
      <c r="D148" s="71" t="s">
        <v>32</v>
      </c>
      <c r="E148" s="68">
        <v>3</v>
      </c>
      <c r="F148" s="66" t="s">
        <v>23</v>
      </c>
      <c r="H148" s="43"/>
    </row>
    <row r="149" ht="13.85" spans="1:8">
      <c r="A149" s="58">
        <v>149</v>
      </c>
      <c r="B149" s="59">
        <v>46186</v>
      </c>
      <c r="C149" s="66" t="s">
        <v>204</v>
      </c>
      <c r="D149" s="67" t="s">
        <v>29</v>
      </c>
      <c r="E149" s="68">
        <v>35</v>
      </c>
      <c r="F149" s="66" t="s">
        <v>23</v>
      </c>
      <c r="H149" s="43"/>
    </row>
    <row r="150" ht="13.85" spans="1:8">
      <c r="A150" s="58">
        <v>150</v>
      </c>
      <c r="B150" s="59">
        <v>46186</v>
      </c>
      <c r="C150" s="66" t="s">
        <v>205</v>
      </c>
      <c r="D150" s="67" t="s">
        <v>173</v>
      </c>
      <c r="E150" s="68">
        <v>18</v>
      </c>
      <c r="F150" s="66" t="s">
        <v>23</v>
      </c>
      <c r="H150" s="43"/>
    </row>
    <row r="151" ht="13.85" spans="1:8">
      <c r="A151" s="58">
        <v>151</v>
      </c>
      <c r="B151" s="59">
        <v>46186</v>
      </c>
      <c r="C151" s="66" t="s">
        <v>206</v>
      </c>
      <c r="D151" s="67" t="s">
        <v>207</v>
      </c>
      <c r="E151" s="68">
        <v>40</v>
      </c>
      <c r="F151" s="66" t="s">
        <v>10</v>
      </c>
      <c r="H151" s="43"/>
    </row>
    <row r="152" ht="13.85" spans="1:8">
      <c r="A152" s="58">
        <v>152</v>
      </c>
      <c r="B152" s="59">
        <v>46187</v>
      </c>
      <c r="C152" s="66" t="s">
        <v>208</v>
      </c>
      <c r="D152" s="67" t="s">
        <v>187</v>
      </c>
      <c r="E152" s="68">
        <v>16</v>
      </c>
      <c r="F152" s="66" t="s">
        <v>23</v>
      </c>
      <c r="H152" s="43"/>
    </row>
    <row r="153" ht="13.85" spans="1:8">
      <c r="A153" s="58">
        <v>153</v>
      </c>
      <c r="B153" s="59">
        <v>46187</v>
      </c>
      <c r="C153" s="66" t="s">
        <v>209</v>
      </c>
      <c r="D153" s="67" t="s">
        <v>210</v>
      </c>
      <c r="E153" s="68">
        <v>40</v>
      </c>
      <c r="F153" s="66" t="s">
        <v>23</v>
      </c>
      <c r="H153" s="44"/>
    </row>
    <row r="154" ht="13.85" spans="1:8">
      <c r="A154" s="58">
        <v>154</v>
      </c>
      <c r="B154" s="59">
        <v>46187</v>
      </c>
      <c r="C154" s="72">
        <v>0.794444444444444</v>
      </c>
      <c r="D154" s="71" t="s">
        <v>31</v>
      </c>
      <c r="E154" s="68">
        <v>27.5</v>
      </c>
      <c r="F154" s="66" t="s">
        <v>39</v>
      </c>
      <c r="H154" s="76" t="str">
        <f>_xlfn.DISPIMG("ID_DE1423313F8C49779A7BEFC0248A6074",1)</f>
        <v>=DISPIMG("ID_DE1423313F8C49779A7BEFC0248A6074",1)</v>
      </c>
    </row>
    <row r="155" ht="13.85" spans="1:8">
      <c r="A155" s="58">
        <v>155</v>
      </c>
      <c r="B155" s="59">
        <v>46188</v>
      </c>
      <c r="C155" s="66" t="s">
        <v>211</v>
      </c>
      <c r="D155" s="67" t="s">
        <v>29</v>
      </c>
      <c r="E155" s="68">
        <v>51</v>
      </c>
      <c r="F155" s="66" t="s">
        <v>23</v>
      </c>
      <c r="H155" s="77"/>
    </row>
    <row r="156" ht="13.85" spans="1:8">
      <c r="A156" s="58">
        <v>156</v>
      </c>
      <c r="B156" s="59">
        <v>46188</v>
      </c>
      <c r="C156" s="66" t="s">
        <v>212</v>
      </c>
      <c r="D156" s="67" t="s">
        <v>173</v>
      </c>
      <c r="E156" s="68">
        <v>107</v>
      </c>
      <c r="F156" s="66" t="s">
        <v>23</v>
      </c>
      <c r="H156" s="77"/>
    </row>
    <row r="157" ht="13.85" spans="1:8">
      <c r="A157" s="58">
        <v>157</v>
      </c>
      <c r="B157" s="59">
        <v>46189</v>
      </c>
      <c r="C157" s="66" t="s">
        <v>213</v>
      </c>
      <c r="D157" s="67" t="s">
        <v>56</v>
      </c>
      <c r="E157" s="62">
        <v>292</v>
      </c>
      <c r="F157" s="66" t="s">
        <v>39</v>
      </c>
      <c r="G157" t="s">
        <v>11</v>
      </c>
      <c r="H157" s="77"/>
    </row>
    <row r="158" ht="13.85" spans="1:8">
      <c r="A158" s="58">
        <v>158</v>
      </c>
      <c r="B158" s="59">
        <v>46189</v>
      </c>
      <c r="C158" s="66" t="s">
        <v>214</v>
      </c>
      <c r="D158" s="67" t="s">
        <v>29</v>
      </c>
      <c r="E158" s="68">
        <v>22</v>
      </c>
      <c r="F158" s="66" t="s">
        <v>23</v>
      </c>
      <c r="H158" s="77"/>
    </row>
    <row r="159" ht="13.85" spans="1:8">
      <c r="A159" s="58">
        <v>159</v>
      </c>
      <c r="B159" s="59">
        <v>46189</v>
      </c>
      <c r="C159" s="66" t="s">
        <v>215</v>
      </c>
      <c r="D159" s="67" t="s">
        <v>187</v>
      </c>
      <c r="E159" s="68">
        <v>16</v>
      </c>
      <c r="F159" s="66" t="s">
        <v>23</v>
      </c>
      <c r="H159" s="77"/>
    </row>
    <row r="160" ht="13.85" spans="1:8">
      <c r="A160" s="58">
        <v>160</v>
      </c>
      <c r="B160" s="59">
        <v>46190</v>
      </c>
      <c r="C160" s="72">
        <v>0.297916666666667</v>
      </c>
      <c r="D160" s="71" t="s">
        <v>32</v>
      </c>
      <c r="E160" s="68">
        <v>5</v>
      </c>
      <c r="F160" s="66" t="s">
        <v>23</v>
      </c>
      <c r="H160" s="77"/>
    </row>
    <row r="161" ht="13.85" spans="1:8">
      <c r="A161" s="58">
        <v>161</v>
      </c>
      <c r="B161" s="59">
        <v>46190</v>
      </c>
      <c r="C161" s="66" t="s">
        <v>216</v>
      </c>
      <c r="D161" s="67" t="s">
        <v>68</v>
      </c>
      <c r="E161" s="68">
        <v>17</v>
      </c>
      <c r="F161" s="66" t="s">
        <v>39</v>
      </c>
      <c r="H161" s="77"/>
    </row>
    <row r="162" ht="13.85" spans="1:8">
      <c r="A162" s="58">
        <v>162</v>
      </c>
      <c r="B162" s="59">
        <v>46190</v>
      </c>
      <c r="C162" s="72">
        <v>0.620138888888889</v>
      </c>
      <c r="D162" s="71" t="s">
        <v>31</v>
      </c>
      <c r="E162" s="68">
        <v>36</v>
      </c>
      <c r="F162" s="66" t="s">
        <v>39</v>
      </c>
      <c r="H162" s="42" t="str">
        <f>_xlfn.DISPIMG("ID_2E07383733AF4C9D9943891FDB068D87",1)</f>
        <v>=DISPIMG("ID_2E07383733AF4C9D9943891FDB068D87",1)</v>
      </c>
    </row>
    <row r="163" ht="13.85" spans="1:8">
      <c r="A163" s="58">
        <v>163</v>
      </c>
      <c r="B163" s="59">
        <v>46190</v>
      </c>
      <c r="C163" s="66" t="s">
        <v>217</v>
      </c>
      <c r="D163" s="67" t="s">
        <v>173</v>
      </c>
      <c r="E163" s="68">
        <v>160</v>
      </c>
      <c r="F163" s="66" t="s">
        <v>23</v>
      </c>
      <c r="H163" s="43"/>
    </row>
    <row r="164" ht="13.85" spans="1:8">
      <c r="A164" s="58">
        <v>164</v>
      </c>
      <c r="B164" s="59">
        <v>46191</v>
      </c>
      <c r="C164" s="66" t="s">
        <v>218</v>
      </c>
      <c r="D164" s="67" t="s">
        <v>101</v>
      </c>
      <c r="E164" s="68">
        <v>16.5</v>
      </c>
      <c r="F164" s="66" t="s">
        <v>10</v>
      </c>
      <c r="H164" s="43"/>
    </row>
    <row r="165" ht="13.85" spans="1:8">
      <c r="A165" s="58">
        <v>165</v>
      </c>
      <c r="B165" s="59">
        <v>46191</v>
      </c>
      <c r="C165" s="66" t="s">
        <v>219</v>
      </c>
      <c r="D165" s="67" t="s">
        <v>220</v>
      </c>
      <c r="E165" s="68">
        <v>20</v>
      </c>
      <c r="F165" s="66" t="s">
        <v>10</v>
      </c>
      <c r="H165" s="43"/>
    </row>
    <row r="166" ht="13.85" spans="1:8">
      <c r="A166" s="58">
        <v>166</v>
      </c>
      <c r="B166" s="59">
        <v>46191</v>
      </c>
      <c r="C166" s="66" t="s">
        <v>221</v>
      </c>
      <c r="D166" s="67" t="s">
        <v>173</v>
      </c>
      <c r="E166" s="68">
        <v>12</v>
      </c>
      <c r="F166" s="66" t="s">
        <v>23</v>
      </c>
      <c r="H166" s="43"/>
    </row>
    <row r="167" ht="13.85" spans="1:8">
      <c r="A167" s="58">
        <v>167</v>
      </c>
      <c r="B167" s="59">
        <v>46192</v>
      </c>
      <c r="C167" s="66" t="s">
        <v>136</v>
      </c>
      <c r="D167" s="67" t="s">
        <v>173</v>
      </c>
      <c r="E167" s="68">
        <v>54</v>
      </c>
      <c r="F167" s="66" t="s">
        <v>23</v>
      </c>
      <c r="H167" s="43"/>
    </row>
    <row r="168" ht="13.85" spans="1:8">
      <c r="A168" s="58">
        <v>168</v>
      </c>
      <c r="B168" s="59">
        <v>46192</v>
      </c>
      <c r="C168" s="66" t="s">
        <v>222</v>
      </c>
      <c r="D168" s="67" t="s">
        <v>223</v>
      </c>
      <c r="E168" s="68">
        <v>56</v>
      </c>
      <c r="F168" s="66" t="s">
        <v>53</v>
      </c>
      <c r="H168" s="43"/>
    </row>
    <row r="169" ht="13.85" spans="1:8">
      <c r="A169" s="58">
        <v>169</v>
      </c>
      <c r="B169" s="59">
        <v>46193</v>
      </c>
      <c r="C169" s="66" t="s">
        <v>224</v>
      </c>
      <c r="D169" s="67" t="s">
        <v>31</v>
      </c>
      <c r="E169" s="68">
        <v>13</v>
      </c>
      <c r="F169" s="66" t="s">
        <v>23</v>
      </c>
      <c r="H169" s="44"/>
    </row>
    <row r="170" ht="13.85" spans="1:8">
      <c r="A170" s="58">
        <v>170</v>
      </c>
      <c r="B170" s="59">
        <v>46193</v>
      </c>
      <c r="C170" s="66" t="s">
        <v>225</v>
      </c>
      <c r="D170" s="67" t="s">
        <v>29</v>
      </c>
      <c r="E170" s="68">
        <v>18</v>
      </c>
      <c r="F170" s="66" t="s">
        <v>23</v>
      </c>
      <c r="H170" s="42" t="str">
        <f>_xlfn.DISPIMG("ID_2307CEF5932C42C88620BF22195A2FD7",1)</f>
        <v>=DISPIMG("ID_2307CEF5932C42C88620BF22195A2FD7",1)</v>
      </c>
    </row>
    <row r="171" ht="13.85" spans="1:8">
      <c r="A171" s="58">
        <v>171</v>
      </c>
      <c r="B171" s="59">
        <v>46193</v>
      </c>
      <c r="C171" s="66" t="s">
        <v>98</v>
      </c>
      <c r="D171" s="67" t="s">
        <v>226</v>
      </c>
      <c r="E171" s="68">
        <v>76</v>
      </c>
      <c r="F171" s="66" t="s">
        <v>39</v>
      </c>
      <c r="G171" t="s">
        <v>11</v>
      </c>
      <c r="H171" s="43"/>
    </row>
    <row r="172" ht="13.85" spans="1:8">
      <c r="A172" s="58">
        <v>172</v>
      </c>
      <c r="B172" s="59">
        <v>46194</v>
      </c>
      <c r="C172" s="72">
        <v>0.314583333333333</v>
      </c>
      <c r="D172" s="71" t="s">
        <v>32</v>
      </c>
      <c r="E172" s="68">
        <v>3</v>
      </c>
      <c r="F172" s="66" t="s">
        <v>23</v>
      </c>
      <c r="H172" s="43"/>
    </row>
    <row r="173" ht="13.85" spans="1:8">
      <c r="A173" s="58">
        <v>173</v>
      </c>
      <c r="B173" s="59">
        <v>46193</v>
      </c>
      <c r="C173" s="66" t="s">
        <v>92</v>
      </c>
      <c r="D173" s="67" t="s">
        <v>187</v>
      </c>
      <c r="E173" s="68">
        <v>26</v>
      </c>
      <c r="F173" s="66" t="s">
        <v>23</v>
      </c>
      <c r="H173" s="43"/>
    </row>
    <row r="174" ht="13.85" spans="1:8">
      <c r="A174" s="58">
        <v>174</v>
      </c>
      <c r="B174" s="59">
        <v>46194</v>
      </c>
      <c r="C174" s="66" t="s">
        <v>227</v>
      </c>
      <c r="D174" s="67" t="s">
        <v>146</v>
      </c>
      <c r="E174" s="68">
        <v>29.4</v>
      </c>
      <c r="F174" s="66" t="s">
        <v>23</v>
      </c>
      <c r="H174" s="43"/>
    </row>
    <row r="175" ht="13.85" spans="1:8">
      <c r="A175" s="58">
        <v>175</v>
      </c>
      <c r="B175" s="59">
        <v>46194</v>
      </c>
      <c r="C175" s="66" t="s">
        <v>228</v>
      </c>
      <c r="D175" s="67" t="s">
        <v>146</v>
      </c>
      <c r="E175" s="68">
        <v>19.6</v>
      </c>
      <c r="F175" s="66" t="s">
        <v>23</v>
      </c>
      <c r="H175" s="43"/>
    </row>
    <row r="176" ht="13.85" spans="1:8">
      <c r="A176" s="58">
        <v>176</v>
      </c>
      <c r="B176" s="59">
        <v>46194</v>
      </c>
      <c r="C176" s="66" t="s">
        <v>229</v>
      </c>
      <c r="D176" s="67" t="s">
        <v>63</v>
      </c>
      <c r="E176" s="68">
        <v>15</v>
      </c>
      <c r="F176" s="66" t="s">
        <v>23</v>
      </c>
      <c r="H176" s="44"/>
    </row>
    <row r="177" ht="13.85" spans="1:8">
      <c r="A177" s="58">
        <v>177</v>
      </c>
      <c r="B177" s="59">
        <v>46194</v>
      </c>
      <c r="C177" s="66" t="s">
        <v>230</v>
      </c>
      <c r="D177" s="67" t="s">
        <v>31</v>
      </c>
      <c r="E177" s="68">
        <v>1.5</v>
      </c>
      <c r="F177" s="66" t="s">
        <v>23</v>
      </c>
      <c r="H177" s="42" t="str">
        <f>_xlfn.DISPIMG("ID_92344BEDE87C4A19BB2B54CB61A8F6CE",1)</f>
        <v>=DISPIMG("ID_92344BEDE87C4A19BB2B54CB61A8F6CE",1)</v>
      </c>
    </row>
    <row r="178" ht="13.85" spans="1:8">
      <c r="A178" s="58">
        <v>178</v>
      </c>
      <c r="B178" s="59">
        <v>46195</v>
      </c>
      <c r="C178" s="66" t="s">
        <v>231</v>
      </c>
      <c r="D178" s="67" t="s">
        <v>137</v>
      </c>
      <c r="E178" s="68">
        <v>15</v>
      </c>
      <c r="F178" s="66" t="s">
        <v>23</v>
      </c>
      <c r="H178" s="43"/>
    </row>
    <row r="179" ht="13.85" spans="1:8">
      <c r="A179" s="58">
        <v>179</v>
      </c>
      <c r="B179" s="59">
        <v>46195</v>
      </c>
      <c r="C179" s="66" t="s">
        <v>72</v>
      </c>
      <c r="D179" s="67" t="s">
        <v>226</v>
      </c>
      <c r="E179" s="68">
        <v>25</v>
      </c>
      <c r="F179" s="66" t="s">
        <v>39</v>
      </c>
      <c r="G179" t="s">
        <v>11</v>
      </c>
      <c r="H179" s="43"/>
    </row>
    <row r="180" ht="13.85" spans="1:8">
      <c r="A180" s="58">
        <v>180</v>
      </c>
      <c r="B180" s="59">
        <v>46195</v>
      </c>
      <c r="C180" s="66" t="s">
        <v>232</v>
      </c>
      <c r="D180" s="67" t="s">
        <v>187</v>
      </c>
      <c r="E180" s="68">
        <v>21</v>
      </c>
      <c r="F180" s="66" t="s">
        <v>23</v>
      </c>
      <c r="H180" s="43"/>
    </row>
    <row r="181" ht="13.85" spans="1:8">
      <c r="A181" s="58">
        <v>181</v>
      </c>
      <c r="B181" s="59">
        <v>46196</v>
      </c>
      <c r="C181" s="66" t="s">
        <v>90</v>
      </c>
      <c r="D181" s="67" t="s">
        <v>168</v>
      </c>
      <c r="E181" s="68">
        <v>28.8</v>
      </c>
      <c r="F181" s="66" t="s">
        <v>23</v>
      </c>
      <c r="H181" s="43"/>
    </row>
    <row r="182" ht="13.85" spans="1:8">
      <c r="A182" s="58">
        <v>182</v>
      </c>
      <c r="B182" s="59">
        <v>46197</v>
      </c>
      <c r="C182" s="72">
        <v>0.301388888888889</v>
      </c>
      <c r="D182" s="71" t="s">
        <v>32</v>
      </c>
      <c r="E182" s="68">
        <v>8</v>
      </c>
      <c r="F182" s="66" t="s">
        <v>23</v>
      </c>
      <c r="H182" s="43"/>
    </row>
    <row r="183" ht="13.85" spans="1:8">
      <c r="A183" s="58">
        <v>183</v>
      </c>
      <c r="B183" s="59">
        <v>46197</v>
      </c>
      <c r="C183" s="66" t="s">
        <v>233</v>
      </c>
      <c r="D183" s="67" t="s">
        <v>76</v>
      </c>
      <c r="E183" s="68">
        <v>40</v>
      </c>
      <c r="F183" s="66" t="s">
        <v>10</v>
      </c>
      <c r="H183" s="43"/>
    </row>
    <row r="184" ht="13.85" spans="1:8">
      <c r="A184" s="58">
        <v>184</v>
      </c>
      <c r="B184" s="59">
        <v>46197</v>
      </c>
      <c r="C184" s="66" t="s">
        <v>234</v>
      </c>
      <c r="D184" s="67" t="s">
        <v>235</v>
      </c>
      <c r="E184" s="68">
        <v>91</v>
      </c>
      <c r="F184" s="66" t="s">
        <v>10</v>
      </c>
      <c r="H184" s="44"/>
    </row>
    <row r="185" ht="13.85" spans="1:8">
      <c r="A185" s="58">
        <v>185</v>
      </c>
      <c r="B185" s="59">
        <v>46198</v>
      </c>
      <c r="C185" s="66" t="s">
        <v>236</v>
      </c>
      <c r="D185" s="67" t="s">
        <v>31</v>
      </c>
      <c r="E185" s="68">
        <v>4</v>
      </c>
      <c r="F185" s="66" t="s">
        <v>23</v>
      </c>
      <c r="H185" s="42" t="str">
        <f>_xlfn.DISPIMG("ID_1954A9DC653D4563938675403289CD86",1)</f>
        <v>=DISPIMG("ID_1954A9DC653D4563938675403289CD86",1)</v>
      </c>
    </row>
    <row r="186" ht="13.85" spans="1:8">
      <c r="A186" s="58">
        <v>186</v>
      </c>
      <c r="B186" s="59">
        <v>46198</v>
      </c>
      <c r="C186" s="66" t="s">
        <v>237</v>
      </c>
      <c r="D186" s="67" t="s">
        <v>29</v>
      </c>
      <c r="E186" s="68">
        <v>11</v>
      </c>
      <c r="F186" s="66" t="s">
        <v>23</v>
      </c>
      <c r="H186" s="43"/>
    </row>
    <row r="187" ht="13.85" spans="1:8">
      <c r="A187" s="58">
        <v>187</v>
      </c>
      <c r="B187" s="59">
        <v>46198</v>
      </c>
      <c r="C187" s="66" t="s">
        <v>148</v>
      </c>
      <c r="D187" s="67" t="s">
        <v>238</v>
      </c>
      <c r="E187" s="68">
        <v>12</v>
      </c>
      <c r="F187" s="66" t="s">
        <v>10</v>
      </c>
      <c r="H187" s="43"/>
    </row>
    <row r="188" ht="13.85" spans="1:8">
      <c r="A188" s="58">
        <v>188</v>
      </c>
      <c r="B188" s="59">
        <v>46198</v>
      </c>
      <c r="C188" s="66" t="s">
        <v>184</v>
      </c>
      <c r="D188" s="67" t="s">
        <v>137</v>
      </c>
      <c r="E188" s="68">
        <v>42</v>
      </c>
      <c r="F188" s="66" t="s">
        <v>23</v>
      </c>
      <c r="H188" s="43"/>
    </row>
    <row r="189" ht="13.85" spans="1:8">
      <c r="A189" s="58">
        <v>189</v>
      </c>
      <c r="B189" s="59">
        <v>46199</v>
      </c>
      <c r="C189" s="72">
        <v>0.259027777777778</v>
      </c>
      <c r="D189" s="71" t="s">
        <v>32</v>
      </c>
      <c r="E189" s="68">
        <v>8</v>
      </c>
      <c r="F189" s="66" t="s">
        <v>23</v>
      </c>
      <c r="H189" s="43"/>
    </row>
    <row r="190" ht="13.85" spans="1:8">
      <c r="A190" s="58">
        <v>190</v>
      </c>
      <c r="B190" s="59">
        <v>46199</v>
      </c>
      <c r="C190" s="66" t="s">
        <v>239</v>
      </c>
      <c r="D190" s="67" t="s">
        <v>240</v>
      </c>
      <c r="E190" s="68">
        <v>15</v>
      </c>
      <c r="F190" s="66" t="s">
        <v>23</v>
      </c>
      <c r="H190" s="43"/>
    </row>
    <row r="191" ht="13.85" spans="1:8">
      <c r="A191" s="58">
        <v>191</v>
      </c>
      <c r="B191" s="59">
        <v>46199</v>
      </c>
      <c r="C191" s="66" t="s">
        <v>241</v>
      </c>
      <c r="D191" s="67" t="s">
        <v>242</v>
      </c>
      <c r="E191" s="68">
        <v>8</v>
      </c>
      <c r="F191" s="66" t="s">
        <v>23</v>
      </c>
      <c r="H191" s="43"/>
    </row>
    <row r="192" ht="13.85" spans="1:8">
      <c r="A192" s="58">
        <v>192</v>
      </c>
      <c r="B192" s="59">
        <v>46199</v>
      </c>
      <c r="C192" s="66" t="s">
        <v>46</v>
      </c>
      <c r="D192" s="67" t="s">
        <v>243</v>
      </c>
      <c r="E192" s="68">
        <v>39</v>
      </c>
      <c r="F192" s="66" t="s">
        <v>10</v>
      </c>
      <c r="H192" s="44"/>
    </row>
    <row r="193" ht="13.85" spans="1:8">
      <c r="A193" s="78" t="s">
        <v>244</v>
      </c>
      <c r="B193" s="79"/>
      <c r="C193" s="79"/>
      <c r="D193" s="79"/>
      <c r="E193" s="80">
        <f>SUM(E3:E192)</f>
        <v>26476.69</v>
      </c>
      <c r="F193" s="79"/>
    </row>
    <row r="194" spans="1:8">
      <c r="A194" s="81" t="s">
        <v>245</v>
      </c>
      <c r="B194" s="82"/>
      <c r="C194" s="83"/>
      <c r="D194" s="83"/>
      <c r="E194" s="83"/>
      <c r="F194" s="83"/>
      <c r="G194" s="83"/>
      <c r="H194" s="83"/>
    </row>
    <row r="195" spans="1:8">
      <c r="A195" s="84">
        <v>1</v>
      </c>
      <c r="B195" s="85" t="s">
        <v>246</v>
      </c>
      <c r="C195" s="85" t="s">
        <v>11</v>
      </c>
      <c r="D195" s="85" t="s">
        <v>247</v>
      </c>
      <c r="E195" s="86"/>
      <c r="F195" s="87"/>
      <c r="G195" s="87"/>
      <c r="H195" s="87"/>
    </row>
    <row r="196" spans="1:8">
      <c r="A196" s="84"/>
      <c r="B196" s="88">
        <f>E193</f>
        <v>26476.69</v>
      </c>
      <c r="C196" s="88">
        <f>发票!E20</f>
        <v>12988.45</v>
      </c>
      <c r="D196" s="88">
        <f>B196-C196</f>
        <v>13488.24</v>
      </c>
      <c r="E196" s="86"/>
      <c r="F196" s="87"/>
      <c r="G196" s="87"/>
      <c r="H196" s="87"/>
    </row>
    <row r="197" spans="1:8">
      <c r="A197" s="87">
        <v>2</v>
      </c>
      <c r="B197" s="89" t="s">
        <v>248</v>
      </c>
      <c r="C197" s="87"/>
      <c r="D197" s="87"/>
      <c r="E197" s="86"/>
      <c r="F197" s="87"/>
      <c r="G197" s="87"/>
      <c r="H197" s="87"/>
    </row>
  </sheetData>
  <mergeCells count="32">
    <mergeCell ref="A1:H1"/>
    <mergeCell ref="A193:D193"/>
    <mergeCell ref="B194:H194"/>
    <mergeCell ref="A195:A196"/>
    <mergeCell ref="H5:H9"/>
    <mergeCell ref="H10:H16"/>
    <mergeCell ref="H17:H20"/>
    <mergeCell ref="H21:H23"/>
    <mergeCell ref="H24:H31"/>
    <mergeCell ref="H32:H34"/>
    <mergeCell ref="H35:H38"/>
    <mergeCell ref="H39:H45"/>
    <mergeCell ref="H46:H48"/>
    <mergeCell ref="H49:H52"/>
    <mergeCell ref="H53:H60"/>
    <mergeCell ref="H61:H68"/>
    <mergeCell ref="H69:H76"/>
    <mergeCell ref="H77:H84"/>
    <mergeCell ref="H85:H92"/>
    <mergeCell ref="H93:H100"/>
    <mergeCell ref="H101:H106"/>
    <mergeCell ref="H107:H114"/>
    <mergeCell ref="H115:H121"/>
    <mergeCell ref="H122:H129"/>
    <mergeCell ref="H130:H137"/>
    <mergeCell ref="H138:H145"/>
    <mergeCell ref="H146:H153"/>
    <mergeCell ref="H154:H161"/>
    <mergeCell ref="H162:H169"/>
    <mergeCell ref="H170:H176"/>
    <mergeCell ref="H177:H184"/>
    <mergeCell ref="H185:H192"/>
  </mergeCells>
  <pageMargins left="0.7" right="0.7" top="0.75" bottom="0.75" header="0.3" footer="0.3"/>
  <pageSetup paperSize="9" scale="87" fitToHeight="0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="85" zoomScaleNormal="85" topLeftCell="A2" workbookViewId="0">
      <selection activeCell="E19" sqref="E2:E19"/>
    </sheetView>
  </sheetViews>
  <sheetFormatPr defaultColWidth="8.96666666666667" defaultRowHeight="13.5" outlineLevelCol="5"/>
  <cols>
    <col min="2" max="2" width="64.7" customWidth="1"/>
    <col min="3" max="3" width="29.5" customWidth="1"/>
    <col min="4" max="4" width="21.0666666666667" customWidth="1"/>
    <col min="5" max="5" width="25.0833333333333" customWidth="1"/>
    <col min="6" max="6" width="12.65" customWidth="1"/>
  </cols>
  <sheetData>
    <row r="1" ht="14.25" spans="1:6">
      <c r="A1" s="1"/>
      <c r="B1" s="2"/>
      <c r="C1" s="2"/>
      <c r="D1" s="2"/>
      <c r="E1" s="2"/>
      <c r="F1" s="2"/>
    </row>
    <row r="2" ht="263" customHeight="1" spans="1:6">
      <c r="A2" s="3">
        <v>1</v>
      </c>
      <c r="B2" s="4" t="str">
        <f>_xlfn.DISPIMG("ID_68BDB20552EA427E9672FBF0C15D0BC9",1)</f>
        <v>=DISPIMG("ID_68BDB20552EA427E9672FBF0C15D0BC9",1)</v>
      </c>
      <c r="C2" s="5">
        <v>46133</v>
      </c>
      <c r="D2" s="6" t="s">
        <v>9</v>
      </c>
      <c r="E2" s="7">
        <v>605.5</v>
      </c>
      <c r="F2" s="8"/>
    </row>
    <row r="3" ht="272.9" spans="1:6">
      <c r="A3" s="3">
        <v>2</v>
      </c>
      <c r="B3" s="4" t="str">
        <f>_xlfn.DISPIMG("ID_28D2B9F115734F219F36E027496E9096",1)</f>
        <v>=DISPIMG("ID_28D2B9F115734F219F36E027496E9096",1)</v>
      </c>
      <c r="C3" s="9">
        <v>46137</v>
      </c>
      <c r="D3" s="10" t="s">
        <v>9</v>
      </c>
      <c r="E3" s="11">
        <v>543</v>
      </c>
      <c r="F3" s="8"/>
    </row>
    <row r="4" ht="70" customHeight="1" spans="1:6">
      <c r="A4" s="12">
        <v>3</v>
      </c>
      <c r="B4" s="13" t="str">
        <f>_xlfn.DISPIMG("ID_C361D68984CB451DB0EAB343B75FC24B",1)</f>
        <v>=DISPIMG("ID_C361D68984CB451DB0EAB343B75FC24B",1)</v>
      </c>
      <c r="C4" s="14">
        <v>46138</v>
      </c>
      <c r="D4" s="15" t="s">
        <v>20</v>
      </c>
      <c r="E4" s="16">
        <v>924</v>
      </c>
      <c r="F4" s="17" t="s">
        <v>53</v>
      </c>
    </row>
    <row r="5" ht="70" customHeight="1" spans="1:6">
      <c r="A5" s="12"/>
      <c r="B5" s="18"/>
      <c r="C5" s="19">
        <v>46144</v>
      </c>
      <c r="D5" s="20" t="s">
        <v>20</v>
      </c>
      <c r="E5" s="21">
        <v>1000</v>
      </c>
      <c r="F5" s="22" t="s">
        <v>53</v>
      </c>
    </row>
    <row r="6" ht="70" customHeight="1" spans="1:6">
      <c r="A6" s="12"/>
      <c r="B6" s="18"/>
      <c r="C6" s="23">
        <v>46152</v>
      </c>
      <c r="D6" s="24" t="s">
        <v>20</v>
      </c>
      <c r="E6" s="25">
        <v>3000</v>
      </c>
      <c r="F6" s="26" t="s">
        <v>53</v>
      </c>
    </row>
    <row r="7" ht="70" customHeight="1" spans="1:6">
      <c r="A7" s="12"/>
      <c r="B7" s="18"/>
      <c r="C7" s="19">
        <v>46157</v>
      </c>
      <c r="D7" s="20" t="s">
        <v>20</v>
      </c>
      <c r="E7" s="21">
        <v>128</v>
      </c>
      <c r="F7" s="22" t="s">
        <v>53</v>
      </c>
    </row>
    <row r="8" ht="70" customHeight="1" spans="1:6">
      <c r="A8" s="12"/>
      <c r="B8" s="27"/>
      <c r="C8" s="28">
        <v>46182</v>
      </c>
      <c r="D8" s="29" t="s">
        <v>20</v>
      </c>
      <c r="E8" s="30">
        <v>1500</v>
      </c>
      <c r="F8" s="31" t="s">
        <v>53</v>
      </c>
    </row>
    <row r="9" ht="43" customHeight="1" spans="1:6">
      <c r="A9" s="3"/>
      <c r="B9" s="32" t="str">
        <f>_xlfn.DISPIMG("ID_5B6E4EB7E55E4AA7898BB410AFB40390",1)</f>
        <v>=DISPIMG("ID_5B6E4EB7E55E4AA7898BB410AFB40390",1)</v>
      </c>
      <c r="C9" s="14">
        <v>46142</v>
      </c>
      <c r="D9" s="15" t="s">
        <v>38</v>
      </c>
      <c r="E9" s="16">
        <v>1400</v>
      </c>
      <c r="F9" s="17" t="s">
        <v>39</v>
      </c>
    </row>
    <row r="10" ht="43" customHeight="1" spans="1:6">
      <c r="A10" s="3"/>
      <c r="B10" s="33"/>
      <c r="C10" s="19">
        <v>46145</v>
      </c>
      <c r="D10" s="20" t="s">
        <v>56</v>
      </c>
      <c r="E10" s="21">
        <v>450</v>
      </c>
      <c r="F10" s="22" t="s">
        <v>39</v>
      </c>
    </row>
    <row r="11" ht="43" customHeight="1" spans="1:6">
      <c r="A11" s="3"/>
      <c r="B11" s="33"/>
      <c r="C11" s="23">
        <v>46146</v>
      </c>
      <c r="D11" s="24" t="s">
        <v>56</v>
      </c>
      <c r="E11" s="25">
        <v>695</v>
      </c>
      <c r="F11" s="26" t="s">
        <v>39</v>
      </c>
    </row>
    <row r="12" ht="43" customHeight="1" spans="1:6">
      <c r="A12" s="3"/>
      <c r="B12" s="33"/>
      <c r="C12" s="19">
        <v>46189</v>
      </c>
      <c r="D12" s="20" t="s">
        <v>56</v>
      </c>
      <c r="E12" s="25">
        <v>292</v>
      </c>
      <c r="F12" s="22" t="s">
        <v>39</v>
      </c>
    </row>
    <row r="13" ht="43" customHeight="1" spans="1:6">
      <c r="A13" s="3"/>
      <c r="B13" s="33"/>
      <c r="C13" s="23">
        <v>46193</v>
      </c>
      <c r="D13" s="24" t="s">
        <v>226</v>
      </c>
      <c r="E13" s="25">
        <v>76</v>
      </c>
      <c r="F13" s="26" t="s">
        <v>39</v>
      </c>
    </row>
    <row r="14" ht="43" customHeight="1" spans="1:6">
      <c r="A14" s="3"/>
      <c r="B14" s="34"/>
      <c r="C14" s="35">
        <v>46195</v>
      </c>
      <c r="D14" s="36" t="s">
        <v>226</v>
      </c>
      <c r="E14" s="37">
        <v>25</v>
      </c>
      <c r="F14" s="38" t="s">
        <v>39</v>
      </c>
    </row>
    <row r="15" ht="268.15" spans="1:6">
      <c r="A15" s="1"/>
      <c r="B15" s="39" t="str">
        <f>_xlfn.DISPIMG("ID_0EC9D0A3D3554CF68B442E52229999F2",1)</f>
        <v>=DISPIMG("ID_0EC9D0A3D3554CF68B442E52229999F2",1)</v>
      </c>
      <c r="C15" s="23">
        <v>46152</v>
      </c>
      <c r="D15" s="40" t="s">
        <v>93</v>
      </c>
      <c r="E15" s="25">
        <v>880</v>
      </c>
      <c r="F15" s="41" t="s">
        <v>23</v>
      </c>
    </row>
    <row r="16" ht="95" customHeight="1" spans="1:6">
      <c r="A16" s="1"/>
      <c r="B16" s="42" t="str">
        <f>_xlfn.DISPIMG("ID_16C40978EFA54827BB72725C09689C66",1)</f>
        <v>=DISPIMG("ID_16C40978EFA54827BB72725C09689C66",1)</v>
      </c>
      <c r="C16" s="19">
        <v>46155</v>
      </c>
      <c r="D16" s="20" t="s">
        <v>113</v>
      </c>
      <c r="E16" s="25">
        <v>296.65</v>
      </c>
      <c r="F16" s="22" t="s">
        <v>53</v>
      </c>
    </row>
    <row r="17" ht="95" customHeight="1" spans="1:6">
      <c r="A17" s="1"/>
      <c r="B17" s="43"/>
      <c r="C17" s="23">
        <v>46155</v>
      </c>
      <c r="D17" s="24" t="s">
        <v>115</v>
      </c>
      <c r="E17" s="25">
        <v>296.65</v>
      </c>
      <c r="F17" s="26" t="s">
        <v>53</v>
      </c>
    </row>
    <row r="18" ht="95" customHeight="1" spans="1:6">
      <c r="A18" s="1"/>
      <c r="B18" s="44"/>
      <c r="C18" s="19">
        <v>46155</v>
      </c>
      <c r="D18" s="20" t="s">
        <v>117</v>
      </c>
      <c r="E18" s="25">
        <v>296.65</v>
      </c>
      <c r="F18" s="22" t="s">
        <v>53</v>
      </c>
    </row>
    <row r="19" ht="242" customHeight="1" spans="1:6">
      <c r="B19" t="str">
        <f>_xlfn.DISPIMG("ID_7CE581F5B4504B88B5C5B456D0607E4A",1)</f>
        <v>=DISPIMG("ID_7CE581F5B4504B88B5C5B456D0607E4A",1)</v>
      </c>
      <c r="C19" s="45">
        <v>46144</v>
      </c>
      <c r="D19" s="46" t="s">
        <v>49</v>
      </c>
      <c r="E19" s="47">
        <v>580</v>
      </c>
      <c r="F19" s="48" t="s">
        <v>39</v>
      </c>
    </row>
    <row r="20" ht="27.35" spans="1:6">
      <c r="E20" s="49">
        <f>SUM(E2:E19)</f>
        <v>12988.45</v>
      </c>
    </row>
  </sheetData>
  <mergeCells count="4">
    <mergeCell ref="A4:A8"/>
    <mergeCell ref="B4:B8"/>
    <mergeCell ref="B9:B14"/>
    <mergeCell ref="B16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支付明细</vt:lpstr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Environmental</cp:lastModifiedBy>
  <dcterms:created xsi:type="dcterms:W3CDTF">2026-07-01T00:13:00Z</dcterms:created>
  <dcterms:modified xsi:type="dcterms:W3CDTF">2026-07-01T06:30:24Z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763043E66C5A456396F5CF5D057EB921_12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